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/>
  <mc:AlternateContent xmlns:mc="http://schemas.openxmlformats.org/markup-compatibility/2006">
    <mc:Choice Requires="x15">
      <x15ac:absPath xmlns:x15ac="http://schemas.microsoft.com/office/spreadsheetml/2010/11/ac" url="C:\Старые данные\TA Consult Doscredobank\Результаты - Финансовая модель (BAAS+Цифровой офис)\"/>
    </mc:Choice>
  </mc:AlternateContent>
  <xr:revisionPtr revIDLastSave="0" documentId="13_ncr:1_{C2F18FCE-9E8D-4288-9396-BCD234AFCD63}" xr6:coauthVersionLast="47" xr6:coauthVersionMax="47" xr10:uidLastSave="{00000000-0000-0000-0000-000000000000}"/>
  <bookViews>
    <workbookView xWindow="-108" yWindow="-108" windowWidth="23256" windowHeight="12456" tabRatio="909" activeTab="3" xr2:uid="{32D23E18-1E34-4E32-A75A-C4C44E6361A1}"/>
  </bookViews>
  <sheets>
    <sheet name="Продукты" sheetId="20" r:id="rId1"/>
    <sheet name="0" sheetId="21" r:id="rId2"/>
    <sheet name="РБ&gt;&gt;&gt;" sheetId="11" r:id="rId3"/>
    <sheet name="РБ.1" sheetId="12" r:id="rId4"/>
    <sheet name="РБ.2" sheetId="15" r:id="rId5"/>
    <sheet name="РБ.3" sheetId="18" r:id="rId6"/>
    <sheet name="МСБ&gt;&gt;&gt;" sheetId="14" r:id="rId7"/>
    <sheet name="МСБ.1" sheetId="13" r:id="rId8"/>
    <sheet name="МСБ.2" sheetId="16" r:id="rId9"/>
    <sheet name="МСБ.3" sheetId="19" r:id="rId10"/>
    <sheet name="Сервис&gt;&gt;&gt;" sheetId="24" r:id="rId11"/>
    <sheet name="Симбанк" sheetId="25" r:id="rId12"/>
    <sheet name="Партнеры" sheetId="27" r:id="rId13"/>
    <sheet name="OPEX+CAPEX" sheetId="7" r:id="rId14"/>
    <sheet name="Персонал" sheetId="28" r:id="rId15"/>
    <sheet name="&gt;&gt;&gt;" sheetId="17" r:id="rId16"/>
    <sheet name="BS" sheetId="2" r:id="rId17"/>
    <sheet name="PL" sheetId="1" r:id="rId18"/>
    <sheet name="&gt;&gt;" sheetId="29" r:id="rId19"/>
    <sheet name="Окупаемость" sheetId="30" r:id="rId20"/>
  </sheets>
  <externalReferences>
    <externalReference r:id="rId21"/>
    <externalReference r:id="rId22"/>
    <externalReference r:id="rId23"/>
  </externalReferences>
  <definedNames>
    <definedName name="__dol1">#REF!</definedName>
    <definedName name="__END1">#REF!</definedName>
    <definedName name="__kurs_dol__">#REF!</definedName>
    <definedName name="__stroka__">#REF!</definedName>
    <definedName name="_dol1">#REF!</definedName>
    <definedName name="_END1">#REF!</definedName>
    <definedName name="_Fill" hidden="1">#REF!</definedName>
    <definedName name="_xlnm._FilterDatabase" localSheetId="0" hidden="1">Продукты!$B$1:$G$53</definedName>
    <definedName name="aned110">#REF!</definedName>
    <definedName name="aned111">#REF!</definedName>
    <definedName name="aned112">#REF!</definedName>
    <definedName name="aned113">#REF!</definedName>
    <definedName name="aned146">#REF!</definedName>
    <definedName name="aned158">#REF!</definedName>
    <definedName name="aned161">#REF!</definedName>
    <definedName name="aned162">#REF!</definedName>
    <definedName name="aned170">#REF!</definedName>
    <definedName name="aned184">#REF!</definedName>
    <definedName name="aned191">#REF!</definedName>
    <definedName name="aned194">#REF!</definedName>
    <definedName name="aned213">#REF!</definedName>
    <definedName name="aned224">#REF!</definedName>
    <definedName name="aned239">#REF!</definedName>
    <definedName name="aned34">#REF!</definedName>
    <definedName name="aned50">#REF!</definedName>
    <definedName name="aned60">#REF!</definedName>
    <definedName name="aned61">#REF!</definedName>
    <definedName name="aned62">#REF!</definedName>
    <definedName name="aned620">#REF!</definedName>
    <definedName name="aned624">#REF!</definedName>
    <definedName name="aned628">#REF!</definedName>
    <definedName name="aned629">#REF!</definedName>
    <definedName name="aned63">#REF!</definedName>
    <definedName name="aned632">#REF!</definedName>
    <definedName name="aned636">#REF!</definedName>
    <definedName name="aned637">#REF!</definedName>
    <definedName name="aned639">#REF!</definedName>
    <definedName name="aned64">#REF!</definedName>
    <definedName name="aned647">#REF!</definedName>
    <definedName name="aned65">#REF!</definedName>
    <definedName name="aned657">#REF!</definedName>
    <definedName name="aned662">#REF!</definedName>
    <definedName name="aned668">#REF!</definedName>
    <definedName name="aned680">#REF!</definedName>
    <definedName name="aned681">#REF!</definedName>
    <definedName name="aned682">#REF!</definedName>
    <definedName name="aned683">#REF!</definedName>
    <definedName name="aned716">#REF!</definedName>
    <definedName name="aned718">#REF!</definedName>
    <definedName name="aned719">#REF!</definedName>
    <definedName name="aned72">#REF!</definedName>
    <definedName name="aned728">#REF!</definedName>
    <definedName name="aned729">#REF!</definedName>
    <definedName name="aned731">#REF!</definedName>
    <definedName name="aned76">#REF!</definedName>
    <definedName name="aned77">#REF!</definedName>
    <definedName name="aned79">#REF!</definedName>
    <definedName name="aned812">#REF!</definedName>
    <definedName name="aned86">#REF!</definedName>
    <definedName name="aned87">#REF!</definedName>
    <definedName name="aned882">#REF!</definedName>
    <definedName name="aned900">#REF!</definedName>
    <definedName name="aned902">#REF!</definedName>
    <definedName name="aned904">#REF!</definedName>
    <definedName name="aned907">#REF!</definedName>
    <definedName name="aned911">#REF!</definedName>
    <definedName name="aned919">#REF!</definedName>
    <definedName name="aned92">#REF!</definedName>
    <definedName name="aned925">#REF!</definedName>
    <definedName name="aned941">#REF!</definedName>
    <definedName name="aned945">#REF!</definedName>
    <definedName name="aned947">#REF!</definedName>
    <definedName name="anedP23">#REF!</definedName>
    <definedName name="anedР10">#REF!</definedName>
    <definedName name="anedР11">#REF!</definedName>
    <definedName name="anedР2">#REF!</definedName>
    <definedName name="anedР25">#REF!</definedName>
    <definedName name="broke">#REF!</definedName>
    <definedName name="Broken_Ore_Calcs">#REF!</definedName>
    <definedName name="cmpe">#REF!</definedName>
    <definedName name="EssAliasTable">"Default"</definedName>
    <definedName name="EssLatest">"BegBalance"</definedName>
    <definedName name="EssOptions">"A1100000000130000000001100020_01000"</definedName>
    <definedName name="EssSamplingValue">100</definedName>
    <definedName name="fames283">#REF!</definedName>
    <definedName name="fames885">#REF!</definedName>
    <definedName name="fames890">#REF!</definedName>
    <definedName name="fames896">#REF!</definedName>
    <definedName name="FILE">"P_VIP603"</definedName>
    <definedName name="flag">TRUE</definedName>
    <definedName name="fpmes287">#REF!</definedName>
    <definedName name="fpmes809">#REF!</definedName>
    <definedName name="fpmes890">#REF!</definedName>
    <definedName name="fpmes896">#REF!</definedName>
    <definedName name="gg">#REF!</definedName>
    <definedName name="Header_Row">ROW(#REF!)</definedName>
    <definedName name="hh">#REF!</definedName>
    <definedName name="iii">#REF!</definedName>
    <definedName name="jjjjjjj">#REF!</definedName>
    <definedName name="Ko">303</definedName>
    <definedName name="lim">240</definedName>
    <definedName name="map_BP_Тип_сделки">[1]map_Acc!#REF!</definedName>
    <definedName name="map_Clnt">[1]map_Acc!#REF!</definedName>
    <definedName name="Months">#REF!</definedName>
    <definedName name="months1">#REF!</definedName>
    <definedName name="mu">#REF!</definedName>
    <definedName name="Number_of_Payments" localSheetId="18">MATCH(0.01,End_Bal,-1)+1</definedName>
    <definedName name="Number_of_Payments" localSheetId="16">MATCH(0.01,End_Bal,-1)+1</definedName>
    <definedName name="Number_of_Payments" localSheetId="13">MATCH(0.01,End_Bal,-1)+1</definedName>
    <definedName name="Number_of_Payments" localSheetId="17">MATCH(0.01,End_Bal,-1)+1</definedName>
    <definedName name="Number_of_Payments" localSheetId="7">MATCH(0.01,End_Bal,-1)+1</definedName>
    <definedName name="Number_of_Payments" localSheetId="9">MATCH(0.01,End_Bal,-1)+1</definedName>
    <definedName name="Number_of_Payments" localSheetId="6">MATCH(0.01,End_Bal,-1)+1</definedName>
    <definedName name="Number_of_Payments" localSheetId="12">MATCH(0.01,End_Bal,-1)+1</definedName>
    <definedName name="Number_of_Payments">MATCH(0.01,End_Bal,-1)+1</definedName>
    <definedName name="period">#REF!</definedName>
    <definedName name="pned10">#REF!</definedName>
    <definedName name="pned11">#REF!</definedName>
    <definedName name="pned114">#REF!</definedName>
    <definedName name="pned115">#REF!</definedName>
    <definedName name="pned116">#REF!</definedName>
    <definedName name="pned117">#REF!</definedName>
    <definedName name="pned118">#REF!</definedName>
    <definedName name="pned119">#REF!</definedName>
    <definedName name="pned12">#REF!</definedName>
    <definedName name="pned147">#REF!</definedName>
    <definedName name="pned149">#REF!</definedName>
    <definedName name="pned15">#REF!</definedName>
    <definedName name="pned159">#REF!</definedName>
    <definedName name="pned16">#REF!</definedName>
    <definedName name="pned160">#REF!</definedName>
    <definedName name="pned161">#REF!</definedName>
    <definedName name="pned162">#REF!</definedName>
    <definedName name="pned169">#REF!</definedName>
    <definedName name="pned170">#REF!</definedName>
    <definedName name="pned180">#REF!</definedName>
    <definedName name="pned187">#REF!</definedName>
    <definedName name="pned190">#REF!</definedName>
    <definedName name="pned199">#REF!</definedName>
    <definedName name="pned224">#REF!</definedName>
    <definedName name="pned225">#REF!</definedName>
    <definedName name="pned236">#REF!</definedName>
    <definedName name="pned24">#REF!</definedName>
    <definedName name="pned27">#REF!</definedName>
    <definedName name="pned28">#REF!</definedName>
    <definedName name="pned282">#REF!</definedName>
    <definedName name="pned29">#REF!</definedName>
    <definedName name="pned45">#REF!</definedName>
    <definedName name="pned608">#REF!</definedName>
    <definedName name="pned617">#REF!</definedName>
    <definedName name="pned635">#REF!</definedName>
    <definedName name="pned636">#REF!</definedName>
    <definedName name="pned638">#REF!</definedName>
    <definedName name="pned639">#REF!</definedName>
    <definedName name="pned648">#REF!</definedName>
    <definedName name="pned660">#REF!</definedName>
    <definedName name="pned667">#REF!</definedName>
    <definedName name="pned669">#REF!</definedName>
    <definedName name="pned684">#REF!</definedName>
    <definedName name="pned685">#REF!</definedName>
    <definedName name="pned686">#REF!</definedName>
    <definedName name="pned687">#REF!</definedName>
    <definedName name="pned688">#REF!</definedName>
    <definedName name="pned689">#REF!</definedName>
    <definedName name="pned70">#REF!</definedName>
    <definedName name="pned71">#REF!</definedName>
    <definedName name="pned711">#REF!</definedName>
    <definedName name="pned713">#REF!</definedName>
    <definedName name="pned714">#REF!</definedName>
    <definedName name="pned715">#REF!</definedName>
    <definedName name="pned720">#REF!</definedName>
    <definedName name="pned723">#REF!</definedName>
    <definedName name="pned724">#REF!</definedName>
    <definedName name="pned73">#REF!</definedName>
    <definedName name="pned732">#REF!</definedName>
    <definedName name="pned75">#REF!</definedName>
    <definedName name="pned759">#REF!</definedName>
    <definedName name="pned76">#REF!</definedName>
    <definedName name="pned78">#REF!</definedName>
    <definedName name="pned79">#REF!</definedName>
    <definedName name="pned813">#REF!</definedName>
    <definedName name="pned826">#REF!</definedName>
    <definedName name="pned86">#REF!</definedName>
    <definedName name="pned882">#REF!</definedName>
    <definedName name="pned90">#REF!</definedName>
    <definedName name="pned900">#REF!</definedName>
    <definedName name="pned902">#REF!</definedName>
    <definedName name="pned904">#REF!</definedName>
    <definedName name="pned906">#REF!</definedName>
    <definedName name="pned908">#REF!</definedName>
    <definedName name="pned911">#REF!</definedName>
    <definedName name="pned941">#REF!</definedName>
    <definedName name="pned945">#REF!</definedName>
    <definedName name="pned948">#REF!</definedName>
    <definedName name="pned99">#REF!</definedName>
    <definedName name="pnedР10">#REF!</definedName>
    <definedName name="pnedР11">#REF!</definedName>
    <definedName name="pnedР14">#REF!</definedName>
    <definedName name="pnedР25">#REF!</definedName>
    <definedName name="Print_Area_Reset" localSheetId="18">OFFSET(Full_Print,0,0,Last_Row)</definedName>
    <definedName name="Print_Area_Reset" localSheetId="16">OFFSET(Full_Print,0,0,Last_Row)</definedName>
    <definedName name="Print_Area_Reset" localSheetId="13">OFFSET(Full_Print,0,0,Last_Row)</definedName>
    <definedName name="Print_Area_Reset" localSheetId="17">OFFSET(Full_Print,0,0,Last_Row)</definedName>
    <definedName name="Print_Area_Reset" localSheetId="7">OFFSET(Full_Print,0,0,Last_Row)</definedName>
    <definedName name="Print_Area_Reset" localSheetId="9">OFFSET(Full_Print,0,0,Last_Row)</definedName>
    <definedName name="Print_Area_Reset" localSheetId="6">OFFSET(Full_Print,0,0,Last_Row)</definedName>
    <definedName name="Print_Area_Reset" localSheetId="12">OFFSET(Full_Print,0,0,Last_Row)</definedName>
    <definedName name="Print_Area_Reset">OFFSET(Full_Print,0,0,Last_Row)</definedName>
    <definedName name="quant">#REF!</definedName>
    <definedName name="sigma">#REF!</definedName>
    <definedName name="So">4033.82743136</definedName>
    <definedName name="trafic1">#REF!</definedName>
    <definedName name="Values_Entered" localSheetId="18">IF(Loan_Amount*Interest_Rate*Loan_Years*Loan_Start&gt;0,1,0)</definedName>
    <definedName name="Values_Entered" localSheetId="16">IF(Loan_Amount*Interest_Rate*Loan_Years*Loan_Start&gt;0,1,0)</definedName>
    <definedName name="Values_Entered" localSheetId="13">IF(Loan_Amount*Interest_Rate*Loan_Years*Loan_Start&gt;0,1,0)</definedName>
    <definedName name="Values_Entered" localSheetId="17">IF(Loan_Amount*Interest_Rate*Loan_Years*Loan_Start&gt;0,1,0)</definedName>
    <definedName name="Values_Entered" localSheetId="7">IF(Loan_Amount*Interest_Rate*Loan_Years*Loan_Start&gt;0,1,0)</definedName>
    <definedName name="Values_Entered" localSheetId="9">IF(Loan_Amount*Interest_Rate*Loan_Years*Loan_Start&gt;0,1,0)</definedName>
    <definedName name="Values_Entered" localSheetId="6">IF(Loan_Amount*Interest_Rate*Loan_Years*Loan_Start&gt;0,1,0)</definedName>
    <definedName name="Values_Entered" localSheetId="12">IF(Loan_Amount*Interest_Rate*Loan_Years*Loan_Start&gt;0,1,0)</definedName>
    <definedName name="Values_Entered">IF(Loan_Amount*Interest_Rate*Loan_Years*Loan_Start&gt;0,1,0)</definedName>
    <definedName name="volat">#REF!</definedName>
    <definedName name="wrn.Исполнение._.сметы._.затрат." localSheetId="9" hidden="1">{#N/A,#N/A,FALSE,"Лист15"}</definedName>
    <definedName name="wrn.Исполнение._.сметы._.затрат." localSheetId="5" hidden="1">{#N/A,#N/A,FALSE,"Лист15"}</definedName>
    <definedName name="wrn.Исполнение._.сметы._.затрат." hidden="1">{#N/A,#N/A,FALSE,"Лист15"}</definedName>
    <definedName name="wrn.Исполнение._.смкты._.затарат." localSheetId="9" hidden="1">{#N/A,#N/A,FALSE,"Лист15"}</definedName>
    <definedName name="wrn.Исполнение._.смкты._.затарат." localSheetId="5" hidden="1">{#N/A,#N/A,FALSE,"Лист15"}</definedName>
    <definedName name="wrn.Исполнение._.смкты._.затарат." hidden="1">{#N/A,#N/A,FALSE,"Лист15"}</definedName>
    <definedName name="yeild">#REF!</definedName>
    <definedName name="апр">#REF!</definedName>
    <definedName name="апр123153546фы">#REF!</definedName>
    <definedName name="ара" localSheetId="9" hidden="1">{#N/A,#N/A,FALSE,"Лист15"}</definedName>
    <definedName name="ара" localSheetId="5" hidden="1">{#N/A,#N/A,FALSE,"Лист15"}</definedName>
    <definedName name="ара" hidden="1">{#N/A,#N/A,FALSE,"Лист15"}</definedName>
    <definedName name="_xlnm.Database">#REF!</definedName>
    <definedName name="вввв">#REF!</definedName>
    <definedName name="выа12351465ы1вяа65ваыва">#REF!</definedName>
    <definedName name="г">#REF!</definedName>
    <definedName name="дата">#REF!</definedName>
    <definedName name="Дата_опорного_факта" localSheetId="0">'[2]0'!$E$18</definedName>
    <definedName name="Дата_опорного_факта">#REF!</definedName>
    <definedName name="Дата_опорного_факта_ЦП" localSheetId="0">'[2]0'!$E$17</definedName>
    <definedName name="Дата_опорного_факта_ЦП">#REF!</definedName>
    <definedName name="движение" localSheetId="9" hidden="1">{#N/A,#N/A,FALSE,"Лист15"}</definedName>
    <definedName name="движение" localSheetId="5" hidden="1">{#N/A,#N/A,FALSE,"Лист15"}</definedName>
    <definedName name="движение" hidden="1">{#N/A,#N/A,FALSE,"Лист15"}</definedName>
    <definedName name="дд">#REF!</definedName>
    <definedName name="единицы_измерения">#REF!</definedName>
    <definedName name="_xlnm.Print_Titles" localSheetId="0">Продукты!$1:$1</definedName>
    <definedName name="кал" localSheetId="9" hidden="1">{#N/A,#N/A,FALSE,"Лист15"}</definedName>
    <definedName name="кал" localSheetId="5" hidden="1">{#N/A,#N/A,FALSE,"Лист15"}</definedName>
    <definedName name="кал" hidden="1">{#N/A,#N/A,FALSE,"Лист15"}</definedName>
    <definedName name="ллл">#REF!</definedName>
    <definedName name="май">#REF!</definedName>
    <definedName name="мар">#REF!</definedName>
    <definedName name="материалы" localSheetId="9" hidden="1">{#N/A,#N/A,FALSE,"Лист15"}</definedName>
    <definedName name="материалы" localSheetId="5" hidden="1">{#N/A,#N/A,FALSE,"Лист15"}</definedName>
    <definedName name="материалы" hidden="1">{#N/A,#N/A,FALSE,"Лист15"}</definedName>
    <definedName name="п1">#REF!</definedName>
    <definedName name="пролграаммм" localSheetId="9" hidden="1">{#N/A,#N/A,FALSE,"Лист15"}</definedName>
    <definedName name="пролграаммм" localSheetId="5" hidden="1">{#N/A,#N/A,FALSE,"Лист15"}</definedName>
    <definedName name="пролграаммм" hidden="1">{#N/A,#N/A,FALSE,"Лист15"}</definedName>
    <definedName name="ууккку">#REF!</definedName>
    <definedName name="ф">#REF!</definedName>
    <definedName name="ф112233">#REF!</definedName>
    <definedName name="ф123">#REF!</definedName>
    <definedName name="фыйцый">#REF!</definedName>
    <definedName name="ш">#REF!</definedName>
    <definedName name="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3" i="18" l="1"/>
  <c r="C110" i="18"/>
  <c r="D108" i="18"/>
  <c r="D109" i="18" s="1"/>
  <c r="D401" i="15"/>
  <c r="D387" i="15"/>
  <c r="O371" i="16"/>
  <c r="C126" i="1"/>
  <c r="D126" i="1"/>
  <c r="E126" i="1"/>
  <c r="F126" i="1"/>
  <c r="G126" i="1"/>
  <c r="H126" i="1"/>
  <c r="I126" i="1"/>
  <c r="J126" i="1"/>
  <c r="K126" i="1"/>
  <c r="L126" i="1"/>
  <c r="M126" i="1"/>
  <c r="N126" i="1"/>
  <c r="J36" i="16"/>
  <c r="D34" i="16"/>
  <c r="D312" i="16"/>
  <c r="D310" i="16"/>
  <c r="C177" i="15"/>
  <c r="C254" i="15"/>
  <c r="C304" i="16"/>
  <c r="K65" i="12"/>
  <c r="L65" i="12" s="1"/>
  <c r="M65" i="12" s="1"/>
  <c r="N65" i="12" s="1"/>
  <c r="O65" i="12" s="1"/>
  <c r="F65" i="12"/>
  <c r="G65" i="12" s="1"/>
  <c r="H65" i="12" s="1"/>
  <c r="I65" i="12" s="1"/>
  <c r="J65" i="12" s="1"/>
  <c r="E65" i="12"/>
  <c r="E301" i="12"/>
  <c r="F301" i="12" s="1"/>
  <c r="G301" i="12" s="1"/>
  <c r="H301" i="12" s="1"/>
  <c r="I301" i="12" s="1"/>
  <c r="J301" i="12" s="1"/>
  <c r="K301" i="12" s="1"/>
  <c r="L301" i="12" s="1"/>
  <c r="M301" i="12" s="1"/>
  <c r="N301" i="12" s="1"/>
  <c r="O301" i="12" s="1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C16" i="2"/>
  <c r="C67" i="12"/>
  <c r="D314" i="16" l="1"/>
  <c r="AD54" i="12" l="1"/>
  <c r="AC54" i="12"/>
  <c r="AD52" i="12"/>
  <c r="AE52" i="12"/>
  <c r="AF52" i="12"/>
  <c r="AG52" i="12"/>
  <c r="AH52" i="12"/>
  <c r="AI52" i="12"/>
  <c r="AJ52" i="12"/>
  <c r="AK52" i="12"/>
  <c r="AL52" i="12"/>
  <c r="AM52" i="12"/>
  <c r="AB52" i="12"/>
  <c r="AC52" i="12"/>
  <c r="Z54" i="12"/>
  <c r="W54" i="12"/>
  <c r="X54" i="12"/>
  <c r="Y54" i="12" s="1"/>
  <c r="S54" i="12"/>
  <c r="T54" i="12" s="1"/>
  <c r="U54" i="12" s="1"/>
  <c r="V54" i="12" s="1"/>
  <c r="R54" i="12"/>
  <c r="R52" i="12"/>
  <c r="S52" i="12"/>
  <c r="T52" i="12"/>
  <c r="U52" i="12"/>
  <c r="V52" i="12"/>
  <c r="W52" i="12"/>
  <c r="X52" i="12"/>
  <c r="Y52" i="12"/>
  <c r="Z52" i="12"/>
  <c r="AA52" i="12"/>
  <c r="T58" i="12"/>
  <c r="U58" i="12" s="1"/>
  <c r="V58" i="12" s="1"/>
  <c r="W58" i="12" s="1"/>
  <c r="X58" i="12" s="1"/>
  <c r="Q54" i="12"/>
  <c r="P54" i="12"/>
  <c r="Q52" i="12"/>
  <c r="P52" i="12"/>
  <c r="P58" i="12"/>
  <c r="Q58" i="12" s="1"/>
  <c r="R58" i="12" s="1"/>
  <c r="S58" i="12" s="1"/>
  <c r="O58" i="12"/>
  <c r="K58" i="12"/>
  <c r="L58" i="12" s="1"/>
  <c r="M58" i="12" s="1"/>
  <c r="N58" i="12" s="1"/>
  <c r="J58" i="12"/>
  <c r="K52" i="12"/>
  <c r="AE54" i="12" l="1"/>
  <c r="AF54" i="12" s="1"/>
  <c r="AG54" i="12" s="1"/>
  <c r="AH54" i="12" s="1"/>
  <c r="AI54" i="12" s="1"/>
  <c r="AJ54" i="12" s="1"/>
  <c r="AK54" i="12" s="1"/>
  <c r="AL54" i="12" s="1"/>
  <c r="AM54" i="12" s="1"/>
  <c r="AA54" i="12"/>
  <c r="AB54" i="12" s="1"/>
  <c r="Y58" i="12"/>
  <c r="Z58" i="12" s="1"/>
  <c r="AA58" i="12" s="1"/>
  <c r="AB58" i="12" s="1"/>
  <c r="AC58" i="12" s="1"/>
  <c r="AD58" i="12" s="1"/>
  <c r="AE58" i="12" s="1"/>
  <c r="AF58" i="12" s="1"/>
  <c r="AG58" i="12" s="1"/>
  <c r="AH58" i="12" s="1"/>
  <c r="AI58" i="12" s="1"/>
  <c r="AJ58" i="12" s="1"/>
  <c r="AK58" i="12" s="1"/>
  <c r="AL58" i="12" s="1"/>
  <c r="AM58" i="12" s="1"/>
  <c r="D59" i="12"/>
  <c r="F52" i="12"/>
  <c r="E52" i="12"/>
  <c r="E53" i="12" s="1"/>
  <c r="E9" i="12" s="1"/>
  <c r="D52" i="12"/>
  <c r="C220" i="12"/>
  <c r="D49" i="30"/>
  <c r="E65" i="30"/>
  <c r="F65" i="30"/>
  <c r="G65" i="30"/>
  <c r="H65" i="30"/>
  <c r="I65" i="30"/>
  <c r="J65" i="30"/>
  <c r="K65" i="30"/>
  <c r="L65" i="30"/>
  <c r="M65" i="30"/>
  <c r="N65" i="30"/>
  <c r="O65" i="30"/>
  <c r="E14" i="30"/>
  <c r="F14" i="30"/>
  <c r="G14" i="30"/>
  <c r="H14" i="30"/>
  <c r="I14" i="30"/>
  <c r="J14" i="30"/>
  <c r="K14" i="30"/>
  <c r="L14" i="30"/>
  <c r="M14" i="30"/>
  <c r="N14" i="30"/>
  <c r="O14" i="30"/>
  <c r="D14" i="30"/>
  <c r="D316" i="16"/>
  <c r="D65" i="30"/>
  <c r="I425" i="7"/>
  <c r="E53" i="30"/>
  <c r="F53" i="30"/>
  <c r="G53" i="30"/>
  <c r="H53" i="30"/>
  <c r="I53" i="30"/>
  <c r="J53" i="30"/>
  <c r="K53" i="30"/>
  <c r="L53" i="30"/>
  <c r="M53" i="30"/>
  <c r="N53" i="30"/>
  <c r="O53" i="30"/>
  <c r="D53" i="30"/>
  <c r="D50" i="30"/>
  <c r="E185" i="19"/>
  <c r="F185" i="19"/>
  <c r="G185" i="19"/>
  <c r="H185" i="19"/>
  <c r="I185" i="19"/>
  <c r="J185" i="19"/>
  <c r="K185" i="19"/>
  <c r="L185" i="19"/>
  <c r="M185" i="19"/>
  <c r="N185" i="19"/>
  <c r="O185" i="19"/>
  <c r="P185" i="19"/>
  <c r="Q185" i="19"/>
  <c r="R185" i="19"/>
  <c r="S185" i="19"/>
  <c r="T185" i="19"/>
  <c r="U185" i="19"/>
  <c r="V185" i="19"/>
  <c r="W185" i="19"/>
  <c r="X185" i="19"/>
  <c r="Y185" i="19"/>
  <c r="Z185" i="19"/>
  <c r="AA185" i="19"/>
  <c r="AB185" i="19"/>
  <c r="AC185" i="19"/>
  <c r="AD185" i="19"/>
  <c r="AE185" i="19"/>
  <c r="AF185" i="19"/>
  <c r="AG185" i="19"/>
  <c r="AH185" i="19"/>
  <c r="AI185" i="19"/>
  <c r="AJ185" i="19"/>
  <c r="AK185" i="19"/>
  <c r="AL185" i="19"/>
  <c r="AM185" i="19"/>
  <c r="D185" i="19"/>
  <c r="E49" i="30"/>
  <c r="F49" i="30"/>
  <c r="G49" i="30"/>
  <c r="H49" i="30"/>
  <c r="I49" i="30"/>
  <c r="J49" i="30"/>
  <c r="K49" i="30"/>
  <c r="L49" i="30"/>
  <c r="M49" i="30"/>
  <c r="N49" i="30"/>
  <c r="O49" i="30"/>
  <c r="D29" i="30"/>
  <c r="D18" i="30"/>
  <c r="D30" i="30" s="1"/>
  <c r="E17" i="30"/>
  <c r="E29" i="30" s="1"/>
  <c r="D16" i="30"/>
  <c r="E15" i="30"/>
  <c r="D71" i="30"/>
  <c r="D69" i="30" s="1"/>
  <c r="O50" i="30"/>
  <c r="N50" i="30"/>
  <c r="M50" i="30"/>
  <c r="L50" i="30"/>
  <c r="K50" i="30"/>
  <c r="J50" i="30"/>
  <c r="I50" i="30"/>
  <c r="H50" i="30"/>
  <c r="G50" i="30"/>
  <c r="F50" i="30"/>
  <c r="E50" i="30"/>
  <c r="D12" i="30"/>
  <c r="D7" i="30" s="1"/>
  <c r="D72" i="30" s="1"/>
  <c r="AM141" i="1"/>
  <c r="AN141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C146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E137" i="1"/>
  <c r="E165" i="1" s="1"/>
  <c r="D137" i="1"/>
  <c r="D165" i="1" s="1"/>
  <c r="F137" i="1"/>
  <c r="F165" i="1" s="1"/>
  <c r="G137" i="1"/>
  <c r="G165" i="1" s="1"/>
  <c r="H137" i="1"/>
  <c r="H165" i="1" s="1"/>
  <c r="I137" i="1"/>
  <c r="I165" i="1" s="1"/>
  <c r="J137" i="1"/>
  <c r="J165" i="1" s="1"/>
  <c r="K137" i="1"/>
  <c r="K165" i="1" s="1"/>
  <c r="L137" i="1"/>
  <c r="L165" i="1" s="1"/>
  <c r="M137" i="1"/>
  <c r="M165" i="1" s="1"/>
  <c r="N137" i="1"/>
  <c r="N165" i="1" s="1"/>
  <c r="O137" i="1"/>
  <c r="O165" i="1" s="1"/>
  <c r="P137" i="1"/>
  <c r="P165" i="1" s="1"/>
  <c r="Q137" i="1"/>
  <c r="Q165" i="1" s="1"/>
  <c r="R137" i="1"/>
  <c r="R165" i="1" s="1"/>
  <c r="S137" i="1"/>
  <c r="S165" i="1" s="1"/>
  <c r="T137" i="1"/>
  <c r="T165" i="1" s="1"/>
  <c r="U137" i="1"/>
  <c r="U165" i="1" s="1"/>
  <c r="V137" i="1"/>
  <c r="V165" i="1" s="1"/>
  <c r="W137" i="1"/>
  <c r="W165" i="1" s="1"/>
  <c r="X137" i="1"/>
  <c r="X165" i="1" s="1"/>
  <c r="Y137" i="1"/>
  <c r="Y165" i="1" s="1"/>
  <c r="Z137" i="1"/>
  <c r="Z165" i="1" s="1"/>
  <c r="AA137" i="1"/>
  <c r="AA165" i="1" s="1"/>
  <c r="AB137" i="1"/>
  <c r="AB165" i="1" s="1"/>
  <c r="AC137" i="1"/>
  <c r="AC165" i="1" s="1"/>
  <c r="AD137" i="1"/>
  <c r="AD165" i="1" s="1"/>
  <c r="AE137" i="1"/>
  <c r="AE165" i="1" s="1"/>
  <c r="AF137" i="1"/>
  <c r="AF165" i="1" s="1"/>
  <c r="AG137" i="1"/>
  <c r="AG165" i="1" s="1"/>
  <c r="AH137" i="1"/>
  <c r="AH165" i="1" s="1"/>
  <c r="AI137" i="1"/>
  <c r="AI165" i="1" s="1"/>
  <c r="AJ137" i="1"/>
  <c r="AJ165" i="1" s="1"/>
  <c r="AK137" i="1"/>
  <c r="AK165" i="1" s="1"/>
  <c r="AL137" i="1"/>
  <c r="AL165" i="1" s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C137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C134" i="1"/>
  <c r="E464" i="7"/>
  <c r="E460" i="7"/>
  <c r="E459" i="7"/>
  <c r="E454" i="7"/>
  <c r="E450" i="7"/>
  <c r="E449" i="7"/>
  <c r="E447" i="7"/>
  <c r="E443" i="7"/>
  <c r="E439" i="7"/>
  <c r="E435" i="7"/>
  <c r="E430" i="7"/>
  <c r="E427" i="7"/>
  <c r="E426" i="7"/>
  <c r="E424" i="7"/>
  <c r="E419" i="7"/>
  <c r="E416" i="7"/>
  <c r="E410" i="7"/>
  <c r="E405" i="7"/>
  <c r="E402" i="7"/>
  <c r="E398" i="7"/>
  <c r="E397" i="7"/>
  <c r="E393" i="7"/>
  <c r="E392" i="7"/>
  <c r="E388" i="7"/>
  <c r="E387" i="7"/>
  <c r="E383" i="7"/>
  <c r="E382" i="7"/>
  <c r="E378" i="7"/>
  <c r="E377" i="7"/>
  <c r="E370" i="7"/>
  <c r="E371" i="7"/>
  <c r="E372" i="7"/>
  <c r="E373" i="7"/>
  <c r="E369" i="7"/>
  <c r="E365" i="7"/>
  <c r="E364" i="7"/>
  <c r="E360" i="7"/>
  <c r="E359" i="7"/>
  <c r="E355" i="7"/>
  <c r="E354" i="7"/>
  <c r="E350" i="7"/>
  <c r="E346" i="7"/>
  <c r="E345" i="7"/>
  <c r="E341" i="7"/>
  <c r="E340" i="7"/>
  <c r="E334" i="7"/>
  <c r="E333" i="7"/>
  <c r="E329" i="7"/>
  <c r="E328" i="7"/>
  <c r="E321" i="7"/>
  <c r="E322" i="7"/>
  <c r="E323" i="7"/>
  <c r="E324" i="7"/>
  <c r="E320" i="7"/>
  <c r="E316" i="7"/>
  <c r="E315" i="7"/>
  <c r="E311" i="7"/>
  <c r="E310" i="7"/>
  <c r="E304" i="7"/>
  <c r="E301" i="7"/>
  <c r="E295" i="7"/>
  <c r="E290" i="7"/>
  <c r="E283" i="7"/>
  <c r="E282" i="7"/>
  <c r="E287" i="7"/>
  <c r="E278" i="7"/>
  <c r="E277" i="7"/>
  <c r="E273" i="7"/>
  <c r="E272" i="7"/>
  <c r="E268" i="7"/>
  <c r="E267" i="7"/>
  <c r="E263" i="7"/>
  <c r="E257" i="7"/>
  <c r="E256" i="7"/>
  <c r="E252" i="7"/>
  <c r="E251" i="7"/>
  <c r="E247" i="7"/>
  <c r="E241" i="7"/>
  <c r="E240" i="7"/>
  <c r="E236" i="7"/>
  <c r="E235" i="7"/>
  <c r="E231" i="7"/>
  <c r="E230" i="7"/>
  <c r="E226" i="7"/>
  <c r="E225" i="7"/>
  <c r="E221" i="7"/>
  <c r="E220" i="7"/>
  <c r="E216" i="7"/>
  <c r="E210" i="7"/>
  <c r="E209" i="7"/>
  <c r="E205" i="7"/>
  <c r="E204" i="7"/>
  <c r="E200" i="7"/>
  <c r="E194" i="7"/>
  <c r="E193" i="7"/>
  <c r="E188" i="7"/>
  <c r="E189" i="7"/>
  <c r="E187" i="7"/>
  <c r="E183" i="7"/>
  <c r="E184" i="7"/>
  <c r="E182" i="7"/>
  <c r="E179" i="7"/>
  <c r="E178" i="7"/>
  <c r="E173" i="7"/>
  <c r="E174" i="7"/>
  <c r="E172" i="7"/>
  <c r="E168" i="7"/>
  <c r="E169" i="7"/>
  <c r="E167" i="7"/>
  <c r="E164" i="7"/>
  <c r="E163" i="7"/>
  <c r="E158" i="7"/>
  <c r="E159" i="7"/>
  <c r="E157" i="7"/>
  <c r="E153" i="7"/>
  <c r="E154" i="7"/>
  <c r="E152" i="7"/>
  <c r="E149" i="7"/>
  <c r="E148" i="7"/>
  <c r="E143" i="7"/>
  <c r="E144" i="7"/>
  <c r="E142" i="7"/>
  <c r="E138" i="7"/>
  <c r="E139" i="7"/>
  <c r="E137" i="7"/>
  <c r="E134" i="7"/>
  <c r="E133" i="7"/>
  <c r="E128" i="7"/>
  <c r="E129" i="7"/>
  <c r="E127" i="7"/>
  <c r="E123" i="7"/>
  <c r="E124" i="7"/>
  <c r="E122" i="7"/>
  <c r="E119" i="7"/>
  <c r="E118" i="7"/>
  <c r="E113" i="7"/>
  <c r="E114" i="7"/>
  <c r="E112" i="7"/>
  <c r="E108" i="7"/>
  <c r="E109" i="7"/>
  <c r="E107" i="7"/>
  <c r="E104" i="7"/>
  <c r="E103" i="7"/>
  <c r="E93" i="7"/>
  <c r="E94" i="7"/>
  <c r="E92" i="7"/>
  <c r="E99" i="7"/>
  <c r="E98" i="7"/>
  <c r="E97" i="7"/>
  <c r="E89" i="7"/>
  <c r="E88" i="7"/>
  <c r="E84" i="7"/>
  <c r="E83" i="7"/>
  <c r="E82" i="7"/>
  <c r="E78" i="7"/>
  <c r="E79" i="7"/>
  <c r="E77" i="7"/>
  <c r="E74" i="7"/>
  <c r="E73" i="7"/>
  <c r="E68" i="7"/>
  <c r="E69" i="7"/>
  <c r="E67" i="7"/>
  <c r="E63" i="7"/>
  <c r="E64" i="7"/>
  <c r="E62" i="7"/>
  <c r="E59" i="7"/>
  <c r="E58" i="7"/>
  <c r="E54" i="7"/>
  <c r="E53" i="7"/>
  <c r="E52" i="7"/>
  <c r="E48" i="7"/>
  <c r="E49" i="7"/>
  <c r="E47" i="7"/>
  <c r="E44" i="7"/>
  <c r="E43" i="7"/>
  <c r="E38" i="7"/>
  <c r="E39" i="7"/>
  <c r="E37" i="7"/>
  <c r="E33" i="7"/>
  <c r="E34" i="7"/>
  <c r="E32" i="7"/>
  <c r="E29" i="7"/>
  <c r="E28" i="7"/>
  <c r="E29" i="28"/>
  <c r="AP29" i="28" s="1"/>
  <c r="F29" i="28"/>
  <c r="AQ29" i="28" s="1"/>
  <c r="G29" i="28"/>
  <c r="AR29" i="28" s="1"/>
  <c r="H29" i="28"/>
  <c r="AS29" i="28" s="1"/>
  <c r="I29" i="28"/>
  <c r="AT29" i="28" s="1"/>
  <c r="J29" i="28"/>
  <c r="AU29" i="28" s="1"/>
  <c r="K29" i="28"/>
  <c r="AV29" i="28" s="1"/>
  <c r="L29" i="28"/>
  <c r="AW29" i="28" s="1"/>
  <c r="M29" i="28"/>
  <c r="AX29" i="28" s="1"/>
  <c r="N29" i="28"/>
  <c r="AY29" i="28" s="1"/>
  <c r="O29" i="28"/>
  <c r="AZ29" i="28" s="1"/>
  <c r="P29" i="28"/>
  <c r="BA29" i="28" s="1"/>
  <c r="Q29" i="28"/>
  <c r="BB29" i="28" s="1"/>
  <c r="R29" i="28"/>
  <c r="BC29" i="28" s="1"/>
  <c r="S29" i="28"/>
  <c r="BD29" i="28" s="1"/>
  <c r="T29" i="28"/>
  <c r="BE29" i="28" s="1"/>
  <c r="U29" i="28"/>
  <c r="BF29" i="28" s="1"/>
  <c r="V29" i="28"/>
  <c r="BG29" i="28" s="1"/>
  <c r="W29" i="28"/>
  <c r="BH29" i="28" s="1"/>
  <c r="X29" i="28"/>
  <c r="BI29" i="28" s="1"/>
  <c r="Y29" i="28"/>
  <c r="BJ29" i="28" s="1"/>
  <c r="Z29" i="28"/>
  <c r="BK29" i="28" s="1"/>
  <c r="AA29" i="28"/>
  <c r="BL29" i="28" s="1"/>
  <c r="AB29" i="28"/>
  <c r="BM29" i="28" s="1"/>
  <c r="AC29" i="28"/>
  <c r="BN29" i="28" s="1"/>
  <c r="AD29" i="28"/>
  <c r="BO29" i="28" s="1"/>
  <c r="AE29" i="28"/>
  <c r="BP29" i="28" s="1"/>
  <c r="AF29" i="28"/>
  <c r="BQ29" i="28" s="1"/>
  <c r="AG29" i="28"/>
  <c r="BR29" i="28" s="1"/>
  <c r="AH29" i="28"/>
  <c r="BS29" i="28" s="1"/>
  <c r="AI29" i="28"/>
  <c r="BT29" i="28" s="1"/>
  <c r="AJ29" i="28"/>
  <c r="BU29" i="28" s="1"/>
  <c r="AK29" i="28"/>
  <c r="BV29" i="28" s="1"/>
  <c r="AL29" i="28"/>
  <c r="BW29" i="28" s="1"/>
  <c r="AM29" i="28"/>
  <c r="BX29" i="28" s="1"/>
  <c r="AN29" i="28"/>
  <c r="BY29" i="28" s="1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F6" i="28"/>
  <c r="AQ6" i="28" s="1"/>
  <c r="G6" i="28"/>
  <c r="AR6" i="28" s="1"/>
  <c r="H6" i="28"/>
  <c r="AS6" i="28" s="1"/>
  <c r="I6" i="28"/>
  <c r="AT6" i="28" s="1"/>
  <c r="J6" i="28"/>
  <c r="AU6" i="28" s="1"/>
  <c r="K6" i="28"/>
  <c r="AV6" i="28" s="1"/>
  <c r="L6" i="28"/>
  <c r="AW6" i="28" s="1"/>
  <c r="M6" i="28"/>
  <c r="AX6" i="28" s="1"/>
  <c r="N6" i="28"/>
  <c r="AY6" i="28" s="1"/>
  <c r="O6" i="28"/>
  <c r="AZ6" i="28" s="1"/>
  <c r="P6" i="28"/>
  <c r="BA6" i="28" s="1"/>
  <c r="Q6" i="28"/>
  <c r="BB6" i="28" s="1"/>
  <c r="R6" i="28"/>
  <c r="BC6" i="28" s="1"/>
  <c r="S6" i="28"/>
  <c r="BD6" i="28" s="1"/>
  <c r="T6" i="28"/>
  <c r="BE6" i="28" s="1"/>
  <c r="U6" i="28"/>
  <c r="BF6" i="28" s="1"/>
  <c r="V6" i="28"/>
  <c r="BG6" i="28" s="1"/>
  <c r="W6" i="28"/>
  <c r="BH6" i="28" s="1"/>
  <c r="X6" i="28"/>
  <c r="BI6" i="28" s="1"/>
  <c r="Y6" i="28"/>
  <c r="BJ6" i="28" s="1"/>
  <c r="Z6" i="28"/>
  <c r="BK6" i="28" s="1"/>
  <c r="AA6" i="28"/>
  <c r="BL6" i="28" s="1"/>
  <c r="AB6" i="28"/>
  <c r="BM6" i="28" s="1"/>
  <c r="AC6" i="28"/>
  <c r="BN6" i="28" s="1"/>
  <c r="AD6" i="28"/>
  <c r="BO6" i="28" s="1"/>
  <c r="AE6" i="28"/>
  <c r="BP6" i="28" s="1"/>
  <c r="AF6" i="28"/>
  <c r="BQ6" i="28" s="1"/>
  <c r="AG6" i="28"/>
  <c r="BR6" i="28" s="1"/>
  <c r="AH6" i="28"/>
  <c r="BS6" i="28" s="1"/>
  <c r="AI6" i="28"/>
  <c r="BT6" i="28" s="1"/>
  <c r="AJ6" i="28"/>
  <c r="BU6" i="28" s="1"/>
  <c r="AK6" i="28"/>
  <c r="BV6" i="28" s="1"/>
  <c r="AL6" i="28"/>
  <c r="BW6" i="28" s="1"/>
  <c r="AM6" i="28"/>
  <c r="BX6" i="28" s="1"/>
  <c r="AN6" i="28"/>
  <c r="BY6" i="28" s="1"/>
  <c r="F7" i="28"/>
  <c r="AQ7" i="28" s="1"/>
  <c r="G7" i="28"/>
  <c r="AR7" i="28" s="1"/>
  <c r="H7" i="28"/>
  <c r="AS7" i="28" s="1"/>
  <c r="I7" i="28"/>
  <c r="AT7" i="28" s="1"/>
  <c r="J7" i="28"/>
  <c r="AU7" i="28" s="1"/>
  <c r="K7" i="28"/>
  <c r="AV7" i="28" s="1"/>
  <c r="L7" i="28"/>
  <c r="AW7" i="28" s="1"/>
  <c r="M7" i="28"/>
  <c r="AX7" i="28" s="1"/>
  <c r="N7" i="28"/>
  <c r="AY7" i="28" s="1"/>
  <c r="O7" i="28"/>
  <c r="AZ7" i="28" s="1"/>
  <c r="P7" i="28"/>
  <c r="BA7" i="28" s="1"/>
  <c r="Q7" i="28"/>
  <c r="BB7" i="28" s="1"/>
  <c r="R7" i="28"/>
  <c r="BC7" i="28" s="1"/>
  <c r="S7" i="28"/>
  <c r="BD7" i="28" s="1"/>
  <c r="T7" i="28"/>
  <c r="BE7" i="28" s="1"/>
  <c r="U7" i="28"/>
  <c r="BF7" i="28" s="1"/>
  <c r="V7" i="28"/>
  <c r="BG7" i="28" s="1"/>
  <c r="W7" i="28"/>
  <c r="BH7" i="28" s="1"/>
  <c r="X7" i="28"/>
  <c r="BI7" i="28" s="1"/>
  <c r="Y7" i="28"/>
  <c r="BJ7" i="28" s="1"/>
  <c r="Z7" i="28"/>
  <c r="BK7" i="28" s="1"/>
  <c r="AA7" i="28"/>
  <c r="BL7" i="28" s="1"/>
  <c r="AB7" i="28"/>
  <c r="BM7" i="28" s="1"/>
  <c r="AC7" i="28"/>
  <c r="BN7" i="28" s="1"/>
  <c r="AD7" i="28"/>
  <c r="BO7" i="28" s="1"/>
  <c r="AE7" i="28"/>
  <c r="BP7" i="28" s="1"/>
  <c r="AF7" i="28"/>
  <c r="BQ7" i="28" s="1"/>
  <c r="AG7" i="28"/>
  <c r="BR7" i="28" s="1"/>
  <c r="AH7" i="28"/>
  <c r="BS7" i="28" s="1"/>
  <c r="AI7" i="28"/>
  <c r="BT7" i="28" s="1"/>
  <c r="AJ7" i="28"/>
  <c r="BU7" i="28" s="1"/>
  <c r="AK7" i="28"/>
  <c r="BV7" i="28" s="1"/>
  <c r="AL7" i="28"/>
  <c r="BW7" i="28" s="1"/>
  <c r="AM7" i="28"/>
  <c r="BX7" i="28" s="1"/>
  <c r="AN7" i="28"/>
  <c r="BY7" i="28" s="1"/>
  <c r="F8" i="28"/>
  <c r="AQ8" i="28" s="1"/>
  <c r="G8" i="28"/>
  <c r="AR8" i="28" s="1"/>
  <c r="H8" i="28"/>
  <c r="AS8" i="28" s="1"/>
  <c r="I8" i="28"/>
  <c r="AT8" i="28" s="1"/>
  <c r="J8" i="28"/>
  <c r="AU8" i="28" s="1"/>
  <c r="K8" i="28"/>
  <c r="AV8" i="28" s="1"/>
  <c r="L8" i="28"/>
  <c r="AW8" i="28" s="1"/>
  <c r="M8" i="28"/>
  <c r="AX8" i="28" s="1"/>
  <c r="N8" i="28"/>
  <c r="AY8" i="28" s="1"/>
  <c r="O8" i="28"/>
  <c r="AZ8" i="28" s="1"/>
  <c r="P8" i="28"/>
  <c r="BA8" i="28" s="1"/>
  <c r="Q8" i="28"/>
  <c r="BB8" i="28" s="1"/>
  <c r="R8" i="28"/>
  <c r="BC8" i="28" s="1"/>
  <c r="S8" i="28"/>
  <c r="BD8" i="28" s="1"/>
  <c r="T8" i="28"/>
  <c r="BE8" i="28" s="1"/>
  <c r="U8" i="28"/>
  <c r="BF8" i="28" s="1"/>
  <c r="V8" i="28"/>
  <c r="BG8" i="28" s="1"/>
  <c r="W8" i="28"/>
  <c r="BH8" i="28" s="1"/>
  <c r="X8" i="28"/>
  <c r="BI8" i="28" s="1"/>
  <c r="Y8" i="28"/>
  <c r="BJ8" i="28" s="1"/>
  <c r="Z8" i="28"/>
  <c r="BK8" i="28" s="1"/>
  <c r="AA8" i="28"/>
  <c r="BL8" i="28" s="1"/>
  <c r="AB8" i="28"/>
  <c r="BM8" i="28" s="1"/>
  <c r="AC8" i="28"/>
  <c r="BN8" i="28" s="1"/>
  <c r="AD8" i="28"/>
  <c r="BO8" i="28" s="1"/>
  <c r="AE8" i="28"/>
  <c r="BP8" i="28" s="1"/>
  <c r="AF8" i="28"/>
  <c r="BQ8" i="28" s="1"/>
  <c r="AG8" i="28"/>
  <c r="BR8" i="28" s="1"/>
  <c r="AH8" i="28"/>
  <c r="BS8" i="28" s="1"/>
  <c r="AI8" i="28"/>
  <c r="BT8" i="28" s="1"/>
  <c r="AJ8" i="28"/>
  <c r="BU8" i="28" s="1"/>
  <c r="AK8" i="28"/>
  <c r="BV8" i="28" s="1"/>
  <c r="AL8" i="28"/>
  <c r="BW8" i="28" s="1"/>
  <c r="AM8" i="28"/>
  <c r="BX8" i="28" s="1"/>
  <c r="AN8" i="28"/>
  <c r="BY8" i="28" s="1"/>
  <c r="F9" i="28"/>
  <c r="AQ9" i="28" s="1"/>
  <c r="G9" i="28"/>
  <c r="AR9" i="28" s="1"/>
  <c r="H9" i="28"/>
  <c r="AS9" i="28" s="1"/>
  <c r="I9" i="28"/>
  <c r="AT9" i="28" s="1"/>
  <c r="J9" i="28"/>
  <c r="AU9" i="28" s="1"/>
  <c r="K9" i="28"/>
  <c r="AV9" i="28" s="1"/>
  <c r="L9" i="28"/>
  <c r="AW9" i="28" s="1"/>
  <c r="M9" i="28"/>
  <c r="AX9" i="28" s="1"/>
  <c r="N9" i="28"/>
  <c r="AY9" i="28" s="1"/>
  <c r="O9" i="28"/>
  <c r="AZ9" i="28" s="1"/>
  <c r="P9" i="28"/>
  <c r="BA9" i="28" s="1"/>
  <c r="Q9" i="28"/>
  <c r="BB9" i="28" s="1"/>
  <c r="R9" i="28"/>
  <c r="BC9" i="28" s="1"/>
  <c r="S9" i="28"/>
  <c r="BD9" i="28" s="1"/>
  <c r="T9" i="28"/>
  <c r="BE9" i="28" s="1"/>
  <c r="U9" i="28"/>
  <c r="BF9" i="28" s="1"/>
  <c r="V9" i="28"/>
  <c r="BG9" i="28" s="1"/>
  <c r="W9" i="28"/>
  <c r="BH9" i="28" s="1"/>
  <c r="X9" i="28"/>
  <c r="BI9" i="28" s="1"/>
  <c r="Y9" i="28"/>
  <c r="BJ9" i="28" s="1"/>
  <c r="Z9" i="28"/>
  <c r="BK9" i="28" s="1"/>
  <c r="AA9" i="28"/>
  <c r="BL9" i="28" s="1"/>
  <c r="AB9" i="28"/>
  <c r="BM9" i="28" s="1"/>
  <c r="AC9" i="28"/>
  <c r="BN9" i="28" s="1"/>
  <c r="AD9" i="28"/>
  <c r="BO9" i="28" s="1"/>
  <c r="AE9" i="28"/>
  <c r="BP9" i="28" s="1"/>
  <c r="AF9" i="28"/>
  <c r="BQ9" i="28" s="1"/>
  <c r="AG9" i="28"/>
  <c r="BR9" i="28" s="1"/>
  <c r="AH9" i="28"/>
  <c r="BS9" i="28" s="1"/>
  <c r="AI9" i="28"/>
  <c r="BT9" i="28" s="1"/>
  <c r="AJ9" i="28"/>
  <c r="BU9" i="28" s="1"/>
  <c r="AK9" i="28"/>
  <c r="BV9" i="28" s="1"/>
  <c r="AL9" i="28"/>
  <c r="BW9" i="28" s="1"/>
  <c r="AM9" i="28"/>
  <c r="BX9" i="28" s="1"/>
  <c r="AN9" i="28"/>
  <c r="BY9" i="28" s="1"/>
  <c r="F10" i="28"/>
  <c r="AQ10" i="28" s="1"/>
  <c r="G10" i="28"/>
  <c r="AR10" i="28" s="1"/>
  <c r="H10" i="28"/>
  <c r="AS10" i="28" s="1"/>
  <c r="I10" i="28"/>
  <c r="AT10" i="28" s="1"/>
  <c r="J10" i="28"/>
  <c r="AU10" i="28" s="1"/>
  <c r="K10" i="28"/>
  <c r="AV10" i="28" s="1"/>
  <c r="L10" i="28"/>
  <c r="AW10" i="28" s="1"/>
  <c r="M10" i="28"/>
  <c r="AX10" i="28" s="1"/>
  <c r="N10" i="28"/>
  <c r="AY10" i="28" s="1"/>
  <c r="O10" i="28"/>
  <c r="AZ10" i="28" s="1"/>
  <c r="P10" i="28"/>
  <c r="BA10" i="28" s="1"/>
  <c r="Q10" i="28"/>
  <c r="BB10" i="28" s="1"/>
  <c r="R10" i="28"/>
  <c r="BC10" i="28" s="1"/>
  <c r="S10" i="28"/>
  <c r="BD10" i="28" s="1"/>
  <c r="T10" i="28"/>
  <c r="BE10" i="28" s="1"/>
  <c r="U10" i="28"/>
  <c r="BF10" i="28" s="1"/>
  <c r="V10" i="28"/>
  <c r="BG10" i="28" s="1"/>
  <c r="W10" i="28"/>
  <c r="BH10" i="28" s="1"/>
  <c r="X10" i="28"/>
  <c r="BI10" i="28" s="1"/>
  <c r="Y10" i="28"/>
  <c r="BJ10" i="28" s="1"/>
  <c r="Z10" i="28"/>
  <c r="BK10" i="28" s="1"/>
  <c r="AA10" i="28"/>
  <c r="BL10" i="28" s="1"/>
  <c r="AB10" i="28"/>
  <c r="BM10" i="28" s="1"/>
  <c r="AC10" i="28"/>
  <c r="BN10" i="28" s="1"/>
  <c r="AD10" i="28"/>
  <c r="BO10" i="28" s="1"/>
  <c r="AE10" i="28"/>
  <c r="BP10" i="28" s="1"/>
  <c r="AF10" i="28"/>
  <c r="BQ10" i="28" s="1"/>
  <c r="AG10" i="28"/>
  <c r="BR10" i="28" s="1"/>
  <c r="AH10" i="28"/>
  <c r="BS10" i="28" s="1"/>
  <c r="AI10" i="28"/>
  <c r="BT10" i="28" s="1"/>
  <c r="AJ10" i="28"/>
  <c r="BU10" i="28" s="1"/>
  <c r="AK10" i="28"/>
  <c r="BV10" i="28" s="1"/>
  <c r="AL10" i="28"/>
  <c r="BW10" i="28" s="1"/>
  <c r="AM10" i="28"/>
  <c r="BX10" i="28" s="1"/>
  <c r="AN10" i="28"/>
  <c r="BY10" i="28" s="1"/>
  <c r="F11" i="28"/>
  <c r="AQ11" i="28" s="1"/>
  <c r="G11" i="28"/>
  <c r="AR11" i="28" s="1"/>
  <c r="H11" i="28"/>
  <c r="AS11" i="28" s="1"/>
  <c r="I11" i="28"/>
  <c r="AT11" i="28" s="1"/>
  <c r="J11" i="28"/>
  <c r="AU11" i="28" s="1"/>
  <c r="K11" i="28"/>
  <c r="AV11" i="28" s="1"/>
  <c r="L11" i="28"/>
  <c r="AW11" i="28" s="1"/>
  <c r="M11" i="28"/>
  <c r="AX11" i="28" s="1"/>
  <c r="N11" i="28"/>
  <c r="AY11" i="28" s="1"/>
  <c r="O11" i="28"/>
  <c r="AZ11" i="28" s="1"/>
  <c r="P11" i="28"/>
  <c r="BA11" i="28" s="1"/>
  <c r="Q11" i="28"/>
  <c r="BB11" i="28" s="1"/>
  <c r="R11" i="28"/>
  <c r="BC11" i="28" s="1"/>
  <c r="S11" i="28"/>
  <c r="BD11" i="28" s="1"/>
  <c r="T11" i="28"/>
  <c r="BE11" i="28" s="1"/>
  <c r="U11" i="28"/>
  <c r="BF11" i="28" s="1"/>
  <c r="V11" i="28"/>
  <c r="BG11" i="28" s="1"/>
  <c r="W11" i="28"/>
  <c r="BH11" i="28" s="1"/>
  <c r="X11" i="28"/>
  <c r="BI11" i="28" s="1"/>
  <c r="Y11" i="28"/>
  <c r="BJ11" i="28" s="1"/>
  <c r="Z11" i="28"/>
  <c r="BK11" i="28" s="1"/>
  <c r="AA11" i="28"/>
  <c r="BL11" i="28" s="1"/>
  <c r="AB11" i="28"/>
  <c r="BM11" i="28" s="1"/>
  <c r="AC11" i="28"/>
  <c r="BN11" i="28" s="1"/>
  <c r="AD11" i="28"/>
  <c r="BO11" i="28" s="1"/>
  <c r="AE11" i="28"/>
  <c r="BP11" i="28" s="1"/>
  <c r="AF11" i="28"/>
  <c r="BQ11" i="28" s="1"/>
  <c r="AG11" i="28"/>
  <c r="BR11" i="28" s="1"/>
  <c r="AH11" i="28"/>
  <c r="BS11" i="28" s="1"/>
  <c r="AI11" i="28"/>
  <c r="BT11" i="28" s="1"/>
  <c r="AJ11" i="28"/>
  <c r="BU11" i="28" s="1"/>
  <c r="AK11" i="28"/>
  <c r="BV11" i="28" s="1"/>
  <c r="AL11" i="28"/>
  <c r="BW11" i="28" s="1"/>
  <c r="AM11" i="28"/>
  <c r="BX11" i="28" s="1"/>
  <c r="AN11" i="28"/>
  <c r="BY11" i="28" s="1"/>
  <c r="F12" i="28"/>
  <c r="AQ12" i="28" s="1"/>
  <c r="G12" i="28"/>
  <c r="AR12" i="28" s="1"/>
  <c r="H12" i="28"/>
  <c r="AS12" i="28" s="1"/>
  <c r="I12" i="28"/>
  <c r="AT12" i="28" s="1"/>
  <c r="J12" i="28"/>
  <c r="AU12" i="28" s="1"/>
  <c r="K12" i="28"/>
  <c r="AV12" i="28" s="1"/>
  <c r="L12" i="28"/>
  <c r="AW12" i="28" s="1"/>
  <c r="M12" i="28"/>
  <c r="AX12" i="28" s="1"/>
  <c r="N12" i="28"/>
  <c r="AY12" i="28" s="1"/>
  <c r="O12" i="28"/>
  <c r="AZ12" i="28" s="1"/>
  <c r="P12" i="28"/>
  <c r="BA12" i="28" s="1"/>
  <c r="Q12" i="28"/>
  <c r="BB12" i="28" s="1"/>
  <c r="R12" i="28"/>
  <c r="BC12" i="28" s="1"/>
  <c r="S12" i="28"/>
  <c r="BD12" i="28" s="1"/>
  <c r="T12" i="28"/>
  <c r="BE12" i="28" s="1"/>
  <c r="U12" i="28"/>
  <c r="BF12" i="28" s="1"/>
  <c r="V12" i="28"/>
  <c r="BG12" i="28" s="1"/>
  <c r="W12" i="28"/>
  <c r="BH12" i="28" s="1"/>
  <c r="X12" i="28"/>
  <c r="BI12" i="28" s="1"/>
  <c r="Y12" i="28"/>
  <c r="BJ12" i="28" s="1"/>
  <c r="Z12" i="28"/>
  <c r="BK12" i="28" s="1"/>
  <c r="AA12" i="28"/>
  <c r="BL12" i="28" s="1"/>
  <c r="AB12" i="28"/>
  <c r="BM12" i="28" s="1"/>
  <c r="AC12" i="28"/>
  <c r="BN12" i="28" s="1"/>
  <c r="AD12" i="28"/>
  <c r="BO12" i="28" s="1"/>
  <c r="AE12" i="28"/>
  <c r="BP12" i="28" s="1"/>
  <c r="AF12" i="28"/>
  <c r="BQ12" i="28" s="1"/>
  <c r="AG12" i="28"/>
  <c r="BR12" i="28" s="1"/>
  <c r="AH12" i="28"/>
  <c r="BS12" i="28" s="1"/>
  <c r="AI12" i="28"/>
  <c r="BT12" i="28" s="1"/>
  <c r="AJ12" i="28"/>
  <c r="BU12" i="28" s="1"/>
  <c r="AK12" i="28"/>
  <c r="BV12" i="28" s="1"/>
  <c r="AL12" i="28"/>
  <c r="BW12" i="28" s="1"/>
  <c r="AM12" i="28"/>
  <c r="BX12" i="28" s="1"/>
  <c r="AN12" i="28"/>
  <c r="BY12" i="28" s="1"/>
  <c r="F13" i="28"/>
  <c r="AQ13" i="28" s="1"/>
  <c r="G13" i="28"/>
  <c r="AR13" i="28" s="1"/>
  <c r="H13" i="28"/>
  <c r="AS13" i="28" s="1"/>
  <c r="I13" i="28"/>
  <c r="AT13" i="28" s="1"/>
  <c r="J13" i="28"/>
  <c r="AU13" i="28" s="1"/>
  <c r="K13" i="28"/>
  <c r="AV13" i="28" s="1"/>
  <c r="L13" i="28"/>
  <c r="AW13" i="28" s="1"/>
  <c r="M13" i="28"/>
  <c r="AX13" i="28" s="1"/>
  <c r="N13" i="28"/>
  <c r="AY13" i="28" s="1"/>
  <c r="O13" i="28"/>
  <c r="AZ13" i="28" s="1"/>
  <c r="P13" i="28"/>
  <c r="BA13" i="28" s="1"/>
  <c r="Q13" i="28"/>
  <c r="BB13" i="28" s="1"/>
  <c r="R13" i="28"/>
  <c r="BC13" i="28" s="1"/>
  <c r="S13" i="28"/>
  <c r="BD13" i="28" s="1"/>
  <c r="T13" i="28"/>
  <c r="BE13" i="28" s="1"/>
  <c r="U13" i="28"/>
  <c r="BF13" i="28" s="1"/>
  <c r="V13" i="28"/>
  <c r="BG13" i="28" s="1"/>
  <c r="W13" i="28"/>
  <c r="BH13" i="28" s="1"/>
  <c r="X13" i="28"/>
  <c r="BI13" i="28" s="1"/>
  <c r="Y13" i="28"/>
  <c r="BJ13" i="28" s="1"/>
  <c r="Z13" i="28"/>
  <c r="BK13" i="28" s="1"/>
  <c r="AA13" i="28"/>
  <c r="BL13" i="28" s="1"/>
  <c r="AB13" i="28"/>
  <c r="BM13" i="28" s="1"/>
  <c r="AC13" i="28"/>
  <c r="BN13" i="28" s="1"/>
  <c r="AD13" i="28"/>
  <c r="BO13" i="28" s="1"/>
  <c r="AE13" i="28"/>
  <c r="BP13" i="28" s="1"/>
  <c r="AF13" i="28"/>
  <c r="BQ13" i="28" s="1"/>
  <c r="AG13" i="28"/>
  <c r="BR13" i="28" s="1"/>
  <c r="AH13" i="28"/>
  <c r="BS13" i="28" s="1"/>
  <c r="AI13" i="28"/>
  <c r="BT13" i="28" s="1"/>
  <c r="AJ13" i="28"/>
  <c r="BU13" i="28" s="1"/>
  <c r="AK13" i="28"/>
  <c r="BV13" i="28" s="1"/>
  <c r="AL13" i="28"/>
  <c r="BW13" i="28" s="1"/>
  <c r="AM13" i="28"/>
  <c r="BX13" i="28" s="1"/>
  <c r="AN13" i="28"/>
  <c r="BY13" i="28" s="1"/>
  <c r="F14" i="28"/>
  <c r="AQ14" i="28" s="1"/>
  <c r="G14" i="28"/>
  <c r="AR14" i="28" s="1"/>
  <c r="H14" i="28"/>
  <c r="AS14" i="28" s="1"/>
  <c r="I14" i="28"/>
  <c r="AT14" i="28" s="1"/>
  <c r="J14" i="28"/>
  <c r="AU14" i="28" s="1"/>
  <c r="K14" i="28"/>
  <c r="AV14" i="28" s="1"/>
  <c r="L14" i="28"/>
  <c r="AW14" i="28" s="1"/>
  <c r="M14" i="28"/>
  <c r="AX14" i="28" s="1"/>
  <c r="N14" i="28"/>
  <c r="AY14" i="28" s="1"/>
  <c r="O14" i="28"/>
  <c r="AZ14" i="28" s="1"/>
  <c r="P14" i="28"/>
  <c r="BA14" i="28" s="1"/>
  <c r="Q14" i="28"/>
  <c r="BB14" i="28" s="1"/>
  <c r="R14" i="28"/>
  <c r="BC14" i="28" s="1"/>
  <c r="S14" i="28"/>
  <c r="BD14" i="28" s="1"/>
  <c r="T14" i="28"/>
  <c r="BE14" i="28" s="1"/>
  <c r="U14" i="28"/>
  <c r="BF14" i="28" s="1"/>
  <c r="V14" i="28"/>
  <c r="BG14" i="28" s="1"/>
  <c r="W14" i="28"/>
  <c r="BH14" i="28" s="1"/>
  <c r="X14" i="28"/>
  <c r="BI14" i="28" s="1"/>
  <c r="Y14" i="28"/>
  <c r="BJ14" i="28" s="1"/>
  <c r="Z14" i="28"/>
  <c r="BK14" i="28" s="1"/>
  <c r="AA14" i="28"/>
  <c r="BL14" i="28" s="1"/>
  <c r="AB14" i="28"/>
  <c r="BM14" i="28" s="1"/>
  <c r="AC14" i="28"/>
  <c r="BN14" i="28" s="1"/>
  <c r="AD14" i="28"/>
  <c r="BO14" i="28" s="1"/>
  <c r="AE14" i="28"/>
  <c r="BP14" i="28" s="1"/>
  <c r="AF14" i="28"/>
  <c r="BQ14" i="28" s="1"/>
  <c r="AG14" i="28"/>
  <c r="BR14" i="28" s="1"/>
  <c r="AH14" i="28"/>
  <c r="BS14" i="28" s="1"/>
  <c r="AI14" i="28"/>
  <c r="BT14" i="28" s="1"/>
  <c r="AJ14" i="28"/>
  <c r="BU14" i="28" s="1"/>
  <c r="AK14" i="28"/>
  <c r="BV14" i="28" s="1"/>
  <c r="AL14" i="28"/>
  <c r="BW14" i="28" s="1"/>
  <c r="AM14" i="28"/>
  <c r="BX14" i="28" s="1"/>
  <c r="AN14" i="28"/>
  <c r="BY14" i="28" s="1"/>
  <c r="F15" i="28"/>
  <c r="AQ15" i="28" s="1"/>
  <c r="G15" i="28"/>
  <c r="AR15" i="28" s="1"/>
  <c r="H15" i="28"/>
  <c r="AS15" i="28" s="1"/>
  <c r="I15" i="28"/>
  <c r="AT15" i="28" s="1"/>
  <c r="J15" i="28"/>
  <c r="AU15" i="28" s="1"/>
  <c r="K15" i="28"/>
  <c r="AV15" i="28" s="1"/>
  <c r="L15" i="28"/>
  <c r="AW15" i="28" s="1"/>
  <c r="M15" i="28"/>
  <c r="AX15" i="28" s="1"/>
  <c r="N15" i="28"/>
  <c r="AY15" i="28" s="1"/>
  <c r="O15" i="28"/>
  <c r="AZ15" i="28" s="1"/>
  <c r="P15" i="28"/>
  <c r="BA15" i="28" s="1"/>
  <c r="Q15" i="28"/>
  <c r="BB15" i="28" s="1"/>
  <c r="R15" i="28"/>
  <c r="BC15" i="28" s="1"/>
  <c r="S15" i="28"/>
  <c r="BD15" i="28" s="1"/>
  <c r="T15" i="28"/>
  <c r="BE15" i="28" s="1"/>
  <c r="U15" i="28"/>
  <c r="BF15" i="28" s="1"/>
  <c r="V15" i="28"/>
  <c r="BG15" i="28" s="1"/>
  <c r="W15" i="28"/>
  <c r="BH15" i="28" s="1"/>
  <c r="X15" i="28"/>
  <c r="BI15" i="28" s="1"/>
  <c r="Y15" i="28"/>
  <c r="BJ15" i="28" s="1"/>
  <c r="Z15" i="28"/>
  <c r="BK15" i="28" s="1"/>
  <c r="AA15" i="28"/>
  <c r="BL15" i="28" s="1"/>
  <c r="AB15" i="28"/>
  <c r="BM15" i="28" s="1"/>
  <c r="AC15" i="28"/>
  <c r="BN15" i="28" s="1"/>
  <c r="AD15" i="28"/>
  <c r="BO15" i="28" s="1"/>
  <c r="AE15" i="28"/>
  <c r="BP15" i="28" s="1"/>
  <c r="AF15" i="28"/>
  <c r="BQ15" i="28" s="1"/>
  <c r="AG15" i="28"/>
  <c r="BR15" i="28" s="1"/>
  <c r="AH15" i="28"/>
  <c r="BS15" i="28" s="1"/>
  <c r="AI15" i="28"/>
  <c r="BT15" i="28" s="1"/>
  <c r="AJ15" i="28"/>
  <c r="BU15" i="28" s="1"/>
  <c r="AK15" i="28"/>
  <c r="BV15" i="28" s="1"/>
  <c r="AL15" i="28"/>
  <c r="BW15" i="28" s="1"/>
  <c r="AM15" i="28"/>
  <c r="BX15" i="28" s="1"/>
  <c r="AN15" i="28"/>
  <c r="BY15" i="28" s="1"/>
  <c r="F16" i="28"/>
  <c r="AQ16" i="28" s="1"/>
  <c r="G16" i="28"/>
  <c r="AR16" i="28" s="1"/>
  <c r="H16" i="28"/>
  <c r="AS16" i="28" s="1"/>
  <c r="I16" i="28"/>
  <c r="AT16" i="28" s="1"/>
  <c r="J16" i="28"/>
  <c r="AU16" i="28" s="1"/>
  <c r="K16" i="28"/>
  <c r="AV16" i="28" s="1"/>
  <c r="L16" i="28"/>
  <c r="AW16" i="28" s="1"/>
  <c r="M16" i="28"/>
  <c r="AX16" i="28" s="1"/>
  <c r="N16" i="28"/>
  <c r="AY16" i="28" s="1"/>
  <c r="O16" i="28"/>
  <c r="AZ16" i="28" s="1"/>
  <c r="P16" i="28"/>
  <c r="BA16" i="28" s="1"/>
  <c r="Q16" i="28"/>
  <c r="BB16" i="28" s="1"/>
  <c r="R16" i="28"/>
  <c r="BC16" i="28" s="1"/>
  <c r="S16" i="28"/>
  <c r="BD16" i="28" s="1"/>
  <c r="T16" i="28"/>
  <c r="BE16" i="28" s="1"/>
  <c r="U16" i="28"/>
  <c r="BF16" i="28" s="1"/>
  <c r="V16" i="28"/>
  <c r="BG16" i="28" s="1"/>
  <c r="W16" i="28"/>
  <c r="BH16" i="28" s="1"/>
  <c r="X16" i="28"/>
  <c r="BI16" i="28" s="1"/>
  <c r="Y16" i="28"/>
  <c r="BJ16" i="28" s="1"/>
  <c r="Z16" i="28"/>
  <c r="BK16" i="28" s="1"/>
  <c r="AA16" i="28"/>
  <c r="BL16" i="28" s="1"/>
  <c r="AB16" i="28"/>
  <c r="BM16" i="28" s="1"/>
  <c r="AC16" i="28"/>
  <c r="BN16" i="28" s="1"/>
  <c r="AD16" i="28"/>
  <c r="BO16" i="28" s="1"/>
  <c r="AE16" i="28"/>
  <c r="BP16" i="28" s="1"/>
  <c r="AF16" i="28"/>
  <c r="BQ16" i="28" s="1"/>
  <c r="AG16" i="28"/>
  <c r="BR16" i="28" s="1"/>
  <c r="AH16" i="28"/>
  <c r="BS16" i="28" s="1"/>
  <c r="AI16" i="28"/>
  <c r="BT16" i="28" s="1"/>
  <c r="AJ16" i="28"/>
  <c r="BU16" i="28" s="1"/>
  <c r="AK16" i="28"/>
  <c r="BV16" i="28" s="1"/>
  <c r="AL16" i="28"/>
  <c r="BW16" i="28" s="1"/>
  <c r="AM16" i="28"/>
  <c r="BX16" i="28" s="1"/>
  <c r="AN16" i="28"/>
  <c r="BY16" i="28" s="1"/>
  <c r="F17" i="28"/>
  <c r="AQ17" i="28" s="1"/>
  <c r="G17" i="28"/>
  <c r="AR17" i="28" s="1"/>
  <c r="H17" i="28"/>
  <c r="AS17" i="28" s="1"/>
  <c r="I17" i="28"/>
  <c r="AT17" i="28" s="1"/>
  <c r="J17" i="28"/>
  <c r="AU17" i="28" s="1"/>
  <c r="K17" i="28"/>
  <c r="AV17" i="28" s="1"/>
  <c r="L17" i="28"/>
  <c r="AW17" i="28" s="1"/>
  <c r="M17" i="28"/>
  <c r="AX17" i="28" s="1"/>
  <c r="N17" i="28"/>
  <c r="AY17" i="28" s="1"/>
  <c r="O17" i="28"/>
  <c r="AZ17" i="28" s="1"/>
  <c r="P17" i="28"/>
  <c r="BA17" i="28" s="1"/>
  <c r="Q17" i="28"/>
  <c r="BB17" i="28" s="1"/>
  <c r="R17" i="28"/>
  <c r="BC17" i="28" s="1"/>
  <c r="S17" i="28"/>
  <c r="BD17" i="28" s="1"/>
  <c r="T17" i="28"/>
  <c r="BE17" i="28" s="1"/>
  <c r="U17" i="28"/>
  <c r="BF17" i="28" s="1"/>
  <c r="V17" i="28"/>
  <c r="BG17" i="28" s="1"/>
  <c r="W17" i="28"/>
  <c r="BH17" i="28" s="1"/>
  <c r="X17" i="28"/>
  <c r="BI17" i="28" s="1"/>
  <c r="Y17" i="28"/>
  <c r="BJ17" i="28" s="1"/>
  <c r="Z17" i="28"/>
  <c r="BK17" i="28" s="1"/>
  <c r="AA17" i="28"/>
  <c r="BL17" i="28" s="1"/>
  <c r="AB17" i="28"/>
  <c r="BM17" i="28" s="1"/>
  <c r="AC17" i="28"/>
  <c r="BN17" i="28" s="1"/>
  <c r="AD17" i="28"/>
  <c r="BO17" i="28" s="1"/>
  <c r="AE17" i="28"/>
  <c r="BP17" i="28" s="1"/>
  <c r="AF17" i="28"/>
  <c r="BQ17" i="28" s="1"/>
  <c r="AG17" i="28"/>
  <c r="BR17" i="28" s="1"/>
  <c r="AH17" i="28"/>
  <c r="BS17" i="28" s="1"/>
  <c r="AI17" i="28"/>
  <c r="BT17" i="28" s="1"/>
  <c r="AJ17" i="28"/>
  <c r="BU17" i="28" s="1"/>
  <c r="AK17" i="28"/>
  <c r="BV17" i="28" s="1"/>
  <c r="AL17" i="28"/>
  <c r="BW17" i="28" s="1"/>
  <c r="AM17" i="28"/>
  <c r="BX17" i="28" s="1"/>
  <c r="AN17" i="28"/>
  <c r="BY17" i="28" s="1"/>
  <c r="F18" i="28"/>
  <c r="AQ18" i="28" s="1"/>
  <c r="G18" i="28"/>
  <c r="AR18" i="28" s="1"/>
  <c r="H18" i="28"/>
  <c r="AS18" i="28" s="1"/>
  <c r="I18" i="28"/>
  <c r="AT18" i="28" s="1"/>
  <c r="J18" i="28"/>
  <c r="AU18" i="28" s="1"/>
  <c r="K18" i="28"/>
  <c r="AV18" i="28" s="1"/>
  <c r="L18" i="28"/>
  <c r="AW18" i="28" s="1"/>
  <c r="M18" i="28"/>
  <c r="AX18" i="28" s="1"/>
  <c r="N18" i="28"/>
  <c r="AY18" i="28" s="1"/>
  <c r="O18" i="28"/>
  <c r="AZ18" i="28" s="1"/>
  <c r="P18" i="28"/>
  <c r="BA18" i="28" s="1"/>
  <c r="Q18" i="28"/>
  <c r="BB18" i="28" s="1"/>
  <c r="R18" i="28"/>
  <c r="BC18" i="28" s="1"/>
  <c r="S18" i="28"/>
  <c r="BD18" i="28" s="1"/>
  <c r="T18" i="28"/>
  <c r="BE18" i="28" s="1"/>
  <c r="U18" i="28"/>
  <c r="BF18" i="28" s="1"/>
  <c r="V18" i="28"/>
  <c r="BG18" i="28" s="1"/>
  <c r="W18" i="28"/>
  <c r="BH18" i="28" s="1"/>
  <c r="X18" i="28"/>
  <c r="BI18" i="28" s="1"/>
  <c r="Y18" i="28"/>
  <c r="BJ18" i="28" s="1"/>
  <c r="Z18" i="28"/>
  <c r="BK18" i="28" s="1"/>
  <c r="AA18" i="28"/>
  <c r="BL18" i="28" s="1"/>
  <c r="AB18" i="28"/>
  <c r="BM18" i="28" s="1"/>
  <c r="AC18" i="28"/>
  <c r="BN18" i="28" s="1"/>
  <c r="AD18" i="28"/>
  <c r="BO18" i="28" s="1"/>
  <c r="AE18" i="28"/>
  <c r="BP18" i="28" s="1"/>
  <c r="AF18" i="28"/>
  <c r="BQ18" i="28" s="1"/>
  <c r="AG18" i="28"/>
  <c r="BR18" i="28" s="1"/>
  <c r="AH18" i="28"/>
  <c r="BS18" i="28" s="1"/>
  <c r="AI18" i="28"/>
  <c r="BT18" i="28" s="1"/>
  <c r="AJ18" i="28"/>
  <c r="BU18" i="28" s="1"/>
  <c r="AK18" i="28"/>
  <c r="BV18" i="28" s="1"/>
  <c r="AL18" i="28"/>
  <c r="BW18" i="28" s="1"/>
  <c r="AM18" i="28"/>
  <c r="BX18" i="28" s="1"/>
  <c r="AN18" i="28"/>
  <c r="BY18" i="28" s="1"/>
  <c r="F19" i="28"/>
  <c r="AQ19" i="28" s="1"/>
  <c r="G19" i="28"/>
  <c r="AR19" i="28" s="1"/>
  <c r="H19" i="28"/>
  <c r="AS19" i="28" s="1"/>
  <c r="I19" i="28"/>
  <c r="AT19" i="28" s="1"/>
  <c r="J19" i="28"/>
  <c r="AU19" i="28" s="1"/>
  <c r="K19" i="28"/>
  <c r="AV19" i="28" s="1"/>
  <c r="L19" i="28"/>
  <c r="AW19" i="28" s="1"/>
  <c r="M19" i="28"/>
  <c r="AX19" i="28" s="1"/>
  <c r="N19" i="28"/>
  <c r="AY19" i="28" s="1"/>
  <c r="O19" i="28"/>
  <c r="AZ19" i="28" s="1"/>
  <c r="P19" i="28"/>
  <c r="BA19" i="28" s="1"/>
  <c r="Q19" i="28"/>
  <c r="BB19" i="28" s="1"/>
  <c r="R19" i="28"/>
  <c r="BC19" i="28" s="1"/>
  <c r="S19" i="28"/>
  <c r="BD19" i="28" s="1"/>
  <c r="T19" i="28"/>
  <c r="BE19" i="28" s="1"/>
  <c r="U19" i="28"/>
  <c r="BF19" i="28" s="1"/>
  <c r="V19" i="28"/>
  <c r="BG19" i="28" s="1"/>
  <c r="W19" i="28"/>
  <c r="BH19" i="28" s="1"/>
  <c r="X19" i="28"/>
  <c r="BI19" i="28" s="1"/>
  <c r="Y19" i="28"/>
  <c r="BJ19" i="28" s="1"/>
  <c r="Z19" i="28"/>
  <c r="BK19" i="28" s="1"/>
  <c r="AA19" i="28"/>
  <c r="BL19" i="28" s="1"/>
  <c r="AB19" i="28"/>
  <c r="BM19" i="28" s="1"/>
  <c r="AC19" i="28"/>
  <c r="BN19" i="28" s="1"/>
  <c r="AD19" i="28"/>
  <c r="BO19" i="28" s="1"/>
  <c r="AE19" i="28"/>
  <c r="BP19" i="28" s="1"/>
  <c r="AF19" i="28"/>
  <c r="BQ19" i="28" s="1"/>
  <c r="AG19" i="28"/>
  <c r="BR19" i="28" s="1"/>
  <c r="AH19" i="28"/>
  <c r="BS19" i="28" s="1"/>
  <c r="AI19" i="28"/>
  <c r="BT19" i="28" s="1"/>
  <c r="AJ19" i="28"/>
  <c r="BU19" i="28" s="1"/>
  <c r="AK19" i="28"/>
  <c r="BV19" i="28" s="1"/>
  <c r="AL19" i="28"/>
  <c r="BW19" i="28" s="1"/>
  <c r="AM19" i="28"/>
  <c r="BX19" i="28" s="1"/>
  <c r="AN19" i="28"/>
  <c r="BY19" i="28" s="1"/>
  <c r="F20" i="28"/>
  <c r="AQ20" i="28" s="1"/>
  <c r="G20" i="28"/>
  <c r="AR20" i="28" s="1"/>
  <c r="H20" i="28"/>
  <c r="AS20" i="28" s="1"/>
  <c r="I20" i="28"/>
  <c r="AT20" i="28" s="1"/>
  <c r="J20" i="28"/>
  <c r="AU20" i="28" s="1"/>
  <c r="K20" i="28"/>
  <c r="AV20" i="28" s="1"/>
  <c r="L20" i="28"/>
  <c r="AW20" i="28" s="1"/>
  <c r="M20" i="28"/>
  <c r="AX20" i="28" s="1"/>
  <c r="N20" i="28"/>
  <c r="AY20" i="28" s="1"/>
  <c r="O20" i="28"/>
  <c r="AZ20" i="28" s="1"/>
  <c r="P20" i="28"/>
  <c r="BA20" i="28" s="1"/>
  <c r="Q20" i="28"/>
  <c r="BB20" i="28" s="1"/>
  <c r="R20" i="28"/>
  <c r="BC20" i="28" s="1"/>
  <c r="S20" i="28"/>
  <c r="BD20" i="28" s="1"/>
  <c r="T20" i="28"/>
  <c r="BE20" i="28" s="1"/>
  <c r="U20" i="28"/>
  <c r="BF20" i="28" s="1"/>
  <c r="V20" i="28"/>
  <c r="BG20" i="28" s="1"/>
  <c r="W20" i="28"/>
  <c r="BH20" i="28" s="1"/>
  <c r="X20" i="28"/>
  <c r="BI20" i="28" s="1"/>
  <c r="Y20" i="28"/>
  <c r="BJ20" i="28" s="1"/>
  <c r="Z20" i="28"/>
  <c r="BK20" i="28" s="1"/>
  <c r="AA20" i="28"/>
  <c r="BL20" i="28" s="1"/>
  <c r="AB20" i="28"/>
  <c r="BM20" i="28" s="1"/>
  <c r="AC20" i="28"/>
  <c r="BN20" i="28" s="1"/>
  <c r="AD20" i="28"/>
  <c r="BO20" i="28" s="1"/>
  <c r="AE20" i="28"/>
  <c r="BP20" i="28" s="1"/>
  <c r="AF20" i="28"/>
  <c r="BQ20" i="28" s="1"/>
  <c r="AG20" i="28"/>
  <c r="BR20" i="28" s="1"/>
  <c r="AH20" i="28"/>
  <c r="BS20" i="28" s="1"/>
  <c r="AI20" i="28"/>
  <c r="BT20" i="28" s="1"/>
  <c r="AJ20" i="28"/>
  <c r="BU20" i="28" s="1"/>
  <c r="AK20" i="28"/>
  <c r="BV20" i="28" s="1"/>
  <c r="AL20" i="28"/>
  <c r="BW20" i="28" s="1"/>
  <c r="AM20" i="28"/>
  <c r="BX20" i="28" s="1"/>
  <c r="AN20" i="28"/>
  <c r="BY20" i="28" s="1"/>
  <c r="F21" i="28"/>
  <c r="AQ21" i="28" s="1"/>
  <c r="G21" i="28"/>
  <c r="AR21" i="28" s="1"/>
  <c r="H21" i="28"/>
  <c r="AS21" i="28" s="1"/>
  <c r="I21" i="28"/>
  <c r="AT21" i="28" s="1"/>
  <c r="J21" i="28"/>
  <c r="AU21" i="28" s="1"/>
  <c r="K21" i="28"/>
  <c r="AV21" i="28" s="1"/>
  <c r="L21" i="28"/>
  <c r="AW21" i="28" s="1"/>
  <c r="M21" i="28"/>
  <c r="AX21" i="28" s="1"/>
  <c r="N21" i="28"/>
  <c r="AY21" i="28" s="1"/>
  <c r="O21" i="28"/>
  <c r="AZ21" i="28" s="1"/>
  <c r="P21" i="28"/>
  <c r="BA21" i="28" s="1"/>
  <c r="Q21" i="28"/>
  <c r="BB21" i="28" s="1"/>
  <c r="R21" i="28"/>
  <c r="BC21" i="28" s="1"/>
  <c r="S21" i="28"/>
  <c r="BD21" i="28" s="1"/>
  <c r="T21" i="28"/>
  <c r="BE21" i="28" s="1"/>
  <c r="U21" i="28"/>
  <c r="BF21" i="28" s="1"/>
  <c r="V21" i="28"/>
  <c r="BG21" i="28" s="1"/>
  <c r="W21" i="28"/>
  <c r="BH21" i="28" s="1"/>
  <c r="X21" i="28"/>
  <c r="BI21" i="28" s="1"/>
  <c r="Y21" i="28"/>
  <c r="BJ21" i="28" s="1"/>
  <c r="Z21" i="28"/>
  <c r="BK21" i="28" s="1"/>
  <c r="AA21" i="28"/>
  <c r="BL21" i="28" s="1"/>
  <c r="AB21" i="28"/>
  <c r="BM21" i="28" s="1"/>
  <c r="AC21" i="28"/>
  <c r="BN21" i="28" s="1"/>
  <c r="AD21" i="28"/>
  <c r="BO21" i="28" s="1"/>
  <c r="AE21" i="28"/>
  <c r="BP21" i="28" s="1"/>
  <c r="AF21" i="28"/>
  <c r="BQ21" i="28" s="1"/>
  <c r="AG21" i="28"/>
  <c r="BR21" i="28" s="1"/>
  <c r="AH21" i="28"/>
  <c r="BS21" i="28" s="1"/>
  <c r="AI21" i="28"/>
  <c r="BT21" i="28" s="1"/>
  <c r="AJ21" i="28"/>
  <c r="BU21" i="28" s="1"/>
  <c r="AK21" i="28"/>
  <c r="BV21" i="28" s="1"/>
  <c r="AL21" i="28"/>
  <c r="BW21" i="28" s="1"/>
  <c r="AM21" i="28"/>
  <c r="BX21" i="28" s="1"/>
  <c r="AN21" i="28"/>
  <c r="BY21" i="28" s="1"/>
  <c r="F22" i="28"/>
  <c r="AQ22" i="28" s="1"/>
  <c r="G22" i="28"/>
  <c r="AR22" i="28" s="1"/>
  <c r="H22" i="28"/>
  <c r="AS22" i="28" s="1"/>
  <c r="I22" i="28"/>
  <c r="AT22" i="28" s="1"/>
  <c r="J22" i="28"/>
  <c r="AU22" i="28" s="1"/>
  <c r="K22" i="28"/>
  <c r="AV22" i="28" s="1"/>
  <c r="L22" i="28"/>
  <c r="AW22" i="28" s="1"/>
  <c r="M22" i="28"/>
  <c r="AX22" i="28" s="1"/>
  <c r="N22" i="28"/>
  <c r="AY22" i="28" s="1"/>
  <c r="O22" i="28"/>
  <c r="AZ22" i="28" s="1"/>
  <c r="P22" i="28"/>
  <c r="BA22" i="28" s="1"/>
  <c r="Q22" i="28"/>
  <c r="BB22" i="28" s="1"/>
  <c r="R22" i="28"/>
  <c r="BC22" i="28" s="1"/>
  <c r="S22" i="28"/>
  <c r="BD22" i="28" s="1"/>
  <c r="T22" i="28"/>
  <c r="BE22" i="28" s="1"/>
  <c r="U22" i="28"/>
  <c r="BF22" i="28" s="1"/>
  <c r="V22" i="28"/>
  <c r="BG22" i="28" s="1"/>
  <c r="W22" i="28"/>
  <c r="BH22" i="28" s="1"/>
  <c r="X22" i="28"/>
  <c r="BI22" i="28" s="1"/>
  <c r="Y22" i="28"/>
  <c r="BJ22" i="28" s="1"/>
  <c r="Z22" i="28"/>
  <c r="BK22" i="28" s="1"/>
  <c r="AA22" i="28"/>
  <c r="BL22" i="28" s="1"/>
  <c r="AB22" i="28"/>
  <c r="BM22" i="28" s="1"/>
  <c r="AC22" i="28"/>
  <c r="BN22" i="28" s="1"/>
  <c r="AD22" i="28"/>
  <c r="BO22" i="28" s="1"/>
  <c r="AE22" i="28"/>
  <c r="BP22" i="28" s="1"/>
  <c r="AF22" i="28"/>
  <c r="BQ22" i="28" s="1"/>
  <c r="AG22" i="28"/>
  <c r="BR22" i="28" s="1"/>
  <c r="AH22" i="28"/>
  <c r="BS22" i="28" s="1"/>
  <c r="AI22" i="28"/>
  <c r="BT22" i="28" s="1"/>
  <c r="AJ22" i="28"/>
  <c r="BU22" i="28" s="1"/>
  <c r="AK22" i="28"/>
  <c r="BV22" i="28" s="1"/>
  <c r="AL22" i="28"/>
  <c r="BW22" i="28" s="1"/>
  <c r="AM22" i="28"/>
  <c r="BX22" i="28" s="1"/>
  <c r="AN22" i="28"/>
  <c r="BY22" i="28" s="1"/>
  <c r="F23" i="28"/>
  <c r="AQ23" i="28" s="1"/>
  <c r="G23" i="28"/>
  <c r="AR23" i="28" s="1"/>
  <c r="H23" i="28"/>
  <c r="AS23" i="28" s="1"/>
  <c r="I23" i="28"/>
  <c r="AT23" i="28" s="1"/>
  <c r="J23" i="28"/>
  <c r="AU23" i="28" s="1"/>
  <c r="K23" i="28"/>
  <c r="AV23" i="28" s="1"/>
  <c r="L23" i="28"/>
  <c r="AW23" i="28" s="1"/>
  <c r="M23" i="28"/>
  <c r="AX23" i="28" s="1"/>
  <c r="N23" i="28"/>
  <c r="AY23" i="28" s="1"/>
  <c r="O23" i="28"/>
  <c r="AZ23" i="28" s="1"/>
  <c r="P23" i="28"/>
  <c r="BA23" i="28" s="1"/>
  <c r="Q23" i="28"/>
  <c r="BB23" i="28" s="1"/>
  <c r="R23" i="28"/>
  <c r="BC23" i="28" s="1"/>
  <c r="S23" i="28"/>
  <c r="BD23" i="28" s="1"/>
  <c r="T23" i="28"/>
  <c r="BE23" i="28" s="1"/>
  <c r="U23" i="28"/>
  <c r="BF23" i="28" s="1"/>
  <c r="V23" i="28"/>
  <c r="BG23" i="28" s="1"/>
  <c r="W23" i="28"/>
  <c r="BH23" i="28" s="1"/>
  <c r="X23" i="28"/>
  <c r="BI23" i="28" s="1"/>
  <c r="Y23" i="28"/>
  <c r="BJ23" i="28" s="1"/>
  <c r="Z23" i="28"/>
  <c r="BK23" i="28" s="1"/>
  <c r="AA23" i="28"/>
  <c r="BL23" i="28" s="1"/>
  <c r="AB23" i="28"/>
  <c r="BM23" i="28" s="1"/>
  <c r="AC23" i="28"/>
  <c r="BN23" i="28" s="1"/>
  <c r="AD23" i="28"/>
  <c r="BO23" i="28" s="1"/>
  <c r="AE23" i="28"/>
  <c r="BP23" i="28" s="1"/>
  <c r="AF23" i="28"/>
  <c r="BQ23" i="28" s="1"/>
  <c r="AG23" i="28"/>
  <c r="BR23" i="28" s="1"/>
  <c r="AH23" i="28"/>
  <c r="BS23" i="28" s="1"/>
  <c r="AI23" i="28"/>
  <c r="BT23" i="28" s="1"/>
  <c r="AJ23" i="28"/>
  <c r="BU23" i="28" s="1"/>
  <c r="AK23" i="28"/>
  <c r="BV23" i="28" s="1"/>
  <c r="AL23" i="28"/>
  <c r="BW23" i="28" s="1"/>
  <c r="AM23" i="28"/>
  <c r="BX23" i="28" s="1"/>
  <c r="AN23" i="28"/>
  <c r="BY23" i="28" s="1"/>
  <c r="F24" i="28"/>
  <c r="AQ24" i="28" s="1"/>
  <c r="G24" i="28"/>
  <c r="AR24" i="28" s="1"/>
  <c r="H24" i="28"/>
  <c r="AS24" i="28" s="1"/>
  <c r="I24" i="28"/>
  <c r="AT24" i="28" s="1"/>
  <c r="J24" i="28"/>
  <c r="AU24" i="28" s="1"/>
  <c r="K24" i="28"/>
  <c r="AV24" i="28" s="1"/>
  <c r="L24" i="28"/>
  <c r="AW24" i="28" s="1"/>
  <c r="M24" i="28"/>
  <c r="AX24" i="28" s="1"/>
  <c r="N24" i="28"/>
  <c r="AY24" i="28" s="1"/>
  <c r="O24" i="28"/>
  <c r="AZ24" i="28" s="1"/>
  <c r="P24" i="28"/>
  <c r="BA24" i="28" s="1"/>
  <c r="Q24" i="28"/>
  <c r="BB24" i="28" s="1"/>
  <c r="R24" i="28"/>
  <c r="BC24" i="28" s="1"/>
  <c r="S24" i="28"/>
  <c r="BD24" i="28" s="1"/>
  <c r="T24" i="28"/>
  <c r="BE24" i="28" s="1"/>
  <c r="U24" i="28"/>
  <c r="BF24" i="28" s="1"/>
  <c r="V24" i="28"/>
  <c r="BG24" i="28" s="1"/>
  <c r="W24" i="28"/>
  <c r="BH24" i="28" s="1"/>
  <c r="X24" i="28"/>
  <c r="BI24" i="28" s="1"/>
  <c r="Y24" i="28"/>
  <c r="BJ24" i="28" s="1"/>
  <c r="Z24" i="28"/>
  <c r="BK24" i="28" s="1"/>
  <c r="AA24" i="28"/>
  <c r="BL24" i="28" s="1"/>
  <c r="AB24" i="28"/>
  <c r="BM24" i="28" s="1"/>
  <c r="AC24" i="28"/>
  <c r="BN24" i="28" s="1"/>
  <c r="AD24" i="28"/>
  <c r="BO24" i="28" s="1"/>
  <c r="AE24" i="28"/>
  <c r="BP24" i="28" s="1"/>
  <c r="AF24" i="28"/>
  <c r="BQ24" i="28" s="1"/>
  <c r="AG24" i="28"/>
  <c r="BR24" i="28" s="1"/>
  <c r="AH24" i="28"/>
  <c r="BS24" i="28" s="1"/>
  <c r="AI24" i="28"/>
  <c r="BT24" i="28" s="1"/>
  <c r="AJ24" i="28"/>
  <c r="BU24" i="28" s="1"/>
  <c r="AK24" i="28"/>
  <c r="BV24" i="28" s="1"/>
  <c r="AL24" i="28"/>
  <c r="BW24" i="28" s="1"/>
  <c r="AM24" i="28"/>
  <c r="BX24" i="28" s="1"/>
  <c r="AN24" i="28"/>
  <c r="BY24" i="28" s="1"/>
  <c r="F25" i="28"/>
  <c r="AQ25" i="28" s="1"/>
  <c r="G25" i="28"/>
  <c r="AR25" i="28" s="1"/>
  <c r="H25" i="28"/>
  <c r="AS25" i="28" s="1"/>
  <c r="I25" i="28"/>
  <c r="AT25" i="28" s="1"/>
  <c r="J25" i="28"/>
  <c r="AU25" i="28" s="1"/>
  <c r="K25" i="28"/>
  <c r="AV25" i="28" s="1"/>
  <c r="L25" i="28"/>
  <c r="AW25" i="28" s="1"/>
  <c r="M25" i="28"/>
  <c r="AX25" i="28" s="1"/>
  <c r="N25" i="28"/>
  <c r="AY25" i="28" s="1"/>
  <c r="O25" i="28"/>
  <c r="AZ25" i="28" s="1"/>
  <c r="P25" i="28"/>
  <c r="BA25" i="28" s="1"/>
  <c r="Q25" i="28"/>
  <c r="BB25" i="28" s="1"/>
  <c r="R25" i="28"/>
  <c r="BC25" i="28" s="1"/>
  <c r="S25" i="28"/>
  <c r="BD25" i="28" s="1"/>
  <c r="T25" i="28"/>
  <c r="BE25" i="28" s="1"/>
  <c r="U25" i="28"/>
  <c r="BF25" i="28" s="1"/>
  <c r="V25" i="28"/>
  <c r="BG25" i="28" s="1"/>
  <c r="W25" i="28"/>
  <c r="BH25" i="28" s="1"/>
  <c r="X25" i="28"/>
  <c r="BI25" i="28" s="1"/>
  <c r="Y25" i="28"/>
  <c r="BJ25" i="28" s="1"/>
  <c r="Z25" i="28"/>
  <c r="BK25" i="28" s="1"/>
  <c r="AA25" i="28"/>
  <c r="BL25" i="28" s="1"/>
  <c r="AB25" i="28"/>
  <c r="BM25" i="28" s="1"/>
  <c r="AC25" i="28"/>
  <c r="BN25" i="28" s="1"/>
  <c r="AD25" i="28"/>
  <c r="BO25" i="28" s="1"/>
  <c r="AE25" i="28"/>
  <c r="BP25" i="28" s="1"/>
  <c r="AF25" i="28"/>
  <c r="BQ25" i="28" s="1"/>
  <c r="AG25" i="28"/>
  <c r="BR25" i="28" s="1"/>
  <c r="AH25" i="28"/>
  <c r="BS25" i="28" s="1"/>
  <c r="AI25" i="28"/>
  <c r="BT25" i="28" s="1"/>
  <c r="AJ25" i="28"/>
  <c r="BU25" i="28" s="1"/>
  <c r="AK25" i="28"/>
  <c r="BV25" i="28" s="1"/>
  <c r="AL25" i="28"/>
  <c r="BW25" i="28" s="1"/>
  <c r="AM25" i="28"/>
  <c r="BX25" i="28" s="1"/>
  <c r="AN25" i="28"/>
  <c r="BY25" i="28" s="1"/>
  <c r="F26" i="28"/>
  <c r="AQ26" i="28" s="1"/>
  <c r="G26" i="28"/>
  <c r="AR26" i="28" s="1"/>
  <c r="H26" i="28"/>
  <c r="AS26" i="28" s="1"/>
  <c r="I26" i="28"/>
  <c r="AT26" i="28" s="1"/>
  <c r="J26" i="28"/>
  <c r="AU26" i="28" s="1"/>
  <c r="K26" i="28"/>
  <c r="AV26" i="28" s="1"/>
  <c r="L26" i="28"/>
  <c r="AW26" i="28" s="1"/>
  <c r="M26" i="28"/>
  <c r="AX26" i="28" s="1"/>
  <c r="N26" i="28"/>
  <c r="AY26" i="28" s="1"/>
  <c r="O26" i="28"/>
  <c r="AZ26" i="28" s="1"/>
  <c r="P26" i="28"/>
  <c r="BA26" i="28" s="1"/>
  <c r="Q26" i="28"/>
  <c r="BB26" i="28" s="1"/>
  <c r="R26" i="28"/>
  <c r="BC26" i="28" s="1"/>
  <c r="S26" i="28"/>
  <c r="BD26" i="28" s="1"/>
  <c r="T26" i="28"/>
  <c r="BE26" i="28" s="1"/>
  <c r="U26" i="28"/>
  <c r="BF26" i="28" s="1"/>
  <c r="V26" i="28"/>
  <c r="BG26" i="28" s="1"/>
  <c r="W26" i="28"/>
  <c r="BH26" i="28" s="1"/>
  <c r="X26" i="28"/>
  <c r="BI26" i="28" s="1"/>
  <c r="Y26" i="28"/>
  <c r="BJ26" i="28" s="1"/>
  <c r="Z26" i="28"/>
  <c r="BK26" i="28" s="1"/>
  <c r="AA26" i="28"/>
  <c r="BL26" i="28" s="1"/>
  <c r="AB26" i="28"/>
  <c r="BM26" i="28" s="1"/>
  <c r="AC26" i="28"/>
  <c r="BN26" i="28" s="1"/>
  <c r="AD26" i="28"/>
  <c r="BO26" i="28" s="1"/>
  <c r="AE26" i="28"/>
  <c r="BP26" i="28" s="1"/>
  <c r="AF26" i="28"/>
  <c r="BQ26" i="28" s="1"/>
  <c r="AG26" i="28"/>
  <c r="BR26" i="28" s="1"/>
  <c r="AH26" i="28"/>
  <c r="BS26" i="28" s="1"/>
  <c r="AI26" i="28"/>
  <c r="BT26" i="28" s="1"/>
  <c r="AJ26" i="28"/>
  <c r="BU26" i="28" s="1"/>
  <c r="AK26" i="28"/>
  <c r="BV26" i="28" s="1"/>
  <c r="AL26" i="28"/>
  <c r="BW26" i="28" s="1"/>
  <c r="AM26" i="28"/>
  <c r="BX26" i="28" s="1"/>
  <c r="AN26" i="28"/>
  <c r="BY26" i="28" s="1"/>
  <c r="F27" i="28"/>
  <c r="AQ27" i="28" s="1"/>
  <c r="G27" i="28"/>
  <c r="AR27" i="28" s="1"/>
  <c r="H27" i="28"/>
  <c r="AS27" i="28" s="1"/>
  <c r="I27" i="28"/>
  <c r="AT27" i="28" s="1"/>
  <c r="J27" i="28"/>
  <c r="AU27" i="28" s="1"/>
  <c r="K27" i="28"/>
  <c r="AV27" i="28" s="1"/>
  <c r="L27" i="28"/>
  <c r="AW27" i="28" s="1"/>
  <c r="M27" i="28"/>
  <c r="AX27" i="28" s="1"/>
  <c r="N27" i="28"/>
  <c r="AY27" i="28" s="1"/>
  <c r="O27" i="28"/>
  <c r="AZ27" i="28" s="1"/>
  <c r="P27" i="28"/>
  <c r="BA27" i="28" s="1"/>
  <c r="Q27" i="28"/>
  <c r="BB27" i="28" s="1"/>
  <c r="R27" i="28"/>
  <c r="BC27" i="28" s="1"/>
  <c r="S27" i="28"/>
  <c r="BD27" i="28" s="1"/>
  <c r="T27" i="28"/>
  <c r="BE27" i="28" s="1"/>
  <c r="U27" i="28"/>
  <c r="BF27" i="28" s="1"/>
  <c r="V27" i="28"/>
  <c r="BG27" i="28" s="1"/>
  <c r="W27" i="28"/>
  <c r="BH27" i="28" s="1"/>
  <c r="X27" i="28"/>
  <c r="BI27" i="28" s="1"/>
  <c r="Y27" i="28"/>
  <c r="BJ27" i="28" s="1"/>
  <c r="Z27" i="28"/>
  <c r="BK27" i="28" s="1"/>
  <c r="AA27" i="28"/>
  <c r="BL27" i="28" s="1"/>
  <c r="AB27" i="28"/>
  <c r="BM27" i="28" s="1"/>
  <c r="AC27" i="28"/>
  <c r="BN27" i="28" s="1"/>
  <c r="AD27" i="28"/>
  <c r="BO27" i="28" s="1"/>
  <c r="AE27" i="28"/>
  <c r="BP27" i="28" s="1"/>
  <c r="AF27" i="28"/>
  <c r="BQ27" i="28" s="1"/>
  <c r="AG27" i="28"/>
  <c r="BR27" i="28" s="1"/>
  <c r="AH27" i="28"/>
  <c r="BS27" i="28" s="1"/>
  <c r="AI27" i="28"/>
  <c r="BT27" i="28" s="1"/>
  <c r="AJ27" i="28"/>
  <c r="BU27" i="28" s="1"/>
  <c r="AK27" i="28"/>
  <c r="BV27" i="28" s="1"/>
  <c r="AL27" i="28"/>
  <c r="BW27" i="28" s="1"/>
  <c r="AM27" i="28"/>
  <c r="BX27" i="28" s="1"/>
  <c r="AN27" i="28"/>
  <c r="BY27" i="28" s="1"/>
  <c r="F28" i="28"/>
  <c r="AQ28" i="28" s="1"/>
  <c r="G28" i="28"/>
  <c r="AR28" i="28" s="1"/>
  <c r="H28" i="28"/>
  <c r="AS28" i="28" s="1"/>
  <c r="I28" i="28"/>
  <c r="AT28" i="28" s="1"/>
  <c r="J28" i="28"/>
  <c r="AU28" i="28" s="1"/>
  <c r="K28" i="28"/>
  <c r="AV28" i="28" s="1"/>
  <c r="L28" i="28"/>
  <c r="AW28" i="28" s="1"/>
  <c r="M28" i="28"/>
  <c r="AX28" i="28" s="1"/>
  <c r="N28" i="28"/>
  <c r="AY28" i="28" s="1"/>
  <c r="O28" i="28"/>
  <c r="AZ28" i="28" s="1"/>
  <c r="P28" i="28"/>
  <c r="BA28" i="28" s="1"/>
  <c r="Q28" i="28"/>
  <c r="BB28" i="28" s="1"/>
  <c r="R28" i="28"/>
  <c r="BC28" i="28" s="1"/>
  <c r="S28" i="28"/>
  <c r="BD28" i="28" s="1"/>
  <c r="T28" i="28"/>
  <c r="BE28" i="28" s="1"/>
  <c r="U28" i="28"/>
  <c r="BF28" i="28" s="1"/>
  <c r="V28" i="28"/>
  <c r="BG28" i="28" s="1"/>
  <c r="W28" i="28"/>
  <c r="BH28" i="28" s="1"/>
  <c r="X28" i="28"/>
  <c r="BI28" i="28" s="1"/>
  <c r="Y28" i="28"/>
  <c r="BJ28" i="28" s="1"/>
  <c r="Z28" i="28"/>
  <c r="BK28" i="28" s="1"/>
  <c r="AA28" i="28"/>
  <c r="BL28" i="28" s="1"/>
  <c r="AB28" i="28"/>
  <c r="BM28" i="28" s="1"/>
  <c r="AC28" i="28"/>
  <c r="BN28" i="28" s="1"/>
  <c r="AD28" i="28"/>
  <c r="BO28" i="28" s="1"/>
  <c r="AE28" i="28"/>
  <c r="BP28" i="28" s="1"/>
  <c r="AF28" i="28"/>
  <c r="BQ28" i="28" s="1"/>
  <c r="AG28" i="28"/>
  <c r="BR28" i="28" s="1"/>
  <c r="AH28" i="28"/>
  <c r="BS28" i="28" s="1"/>
  <c r="AI28" i="28"/>
  <c r="BT28" i="28" s="1"/>
  <c r="AJ28" i="28"/>
  <c r="BU28" i="28" s="1"/>
  <c r="AK28" i="28"/>
  <c r="BV28" i="28" s="1"/>
  <c r="AL28" i="28"/>
  <c r="BW28" i="28" s="1"/>
  <c r="AM28" i="28"/>
  <c r="BX28" i="28" s="1"/>
  <c r="AN28" i="28"/>
  <c r="BY28" i="28" s="1"/>
  <c r="E6" i="28"/>
  <c r="AP6" i="28" s="1"/>
  <c r="E7" i="28"/>
  <c r="AP7" i="28" s="1"/>
  <c r="E8" i="28"/>
  <c r="AP8" i="28" s="1"/>
  <c r="E9" i="28"/>
  <c r="AP9" i="28" s="1"/>
  <c r="E10" i="28"/>
  <c r="AP10" i="28" s="1"/>
  <c r="E11" i="28"/>
  <c r="AP11" i="28" s="1"/>
  <c r="E12" i="28"/>
  <c r="AP12" i="28" s="1"/>
  <c r="E13" i="28"/>
  <c r="AP13" i="28" s="1"/>
  <c r="E14" i="28"/>
  <c r="AP14" i="28" s="1"/>
  <c r="E15" i="28"/>
  <c r="AP15" i="28" s="1"/>
  <c r="E16" i="28"/>
  <c r="AP16" i="28" s="1"/>
  <c r="E17" i="28"/>
  <c r="AP17" i="28" s="1"/>
  <c r="E18" i="28"/>
  <c r="AP18" i="28" s="1"/>
  <c r="E19" i="28"/>
  <c r="AP19" i="28" s="1"/>
  <c r="E20" i="28"/>
  <c r="AP20" i="28" s="1"/>
  <c r="E21" i="28"/>
  <c r="AP21" i="28" s="1"/>
  <c r="E22" i="28"/>
  <c r="AP22" i="28" s="1"/>
  <c r="E23" i="28"/>
  <c r="AP23" i="28" s="1"/>
  <c r="E24" i="28"/>
  <c r="AP24" i="28" s="1"/>
  <c r="E25" i="28"/>
  <c r="AP25" i="28" s="1"/>
  <c r="E26" i="28"/>
  <c r="AP26" i="28" s="1"/>
  <c r="E27" i="28"/>
  <c r="AP27" i="28" s="1"/>
  <c r="E28" i="28"/>
  <c r="AP28" i="28" s="1"/>
  <c r="E5" i="28"/>
  <c r="AP5" i="28"/>
  <c r="AP30" i="28" s="1"/>
  <c r="C129" i="1" s="1"/>
  <c r="AQ1" i="28"/>
  <c r="AR1" i="28" s="1"/>
  <c r="AS1" i="28" s="1"/>
  <c r="AT1" i="28" s="1"/>
  <c r="AU1" i="28" s="1"/>
  <c r="AV1" i="28" s="1"/>
  <c r="AW1" i="28" s="1"/>
  <c r="AX1" i="28" s="1"/>
  <c r="AY1" i="28" s="1"/>
  <c r="AZ1" i="28" s="1"/>
  <c r="BA1" i="28" s="1"/>
  <c r="BB1" i="28" s="1"/>
  <c r="BC1" i="28" s="1"/>
  <c r="BD1" i="28" s="1"/>
  <c r="BE1" i="28" s="1"/>
  <c r="BF1" i="28" s="1"/>
  <c r="BG1" i="28" s="1"/>
  <c r="BH1" i="28" s="1"/>
  <c r="BI1" i="28" s="1"/>
  <c r="BJ1" i="28" s="1"/>
  <c r="BK1" i="28" s="1"/>
  <c r="BL1" i="28" s="1"/>
  <c r="BM1" i="28" s="1"/>
  <c r="BN1" i="28" s="1"/>
  <c r="BO1" i="28" s="1"/>
  <c r="BP1" i="28" s="1"/>
  <c r="BQ1" i="28" s="1"/>
  <c r="BR1" i="28" s="1"/>
  <c r="BS1" i="28" s="1"/>
  <c r="BT1" i="28" s="1"/>
  <c r="BU1" i="28" s="1"/>
  <c r="BV1" i="28" s="1"/>
  <c r="BW1" i="28" s="1"/>
  <c r="BX1" i="28" s="1"/>
  <c r="BY1" i="28" s="1"/>
  <c r="F1" i="28"/>
  <c r="G1" i="28" s="1"/>
  <c r="H1" i="28" s="1"/>
  <c r="I1" i="28" s="1"/>
  <c r="J1" i="28" s="1"/>
  <c r="K1" i="28" s="1"/>
  <c r="L1" i="28" s="1"/>
  <c r="M1" i="28" s="1"/>
  <c r="N1" i="28" s="1"/>
  <c r="O1" i="28" s="1"/>
  <c r="P1" i="28" s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J449" i="7"/>
  <c r="K449" i="7"/>
  <c r="L449" i="7"/>
  <c r="M449" i="7"/>
  <c r="N449" i="7"/>
  <c r="O449" i="7"/>
  <c r="P449" i="7"/>
  <c r="Q449" i="7"/>
  <c r="R449" i="7"/>
  <c r="S449" i="7"/>
  <c r="T449" i="7"/>
  <c r="U449" i="7"/>
  <c r="V449" i="7"/>
  <c r="W449" i="7"/>
  <c r="X449" i="7"/>
  <c r="Y449" i="7"/>
  <c r="Z449" i="7"/>
  <c r="AA449" i="7"/>
  <c r="AB449" i="7"/>
  <c r="AC449" i="7"/>
  <c r="AD449" i="7"/>
  <c r="AE449" i="7"/>
  <c r="AF449" i="7"/>
  <c r="AG449" i="7"/>
  <c r="AH449" i="7"/>
  <c r="AI449" i="7"/>
  <c r="AJ449" i="7"/>
  <c r="AK449" i="7"/>
  <c r="AL449" i="7"/>
  <c r="AM449" i="7"/>
  <c r="AN449" i="7"/>
  <c r="AO449" i="7"/>
  <c r="AP449" i="7"/>
  <c r="AQ449" i="7"/>
  <c r="AR449" i="7"/>
  <c r="J450" i="7"/>
  <c r="K450" i="7"/>
  <c r="K448" i="7" s="1"/>
  <c r="F75" i="25" s="1"/>
  <c r="L450" i="7"/>
  <c r="L448" i="7" s="1"/>
  <c r="G75" i="25" s="1"/>
  <c r="M450" i="7"/>
  <c r="M448" i="7" s="1"/>
  <c r="H75" i="25" s="1"/>
  <c r="N450" i="7"/>
  <c r="N448" i="7" s="1"/>
  <c r="I75" i="25" s="1"/>
  <c r="O450" i="7"/>
  <c r="O448" i="7" s="1"/>
  <c r="J75" i="25" s="1"/>
  <c r="P450" i="7"/>
  <c r="P448" i="7" s="1"/>
  <c r="K75" i="25" s="1"/>
  <c r="Q450" i="7"/>
  <c r="Q448" i="7" s="1"/>
  <c r="L75" i="25" s="1"/>
  <c r="R450" i="7"/>
  <c r="R448" i="7" s="1"/>
  <c r="M75" i="25" s="1"/>
  <c r="S450" i="7"/>
  <c r="S448" i="7" s="1"/>
  <c r="N75" i="25" s="1"/>
  <c r="T450" i="7"/>
  <c r="T448" i="7" s="1"/>
  <c r="O75" i="25" s="1"/>
  <c r="U450" i="7"/>
  <c r="U448" i="7" s="1"/>
  <c r="P75" i="25" s="1"/>
  <c r="V450" i="7"/>
  <c r="V448" i="7" s="1"/>
  <c r="Q75" i="25" s="1"/>
  <c r="W450" i="7"/>
  <c r="W448" i="7" s="1"/>
  <c r="R75" i="25" s="1"/>
  <c r="X450" i="7"/>
  <c r="X448" i="7" s="1"/>
  <c r="S75" i="25" s="1"/>
  <c r="Y450" i="7"/>
  <c r="Y448" i="7" s="1"/>
  <c r="T75" i="25" s="1"/>
  <c r="Z450" i="7"/>
  <c r="Z448" i="7" s="1"/>
  <c r="U75" i="25" s="1"/>
  <c r="AA450" i="7"/>
  <c r="AA448" i="7" s="1"/>
  <c r="V75" i="25" s="1"/>
  <c r="AB450" i="7"/>
  <c r="AB448" i="7" s="1"/>
  <c r="W75" i="25" s="1"/>
  <c r="AC450" i="7"/>
  <c r="AC448" i="7" s="1"/>
  <c r="X75" i="25" s="1"/>
  <c r="AD450" i="7"/>
  <c r="AD448" i="7" s="1"/>
  <c r="Y75" i="25" s="1"/>
  <c r="AE450" i="7"/>
  <c r="AE448" i="7" s="1"/>
  <c r="Z75" i="25" s="1"/>
  <c r="AF450" i="7"/>
  <c r="AF448" i="7" s="1"/>
  <c r="AA75" i="25" s="1"/>
  <c r="AG450" i="7"/>
  <c r="AG448" i="7" s="1"/>
  <c r="AB75" i="25" s="1"/>
  <c r="AH450" i="7"/>
  <c r="AH448" i="7" s="1"/>
  <c r="AC75" i="25" s="1"/>
  <c r="AI450" i="7"/>
  <c r="AI448" i="7" s="1"/>
  <c r="AD75" i="25" s="1"/>
  <c r="AJ450" i="7"/>
  <c r="AJ448" i="7" s="1"/>
  <c r="AE75" i="25" s="1"/>
  <c r="AK450" i="7"/>
  <c r="AK448" i="7" s="1"/>
  <c r="AF75" i="25" s="1"/>
  <c r="AL450" i="7"/>
  <c r="AL448" i="7" s="1"/>
  <c r="AG75" i="25" s="1"/>
  <c r="AM450" i="7"/>
  <c r="AM448" i="7" s="1"/>
  <c r="AH75" i="25" s="1"/>
  <c r="AN450" i="7"/>
  <c r="AN448" i="7" s="1"/>
  <c r="AI75" i="25" s="1"/>
  <c r="AO450" i="7"/>
  <c r="AO448" i="7" s="1"/>
  <c r="AJ75" i="25" s="1"/>
  <c r="AP450" i="7"/>
  <c r="AP448" i="7" s="1"/>
  <c r="AK75" i="25" s="1"/>
  <c r="AQ450" i="7"/>
  <c r="AQ448" i="7" s="1"/>
  <c r="AL75" i="25" s="1"/>
  <c r="AR450" i="7"/>
  <c r="AR448" i="7" s="1"/>
  <c r="AM75" i="25" s="1"/>
  <c r="I450" i="7"/>
  <c r="I449" i="7"/>
  <c r="J430" i="7"/>
  <c r="K430" i="7"/>
  <c r="L430" i="7"/>
  <c r="M430" i="7"/>
  <c r="N430" i="7"/>
  <c r="O430" i="7"/>
  <c r="P430" i="7"/>
  <c r="Q430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K430" i="7"/>
  <c r="AL430" i="7"/>
  <c r="AM430" i="7"/>
  <c r="AN430" i="7"/>
  <c r="AO430" i="7"/>
  <c r="AP430" i="7"/>
  <c r="AQ430" i="7"/>
  <c r="AR430" i="7"/>
  <c r="I430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AJ297" i="7"/>
  <c r="AK297" i="7"/>
  <c r="AL297" i="7"/>
  <c r="AM297" i="7"/>
  <c r="AN297" i="7"/>
  <c r="AO297" i="7"/>
  <c r="AP297" i="7"/>
  <c r="AQ297" i="7"/>
  <c r="AR297" i="7"/>
  <c r="I297" i="7"/>
  <c r="F204" i="7"/>
  <c r="J204" i="7" s="1"/>
  <c r="F205" i="7"/>
  <c r="J205" i="7" s="1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K204" i="7"/>
  <c r="AL204" i="7"/>
  <c r="AM204" i="7"/>
  <c r="AN204" i="7"/>
  <c r="AO204" i="7"/>
  <c r="AP204" i="7"/>
  <c r="AQ204" i="7"/>
  <c r="AR204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K205" i="7"/>
  <c r="AL205" i="7"/>
  <c r="AM205" i="7"/>
  <c r="AN205" i="7"/>
  <c r="AO205" i="7"/>
  <c r="AP205" i="7"/>
  <c r="AQ205" i="7"/>
  <c r="AR205" i="7"/>
  <c r="I205" i="7"/>
  <c r="I204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K187" i="7"/>
  <c r="AL187" i="7"/>
  <c r="AM187" i="7"/>
  <c r="AN187" i="7"/>
  <c r="AO187" i="7"/>
  <c r="AP187" i="7"/>
  <c r="AQ187" i="7"/>
  <c r="AR187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K188" i="7"/>
  <c r="AL188" i="7"/>
  <c r="AM188" i="7"/>
  <c r="AN188" i="7"/>
  <c r="AO188" i="7"/>
  <c r="AP188" i="7"/>
  <c r="AQ188" i="7"/>
  <c r="AR188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K189" i="7"/>
  <c r="AL189" i="7"/>
  <c r="AM189" i="7"/>
  <c r="AN189" i="7"/>
  <c r="AO189" i="7"/>
  <c r="AP189" i="7"/>
  <c r="AQ189" i="7"/>
  <c r="AR189" i="7"/>
  <c r="I189" i="7"/>
  <c r="I188" i="7"/>
  <c r="I187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K172" i="7"/>
  <c r="AL172" i="7"/>
  <c r="AM172" i="7"/>
  <c r="AN172" i="7"/>
  <c r="AO172" i="7"/>
  <c r="AP172" i="7"/>
  <c r="AQ172" i="7"/>
  <c r="AR172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K173" i="7"/>
  <c r="AL173" i="7"/>
  <c r="AM173" i="7"/>
  <c r="AN173" i="7"/>
  <c r="AO173" i="7"/>
  <c r="AP173" i="7"/>
  <c r="AQ173" i="7"/>
  <c r="AR173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K174" i="7"/>
  <c r="AL174" i="7"/>
  <c r="AM174" i="7"/>
  <c r="AN174" i="7"/>
  <c r="AO174" i="7"/>
  <c r="AP174" i="7"/>
  <c r="AQ174" i="7"/>
  <c r="AR174" i="7"/>
  <c r="I174" i="7"/>
  <c r="I173" i="7"/>
  <c r="I172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AJ157" i="7"/>
  <c r="AK157" i="7"/>
  <c r="AL157" i="7"/>
  <c r="AM157" i="7"/>
  <c r="AN157" i="7"/>
  <c r="AO157" i="7"/>
  <c r="AP157" i="7"/>
  <c r="AQ157" i="7"/>
  <c r="AR157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AJ158" i="7"/>
  <c r="AK158" i="7"/>
  <c r="AL158" i="7"/>
  <c r="AM158" i="7"/>
  <c r="AN158" i="7"/>
  <c r="AO158" i="7"/>
  <c r="AP158" i="7"/>
  <c r="AQ158" i="7"/>
  <c r="AR158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AJ159" i="7"/>
  <c r="AK159" i="7"/>
  <c r="AL159" i="7"/>
  <c r="AM159" i="7"/>
  <c r="AN159" i="7"/>
  <c r="AO159" i="7"/>
  <c r="AP159" i="7"/>
  <c r="AQ159" i="7"/>
  <c r="AR159" i="7"/>
  <c r="I159" i="7"/>
  <c r="I158" i="7"/>
  <c r="I157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AJ142" i="7"/>
  <c r="AK142" i="7"/>
  <c r="AL142" i="7"/>
  <c r="AM142" i="7"/>
  <c r="AN142" i="7"/>
  <c r="AO142" i="7"/>
  <c r="AP142" i="7"/>
  <c r="AQ142" i="7"/>
  <c r="AR142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AJ143" i="7"/>
  <c r="AK143" i="7"/>
  <c r="AL143" i="7"/>
  <c r="AM143" i="7"/>
  <c r="AN143" i="7"/>
  <c r="AO143" i="7"/>
  <c r="AP143" i="7"/>
  <c r="AQ143" i="7"/>
  <c r="AR143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AJ144" i="7"/>
  <c r="AK144" i="7"/>
  <c r="AL144" i="7"/>
  <c r="AM144" i="7"/>
  <c r="AN144" i="7"/>
  <c r="AO144" i="7"/>
  <c r="AP144" i="7"/>
  <c r="AQ144" i="7"/>
  <c r="AR144" i="7"/>
  <c r="I144" i="7"/>
  <c r="I143" i="7"/>
  <c r="I142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AJ127" i="7"/>
  <c r="AK127" i="7"/>
  <c r="AL127" i="7"/>
  <c r="AM127" i="7"/>
  <c r="AN127" i="7"/>
  <c r="AO127" i="7"/>
  <c r="AP127" i="7"/>
  <c r="AQ127" i="7"/>
  <c r="AR127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AJ128" i="7"/>
  <c r="AK128" i="7"/>
  <c r="AL128" i="7"/>
  <c r="AM128" i="7"/>
  <c r="AN128" i="7"/>
  <c r="AO128" i="7"/>
  <c r="AP128" i="7"/>
  <c r="AQ128" i="7"/>
  <c r="AR128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AJ129" i="7"/>
  <c r="AK129" i="7"/>
  <c r="AL129" i="7"/>
  <c r="AM129" i="7"/>
  <c r="AN129" i="7"/>
  <c r="AO129" i="7"/>
  <c r="AP129" i="7"/>
  <c r="AQ129" i="7"/>
  <c r="AR129" i="7"/>
  <c r="I129" i="7"/>
  <c r="I128" i="7"/>
  <c r="I127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AJ112" i="7"/>
  <c r="AK112" i="7"/>
  <c r="AL112" i="7"/>
  <c r="AM112" i="7"/>
  <c r="AN112" i="7"/>
  <c r="AO112" i="7"/>
  <c r="AP112" i="7"/>
  <c r="AQ112" i="7"/>
  <c r="AR112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AJ113" i="7"/>
  <c r="AK113" i="7"/>
  <c r="AL113" i="7"/>
  <c r="AM113" i="7"/>
  <c r="AN113" i="7"/>
  <c r="AO113" i="7"/>
  <c r="AP113" i="7"/>
  <c r="AQ113" i="7"/>
  <c r="AR113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AJ114" i="7"/>
  <c r="AK114" i="7"/>
  <c r="AL114" i="7"/>
  <c r="AM114" i="7"/>
  <c r="AN114" i="7"/>
  <c r="AO114" i="7"/>
  <c r="AP114" i="7"/>
  <c r="AQ114" i="7"/>
  <c r="AR114" i="7"/>
  <c r="I114" i="7"/>
  <c r="I113" i="7"/>
  <c r="I112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AJ97" i="7"/>
  <c r="AK97" i="7"/>
  <c r="AL97" i="7"/>
  <c r="AM97" i="7"/>
  <c r="AN97" i="7"/>
  <c r="AO97" i="7"/>
  <c r="AP97" i="7"/>
  <c r="AQ97" i="7"/>
  <c r="AR97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AJ98" i="7"/>
  <c r="AK98" i="7"/>
  <c r="AL98" i="7"/>
  <c r="AM98" i="7"/>
  <c r="AN98" i="7"/>
  <c r="AO98" i="7"/>
  <c r="AP98" i="7"/>
  <c r="AQ98" i="7"/>
  <c r="AR98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AJ99" i="7"/>
  <c r="AK99" i="7"/>
  <c r="AL99" i="7"/>
  <c r="AM99" i="7"/>
  <c r="AN99" i="7"/>
  <c r="AO99" i="7"/>
  <c r="AP99" i="7"/>
  <c r="AQ99" i="7"/>
  <c r="AR99" i="7"/>
  <c r="I99" i="7"/>
  <c r="I98" i="7"/>
  <c r="I97" i="7"/>
  <c r="I96" i="7" s="1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AJ83" i="7"/>
  <c r="AK83" i="7"/>
  <c r="AL83" i="7"/>
  <c r="AM83" i="7"/>
  <c r="AN83" i="7"/>
  <c r="AO83" i="7"/>
  <c r="AP83" i="7"/>
  <c r="AQ83" i="7"/>
  <c r="AR83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AJ84" i="7"/>
  <c r="AK84" i="7"/>
  <c r="AL84" i="7"/>
  <c r="AM84" i="7"/>
  <c r="AN84" i="7"/>
  <c r="AO84" i="7"/>
  <c r="AP84" i="7"/>
  <c r="AQ84" i="7"/>
  <c r="AR84" i="7"/>
  <c r="I84" i="7"/>
  <c r="I83" i="7"/>
  <c r="I82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AJ67" i="7"/>
  <c r="AK67" i="7"/>
  <c r="AL67" i="7"/>
  <c r="AM67" i="7"/>
  <c r="AN67" i="7"/>
  <c r="AO67" i="7"/>
  <c r="AP67" i="7"/>
  <c r="AQ67" i="7"/>
  <c r="AR67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AJ68" i="7"/>
  <c r="AK68" i="7"/>
  <c r="AL68" i="7"/>
  <c r="AM68" i="7"/>
  <c r="AN68" i="7"/>
  <c r="AO68" i="7"/>
  <c r="AP68" i="7"/>
  <c r="AQ68" i="7"/>
  <c r="AR68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AJ69" i="7"/>
  <c r="AK69" i="7"/>
  <c r="AL69" i="7"/>
  <c r="AM69" i="7"/>
  <c r="AN69" i="7"/>
  <c r="AO69" i="7"/>
  <c r="AP69" i="7"/>
  <c r="AQ69" i="7"/>
  <c r="AR69" i="7"/>
  <c r="I69" i="7"/>
  <c r="I68" i="7"/>
  <c r="I67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AK52" i="7"/>
  <c r="AL52" i="7"/>
  <c r="AM52" i="7"/>
  <c r="AN52" i="7"/>
  <c r="AO52" i="7"/>
  <c r="AP52" i="7"/>
  <c r="AQ52" i="7"/>
  <c r="AR52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AK54" i="7"/>
  <c r="AL54" i="7"/>
  <c r="AM54" i="7"/>
  <c r="AN54" i="7"/>
  <c r="AO54" i="7"/>
  <c r="AP54" i="7"/>
  <c r="AQ54" i="7"/>
  <c r="AR54" i="7"/>
  <c r="I54" i="7"/>
  <c r="I53" i="7"/>
  <c r="I52" i="7"/>
  <c r="I51" i="7" s="1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AJ38" i="7"/>
  <c r="AK38" i="7"/>
  <c r="AL38" i="7"/>
  <c r="AM38" i="7"/>
  <c r="AN38" i="7"/>
  <c r="AO38" i="7"/>
  <c r="AP38" i="7"/>
  <c r="AQ38" i="7"/>
  <c r="AR38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AJ39" i="7"/>
  <c r="AK39" i="7"/>
  <c r="AL39" i="7"/>
  <c r="AM39" i="7"/>
  <c r="AN39" i="7"/>
  <c r="AO39" i="7"/>
  <c r="AP39" i="7"/>
  <c r="AQ39" i="7"/>
  <c r="AR39" i="7"/>
  <c r="I39" i="7"/>
  <c r="I38" i="7"/>
  <c r="I37" i="7"/>
  <c r="C140" i="19"/>
  <c r="C139" i="19" s="1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AK462" i="7"/>
  <c r="AL462" i="7"/>
  <c r="AM462" i="7"/>
  <c r="AN462" i="7"/>
  <c r="AO462" i="7"/>
  <c r="AP462" i="7"/>
  <c r="AQ462" i="7"/>
  <c r="AR462" i="7"/>
  <c r="I457" i="7"/>
  <c r="E114" i="19"/>
  <c r="F114" i="19" s="1"/>
  <c r="G114" i="19" s="1"/>
  <c r="H114" i="19" s="1"/>
  <c r="I114" i="19" s="1"/>
  <c r="J114" i="19" s="1"/>
  <c r="K114" i="19" s="1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E113" i="19"/>
  <c r="F113" i="19" s="1"/>
  <c r="G464" i="7"/>
  <c r="I462" i="7"/>
  <c r="F460" i="7"/>
  <c r="G459" i="7"/>
  <c r="F459" i="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AH22" i="27"/>
  <c r="AI22" i="27"/>
  <c r="AJ22" i="27"/>
  <c r="AK22" i="27"/>
  <c r="AL22" i="27"/>
  <c r="AM22" i="27"/>
  <c r="D22" i="27"/>
  <c r="E88" i="19"/>
  <c r="F88" i="19"/>
  <c r="E89" i="19"/>
  <c r="F464" i="7"/>
  <c r="E11" i="27"/>
  <c r="AN161" i="1"/>
  <c r="C140" i="1"/>
  <c r="C28" i="2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O20" i="7" s="1"/>
  <c r="AP21" i="7"/>
  <c r="AQ21" i="7"/>
  <c r="AQ20" i="7" s="1"/>
  <c r="AR21" i="7"/>
  <c r="AR20" i="7" s="1"/>
  <c r="AP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I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I18" i="7"/>
  <c r="J18" i="7"/>
  <c r="K18" i="7"/>
  <c r="L18" i="7"/>
  <c r="M18" i="7"/>
  <c r="N18" i="7"/>
  <c r="O18" i="7"/>
  <c r="P18" i="7"/>
  <c r="Q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AK476" i="7"/>
  <c r="AL476" i="7"/>
  <c r="AM476" i="7"/>
  <c r="AN476" i="7"/>
  <c r="AO476" i="7"/>
  <c r="AP476" i="7"/>
  <c r="AQ476" i="7"/>
  <c r="AR476" i="7"/>
  <c r="K466" i="7"/>
  <c r="K10" i="7" s="1"/>
  <c r="L466" i="7"/>
  <c r="L10" i="7" s="1"/>
  <c r="M466" i="7"/>
  <c r="M10" i="7" s="1"/>
  <c r="N466" i="7"/>
  <c r="N10" i="7" s="1"/>
  <c r="O466" i="7"/>
  <c r="O10" i="7" s="1"/>
  <c r="P466" i="7"/>
  <c r="P10" i="7" s="1"/>
  <c r="Q466" i="7"/>
  <c r="Q10" i="7" s="1"/>
  <c r="R466" i="7"/>
  <c r="R10" i="7" s="1"/>
  <c r="S466" i="7"/>
  <c r="S10" i="7" s="1"/>
  <c r="T466" i="7"/>
  <c r="T10" i="7" s="1"/>
  <c r="U466" i="7"/>
  <c r="U10" i="7" s="1"/>
  <c r="V466" i="7"/>
  <c r="V10" i="7" s="1"/>
  <c r="W466" i="7"/>
  <c r="W10" i="7" s="1"/>
  <c r="X466" i="7"/>
  <c r="X10" i="7" s="1"/>
  <c r="Y466" i="7"/>
  <c r="Y10" i="7" s="1"/>
  <c r="Z466" i="7"/>
  <c r="Z10" i="7" s="1"/>
  <c r="AA466" i="7"/>
  <c r="AA10" i="7" s="1"/>
  <c r="AB466" i="7"/>
  <c r="AB10" i="7" s="1"/>
  <c r="AC466" i="7"/>
  <c r="AC10" i="7" s="1"/>
  <c r="AD466" i="7"/>
  <c r="AD10" i="7" s="1"/>
  <c r="AE466" i="7"/>
  <c r="AE10" i="7" s="1"/>
  <c r="AF466" i="7"/>
  <c r="AF10" i="7" s="1"/>
  <c r="AG466" i="7"/>
  <c r="AG10" i="7" s="1"/>
  <c r="AH466" i="7"/>
  <c r="AH10" i="7" s="1"/>
  <c r="AI466" i="7"/>
  <c r="AI10" i="7" s="1"/>
  <c r="AJ466" i="7"/>
  <c r="AJ10" i="7" s="1"/>
  <c r="AK466" i="7"/>
  <c r="AK10" i="7" s="1"/>
  <c r="AL466" i="7"/>
  <c r="AL10" i="7" s="1"/>
  <c r="AM466" i="7"/>
  <c r="AM10" i="7" s="1"/>
  <c r="AN466" i="7"/>
  <c r="AN10" i="7" s="1"/>
  <c r="AO466" i="7"/>
  <c r="AO10" i="7" s="1"/>
  <c r="AP466" i="7"/>
  <c r="AP10" i="7" s="1"/>
  <c r="AQ466" i="7"/>
  <c r="AQ10" i="7" s="1"/>
  <c r="AR466" i="7"/>
  <c r="AR10" i="7" s="1"/>
  <c r="J472" i="7"/>
  <c r="K472" i="7"/>
  <c r="L472" i="7"/>
  <c r="M472" i="7"/>
  <c r="N472" i="7"/>
  <c r="O472" i="7"/>
  <c r="P472" i="7"/>
  <c r="Q472" i="7"/>
  <c r="S472" i="7"/>
  <c r="T472" i="7"/>
  <c r="U472" i="7"/>
  <c r="V472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AK472" i="7"/>
  <c r="AL472" i="7"/>
  <c r="AM472" i="7"/>
  <c r="AN472" i="7"/>
  <c r="AO472" i="7"/>
  <c r="AP472" i="7"/>
  <c r="AQ472" i="7"/>
  <c r="AR472" i="7"/>
  <c r="I466" i="7"/>
  <c r="I10" i="7" s="1"/>
  <c r="I472" i="7"/>
  <c r="J477" i="7"/>
  <c r="K477" i="7"/>
  <c r="L477" i="7"/>
  <c r="M477" i="7"/>
  <c r="N477" i="7"/>
  <c r="O477" i="7"/>
  <c r="I477" i="7"/>
  <c r="J470" i="7"/>
  <c r="J14" i="7" s="1"/>
  <c r="F439" i="7"/>
  <c r="D13" i="25"/>
  <c r="D17" i="25"/>
  <c r="I433" i="7"/>
  <c r="J428" i="7"/>
  <c r="J429" i="7" s="1"/>
  <c r="K428" i="7"/>
  <c r="K429" i="7" s="1"/>
  <c r="L428" i="7"/>
  <c r="L429" i="7" s="1"/>
  <c r="M428" i="7"/>
  <c r="M429" i="7" s="1"/>
  <c r="N428" i="7"/>
  <c r="N429" i="7" s="1"/>
  <c r="O428" i="7"/>
  <c r="O429" i="7" s="1"/>
  <c r="P428" i="7"/>
  <c r="P429" i="7" s="1"/>
  <c r="Q428" i="7"/>
  <c r="Q429" i="7" s="1"/>
  <c r="R428" i="7"/>
  <c r="R429" i="7" s="1"/>
  <c r="S428" i="7"/>
  <c r="S429" i="7" s="1"/>
  <c r="T428" i="7"/>
  <c r="T429" i="7" s="1"/>
  <c r="U428" i="7"/>
  <c r="U429" i="7" s="1"/>
  <c r="V428" i="7"/>
  <c r="V429" i="7" s="1"/>
  <c r="W428" i="7"/>
  <c r="W429" i="7" s="1"/>
  <c r="X428" i="7"/>
  <c r="X429" i="7" s="1"/>
  <c r="Y428" i="7"/>
  <c r="Y429" i="7" s="1"/>
  <c r="Z428" i="7"/>
  <c r="Z429" i="7" s="1"/>
  <c r="AA428" i="7"/>
  <c r="AA429" i="7" s="1"/>
  <c r="AB428" i="7"/>
  <c r="AB429" i="7" s="1"/>
  <c r="AC428" i="7"/>
  <c r="AC429" i="7" s="1"/>
  <c r="AD428" i="7"/>
  <c r="AD429" i="7" s="1"/>
  <c r="AE428" i="7"/>
  <c r="AE429" i="7" s="1"/>
  <c r="AF428" i="7"/>
  <c r="AF429" i="7" s="1"/>
  <c r="AG428" i="7"/>
  <c r="AG429" i="7" s="1"/>
  <c r="AH428" i="7"/>
  <c r="AH429" i="7" s="1"/>
  <c r="AI428" i="7"/>
  <c r="AI429" i="7" s="1"/>
  <c r="AJ428" i="7"/>
  <c r="AJ429" i="7" s="1"/>
  <c r="AK428" i="7"/>
  <c r="AK429" i="7" s="1"/>
  <c r="AL428" i="7"/>
  <c r="AL429" i="7" s="1"/>
  <c r="AM428" i="7"/>
  <c r="AM429" i="7" s="1"/>
  <c r="AN428" i="7"/>
  <c r="AN429" i="7" s="1"/>
  <c r="AO428" i="7"/>
  <c r="AO429" i="7" s="1"/>
  <c r="AP428" i="7"/>
  <c r="AP429" i="7" s="1"/>
  <c r="AQ428" i="7"/>
  <c r="AQ429" i="7" s="1"/>
  <c r="AR428" i="7"/>
  <c r="AR429" i="7" s="1"/>
  <c r="I428" i="7"/>
  <c r="I429" i="7" s="1"/>
  <c r="G424" i="7"/>
  <c r="F424" i="7" s="1"/>
  <c r="AQ162" i="19"/>
  <c r="AP162" i="19"/>
  <c r="AO162" i="19"/>
  <c r="J421" i="7"/>
  <c r="K421" i="7"/>
  <c r="L421" i="7"/>
  <c r="M421" i="7"/>
  <c r="N421" i="7"/>
  <c r="O421" i="7"/>
  <c r="P421" i="7"/>
  <c r="Q421" i="7"/>
  <c r="R421" i="7"/>
  <c r="S421" i="7"/>
  <c r="T421" i="7"/>
  <c r="U421" i="7"/>
  <c r="V421" i="7"/>
  <c r="W421" i="7"/>
  <c r="X421" i="7"/>
  <c r="Y421" i="7"/>
  <c r="Z421" i="7"/>
  <c r="AA421" i="7"/>
  <c r="AB421" i="7"/>
  <c r="AC421" i="7"/>
  <c r="AD421" i="7"/>
  <c r="AE421" i="7"/>
  <c r="AF421" i="7"/>
  <c r="AG421" i="7"/>
  <c r="AH421" i="7"/>
  <c r="AI421" i="7"/>
  <c r="AJ421" i="7"/>
  <c r="AK421" i="7"/>
  <c r="AL421" i="7"/>
  <c r="AM421" i="7"/>
  <c r="AN421" i="7"/>
  <c r="AO421" i="7"/>
  <c r="AP421" i="7"/>
  <c r="AQ421" i="7"/>
  <c r="AR421" i="7"/>
  <c r="I421" i="7"/>
  <c r="G416" i="7"/>
  <c r="F416" i="7" s="1"/>
  <c r="J412" i="7"/>
  <c r="K412" i="7"/>
  <c r="L412" i="7"/>
  <c r="M412" i="7"/>
  <c r="N412" i="7"/>
  <c r="O412" i="7"/>
  <c r="P412" i="7"/>
  <c r="Q412" i="7"/>
  <c r="R412" i="7"/>
  <c r="S412" i="7"/>
  <c r="T412" i="7"/>
  <c r="U412" i="7"/>
  <c r="V412" i="7"/>
  <c r="W412" i="7"/>
  <c r="X412" i="7"/>
  <c r="Y412" i="7"/>
  <c r="Z412" i="7"/>
  <c r="AA412" i="7"/>
  <c r="AB412" i="7"/>
  <c r="AC412" i="7"/>
  <c r="AD412" i="7"/>
  <c r="AE412" i="7"/>
  <c r="AF412" i="7"/>
  <c r="AG412" i="7"/>
  <c r="AH412" i="7"/>
  <c r="AI412" i="7"/>
  <c r="AJ412" i="7"/>
  <c r="AK412" i="7"/>
  <c r="AL412" i="7"/>
  <c r="AM412" i="7"/>
  <c r="AN412" i="7"/>
  <c r="AO412" i="7"/>
  <c r="AP412" i="7"/>
  <c r="AQ412" i="7"/>
  <c r="AR412" i="7"/>
  <c r="I412" i="7"/>
  <c r="J407" i="7"/>
  <c r="K407" i="7"/>
  <c r="L407" i="7"/>
  <c r="M407" i="7"/>
  <c r="N407" i="7"/>
  <c r="O407" i="7"/>
  <c r="P407" i="7"/>
  <c r="Q407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AD407" i="7"/>
  <c r="AE407" i="7"/>
  <c r="AF407" i="7"/>
  <c r="AG407" i="7"/>
  <c r="AH407" i="7"/>
  <c r="AI407" i="7"/>
  <c r="AJ407" i="7"/>
  <c r="AK407" i="7"/>
  <c r="AL407" i="7"/>
  <c r="AM407" i="7"/>
  <c r="AN407" i="7"/>
  <c r="AO407" i="7"/>
  <c r="AP407" i="7"/>
  <c r="AQ407" i="7"/>
  <c r="AR407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AK400" i="7"/>
  <c r="AL400" i="7"/>
  <c r="AM400" i="7"/>
  <c r="AN400" i="7"/>
  <c r="AO400" i="7"/>
  <c r="AP400" i="7"/>
  <c r="AQ400" i="7"/>
  <c r="AR40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AK390" i="7"/>
  <c r="AL390" i="7"/>
  <c r="AM390" i="7"/>
  <c r="AN390" i="7"/>
  <c r="AO390" i="7"/>
  <c r="AP390" i="7"/>
  <c r="AQ390" i="7"/>
  <c r="AR390" i="7"/>
  <c r="I390" i="7"/>
  <c r="G393" i="7"/>
  <c r="F393" i="7"/>
  <c r="G392" i="7"/>
  <c r="F392" i="7" s="1"/>
  <c r="I385" i="7"/>
  <c r="I380" i="7"/>
  <c r="I375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AK348" i="7"/>
  <c r="AL348" i="7"/>
  <c r="AM348" i="7"/>
  <c r="AN348" i="7"/>
  <c r="AO348" i="7"/>
  <c r="AP348" i="7"/>
  <c r="AQ348" i="7"/>
  <c r="AR348" i="7"/>
  <c r="I343" i="7"/>
  <c r="I338" i="7"/>
  <c r="G336" i="7"/>
  <c r="F336" i="7" s="1"/>
  <c r="F334" i="7"/>
  <c r="F333" i="7"/>
  <c r="F447" i="7"/>
  <c r="D74" i="25"/>
  <c r="E72" i="25"/>
  <c r="F72" i="25" s="1"/>
  <c r="F443" i="7"/>
  <c r="I437" i="7"/>
  <c r="E21" i="25"/>
  <c r="E23" i="25" s="1"/>
  <c r="D23" i="25"/>
  <c r="E11" i="25"/>
  <c r="F435" i="7"/>
  <c r="I452" i="7"/>
  <c r="F454" i="7"/>
  <c r="F86" i="25"/>
  <c r="G86" i="25" s="1"/>
  <c r="H86" i="25" s="1"/>
  <c r="I86" i="25" s="1"/>
  <c r="J86" i="25" s="1"/>
  <c r="K86" i="25" s="1"/>
  <c r="L86" i="25" s="1"/>
  <c r="M86" i="25" s="1"/>
  <c r="N86" i="25" s="1"/>
  <c r="O86" i="25" s="1"/>
  <c r="P86" i="25" s="1"/>
  <c r="Q86" i="25" s="1"/>
  <c r="R86" i="25" s="1"/>
  <c r="S86" i="25" s="1"/>
  <c r="T86" i="25" s="1"/>
  <c r="U86" i="25" s="1"/>
  <c r="V86" i="25" s="1"/>
  <c r="W86" i="25" s="1"/>
  <c r="X86" i="25" s="1"/>
  <c r="Y86" i="25" s="1"/>
  <c r="Z86" i="25" s="1"/>
  <c r="AA86" i="25" s="1"/>
  <c r="AB86" i="25" s="1"/>
  <c r="AC86" i="25" s="1"/>
  <c r="AD86" i="25" s="1"/>
  <c r="AE86" i="25" s="1"/>
  <c r="AF86" i="25" s="1"/>
  <c r="AG86" i="25" s="1"/>
  <c r="AH86" i="25" s="1"/>
  <c r="AI86" i="25" s="1"/>
  <c r="AJ86" i="25" s="1"/>
  <c r="AK86" i="25" s="1"/>
  <c r="AL86" i="25" s="1"/>
  <c r="AM86" i="25" s="1"/>
  <c r="E88" i="25"/>
  <c r="C88" i="25"/>
  <c r="AQ89" i="25"/>
  <c r="AP89" i="25"/>
  <c r="AO89" i="25"/>
  <c r="D88" i="25"/>
  <c r="AQ87" i="25"/>
  <c r="AP87" i="25"/>
  <c r="AO87" i="25"/>
  <c r="E80" i="25"/>
  <c r="E82" i="25" s="1"/>
  <c r="E84" i="25" s="1"/>
  <c r="D82" i="25"/>
  <c r="D84" i="25" s="1"/>
  <c r="AO81" i="25"/>
  <c r="AP81" i="25"/>
  <c r="AQ81" i="25"/>
  <c r="AQ83" i="25"/>
  <c r="AP83" i="25"/>
  <c r="AO83" i="25"/>
  <c r="F427" i="7"/>
  <c r="E188" i="19"/>
  <c r="F188" i="19"/>
  <c r="G188" i="19"/>
  <c r="H188" i="19"/>
  <c r="I188" i="19"/>
  <c r="J188" i="19"/>
  <c r="K188" i="19"/>
  <c r="L188" i="19"/>
  <c r="M188" i="19"/>
  <c r="N188" i="19"/>
  <c r="O188" i="19"/>
  <c r="P188" i="19"/>
  <c r="Q188" i="19"/>
  <c r="R188" i="19"/>
  <c r="S188" i="19"/>
  <c r="T188" i="19"/>
  <c r="U188" i="19"/>
  <c r="V188" i="19"/>
  <c r="W188" i="19"/>
  <c r="X188" i="19"/>
  <c r="Y188" i="19"/>
  <c r="Z188" i="19"/>
  <c r="AA188" i="19"/>
  <c r="AB188" i="19"/>
  <c r="AC188" i="19"/>
  <c r="AD188" i="19"/>
  <c r="AE188" i="19"/>
  <c r="AF188" i="19"/>
  <c r="AG188" i="19"/>
  <c r="AH188" i="19"/>
  <c r="AI188" i="19"/>
  <c r="AJ188" i="19"/>
  <c r="AK188" i="19"/>
  <c r="AL188" i="19"/>
  <c r="AM188" i="19"/>
  <c r="D188" i="19"/>
  <c r="E186" i="19"/>
  <c r="F186" i="19"/>
  <c r="G186" i="19"/>
  <c r="H186" i="19"/>
  <c r="I186" i="19"/>
  <c r="J186" i="19"/>
  <c r="K186" i="19"/>
  <c r="L186" i="19"/>
  <c r="M186" i="19"/>
  <c r="N186" i="19"/>
  <c r="O186" i="19"/>
  <c r="P186" i="19"/>
  <c r="Q186" i="19"/>
  <c r="R186" i="19"/>
  <c r="S186" i="19"/>
  <c r="T186" i="19"/>
  <c r="U186" i="19"/>
  <c r="V186" i="19"/>
  <c r="W186" i="19"/>
  <c r="X186" i="19"/>
  <c r="Y186" i="19"/>
  <c r="Z186" i="19"/>
  <c r="AA186" i="19"/>
  <c r="AB186" i="19"/>
  <c r="AC186" i="19"/>
  <c r="AD186" i="19"/>
  <c r="AE186" i="19"/>
  <c r="AF186" i="19"/>
  <c r="AG186" i="19"/>
  <c r="AH186" i="19"/>
  <c r="AI186" i="19"/>
  <c r="AJ186" i="19"/>
  <c r="AK186" i="19"/>
  <c r="AL186" i="19"/>
  <c r="AM186" i="19"/>
  <c r="D186" i="19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AK313" i="7"/>
  <c r="AL313" i="7"/>
  <c r="AM313" i="7"/>
  <c r="AN313" i="7"/>
  <c r="AO313" i="7"/>
  <c r="AP313" i="7"/>
  <c r="AQ313" i="7"/>
  <c r="AR313" i="7"/>
  <c r="F426" i="7"/>
  <c r="R474" i="7"/>
  <c r="R18" i="7" s="1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AK306" i="7"/>
  <c r="AL306" i="7"/>
  <c r="AM306" i="7"/>
  <c r="AN306" i="7"/>
  <c r="AO306" i="7"/>
  <c r="AP306" i="7"/>
  <c r="AQ306" i="7"/>
  <c r="AR306" i="7"/>
  <c r="I30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AJ296" i="7"/>
  <c r="AK296" i="7"/>
  <c r="AL296" i="7"/>
  <c r="AM296" i="7"/>
  <c r="AN296" i="7"/>
  <c r="AO296" i="7"/>
  <c r="AP296" i="7"/>
  <c r="AQ296" i="7"/>
  <c r="AR296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AJ292" i="7"/>
  <c r="AK292" i="7"/>
  <c r="AL292" i="7"/>
  <c r="AM292" i="7"/>
  <c r="AN292" i="7"/>
  <c r="AO292" i="7"/>
  <c r="AP292" i="7"/>
  <c r="AQ292" i="7"/>
  <c r="AR292" i="7"/>
  <c r="J288" i="7"/>
  <c r="J293" i="7" s="1"/>
  <c r="K288" i="7"/>
  <c r="K293" i="7" s="1"/>
  <c r="L288" i="7"/>
  <c r="L293" i="7" s="1"/>
  <c r="M288" i="7"/>
  <c r="M293" i="7" s="1"/>
  <c r="N288" i="7"/>
  <c r="N293" i="7" s="1"/>
  <c r="O288" i="7"/>
  <c r="O293" i="7" s="1"/>
  <c r="P288" i="7"/>
  <c r="P293" i="7" s="1"/>
  <c r="Q288" i="7"/>
  <c r="Q293" i="7" s="1"/>
  <c r="R288" i="7"/>
  <c r="R293" i="7" s="1"/>
  <c r="S288" i="7"/>
  <c r="S293" i="7" s="1"/>
  <c r="T288" i="7"/>
  <c r="T293" i="7" s="1"/>
  <c r="U288" i="7"/>
  <c r="U293" i="7" s="1"/>
  <c r="V288" i="7"/>
  <c r="V293" i="7" s="1"/>
  <c r="W288" i="7"/>
  <c r="W293" i="7" s="1"/>
  <c r="X288" i="7"/>
  <c r="X293" i="7" s="1"/>
  <c r="Y288" i="7"/>
  <c r="Y293" i="7" s="1"/>
  <c r="Z288" i="7"/>
  <c r="Z293" i="7" s="1"/>
  <c r="AA288" i="7"/>
  <c r="AA293" i="7" s="1"/>
  <c r="AB288" i="7"/>
  <c r="AB293" i="7" s="1"/>
  <c r="AC288" i="7"/>
  <c r="AC293" i="7" s="1"/>
  <c r="AD288" i="7"/>
  <c r="AD293" i="7" s="1"/>
  <c r="AE288" i="7"/>
  <c r="AE293" i="7" s="1"/>
  <c r="AF288" i="7"/>
  <c r="AF293" i="7" s="1"/>
  <c r="AG288" i="7"/>
  <c r="AG293" i="7" s="1"/>
  <c r="AH288" i="7"/>
  <c r="AH293" i="7" s="1"/>
  <c r="AI288" i="7"/>
  <c r="AI293" i="7" s="1"/>
  <c r="AJ288" i="7"/>
  <c r="AJ293" i="7" s="1"/>
  <c r="AK288" i="7"/>
  <c r="AK293" i="7" s="1"/>
  <c r="AL288" i="7"/>
  <c r="AL293" i="7" s="1"/>
  <c r="AM288" i="7"/>
  <c r="AM293" i="7" s="1"/>
  <c r="AN288" i="7"/>
  <c r="AN293" i="7" s="1"/>
  <c r="AO288" i="7"/>
  <c r="AO293" i="7" s="1"/>
  <c r="AP288" i="7"/>
  <c r="AP293" i="7" s="1"/>
  <c r="AQ288" i="7"/>
  <c r="AQ293" i="7" s="1"/>
  <c r="AR288" i="7"/>
  <c r="AR293" i="7" s="1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K285" i="7"/>
  <c r="AL285" i="7"/>
  <c r="AM285" i="7"/>
  <c r="AN285" i="7"/>
  <c r="AO285" i="7"/>
  <c r="AP285" i="7"/>
  <c r="AQ285" i="7"/>
  <c r="AR285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AJ101" i="7"/>
  <c r="AK101" i="7"/>
  <c r="AL101" i="7"/>
  <c r="AM101" i="7"/>
  <c r="AN101" i="7"/>
  <c r="AO101" i="7"/>
  <c r="AP101" i="7"/>
  <c r="AQ101" i="7"/>
  <c r="AR10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AJ41" i="7"/>
  <c r="AK41" i="7"/>
  <c r="AL41" i="7"/>
  <c r="AM41" i="7"/>
  <c r="AN41" i="7"/>
  <c r="AO41" i="7"/>
  <c r="AP41" i="7"/>
  <c r="AQ41" i="7"/>
  <c r="AR41" i="7"/>
  <c r="I41" i="7"/>
  <c r="I296" i="7"/>
  <c r="F402" i="7"/>
  <c r="F287" i="7"/>
  <c r="I285" i="7"/>
  <c r="F419" i="7"/>
  <c r="F410" i="7"/>
  <c r="I407" i="7"/>
  <c r="F405" i="7"/>
  <c r="G301" i="7"/>
  <c r="F301" i="7" s="1"/>
  <c r="G295" i="7"/>
  <c r="F295" i="7" s="1"/>
  <c r="I288" i="7"/>
  <c r="I293" i="7" s="1"/>
  <c r="F290" i="7"/>
  <c r="F304" i="7"/>
  <c r="I292" i="7"/>
  <c r="F398" i="7"/>
  <c r="F397" i="7"/>
  <c r="F388" i="7"/>
  <c r="F387" i="7"/>
  <c r="F383" i="7"/>
  <c r="F382" i="7"/>
  <c r="F378" i="7"/>
  <c r="F377" i="7"/>
  <c r="F373" i="7"/>
  <c r="F372" i="7"/>
  <c r="F371" i="7"/>
  <c r="F370" i="7"/>
  <c r="F369" i="7"/>
  <c r="F365" i="7"/>
  <c r="F364" i="7"/>
  <c r="F360" i="7"/>
  <c r="F359" i="7"/>
  <c r="F355" i="7"/>
  <c r="F354" i="7"/>
  <c r="F350" i="7"/>
  <c r="F346" i="7"/>
  <c r="F345" i="7"/>
  <c r="F341" i="7"/>
  <c r="F340" i="7"/>
  <c r="F329" i="7"/>
  <c r="F328" i="7"/>
  <c r="F324" i="7"/>
  <c r="F322" i="7"/>
  <c r="F323" i="7"/>
  <c r="F321" i="7"/>
  <c r="F320" i="7"/>
  <c r="F316" i="7"/>
  <c r="F315" i="7"/>
  <c r="F311" i="7"/>
  <c r="F310" i="7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F283" i="7"/>
  <c r="F282" i="7"/>
  <c r="F278" i="7"/>
  <c r="F277" i="7"/>
  <c r="F273" i="7"/>
  <c r="F272" i="7"/>
  <c r="F268" i="7"/>
  <c r="F267" i="7"/>
  <c r="J260" i="7"/>
  <c r="J258" i="7" s="1"/>
  <c r="K260" i="7"/>
  <c r="K258" i="7" s="1"/>
  <c r="L260" i="7"/>
  <c r="L258" i="7" s="1"/>
  <c r="M260" i="7"/>
  <c r="M258" i="7" s="1"/>
  <c r="N260" i="7"/>
  <c r="N258" i="7" s="1"/>
  <c r="O260" i="7"/>
  <c r="O258" i="7" s="1"/>
  <c r="P260" i="7"/>
  <c r="P258" i="7" s="1"/>
  <c r="Q260" i="7"/>
  <c r="Q258" i="7" s="1"/>
  <c r="R260" i="7"/>
  <c r="R258" i="7" s="1"/>
  <c r="S260" i="7"/>
  <c r="S258" i="7" s="1"/>
  <c r="T260" i="7"/>
  <c r="T258" i="7" s="1"/>
  <c r="U260" i="7"/>
  <c r="U258" i="7" s="1"/>
  <c r="V260" i="7"/>
  <c r="V258" i="7" s="1"/>
  <c r="W260" i="7"/>
  <c r="W258" i="7" s="1"/>
  <c r="X260" i="7"/>
  <c r="X258" i="7" s="1"/>
  <c r="Y260" i="7"/>
  <c r="Y258" i="7" s="1"/>
  <c r="Z260" i="7"/>
  <c r="Z258" i="7" s="1"/>
  <c r="AA260" i="7"/>
  <c r="AA258" i="7" s="1"/>
  <c r="AB260" i="7"/>
  <c r="AB258" i="7" s="1"/>
  <c r="AC260" i="7"/>
  <c r="AC258" i="7" s="1"/>
  <c r="AD260" i="7"/>
  <c r="AD258" i="7" s="1"/>
  <c r="AE260" i="7"/>
  <c r="AE258" i="7" s="1"/>
  <c r="AF260" i="7"/>
  <c r="AF258" i="7" s="1"/>
  <c r="AG260" i="7"/>
  <c r="AG258" i="7" s="1"/>
  <c r="AH260" i="7"/>
  <c r="AH258" i="7" s="1"/>
  <c r="AI260" i="7"/>
  <c r="AI258" i="7" s="1"/>
  <c r="AJ260" i="7"/>
  <c r="AJ258" i="7" s="1"/>
  <c r="AK260" i="7"/>
  <c r="AK258" i="7" s="1"/>
  <c r="AL260" i="7"/>
  <c r="AL258" i="7" s="1"/>
  <c r="AM260" i="7"/>
  <c r="AM258" i="7" s="1"/>
  <c r="AN260" i="7"/>
  <c r="AN258" i="7" s="1"/>
  <c r="AO260" i="7"/>
  <c r="AO258" i="7" s="1"/>
  <c r="AP260" i="7"/>
  <c r="AP258" i="7" s="1"/>
  <c r="AQ260" i="7"/>
  <c r="AQ258" i="7" s="1"/>
  <c r="AR260" i="7"/>
  <c r="I260" i="7"/>
  <c r="I258" i="7" s="1"/>
  <c r="F263" i="7"/>
  <c r="F257" i="7"/>
  <c r="F256" i="7"/>
  <c r="F252" i="7"/>
  <c r="F251" i="7"/>
  <c r="F247" i="7"/>
  <c r="J243" i="7"/>
  <c r="K243" i="7" s="1"/>
  <c r="L243" i="7" s="1"/>
  <c r="M243" i="7" s="1"/>
  <c r="N243" i="7" s="1"/>
  <c r="O243" i="7" s="1"/>
  <c r="P243" i="7" s="1"/>
  <c r="Q243" i="7" s="1"/>
  <c r="R243" i="7" s="1"/>
  <c r="S243" i="7" s="1"/>
  <c r="T243" i="7" s="1"/>
  <c r="U243" i="7" s="1"/>
  <c r="V243" i="7" s="1"/>
  <c r="W243" i="7" s="1"/>
  <c r="X243" i="7" s="1"/>
  <c r="Y243" i="7" s="1"/>
  <c r="Z243" i="7" s="1"/>
  <c r="AA243" i="7" s="1"/>
  <c r="AB243" i="7" s="1"/>
  <c r="AC243" i="7" s="1"/>
  <c r="AD243" i="7" s="1"/>
  <c r="AE243" i="7" s="1"/>
  <c r="AF243" i="7" s="1"/>
  <c r="AG243" i="7" s="1"/>
  <c r="AH243" i="7" s="1"/>
  <c r="AI243" i="7" s="1"/>
  <c r="AJ243" i="7" s="1"/>
  <c r="AK243" i="7" s="1"/>
  <c r="AL243" i="7" s="1"/>
  <c r="AM243" i="7" s="1"/>
  <c r="AN243" i="7" s="1"/>
  <c r="AO243" i="7" s="1"/>
  <c r="AP243" i="7" s="1"/>
  <c r="AQ243" i="7" s="1"/>
  <c r="AR243" i="7" s="1"/>
  <c r="F241" i="7"/>
  <c r="F240" i="7"/>
  <c r="F236" i="7"/>
  <c r="F235" i="7"/>
  <c r="F231" i="7"/>
  <c r="F230" i="7"/>
  <c r="F226" i="7"/>
  <c r="F225" i="7"/>
  <c r="F221" i="7"/>
  <c r="F220" i="7"/>
  <c r="F216" i="7"/>
  <c r="J212" i="7"/>
  <c r="K212" i="7" s="1"/>
  <c r="L212" i="7" s="1"/>
  <c r="M212" i="7" s="1"/>
  <c r="N212" i="7" s="1"/>
  <c r="O212" i="7" s="1"/>
  <c r="P212" i="7" s="1"/>
  <c r="Q212" i="7" s="1"/>
  <c r="R212" i="7" s="1"/>
  <c r="S212" i="7" s="1"/>
  <c r="T212" i="7" s="1"/>
  <c r="U212" i="7" s="1"/>
  <c r="V212" i="7" s="1"/>
  <c r="W212" i="7" s="1"/>
  <c r="X212" i="7" s="1"/>
  <c r="Y212" i="7" s="1"/>
  <c r="Z212" i="7" s="1"/>
  <c r="AA212" i="7" s="1"/>
  <c r="AB212" i="7" s="1"/>
  <c r="AC212" i="7" s="1"/>
  <c r="AD212" i="7" s="1"/>
  <c r="AE212" i="7" s="1"/>
  <c r="AF212" i="7" s="1"/>
  <c r="AG212" i="7" s="1"/>
  <c r="AH212" i="7" s="1"/>
  <c r="AI212" i="7" s="1"/>
  <c r="AJ212" i="7" s="1"/>
  <c r="AK212" i="7" s="1"/>
  <c r="AL212" i="7" s="1"/>
  <c r="AM212" i="7" s="1"/>
  <c r="AN212" i="7" s="1"/>
  <c r="AO212" i="7" s="1"/>
  <c r="AP212" i="7" s="1"/>
  <c r="AQ212" i="7" s="1"/>
  <c r="AR212" i="7" s="1"/>
  <c r="F210" i="7"/>
  <c r="F209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K185" i="7"/>
  <c r="AL185" i="7"/>
  <c r="AM185" i="7"/>
  <c r="AN185" i="7"/>
  <c r="AO185" i="7"/>
  <c r="AP185" i="7"/>
  <c r="AQ185" i="7"/>
  <c r="AR185" i="7"/>
  <c r="I185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K180" i="7"/>
  <c r="AL180" i="7"/>
  <c r="AM180" i="7"/>
  <c r="AN180" i="7"/>
  <c r="AO180" i="7"/>
  <c r="AP180" i="7"/>
  <c r="AQ180" i="7"/>
  <c r="AR180" i="7"/>
  <c r="I180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K176" i="7"/>
  <c r="AL176" i="7"/>
  <c r="AM176" i="7"/>
  <c r="AN176" i="7"/>
  <c r="AO176" i="7"/>
  <c r="AP176" i="7"/>
  <c r="AQ176" i="7"/>
  <c r="AR176" i="7"/>
  <c r="I176" i="7"/>
  <c r="F184" i="7"/>
  <c r="F183" i="7"/>
  <c r="F182" i="7"/>
  <c r="F179" i="7"/>
  <c r="F178" i="7"/>
  <c r="F169" i="7"/>
  <c r="F168" i="7"/>
  <c r="F167" i="7"/>
  <c r="F164" i="7"/>
  <c r="F163" i="7"/>
  <c r="F154" i="7"/>
  <c r="F153" i="7"/>
  <c r="F152" i="7"/>
  <c r="F149" i="7"/>
  <c r="F148" i="7"/>
  <c r="F139" i="7"/>
  <c r="F138" i="7"/>
  <c r="F137" i="7"/>
  <c r="F134" i="7"/>
  <c r="F133" i="7"/>
  <c r="F124" i="7"/>
  <c r="F123" i="7"/>
  <c r="F122" i="7"/>
  <c r="F119" i="7"/>
  <c r="F118" i="7"/>
  <c r="I101" i="7"/>
  <c r="F109" i="7"/>
  <c r="F108" i="7"/>
  <c r="F107" i="7"/>
  <c r="F104" i="7"/>
  <c r="F103" i="7"/>
  <c r="F94" i="7"/>
  <c r="F93" i="7"/>
  <c r="F92" i="7"/>
  <c r="F89" i="7"/>
  <c r="F88" i="7"/>
  <c r="F79" i="7"/>
  <c r="F78" i="7"/>
  <c r="F77" i="7"/>
  <c r="F74" i="7"/>
  <c r="F73" i="7"/>
  <c r="F64" i="7"/>
  <c r="F63" i="7"/>
  <c r="F62" i="7"/>
  <c r="F59" i="7"/>
  <c r="F58" i="7"/>
  <c r="F49" i="7"/>
  <c r="F48" i="7"/>
  <c r="F47" i="7"/>
  <c r="F44" i="7"/>
  <c r="F43" i="7"/>
  <c r="F29" i="7"/>
  <c r="F28" i="7"/>
  <c r="F34" i="7"/>
  <c r="F33" i="7"/>
  <c r="F32" i="7"/>
  <c r="J196" i="7"/>
  <c r="K196" i="7" s="1"/>
  <c r="F200" i="7"/>
  <c r="F194" i="7"/>
  <c r="F193" i="7"/>
  <c r="D72" i="19"/>
  <c r="D71" i="19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C94" i="1"/>
  <c r="E153" i="18"/>
  <c r="E154" i="18"/>
  <c r="E152" i="18"/>
  <c r="J343" i="7" s="1"/>
  <c r="D160" i="18"/>
  <c r="D168" i="18" s="1"/>
  <c r="E134" i="18"/>
  <c r="J338" i="7" s="1"/>
  <c r="E87" i="19"/>
  <c r="E62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U54" i="19"/>
  <c r="V54" i="19"/>
  <c r="W54" i="19"/>
  <c r="X54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L54" i="19"/>
  <c r="AM54" i="19"/>
  <c r="D54" i="19"/>
  <c r="I43" i="19"/>
  <c r="J43" i="19" s="1"/>
  <c r="E45" i="19"/>
  <c r="F45" i="19"/>
  <c r="G45" i="19"/>
  <c r="H45" i="19"/>
  <c r="I45" i="19"/>
  <c r="D45" i="19"/>
  <c r="G26" i="19"/>
  <c r="E28" i="19"/>
  <c r="F28" i="19"/>
  <c r="D28" i="19"/>
  <c r="AN115" i="1"/>
  <c r="AO115" i="1"/>
  <c r="AP115" i="1"/>
  <c r="AQ22" i="25"/>
  <c r="AP22" i="25"/>
  <c r="AO22" i="25"/>
  <c r="AQ73" i="25"/>
  <c r="AP73" i="25"/>
  <c r="AO73" i="25"/>
  <c r="AQ12" i="25"/>
  <c r="AP12" i="25"/>
  <c r="AO12" i="25"/>
  <c r="D13" i="27"/>
  <c r="D15" i="27" s="1"/>
  <c r="D7" i="27" s="1"/>
  <c r="C100" i="1" s="1"/>
  <c r="AQ12" i="27"/>
  <c r="AP12" i="27"/>
  <c r="AO12" i="27"/>
  <c r="E5" i="27"/>
  <c r="F5" i="27" s="1"/>
  <c r="G5" i="27" s="1"/>
  <c r="H5" i="27" s="1"/>
  <c r="I5" i="27" s="1"/>
  <c r="J5" i="27" s="1"/>
  <c r="K5" i="27" s="1"/>
  <c r="L5" i="27" s="1"/>
  <c r="M5" i="27" s="1"/>
  <c r="N5" i="27" s="1"/>
  <c r="O5" i="27" s="1"/>
  <c r="P5" i="27" s="1"/>
  <c r="Q5" i="27" s="1"/>
  <c r="R5" i="27" s="1"/>
  <c r="S5" i="27" s="1"/>
  <c r="T5" i="27" s="1"/>
  <c r="U5" i="27" s="1"/>
  <c r="V5" i="27" s="1"/>
  <c r="W5" i="27" s="1"/>
  <c r="X5" i="27" s="1"/>
  <c r="Y5" i="27" s="1"/>
  <c r="Z5" i="27" s="1"/>
  <c r="AA5" i="27" s="1"/>
  <c r="AB5" i="27" s="1"/>
  <c r="AC5" i="27" s="1"/>
  <c r="AD5" i="27" s="1"/>
  <c r="AE5" i="27" s="1"/>
  <c r="AF5" i="27" s="1"/>
  <c r="AG5" i="27" s="1"/>
  <c r="AH5" i="27" s="1"/>
  <c r="AI5" i="27" s="1"/>
  <c r="AJ5" i="27" s="1"/>
  <c r="AK5" i="27" s="1"/>
  <c r="AL5" i="27" s="1"/>
  <c r="AM5" i="27" s="1"/>
  <c r="AQ3" i="27"/>
  <c r="AP3" i="27"/>
  <c r="AO3" i="27"/>
  <c r="AO3" i="25"/>
  <c r="AP3" i="25"/>
  <c r="AQ3" i="25"/>
  <c r="E5" i="25"/>
  <c r="AO136" i="18"/>
  <c r="AO135" i="18"/>
  <c r="AP135" i="18"/>
  <c r="AQ135" i="18"/>
  <c r="AP136" i="18"/>
  <c r="AQ136" i="18"/>
  <c r="E106" i="18"/>
  <c r="D111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D16" i="18"/>
  <c r="D125" i="19"/>
  <c r="D168" i="19"/>
  <c r="D190" i="19" s="1"/>
  <c r="AM141" i="19"/>
  <c r="AQ141" i="19" s="1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AP141" i="19" s="1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AO141" i="19" s="1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D115" i="19"/>
  <c r="AQ109" i="19"/>
  <c r="AP109" i="19"/>
  <c r="AO109" i="19"/>
  <c r="D97" i="19"/>
  <c r="D106" i="19" s="1"/>
  <c r="E96" i="19"/>
  <c r="E104" i="19" s="1"/>
  <c r="D96" i="19"/>
  <c r="D104" i="19" s="1"/>
  <c r="D95" i="19"/>
  <c r="D103" i="19" s="1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E70" i="19"/>
  <c r="E78" i="19" s="1"/>
  <c r="D70" i="19"/>
  <c r="AQ64" i="19"/>
  <c r="AP64" i="19"/>
  <c r="AO64" i="19"/>
  <c r="AQ63" i="19"/>
  <c r="AP63" i="19"/>
  <c r="AO63" i="19"/>
  <c r="E5" i="19"/>
  <c r="F5" i="19" s="1"/>
  <c r="AQ3" i="19"/>
  <c r="AP3" i="19"/>
  <c r="AO3" i="19"/>
  <c r="E80" i="18"/>
  <c r="D86" i="18"/>
  <c r="D88" i="18" s="1"/>
  <c r="C85" i="1" s="1"/>
  <c r="G82" i="18"/>
  <c r="H82" i="18" s="1"/>
  <c r="I82" i="18" s="1"/>
  <c r="J82" i="18" s="1"/>
  <c r="K82" i="18" s="1"/>
  <c r="L82" i="18" s="1"/>
  <c r="M82" i="18" s="1"/>
  <c r="N82" i="18" s="1"/>
  <c r="O82" i="18" s="1"/>
  <c r="P82" i="18" s="1"/>
  <c r="Q82" i="18" s="1"/>
  <c r="R82" i="18" s="1"/>
  <c r="S82" i="18" s="1"/>
  <c r="T82" i="18" s="1"/>
  <c r="U82" i="18" s="1"/>
  <c r="V82" i="18" s="1"/>
  <c r="W82" i="18" s="1"/>
  <c r="X82" i="18" s="1"/>
  <c r="Y82" i="18" s="1"/>
  <c r="Z82" i="18" s="1"/>
  <c r="AA82" i="18" s="1"/>
  <c r="AB82" i="18" s="1"/>
  <c r="AC82" i="18" s="1"/>
  <c r="AD82" i="18" s="1"/>
  <c r="AE82" i="18" s="1"/>
  <c r="AF82" i="18" s="1"/>
  <c r="AG82" i="18" s="1"/>
  <c r="AH82" i="18" s="1"/>
  <c r="AI82" i="18" s="1"/>
  <c r="AJ82" i="18" s="1"/>
  <c r="AK82" i="18" s="1"/>
  <c r="AL82" i="18" s="1"/>
  <c r="AM82" i="18" s="1"/>
  <c r="D84" i="18"/>
  <c r="E82" i="18"/>
  <c r="D81" i="18"/>
  <c r="D83" i="18" s="1"/>
  <c r="I326" i="7" s="1"/>
  <c r="E68" i="18"/>
  <c r="F68" i="18" s="1"/>
  <c r="G68" i="18" s="1"/>
  <c r="H68" i="18" s="1"/>
  <c r="I68" i="18" s="1"/>
  <c r="J68" i="18" s="1"/>
  <c r="K68" i="18" s="1"/>
  <c r="L68" i="18" s="1"/>
  <c r="M68" i="18" s="1"/>
  <c r="N68" i="18" s="1"/>
  <c r="O68" i="18" s="1"/>
  <c r="P68" i="18" s="1"/>
  <c r="Q68" i="18" s="1"/>
  <c r="R68" i="18" s="1"/>
  <c r="S68" i="18" s="1"/>
  <c r="T68" i="18" s="1"/>
  <c r="U68" i="18" s="1"/>
  <c r="V68" i="18" s="1"/>
  <c r="W68" i="18" s="1"/>
  <c r="X68" i="18" s="1"/>
  <c r="Y68" i="18" s="1"/>
  <c r="Z68" i="18" s="1"/>
  <c r="AA68" i="18" s="1"/>
  <c r="AB68" i="18" s="1"/>
  <c r="AC68" i="18" s="1"/>
  <c r="AD68" i="18" s="1"/>
  <c r="AE68" i="18" s="1"/>
  <c r="AF68" i="18" s="1"/>
  <c r="AG68" i="18" s="1"/>
  <c r="AH68" i="18" s="1"/>
  <c r="AI68" i="18" s="1"/>
  <c r="AJ68" i="18" s="1"/>
  <c r="AK68" i="18" s="1"/>
  <c r="AL68" i="18" s="1"/>
  <c r="AM68" i="18" s="1"/>
  <c r="D67" i="18"/>
  <c r="E58" i="18"/>
  <c r="D60" i="18"/>
  <c r="C83" i="1" s="1"/>
  <c r="AQ205" i="18"/>
  <c r="AP205" i="18"/>
  <c r="AO205" i="18"/>
  <c r="AQ199" i="18"/>
  <c r="AP199" i="18"/>
  <c r="AO199" i="18"/>
  <c r="AQ193" i="18"/>
  <c r="AP193" i="18"/>
  <c r="AO193" i="18"/>
  <c r="AQ187" i="18"/>
  <c r="AP187" i="18"/>
  <c r="AO187" i="18"/>
  <c r="AQ178" i="18"/>
  <c r="AP178" i="18"/>
  <c r="AO178" i="18"/>
  <c r="AO174" i="18"/>
  <c r="AP174" i="18"/>
  <c r="AQ174" i="18"/>
  <c r="AO126" i="18"/>
  <c r="AP126" i="18"/>
  <c r="AQ126" i="18"/>
  <c r="AQ57" i="18"/>
  <c r="AP57" i="18"/>
  <c r="AO57" i="18"/>
  <c r="D204" i="18"/>
  <c r="E204" i="18"/>
  <c r="F204" i="18"/>
  <c r="G204" i="18"/>
  <c r="H204" i="18"/>
  <c r="I204" i="18"/>
  <c r="J204" i="18"/>
  <c r="K204" i="18"/>
  <c r="L204" i="18"/>
  <c r="M204" i="18"/>
  <c r="N204" i="18"/>
  <c r="O204" i="18"/>
  <c r="P204" i="18"/>
  <c r="Q204" i="18"/>
  <c r="R204" i="18"/>
  <c r="S204" i="18"/>
  <c r="T204" i="18"/>
  <c r="U204" i="18"/>
  <c r="V204" i="18"/>
  <c r="W204" i="18"/>
  <c r="X204" i="18"/>
  <c r="Y204" i="18"/>
  <c r="Z204" i="18"/>
  <c r="AA204" i="18"/>
  <c r="AB204" i="18"/>
  <c r="AC204" i="18"/>
  <c r="AD204" i="18"/>
  <c r="AE204" i="18"/>
  <c r="AF204" i="18"/>
  <c r="AG204" i="18"/>
  <c r="AH204" i="18"/>
  <c r="AI204" i="18"/>
  <c r="AJ204" i="18"/>
  <c r="AK204" i="18"/>
  <c r="AL204" i="18"/>
  <c r="AM204" i="18"/>
  <c r="AM201" i="18"/>
  <c r="AM203" i="18" s="1"/>
  <c r="AL201" i="18"/>
  <c r="AL203" i="18" s="1"/>
  <c r="AK201" i="18"/>
  <c r="AK203" i="18" s="1"/>
  <c r="AJ201" i="18"/>
  <c r="AJ203" i="18" s="1"/>
  <c r="AI201" i="18"/>
  <c r="AI203" i="18" s="1"/>
  <c r="AH201" i="18"/>
  <c r="AH203" i="18" s="1"/>
  <c r="AG201" i="18"/>
  <c r="AG203" i="18" s="1"/>
  <c r="AF201" i="18"/>
  <c r="AF203" i="18" s="1"/>
  <c r="AE201" i="18"/>
  <c r="AE203" i="18" s="1"/>
  <c r="AD201" i="18"/>
  <c r="AD203" i="18" s="1"/>
  <c r="AC201" i="18"/>
  <c r="AC203" i="18" s="1"/>
  <c r="AB201" i="18"/>
  <c r="AA201" i="18"/>
  <c r="AA203" i="18" s="1"/>
  <c r="Z201" i="18"/>
  <c r="Z203" i="18" s="1"/>
  <c r="Y201" i="18"/>
  <c r="Y203" i="18" s="1"/>
  <c r="X201" i="18"/>
  <c r="X203" i="18" s="1"/>
  <c r="W201" i="18"/>
  <c r="W203" i="18" s="1"/>
  <c r="V201" i="18"/>
  <c r="V203" i="18" s="1"/>
  <c r="U201" i="18"/>
  <c r="U203" i="18" s="1"/>
  <c r="T201" i="18"/>
  <c r="T203" i="18" s="1"/>
  <c r="S201" i="18"/>
  <c r="S203" i="18" s="1"/>
  <c r="R201" i="18"/>
  <c r="R203" i="18" s="1"/>
  <c r="Q201" i="18"/>
  <c r="Q203" i="18" s="1"/>
  <c r="P201" i="18"/>
  <c r="O201" i="18"/>
  <c r="O203" i="18" s="1"/>
  <c r="N201" i="18"/>
  <c r="N203" i="18" s="1"/>
  <c r="M201" i="18"/>
  <c r="M203" i="18" s="1"/>
  <c r="L201" i="18"/>
  <c r="L203" i="18" s="1"/>
  <c r="K201" i="18"/>
  <c r="K203" i="18" s="1"/>
  <c r="J201" i="18"/>
  <c r="J203" i="18" s="1"/>
  <c r="I201" i="18"/>
  <c r="I203" i="18" s="1"/>
  <c r="H201" i="18"/>
  <c r="H203" i="18" s="1"/>
  <c r="G201" i="18"/>
  <c r="G203" i="18" s="1"/>
  <c r="F201" i="18"/>
  <c r="F203" i="18" s="1"/>
  <c r="E201" i="18"/>
  <c r="E203" i="18" s="1"/>
  <c r="AM195" i="18"/>
  <c r="AM197" i="18" s="1"/>
  <c r="AL195" i="18"/>
  <c r="AL197" i="18" s="1"/>
  <c r="AK195" i="18"/>
  <c r="AK197" i="18" s="1"/>
  <c r="AJ195" i="18"/>
  <c r="AJ197" i="18" s="1"/>
  <c r="AI195" i="18"/>
  <c r="AI197" i="18" s="1"/>
  <c r="AH195" i="18"/>
  <c r="AH197" i="18" s="1"/>
  <c r="AG195" i="18"/>
  <c r="AG197" i="18" s="1"/>
  <c r="AF195" i="18"/>
  <c r="AF197" i="18" s="1"/>
  <c r="AE195" i="18"/>
  <c r="AE197" i="18" s="1"/>
  <c r="AD195" i="18"/>
  <c r="AD197" i="18" s="1"/>
  <c r="AC195" i="18"/>
  <c r="AC197" i="18" s="1"/>
  <c r="AB195" i="18"/>
  <c r="AA195" i="18"/>
  <c r="AA197" i="18" s="1"/>
  <c r="Z195" i="18"/>
  <c r="Z197" i="18" s="1"/>
  <c r="Y195" i="18"/>
  <c r="Y197" i="18" s="1"/>
  <c r="X195" i="18"/>
  <c r="X197" i="18" s="1"/>
  <c r="W195" i="18"/>
  <c r="W197" i="18" s="1"/>
  <c r="V195" i="18"/>
  <c r="V197" i="18" s="1"/>
  <c r="U195" i="18"/>
  <c r="U197" i="18" s="1"/>
  <c r="T195" i="18"/>
  <c r="T197" i="18" s="1"/>
  <c r="S195" i="18"/>
  <c r="S197" i="18" s="1"/>
  <c r="R195" i="18"/>
  <c r="R197" i="18" s="1"/>
  <c r="Q195" i="18"/>
  <c r="Q197" i="18" s="1"/>
  <c r="P195" i="18"/>
  <c r="O195" i="18"/>
  <c r="O197" i="18" s="1"/>
  <c r="N195" i="18"/>
  <c r="N197" i="18" s="1"/>
  <c r="M195" i="18"/>
  <c r="M197" i="18" s="1"/>
  <c r="L195" i="18"/>
  <c r="L197" i="18" s="1"/>
  <c r="K195" i="18"/>
  <c r="K197" i="18" s="1"/>
  <c r="J195" i="18"/>
  <c r="J197" i="18" s="1"/>
  <c r="I195" i="18"/>
  <c r="I197" i="18" s="1"/>
  <c r="H195" i="18"/>
  <c r="H197" i="18" s="1"/>
  <c r="G195" i="18"/>
  <c r="G197" i="18" s="1"/>
  <c r="F195" i="18"/>
  <c r="F197" i="18" s="1"/>
  <c r="E195" i="18"/>
  <c r="E197" i="18" s="1"/>
  <c r="D195" i="18"/>
  <c r="AM189" i="18"/>
  <c r="AM191" i="18" s="1"/>
  <c r="AL189" i="18"/>
  <c r="AL191" i="18" s="1"/>
  <c r="AK189" i="18"/>
  <c r="AK191" i="18" s="1"/>
  <c r="AJ189" i="18"/>
  <c r="AJ191" i="18" s="1"/>
  <c r="AI189" i="18"/>
  <c r="AI191" i="18" s="1"/>
  <c r="AH189" i="18"/>
  <c r="AH191" i="18" s="1"/>
  <c r="AG189" i="18"/>
  <c r="AG191" i="18" s="1"/>
  <c r="AF189" i="18"/>
  <c r="AF191" i="18" s="1"/>
  <c r="AE189" i="18"/>
  <c r="AE191" i="18" s="1"/>
  <c r="AD189" i="18"/>
  <c r="AD191" i="18" s="1"/>
  <c r="AC189" i="18"/>
  <c r="AC191" i="18" s="1"/>
  <c r="AB189" i="18"/>
  <c r="AA189" i="18"/>
  <c r="AA191" i="18" s="1"/>
  <c r="Z189" i="18"/>
  <c r="Z191" i="18" s="1"/>
  <c r="Y189" i="18"/>
  <c r="Y191" i="18" s="1"/>
  <c r="X189" i="18"/>
  <c r="X191" i="18" s="1"/>
  <c r="W189" i="18"/>
  <c r="W191" i="18" s="1"/>
  <c r="V189" i="18"/>
  <c r="V191" i="18" s="1"/>
  <c r="U189" i="18"/>
  <c r="U191" i="18" s="1"/>
  <c r="T189" i="18"/>
  <c r="T191" i="18" s="1"/>
  <c r="S189" i="18"/>
  <c r="S191" i="18" s="1"/>
  <c r="R189" i="18"/>
  <c r="R191" i="18" s="1"/>
  <c r="Q189" i="18"/>
  <c r="Q191" i="18" s="1"/>
  <c r="P189" i="18"/>
  <c r="O189" i="18"/>
  <c r="O191" i="18" s="1"/>
  <c r="N189" i="18"/>
  <c r="N191" i="18" s="1"/>
  <c r="M189" i="18"/>
  <c r="M191" i="18" s="1"/>
  <c r="L189" i="18"/>
  <c r="L191" i="18" s="1"/>
  <c r="K189" i="18"/>
  <c r="K191" i="18" s="1"/>
  <c r="J189" i="18"/>
  <c r="J191" i="18" s="1"/>
  <c r="I189" i="18"/>
  <c r="I191" i="18" s="1"/>
  <c r="H189" i="18"/>
  <c r="H191" i="18" s="1"/>
  <c r="G189" i="18"/>
  <c r="G191" i="18" s="1"/>
  <c r="F189" i="18"/>
  <c r="F191" i="18" s="1"/>
  <c r="E189" i="18"/>
  <c r="E191" i="18" s="1"/>
  <c r="D189" i="18"/>
  <c r="E180" i="18"/>
  <c r="E182" i="18" s="1"/>
  <c r="F180" i="18"/>
  <c r="F182" i="18" s="1"/>
  <c r="G180" i="18"/>
  <c r="G182" i="18" s="1"/>
  <c r="H180" i="18"/>
  <c r="H182" i="18" s="1"/>
  <c r="I180" i="18"/>
  <c r="I182" i="18" s="1"/>
  <c r="J180" i="18"/>
  <c r="J182" i="18" s="1"/>
  <c r="K180" i="18"/>
  <c r="K182" i="18" s="1"/>
  <c r="L180" i="18"/>
  <c r="L182" i="18" s="1"/>
  <c r="M180" i="18"/>
  <c r="M182" i="18" s="1"/>
  <c r="N180" i="18"/>
  <c r="N182" i="18" s="1"/>
  <c r="O180" i="18"/>
  <c r="O182" i="18" s="1"/>
  <c r="P180" i="18"/>
  <c r="Q180" i="18"/>
  <c r="Q182" i="18" s="1"/>
  <c r="R180" i="18"/>
  <c r="R182" i="18" s="1"/>
  <c r="S180" i="18"/>
  <c r="S182" i="18" s="1"/>
  <c r="T180" i="18"/>
  <c r="T182" i="18" s="1"/>
  <c r="U180" i="18"/>
  <c r="U182" i="18" s="1"/>
  <c r="V180" i="18"/>
  <c r="V182" i="18" s="1"/>
  <c r="W180" i="18"/>
  <c r="W182" i="18" s="1"/>
  <c r="X180" i="18"/>
  <c r="X182" i="18" s="1"/>
  <c r="Y180" i="18"/>
  <c r="Y182" i="18" s="1"/>
  <c r="Z180" i="18"/>
  <c r="Z182" i="18" s="1"/>
  <c r="AA180" i="18"/>
  <c r="AA182" i="18" s="1"/>
  <c r="AB180" i="18"/>
  <c r="AC180" i="18"/>
  <c r="AC182" i="18" s="1"/>
  <c r="AD180" i="18"/>
  <c r="AD182" i="18" s="1"/>
  <c r="AE180" i="18"/>
  <c r="AE182" i="18" s="1"/>
  <c r="AF180" i="18"/>
  <c r="AF182" i="18" s="1"/>
  <c r="AG180" i="18"/>
  <c r="AG182" i="18" s="1"/>
  <c r="AH180" i="18"/>
  <c r="AH182" i="18" s="1"/>
  <c r="AI180" i="18"/>
  <c r="AI182" i="18" s="1"/>
  <c r="AJ180" i="18"/>
  <c r="AJ182" i="18" s="1"/>
  <c r="AK180" i="18"/>
  <c r="AK182" i="18" s="1"/>
  <c r="AL180" i="18"/>
  <c r="AL182" i="18" s="1"/>
  <c r="AM180" i="18"/>
  <c r="AM182" i="18" s="1"/>
  <c r="D162" i="18"/>
  <c r="D161" i="18"/>
  <c r="E143" i="18"/>
  <c r="F143" i="18"/>
  <c r="G143" i="18"/>
  <c r="H143" i="18"/>
  <c r="I143" i="18"/>
  <c r="J143" i="18"/>
  <c r="K143" i="18"/>
  <c r="L143" i="18"/>
  <c r="M143" i="18"/>
  <c r="N143" i="18"/>
  <c r="O143" i="18"/>
  <c r="P143" i="18"/>
  <c r="Q143" i="18"/>
  <c r="R143" i="18"/>
  <c r="S143" i="18"/>
  <c r="T143" i="18"/>
  <c r="U143" i="18"/>
  <c r="V143" i="18"/>
  <c r="W143" i="18"/>
  <c r="X143" i="18"/>
  <c r="Y143" i="18"/>
  <c r="Z143" i="18"/>
  <c r="AA143" i="18"/>
  <c r="AB143" i="18"/>
  <c r="AC143" i="18"/>
  <c r="AD143" i="18"/>
  <c r="AE143" i="18"/>
  <c r="AF143" i="18"/>
  <c r="AG143" i="18"/>
  <c r="AH143" i="18"/>
  <c r="AI143" i="18"/>
  <c r="AJ143" i="18"/>
  <c r="AK143" i="18"/>
  <c r="AL143" i="18"/>
  <c r="AM143" i="18"/>
  <c r="E144" i="18"/>
  <c r="F144" i="18"/>
  <c r="G144" i="18"/>
  <c r="H144" i="18"/>
  <c r="I144" i="18"/>
  <c r="J144" i="18"/>
  <c r="K144" i="18"/>
  <c r="L144" i="18"/>
  <c r="M144" i="18"/>
  <c r="N144" i="18"/>
  <c r="O144" i="18"/>
  <c r="P144" i="18"/>
  <c r="Q144" i="18"/>
  <c r="R144" i="18"/>
  <c r="S144" i="18"/>
  <c r="T144" i="18"/>
  <c r="U144" i="18"/>
  <c r="V144" i="18"/>
  <c r="W144" i="18"/>
  <c r="X144" i="18"/>
  <c r="Y144" i="18"/>
  <c r="Z144" i="18"/>
  <c r="AA144" i="18"/>
  <c r="AB144" i="18"/>
  <c r="AC144" i="18"/>
  <c r="AD144" i="18"/>
  <c r="AE144" i="18"/>
  <c r="AF144" i="18"/>
  <c r="AG144" i="18"/>
  <c r="AH144" i="18"/>
  <c r="AI144" i="18"/>
  <c r="AJ144" i="18"/>
  <c r="AK144" i="18"/>
  <c r="AL144" i="18"/>
  <c r="AM144" i="18"/>
  <c r="D144" i="18"/>
  <c r="D143" i="18"/>
  <c r="D142" i="18"/>
  <c r="D141" i="18" s="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D10" i="21"/>
  <c r="I331" i="7"/>
  <c r="AQ96" i="18"/>
  <c r="AP96" i="18"/>
  <c r="AO96" i="18"/>
  <c r="AQ118" i="18"/>
  <c r="AP118" i="18"/>
  <c r="AO118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C31" i="18"/>
  <c r="C30" i="18"/>
  <c r="AQ469" i="15"/>
  <c r="AP469" i="15"/>
  <c r="AO469" i="15"/>
  <c r="AQ468" i="15"/>
  <c r="AP468" i="15"/>
  <c r="AO468" i="15"/>
  <c r="AQ467" i="15"/>
  <c r="AP467" i="15"/>
  <c r="AO467" i="15"/>
  <c r="AQ466" i="15"/>
  <c r="AP466" i="15"/>
  <c r="AO466" i="15"/>
  <c r="AQ465" i="15"/>
  <c r="AP465" i="15"/>
  <c r="AO465" i="15"/>
  <c r="AQ464" i="15"/>
  <c r="AP464" i="15"/>
  <c r="AO464" i="15"/>
  <c r="AQ463" i="15"/>
  <c r="AP463" i="15"/>
  <c r="AO463" i="15"/>
  <c r="AQ456" i="15"/>
  <c r="AP456" i="15"/>
  <c r="AO456" i="15"/>
  <c r="AQ455" i="15"/>
  <c r="AP455" i="15"/>
  <c r="AO455" i="15"/>
  <c r="AQ454" i="15"/>
  <c r="AP454" i="15"/>
  <c r="AO454" i="15"/>
  <c r="AQ453" i="15"/>
  <c r="AP453" i="15"/>
  <c r="AO453" i="15"/>
  <c r="AQ452" i="15"/>
  <c r="AP452" i="15"/>
  <c r="AO452" i="15"/>
  <c r="AQ451" i="15"/>
  <c r="AP451" i="15"/>
  <c r="AO451" i="15"/>
  <c r="AQ444" i="15"/>
  <c r="AP444" i="15"/>
  <c r="AO444" i="15"/>
  <c r="AQ443" i="15"/>
  <c r="AQ42" i="18" s="1"/>
  <c r="AP443" i="15"/>
  <c r="AP42" i="18" s="1"/>
  <c r="AO443" i="15"/>
  <c r="AO42" i="18" s="1"/>
  <c r="AQ442" i="15"/>
  <c r="AP442" i="15"/>
  <c r="AO442" i="15"/>
  <c r="AQ441" i="15"/>
  <c r="AP441" i="15"/>
  <c r="AO441" i="15"/>
  <c r="AQ440" i="15"/>
  <c r="AP440" i="15"/>
  <c r="AO440" i="15"/>
  <c r="AQ439" i="15"/>
  <c r="AP439" i="15"/>
  <c r="AO439" i="15"/>
  <c r="AO417" i="15"/>
  <c r="AO24" i="19" s="1"/>
  <c r="AP417" i="15"/>
  <c r="AP24" i="19" s="1"/>
  <c r="AQ417" i="15"/>
  <c r="AQ24" i="19" s="1"/>
  <c r="AO418" i="15"/>
  <c r="AP418" i="15"/>
  <c r="AQ418" i="15"/>
  <c r="AO419" i="15"/>
  <c r="AP419" i="15"/>
  <c r="AQ419" i="15"/>
  <c r="AO420" i="15"/>
  <c r="AP420" i="15"/>
  <c r="AQ420" i="15"/>
  <c r="AO421" i="15"/>
  <c r="AP421" i="15"/>
  <c r="AQ421" i="15"/>
  <c r="AO422" i="15"/>
  <c r="AP422" i="15"/>
  <c r="AQ422" i="15"/>
  <c r="AO405" i="15"/>
  <c r="AP405" i="15"/>
  <c r="AQ405" i="15"/>
  <c r="AO406" i="15"/>
  <c r="AP406" i="15"/>
  <c r="AQ406" i="15"/>
  <c r="AO407" i="15"/>
  <c r="AP407" i="15"/>
  <c r="AQ407" i="15"/>
  <c r="AO408" i="15"/>
  <c r="AP408" i="15"/>
  <c r="AQ408" i="15"/>
  <c r="AO409" i="15"/>
  <c r="AP409" i="15"/>
  <c r="AQ409" i="15"/>
  <c r="AO393" i="15"/>
  <c r="AP393" i="15"/>
  <c r="AQ393" i="15"/>
  <c r="AO394" i="15"/>
  <c r="AP394" i="15"/>
  <c r="AQ394" i="15"/>
  <c r="AO395" i="15"/>
  <c r="AP395" i="15"/>
  <c r="AQ395" i="15"/>
  <c r="AO396" i="15"/>
  <c r="AP396" i="15"/>
  <c r="AQ396" i="15"/>
  <c r="AO397" i="15"/>
  <c r="AP397" i="15"/>
  <c r="AQ397" i="15"/>
  <c r="E5" i="18"/>
  <c r="F5" i="18" s="1"/>
  <c r="G5" i="18" s="1"/>
  <c r="H5" i="18" s="1"/>
  <c r="I5" i="18" s="1"/>
  <c r="J5" i="18" s="1"/>
  <c r="K5" i="18" s="1"/>
  <c r="L5" i="18" s="1"/>
  <c r="M5" i="18" s="1"/>
  <c r="N5" i="18" s="1"/>
  <c r="O5" i="18" s="1"/>
  <c r="P5" i="18" s="1"/>
  <c r="Q5" i="18" s="1"/>
  <c r="R5" i="18" s="1"/>
  <c r="S5" i="18" s="1"/>
  <c r="T5" i="18" s="1"/>
  <c r="U5" i="18" s="1"/>
  <c r="V5" i="18" s="1"/>
  <c r="W5" i="18" s="1"/>
  <c r="X5" i="18" s="1"/>
  <c r="Y5" i="18" s="1"/>
  <c r="Z5" i="18" s="1"/>
  <c r="AA5" i="18" s="1"/>
  <c r="AB5" i="18" s="1"/>
  <c r="AC5" i="18" s="1"/>
  <c r="AD5" i="18" s="1"/>
  <c r="AE5" i="18" s="1"/>
  <c r="AF5" i="18" s="1"/>
  <c r="AG5" i="18" s="1"/>
  <c r="AH5" i="18" s="1"/>
  <c r="AI5" i="18" s="1"/>
  <c r="AJ5" i="18" s="1"/>
  <c r="AK5" i="18" s="1"/>
  <c r="AL5" i="18" s="1"/>
  <c r="AM5" i="18" s="1"/>
  <c r="AQ3" i="18"/>
  <c r="AP3" i="18"/>
  <c r="AO3" i="18"/>
  <c r="AA160" i="16"/>
  <c r="AM160" i="16"/>
  <c r="C160" i="16"/>
  <c r="AP169" i="16"/>
  <c r="AO169" i="16"/>
  <c r="R171" i="16"/>
  <c r="W254" i="7" s="1"/>
  <c r="S171" i="16"/>
  <c r="X254" i="7" s="1"/>
  <c r="T171" i="16"/>
  <c r="Y254" i="7" s="1"/>
  <c r="U171" i="16"/>
  <c r="Z254" i="7" s="1"/>
  <c r="V171" i="16"/>
  <c r="AA254" i="7" s="1"/>
  <c r="W171" i="16"/>
  <c r="AB254" i="7" s="1"/>
  <c r="X171" i="16"/>
  <c r="AC254" i="7" s="1"/>
  <c r="Y171" i="16"/>
  <c r="AD254" i="7" s="1"/>
  <c r="Z171" i="16"/>
  <c r="AE254" i="7" s="1"/>
  <c r="AA171" i="16"/>
  <c r="AF254" i="7" s="1"/>
  <c r="E172" i="16"/>
  <c r="F172" i="16" s="1"/>
  <c r="G172" i="16" s="1"/>
  <c r="H172" i="16" s="1"/>
  <c r="I172" i="16" s="1"/>
  <c r="J172" i="16" s="1"/>
  <c r="K172" i="16" s="1"/>
  <c r="E171" i="16"/>
  <c r="J254" i="7" s="1"/>
  <c r="F171" i="16"/>
  <c r="K254" i="7" s="1"/>
  <c r="G171" i="16"/>
  <c r="L254" i="7" s="1"/>
  <c r="H171" i="16"/>
  <c r="M254" i="7" s="1"/>
  <c r="I171" i="16"/>
  <c r="N254" i="7" s="1"/>
  <c r="J171" i="16"/>
  <c r="O254" i="7" s="1"/>
  <c r="K171" i="16"/>
  <c r="P254" i="7" s="1"/>
  <c r="L171" i="16"/>
  <c r="Q254" i="7" s="1"/>
  <c r="M171" i="16"/>
  <c r="R254" i="7" s="1"/>
  <c r="N171" i="16"/>
  <c r="S254" i="7" s="1"/>
  <c r="O171" i="16"/>
  <c r="T254" i="7" s="1"/>
  <c r="D171" i="16"/>
  <c r="I254" i="7" s="1"/>
  <c r="D85" i="16"/>
  <c r="E85" i="16" s="1"/>
  <c r="Q32" i="16"/>
  <c r="AC32" i="16" s="1"/>
  <c r="R32" i="16"/>
  <c r="AD32" i="16" s="1"/>
  <c r="S32" i="16"/>
  <c r="AE32" i="16" s="1"/>
  <c r="T32" i="16"/>
  <c r="AF32" i="16" s="1"/>
  <c r="U32" i="16"/>
  <c r="AG32" i="16" s="1"/>
  <c r="V32" i="16"/>
  <c r="AH32" i="16" s="1"/>
  <c r="W32" i="16"/>
  <c r="AI32" i="16" s="1"/>
  <c r="X32" i="16"/>
  <c r="AJ32" i="16" s="1"/>
  <c r="Y32" i="16"/>
  <c r="AK32" i="16" s="1"/>
  <c r="Z32" i="16"/>
  <c r="AL32" i="16" s="1"/>
  <c r="AA32" i="16"/>
  <c r="AM32" i="16" s="1"/>
  <c r="P32" i="16"/>
  <c r="AB32" i="16" s="1"/>
  <c r="C428" i="16"/>
  <c r="C365" i="16"/>
  <c r="C92" i="16"/>
  <c r="C26" i="16"/>
  <c r="C413" i="15"/>
  <c r="C412" i="15"/>
  <c r="D358" i="15"/>
  <c r="D367" i="15"/>
  <c r="D365" i="15" s="1"/>
  <c r="E367" i="15" s="1"/>
  <c r="D356" i="15"/>
  <c r="D345" i="15"/>
  <c r="D343" i="15" s="1"/>
  <c r="D31" i="18" s="1"/>
  <c r="D334" i="15"/>
  <c r="D323" i="15"/>
  <c r="D306" i="15"/>
  <c r="D304" i="15" s="1"/>
  <c r="E306" i="15" s="1"/>
  <c r="D295" i="15"/>
  <c r="D293" i="15" s="1"/>
  <c r="E295" i="15" s="1"/>
  <c r="D284" i="15"/>
  <c r="D282" i="15" s="1"/>
  <c r="D273" i="15"/>
  <c r="D271" i="15" s="1"/>
  <c r="E273" i="15" s="1"/>
  <c r="D262" i="15"/>
  <c r="I223" i="7" s="1"/>
  <c r="C246" i="15"/>
  <c r="C204" i="15"/>
  <c r="C26" i="15"/>
  <c r="AB170" i="15"/>
  <c r="AC170" i="15" s="1"/>
  <c r="AD170" i="15" s="1"/>
  <c r="AE170" i="15" s="1"/>
  <c r="AF170" i="15" s="1"/>
  <c r="AG170" i="15" s="1"/>
  <c r="AH170" i="15" s="1"/>
  <c r="AI170" i="15" s="1"/>
  <c r="AJ170" i="15" s="1"/>
  <c r="AK170" i="15" s="1"/>
  <c r="AL170" i="15" s="1"/>
  <c r="AM170" i="15" s="1"/>
  <c r="AQ170" i="15" s="1"/>
  <c r="E186" i="15"/>
  <c r="E175" i="15"/>
  <c r="F175" i="15" s="1"/>
  <c r="AQ421" i="16"/>
  <c r="AP421" i="16"/>
  <c r="AO421" i="16"/>
  <c r="AQ420" i="16"/>
  <c r="AP420" i="16"/>
  <c r="AO420" i="16"/>
  <c r="AQ418" i="16"/>
  <c r="AP418" i="16"/>
  <c r="AO418" i="16"/>
  <c r="D417" i="16"/>
  <c r="D415" i="16" s="1"/>
  <c r="AQ416" i="16"/>
  <c r="AP416" i="16"/>
  <c r="AO416" i="16"/>
  <c r="AQ360" i="16"/>
  <c r="AP360" i="16"/>
  <c r="AO360" i="16"/>
  <c r="AQ359" i="16"/>
  <c r="AP359" i="16"/>
  <c r="AO359" i="16"/>
  <c r="AQ357" i="16"/>
  <c r="AP357" i="16"/>
  <c r="AO357" i="16"/>
  <c r="D356" i="16"/>
  <c r="D354" i="16" s="1"/>
  <c r="AQ355" i="16"/>
  <c r="AP355" i="16"/>
  <c r="AO355" i="16"/>
  <c r="AQ371" i="15"/>
  <c r="AP371" i="15"/>
  <c r="AO371" i="15"/>
  <c r="AQ370" i="15"/>
  <c r="AP370" i="15"/>
  <c r="AO370" i="15"/>
  <c r="AQ368" i="15"/>
  <c r="AP368" i="15"/>
  <c r="AO368" i="15"/>
  <c r="AQ366" i="15"/>
  <c r="AP366" i="15"/>
  <c r="AO366" i="15"/>
  <c r="AQ360" i="15"/>
  <c r="AP360" i="15"/>
  <c r="AO360" i="15"/>
  <c r="AQ359" i="15"/>
  <c r="AP359" i="15"/>
  <c r="AO359" i="15"/>
  <c r="AQ357" i="15"/>
  <c r="AP357" i="15"/>
  <c r="AO357" i="15"/>
  <c r="AQ355" i="15"/>
  <c r="AP355" i="15"/>
  <c r="AO355" i="15"/>
  <c r="AQ310" i="15"/>
  <c r="AP310" i="15"/>
  <c r="AO310" i="15"/>
  <c r="AQ309" i="15"/>
  <c r="AP309" i="15"/>
  <c r="AO309" i="15"/>
  <c r="AQ307" i="15"/>
  <c r="AP307" i="15"/>
  <c r="AO307" i="15"/>
  <c r="AQ305" i="15"/>
  <c r="AP305" i="15"/>
  <c r="AO305" i="15"/>
  <c r="AQ299" i="15"/>
  <c r="AP299" i="15"/>
  <c r="AO299" i="15"/>
  <c r="AQ298" i="15"/>
  <c r="AP298" i="15"/>
  <c r="AO298" i="15"/>
  <c r="AQ296" i="15"/>
  <c r="AP296" i="15"/>
  <c r="AO296" i="15"/>
  <c r="AQ294" i="15"/>
  <c r="AP294" i="15"/>
  <c r="AO294" i="15"/>
  <c r="AO114" i="15"/>
  <c r="P114" i="15"/>
  <c r="Q114" i="15"/>
  <c r="R114" i="15"/>
  <c r="S114" i="15"/>
  <c r="T114" i="15"/>
  <c r="U114" i="15"/>
  <c r="V114" i="15"/>
  <c r="W114" i="15"/>
  <c r="X114" i="15"/>
  <c r="Y114" i="15"/>
  <c r="Z114" i="15"/>
  <c r="AA114" i="15"/>
  <c r="AP114" i="15" s="1"/>
  <c r="AB114" i="15"/>
  <c r="AC114" i="15"/>
  <c r="AD114" i="15"/>
  <c r="AE114" i="15"/>
  <c r="AF114" i="15"/>
  <c r="AG114" i="15"/>
  <c r="AH114" i="15"/>
  <c r="AI114" i="15"/>
  <c r="AJ114" i="15"/>
  <c r="AK114" i="15"/>
  <c r="AL114" i="15"/>
  <c r="AM114" i="15"/>
  <c r="AQ114" i="15" s="1"/>
  <c r="D115" i="15"/>
  <c r="D113" i="15" s="1"/>
  <c r="C106" i="15"/>
  <c r="D79" i="15"/>
  <c r="AQ153" i="15"/>
  <c r="AP153" i="15"/>
  <c r="AO153" i="15"/>
  <c r="AQ152" i="15"/>
  <c r="AP152" i="15"/>
  <c r="AO152" i="15"/>
  <c r="D150" i="15"/>
  <c r="AQ149" i="15"/>
  <c r="AP149" i="15"/>
  <c r="AO149" i="15"/>
  <c r="AQ146" i="15"/>
  <c r="AP146" i="15"/>
  <c r="AO146" i="15"/>
  <c r="D145" i="15"/>
  <c r="D143" i="15" s="1"/>
  <c r="AQ144" i="15"/>
  <c r="AP144" i="15"/>
  <c r="AO144" i="15"/>
  <c r="AQ87" i="15"/>
  <c r="AP87" i="15"/>
  <c r="AO87" i="15"/>
  <c r="AQ86" i="15"/>
  <c r="AP86" i="15"/>
  <c r="AO86" i="15"/>
  <c r="D84" i="15"/>
  <c r="AQ83" i="15"/>
  <c r="AP83" i="15"/>
  <c r="AO83" i="15"/>
  <c r="AQ80" i="15"/>
  <c r="AP80" i="15"/>
  <c r="AO80" i="15"/>
  <c r="AQ78" i="15"/>
  <c r="AP78" i="15"/>
  <c r="AO78" i="15"/>
  <c r="AQ454" i="16"/>
  <c r="AP454" i="16"/>
  <c r="AO454" i="16"/>
  <c r="AQ453" i="16"/>
  <c r="AP453" i="16"/>
  <c r="AO453" i="16"/>
  <c r="AQ451" i="16"/>
  <c r="AP451" i="16"/>
  <c r="AO451" i="16"/>
  <c r="D450" i="16"/>
  <c r="D138" i="19" s="1"/>
  <c r="AQ449" i="16"/>
  <c r="AP449" i="16"/>
  <c r="AO449" i="16"/>
  <c r="D438" i="16"/>
  <c r="C457" i="15"/>
  <c r="D450" i="15"/>
  <c r="D449" i="15"/>
  <c r="D448" i="15"/>
  <c r="D447" i="15"/>
  <c r="D446" i="15"/>
  <c r="C433" i="15"/>
  <c r="C13" i="18" s="1"/>
  <c r="C386" i="15"/>
  <c r="C12" i="18" s="1"/>
  <c r="D399" i="15"/>
  <c r="D400" i="15"/>
  <c r="D402" i="15"/>
  <c r="D403" i="15"/>
  <c r="AQ410" i="16"/>
  <c r="AP410" i="16"/>
  <c r="AO410" i="16"/>
  <c r="AQ409" i="16"/>
  <c r="AP409" i="16"/>
  <c r="AO409" i="16"/>
  <c r="AQ407" i="16"/>
  <c r="AP407" i="16"/>
  <c r="AO407" i="16"/>
  <c r="D406" i="16"/>
  <c r="D404" i="16" s="1"/>
  <c r="AQ405" i="16"/>
  <c r="AP405" i="16"/>
  <c r="AO405" i="16"/>
  <c r="C14" i="13"/>
  <c r="C40" i="12"/>
  <c r="C28" i="12" s="1"/>
  <c r="AQ38" i="13"/>
  <c r="E58" i="12"/>
  <c r="F58" i="12" s="1"/>
  <c r="AQ349" i="16"/>
  <c r="AP349" i="16"/>
  <c r="AO349" i="16"/>
  <c r="AQ348" i="16"/>
  <c r="AP348" i="16"/>
  <c r="AO348" i="16"/>
  <c r="AQ346" i="16"/>
  <c r="AP346" i="16"/>
  <c r="AO346" i="16"/>
  <c r="D345" i="16"/>
  <c r="D343" i="16" s="1"/>
  <c r="AQ344" i="16"/>
  <c r="AP344" i="16"/>
  <c r="AO344" i="16"/>
  <c r="AQ399" i="16"/>
  <c r="AP399" i="16"/>
  <c r="AO399" i="16"/>
  <c r="AQ398" i="16"/>
  <c r="AP398" i="16"/>
  <c r="AO398" i="16"/>
  <c r="AQ396" i="16"/>
  <c r="AP396" i="16"/>
  <c r="AO396" i="16"/>
  <c r="D395" i="16"/>
  <c r="D393" i="16" s="1"/>
  <c r="AQ394" i="16"/>
  <c r="AP394" i="16"/>
  <c r="AO394" i="16"/>
  <c r="AQ388" i="16"/>
  <c r="AP388" i="16"/>
  <c r="AO388" i="16"/>
  <c r="AQ387" i="16"/>
  <c r="AP387" i="16"/>
  <c r="AO387" i="16"/>
  <c r="AQ385" i="16"/>
  <c r="AP385" i="16"/>
  <c r="AO385" i="16"/>
  <c r="D384" i="16"/>
  <c r="D382" i="16" s="1"/>
  <c r="D13" i="19" s="1"/>
  <c r="AQ383" i="16"/>
  <c r="AP383" i="16"/>
  <c r="AO383" i="16"/>
  <c r="AQ376" i="16"/>
  <c r="AP376" i="16"/>
  <c r="AO376" i="16"/>
  <c r="AQ374" i="16"/>
  <c r="AP374" i="16"/>
  <c r="AO374" i="16"/>
  <c r="D373" i="16"/>
  <c r="AQ372" i="16"/>
  <c r="AP372" i="16"/>
  <c r="AO372" i="16"/>
  <c r="AQ338" i="16"/>
  <c r="AP338" i="16"/>
  <c r="AO338" i="16"/>
  <c r="AQ337" i="16"/>
  <c r="AP337" i="16"/>
  <c r="AO337" i="16"/>
  <c r="AQ335" i="16"/>
  <c r="AP335" i="16"/>
  <c r="AO335" i="16"/>
  <c r="D334" i="16"/>
  <c r="D332" i="16" s="1"/>
  <c r="AQ333" i="16"/>
  <c r="AP333" i="16"/>
  <c r="AO333" i="16"/>
  <c r="AQ327" i="16"/>
  <c r="AP327" i="16"/>
  <c r="AO327" i="16"/>
  <c r="AQ326" i="16"/>
  <c r="AP326" i="16"/>
  <c r="AO326" i="16"/>
  <c r="AQ324" i="16"/>
  <c r="AP324" i="16"/>
  <c r="AO324" i="16"/>
  <c r="D323" i="16"/>
  <c r="AQ322" i="16"/>
  <c r="AP322" i="16"/>
  <c r="AO322" i="16"/>
  <c r="AQ315" i="16"/>
  <c r="AP315" i="16"/>
  <c r="AO315" i="16"/>
  <c r="AQ313" i="16"/>
  <c r="AP313" i="16"/>
  <c r="AQ311" i="16"/>
  <c r="AP311" i="16"/>
  <c r="AO311" i="16"/>
  <c r="AQ179" i="16"/>
  <c r="AP179" i="16"/>
  <c r="AO179" i="16"/>
  <c r="AQ178" i="16"/>
  <c r="AP178" i="16"/>
  <c r="AO178" i="16"/>
  <c r="D176" i="16"/>
  <c r="AQ175" i="16"/>
  <c r="AP175" i="16"/>
  <c r="AO175" i="16"/>
  <c r="AQ170" i="16"/>
  <c r="AP170" i="16"/>
  <c r="AO170" i="16"/>
  <c r="AQ153" i="16"/>
  <c r="AP153" i="16"/>
  <c r="AO153" i="16"/>
  <c r="AQ152" i="16"/>
  <c r="AP152" i="16"/>
  <c r="AO152" i="16"/>
  <c r="D150" i="16"/>
  <c r="AQ149" i="16"/>
  <c r="AP149" i="16"/>
  <c r="AO149" i="16"/>
  <c r="AQ146" i="16"/>
  <c r="AP146" i="16"/>
  <c r="AO146" i="16"/>
  <c r="D145" i="16"/>
  <c r="D143" i="16" s="1"/>
  <c r="AQ144" i="16"/>
  <c r="AP144" i="16"/>
  <c r="AO144" i="16"/>
  <c r="AQ138" i="16"/>
  <c r="AP138" i="16"/>
  <c r="AO138" i="16"/>
  <c r="AQ137" i="16"/>
  <c r="AP137" i="16"/>
  <c r="AO137" i="16"/>
  <c r="D135" i="16"/>
  <c r="AQ134" i="16"/>
  <c r="AP134" i="16"/>
  <c r="AO134" i="16"/>
  <c r="AQ131" i="16"/>
  <c r="AP131" i="16"/>
  <c r="AO131" i="16"/>
  <c r="D130" i="16"/>
  <c r="D128" i="16" s="1"/>
  <c r="AQ129" i="16"/>
  <c r="AP129" i="16"/>
  <c r="AO129" i="16"/>
  <c r="AQ123" i="16"/>
  <c r="AP123" i="16"/>
  <c r="AO123" i="16"/>
  <c r="AQ122" i="16"/>
  <c r="AP122" i="16"/>
  <c r="AO122" i="16"/>
  <c r="D120" i="16"/>
  <c r="AQ119" i="16"/>
  <c r="AP119" i="16"/>
  <c r="AO119" i="16"/>
  <c r="AQ116" i="16"/>
  <c r="AP116" i="16"/>
  <c r="AO116" i="16"/>
  <c r="D115" i="16"/>
  <c r="AQ114" i="16"/>
  <c r="AP114" i="16"/>
  <c r="AO114" i="16"/>
  <c r="AQ108" i="16"/>
  <c r="AP108" i="16"/>
  <c r="AO108" i="16"/>
  <c r="AQ107" i="16"/>
  <c r="AP107" i="16"/>
  <c r="AO107" i="16"/>
  <c r="AQ104" i="16"/>
  <c r="AP104" i="16"/>
  <c r="AO104" i="16"/>
  <c r="AQ101" i="16"/>
  <c r="AP101" i="16"/>
  <c r="AO101" i="16"/>
  <c r="D98" i="16"/>
  <c r="AQ99" i="16"/>
  <c r="AP99" i="16"/>
  <c r="AO99" i="16"/>
  <c r="O10" i="13"/>
  <c r="D10" i="13"/>
  <c r="E14" i="21"/>
  <c r="E10" i="12" s="1"/>
  <c r="O10" i="12"/>
  <c r="D10" i="12"/>
  <c r="P14" i="21"/>
  <c r="P10" i="13" s="1"/>
  <c r="D245" i="12"/>
  <c r="E245" i="12" s="1"/>
  <c r="F245" i="12" s="1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D191" i="16"/>
  <c r="AQ291" i="16"/>
  <c r="AP291" i="16"/>
  <c r="AO291" i="16"/>
  <c r="AQ290" i="16"/>
  <c r="AP290" i="16"/>
  <c r="AO290" i="16"/>
  <c r="AQ288" i="16"/>
  <c r="AP288" i="16"/>
  <c r="AO288" i="16"/>
  <c r="D287" i="16"/>
  <c r="D285" i="16" s="1"/>
  <c r="AQ286" i="16"/>
  <c r="AP286" i="16"/>
  <c r="AO286" i="16"/>
  <c r="AQ240" i="16"/>
  <c r="AP240" i="16"/>
  <c r="AO240" i="16"/>
  <c r="AQ239" i="16"/>
  <c r="AP239" i="16"/>
  <c r="AO239" i="16"/>
  <c r="AQ237" i="16"/>
  <c r="AP237" i="16"/>
  <c r="AO237" i="16"/>
  <c r="D236" i="16"/>
  <c r="D234" i="16" s="1"/>
  <c r="AQ235" i="16"/>
  <c r="AP235" i="16"/>
  <c r="AO235" i="16"/>
  <c r="AQ280" i="16"/>
  <c r="AP280" i="16"/>
  <c r="AO280" i="16"/>
  <c r="AQ279" i="16"/>
  <c r="AP279" i="16"/>
  <c r="AO279" i="16"/>
  <c r="AQ277" i="16"/>
  <c r="AP277" i="16"/>
  <c r="AO277" i="16"/>
  <c r="D276" i="16"/>
  <c r="D274" i="16" s="1"/>
  <c r="AQ275" i="16"/>
  <c r="AP275" i="16"/>
  <c r="AO275" i="16"/>
  <c r="AQ269" i="16"/>
  <c r="AP269" i="16"/>
  <c r="AO269" i="16"/>
  <c r="AQ268" i="16"/>
  <c r="AP268" i="16"/>
  <c r="AO268" i="16"/>
  <c r="AQ266" i="16"/>
  <c r="AP266" i="16"/>
  <c r="AO266" i="16"/>
  <c r="D265" i="16"/>
  <c r="D263" i="16" s="1"/>
  <c r="AQ264" i="16"/>
  <c r="AP264" i="16"/>
  <c r="AO264" i="16"/>
  <c r="AQ258" i="16"/>
  <c r="AP258" i="16"/>
  <c r="AO258" i="16"/>
  <c r="AQ257" i="16"/>
  <c r="AP257" i="16"/>
  <c r="AO257" i="16"/>
  <c r="AQ255" i="16"/>
  <c r="AP255" i="16"/>
  <c r="AO255" i="16"/>
  <c r="D254" i="16"/>
  <c r="D252" i="16" s="1"/>
  <c r="AQ253" i="16"/>
  <c r="AP253" i="16"/>
  <c r="AO253" i="16"/>
  <c r="AQ249" i="16"/>
  <c r="AP249" i="16"/>
  <c r="AO249" i="16"/>
  <c r="AQ229" i="16"/>
  <c r="AP229" i="16"/>
  <c r="AO229" i="16"/>
  <c r="AQ228" i="16"/>
  <c r="AP228" i="16"/>
  <c r="AO228" i="16"/>
  <c r="AQ226" i="16"/>
  <c r="AP226" i="16"/>
  <c r="AO226" i="16"/>
  <c r="D225" i="16"/>
  <c r="AQ224" i="16"/>
  <c r="AP224" i="16"/>
  <c r="AO224" i="16"/>
  <c r="AQ218" i="16"/>
  <c r="AP218" i="16"/>
  <c r="AO218" i="16"/>
  <c r="AQ217" i="16"/>
  <c r="AP217" i="16"/>
  <c r="AO217" i="16"/>
  <c r="AQ215" i="16"/>
  <c r="AP215" i="16"/>
  <c r="AO215" i="16"/>
  <c r="D214" i="16"/>
  <c r="D212" i="16" s="1"/>
  <c r="AQ213" i="16"/>
  <c r="AP213" i="16"/>
  <c r="AO213" i="16"/>
  <c r="AQ207" i="16"/>
  <c r="AP207" i="16"/>
  <c r="AO207" i="16"/>
  <c r="AQ206" i="16"/>
  <c r="AP206" i="16"/>
  <c r="AO206" i="16"/>
  <c r="AQ204" i="16"/>
  <c r="AP204" i="16"/>
  <c r="AO204" i="16"/>
  <c r="D203" i="16"/>
  <c r="D201" i="16" s="1"/>
  <c r="AQ202" i="16"/>
  <c r="AP202" i="16"/>
  <c r="AO202" i="16"/>
  <c r="AQ198" i="16"/>
  <c r="AP198" i="16"/>
  <c r="AO198" i="16"/>
  <c r="AQ87" i="16"/>
  <c r="AP87" i="16"/>
  <c r="AO87" i="16"/>
  <c r="AQ86" i="16"/>
  <c r="AP86" i="16"/>
  <c r="AO86" i="16"/>
  <c r="AQ83" i="16"/>
  <c r="AP83" i="16"/>
  <c r="AO83" i="16"/>
  <c r="AQ80" i="16"/>
  <c r="AP80" i="16"/>
  <c r="AO80" i="16"/>
  <c r="D79" i="16"/>
  <c r="AQ78" i="16"/>
  <c r="AP78" i="16"/>
  <c r="AO78" i="16"/>
  <c r="AQ72" i="16"/>
  <c r="AP72" i="16"/>
  <c r="AO72" i="16"/>
  <c r="AQ71" i="16"/>
  <c r="AP71" i="16"/>
  <c r="AO71" i="16"/>
  <c r="D69" i="16"/>
  <c r="AQ68" i="16"/>
  <c r="AP68" i="16"/>
  <c r="AO68" i="16"/>
  <c r="AQ65" i="16"/>
  <c r="AP65" i="16"/>
  <c r="AO65" i="16"/>
  <c r="D64" i="16"/>
  <c r="D62" i="16" s="1"/>
  <c r="AQ63" i="16"/>
  <c r="AP63" i="16"/>
  <c r="AO63" i="16"/>
  <c r="AQ57" i="16"/>
  <c r="AP57" i="16"/>
  <c r="AO57" i="16"/>
  <c r="AQ56" i="16"/>
  <c r="AP56" i="16"/>
  <c r="AO56" i="16"/>
  <c r="D54" i="16"/>
  <c r="AQ53" i="16"/>
  <c r="AP53" i="16"/>
  <c r="AO53" i="16"/>
  <c r="AQ50" i="16"/>
  <c r="AP50" i="16"/>
  <c r="AO50" i="16"/>
  <c r="D49" i="16"/>
  <c r="D47" i="16" s="1"/>
  <c r="AQ48" i="16"/>
  <c r="AP48" i="16"/>
  <c r="AO48" i="16"/>
  <c r="AQ42" i="16"/>
  <c r="AP42" i="16"/>
  <c r="AO42" i="16"/>
  <c r="AQ41" i="16"/>
  <c r="AP41" i="16"/>
  <c r="AO41" i="16"/>
  <c r="AQ38" i="16"/>
  <c r="AP38" i="16"/>
  <c r="AO38" i="16"/>
  <c r="AQ33" i="16"/>
  <c r="AP33" i="16"/>
  <c r="AO33" i="16"/>
  <c r="AQ349" i="15"/>
  <c r="AP349" i="15"/>
  <c r="AO349" i="15"/>
  <c r="AQ348" i="15"/>
  <c r="AP348" i="15"/>
  <c r="AO348" i="15"/>
  <c r="AQ346" i="15"/>
  <c r="AP346" i="15"/>
  <c r="AO346" i="15"/>
  <c r="AQ344" i="15"/>
  <c r="AP344" i="15"/>
  <c r="AO344" i="15"/>
  <c r="AQ337" i="15"/>
  <c r="AP337" i="15"/>
  <c r="AO337" i="15"/>
  <c r="AQ335" i="15"/>
  <c r="AP335" i="15"/>
  <c r="AO335" i="15"/>
  <c r="AQ333" i="15"/>
  <c r="AP333" i="15"/>
  <c r="AO333" i="15"/>
  <c r="AQ327" i="15"/>
  <c r="AP327" i="15"/>
  <c r="AO327" i="15"/>
  <c r="AQ326" i="15"/>
  <c r="AP326" i="15"/>
  <c r="AO326" i="15"/>
  <c r="AQ324" i="15"/>
  <c r="AP324" i="15"/>
  <c r="AO324" i="15"/>
  <c r="AQ322" i="15"/>
  <c r="AP322" i="15"/>
  <c r="AO322" i="15"/>
  <c r="AQ288" i="15"/>
  <c r="AP288" i="15"/>
  <c r="AO288" i="15"/>
  <c r="AQ287" i="15"/>
  <c r="AP287" i="15"/>
  <c r="AO287" i="15"/>
  <c r="AQ285" i="15"/>
  <c r="AP285" i="15"/>
  <c r="AO285" i="15"/>
  <c r="AQ283" i="15"/>
  <c r="AP283" i="15"/>
  <c r="AO283" i="15"/>
  <c r="AQ276" i="15"/>
  <c r="AP276" i="15"/>
  <c r="AO276" i="15"/>
  <c r="AQ274" i="15"/>
  <c r="AP274" i="15"/>
  <c r="AO274" i="15"/>
  <c r="AQ272" i="15"/>
  <c r="AP272" i="15"/>
  <c r="AO272" i="15"/>
  <c r="AQ265" i="15"/>
  <c r="AP265" i="15"/>
  <c r="AO265" i="15"/>
  <c r="AQ263" i="15"/>
  <c r="AP263" i="15"/>
  <c r="AO263" i="15"/>
  <c r="AQ261" i="15"/>
  <c r="AP261" i="15"/>
  <c r="AO261" i="15"/>
  <c r="AQ239" i="15"/>
  <c r="AP239" i="15"/>
  <c r="AO239" i="15"/>
  <c r="AQ238" i="15"/>
  <c r="AP238" i="15"/>
  <c r="AO238" i="15"/>
  <c r="D236" i="15"/>
  <c r="AQ235" i="15"/>
  <c r="AP235" i="15"/>
  <c r="AO235" i="15"/>
  <c r="AQ232" i="15"/>
  <c r="AP232" i="15"/>
  <c r="AO232" i="15"/>
  <c r="D231" i="15"/>
  <c r="D229" i="15" s="1"/>
  <c r="AQ230" i="15"/>
  <c r="AP230" i="15"/>
  <c r="AO230" i="15"/>
  <c r="AQ223" i="15"/>
  <c r="AP223" i="15"/>
  <c r="AO223" i="15"/>
  <c r="AQ222" i="15"/>
  <c r="AP222" i="15"/>
  <c r="AO222" i="15"/>
  <c r="D220" i="15"/>
  <c r="AQ219" i="15"/>
  <c r="AP219" i="15"/>
  <c r="AO219" i="15"/>
  <c r="AQ216" i="15"/>
  <c r="AP216" i="15"/>
  <c r="AO216" i="15"/>
  <c r="D215" i="15"/>
  <c r="D213" i="15" s="1"/>
  <c r="AQ214" i="15"/>
  <c r="AP214" i="15"/>
  <c r="AO214" i="15"/>
  <c r="AQ196" i="15"/>
  <c r="AP196" i="15"/>
  <c r="AO196" i="15"/>
  <c r="AQ195" i="15"/>
  <c r="AP195" i="15"/>
  <c r="AO195" i="15"/>
  <c r="D193" i="15"/>
  <c r="AQ192" i="15"/>
  <c r="AP192" i="15"/>
  <c r="AO192" i="15"/>
  <c r="AQ189" i="15"/>
  <c r="AP189" i="15"/>
  <c r="AO189" i="15"/>
  <c r="D188" i="15"/>
  <c r="I218" i="7" s="1"/>
  <c r="AQ187" i="15"/>
  <c r="AP187" i="15"/>
  <c r="AQ179" i="15"/>
  <c r="AP179" i="15"/>
  <c r="AO179" i="15"/>
  <c r="AQ178" i="15"/>
  <c r="AP178" i="15"/>
  <c r="AO178" i="15"/>
  <c r="AQ172" i="15"/>
  <c r="AP172" i="15"/>
  <c r="AO172" i="15"/>
  <c r="D171" i="15"/>
  <c r="AP170" i="15"/>
  <c r="AO170" i="15"/>
  <c r="AQ138" i="15"/>
  <c r="AP138" i="15"/>
  <c r="AO138" i="15"/>
  <c r="AQ137" i="15"/>
  <c r="AP137" i="15"/>
  <c r="AO137" i="15"/>
  <c r="D135" i="15"/>
  <c r="AQ134" i="15"/>
  <c r="AP134" i="15"/>
  <c r="AO134" i="15"/>
  <c r="AQ131" i="15"/>
  <c r="AP131" i="15"/>
  <c r="AO131" i="15"/>
  <c r="D130" i="15"/>
  <c r="D128" i="15" s="1"/>
  <c r="AQ129" i="15"/>
  <c r="AP129" i="15"/>
  <c r="AO129" i="15"/>
  <c r="AQ123" i="15"/>
  <c r="AP123" i="15"/>
  <c r="AO123" i="15"/>
  <c r="AQ122" i="15"/>
  <c r="AP122" i="15"/>
  <c r="AO122" i="15"/>
  <c r="D120" i="15"/>
  <c r="AQ119" i="15"/>
  <c r="AP119" i="15"/>
  <c r="AO119" i="15"/>
  <c r="AQ116" i="15"/>
  <c r="AP116" i="15"/>
  <c r="AO116" i="15"/>
  <c r="AQ108" i="15"/>
  <c r="AP108" i="15"/>
  <c r="AO108" i="15"/>
  <c r="AQ107" i="15"/>
  <c r="AP107" i="15"/>
  <c r="AO107" i="15"/>
  <c r="AQ104" i="15"/>
  <c r="AP104" i="15"/>
  <c r="AO104" i="15"/>
  <c r="AQ101" i="15"/>
  <c r="AP101" i="15"/>
  <c r="AO101" i="15"/>
  <c r="D100" i="15"/>
  <c r="AQ99" i="15"/>
  <c r="AP99" i="15"/>
  <c r="AO99" i="15"/>
  <c r="AQ72" i="15"/>
  <c r="AP72" i="15"/>
  <c r="AO72" i="15"/>
  <c r="AQ71" i="15"/>
  <c r="AP71" i="15"/>
  <c r="AO71" i="15"/>
  <c r="D69" i="15"/>
  <c r="AQ68" i="15"/>
  <c r="AP68" i="15"/>
  <c r="AO68" i="15"/>
  <c r="AQ65" i="15"/>
  <c r="AP65" i="15"/>
  <c r="AO65" i="15"/>
  <c r="D64" i="15"/>
  <c r="D62" i="15" s="1"/>
  <c r="AQ63" i="15"/>
  <c r="AP63" i="15"/>
  <c r="AO63" i="15"/>
  <c r="AQ57" i="15"/>
  <c r="AP57" i="15"/>
  <c r="AO57" i="15"/>
  <c r="AQ56" i="15"/>
  <c r="AP56" i="15"/>
  <c r="AO56" i="15"/>
  <c r="D54" i="15"/>
  <c r="AQ53" i="15"/>
  <c r="AP53" i="15"/>
  <c r="AO53" i="15"/>
  <c r="AQ50" i="15"/>
  <c r="AP50" i="15"/>
  <c r="AO50" i="15"/>
  <c r="D49" i="15"/>
  <c r="AQ48" i="15"/>
  <c r="AP48" i="15"/>
  <c r="AO48" i="15"/>
  <c r="D39" i="15"/>
  <c r="D34" i="15"/>
  <c r="AQ42" i="15"/>
  <c r="AP42" i="15"/>
  <c r="AO42" i="15"/>
  <c r="AQ41" i="15"/>
  <c r="AP41" i="15"/>
  <c r="AO41" i="15"/>
  <c r="AQ38" i="15"/>
  <c r="AP38" i="15"/>
  <c r="AO38" i="15"/>
  <c r="AQ35" i="15"/>
  <c r="AP35" i="15"/>
  <c r="AO35" i="15"/>
  <c r="E54" i="12"/>
  <c r="D163" i="12"/>
  <c r="D165" i="12" s="1"/>
  <c r="I56" i="7" s="1"/>
  <c r="AQ164" i="12"/>
  <c r="AP164" i="12"/>
  <c r="AO164" i="12"/>
  <c r="P121" i="12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C92" i="12"/>
  <c r="AO65" i="12"/>
  <c r="G52" i="12"/>
  <c r="H52" i="12" s="1"/>
  <c r="I52" i="12" s="1"/>
  <c r="J52" i="12" s="1"/>
  <c r="L52" i="12" s="1"/>
  <c r="M52" i="12" s="1"/>
  <c r="N52" i="12" s="1"/>
  <c r="O52" i="12" s="1"/>
  <c r="AQ114" i="13"/>
  <c r="AP114" i="13"/>
  <c r="AO114" i="13"/>
  <c r="AQ113" i="13"/>
  <c r="AP113" i="13"/>
  <c r="AO113" i="13"/>
  <c r="AQ111" i="13"/>
  <c r="AP111" i="13"/>
  <c r="AO111" i="13"/>
  <c r="D84" i="13"/>
  <c r="D86" i="13" s="1"/>
  <c r="I161" i="7" s="1"/>
  <c r="AQ99" i="13"/>
  <c r="AP99" i="13"/>
  <c r="AO99" i="13"/>
  <c r="AQ98" i="13"/>
  <c r="AP98" i="13"/>
  <c r="AO98" i="13"/>
  <c r="AQ97" i="13"/>
  <c r="AP97" i="13"/>
  <c r="AO97" i="13"/>
  <c r="AQ96" i="13"/>
  <c r="AP96" i="13"/>
  <c r="AO96" i="13"/>
  <c r="AQ94" i="13"/>
  <c r="AP94" i="13"/>
  <c r="AO94" i="13"/>
  <c r="D92" i="13"/>
  <c r="AQ91" i="13"/>
  <c r="AP91" i="13"/>
  <c r="AO91" i="13"/>
  <c r="AQ89" i="13"/>
  <c r="AP89" i="13"/>
  <c r="AO89" i="13"/>
  <c r="AQ87" i="13"/>
  <c r="AP87" i="13"/>
  <c r="AO87" i="13"/>
  <c r="AQ85" i="13"/>
  <c r="AP85" i="13"/>
  <c r="AO85" i="13"/>
  <c r="D56" i="13"/>
  <c r="D58" i="13" s="1"/>
  <c r="I146" i="7" s="1"/>
  <c r="AQ71" i="13"/>
  <c r="AP71" i="13"/>
  <c r="AO71" i="13"/>
  <c r="AQ70" i="13"/>
  <c r="AP70" i="13"/>
  <c r="AO70" i="13"/>
  <c r="AQ69" i="13"/>
  <c r="AP69" i="13"/>
  <c r="AO69" i="13"/>
  <c r="AQ68" i="13"/>
  <c r="AP68" i="13"/>
  <c r="AO68" i="13"/>
  <c r="AQ66" i="13"/>
  <c r="AP66" i="13"/>
  <c r="AO66" i="13"/>
  <c r="D64" i="13"/>
  <c r="AQ63" i="13"/>
  <c r="AP63" i="13"/>
  <c r="AO63" i="13"/>
  <c r="AQ61" i="13"/>
  <c r="AP61" i="13"/>
  <c r="AO61" i="13"/>
  <c r="AQ59" i="13"/>
  <c r="AP59" i="13"/>
  <c r="AO59" i="13"/>
  <c r="AQ57" i="13"/>
  <c r="AP57" i="13"/>
  <c r="AO57" i="13"/>
  <c r="D28" i="13"/>
  <c r="D30" i="13" s="1"/>
  <c r="I131" i="7" s="1"/>
  <c r="AQ43" i="13"/>
  <c r="AP43" i="13"/>
  <c r="AO43" i="13"/>
  <c r="AQ42" i="13"/>
  <c r="AP42" i="13"/>
  <c r="AO42" i="13"/>
  <c r="AQ41" i="13"/>
  <c r="AP41" i="13"/>
  <c r="AO41" i="13"/>
  <c r="AQ40" i="13"/>
  <c r="AP40" i="13"/>
  <c r="AO40" i="13"/>
  <c r="AP38" i="13"/>
  <c r="AO38" i="13"/>
  <c r="D36" i="13"/>
  <c r="AQ35" i="13"/>
  <c r="AP35" i="13"/>
  <c r="AO35" i="13"/>
  <c r="AQ33" i="13"/>
  <c r="AP33" i="13"/>
  <c r="AO33" i="13"/>
  <c r="AQ31" i="13"/>
  <c r="AP31" i="13"/>
  <c r="AO31" i="13"/>
  <c r="AQ29" i="13"/>
  <c r="AP29" i="13"/>
  <c r="AO29" i="13"/>
  <c r="AQ248" i="12"/>
  <c r="AP248" i="12"/>
  <c r="AO248" i="12"/>
  <c r="AQ247" i="12"/>
  <c r="AP247" i="12"/>
  <c r="AO247" i="12"/>
  <c r="AQ246" i="12"/>
  <c r="AP246" i="12"/>
  <c r="AO246" i="12"/>
  <c r="AQ243" i="12"/>
  <c r="AP243" i="12"/>
  <c r="AO243" i="12"/>
  <c r="AQ240" i="12"/>
  <c r="AP240" i="12"/>
  <c r="AO240" i="12"/>
  <c r="AQ238" i="12"/>
  <c r="AP238" i="12"/>
  <c r="AO238" i="12"/>
  <c r="AQ236" i="12"/>
  <c r="AP236" i="12"/>
  <c r="AO236" i="12"/>
  <c r="AQ207" i="12"/>
  <c r="AP207" i="12"/>
  <c r="AO207" i="12"/>
  <c r="AQ206" i="12"/>
  <c r="AP206" i="12"/>
  <c r="AO206" i="12"/>
  <c r="AQ205" i="12"/>
  <c r="AP205" i="12"/>
  <c r="AO205" i="12"/>
  <c r="AQ204" i="12"/>
  <c r="AP204" i="12"/>
  <c r="AO204" i="12"/>
  <c r="AQ202" i="12"/>
  <c r="AP202" i="12"/>
  <c r="AO202" i="12"/>
  <c r="AQ199" i="12"/>
  <c r="AP199" i="12"/>
  <c r="AO199" i="12"/>
  <c r="AQ197" i="12"/>
  <c r="AP197" i="12"/>
  <c r="AO197" i="12"/>
  <c r="AQ195" i="12"/>
  <c r="AP195" i="12"/>
  <c r="AO195" i="12"/>
  <c r="AQ193" i="12"/>
  <c r="AP193" i="12"/>
  <c r="AO193" i="12"/>
  <c r="AQ178" i="12"/>
  <c r="AP178" i="12"/>
  <c r="AO178" i="12"/>
  <c r="AQ177" i="12"/>
  <c r="AP177" i="12"/>
  <c r="AO177" i="12"/>
  <c r="AQ176" i="12"/>
  <c r="AP176" i="12"/>
  <c r="AO176" i="12"/>
  <c r="AQ175" i="12"/>
  <c r="AP175" i="12"/>
  <c r="AO175" i="12"/>
  <c r="AQ173" i="12"/>
  <c r="AP173" i="12"/>
  <c r="AO173" i="12"/>
  <c r="AQ170" i="12"/>
  <c r="AP170" i="12"/>
  <c r="AO170" i="12"/>
  <c r="AQ168" i="12"/>
  <c r="AP168" i="12"/>
  <c r="AO168" i="12"/>
  <c r="AO166" i="12"/>
  <c r="AP166" i="12"/>
  <c r="AQ166" i="12"/>
  <c r="AQ156" i="12"/>
  <c r="AP156" i="12"/>
  <c r="AO156" i="12"/>
  <c r="AQ149" i="12"/>
  <c r="AP149" i="12"/>
  <c r="AO149" i="12"/>
  <c r="AQ148" i="12"/>
  <c r="AP148" i="12"/>
  <c r="AO148" i="12"/>
  <c r="AQ147" i="12"/>
  <c r="AP147" i="12"/>
  <c r="AO147" i="12"/>
  <c r="AQ146" i="12"/>
  <c r="AP146" i="12"/>
  <c r="AO146" i="12"/>
  <c r="AQ144" i="12"/>
  <c r="AP144" i="12"/>
  <c r="AO144" i="12"/>
  <c r="AQ141" i="12"/>
  <c r="AP141" i="12"/>
  <c r="AO141" i="12"/>
  <c r="AQ139" i="12"/>
  <c r="AP139" i="12"/>
  <c r="AO139" i="12"/>
  <c r="AQ137" i="12"/>
  <c r="AP137" i="12"/>
  <c r="AO137" i="12"/>
  <c r="AQ136" i="12"/>
  <c r="AP136" i="12"/>
  <c r="AO136" i="12"/>
  <c r="AQ126" i="12"/>
  <c r="AP126" i="12"/>
  <c r="AO126" i="12"/>
  <c r="AQ114" i="12"/>
  <c r="AP114" i="12"/>
  <c r="AO114" i="12"/>
  <c r="AQ113" i="12"/>
  <c r="AP113" i="12"/>
  <c r="AO113" i="12"/>
  <c r="AO116" i="12"/>
  <c r="AP116" i="12"/>
  <c r="AQ116" i="12"/>
  <c r="AO118" i="12"/>
  <c r="AP118" i="12"/>
  <c r="AQ118" i="12"/>
  <c r="AO121" i="12"/>
  <c r="AO123" i="12"/>
  <c r="AP123" i="12"/>
  <c r="AQ123" i="12"/>
  <c r="AO124" i="12"/>
  <c r="AP124" i="12"/>
  <c r="AQ124" i="12"/>
  <c r="AO125" i="12"/>
  <c r="AP125" i="12"/>
  <c r="AQ125" i="12"/>
  <c r="AO133" i="12"/>
  <c r="AP133" i="12"/>
  <c r="AQ133" i="12"/>
  <c r="AQ98" i="12"/>
  <c r="AP98" i="12"/>
  <c r="AO98" i="12"/>
  <c r="AQ91" i="12"/>
  <c r="AP91" i="12"/>
  <c r="AO91" i="12"/>
  <c r="AQ90" i="12"/>
  <c r="AP90" i="12"/>
  <c r="AO90" i="12"/>
  <c r="AQ89" i="12"/>
  <c r="AP89" i="12"/>
  <c r="AO89" i="12"/>
  <c r="AQ88" i="12"/>
  <c r="AP88" i="12"/>
  <c r="AO88" i="12"/>
  <c r="AQ86" i="12"/>
  <c r="AP86" i="12"/>
  <c r="AO86" i="12"/>
  <c r="AQ83" i="12"/>
  <c r="AP83" i="12"/>
  <c r="AO83" i="12"/>
  <c r="AQ81" i="12"/>
  <c r="AP81" i="12"/>
  <c r="AO81" i="12"/>
  <c r="AQ79" i="12"/>
  <c r="AP79" i="12"/>
  <c r="AO79" i="12"/>
  <c r="AQ77" i="12"/>
  <c r="AP77" i="12"/>
  <c r="AO77" i="12"/>
  <c r="AQ73" i="12"/>
  <c r="AQ66" i="12"/>
  <c r="AP66" i="12"/>
  <c r="AO66" i="12"/>
  <c r="D287" i="12"/>
  <c r="D289" i="12" s="1"/>
  <c r="I116" i="7" s="1"/>
  <c r="AQ301" i="12"/>
  <c r="AP301" i="12"/>
  <c r="AO301" i="12"/>
  <c r="AQ300" i="12"/>
  <c r="AP300" i="12"/>
  <c r="AO300" i="12"/>
  <c r="AQ299" i="12"/>
  <c r="AP299" i="12"/>
  <c r="AO299" i="12"/>
  <c r="AQ297" i="12"/>
  <c r="AP297" i="12"/>
  <c r="AO297" i="12"/>
  <c r="D295" i="12"/>
  <c r="AQ294" i="12"/>
  <c r="AP294" i="12"/>
  <c r="AO294" i="12"/>
  <c r="AQ292" i="12"/>
  <c r="AP292" i="12"/>
  <c r="AO292" i="12"/>
  <c r="AQ288" i="12"/>
  <c r="AP288" i="12"/>
  <c r="AO288" i="12"/>
  <c r="D233" i="12"/>
  <c r="D235" i="12" s="1"/>
  <c r="I86" i="7" s="1"/>
  <c r="D192" i="12"/>
  <c r="D194" i="12" s="1"/>
  <c r="AQ272" i="12"/>
  <c r="AP272" i="12"/>
  <c r="AO272" i="12"/>
  <c r="AQ271" i="12"/>
  <c r="AP271" i="12"/>
  <c r="AO271" i="12"/>
  <c r="AQ270" i="12"/>
  <c r="AP270" i="12"/>
  <c r="AO270" i="12"/>
  <c r="AQ268" i="12"/>
  <c r="AP268" i="12"/>
  <c r="AO268" i="12"/>
  <c r="D266" i="12"/>
  <c r="AQ265" i="12"/>
  <c r="AP265" i="12"/>
  <c r="AO265" i="12"/>
  <c r="AQ263" i="12"/>
  <c r="AP263" i="12"/>
  <c r="AO263" i="12"/>
  <c r="AM262" i="12"/>
  <c r="AL262" i="12"/>
  <c r="AK262" i="12"/>
  <c r="AJ262" i="12"/>
  <c r="AI262" i="12"/>
  <c r="AH262" i="12"/>
  <c r="AG262" i="12"/>
  <c r="AF262" i="12"/>
  <c r="AE262" i="12"/>
  <c r="AD262" i="12"/>
  <c r="AC262" i="12"/>
  <c r="AB262" i="12"/>
  <c r="AG105" i="7" s="1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U105" i="7" s="1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I105" i="7" s="1"/>
  <c r="D241" i="12"/>
  <c r="D200" i="12"/>
  <c r="D171" i="12"/>
  <c r="D142" i="12"/>
  <c r="AL138" i="12"/>
  <c r="AL140" i="12" s="1"/>
  <c r="AK138" i="12"/>
  <c r="AK140" i="12" s="1"/>
  <c r="AJ138" i="12"/>
  <c r="AJ140" i="12" s="1"/>
  <c r="AI138" i="12"/>
  <c r="AI140" i="12" s="1"/>
  <c r="AH138" i="12"/>
  <c r="AH140" i="12" s="1"/>
  <c r="AG138" i="12"/>
  <c r="AG140" i="12" s="1"/>
  <c r="AF138" i="12"/>
  <c r="AF140" i="12" s="1"/>
  <c r="AE138" i="12"/>
  <c r="AE140" i="12" s="1"/>
  <c r="AD138" i="12"/>
  <c r="AD140" i="12" s="1"/>
  <c r="AC138" i="12"/>
  <c r="AC140" i="12" s="1"/>
  <c r="AB138" i="12"/>
  <c r="Z138" i="12"/>
  <c r="Z140" i="12" s="1"/>
  <c r="Y138" i="12"/>
  <c r="Y140" i="12" s="1"/>
  <c r="X138" i="12"/>
  <c r="X140" i="12" s="1"/>
  <c r="W138" i="12"/>
  <c r="W140" i="12" s="1"/>
  <c r="V138" i="12"/>
  <c r="V140" i="12" s="1"/>
  <c r="U138" i="12"/>
  <c r="U140" i="12" s="1"/>
  <c r="T138" i="12"/>
  <c r="T140" i="12" s="1"/>
  <c r="S138" i="12"/>
  <c r="S140" i="12" s="1"/>
  <c r="R138" i="12"/>
  <c r="R140" i="12" s="1"/>
  <c r="Q138" i="12"/>
  <c r="Q140" i="12" s="1"/>
  <c r="P138" i="12"/>
  <c r="N138" i="12"/>
  <c r="N140" i="12" s="1"/>
  <c r="M138" i="12"/>
  <c r="M140" i="12" s="1"/>
  <c r="L138" i="12"/>
  <c r="L140" i="12" s="1"/>
  <c r="K138" i="12"/>
  <c r="K140" i="12" s="1"/>
  <c r="J138" i="12"/>
  <c r="J140" i="12" s="1"/>
  <c r="I138" i="12"/>
  <c r="I140" i="12" s="1"/>
  <c r="H138" i="12"/>
  <c r="H140" i="12" s="1"/>
  <c r="G138" i="12"/>
  <c r="G140" i="12" s="1"/>
  <c r="F138" i="12"/>
  <c r="F140" i="12" s="1"/>
  <c r="E138" i="12"/>
  <c r="E140" i="12" s="1"/>
  <c r="D138" i="12"/>
  <c r="D119" i="12"/>
  <c r="AL115" i="12"/>
  <c r="AK115" i="12"/>
  <c r="AJ115" i="12"/>
  <c r="AI115" i="12"/>
  <c r="AH115" i="12"/>
  <c r="AG115" i="12"/>
  <c r="AF115" i="12"/>
  <c r="AE115" i="12"/>
  <c r="AD115" i="12"/>
  <c r="AC115" i="12"/>
  <c r="AB115" i="12"/>
  <c r="Z115" i="12"/>
  <c r="Y115" i="12"/>
  <c r="X115" i="12"/>
  <c r="W115" i="12"/>
  <c r="V115" i="12"/>
  <c r="U115" i="12"/>
  <c r="T115" i="12"/>
  <c r="S115" i="12"/>
  <c r="R115" i="12"/>
  <c r="Q115" i="12"/>
  <c r="P115" i="12"/>
  <c r="N115" i="12"/>
  <c r="M115" i="12"/>
  <c r="L115" i="12"/>
  <c r="K115" i="12"/>
  <c r="J115" i="12"/>
  <c r="I115" i="12"/>
  <c r="H115" i="12"/>
  <c r="G115" i="12"/>
  <c r="F115" i="12"/>
  <c r="E115" i="12"/>
  <c r="D115" i="12"/>
  <c r="D76" i="12"/>
  <c r="D84" i="12"/>
  <c r="D51" i="12"/>
  <c r="D53" i="12" s="1"/>
  <c r="D55" i="12" s="1"/>
  <c r="AO9" i="21"/>
  <c r="E6" i="2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AB6" i="21" s="1"/>
  <c r="AC6" i="21" s="1"/>
  <c r="AD6" i="21" s="1"/>
  <c r="AE6" i="21" s="1"/>
  <c r="AF6" i="21" s="1"/>
  <c r="AG6" i="21" s="1"/>
  <c r="AH6" i="21" s="1"/>
  <c r="AI6" i="21" s="1"/>
  <c r="AJ6" i="21" s="1"/>
  <c r="AK6" i="21" s="1"/>
  <c r="AL6" i="21" s="1"/>
  <c r="AM6" i="21" s="1"/>
  <c r="AQ4" i="21"/>
  <c r="AP4" i="21"/>
  <c r="AO4" i="21"/>
  <c r="AP73" i="12"/>
  <c r="AO73" i="12"/>
  <c r="AQ65" i="12"/>
  <c r="AP65" i="12"/>
  <c r="AQ64" i="12"/>
  <c r="AP64" i="12"/>
  <c r="AO64" i="12"/>
  <c r="AQ63" i="12"/>
  <c r="AP63" i="12"/>
  <c r="AO63" i="12"/>
  <c r="AQ61" i="12"/>
  <c r="AP61" i="12"/>
  <c r="AO61" i="12"/>
  <c r="AQ56" i="12"/>
  <c r="AP56" i="12"/>
  <c r="AO56" i="12"/>
  <c r="E5" i="16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AH5" i="16" s="1"/>
  <c r="AI5" i="16" s="1"/>
  <c r="AJ5" i="16" s="1"/>
  <c r="AK5" i="16" s="1"/>
  <c r="AL5" i="16" s="1"/>
  <c r="AM5" i="16" s="1"/>
  <c r="AQ3" i="16"/>
  <c r="AP3" i="16"/>
  <c r="AO3" i="16"/>
  <c r="E5" i="15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Q3" i="15"/>
  <c r="AP3" i="15"/>
  <c r="AO3" i="15"/>
  <c r="E5" i="13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H5" i="13" s="1"/>
  <c r="AI5" i="13" s="1"/>
  <c r="AJ5" i="13" s="1"/>
  <c r="AK5" i="13" s="1"/>
  <c r="AL5" i="13" s="1"/>
  <c r="AM5" i="13" s="1"/>
  <c r="AQ3" i="13"/>
  <c r="AP3" i="13"/>
  <c r="AO3" i="13"/>
  <c r="E5" i="12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Q3" i="12"/>
  <c r="AP3" i="12"/>
  <c r="AO3" i="12"/>
  <c r="AN66" i="1"/>
  <c r="AO66" i="1"/>
  <c r="AP66" i="1"/>
  <c r="AN117" i="1"/>
  <c r="AO117" i="1"/>
  <c r="AP117" i="1"/>
  <c r="AN169" i="1"/>
  <c r="AO169" i="1"/>
  <c r="AP169" i="1"/>
  <c r="J4" i="7"/>
  <c r="K4" i="7" s="1"/>
  <c r="L4" i="7" s="1"/>
  <c r="M4" i="7" s="1"/>
  <c r="N4" i="7" s="1"/>
  <c r="O4" i="7" s="1"/>
  <c r="P4" i="7" s="1"/>
  <c r="Q4" i="7" s="1"/>
  <c r="R4" i="7" s="1"/>
  <c r="S4" i="7" s="1"/>
  <c r="T4" i="7" s="1"/>
  <c r="AN49" i="2"/>
  <c r="D4" i="2"/>
  <c r="E4" i="2" s="1"/>
  <c r="F4" i="2" s="1"/>
  <c r="G4" i="2" s="1"/>
  <c r="H4" i="2" s="1"/>
  <c r="I4" i="2" s="1"/>
  <c r="J4" i="2" s="1"/>
  <c r="K4" i="2" s="1"/>
  <c r="L4" i="2" s="1"/>
  <c r="M4" i="2" s="1"/>
  <c r="N4" i="2" s="1"/>
  <c r="D4" i="1"/>
  <c r="E4" i="1" s="1"/>
  <c r="F4" i="1" s="1"/>
  <c r="G4" i="1" s="1"/>
  <c r="H4" i="1" s="1"/>
  <c r="I4" i="1" s="1"/>
  <c r="J4" i="1" s="1"/>
  <c r="K4" i="1" s="1"/>
  <c r="L4" i="1" s="1"/>
  <c r="M4" i="1" s="1"/>
  <c r="N4" i="1" s="1"/>
  <c r="E108" i="18" l="1"/>
  <c r="E109" i="18"/>
  <c r="E111" i="18"/>
  <c r="E113" i="18" s="1"/>
  <c r="F106" i="18"/>
  <c r="D77" i="16"/>
  <c r="D81" i="16"/>
  <c r="I265" i="7"/>
  <c r="I238" i="7"/>
  <c r="I202" i="7"/>
  <c r="C73" i="30"/>
  <c r="D73" i="30"/>
  <c r="D56" i="30"/>
  <c r="D51" i="30"/>
  <c r="D21" i="30"/>
  <c r="D20" i="30"/>
  <c r="D19" i="30"/>
  <c r="P65" i="30"/>
  <c r="P49" i="30"/>
  <c r="D54" i="30"/>
  <c r="E18" i="30"/>
  <c r="E30" i="30" s="1"/>
  <c r="F17" i="30"/>
  <c r="F29" i="30" s="1"/>
  <c r="E16" i="30"/>
  <c r="F15" i="30"/>
  <c r="E71" i="30"/>
  <c r="E69" i="30" s="1"/>
  <c r="AR258" i="7"/>
  <c r="E12" i="30"/>
  <c r="E7" i="30" s="1"/>
  <c r="E72" i="30" s="1"/>
  <c r="C136" i="1"/>
  <c r="C139" i="1"/>
  <c r="C165" i="1"/>
  <c r="C138" i="1"/>
  <c r="AQ5" i="28"/>
  <c r="AQ30" i="28" s="1"/>
  <c r="D129" i="1" s="1"/>
  <c r="D136" i="1" s="1"/>
  <c r="F30" i="28"/>
  <c r="AR5" i="28"/>
  <c r="AR30" i="28" s="1"/>
  <c r="E129" i="1" s="1"/>
  <c r="E136" i="1" s="1"/>
  <c r="E145" i="1" s="1"/>
  <c r="G30" i="28"/>
  <c r="H30" i="28"/>
  <c r="AS5" i="28"/>
  <c r="AS30" i="28" s="1"/>
  <c r="F129" i="1" s="1"/>
  <c r="F136" i="1" s="1"/>
  <c r="F145" i="1" s="1"/>
  <c r="AT5" i="28"/>
  <c r="AT30" i="28" s="1"/>
  <c r="G129" i="1" s="1"/>
  <c r="G136" i="1" s="1"/>
  <c r="G145" i="1" s="1"/>
  <c r="I30" i="28"/>
  <c r="AU5" i="28"/>
  <c r="AU30" i="28" s="1"/>
  <c r="H129" i="1" s="1"/>
  <c r="H136" i="1" s="1"/>
  <c r="H145" i="1" s="1"/>
  <c r="J30" i="28"/>
  <c r="AV5" i="28"/>
  <c r="AV30" i="28" s="1"/>
  <c r="I129" i="1" s="1"/>
  <c r="I136" i="1" s="1"/>
  <c r="I145" i="1" s="1"/>
  <c r="K30" i="28"/>
  <c r="AW5" i="28"/>
  <c r="AW30" i="28" s="1"/>
  <c r="J129" i="1" s="1"/>
  <c r="J136" i="1" s="1"/>
  <c r="J145" i="1" s="1"/>
  <c r="L30" i="28"/>
  <c r="AX5" i="28"/>
  <c r="AX30" i="28" s="1"/>
  <c r="K129" i="1" s="1"/>
  <c r="K136" i="1" s="1"/>
  <c r="K145" i="1" s="1"/>
  <c r="M30" i="28"/>
  <c r="AY5" i="28"/>
  <c r="AY30" i="28" s="1"/>
  <c r="L129" i="1" s="1"/>
  <c r="L136" i="1" s="1"/>
  <c r="L145" i="1" s="1"/>
  <c r="N30" i="28"/>
  <c r="O30" i="28"/>
  <c r="AZ5" i="28"/>
  <c r="AZ30" i="28" s="1"/>
  <c r="M129" i="1" s="1"/>
  <c r="M136" i="1" s="1"/>
  <c r="M145" i="1" s="1"/>
  <c r="P30" i="28"/>
  <c r="BA5" i="28"/>
  <c r="BA30" i="28" s="1"/>
  <c r="N129" i="1" s="1"/>
  <c r="N136" i="1" s="1"/>
  <c r="N145" i="1" s="1"/>
  <c r="Q30" i="28"/>
  <c r="BB5" i="28"/>
  <c r="BB30" i="28" s="1"/>
  <c r="O129" i="1" s="1"/>
  <c r="O136" i="1" s="1"/>
  <c r="O145" i="1" s="1"/>
  <c r="R30" i="28"/>
  <c r="BC5" i="28"/>
  <c r="BC30" i="28" s="1"/>
  <c r="P129" i="1" s="1"/>
  <c r="P136" i="1" s="1"/>
  <c r="P145" i="1" s="1"/>
  <c r="BD5" i="28"/>
  <c r="BD30" i="28" s="1"/>
  <c r="Q129" i="1" s="1"/>
  <c r="Q136" i="1" s="1"/>
  <c r="Q145" i="1" s="1"/>
  <c r="S30" i="28"/>
  <c r="T30" i="28"/>
  <c r="BE5" i="28"/>
  <c r="BE30" i="28" s="1"/>
  <c r="R129" i="1" s="1"/>
  <c r="R136" i="1" s="1"/>
  <c r="R145" i="1" s="1"/>
  <c r="U30" i="28"/>
  <c r="BF5" i="28"/>
  <c r="BF30" i="28" s="1"/>
  <c r="S129" i="1" s="1"/>
  <c r="S136" i="1" s="1"/>
  <c r="S145" i="1" s="1"/>
  <c r="BG5" i="28"/>
  <c r="BG30" i="28" s="1"/>
  <c r="T129" i="1" s="1"/>
  <c r="T136" i="1" s="1"/>
  <c r="T145" i="1" s="1"/>
  <c r="V30" i="28"/>
  <c r="BH5" i="28"/>
  <c r="BH30" i="28" s="1"/>
  <c r="U129" i="1" s="1"/>
  <c r="U136" i="1" s="1"/>
  <c r="U145" i="1" s="1"/>
  <c r="W30" i="28"/>
  <c r="X30" i="28"/>
  <c r="BI5" i="28"/>
  <c r="BI30" i="28" s="1"/>
  <c r="V129" i="1" s="1"/>
  <c r="V136" i="1" s="1"/>
  <c r="V145" i="1" s="1"/>
  <c r="BJ5" i="28"/>
  <c r="BJ30" i="28" s="1"/>
  <c r="W129" i="1" s="1"/>
  <c r="W136" i="1" s="1"/>
  <c r="W145" i="1" s="1"/>
  <c r="Y30" i="28"/>
  <c r="Z30" i="28"/>
  <c r="BK5" i="28"/>
  <c r="BK30" i="28" s="1"/>
  <c r="X129" i="1" s="1"/>
  <c r="X136" i="1" s="1"/>
  <c r="X145" i="1" s="1"/>
  <c r="AA30" i="28"/>
  <c r="BL5" i="28"/>
  <c r="BL30" i="28" s="1"/>
  <c r="Y129" i="1" s="1"/>
  <c r="Y136" i="1" s="1"/>
  <c r="Y145" i="1" s="1"/>
  <c r="AB30" i="28"/>
  <c r="BM5" i="28"/>
  <c r="BM30" i="28" s="1"/>
  <c r="Z129" i="1" s="1"/>
  <c r="Z136" i="1" s="1"/>
  <c r="Z145" i="1" s="1"/>
  <c r="AC30" i="28"/>
  <c r="BN5" i="28"/>
  <c r="BN30" i="28" s="1"/>
  <c r="AA129" i="1" s="1"/>
  <c r="AA136" i="1" s="1"/>
  <c r="AA145" i="1" s="1"/>
  <c r="AD30" i="28"/>
  <c r="BO5" i="28"/>
  <c r="BO30" i="28" s="1"/>
  <c r="AB129" i="1" s="1"/>
  <c r="AB136" i="1" s="1"/>
  <c r="AB145" i="1" s="1"/>
  <c r="AE30" i="28"/>
  <c r="BP5" i="28"/>
  <c r="BP30" i="28" s="1"/>
  <c r="AC129" i="1" s="1"/>
  <c r="AC136" i="1" s="1"/>
  <c r="AC145" i="1" s="1"/>
  <c r="AF30" i="28"/>
  <c r="BQ5" i="28"/>
  <c r="BQ30" i="28" s="1"/>
  <c r="AD129" i="1" s="1"/>
  <c r="AD136" i="1" s="1"/>
  <c r="AD145" i="1" s="1"/>
  <c r="AG30" i="28"/>
  <c r="BR5" i="28"/>
  <c r="BR30" i="28" s="1"/>
  <c r="AE129" i="1" s="1"/>
  <c r="AE136" i="1" s="1"/>
  <c r="AE145" i="1" s="1"/>
  <c r="AH30" i="28"/>
  <c r="BS5" i="28"/>
  <c r="BS30" i="28" s="1"/>
  <c r="AF129" i="1" s="1"/>
  <c r="AF136" i="1" s="1"/>
  <c r="AF145" i="1" s="1"/>
  <c r="AI30" i="28"/>
  <c r="BT5" i="28"/>
  <c r="BT30" i="28" s="1"/>
  <c r="AG129" i="1" s="1"/>
  <c r="AG136" i="1" s="1"/>
  <c r="AG145" i="1" s="1"/>
  <c r="AJ30" i="28"/>
  <c r="BU5" i="28"/>
  <c r="BU30" i="28" s="1"/>
  <c r="AH129" i="1" s="1"/>
  <c r="AH136" i="1" s="1"/>
  <c r="AH145" i="1" s="1"/>
  <c r="BV5" i="28"/>
  <c r="BV30" i="28" s="1"/>
  <c r="AI129" i="1" s="1"/>
  <c r="AI136" i="1" s="1"/>
  <c r="AI145" i="1" s="1"/>
  <c r="AK30" i="28"/>
  <c r="AL30" i="28"/>
  <c r="BW5" i="28"/>
  <c r="BW30" i="28" s="1"/>
  <c r="AJ129" i="1" s="1"/>
  <c r="AJ136" i="1" s="1"/>
  <c r="AJ145" i="1" s="1"/>
  <c r="BX5" i="28"/>
  <c r="BX30" i="28" s="1"/>
  <c r="AK129" i="1" s="1"/>
  <c r="AK136" i="1" s="1"/>
  <c r="AK145" i="1" s="1"/>
  <c r="AM30" i="28"/>
  <c r="AN30" i="28"/>
  <c r="BY5" i="28"/>
  <c r="BY30" i="28" s="1"/>
  <c r="AL129" i="1" s="1"/>
  <c r="AL136" i="1" s="1"/>
  <c r="AL145" i="1" s="1"/>
  <c r="AM460" i="7"/>
  <c r="AM458" i="7" s="1"/>
  <c r="AL460" i="7"/>
  <c r="AL458" i="7" s="1"/>
  <c r="V460" i="7"/>
  <c r="V458" i="7" s="1"/>
  <c r="X460" i="7"/>
  <c r="X458" i="7" s="1"/>
  <c r="Z460" i="7"/>
  <c r="Z458" i="7" s="1"/>
  <c r="AC460" i="7"/>
  <c r="AC458" i="7" s="1"/>
  <c r="AE460" i="7"/>
  <c r="AE458" i="7" s="1"/>
  <c r="AF460" i="7"/>
  <c r="AF458" i="7" s="1"/>
  <c r="AI460" i="7"/>
  <c r="AI458" i="7" s="1"/>
  <c r="AJ460" i="7"/>
  <c r="AJ458" i="7" s="1"/>
  <c r="AH460" i="7"/>
  <c r="AH458" i="7" s="1"/>
  <c r="Y460" i="7"/>
  <c r="Y458" i="7" s="1"/>
  <c r="AO460" i="7"/>
  <c r="AO458" i="7" s="1"/>
  <c r="AN460" i="7"/>
  <c r="AN458" i="7" s="1"/>
  <c r="AP460" i="7"/>
  <c r="AP458" i="7" s="1"/>
  <c r="AR460" i="7"/>
  <c r="AR458" i="7" s="1"/>
  <c r="O460" i="7"/>
  <c r="O458" i="7" s="1"/>
  <c r="L460" i="7"/>
  <c r="L458" i="7" s="1"/>
  <c r="T460" i="7"/>
  <c r="T458" i="7" s="1"/>
  <c r="K460" i="7"/>
  <c r="K458" i="7" s="1"/>
  <c r="AG460" i="7"/>
  <c r="AG458" i="7" s="1"/>
  <c r="AD460" i="7"/>
  <c r="AD458" i="7" s="1"/>
  <c r="Q460" i="7"/>
  <c r="Q458" i="7" s="1"/>
  <c r="AB460" i="7"/>
  <c r="AB458" i="7" s="1"/>
  <c r="AQ460" i="7"/>
  <c r="AQ458" i="7" s="1"/>
  <c r="AA460" i="7"/>
  <c r="AA458" i="7" s="1"/>
  <c r="I460" i="7"/>
  <c r="I458" i="7" s="1"/>
  <c r="I456" i="7" s="1"/>
  <c r="D16" i="27" s="1"/>
  <c r="W460" i="7"/>
  <c r="W458" i="7" s="1"/>
  <c r="U460" i="7"/>
  <c r="U458" i="7" s="1"/>
  <c r="S460" i="7"/>
  <c r="S458" i="7" s="1"/>
  <c r="AK460" i="7"/>
  <c r="AK458" i="7" s="1"/>
  <c r="J460" i="7"/>
  <c r="J458" i="7" s="1"/>
  <c r="M460" i="7"/>
  <c r="M458" i="7" s="1"/>
  <c r="N460" i="7"/>
  <c r="N458" i="7" s="1"/>
  <c r="P460" i="7"/>
  <c r="P458" i="7" s="1"/>
  <c r="R460" i="7"/>
  <c r="R458" i="7" s="1"/>
  <c r="AO459" i="7"/>
  <c r="AB459" i="7"/>
  <c r="AA459" i="7"/>
  <c r="Y459" i="7"/>
  <c r="W459" i="7"/>
  <c r="U459" i="7"/>
  <c r="P459" i="7"/>
  <c r="O459" i="7"/>
  <c r="M459" i="7"/>
  <c r="K459" i="7"/>
  <c r="J459" i="7"/>
  <c r="L459" i="7"/>
  <c r="N459" i="7"/>
  <c r="Q459" i="7"/>
  <c r="R459" i="7"/>
  <c r="T459" i="7"/>
  <c r="V459" i="7"/>
  <c r="X459" i="7"/>
  <c r="Z459" i="7"/>
  <c r="AC459" i="7"/>
  <c r="AE459" i="7"/>
  <c r="AH459" i="7"/>
  <c r="AJ459" i="7"/>
  <c r="AL459" i="7"/>
  <c r="AN459" i="7"/>
  <c r="AP459" i="7"/>
  <c r="AR459" i="7"/>
  <c r="S459" i="7"/>
  <c r="AK459" i="7"/>
  <c r="I459" i="7"/>
  <c r="AQ459" i="7"/>
  <c r="AM459" i="7"/>
  <c r="AI459" i="7"/>
  <c r="AG459" i="7"/>
  <c r="AF459" i="7"/>
  <c r="AD459" i="7"/>
  <c r="V464" i="7"/>
  <c r="V463" i="7" s="1"/>
  <c r="V461" i="7" s="1"/>
  <c r="X464" i="7"/>
  <c r="X463" i="7" s="1"/>
  <c r="X461" i="7" s="1"/>
  <c r="Y464" i="7"/>
  <c r="Y463" i="7" s="1"/>
  <c r="Y461" i="7" s="1"/>
  <c r="AA464" i="7"/>
  <c r="AA463" i="7" s="1"/>
  <c r="AA461" i="7" s="1"/>
  <c r="AC464" i="7"/>
  <c r="AC463" i="7" s="1"/>
  <c r="AC461" i="7" s="1"/>
  <c r="AE464" i="7"/>
  <c r="AE463" i="7" s="1"/>
  <c r="AE461" i="7" s="1"/>
  <c r="AG464" i="7"/>
  <c r="AG463" i="7" s="1"/>
  <c r="AG461" i="7" s="1"/>
  <c r="AI464" i="7"/>
  <c r="AI463" i="7" s="1"/>
  <c r="AI461" i="7" s="1"/>
  <c r="AL464" i="7"/>
  <c r="AL463" i="7" s="1"/>
  <c r="AL461" i="7" s="1"/>
  <c r="AN464" i="7"/>
  <c r="AN463" i="7" s="1"/>
  <c r="AN461" i="7" s="1"/>
  <c r="Z464" i="7"/>
  <c r="Z463" i="7" s="1"/>
  <c r="Z461" i="7" s="1"/>
  <c r="W464" i="7"/>
  <c r="W463" i="7" s="1"/>
  <c r="W461" i="7" s="1"/>
  <c r="J464" i="7"/>
  <c r="J463" i="7" s="1"/>
  <c r="J461" i="7" s="1"/>
  <c r="N464" i="7"/>
  <c r="N463" i="7" s="1"/>
  <c r="N461" i="7" s="1"/>
  <c r="M464" i="7"/>
  <c r="M463" i="7" s="1"/>
  <c r="M461" i="7" s="1"/>
  <c r="AD464" i="7"/>
  <c r="AD463" i="7" s="1"/>
  <c r="AD461" i="7" s="1"/>
  <c r="AQ464" i="7"/>
  <c r="AQ463" i="7" s="1"/>
  <c r="AQ461" i="7" s="1"/>
  <c r="AO464" i="7"/>
  <c r="AO463" i="7" s="1"/>
  <c r="AO461" i="7" s="1"/>
  <c r="AM464" i="7"/>
  <c r="AM463" i="7" s="1"/>
  <c r="AM461" i="7" s="1"/>
  <c r="AK464" i="7"/>
  <c r="AK463" i="7" s="1"/>
  <c r="AK461" i="7" s="1"/>
  <c r="AJ464" i="7"/>
  <c r="AJ463" i="7" s="1"/>
  <c r="AJ461" i="7" s="1"/>
  <c r="AH464" i="7"/>
  <c r="AH463" i="7" s="1"/>
  <c r="AH461" i="7" s="1"/>
  <c r="AF464" i="7"/>
  <c r="AF463" i="7" s="1"/>
  <c r="AF461" i="7" s="1"/>
  <c r="AB464" i="7"/>
  <c r="AB463" i="7" s="1"/>
  <c r="AB461" i="7" s="1"/>
  <c r="I464" i="7"/>
  <c r="I463" i="7" s="1"/>
  <c r="I461" i="7" s="1"/>
  <c r="AR464" i="7"/>
  <c r="AR463" i="7" s="1"/>
  <c r="AR461" i="7" s="1"/>
  <c r="K464" i="7"/>
  <c r="K463" i="7" s="1"/>
  <c r="K461" i="7" s="1"/>
  <c r="L464" i="7"/>
  <c r="L463" i="7" s="1"/>
  <c r="L461" i="7" s="1"/>
  <c r="AP464" i="7"/>
  <c r="AP463" i="7" s="1"/>
  <c r="AP461" i="7" s="1"/>
  <c r="U464" i="7"/>
  <c r="U463" i="7" s="1"/>
  <c r="U461" i="7" s="1"/>
  <c r="T464" i="7"/>
  <c r="T463" i="7" s="1"/>
  <c r="T461" i="7" s="1"/>
  <c r="S464" i="7"/>
  <c r="S463" i="7" s="1"/>
  <c r="S461" i="7" s="1"/>
  <c r="R464" i="7"/>
  <c r="R463" i="7" s="1"/>
  <c r="R461" i="7" s="1"/>
  <c r="Q464" i="7"/>
  <c r="Q463" i="7" s="1"/>
  <c r="Q461" i="7" s="1"/>
  <c r="P464" i="7"/>
  <c r="P463" i="7" s="1"/>
  <c r="P461" i="7" s="1"/>
  <c r="O464" i="7"/>
  <c r="O463" i="7" s="1"/>
  <c r="O461" i="7" s="1"/>
  <c r="AF439" i="7"/>
  <c r="AF438" i="7" s="1"/>
  <c r="U439" i="7"/>
  <c r="U438" i="7" s="1"/>
  <c r="AR439" i="7"/>
  <c r="AR438" i="7" s="1"/>
  <c r="AO439" i="7"/>
  <c r="AO438" i="7" s="1"/>
  <c r="N439" i="7"/>
  <c r="N438" i="7" s="1"/>
  <c r="Q439" i="7"/>
  <c r="Q438" i="7" s="1"/>
  <c r="T439" i="7"/>
  <c r="T438" i="7" s="1"/>
  <c r="W439" i="7"/>
  <c r="W438" i="7" s="1"/>
  <c r="Y439" i="7"/>
  <c r="Y438" i="7" s="1"/>
  <c r="R439" i="7"/>
  <c r="R438" i="7" s="1"/>
  <c r="AB439" i="7"/>
  <c r="AB438" i="7" s="1"/>
  <c r="AD439" i="7"/>
  <c r="AD438" i="7" s="1"/>
  <c r="X439" i="7"/>
  <c r="X438" i="7" s="1"/>
  <c r="AA439" i="7"/>
  <c r="AA438" i="7" s="1"/>
  <c r="AE439" i="7"/>
  <c r="AE438" i="7" s="1"/>
  <c r="AH439" i="7"/>
  <c r="AH438" i="7" s="1"/>
  <c r="AK439" i="7"/>
  <c r="AK438" i="7" s="1"/>
  <c r="AG439" i="7"/>
  <c r="AG438" i="7" s="1"/>
  <c r="AP439" i="7"/>
  <c r="AP438" i="7" s="1"/>
  <c r="I439" i="7"/>
  <c r="I438" i="7" s="1"/>
  <c r="I436" i="7" s="1"/>
  <c r="D24" i="25" s="1"/>
  <c r="D25" i="25" s="1"/>
  <c r="S439" i="7"/>
  <c r="S438" i="7" s="1"/>
  <c r="P439" i="7"/>
  <c r="P438" i="7" s="1"/>
  <c r="M439" i="7"/>
  <c r="M438" i="7" s="1"/>
  <c r="K439" i="7"/>
  <c r="K438" i="7" s="1"/>
  <c r="AJ439" i="7"/>
  <c r="AJ438" i="7" s="1"/>
  <c r="AM439" i="7"/>
  <c r="AM438" i="7" s="1"/>
  <c r="O439" i="7"/>
  <c r="O438" i="7" s="1"/>
  <c r="AQ439" i="7"/>
  <c r="AQ438" i="7" s="1"/>
  <c r="AL439" i="7"/>
  <c r="AL438" i="7" s="1"/>
  <c r="AI439" i="7"/>
  <c r="AI438" i="7" s="1"/>
  <c r="AC439" i="7"/>
  <c r="AC438" i="7" s="1"/>
  <c r="Z439" i="7"/>
  <c r="Z438" i="7" s="1"/>
  <c r="V439" i="7"/>
  <c r="V438" i="7" s="1"/>
  <c r="J439" i="7"/>
  <c r="J438" i="7" s="1"/>
  <c r="L439" i="7"/>
  <c r="L438" i="7" s="1"/>
  <c r="AN439" i="7"/>
  <c r="AN438" i="7" s="1"/>
  <c r="J424" i="7"/>
  <c r="J423" i="7" s="1"/>
  <c r="J422" i="7" s="1"/>
  <c r="E164" i="19" s="1"/>
  <c r="K424" i="7"/>
  <c r="K423" i="7" s="1"/>
  <c r="K422" i="7" s="1"/>
  <c r="F164" i="19" s="1"/>
  <c r="AM424" i="7"/>
  <c r="AM423" i="7" s="1"/>
  <c r="AM422" i="7" s="1"/>
  <c r="AH164" i="19" s="1"/>
  <c r="AJ424" i="7"/>
  <c r="AJ423" i="7" s="1"/>
  <c r="AJ422" i="7" s="1"/>
  <c r="AE164" i="19" s="1"/>
  <c r="AF424" i="7"/>
  <c r="AF423" i="7" s="1"/>
  <c r="AF422" i="7" s="1"/>
  <c r="AA164" i="19" s="1"/>
  <c r="AC424" i="7"/>
  <c r="AC423" i="7" s="1"/>
  <c r="AC422" i="7" s="1"/>
  <c r="X164" i="19" s="1"/>
  <c r="Z424" i="7"/>
  <c r="Z423" i="7" s="1"/>
  <c r="Z422" i="7" s="1"/>
  <c r="U164" i="19" s="1"/>
  <c r="V424" i="7"/>
  <c r="V423" i="7" s="1"/>
  <c r="V422" i="7" s="1"/>
  <c r="Q164" i="19" s="1"/>
  <c r="S424" i="7"/>
  <c r="S423" i="7" s="1"/>
  <c r="S422" i="7" s="1"/>
  <c r="N164" i="19" s="1"/>
  <c r="P424" i="7"/>
  <c r="P423" i="7" s="1"/>
  <c r="P422" i="7" s="1"/>
  <c r="K164" i="19" s="1"/>
  <c r="M424" i="7"/>
  <c r="M423" i="7" s="1"/>
  <c r="M422" i="7" s="1"/>
  <c r="H164" i="19" s="1"/>
  <c r="AP424" i="7"/>
  <c r="AP423" i="7" s="1"/>
  <c r="AP422" i="7" s="1"/>
  <c r="AK164" i="19" s="1"/>
  <c r="AR424" i="7"/>
  <c r="AR423" i="7" s="1"/>
  <c r="AR422" i="7" s="1"/>
  <c r="AM164" i="19" s="1"/>
  <c r="AO424" i="7"/>
  <c r="AO423" i="7" s="1"/>
  <c r="AO422" i="7" s="1"/>
  <c r="AJ164" i="19" s="1"/>
  <c r="AL424" i="7"/>
  <c r="AL423" i="7" s="1"/>
  <c r="AL422" i="7" s="1"/>
  <c r="AG164" i="19" s="1"/>
  <c r="AI424" i="7"/>
  <c r="AI423" i="7" s="1"/>
  <c r="AI422" i="7" s="1"/>
  <c r="AD164" i="19" s="1"/>
  <c r="AG424" i="7"/>
  <c r="AG423" i="7" s="1"/>
  <c r="AG422" i="7" s="1"/>
  <c r="AB164" i="19" s="1"/>
  <c r="AD424" i="7"/>
  <c r="AD423" i="7" s="1"/>
  <c r="AD422" i="7" s="1"/>
  <c r="Y164" i="19" s="1"/>
  <c r="AA424" i="7"/>
  <c r="AA423" i="7" s="1"/>
  <c r="AA422" i="7" s="1"/>
  <c r="V164" i="19" s="1"/>
  <c r="Y424" i="7"/>
  <c r="Y423" i="7" s="1"/>
  <c r="Y422" i="7" s="1"/>
  <c r="T164" i="19" s="1"/>
  <c r="W424" i="7"/>
  <c r="W423" i="7" s="1"/>
  <c r="W422" i="7" s="1"/>
  <c r="R164" i="19" s="1"/>
  <c r="T424" i="7"/>
  <c r="T423" i="7" s="1"/>
  <c r="T422" i="7" s="1"/>
  <c r="O164" i="19" s="1"/>
  <c r="Q424" i="7"/>
  <c r="Q423" i="7" s="1"/>
  <c r="Q422" i="7" s="1"/>
  <c r="L164" i="19" s="1"/>
  <c r="N424" i="7"/>
  <c r="N423" i="7" s="1"/>
  <c r="N422" i="7" s="1"/>
  <c r="I164" i="19" s="1"/>
  <c r="L424" i="7"/>
  <c r="L423" i="7" s="1"/>
  <c r="L422" i="7" s="1"/>
  <c r="G164" i="19" s="1"/>
  <c r="O424" i="7"/>
  <c r="O423" i="7" s="1"/>
  <c r="O422" i="7" s="1"/>
  <c r="J164" i="19" s="1"/>
  <c r="R424" i="7"/>
  <c r="R423" i="7" s="1"/>
  <c r="R422" i="7" s="1"/>
  <c r="M164" i="19" s="1"/>
  <c r="U424" i="7"/>
  <c r="U423" i="7" s="1"/>
  <c r="U422" i="7" s="1"/>
  <c r="P164" i="19" s="1"/>
  <c r="X424" i="7"/>
  <c r="X423" i="7" s="1"/>
  <c r="X422" i="7" s="1"/>
  <c r="S164" i="19" s="1"/>
  <c r="AB424" i="7"/>
  <c r="AB423" i="7" s="1"/>
  <c r="AB422" i="7" s="1"/>
  <c r="W164" i="19" s="1"/>
  <c r="AE424" i="7"/>
  <c r="AE423" i="7" s="1"/>
  <c r="AE422" i="7" s="1"/>
  <c r="Z164" i="19" s="1"/>
  <c r="AH424" i="7"/>
  <c r="AH423" i="7" s="1"/>
  <c r="AH422" i="7" s="1"/>
  <c r="AC164" i="19" s="1"/>
  <c r="AK424" i="7"/>
  <c r="AK423" i="7" s="1"/>
  <c r="AK422" i="7" s="1"/>
  <c r="AF164" i="19" s="1"/>
  <c r="AN424" i="7"/>
  <c r="AN423" i="7" s="1"/>
  <c r="AN422" i="7" s="1"/>
  <c r="AI164" i="19" s="1"/>
  <c r="AQ424" i="7"/>
  <c r="AQ423" i="7" s="1"/>
  <c r="AQ422" i="7" s="1"/>
  <c r="AL164" i="19" s="1"/>
  <c r="I424" i="7"/>
  <c r="I423" i="7" s="1"/>
  <c r="I422" i="7" s="1"/>
  <c r="D164" i="19" s="1"/>
  <c r="AR416" i="7"/>
  <c r="AD416" i="7"/>
  <c r="AA416" i="7"/>
  <c r="X416" i="7"/>
  <c r="U416" i="7"/>
  <c r="R416" i="7"/>
  <c r="P416" i="7"/>
  <c r="V416" i="7"/>
  <c r="W416" i="7"/>
  <c r="M416" i="7"/>
  <c r="T416" i="7"/>
  <c r="Q416" i="7"/>
  <c r="N416" i="7"/>
  <c r="K416" i="7"/>
  <c r="K415" i="7" s="1"/>
  <c r="I416" i="7"/>
  <c r="I415" i="7" s="1"/>
  <c r="AF416" i="7"/>
  <c r="L416" i="7"/>
  <c r="L415" i="7" s="1"/>
  <c r="AC416" i="7"/>
  <c r="AE416" i="7"/>
  <c r="AH416" i="7"/>
  <c r="AJ416" i="7"/>
  <c r="AQ416" i="7"/>
  <c r="AO416" i="7"/>
  <c r="J416" i="7"/>
  <c r="J415" i="7" s="1"/>
  <c r="AB416" i="7"/>
  <c r="Y416" i="7"/>
  <c r="O416" i="7"/>
  <c r="S416" i="7"/>
  <c r="Z416" i="7"/>
  <c r="AP416" i="7"/>
  <c r="AN416" i="7"/>
  <c r="AM416" i="7"/>
  <c r="AL416" i="7"/>
  <c r="AK416" i="7"/>
  <c r="AI416" i="7"/>
  <c r="AG416" i="7"/>
  <c r="I393" i="7"/>
  <c r="O393" i="7"/>
  <c r="R393" i="7"/>
  <c r="U393" i="7"/>
  <c r="AB393" i="7"/>
  <c r="AE393" i="7"/>
  <c r="AH393" i="7"/>
  <c r="AK393" i="7"/>
  <c r="AR393" i="7"/>
  <c r="AQ393" i="7"/>
  <c r="K393" i="7"/>
  <c r="M393" i="7"/>
  <c r="P393" i="7"/>
  <c r="S393" i="7"/>
  <c r="J393" i="7"/>
  <c r="N393" i="7"/>
  <c r="Q393" i="7"/>
  <c r="AN393" i="7"/>
  <c r="W393" i="7"/>
  <c r="AP393" i="7"/>
  <c r="AL393" i="7"/>
  <c r="AJ393" i="7"/>
  <c r="AG393" i="7"/>
  <c r="AD393" i="7"/>
  <c r="AA393" i="7"/>
  <c r="Y393" i="7"/>
  <c r="T393" i="7"/>
  <c r="AO393" i="7"/>
  <c r="V393" i="7"/>
  <c r="X393" i="7"/>
  <c r="Z393" i="7"/>
  <c r="AC393" i="7"/>
  <c r="AF393" i="7"/>
  <c r="AI393" i="7"/>
  <c r="AM393" i="7"/>
  <c r="L393" i="7"/>
  <c r="N392" i="7"/>
  <c r="Q392" i="7"/>
  <c r="K392" i="7"/>
  <c r="O392" i="7"/>
  <c r="S392" i="7"/>
  <c r="V392" i="7"/>
  <c r="Y392" i="7"/>
  <c r="AB392" i="7"/>
  <c r="AE392" i="7"/>
  <c r="AH392" i="7"/>
  <c r="AK392" i="7"/>
  <c r="T392" i="7"/>
  <c r="W392" i="7"/>
  <c r="Z392" i="7"/>
  <c r="AG392" i="7"/>
  <c r="AJ392" i="7"/>
  <c r="AM392" i="7"/>
  <c r="AQ392" i="7"/>
  <c r="AD392" i="7"/>
  <c r="U392" i="7"/>
  <c r="J392" i="7"/>
  <c r="M392" i="7"/>
  <c r="P392" i="7"/>
  <c r="R392" i="7"/>
  <c r="X392" i="7"/>
  <c r="AP392" i="7"/>
  <c r="AN392" i="7"/>
  <c r="I392" i="7"/>
  <c r="I391" i="7" s="1"/>
  <c r="I389" i="7" s="1"/>
  <c r="L392" i="7"/>
  <c r="AR392" i="7"/>
  <c r="AO392" i="7"/>
  <c r="AL392" i="7"/>
  <c r="AI392" i="7"/>
  <c r="AF392" i="7"/>
  <c r="AC392" i="7"/>
  <c r="AA392" i="7"/>
  <c r="T447" i="7"/>
  <c r="T446" i="7" s="1"/>
  <c r="J447" i="7"/>
  <c r="J446" i="7" s="1"/>
  <c r="Q447" i="7"/>
  <c r="Q446" i="7" s="1"/>
  <c r="N447" i="7"/>
  <c r="N446" i="7" s="1"/>
  <c r="K447" i="7"/>
  <c r="K446" i="7" s="1"/>
  <c r="X447" i="7"/>
  <c r="X446" i="7" s="1"/>
  <c r="U447" i="7"/>
  <c r="U446" i="7" s="1"/>
  <c r="I447" i="7"/>
  <c r="I446" i="7" s="1"/>
  <c r="AQ447" i="7"/>
  <c r="AQ446" i="7" s="1"/>
  <c r="AA447" i="7"/>
  <c r="AA446" i="7" s="1"/>
  <c r="R447" i="7"/>
  <c r="R446" i="7" s="1"/>
  <c r="O447" i="7"/>
  <c r="O446" i="7" s="1"/>
  <c r="L447" i="7"/>
  <c r="L446" i="7" s="1"/>
  <c r="AP447" i="7"/>
  <c r="AP446" i="7" s="1"/>
  <c r="AL447" i="7"/>
  <c r="AL446" i="7" s="1"/>
  <c r="AH447" i="7"/>
  <c r="AH446" i="7" s="1"/>
  <c r="AE447" i="7"/>
  <c r="AE446" i="7" s="1"/>
  <c r="AI447" i="7"/>
  <c r="AI446" i="7" s="1"/>
  <c r="AF447" i="7"/>
  <c r="AF446" i="7" s="1"/>
  <c r="AC447" i="7"/>
  <c r="AC446" i="7" s="1"/>
  <c r="Z447" i="7"/>
  <c r="Z446" i="7" s="1"/>
  <c r="V447" i="7"/>
  <c r="V446" i="7" s="1"/>
  <c r="S447" i="7"/>
  <c r="S446" i="7" s="1"/>
  <c r="P447" i="7"/>
  <c r="P446" i="7" s="1"/>
  <c r="M447" i="7"/>
  <c r="M446" i="7" s="1"/>
  <c r="AB447" i="7"/>
  <c r="AB446" i="7" s="1"/>
  <c r="AN447" i="7"/>
  <c r="AN446" i="7" s="1"/>
  <c r="AK447" i="7"/>
  <c r="AK446" i="7" s="1"/>
  <c r="Y447" i="7"/>
  <c r="Y446" i="7" s="1"/>
  <c r="W447" i="7"/>
  <c r="W446" i="7" s="1"/>
  <c r="AR447" i="7"/>
  <c r="AR446" i="7" s="1"/>
  <c r="AO447" i="7"/>
  <c r="AO446" i="7" s="1"/>
  <c r="AM447" i="7"/>
  <c r="AM446" i="7" s="1"/>
  <c r="AJ447" i="7"/>
  <c r="AJ446" i="7" s="1"/>
  <c r="AG447" i="7"/>
  <c r="AG446" i="7" s="1"/>
  <c r="AD447" i="7"/>
  <c r="AD446" i="7" s="1"/>
  <c r="P443" i="7"/>
  <c r="P442" i="7" s="1"/>
  <c r="M443" i="7"/>
  <c r="M442" i="7" s="1"/>
  <c r="L443" i="7"/>
  <c r="L442" i="7" s="1"/>
  <c r="AF443" i="7"/>
  <c r="AF442" i="7" s="1"/>
  <c r="AD443" i="7"/>
  <c r="AD442" i="7" s="1"/>
  <c r="AA443" i="7"/>
  <c r="AA442" i="7" s="1"/>
  <c r="Y443" i="7"/>
  <c r="Y442" i="7" s="1"/>
  <c r="W443" i="7"/>
  <c r="W442" i="7" s="1"/>
  <c r="AR443" i="7"/>
  <c r="AR442" i="7" s="1"/>
  <c r="AP443" i="7"/>
  <c r="AP442" i="7" s="1"/>
  <c r="AM443" i="7"/>
  <c r="AM442" i="7" s="1"/>
  <c r="AI443" i="7"/>
  <c r="AI442" i="7" s="1"/>
  <c r="AG443" i="7"/>
  <c r="AG442" i="7" s="1"/>
  <c r="AE443" i="7"/>
  <c r="AE442" i="7" s="1"/>
  <c r="AC443" i="7"/>
  <c r="AC442" i="7" s="1"/>
  <c r="AB443" i="7"/>
  <c r="AB442" i="7" s="1"/>
  <c r="Z443" i="7"/>
  <c r="Z442" i="7" s="1"/>
  <c r="X443" i="7"/>
  <c r="X442" i="7" s="1"/>
  <c r="V443" i="7"/>
  <c r="V442" i="7" s="1"/>
  <c r="O443" i="7"/>
  <c r="O442" i="7" s="1"/>
  <c r="K443" i="7"/>
  <c r="K442" i="7" s="1"/>
  <c r="R443" i="7"/>
  <c r="R442" i="7" s="1"/>
  <c r="Q443" i="7"/>
  <c r="Q442" i="7" s="1"/>
  <c r="AO443" i="7"/>
  <c r="AO442" i="7" s="1"/>
  <c r="AL443" i="7"/>
  <c r="AL442" i="7" s="1"/>
  <c r="N443" i="7"/>
  <c r="N442" i="7" s="1"/>
  <c r="AJ443" i="7"/>
  <c r="AJ442" i="7" s="1"/>
  <c r="AH443" i="7"/>
  <c r="AH442" i="7" s="1"/>
  <c r="AK443" i="7"/>
  <c r="AK442" i="7" s="1"/>
  <c r="AN443" i="7"/>
  <c r="AN442" i="7" s="1"/>
  <c r="AQ443" i="7"/>
  <c r="AQ442" i="7" s="1"/>
  <c r="I443" i="7"/>
  <c r="I442" i="7" s="1"/>
  <c r="J443" i="7"/>
  <c r="J442" i="7" s="1"/>
  <c r="U443" i="7"/>
  <c r="U442" i="7" s="1"/>
  <c r="S443" i="7"/>
  <c r="S442" i="7" s="1"/>
  <c r="T443" i="7"/>
  <c r="T442" i="7" s="1"/>
  <c r="X435" i="7"/>
  <c r="X434" i="7" s="1"/>
  <c r="U435" i="7"/>
  <c r="U434" i="7" s="1"/>
  <c r="R435" i="7"/>
  <c r="R434" i="7" s="1"/>
  <c r="N435" i="7"/>
  <c r="N434" i="7" s="1"/>
  <c r="L435" i="7"/>
  <c r="L434" i="7" s="1"/>
  <c r="AR435" i="7"/>
  <c r="AR434" i="7" s="1"/>
  <c r="J435" i="7"/>
  <c r="J434" i="7" s="1"/>
  <c r="J432" i="7" s="1"/>
  <c r="O435" i="7"/>
  <c r="O434" i="7" s="1"/>
  <c r="Q435" i="7"/>
  <c r="Q434" i="7" s="1"/>
  <c r="T435" i="7"/>
  <c r="T434" i="7" s="1"/>
  <c r="W435" i="7"/>
  <c r="W434" i="7" s="1"/>
  <c r="Z435" i="7"/>
  <c r="Z434" i="7" s="1"/>
  <c r="AC435" i="7"/>
  <c r="AC434" i="7" s="1"/>
  <c r="AF435" i="7"/>
  <c r="AF434" i="7" s="1"/>
  <c r="AI435" i="7"/>
  <c r="AI434" i="7" s="1"/>
  <c r="AM435" i="7"/>
  <c r="AM434" i="7" s="1"/>
  <c r="AQ435" i="7"/>
  <c r="AQ434" i="7" s="1"/>
  <c r="K435" i="7"/>
  <c r="K434" i="7" s="1"/>
  <c r="M435" i="7"/>
  <c r="M434" i="7" s="1"/>
  <c r="P435" i="7"/>
  <c r="P434" i="7" s="1"/>
  <c r="S435" i="7"/>
  <c r="S434" i="7" s="1"/>
  <c r="V435" i="7"/>
  <c r="V434" i="7" s="1"/>
  <c r="Y435" i="7"/>
  <c r="Y434" i="7" s="1"/>
  <c r="AB435" i="7"/>
  <c r="AB434" i="7" s="1"/>
  <c r="AE435" i="7"/>
  <c r="AE434" i="7" s="1"/>
  <c r="AH435" i="7"/>
  <c r="AH434" i="7" s="1"/>
  <c r="AK435" i="7"/>
  <c r="AK434" i="7" s="1"/>
  <c r="AN435" i="7"/>
  <c r="AN434" i="7" s="1"/>
  <c r="AP435" i="7"/>
  <c r="AP434" i="7" s="1"/>
  <c r="I435" i="7"/>
  <c r="I434" i="7" s="1"/>
  <c r="I432" i="7" s="1"/>
  <c r="D15" i="25" s="1"/>
  <c r="D14" i="25" s="1"/>
  <c r="D18" i="25" s="1"/>
  <c r="AO435" i="7"/>
  <c r="AO434" i="7" s="1"/>
  <c r="AL435" i="7"/>
  <c r="AL434" i="7" s="1"/>
  <c r="AJ435" i="7"/>
  <c r="AJ434" i="7" s="1"/>
  <c r="AG435" i="7"/>
  <c r="AG434" i="7" s="1"/>
  <c r="AD435" i="7"/>
  <c r="AD434" i="7" s="1"/>
  <c r="AA435" i="7"/>
  <c r="AA434" i="7" s="1"/>
  <c r="AL454" i="7"/>
  <c r="AL453" i="7" s="1"/>
  <c r="Q454" i="7"/>
  <c r="Q453" i="7" s="1"/>
  <c r="O454" i="7"/>
  <c r="O453" i="7" s="1"/>
  <c r="J454" i="7"/>
  <c r="J453" i="7" s="1"/>
  <c r="I454" i="7"/>
  <c r="I453" i="7" s="1"/>
  <c r="I451" i="7" s="1"/>
  <c r="D92" i="25" s="1"/>
  <c r="AP454" i="7"/>
  <c r="AP453" i="7" s="1"/>
  <c r="AM454" i="7"/>
  <c r="AM453" i="7" s="1"/>
  <c r="AR454" i="7"/>
  <c r="AR453" i="7" s="1"/>
  <c r="AO454" i="7"/>
  <c r="AO453" i="7" s="1"/>
  <c r="K454" i="7"/>
  <c r="K453" i="7" s="1"/>
  <c r="AG454" i="7"/>
  <c r="AG453" i="7" s="1"/>
  <c r="AD454" i="7"/>
  <c r="AD453" i="7" s="1"/>
  <c r="AA454" i="7"/>
  <c r="AA453" i="7" s="1"/>
  <c r="AJ454" i="7"/>
  <c r="AJ453" i="7" s="1"/>
  <c r="U454" i="7"/>
  <c r="U453" i="7" s="1"/>
  <c r="R454" i="7"/>
  <c r="R453" i="7" s="1"/>
  <c r="M454" i="7"/>
  <c r="M453" i="7" s="1"/>
  <c r="L454" i="7"/>
  <c r="L453" i="7" s="1"/>
  <c r="L451" i="7" s="1"/>
  <c r="G92" i="25" s="1"/>
  <c r="X454" i="7"/>
  <c r="X453" i="7" s="1"/>
  <c r="N454" i="7"/>
  <c r="N453" i="7" s="1"/>
  <c r="P454" i="7"/>
  <c r="P453" i="7" s="1"/>
  <c r="S454" i="7"/>
  <c r="S453" i="7" s="1"/>
  <c r="W454" i="7"/>
  <c r="W453" i="7" s="1"/>
  <c r="Y454" i="7"/>
  <c r="Y453" i="7" s="1"/>
  <c r="AB454" i="7"/>
  <c r="AB453" i="7" s="1"/>
  <c r="AE454" i="7"/>
  <c r="AE453" i="7" s="1"/>
  <c r="AI454" i="7"/>
  <c r="AI453" i="7" s="1"/>
  <c r="AK454" i="7"/>
  <c r="AK453" i="7" s="1"/>
  <c r="AN454" i="7"/>
  <c r="AN453" i="7" s="1"/>
  <c r="AQ454" i="7"/>
  <c r="AQ453" i="7" s="1"/>
  <c r="AH454" i="7"/>
  <c r="AH453" i="7" s="1"/>
  <c r="AF454" i="7"/>
  <c r="AF453" i="7" s="1"/>
  <c r="AC454" i="7"/>
  <c r="AC453" i="7" s="1"/>
  <c r="Z454" i="7"/>
  <c r="Z453" i="7" s="1"/>
  <c r="V454" i="7"/>
  <c r="V453" i="7" s="1"/>
  <c r="T454" i="7"/>
  <c r="T453" i="7" s="1"/>
  <c r="M427" i="7"/>
  <c r="J427" i="7"/>
  <c r="K427" i="7"/>
  <c r="P427" i="7"/>
  <c r="L427" i="7"/>
  <c r="O427" i="7"/>
  <c r="R427" i="7"/>
  <c r="T427" i="7"/>
  <c r="W427" i="7"/>
  <c r="Z427" i="7"/>
  <c r="AC427" i="7"/>
  <c r="AF427" i="7"/>
  <c r="AI427" i="7"/>
  <c r="AK427" i="7"/>
  <c r="AN427" i="7"/>
  <c r="AR427" i="7"/>
  <c r="AO427" i="7"/>
  <c r="AQ427" i="7"/>
  <c r="AH427" i="7"/>
  <c r="AE427" i="7"/>
  <c r="AB427" i="7"/>
  <c r="Y427" i="7"/>
  <c r="V427" i="7"/>
  <c r="Q427" i="7"/>
  <c r="N427" i="7"/>
  <c r="I427" i="7"/>
  <c r="AL427" i="7"/>
  <c r="AM427" i="7"/>
  <c r="AJ427" i="7"/>
  <c r="AG427" i="7"/>
  <c r="AD427" i="7"/>
  <c r="AA427" i="7"/>
  <c r="X427" i="7"/>
  <c r="U427" i="7"/>
  <c r="S427" i="7"/>
  <c r="AP427" i="7"/>
  <c r="J426" i="7"/>
  <c r="J425" i="7" s="1"/>
  <c r="E195" i="19" s="1"/>
  <c r="M426" i="7"/>
  <c r="M425" i="7" s="1"/>
  <c r="H195" i="19" s="1"/>
  <c r="P426" i="7"/>
  <c r="P425" i="7" s="1"/>
  <c r="K195" i="19" s="1"/>
  <c r="S426" i="7"/>
  <c r="S425" i="7" s="1"/>
  <c r="N195" i="19" s="1"/>
  <c r="V426" i="7"/>
  <c r="V425" i="7" s="1"/>
  <c r="Q195" i="19" s="1"/>
  <c r="Y426" i="7"/>
  <c r="AB426" i="7"/>
  <c r="AE426" i="7"/>
  <c r="AH426" i="7"/>
  <c r="AK426" i="7"/>
  <c r="AM426" i="7"/>
  <c r="AM425" i="7" s="1"/>
  <c r="AH195" i="19" s="1"/>
  <c r="AO426" i="7"/>
  <c r="AO425" i="7" s="1"/>
  <c r="AJ195" i="19" s="1"/>
  <c r="AQ426" i="7"/>
  <c r="I426" i="7"/>
  <c r="AJ426" i="7"/>
  <c r="AG426" i="7"/>
  <c r="AD426" i="7"/>
  <c r="AA426" i="7"/>
  <c r="X426" i="7"/>
  <c r="U426" i="7"/>
  <c r="U425" i="7" s="1"/>
  <c r="P195" i="19" s="1"/>
  <c r="R426" i="7"/>
  <c r="R425" i="7" s="1"/>
  <c r="M195" i="19" s="1"/>
  <c r="N426" i="7"/>
  <c r="N425" i="7" s="1"/>
  <c r="I195" i="19" s="1"/>
  <c r="K426" i="7"/>
  <c r="K425" i="7" s="1"/>
  <c r="F195" i="19" s="1"/>
  <c r="AI426" i="7"/>
  <c r="AL426" i="7"/>
  <c r="AN426" i="7"/>
  <c r="AN425" i="7" s="1"/>
  <c r="AI195" i="19" s="1"/>
  <c r="AP426" i="7"/>
  <c r="AP425" i="7" s="1"/>
  <c r="AK195" i="19" s="1"/>
  <c r="AR426" i="7"/>
  <c r="AR425" i="7" s="1"/>
  <c r="AM195" i="19" s="1"/>
  <c r="L426" i="7"/>
  <c r="L425" i="7" s="1"/>
  <c r="G195" i="19" s="1"/>
  <c r="O426" i="7"/>
  <c r="O425" i="7" s="1"/>
  <c r="J195" i="19" s="1"/>
  <c r="Q426" i="7"/>
  <c r="Q425" i="7" s="1"/>
  <c r="L195" i="19" s="1"/>
  <c r="T426" i="7"/>
  <c r="T425" i="7" s="1"/>
  <c r="O195" i="19" s="1"/>
  <c r="W426" i="7"/>
  <c r="W425" i="7" s="1"/>
  <c r="R195" i="19" s="1"/>
  <c r="Z426" i="7"/>
  <c r="AC426" i="7"/>
  <c r="AF426" i="7"/>
  <c r="AL402" i="7"/>
  <c r="AL401" i="7" s="1"/>
  <c r="AJ402" i="7"/>
  <c r="AJ401" i="7" s="1"/>
  <c r="Y402" i="7"/>
  <c r="Y401" i="7" s="1"/>
  <c r="V402" i="7"/>
  <c r="V401" i="7" s="1"/>
  <c r="K402" i="7"/>
  <c r="K401" i="7" s="1"/>
  <c r="M402" i="7"/>
  <c r="M401" i="7" s="1"/>
  <c r="O402" i="7"/>
  <c r="O401" i="7" s="1"/>
  <c r="Q402" i="7"/>
  <c r="Q401" i="7" s="1"/>
  <c r="S402" i="7"/>
  <c r="S401" i="7" s="1"/>
  <c r="Z402" i="7"/>
  <c r="Z401" i="7" s="1"/>
  <c r="I402" i="7"/>
  <c r="I401" i="7" s="1"/>
  <c r="AQ402" i="7"/>
  <c r="AQ401" i="7" s="1"/>
  <c r="AO402" i="7"/>
  <c r="AO401" i="7" s="1"/>
  <c r="AM402" i="7"/>
  <c r="AM401" i="7" s="1"/>
  <c r="AK402" i="7"/>
  <c r="AK401" i="7" s="1"/>
  <c r="AI402" i="7"/>
  <c r="AI401" i="7" s="1"/>
  <c r="AG402" i="7"/>
  <c r="AG401" i="7" s="1"/>
  <c r="AE402" i="7"/>
  <c r="AE401" i="7" s="1"/>
  <c r="AC402" i="7"/>
  <c r="AC401" i="7" s="1"/>
  <c r="AA402" i="7"/>
  <c r="AA401" i="7" s="1"/>
  <c r="X402" i="7"/>
  <c r="X401" i="7" s="1"/>
  <c r="W402" i="7"/>
  <c r="W401" i="7" s="1"/>
  <c r="T402" i="7"/>
  <c r="T401" i="7" s="1"/>
  <c r="R402" i="7"/>
  <c r="R401" i="7" s="1"/>
  <c r="P402" i="7"/>
  <c r="P401" i="7" s="1"/>
  <c r="N402" i="7"/>
  <c r="N401" i="7" s="1"/>
  <c r="L402" i="7"/>
  <c r="L401" i="7" s="1"/>
  <c r="J402" i="7"/>
  <c r="J401" i="7" s="1"/>
  <c r="U402" i="7"/>
  <c r="U401" i="7" s="1"/>
  <c r="AR402" i="7"/>
  <c r="AR401" i="7" s="1"/>
  <c r="AH402" i="7"/>
  <c r="AH401" i="7" s="1"/>
  <c r="AF402" i="7"/>
  <c r="AF401" i="7" s="1"/>
  <c r="AD402" i="7"/>
  <c r="AD401" i="7" s="1"/>
  <c r="AB402" i="7"/>
  <c r="AB401" i="7" s="1"/>
  <c r="AP402" i="7"/>
  <c r="AP401" i="7" s="1"/>
  <c r="AN402" i="7"/>
  <c r="AN401" i="7" s="1"/>
  <c r="V287" i="7"/>
  <c r="T287" i="7"/>
  <c r="S287" i="7"/>
  <c r="P287" i="7"/>
  <c r="M287" i="7"/>
  <c r="Q287" i="7"/>
  <c r="O287" i="7"/>
  <c r="K287" i="7"/>
  <c r="L287" i="7"/>
  <c r="N287" i="7"/>
  <c r="R287" i="7"/>
  <c r="U287" i="7"/>
  <c r="X287" i="7"/>
  <c r="Z287" i="7"/>
  <c r="AC287" i="7"/>
  <c r="AF287" i="7"/>
  <c r="AI287" i="7"/>
  <c r="AL287" i="7"/>
  <c r="AO287" i="7"/>
  <c r="AR287" i="7"/>
  <c r="AP287" i="7"/>
  <c r="AQ287" i="7"/>
  <c r="J287" i="7"/>
  <c r="I287" i="7"/>
  <c r="AM287" i="7"/>
  <c r="AJ287" i="7"/>
  <c r="AG287" i="7"/>
  <c r="AD287" i="7"/>
  <c r="AA287" i="7"/>
  <c r="W287" i="7"/>
  <c r="AN287" i="7"/>
  <c r="AK287" i="7"/>
  <c r="AH287" i="7"/>
  <c r="AE287" i="7"/>
  <c r="AB287" i="7"/>
  <c r="Y287" i="7"/>
  <c r="O419" i="7"/>
  <c r="O418" i="7" s="1"/>
  <c r="R419" i="7"/>
  <c r="R418" i="7" s="1"/>
  <c r="U419" i="7"/>
  <c r="U418" i="7" s="1"/>
  <c r="W419" i="7"/>
  <c r="W418" i="7" s="1"/>
  <c r="Y419" i="7"/>
  <c r="Y418" i="7" s="1"/>
  <c r="AA419" i="7"/>
  <c r="AA418" i="7" s="1"/>
  <c r="AC419" i="7"/>
  <c r="AC418" i="7" s="1"/>
  <c r="AE419" i="7"/>
  <c r="AE418" i="7" s="1"/>
  <c r="AG419" i="7"/>
  <c r="AG418" i="7" s="1"/>
  <c r="AI419" i="7"/>
  <c r="AI418" i="7" s="1"/>
  <c r="AL419" i="7"/>
  <c r="AL418" i="7" s="1"/>
  <c r="AO419" i="7"/>
  <c r="AO418" i="7" s="1"/>
  <c r="AR419" i="7"/>
  <c r="AR418" i="7" s="1"/>
  <c r="M419" i="7"/>
  <c r="M418" i="7" s="1"/>
  <c r="P419" i="7"/>
  <c r="P418" i="7" s="1"/>
  <c r="S419" i="7"/>
  <c r="S418" i="7" s="1"/>
  <c r="AJ419" i="7"/>
  <c r="AJ418" i="7" s="1"/>
  <c r="AM419" i="7"/>
  <c r="AM418" i="7" s="1"/>
  <c r="N419" i="7"/>
  <c r="N418" i="7" s="1"/>
  <c r="AP419" i="7"/>
  <c r="AP418" i="7" s="1"/>
  <c r="AH419" i="7"/>
  <c r="AH418" i="7" s="1"/>
  <c r="AK419" i="7"/>
  <c r="AK418" i="7" s="1"/>
  <c r="AN419" i="7"/>
  <c r="AN418" i="7" s="1"/>
  <c r="AQ419" i="7"/>
  <c r="AQ418" i="7" s="1"/>
  <c r="I419" i="7"/>
  <c r="I418" i="7" s="1"/>
  <c r="V419" i="7"/>
  <c r="V418" i="7" s="1"/>
  <c r="T419" i="7"/>
  <c r="T418" i="7" s="1"/>
  <c r="L419" i="7"/>
  <c r="L418" i="7" s="1"/>
  <c r="K419" i="7"/>
  <c r="K418" i="7" s="1"/>
  <c r="Q419" i="7"/>
  <c r="Q418" i="7" s="1"/>
  <c r="AF419" i="7"/>
  <c r="AF418" i="7" s="1"/>
  <c r="AD419" i="7"/>
  <c r="AD418" i="7" s="1"/>
  <c r="Z419" i="7"/>
  <c r="Z418" i="7" s="1"/>
  <c r="X419" i="7"/>
  <c r="X418" i="7" s="1"/>
  <c r="AB419" i="7"/>
  <c r="AB418" i="7" s="1"/>
  <c r="J419" i="7"/>
  <c r="J418" i="7" s="1"/>
  <c r="Q410" i="7"/>
  <c r="Q409" i="7" s="1"/>
  <c r="T410" i="7"/>
  <c r="T409" i="7" s="1"/>
  <c r="X410" i="7"/>
  <c r="X409" i="7" s="1"/>
  <c r="AA410" i="7"/>
  <c r="AA409" i="7" s="1"/>
  <c r="AE410" i="7"/>
  <c r="AE409" i="7" s="1"/>
  <c r="AH410" i="7"/>
  <c r="AH409" i="7" s="1"/>
  <c r="AK410" i="7"/>
  <c r="AK409" i="7" s="1"/>
  <c r="AO410" i="7"/>
  <c r="AO409" i="7" s="1"/>
  <c r="J410" i="7"/>
  <c r="J409" i="7" s="1"/>
  <c r="P410" i="7"/>
  <c r="P409" i="7" s="1"/>
  <c r="V410" i="7"/>
  <c r="V409" i="7" s="1"/>
  <c r="Y410" i="7"/>
  <c r="Y409" i="7" s="1"/>
  <c r="Z410" i="7"/>
  <c r="Z409" i="7" s="1"/>
  <c r="AC410" i="7"/>
  <c r="AC409" i="7" s="1"/>
  <c r="AF410" i="7"/>
  <c r="AF409" i="7" s="1"/>
  <c r="AR410" i="7"/>
  <c r="AR409" i="7" s="1"/>
  <c r="W410" i="7"/>
  <c r="W409" i="7" s="1"/>
  <c r="AI410" i="7"/>
  <c r="AI409" i="7" s="1"/>
  <c r="AJ410" i="7"/>
  <c r="AJ409" i="7" s="1"/>
  <c r="I410" i="7"/>
  <c r="I409" i="7" s="1"/>
  <c r="AP410" i="7"/>
  <c r="AP409" i="7" s="1"/>
  <c r="AM410" i="7"/>
  <c r="AM409" i="7" s="1"/>
  <c r="N410" i="7"/>
  <c r="N409" i="7" s="1"/>
  <c r="AG410" i="7"/>
  <c r="AG409" i="7" s="1"/>
  <c r="AD410" i="7"/>
  <c r="AD409" i="7" s="1"/>
  <c r="AB410" i="7"/>
  <c r="AB409" i="7" s="1"/>
  <c r="U410" i="7"/>
  <c r="U409" i="7" s="1"/>
  <c r="R410" i="7"/>
  <c r="R409" i="7" s="1"/>
  <c r="O410" i="7"/>
  <c r="O409" i="7" s="1"/>
  <c r="M410" i="7"/>
  <c r="M409" i="7" s="1"/>
  <c r="K410" i="7"/>
  <c r="K409" i="7" s="1"/>
  <c r="AL410" i="7"/>
  <c r="AL409" i="7" s="1"/>
  <c r="AN410" i="7"/>
  <c r="AN409" i="7" s="1"/>
  <c r="AQ410" i="7"/>
  <c r="AQ409" i="7" s="1"/>
  <c r="S410" i="7"/>
  <c r="S409" i="7" s="1"/>
  <c r="L410" i="7"/>
  <c r="L409" i="7" s="1"/>
  <c r="K405" i="7"/>
  <c r="K404" i="7" s="1"/>
  <c r="O405" i="7"/>
  <c r="O404" i="7" s="1"/>
  <c r="Q405" i="7"/>
  <c r="Q404" i="7" s="1"/>
  <c r="T405" i="7"/>
  <c r="T404" i="7" s="1"/>
  <c r="W405" i="7"/>
  <c r="W404" i="7" s="1"/>
  <c r="Z405" i="7"/>
  <c r="Z404" i="7" s="1"/>
  <c r="AD405" i="7"/>
  <c r="AD404" i="7" s="1"/>
  <c r="R405" i="7"/>
  <c r="R404" i="7" s="1"/>
  <c r="N405" i="7"/>
  <c r="N404" i="7" s="1"/>
  <c r="L405" i="7"/>
  <c r="L404" i="7" s="1"/>
  <c r="M405" i="7"/>
  <c r="M404" i="7" s="1"/>
  <c r="X405" i="7"/>
  <c r="X404" i="7" s="1"/>
  <c r="U405" i="7"/>
  <c r="U404" i="7" s="1"/>
  <c r="AC405" i="7"/>
  <c r="AC404" i="7" s="1"/>
  <c r="AO405" i="7"/>
  <c r="AO404" i="7" s="1"/>
  <c r="P405" i="7"/>
  <c r="P404" i="7" s="1"/>
  <c r="V405" i="7"/>
  <c r="V404" i="7" s="1"/>
  <c r="Y405" i="7"/>
  <c r="Y404" i="7" s="1"/>
  <c r="AB405" i="7"/>
  <c r="AB404" i="7" s="1"/>
  <c r="AE405" i="7"/>
  <c r="AE404" i="7" s="1"/>
  <c r="AG405" i="7"/>
  <c r="AG404" i="7" s="1"/>
  <c r="AI405" i="7"/>
  <c r="AI404" i="7" s="1"/>
  <c r="S405" i="7"/>
  <c r="S404" i="7" s="1"/>
  <c r="AF405" i="7"/>
  <c r="AF404" i="7" s="1"/>
  <c r="AH405" i="7"/>
  <c r="AH404" i="7" s="1"/>
  <c r="AJ405" i="7"/>
  <c r="AJ404" i="7" s="1"/>
  <c r="AM405" i="7"/>
  <c r="AM404" i="7" s="1"/>
  <c r="AA405" i="7"/>
  <c r="AA404" i="7" s="1"/>
  <c r="I405" i="7"/>
  <c r="I404" i="7" s="1"/>
  <c r="AQ405" i="7"/>
  <c r="AQ404" i="7" s="1"/>
  <c r="AL405" i="7"/>
  <c r="AL404" i="7" s="1"/>
  <c r="AN405" i="7"/>
  <c r="AN404" i="7" s="1"/>
  <c r="AK405" i="7"/>
  <c r="AK404" i="7" s="1"/>
  <c r="AP405" i="7"/>
  <c r="AP404" i="7" s="1"/>
  <c r="AR405" i="7"/>
  <c r="AR404" i="7" s="1"/>
  <c r="J405" i="7"/>
  <c r="J404" i="7" s="1"/>
  <c r="Z301" i="7"/>
  <c r="V301" i="7"/>
  <c r="P301" i="7"/>
  <c r="L301" i="7"/>
  <c r="AR301" i="7"/>
  <c r="AF301" i="7"/>
  <c r="AP301" i="7"/>
  <c r="AL301" i="7"/>
  <c r="AH301" i="7"/>
  <c r="AB301" i="7"/>
  <c r="W301" i="7"/>
  <c r="T301" i="7"/>
  <c r="Q301" i="7"/>
  <c r="M301" i="7"/>
  <c r="J301" i="7"/>
  <c r="N301" i="7"/>
  <c r="R301" i="7"/>
  <c r="U301" i="7"/>
  <c r="Y301" i="7"/>
  <c r="AC301" i="7"/>
  <c r="AD301" i="7"/>
  <c r="AK301" i="7"/>
  <c r="AO301" i="7"/>
  <c r="I301" i="7"/>
  <c r="AN301" i="7"/>
  <c r="AJ301" i="7"/>
  <c r="AG301" i="7"/>
  <c r="AA301" i="7"/>
  <c r="X301" i="7"/>
  <c r="S301" i="7"/>
  <c r="O301" i="7"/>
  <c r="K301" i="7"/>
  <c r="AQ301" i="7"/>
  <c r="AM301" i="7"/>
  <c r="AI301" i="7"/>
  <c r="AE301" i="7"/>
  <c r="I295" i="7"/>
  <c r="J295" i="7"/>
  <c r="AJ295" i="7"/>
  <c r="AR295" i="7"/>
  <c r="AP295" i="7"/>
  <c r="AL295" i="7"/>
  <c r="AI295" i="7"/>
  <c r="U295" i="7"/>
  <c r="Y295" i="7"/>
  <c r="AC295" i="7"/>
  <c r="AG295" i="7"/>
  <c r="AK295" i="7"/>
  <c r="AN295" i="7"/>
  <c r="AF295" i="7"/>
  <c r="AB295" i="7"/>
  <c r="V295" i="7"/>
  <c r="S295" i="7"/>
  <c r="P295" i="7"/>
  <c r="L295" i="7"/>
  <c r="O295" i="7"/>
  <c r="K295" i="7"/>
  <c r="AA295" i="7"/>
  <c r="X295" i="7"/>
  <c r="W295" i="7"/>
  <c r="R295" i="7"/>
  <c r="M295" i="7"/>
  <c r="AE295" i="7"/>
  <c r="AO295" i="7"/>
  <c r="AH295" i="7"/>
  <c r="AD295" i="7"/>
  <c r="Z295" i="7"/>
  <c r="T295" i="7"/>
  <c r="AQ295" i="7"/>
  <c r="AM295" i="7"/>
  <c r="N295" i="7"/>
  <c r="Q295" i="7"/>
  <c r="O290" i="7"/>
  <c r="S290" i="7"/>
  <c r="V290" i="7"/>
  <c r="Y290" i="7"/>
  <c r="AB290" i="7"/>
  <c r="AR290" i="7"/>
  <c r="AO290" i="7"/>
  <c r="AL290" i="7"/>
  <c r="AI290" i="7"/>
  <c r="AF290" i="7"/>
  <c r="AC290" i="7"/>
  <c r="AE290" i="7"/>
  <c r="T290" i="7"/>
  <c r="P290" i="7"/>
  <c r="M290" i="7"/>
  <c r="J290" i="7"/>
  <c r="AH290" i="7"/>
  <c r="W290" i="7"/>
  <c r="AQ290" i="7"/>
  <c r="AK290" i="7"/>
  <c r="AN290" i="7"/>
  <c r="K290" i="7"/>
  <c r="N290" i="7"/>
  <c r="Q290" i="7"/>
  <c r="R290" i="7"/>
  <c r="U290" i="7"/>
  <c r="X290" i="7"/>
  <c r="AA290" i="7"/>
  <c r="AD290" i="7"/>
  <c r="AG290" i="7"/>
  <c r="AJ290" i="7"/>
  <c r="AM290" i="7"/>
  <c r="AP290" i="7"/>
  <c r="I290" i="7"/>
  <c r="Z290" i="7"/>
  <c r="L290" i="7"/>
  <c r="AE304" i="7"/>
  <c r="W304" i="7"/>
  <c r="T304" i="7"/>
  <c r="T303" i="7" s="1"/>
  <c r="N304" i="7"/>
  <c r="N303" i="7" s="1"/>
  <c r="AI304" i="7"/>
  <c r="AI303" i="7" s="1"/>
  <c r="J304" i="7"/>
  <c r="J303" i="7" s="1"/>
  <c r="P304" i="7"/>
  <c r="S304" i="7"/>
  <c r="X304" i="7"/>
  <c r="AJ304" i="7"/>
  <c r="AN304" i="7"/>
  <c r="AR304" i="7"/>
  <c r="V304" i="7"/>
  <c r="Q304" i="7"/>
  <c r="L304" i="7"/>
  <c r="AH304" i="7"/>
  <c r="AK304" i="7"/>
  <c r="AO304" i="7"/>
  <c r="AQ304" i="7"/>
  <c r="Y304" i="7"/>
  <c r="Y303" i="7" s="1"/>
  <c r="AC304" i="7"/>
  <c r="AC303" i="7" s="1"/>
  <c r="AA304" i="7"/>
  <c r="K304" i="7"/>
  <c r="M304" i="7"/>
  <c r="O304" i="7"/>
  <c r="R304" i="7"/>
  <c r="U304" i="7"/>
  <c r="AB304" i="7"/>
  <c r="I304" i="7"/>
  <c r="I303" i="7" s="1"/>
  <c r="AF304" i="7"/>
  <c r="AG304" i="7"/>
  <c r="AG303" i="7" s="1"/>
  <c r="AL304" i="7"/>
  <c r="AP304" i="7"/>
  <c r="AM304" i="7"/>
  <c r="AD304" i="7"/>
  <c r="Z304" i="7"/>
  <c r="Z303" i="7" s="1"/>
  <c r="Y398" i="7"/>
  <c r="AA398" i="7"/>
  <c r="AD398" i="7"/>
  <c r="AH398" i="7"/>
  <c r="AK398" i="7"/>
  <c r="AN398" i="7"/>
  <c r="AQ398" i="7"/>
  <c r="N398" i="7"/>
  <c r="AR398" i="7"/>
  <c r="AO398" i="7"/>
  <c r="AL398" i="7"/>
  <c r="AI398" i="7"/>
  <c r="AF398" i="7"/>
  <c r="L398" i="7"/>
  <c r="P398" i="7"/>
  <c r="S398" i="7"/>
  <c r="V398" i="7"/>
  <c r="X398" i="7"/>
  <c r="AB398" i="7"/>
  <c r="AE398" i="7"/>
  <c r="AG398" i="7"/>
  <c r="AJ398" i="7"/>
  <c r="AM398" i="7"/>
  <c r="AP398" i="7"/>
  <c r="I398" i="7"/>
  <c r="AC398" i="7"/>
  <c r="Z398" i="7"/>
  <c r="W398" i="7"/>
  <c r="T398" i="7"/>
  <c r="Q398" i="7"/>
  <c r="J398" i="7"/>
  <c r="K398" i="7"/>
  <c r="M398" i="7"/>
  <c r="O398" i="7"/>
  <c r="R398" i="7"/>
  <c r="U398" i="7"/>
  <c r="O397" i="7"/>
  <c r="Q397" i="7"/>
  <c r="S397" i="7"/>
  <c r="T397" i="7"/>
  <c r="V397" i="7"/>
  <c r="Y397" i="7"/>
  <c r="AA397" i="7"/>
  <c r="AC397" i="7"/>
  <c r="AE397" i="7"/>
  <c r="AI397" i="7"/>
  <c r="AL397" i="7"/>
  <c r="AO397" i="7"/>
  <c r="AR397" i="7"/>
  <c r="AN397" i="7"/>
  <c r="AG397" i="7"/>
  <c r="AD397" i="7"/>
  <c r="K397" i="7"/>
  <c r="J397" i="7"/>
  <c r="L397" i="7"/>
  <c r="M397" i="7"/>
  <c r="N397" i="7"/>
  <c r="P397" i="7"/>
  <c r="R397" i="7"/>
  <c r="U397" i="7"/>
  <c r="W397" i="7"/>
  <c r="AP397" i="7"/>
  <c r="AB397" i="7"/>
  <c r="I397" i="7"/>
  <c r="Z397" i="7"/>
  <c r="AQ397" i="7"/>
  <c r="X397" i="7"/>
  <c r="AF397" i="7"/>
  <c r="AH397" i="7"/>
  <c r="AJ397" i="7"/>
  <c r="AM397" i="7"/>
  <c r="AK397" i="7"/>
  <c r="Q388" i="7"/>
  <c r="T388" i="7"/>
  <c r="W388" i="7"/>
  <c r="Z388" i="7"/>
  <c r="AC388" i="7"/>
  <c r="AF388" i="7"/>
  <c r="AI388" i="7"/>
  <c r="AL388" i="7"/>
  <c r="AO388" i="7"/>
  <c r="AQ388" i="7"/>
  <c r="AK388" i="7"/>
  <c r="AH388" i="7"/>
  <c r="AE388" i="7"/>
  <c r="AB388" i="7"/>
  <c r="X388" i="7"/>
  <c r="U388" i="7"/>
  <c r="R388" i="7"/>
  <c r="M388" i="7"/>
  <c r="O388" i="7"/>
  <c r="K388" i="7"/>
  <c r="N388" i="7"/>
  <c r="P388" i="7"/>
  <c r="S388" i="7"/>
  <c r="V388" i="7"/>
  <c r="Y388" i="7"/>
  <c r="AD388" i="7"/>
  <c r="AG388" i="7"/>
  <c r="AJ388" i="7"/>
  <c r="AM388" i="7"/>
  <c r="AP388" i="7"/>
  <c r="I388" i="7"/>
  <c r="J388" i="7"/>
  <c r="AR388" i="7"/>
  <c r="AN388" i="7"/>
  <c r="AA388" i="7"/>
  <c r="L388" i="7"/>
  <c r="AO387" i="7"/>
  <c r="AQ387" i="7"/>
  <c r="AG387" i="7"/>
  <c r="AB387" i="7"/>
  <c r="AF387" i="7"/>
  <c r="AP387" i="7"/>
  <c r="AM387" i="7"/>
  <c r="AJ387" i="7"/>
  <c r="Y387" i="7"/>
  <c r="AD387" i="7"/>
  <c r="S387" i="7"/>
  <c r="P387" i="7"/>
  <c r="M387" i="7"/>
  <c r="L387" i="7"/>
  <c r="AA387" i="7"/>
  <c r="X387" i="7"/>
  <c r="U387" i="7"/>
  <c r="R387" i="7"/>
  <c r="N387" i="7"/>
  <c r="K387" i="7"/>
  <c r="I387" i="7"/>
  <c r="J387" i="7"/>
  <c r="AI387" i="7"/>
  <c r="AR387" i="7"/>
  <c r="AN387" i="7"/>
  <c r="AK387" i="7"/>
  <c r="AH387" i="7"/>
  <c r="AE387" i="7"/>
  <c r="AC387" i="7"/>
  <c r="Z387" i="7"/>
  <c r="V387" i="7"/>
  <c r="T387" i="7"/>
  <c r="Q387" i="7"/>
  <c r="O387" i="7"/>
  <c r="AL387" i="7"/>
  <c r="W387" i="7"/>
  <c r="P383" i="7"/>
  <c r="S383" i="7"/>
  <c r="U383" i="7"/>
  <c r="X383" i="7"/>
  <c r="AA383" i="7"/>
  <c r="AC383" i="7"/>
  <c r="AF383" i="7"/>
  <c r="AI383" i="7"/>
  <c r="AL383" i="7"/>
  <c r="AO383" i="7"/>
  <c r="AR383" i="7"/>
  <c r="AQ383" i="7"/>
  <c r="L383" i="7"/>
  <c r="O383" i="7"/>
  <c r="Q383" i="7"/>
  <c r="T383" i="7"/>
  <c r="Z383" i="7"/>
  <c r="AD383" i="7"/>
  <c r="AH383" i="7"/>
  <c r="AK383" i="7"/>
  <c r="AM383" i="7"/>
  <c r="AP383" i="7"/>
  <c r="I383" i="7"/>
  <c r="AN383" i="7"/>
  <c r="AJ383" i="7"/>
  <c r="AG383" i="7"/>
  <c r="AE383" i="7"/>
  <c r="AB383" i="7"/>
  <c r="Y383" i="7"/>
  <c r="V383" i="7"/>
  <c r="R383" i="7"/>
  <c r="N383" i="7"/>
  <c r="K383" i="7"/>
  <c r="W383" i="7"/>
  <c r="J383" i="7"/>
  <c r="M383" i="7"/>
  <c r="L382" i="7"/>
  <c r="O382" i="7"/>
  <c r="Q382" i="7"/>
  <c r="U382" i="7"/>
  <c r="X382" i="7"/>
  <c r="Z382" i="7"/>
  <c r="AD382" i="7"/>
  <c r="AG382" i="7"/>
  <c r="AJ382" i="7"/>
  <c r="AL382" i="7"/>
  <c r="AO382" i="7"/>
  <c r="AR382" i="7"/>
  <c r="I382" i="7"/>
  <c r="W382" i="7"/>
  <c r="K382" i="7"/>
  <c r="N382" i="7"/>
  <c r="R382" i="7"/>
  <c r="T382" i="7"/>
  <c r="AA382" i="7"/>
  <c r="AC382" i="7"/>
  <c r="AF382" i="7"/>
  <c r="AQ382" i="7"/>
  <c r="AN382" i="7"/>
  <c r="AK382" i="7"/>
  <c r="AH382" i="7"/>
  <c r="AB382" i="7"/>
  <c r="AE382" i="7"/>
  <c r="Y382" i="7"/>
  <c r="V382" i="7"/>
  <c r="P382" i="7"/>
  <c r="S382" i="7"/>
  <c r="M382" i="7"/>
  <c r="J382" i="7"/>
  <c r="AI382" i="7"/>
  <c r="AM382" i="7"/>
  <c r="AP382" i="7"/>
  <c r="X378" i="7"/>
  <c r="AA378" i="7"/>
  <c r="AE378" i="7"/>
  <c r="AH378" i="7"/>
  <c r="AJ378" i="7"/>
  <c r="AM378" i="7"/>
  <c r="AO378" i="7"/>
  <c r="AQ378" i="7"/>
  <c r="I378" i="7"/>
  <c r="R378" i="7"/>
  <c r="AC378" i="7"/>
  <c r="AK378" i="7"/>
  <c r="AN378" i="7"/>
  <c r="AP378" i="7"/>
  <c r="AR378" i="7"/>
  <c r="AL378" i="7"/>
  <c r="AI378" i="7"/>
  <c r="T378" i="7"/>
  <c r="N378" i="7"/>
  <c r="AF378" i="7"/>
  <c r="L378" i="7"/>
  <c r="O378" i="7"/>
  <c r="AG378" i="7"/>
  <c r="AD378" i="7"/>
  <c r="AB378" i="7"/>
  <c r="Y378" i="7"/>
  <c r="U378" i="7"/>
  <c r="K378" i="7"/>
  <c r="Z378" i="7"/>
  <c r="Q378" i="7"/>
  <c r="S378" i="7"/>
  <c r="V378" i="7"/>
  <c r="J378" i="7"/>
  <c r="M378" i="7"/>
  <c r="P378" i="7"/>
  <c r="W378" i="7"/>
  <c r="J377" i="7"/>
  <c r="L377" i="7"/>
  <c r="O377" i="7"/>
  <c r="Q377" i="7"/>
  <c r="T377" i="7"/>
  <c r="W377" i="7"/>
  <c r="AL377" i="7"/>
  <c r="AN377" i="7"/>
  <c r="AQ377" i="7"/>
  <c r="S377" i="7"/>
  <c r="N377" i="7"/>
  <c r="K377" i="7"/>
  <c r="M377" i="7"/>
  <c r="AR377" i="7"/>
  <c r="AO377" i="7"/>
  <c r="AK377" i="7"/>
  <c r="V377" i="7"/>
  <c r="Y377" i="7"/>
  <c r="AB377" i="7"/>
  <c r="AF377" i="7"/>
  <c r="AD377" i="7"/>
  <c r="AH377" i="7"/>
  <c r="AE377" i="7"/>
  <c r="AA377" i="7"/>
  <c r="AI377" i="7"/>
  <c r="AC377" i="7"/>
  <c r="Z377" i="7"/>
  <c r="I377" i="7"/>
  <c r="AJ377" i="7"/>
  <c r="AM377" i="7"/>
  <c r="AP377" i="7"/>
  <c r="X377" i="7"/>
  <c r="U377" i="7"/>
  <c r="R377" i="7"/>
  <c r="P377" i="7"/>
  <c r="AG377" i="7"/>
  <c r="R373" i="7"/>
  <c r="N373" i="7"/>
  <c r="K373" i="7"/>
  <c r="L373" i="7"/>
  <c r="U373" i="7"/>
  <c r="Y373" i="7"/>
  <c r="AA373" i="7"/>
  <c r="AC373" i="7"/>
  <c r="AE373" i="7"/>
  <c r="AG373" i="7"/>
  <c r="AI373" i="7"/>
  <c r="AL373" i="7"/>
  <c r="AN373" i="7"/>
  <c r="AQ373" i="7"/>
  <c r="O373" i="7"/>
  <c r="J373" i="7"/>
  <c r="M373" i="7"/>
  <c r="P373" i="7"/>
  <c r="S373" i="7"/>
  <c r="V373" i="7"/>
  <c r="X373" i="7"/>
  <c r="AB373" i="7"/>
  <c r="AD373" i="7"/>
  <c r="AF373" i="7"/>
  <c r="AH373" i="7"/>
  <c r="AK373" i="7"/>
  <c r="AM373" i="7"/>
  <c r="AP373" i="7"/>
  <c r="I373" i="7"/>
  <c r="Q373" i="7"/>
  <c r="AR373" i="7"/>
  <c r="AO373" i="7"/>
  <c r="AJ373" i="7"/>
  <c r="Z373" i="7"/>
  <c r="W373" i="7"/>
  <c r="T373" i="7"/>
  <c r="AL372" i="7"/>
  <c r="N372" i="7"/>
  <c r="S372" i="7"/>
  <c r="O372" i="7"/>
  <c r="Q372" i="7"/>
  <c r="W372" i="7"/>
  <c r="Z372" i="7"/>
  <c r="AG372" i="7"/>
  <c r="AJ372" i="7"/>
  <c r="P372" i="7"/>
  <c r="AO372" i="7"/>
  <c r="U372" i="7"/>
  <c r="X372" i="7"/>
  <c r="AA372" i="7"/>
  <c r="AD372" i="7"/>
  <c r="AF372" i="7"/>
  <c r="AI372" i="7"/>
  <c r="AM372" i="7"/>
  <c r="AP372" i="7"/>
  <c r="AR372" i="7"/>
  <c r="AQ372" i="7"/>
  <c r="J372" i="7"/>
  <c r="L372" i="7"/>
  <c r="AN372" i="7"/>
  <c r="AK372" i="7"/>
  <c r="AH372" i="7"/>
  <c r="AE372" i="7"/>
  <c r="AB372" i="7"/>
  <c r="Y372" i="7"/>
  <c r="V372" i="7"/>
  <c r="R372" i="7"/>
  <c r="I372" i="7"/>
  <c r="T372" i="7"/>
  <c r="M372" i="7"/>
  <c r="K372" i="7"/>
  <c r="AC372" i="7"/>
  <c r="AD371" i="7"/>
  <c r="Y371" i="7"/>
  <c r="AC371" i="7"/>
  <c r="X371" i="7"/>
  <c r="O371" i="7"/>
  <c r="R371" i="7"/>
  <c r="AK371" i="7"/>
  <c r="AH371" i="7"/>
  <c r="AI371" i="7"/>
  <c r="AM371" i="7"/>
  <c r="I371" i="7"/>
  <c r="AF371" i="7"/>
  <c r="W371" i="7"/>
  <c r="AO371" i="7"/>
  <c r="AQ371" i="7"/>
  <c r="AR371" i="7"/>
  <c r="AP371" i="7"/>
  <c r="AN371" i="7"/>
  <c r="AL371" i="7"/>
  <c r="AJ371" i="7"/>
  <c r="AG371" i="7"/>
  <c r="AE371" i="7"/>
  <c r="AA371" i="7"/>
  <c r="U371" i="7"/>
  <c r="Q371" i="7"/>
  <c r="N371" i="7"/>
  <c r="K371" i="7"/>
  <c r="T371" i="7"/>
  <c r="Z371" i="7"/>
  <c r="AB371" i="7"/>
  <c r="L371" i="7"/>
  <c r="V371" i="7"/>
  <c r="S371" i="7"/>
  <c r="P371" i="7"/>
  <c r="M371" i="7"/>
  <c r="J371" i="7"/>
  <c r="AC370" i="7"/>
  <c r="AK370" i="7"/>
  <c r="AH370" i="7"/>
  <c r="AE370" i="7"/>
  <c r="AB370" i="7"/>
  <c r="Y370" i="7"/>
  <c r="V370" i="7"/>
  <c r="S370" i="7"/>
  <c r="M370" i="7"/>
  <c r="J370" i="7"/>
  <c r="AO370" i="7"/>
  <c r="AL370" i="7"/>
  <c r="AI370" i="7"/>
  <c r="AF370" i="7"/>
  <c r="Z370" i="7"/>
  <c r="X370" i="7"/>
  <c r="T370" i="7"/>
  <c r="Q370" i="7"/>
  <c r="N370" i="7"/>
  <c r="K370" i="7"/>
  <c r="I370" i="7"/>
  <c r="AR370" i="7"/>
  <c r="P370" i="7"/>
  <c r="L370" i="7"/>
  <c r="O370" i="7"/>
  <c r="R370" i="7"/>
  <c r="AQ370" i="7"/>
  <c r="AN370" i="7"/>
  <c r="AP370" i="7"/>
  <c r="AM370" i="7"/>
  <c r="AJ370" i="7"/>
  <c r="AG370" i="7"/>
  <c r="AD370" i="7"/>
  <c r="AA370" i="7"/>
  <c r="W370" i="7"/>
  <c r="U370" i="7"/>
  <c r="AP369" i="7"/>
  <c r="AM369" i="7"/>
  <c r="AF369" i="7"/>
  <c r="AG369" i="7"/>
  <c r="J369" i="7"/>
  <c r="AD369" i="7"/>
  <c r="AR369" i="7"/>
  <c r="AA369" i="7"/>
  <c r="AN369" i="7"/>
  <c r="AK369" i="7"/>
  <c r="AI369" i="7"/>
  <c r="AE369" i="7"/>
  <c r="AB369" i="7"/>
  <c r="Y369" i="7"/>
  <c r="X369" i="7"/>
  <c r="W369" i="7"/>
  <c r="T369" i="7"/>
  <c r="Z369" i="7"/>
  <c r="V369" i="7"/>
  <c r="Q369" i="7"/>
  <c r="N369" i="7"/>
  <c r="K369" i="7"/>
  <c r="R369" i="7"/>
  <c r="O369" i="7"/>
  <c r="L369" i="7"/>
  <c r="AH369" i="7"/>
  <c r="AL369" i="7"/>
  <c r="AO369" i="7"/>
  <c r="AC369" i="7"/>
  <c r="U369" i="7"/>
  <c r="S369" i="7"/>
  <c r="P369" i="7"/>
  <c r="AQ369" i="7"/>
  <c r="M369" i="7"/>
  <c r="I369" i="7"/>
  <c r="AJ369" i="7"/>
  <c r="Z365" i="7"/>
  <c r="AC365" i="7"/>
  <c r="AF365" i="7"/>
  <c r="AI365" i="7"/>
  <c r="AK365" i="7"/>
  <c r="AP365" i="7"/>
  <c r="L365" i="7"/>
  <c r="N365" i="7"/>
  <c r="P365" i="7"/>
  <c r="S365" i="7"/>
  <c r="U365" i="7"/>
  <c r="Y365" i="7"/>
  <c r="AB365" i="7"/>
  <c r="AD365" i="7"/>
  <c r="AG365" i="7"/>
  <c r="K365" i="7"/>
  <c r="O365" i="7"/>
  <c r="R365" i="7"/>
  <c r="V365" i="7"/>
  <c r="X365" i="7"/>
  <c r="AA365" i="7"/>
  <c r="AE365" i="7"/>
  <c r="AH365" i="7"/>
  <c r="AJ365" i="7"/>
  <c r="AM365" i="7"/>
  <c r="AO365" i="7"/>
  <c r="AR365" i="7"/>
  <c r="AL365" i="7"/>
  <c r="AN365" i="7"/>
  <c r="AQ365" i="7"/>
  <c r="I365" i="7"/>
  <c r="J365" i="7"/>
  <c r="M365" i="7"/>
  <c r="Q365" i="7"/>
  <c r="T365" i="7"/>
  <c r="W365" i="7"/>
  <c r="L364" i="7"/>
  <c r="M364" i="7"/>
  <c r="Q364" i="7"/>
  <c r="S364" i="7"/>
  <c r="U364" i="7"/>
  <c r="V364" i="7"/>
  <c r="Y364" i="7"/>
  <c r="AA364" i="7"/>
  <c r="AC364" i="7"/>
  <c r="AF364" i="7"/>
  <c r="AH364" i="7"/>
  <c r="AJ364" i="7"/>
  <c r="AL364" i="7"/>
  <c r="AN364" i="7"/>
  <c r="AQ364" i="7"/>
  <c r="AI364" i="7"/>
  <c r="AK364" i="7"/>
  <c r="AO364" i="7"/>
  <c r="I364" i="7"/>
  <c r="I363" i="7" s="1"/>
  <c r="AP364" i="7"/>
  <c r="AM364" i="7"/>
  <c r="O364" i="7"/>
  <c r="J364" i="7"/>
  <c r="K364" i="7"/>
  <c r="N364" i="7"/>
  <c r="P364" i="7"/>
  <c r="R364" i="7"/>
  <c r="T364" i="7"/>
  <c r="W364" i="7"/>
  <c r="X364" i="7"/>
  <c r="Z364" i="7"/>
  <c r="AB364" i="7"/>
  <c r="AD364" i="7"/>
  <c r="AR364" i="7"/>
  <c r="AE364" i="7"/>
  <c r="AG364" i="7"/>
  <c r="AN360" i="7"/>
  <c r="AO360" i="7"/>
  <c r="AP360" i="7"/>
  <c r="AQ360" i="7"/>
  <c r="AR360" i="7"/>
  <c r="I360" i="7"/>
  <c r="AI360" i="7"/>
  <c r="AE360" i="7"/>
  <c r="AF360" i="7"/>
  <c r="O360" i="7"/>
  <c r="N360" i="7"/>
  <c r="M360" i="7"/>
  <c r="L360" i="7"/>
  <c r="K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G360" i="7"/>
  <c r="AH360" i="7"/>
  <c r="AJ360" i="7"/>
  <c r="AK360" i="7"/>
  <c r="AL360" i="7"/>
  <c r="J360" i="7"/>
  <c r="AM360" i="7"/>
  <c r="J359" i="7"/>
  <c r="M359" i="7"/>
  <c r="Q359" i="7"/>
  <c r="S359" i="7"/>
  <c r="V359" i="7"/>
  <c r="Y359" i="7"/>
  <c r="AB359" i="7"/>
  <c r="AE359" i="7"/>
  <c r="AQ359" i="7"/>
  <c r="AF359" i="7"/>
  <c r="AG359" i="7"/>
  <c r="AH359" i="7"/>
  <c r="AI359" i="7"/>
  <c r="AC359" i="7"/>
  <c r="Z359" i="7"/>
  <c r="W359" i="7"/>
  <c r="T359" i="7"/>
  <c r="O359" i="7"/>
  <c r="L359" i="7"/>
  <c r="AR359" i="7"/>
  <c r="K359" i="7"/>
  <c r="N359" i="7"/>
  <c r="I359" i="7"/>
  <c r="P359" i="7"/>
  <c r="R359" i="7"/>
  <c r="U359" i="7"/>
  <c r="X359" i="7"/>
  <c r="AA359" i="7"/>
  <c r="AD359" i="7"/>
  <c r="AJ359" i="7"/>
  <c r="AK359" i="7"/>
  <c r="AL359" i="7"/>
  <c r="AM359" i="7"/>
  <c r="AN359" i="7"/>
  <c r="AO359" i="7"/>
  <c r="AP359" i="7"/>
  <c r="AG355" i="7"/>
  <c r="Q355" i="7"/>
  <c r="AH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P355" i="7"/>
  <c r="T355" i="7"/>
  <c r="O355" i="7"/>
  <c r="S355" i="7"/>
  <c r="N355" i="7"/>
  <c r="M355" i="7"/>
  <c r="L355" i="7"/>
  <c r="K355" i="7"/>
  <c r="J355" i="7"/>
  <c r="R355" i="7"/>
  <c r="I355" i="7"/>
  <c r="AR355" i="7"/>
  <c r="AQ355" i="7"/>
  <c r="AP355" i="7"/>
  <c r="AO355" i="7"/>
  <c r="AN355" i="7"/>
  <c r="AM355" i="7"/>
  <c r="AL355" i="7"/>
  <c r="AK355" i="7"/>
  <c r="AJ355" i="7"/>
  <c r="AI355" i="7"/>
  <c r="AP354" i="7"/>
  <c r="AO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X354" i="7"/>
  <c r="Z354" i="7"/>
  <c r="AA354" i="7"/>
  <c r="AB354" i="7"/>
  <c r="AC354" i="7"/>
  <c r="AD354" i="7"/>
  <c r="AE354" i="7"/>
  <c r="Y354" i="7"/>
  <c r="AF354" i="7"/>
  <c r="I354" i="7"/>
  <c r="W354" i="7"/>
  <c r="W353" i="7" s="1"/>
  <c r="AN354" i="7"/>
  <c r="AM354" i="7"/>
  <c r="AL354" i="7"/>
  <c r="AK354" i="7"/>
  <c r="AJ354" i="7"/>
  <c r="AI354" i="7"/>
  <c r="AH354" i="7"/>
  <c r="AG354" i="7"/>
  <c r="AG353" i="7" s="1"/>
  <c r="AR354" i="7"/>
  <c r="AQ354" i="7"/>
  <c r="AF350" i="7"/>
  <c r="AE350" i="7"/>
  <c r="AD350" i="7"/>
  <c r="AC350" i="7"/>
  <c r="AB350" i="7"/>
  <c r="AA350" i="7"/>
  <c r="Z350" i="7"/>
  <c r="Y350" i="7"/>
  <c r="AO350" i="7"/>
  <c r="I350" i="7"/>
  <c r="V350" i="7"/>
  <c r="V349" i="7" s="1"/>
  <c r="V347" i="7" s="1"/>
  <c r="Q183" i="18" s="1"/>
  <c r="Q208" i="18" s="1"/>
  <c r="U350" i="7"/>
  <c r="T350" i="7"/>
  <c r="T349" i="7" s="1"/>
  <c r="T347" i="7" s="1"/>
  <c r="O183" i="18" s="1"/>
  <c r="O208" i="18" s="1"/>
  <c r="S350" i="7"/>
  <c r="R350" i="7"/>
  <c r="R349" i="7" s="1"/>
  <c r="R347" i="7" s="1"/>
  <c r="M183" i="18" s="1"/>
  <c r="M208" i="18" s="1"/>
  <c r="Q350" i="7"/>
  <c r="P350" i="7"/>
  <c r="P349" i="7" s="1"/>
  <c r="P347" i="7" s="1"/>
  <c r="K183" i="18" s="1"/>
  <c r="K208" i="18" s="1"/>
  <c r="O350" i="7"/>
  <c r="N350" i="7"/>
  <c r="N349" i="7" s="1"/>
  <c r="N347" i="7" s="1"/>
  <c r="I183" i="18" s="1"/>
  <c r="I208" i="18" s="1"/>
  <c r="M350" i="7"/>
  <c r="M349" i="7" s="1"/>
  <c r="M347" i="7" s="1"/>
  <c r="H183" i="18" s="1"/>
  <c r="H208" i="18" s="1"/>
  <c r="L350" i="7"/>
  <c r="K350" i="7"/>
  <c r="J350" i="7"/>
  <c r="J349" i="7" s="1"/>
  <c r="J347" i="7" s="1"/>
  <c r="E183" i="18" s="1"/>
  <c r="AR350" i="7"/>
  <c r="AQ350" i="7"/>
  <c r="AP350" i="7"/>
  <c r="W350" i="7"/>
  <c r="AN350" i="7"/>
  <c r="AM350" i="7"/>
  <c r="AM349" i="7" s="1"/>
  <c r="AM347" i="7" s="1"/>
  <c r="AH183" i="18" s="1"/>
  <c r="AH208" i="18" s="1"/>
  <c r="AL350" i="7"/>
  <c r="AK350" i="7"/>
  <c r="AK349" i="7" s="1"/>
  <c r="AK347" i="7" s="1"/>
  <c r="AF183" i="18" s="1"/>
  <c r="AF208" i="18" s="1"/>
  <c r="AJ350" i="7"/>
  <c r="AI350" i="7"/>
  <c r="AH350" i="7"/>
  <c r="AH349" i="7" s="1"/>
  <c r="AH347" i="7" s="1"/>
  <c r="AC183" i="18" s="1"/>
  <c r="AC208" i="18" s="1"/>
  <c r="AG350" i="7"/>
  <c r="X350" i="7"/>
  <c r="X349" i="7" s="1"/>
  <c r="X347" i="7" s="1"/>
  <c r="S183" i="18" s="1"/>
  <c r="S208" i="18" s="1"/>
  <c r="O346" i="7"/>
  <c r="I346" i="7"/>
  <c r="AR346" i="7"/>
  <c r="AQ346" i="7"/>
  <c r="AP346" i="7"/>
  <c r="AO346" i="7"/>
  <c r="AN346" i="7"/>
  <c r="AM346" i="7"/>
  <c r="AL346" i="7"/>
  <c r="AK346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N346" i="7"/>
  <c r="M346" i="7"/>
  <c r="L346" i="7"/>
  <c r="K346" i="7"/>
  <c r="J346" i="7"/>
  <c r="AL345" i="7"/>
  <c r="AQ345" i="7"/>
  <c r="J345" i="7"/>
  <c r="J344" i="7" s="1"/>
  <c r="J342" i="7" s="1"/>
  <c r="E172" i="18" s="1"/>
  <c r="K345" i="7"/>
  <c r="K344" i="7" s="1"/>
  <c r="L345" i="7"/>
  <c r="L344" i="7" s="1"/>
  <c r="M345" i="7"/>
  <c r="M344" i="7" s="1"/>
  <c r="N345" i="7"/>
  <c r="N344" i="7" s="1"/>
  <c r="O345" i="7"/>
  <c r="O344" i="7" s="1"/>
  <c r="P345" i="7"/>
  <c r="P344" i="7" s="1"/>
  <c r="AR345" i="7"/>
  <c r="Q345" i="7"/>
  <c r="Q344" i="7" s="1"/>
  <c r="R345" i="7"/>
  <c r="R344" i="7" s="1"/>
  <c r="S345" i="7"/>
  <c r="T345" i="7"/>
  <c r="T344" i="7" s="1"/>
  <c r="U345" i="7"/>
  <c r="U344" i="7" s="1"/>
  <c r="V345" i="7"/>
  <c r="V344" i="7" s="1"/>
  <c r="W345" i="7"/>
  <c r="W344" i="7" s="1"/>
  <c r="X345" i="7"/>
  <c r="X344" i="7" s="1"/>
  <c r="Y345" i="7"/>
  <c r="Y344" i="7" s="1"/>
  <c r="Z345" i="7"/>
  <c r="Z344" i="7" s="1"/>
  <c r="AA345" i="7"/>
  <c r="AA344" i="7" s="1"/>
  <c r="AB345" i="7"/>
  <c r="AB344" i="7" s="1"/>
  <c r="AC345" i="7"/>
  <c r="AC344" i="7" s="1"/>
  <c r="AD345" i="7"/>
  <c r="AD344" i="7" s="1"/>
  <c r="AE345" i="7"/>
  <c r="AE344" i="7" s="1"/>
  <c r="AF345" i="7"/>
  <c r="AG345" i="7"/>
  <c r="AH345" i="7"/>
  <c r="AI345" i="7"/>
  <c r="AJ345" i="7"/>
  <c r="AK345" i="7"/>
  <c r="I345" i="7"/>
  <c r="AM345" i="7"/>
  <c r="AN345" i="7"/>
  <c r="AO345" i="7"/>
  <c r="AP345" i="7"/>
  <c r="S341" i="7"/>
  <c r="R341" i="7"/>
  <c r="AL341" i="7"/>
  <c r="Y341" i="7"/>
  <c r="W341" i="7"/>
  <c r="V341" i="7"/>
  <c r="U341" i="7"/>
  <c r="T341" i="7"/>
  <c r="K341" i="7"/>
  <c r="Z341" i="7"/>
  <c r="AA341" i="7"/>
  <c r="AB341" i="7"/>
  <c r="AC341" i="7"/>
  <c r="AM341" i="7"/>
  <c r="AN341" i="7"/>
  <c r="AO341" i="7"/>
  <c r="AP341" i="7"/>
  <c r="AQ341" i="7"/>
  <c r="Q341" i="7"/>
  <c r="P341" i="7"/>
  <c r="O341" i="7"/>
  <c r="N341" i="7"/>
  <c r="M341" i="7"/>
  <c r="L341" i="7"/>
  <c r="AR341" i="7"/>
  <c r="I341" i="7"/>
  <c r="AD341" i="7"/>
  <c r="AE341" i="7"/>
  <c r="AF341" i="7"/>
  <c r="AG341" i="7"/>
  <c r="J341" i="7"/>
  <c r="AH341" i="7"/>
  <c r="AI341" i="7"/>
  <c r="AJ341" i="7"/>
  <c r="X341" i="7"/>
  <c r="AK341" i="7"/>
  <c r="AG340" i="7"/>
  <c r="AG339" i="7" s="1"/>
  <c r="AO340" i="7"/>
  <c r="AO339" i="7" s="1"/>
  <c r="J340" i="7"/>
  <c r="J339" i="7" s="1"/>
  <c r="J337" i="7" s="1"/>
  <c r="E147" i="18" s="1"/>
  <c r="K340" i="7"/>
  <c r="K339" i="7" s="1"/>
  <c r="L340" i="7"/>
  <c r="L339" i="7" s="1"/>
  <c r="M340" i="7"/>
  <c r="M339" i="7" s="1"/>
  <c r="N340" i="7"/>
  <c r="N339" i="7" s="1"/>
  <c r="O340" i="7"/>
  <c r="O339" i="7" s="1"/>
  <c r="P340" i="7"/>
  <c r="P339" i="7" s="1"/>
  <c r="Q340" i="7"/>
  <c r="Q339" i="7" s="1"/>
  <c r="R340" i="7"/>
  <c r="R339" i="7" s="1"/>
  <c r="S340" i="7"/>
  <c r="S339" i="7" s="1"/>
  <c r="T340" i="7"/>
  <c r="T339" i="7" s="1"/>
  <c r="U340" i="7"/>
  <c r="U339" i="7" s="1"/>
  <c r="V340" i="7"/>
  <c r="V339" i="7" s="1"/>
  <c r="W340" i="7"/>
  <c r="W339" i="7" s="1"/>
  <c r="AM340" i="7"/>
  <c r="AM339" i="7" s="1"/>
  <c r="AN340" i="7"/>
  <c r="AN339" i="7" s="1"/>
  <c r="AA340" i="7"/>
  <c r="AA339" i="7" s="1"/>
  <c r="AP340" i="7"/>
  <c r="AP339" i="7" s="1"/>
  <c r="AQ340" i="7"/>
  <c r="AQ339" i="7" s="1"/>
  <c r="AR340" i="7"/>
  <c r="AR339" i="7" s="1"/>
  <c r="I340" i="7"/>
  <c r="I339" i="7" s="1"/>
  <c r="I337" i="7" s="1"/>
  <c r="D147" i="18" s="1"/>
  <c r="AH340" i="7"/>
  <c r="AH339" i="7" s="1"/>
  <c r="AC340" i="7"/>
  <c r="AC339" i="7" s="1"/>
  <c r="AD340" i="7"/>
  <c r="AD339" i="7" s="1"/>
  <c r="AE340" i="7"/>
  <c r="AE339" i="7" s="1"/>
  <c r="AI340" i="7"/>
  <c r="AI339" i="7" s="1"/>
  <c r="AJ340" i="7"/>
  <c r="AJ339" i="7" s="1"/>
  <c r="AF340" i="7"/>
  <c r="AF339" i="7" s="1"/>
  <c r="AK340" i="7"/>
  <c r="AK339" i="7" s="1"/>
  <c r="AL340" i="7"/>
  <c r="AL339" i="7" s="1"/>
  <c r="X340" i="7"/>
  <c r="X339" i="7" s="1"/>
  <c r="AB340" i="7"/>
  <c r="AB339" i="7" s="1"/>
  <c r="Y340" i="7"/>
  <c r="Y339" i="7" s="1"/>
  <c r="Z340" i="7"/>
  <c r="Z339" i="7" s="1"/>
  <c r="AO329" i="7"/>
  <c r="J329" i="7"/>
  <c r="K329" i="7"/>
  <c r="L329" i="7"/>
  <c r="M329" i="7"/>
  <c r="O329" i="7"/>
  <c r="AP329" i="7"/>
  <c r="AQ329" i="7"/>
  <c r="AN329" i="7"/>
  <c r="AR329" i="7"/>
  <c r="T329" i="7"/>
  <c r="AM329" i="7"/>
  <c r="AL329" i="7"/>
  <c r="AK329" i="7"/>
  <c r="AJ329" i="7"/>
  <c r="AI329" i="7"/>
  <c r="AH329" i="7"/>
  <c r="N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S329" i="7"/>
  <c r="R329" i="7"/>
  <c r="Q329" i="7"/>
  <c r="P329" i="7"/>
  <c r="I329" i="7"/>
  <c r="AG329" i="7"/>
  <c r="K328" i="7"/>
  <c r="AC328" i="7"/>
  <c r="AD328" i="7"/>
  <c r="AE328" i="7"/>
  <c r="AF328" i="7"/>
  <c r="AG328" i="7"/>
  <c r="AH328" i="7"/>
  <c r="AI328" i="7"/>
  <c r="AJ328" i="7"/>
  <c r="AK328" i="7"/>
  <c r="AL328" i="7"/>
  <c r="AM328" i="7"/>
  <c r="AN328" i="7"/>
  <c r="AO328" i="7"/>
  <c r="AP328" i="7"/>
  <c r="AQ328" i="7"/>
  <c r="AR328" i="7"/>
  <c r="X328" i="7"/>
  <c r="M328" i="7"/>
  <c r="I328" i="7"/>
  <c r="N328" i="7"/>
  <c r="O328" i="7"/>
  <c r="P328" i="7"/>
  <c r="Q328" i="7"/>
  <c r="R328" i="7"/>
  <c r="S328" i="7"/>
  <c r="T328" i="7"/>
  <c r="U328" i="7"/>
  <c r="V328" i="7"/>
  <c r="W328" i="7"/>
  <c r="Y328" i="7"/>
  <c r="Z328" i="7"/>
  <c r="AA328" i="7"/>
  <c r="AB328" i="7"/>
  <c r="J328" i="7"/>
  <c r="L328" i="7"/>
  <c r="AI324" i="7"/>
  <c r="AC324" i="7"/>
  <c r="R324" i="7"/>
  <c r="AO324" i="7"/>
  <c r="AR324" i="7"/>
  <c r="V324" i="7"/>
  <c r="AH324" i="7"/>
  <c r="AK324" i="7"/>
  <c r="AN324" i="7"/>
  <c r="I324" i="7"/>
  <c r="K324" i="7"/>
  <c r="Y324" i="7"/>
  <c r="J324" i="7"/>
  <c r="N324" i="7"/>
  <c r="Q324" i="7"/>
  <c r="U324" i="7"/>
  <c r="Z324" i="7"/>
  <c r="AB324" i="7"/>
  <c r="W324" i="7"/>
  <c r="T324" i="7"/>
  <c r="P324" i="7"/>
  <c r="M324" i="7"/>
  <c r="AD324" i="7"/>
  <c r="AF324" i="7"/>
  <c r="AJ324" i="7"/>
  <c r="AM324" i="7"/>
  <c r="AP324" i="7"/>
  <c r="AQ324" i="7"/>
  <c r="AL324" i="7"/>
  <c r="AG324" i="7"/>
  <c r="AE324" i="7"/>
  <c r="AA324" i="7"/>
  <c r="X324" i="7"/>
  <c r="S324" i="7"/>
  <c r="O324" i="7"/>
  <c r="L324" i="7"/>
  <c r="U322" i="7"/>
  <c r="M322" i="7"/>
  <c r="X322" i="7"/>
  <c r="T322" i="7"/>
  <c r="AI322" i="7"/>
  <c r="L322" i="7"/>
  <c r="P322" i="7"/>
  <c r="S322" i="7"/>
  <c r="AQ322" i="7"/>
  <c r="Y322" i="7"/>
  <c r="W322" i="7"/>
  <c r="AB322" i="7"/>
  <c r="O322" i="7"/>
  <c r="AA322" i="7"/>
  <c r="AM322" i="7"/>
  <c r="I322" i="7"/>
  <c r="AN322" i="7"/>
  <c r="AP322" i="7"/>
  <c r="K322" i="7"/>
  <c r="R322" i="7"/>
  <c r="J322" i="7"/>
  <c r="Z322" i="7"/>
  <c r="AD322" i="7"/>
  <c r="AH322" i="7"/>
  <c r="AL322" i="7"/>
  <c r="AR322" i="7"/>
  <c r="AJ322" i="7"/>
  <c r="AE322" i="7"/>
  <c r="AK322" i="7"/>
  <c r="AG322" i="7"/>
  <c r="AC322" i="7"/>
  <c r="V322" i="7"/>
  <c r="Q322" i="7"/>
  <c r="N322" i="7"/>
  <c r="AO322" i="7"/>
  <c r="AF322" i="7"/>
  <c r="J323" i="7"/>
  <c r="Q323" i="7"/>
  <c r="U323" i="7"/>
  <c r="K323" i="7"/>
  <c r="O323" i="7"/>
  <c r="S323" i="7"/>
  <c r="W323" i="7"/>
  <c r="AA323" i="7"/>
  <c r="AE323" i="7"/>
  <c r="AI323" i="7"/>
  <c r="AL323" i="7"/>
  <c r="AP323" i="7"/>
  <c r="Y323" i="7"/>
  <c r="AD323" i="7"/>
  <c r="AG323" i="7"/>
  <c r="AK323" i="7"/>
  <c r="AO323" i="7"/>
  <c r="I323" i="7"/>
  <c r="L323" i="7"/>
  <c r="N323" i="7"/>
  <c r="R323" i="7"/>
  <c r="V323" i="7"/>
  <c r="Z323" i="7"/>
  <c r="AC323" i="7"/>
  <c r="AH323" i="7"/>
  <c r="AN323" i="7"/>
  <c r="AQ323" i="7"/>
  <c r="AF323" i="7"/>
  <c r="M323" i="7"/>
  <c r="P323" i="7"/>
  <c r="T323" i="7"/>
  <c r="X323" i="7"/>
  <c r="AB323" i="7"/>
  <c r="AJ323" i="7"/>
  <c r="AM323" i="7"/>
  <c r="AR323" i="7"/>
  <c r="AE321" i="7"/>
  <c r="AF321" i="7"/>
  <c r="X321" i="7"/>
  <c r="T321" i="7"/>
  <c r="I321" i="7"/>
  <c r="P321" i="7"/>
  <c r="Z321" i="7"/>
  <c r="V321" i="7"/>
  <c r="S321" i="7"/>
  <c r="O321" i="7"/>
  <c r="K321" i="7"/>
  <c r="L321" i="7"/>
  <c r="N321" i="7"/>
  <c r="W321" i="7"/>
  <c r="AA321" i="7"/>
  <c r="AD321" i="7"/>
  <c r="AG321" i="7"/>
  <c r="AK321" i="7"/>
  <c r="AQ321" i="7"/>
  <c r="AO321" i="7"/>
  <c r="M321" i="7"/>
  <c r="AN321" i="7"/>
  <c r="AJ321" i="7"/>
  <c r="AC321" i="7"/>
  <c r="Y321" i="7"/>
  <c r="U321" i="7"/>
  <c r="Q321" i="7"/>
  <c r="J321" i="7"/>
  <c r="AR321" i="7"/>
  <c r="R321" i="7"/>
  <c r="AL321" i="7"/>
  <c r="AI321" i="7"/>
  <c r="AP321" i="7"/>
  <c r="AM321" i="7"/>
  <c r="AH321" i="7"/>
  <c r="AB321" i="7"/>
  <c r="O320" i="7"/>
  <c r="J320" i="7"/>
  <c r="Z320" i="7"/>
  <c r="AR320" i="7"/>
  <c r="AN320" i="7"/>
  <c r="AK320" i="7"/>
  <c r="AJ320" i="7"/>
  <c r="AI320" i="7"/>
  <c r="AH320" i="7"/>
  <c r="AG320" i="7"/>
  <c r="AF320" i="7"/>
  <c r="AE320" i="7"/>
  <c r="I320" i="7"/>
  <c r="AQ320" i="7"/>
  <c r="AM320" i="7"/>
  <c r="AD320" i="7"/>
  <c r="AC320" i="7"/>
  <c r="AL320" i="7"/>
  <c r="AP320" i="7"/>
  <c r="AO320" i="7"/>
  <c r="AB320" i="7"/>
  <c r="K320" i="7"/>
  <c r="L320" i="7"/>
  <c r="M320" i="7"/>
  <c r="N320" i="7"/>
  <c r="P320" i="7"/>
  <c r="Q320" i="7"/>
  <c r="R320" i="7"/>
  <c r="AA320" i="7"/>
  <c r="Y320" i="7"/>
  <c r="S320" i="7"/>
  <c r="T320" i="7"/>
  <c r="U320" i="7"/>
  <c r="V320" i="7"/>
  <c r="W320" i="7"/>
  <c r="X320" i="7"/>
  <c r="K316" i="7"/>
  <c r="I316" i="7"/>
  <c r="AO316" i="7"/>
  <c r="AK316" i="7"/>
  <c r="AF316" i="7"/>
  <c r="Z316" i="7"/>
  <c r="V316" i="7"/>
  <c r="S316" i="7"/>
  <c r="O316" i="7"/>
  <c r="AP316" i="7"/>
  <c r="AQ316" i="7"/>
  <c r="M316" i="7"/>
  <c r="AN316" i="7"/>
  <c r="AJ316" i="7"/>
  <c r="AG316" i="7"/>
  <c r="AC316" i="7"/>
  <c r="Y316" i="7"/>
  <c r="U316" i="7"/>
  <c r="R316" i="7"/>
  <c r="L316" i="7"/>
  <c r="W316" i="7"/>
  <c r="AA316" i="7"/>
  <c r="AD316" i="7"/>
  <c r="AH316" i="7"/>
  <c r="AL316" i="7"/>
  <c r="Q316" i="7"/>
  <c r="J316" i="7"/>
  <c r="N316" i="7"/>
  <c r="P316" i="7"/>
  <c r="AR316" i="7"/>
  <c r="T316" i="7"/>
  <c r="X316" i="7"/>
  <c r="AB316" i="7"/>
  <c r="AE316" i="7"/>
  <c r="AI316" i="7"/>
  <c r="AM316" i="7"/>
  <c r="AP315" i="7"/>
  <c r="AL315" i="7"/>
  <c r="AH315" i="7"/>
  <c r="AD315" i="7"/>
  <c r="Z315" i="7"/>
  <c r="V315" i="7"/>
  <c r="N315" i="7"/>
  <c r="J315" i="7"/>
  <c r="I315" i="7"/>
  <c r="AQ315" i="7"/>
  <c r="AN315" i="7"/>
  <c r="AJ315" i="7"/>
  <c r="AF315" i="7"/>
  <c r="AB315" i="7"/>
  <c r="X315" i="7"/>
  <c r="U315" i="7"/>
  <c r="M315" i="7"/>
  <c r="K315" i="7"/>
  <c r="T315" i="7"/>
  <c r="Y315" i="7"/>
  <c r="AC315" i="7"/>
  <c r="AG315" i="7"/>
  <c r="AK315" i="7"/>
  <c r="AA315" i="7"/>
  <c r="AE315" i="7"/>
  <c r="AI315" i="7"/>
  <c r="Q315" i="7"/>
  <c r="AR315" i="7"/>
  <c r="AO315" i="7"/>
  <c r="R315" i="7"/>
  <c r="O315" i="7"/>
  <c r="L315" i="7"/>
  <c r="P315" i="7"/>
  <c r="S315" i="7"/>
  <c r="W315" i="7"/>
  <c r="AM315" i="7"/>
  <c r="AN311" i="7"/>
  <c r="AR311" i="7"/>
  <c r="O311" i="7"/>
  <c r="R311" i="7"/>
  <c r="W311" i="7"/>
  <c r="Z311" i="7"/>
  <c r="AD311" i="7"/>
  <c r="AI311" i="7"/>
  <c r="AL311" i="7"/>
  <c r="AO311" i="7"/>
  <c r="AP311" i="7"/>
  <c r="AK311" i="7"/>
  <c r="AG311" i="7"/>
  <c r="AB311" i="7"/>
  <c r="Y311" i="7"/>
  <c r="T311" i="7"/>
  <c r="Q311" i="7"/>
  <c r="L311" i="7"/>
  <c r="I311" i="7"/>
  <c r="AQ311" i="7"/>
  <c r="AM311" i="7"/>
  <c r="AH311" i="7"/>
  <c r="AE311" i="7"/>
  <c r="AA311" i="7"/>
  <c r="V311" i="7"/>
  <c r="S311" i="7"/>
  <c r="N311" i="7"/>
  <c r="K311" i="7"/>
  <c r="J311" i="7"/>
  <c r="U311" i="7"/>
  <c r="M311" i="7"/>
  <c r="P311" i="7"/>
  <c r="X311" i="7"/>
  <c r="AC311" i="7"/>
  <c r="AF311" i="7"/>
  <c r="AJ311" i="7"/>
  <c r="AI310" i="7"/>
  <c r="N310" i="7"/>
  <c r="L310" i="7"/>
  <c r="AM310" i="7"/>
  <c r="M310" i="7"/>
  <c r="AR310" i="7"/>
  <c r="AN310" i="7"/>
  <c r="AJ310" i="7"/>
  <c r="AE310" i="7"/>
  <c r="AA310" i="7"/>
  <c r="Q310" i="7"/>
  <c r="T310" i="7"/>
  <c r="U310" i="7"/>
  <c r="I310" i="7"/>
  <c r="AQ310" i="7"/>
  <c r="K310" i="7"/>
  <c r="P310" i="7"/>
  <c r="R310" i="7"/>
  <c r="S310" i="7"/>
  <c r="W310" i="7"/>
  <c r="Z310" i="7"/>
  <c r="J310" i="7"/>
  <c r="O310" i="7"/>
  <c r="V310" i="7"/>
  <c r="X310" i="7"/>
  <c r="AB310" i="7"/>
  <c r="AF310" i="7"/>
  <c r="AO310" i="7"/>
  <c r="AK310" i="7"/>
  <c r="AG310" i="7"/>
  <c r="AC310" i="7"/>
  <c r="Y310" i="7"/>
  <c r="AD310" i="7"/>
  <c r="AH310" i="7"/>
  <c r="AL310" i="7"/>
  <c r="AP310" i="7"/>
  <c r="P283" i="7"/>
  <c r="S283" i="7"/>
  <c r="Y283" i="7"/>
  <c r="I283" i="7"/>
  <c r="AP283" i="7"/>
  <c r="AM283" i="7"/>
  <c r="AJ283" i="7"/>
  <c r="AG283" i="7"/>
  <c r="AD283" i="7"/>
  <c r="AA283" i="7"/>
  <c r="V283" i="7"/>
  <c r="AC283" i="7"/>
  <c r="U283" i="7"/>
  <c r="L283" i="7"/>
  <c r="O283" i="7"/>
  <c r="Q283" i="7"/>
  <c r="W283" i="7"/>
  <c r="R283" i="7"/>
  <c r="Z283" i="7"/>
  <c r="AE283" i="7"/>
  <c r="AH283" i="7"/>
  <c r="AK283" i="7"/>
  <c r="J283" i="7"/>
  <c r="M283" i="7"/>
  <c r="AO283" i="7"/>
  <c r="T283" i="7"/>
  <c r="X283" i="7"/>
  <c r="AB283" i="7"/>
  <c r="AF283" i="7"/>
  <c r="AI283" i="7"/>
  <c r="AL283" i="7"/>
  <c r="AN283" i="7"/>
  <c r="AQ283" i="7"/>
  <c r="AR283" i="7"/>
  <c r="N283" i="7"/>
  <c r="K283" i="7"/>
  <c r="AA282" i="7"/>
  <c r="AE282" i="7"/>
  <c r="AI282" i="7"/>
  <c r="AF282" i="7"/>
  <c r="AC282" i="7"/>
  <c r="Z282" i="7"/>
  <c r="W282" i="7"/>
  <c r="T282" i="7"/>
  <c r="Q282" i="7"/>
  <c r="M282" i="7"/>
  <c r="J282" i="7"/>
  <c r="AG282" i="7"/>
  <c r="AG281" i="7" s="1"/>
  <c r="X282" i="7"/>
  <c r="K282" i="7"/>
  <c r="N282" i="7"/>
  <c r="O282" i="7"/>
  <c r="S282" i="7"/>
  <c r="AL282" i="7"/>
  <c r="AO282" i="7"/>
  <c r="AH282" i="7"/>
  <c r="U282" i="7"/>
  <c r="Y282" i="7"/>
  <c r="AB282" i="7"/>
  <c r="AD282" i="7"/>
  <c r="AJ282" i="7"/>
  <c r="AM282" i="7"/>
  <c r="AP282" i="7"/>
  <c r="AK282" i="7"/>
  <c r="AN282" i="7"/>
  <c r="AR282" i="7"/>
  <c r="V282" i="7"/>
  <c r="AQ282" i="7"/>
  <c r="L282" i="7"/>
  <c r="P282" i="7"/>
  <c r="R282" i="7"/>
  <c r="I282" i="7"/>
  <c r="AL278" i="7"/>
  <c r="AO278" i="7"/>
  <c r="AR278" i="7"/>
  <c r="W278" i="7"/>
  <c r="AD278" i="7"/>
  <c r="J278" i="7"/>
  <c r="AI278" i="7"/>
  <c r="AF278" i="7"/>
  <c r="AC278" i="7"/>
  <c r="Y278" i="7"/>
  <c r="U278" i="7"/>
  <c r="R278" i="7"/>
  <c r="P278" i="7"/>
  <c r="M278" i="7"/>
  <c r="K278" i="7"/>
  <c r="I278" i="7"/>
  <c r="AH278" i="7"/>
  <c r="AJ278" i="7"/>
  <c r="AE278" i="7"/>
  <c r="AB278" i="7"/>
  <c r="Z278" i="7"/>
  <c r="T278" i="7"/>
  <c r="AN278" i="7"/>
  <c r="Q278" i="7"/>
  <c r="N278" i="7"/>
  <c r="AP278" i="7"/>
  <c r="L278" i="7"/>
  <c r="O278" i="7"/>
  <c r="S278" i="7"/>
  <c r="V278" i="7"/>
  <c r="X278" i="7"/>
  <c r="AA278" i="7"/>
  <c r="AG278" i="7"/>
  <c r="AK278" i="7"/>
  <c r="AM278" i="7"/>
  <c r="AQ278" i="7"/>
  <c r="Q277" i="7"/>
  <c r="M277" i="7"/>
  <c r="J277" i="7"/>
  <c r="AE277" i="7"/>
  <c r="AQ277" i="7"/>
  <c r="AN277" i="7"/>
  <c r="AK277" i="7"/>
  <c r="AH277" i="7"/>
  <c r="AF277" i="7"/>
  <c r="AD277" i="7"/>
  <c r="AA277" i="7"/>
  <c r="X277" i="7"/>
  <c r="V277" i="7"/>
  <c r="S277" i="7"/>
  <c r="P277" i="7"/>
  <c r="L277" i="7"/>
  <c r="O277" i="7"/>
  <c r="R277" i="7"/>
  <c r="U277" i="7"/>
  <c r="Y277" i="7"/>
  <c r="AB277" i="7"/>
  <c r="AI277" i="7"/>
  <c r="AL277" i="7"/>
  <c r="AP277" i="7"/>
  <c r="AR277" i="7"/>
  <c r="N277" i="7"/>
  <c r="K277" i="7"/>
  <c r="AO277" i="7"/>
  <c r="AM277" i="7"/>
  <c r="AJ277" i="7"/>
  <c r="AG277" i="7"/>
  <c r="AC277" i="7"/>
  <c r="Z277" i="7"/>
  <c r="W277" i="7"/>
  <c r="T277" i="7"/>
  <c r="I277" i="7"/>
  <c r="AG273" i="7"/>
  <c r="Y273" i="7"/>
  <c r="V273" i="7"/>
  <c r="S273" i="7"/>
  <c r="P273" i="7"/>
  <c r="M273" i="7"/>
  <c r="J273" i="7"/>
  <c r="O273" i="7"/>
  <c r="AJ273" i="7"/>
  <c r="AE273" i="7"/>
  <c r="AA273" i="7"/>
  <c r="AD273" i="7"/>
  <c r="I273" i="7"/>
  <c r="AR273" i="7"/>
  <c r="X273" i="7"/>
  <c r="AP273" i="7"/>
  <c r="AM273" i="7"/>
  <c r="U273" i="7"/>
  <c r="R273" i="7"/>
  <c r="K273" i="7"/>
  <c r="AB273" i="7"/>
  <c r="AH273" i="7"/>
  <c r="AK273" i="7"/>
  <c r="AO273" i="7"/>
  <c r="T273" i="7"/>
  <c r="L273" i="7"/>
  <c r="N273" i="7"/>
  <c r="Q273" i="7"/>
  <c r="W273" i="7"/>
  <c r="Z273" i="7"/>
  <c r="AC273" i="7"/>
  <c r="AF273" i="7"/>
  <c r="AI273" i="7"/>
  <c r="AL273" i="7"/>
  <c r="AN273" i="7"/>
  <c r="AQ273" i="7"/>
  <c r="N272" i="7"/>
  <c r="AI272" i="7"/>
  <c r="AP272" i="7"/>
  <c r="AM272" i="7"/>
  <c r="L272" i="7"/>
  <c r="AR272" i="7"/>
  <c r="AO272" i="7"/>
  <c r="AO271" i="7" s="1"/>
  <c r="AL272" i="7"/>
  <c r="AJ272" i="7"/>
  <c r="AE272" i="7"/>
  <c r="AG272" i="7"/>
  <c r="AD272" i="7"/>
  <c r="AA272" i="7"/>
  <c r="R272" i="7"/>
  <c r="U272" i="7"/>
  <c r="W272" i="7"/>
  <c r="Z272" i="7"/>
  <c r="X272" i="7"/>
  <c r="AF272" i="7"/>
  <c r="AH272" i="7"/>
  <c r="AK272" i="7"/>
  <c r="AN272" i="7"/>
  <c r="AQ272" i="7"/>
  <c r="AQ271" i="7" s="1"/>
  <c r="V272" i="7"/>
  <c r="S272" i="7"/>
  <c r="P272" i="7"/>
  <c r="AC272" i="7"/>
  <c r="M272" i="7"/>
  <c r="J272" i="7"/>
  <c r="K272" i="7"/>
  <c r="O272" i="7"/>
  <c r="Q272" i="7"/>
  <c r="T272" i="7"/>
  <c r="Y272" i="7"/>
  <c r="AB272" i="7"/>
  <c r="I272" i="7"/>
  <c r="AB268" i="7"/>
  <c r="K268" i="7"/>
  <c r="M268" i="7"/>
  <c r="P268" i="7"/>
  <c r="S268" i="7"/>
  <c r="V268" i="7"/>
  <c r="Y268" i="7"/>
  <c r="AE268" i="7"/>
  <c r="AH268" i="7"/>
  <c r="AJ268" i="7"/>
  <c r="AM268" i="7"/>
  <c r="AP268" i="7"/>
  <c r="AR268" i="7"/>
  <c r="AQ268" i="7"/>
  <c r="AN268" i="7"/>
  <c r="AK268" i="7"/>
  <c r="AG268" i="7"/>
  <c r="AD268" i="7"/>
  <c r="Z268" i="7"/>
  <c r="W268" i="7"/>
  <c r="T268" i="7"/>
  <c r="Q268" i="7"/>
  <c r="N268" i="7"/>
  <c r="L268" i="7"/>
  <c r="I268" i="7"/>
  <c r="J268" i="7"/>
  <c r="O268" i="7"/>
  <c r="R268" i="7"/>
  <c r="U268" i="7"/>
  <c r="X268" i="7"/>
  <c r="AA268" i="7"/>
  <c r="AC268" i="7"/>
  <c r="AF268" i="7"/>
  <c r="AI268" i="7"/>
  <c r="AL268" i="7"/>
  <c r="AO268" i="7"/>
  <c r="X267" i="7"/>
  <c r="Z267" i="7"/>
  <c r="AA267" i="7"/>
  <c r="AD267" i="7"/>
  <c r="AD266" i="7" s="1"/>
  <c r="AG267" i="7"/>
  <c r="AJ267" i="7"/>
  <c r="AL267" i="7"/>
  <c r="AE267" i="7"/>
  <c r="AO267" i="7"/>
  <c r="AR267" i="7"/>
  <c r="I267" i="7"/>
  <c r="K267" i="7"/>
  <c r="AQ267" i="7"/>
  <c r="L267" i="7"/>
  <c r="N267" i="7"/>
  <c r="R267" i="7"/>
  <c r="U267" i="7"/>
  <c r="AN267" i="7"/>
  <c r="Y267" i="7"/>
  <c r="AB267" i="7"/>
  <c r="AF267" i="7"/>
  <c r="AI267" i="7"/>
  <c r="AM267" i="7"/>
  <c r="AP267" i="7"/>
  <c r="AK267" i="7"/>
  <c r="AC267" i="7"/>
  <c r="V267" i="7"/>
  <c r="S267" i="7"/>
  <c r="P267" i="7"/>
  <c r="O267" i="7"/>
  <c r="J267" i="7"/>
  <c r="AH267" i="7"/>
  <c r="M267" i="7"/>
  <c r="Q267" i="7"/>
  <c r="T267" i="7"/>
  <c r="W267" i="7"/>
  <c r="L263" i="7"/>
  <c r="L262" i="7" s="1"/>
  <c r="M263" i="7"/>
  <c r="M262" i="7" s="1"/>
  <c r="R263" i="7"/>
  <c r="R262" i="7" s="1"/>
  <c r="U263" i="7"/>
  <c r="U262" i="7" s="1"/>
  <c r="W263" i="7"/>
  <c r="W262" i="7" s="1"/>
  <c r="Z263" i="7"/>
  <c r="Z262" i="7" s="1"/>
  <c r="AC263" i="7"/>
  <c r="AC262" i="7" s="1"/>
  <c r="AF263" i="7"/>
  <c r="AF262" i="7" s="1"/>
  <c r="AJ263" i="7"/>
  <c r="AJ262" i="7" s="1"/>
  <c r="AN263" i="7"/>
  <c r="AN262" i="7" s="1"/>
  <c r="AP263" i="7"/>
  <c r="AP262" i="7" s="1"/>
  <c r="I263" i="7"/>
  <c r="I262" i="7" s="1"/>
  <c r="AQ263" i="7"/>
  <c r="AQ262" i="7" s="1"/>
  <c r="AM263" i="7"/>
  <c r="AM262" i="7" s="1"/>
  <c r="AK263" i="7"/>
  <c r="AK262" i="7" s="1"/>
  <c r="AH263" i="7"/>
  <c r="AH262" i="7" s="1"/>
  <c r="AE263" i="7"/>
  <c r="AE262" i="7" s="1"/>
  <c r="AB263" i="7"/>
  <c r="AB262" i="7" s="1"/>
  <c r="Y263" i="7"/>
  <c r="Y262" i="7" s="1"/>
  <c r="V263" i="7"/>
  <c r="V262" i="7" s="1"/>
  <c r="T263" i="7"/>
  <c r="T262" i="7" s="1"/>
  <c r="Q263" i="7"/>
  <c r="Q262" i="7" s="1"/>
  <c r="O263" i="7"/>
  <c r="O262" i="7" s="1"/>
  <c r="J263" i="7"/>
  <c r="J262" i="7" s="1"/>
  <c r="AL263" i="7"/>
  <c r="AL262" i="7" s="1"/>
  <c r="K263" i="7"/>
  <c r="K262" i="7" s="1"/>
  <c r="N263" i="7"/>
  <c r="N262" i="7" s="1"/>
  <c r="P263" i="7"/>
  <c r="P262" i="7" s="1"/>
  <c r="S263" i="7"/>
  <c r="S262" i="7" s="1"/>
  <c r="X263" i="7"/>
  <c r="X262" i="7" s="1"/>
  <c r="AA263" i="7"/>
  <c r="AA262" i="7" s="1"/>
  <c r="AD263" i="7"/>
  <c r="AD262" i="7" s="1"/>
  <c r="AG263" i="7"/>
  <c r="AG262" i="7" s="1"/>
  <c r="AI263" i="7"/>
  <c r="AI262" i="7" s="1"/>
  <c r="AO263" i="7"/>
  <c r="AO262" i="7" s="1"/>
  <c r="AR263" i="7"/>
  <c r="AR262" i="7" s="1"/>
  <c r="V257" i="7"/>
  <c r="X257" i="7"/>
  <c r="Z257" i="7"/>
  <c r="J257" i="7"/>
  <c r="L257" i="7"/>
  <c r="N257" i="7"/>
  <c r="P257" i="7"/>
  <c r="R257" i="7"/>
  <c r="T257" i="7"/>
  <c r="AB257" i="7"/>
  <c r="AD257" i="7"/>
  <c r="AG257" i="7"/>
  <c r="AI257" i="7"/>
  <c r="AK257" i="7"/>
  <c r="AM257" i="7"/>
  <c r="AO257" i="7"/>
  <c r="AQ257" i="7"/>
  <c r="U257" i="7"/>
  <c r="S257" i="7"/>
  <c r="Q257" i="7"/>
  <c r="I257" i="7"/>
  <c r="O257" i="7"/>
  <c r="M257" i="7"/>
  <c r="K257" i="7"/>
  <c r="AR257" i="7"/>
  <c r="AP257" i="7"/>
  <c r="AN257" i="7"/>
  <c r="AL257" i="7"/>
  <c r="AJ257" i="7"/>
  <c r="AH257" i="7"/>
  <c r="AF257" i="7"/>
  <c r="AE257" i="7"/>
  <c r="AC257" i="7"/>
  <c r="AA257" i="7"/>
  <c r="Y257" i="7"/>
  <c r="W257" i="7"/>
  <c r="R256" i="7"/>
  <c r="T256" i="7"/>
  <c r="W256" i="7"/>
  <c r="Z256" i="7"/>
  <c r="AC256" i="7"/>
  <c r="AL256" i="7"/>
  <c r="AN256" i="7"/>
  <c r="AQ256" i="7"/>
  <c r="K256" i="7"/>
  <c r="N256" i="7"/>
  <c r="L256" i="7"/>
  <c r="O256" i="7"/>
  <c r="Q256" i="7"/>
  <c r="U256" i="7"/>
  <c r="Y256" i="7"/>
  <c r="AB256" i="7"/>
  <c r="AE256" i="7"/>
  <c r="AG256" i="7"/>
  <c r="AI256" i="7"/>
  <c r="AK256" i="7"/>
  <c r="AM256" i="7"/>
  <c r="AP256" i="7"/>
  <c r="AR256" i="7"/>
  <c r="I256" i="7"/>
  <c r="AO256" i="7"/>
  <c r="J256" i="7"/>
  <c r="M256" i="7"/>
  <c r="P256" i="7"/>
  <c r="S256" i="7"/>
  <c r="V256" i="7"/>
  <c r="X256" i="7"/>
  <c r="AA256" i="7"/>
  <c r="AD256" i="7"/>
  <c r="AF256" i="7"/>
  <c r="AH256" i="7"/>
  <c r="AJ256" i="7"/>
  <c r="K252" i="7"/>
  <c r="Y252" i="7"/>
  <c r="AC252" i="7"/>
  <c r="AF252" i="7"/>
  <c r="AI252" i="7"/>
  <c r="Z252" i="7"/>
  <c r="V252" i="7"/>
  <c r="Q252" i="7"/>
  <c r="N252" i="7"/>
  <c r="I252" i="7"/>
  <c r="AM252" i="7"/>
  <c r="AJ252" i="7"/>
  <c r="AG252" i="7"/>
  <c r="AD252" i="7"/>
  <c r="AA252" i="7"/>
  <c r="W252" i="7"/>
  <c r="S252" i="7"/>
  <c r="O252" i="7"/>
  <c r="AO252" i="7"/>
  <c r="AL252" i="7"/>
  <c r="L252" i="7"/>
  <c r="P252" i="7"/>
  <c r="U252" i="7"/>
  <c r="AR252" i="7"/>
  <c r="J252" i="7"/>
  <c r="AB252" i="7"/>
  <c r="AP252" i="7"/>
  <c r="R252" i="7"/>
  <c r="M252" i="7"/>
  <c r="T252" i="7"/>
  <c r="X252" i="7"/>
  <c r="AE252" i="7"/>
  <c r="AH252" i="7"/>
  <c r="AK252" i="7"/>
  <c r="AN252" i="7"/>
  <c r="AQ252" i="7"/>
  <c r="L251" i="7"/>
  <c r="O251" i="7"/>
  <c r="AB251" i="7"/>
  <c r="R251" i="7"/>
  <c r="AP251" i="7"/>
  <c r="AM251" i="7"/>
  <c r="AI251" i="7"/>
  <c r="AD251" i="7"/>
  <c r="U251" i="7"/>
  <c r="T251" i="7"/>
  <c r="N251" i="7"/>
  <c r="K251" i="7"/>
  <c r="Q251" i="7"/>
  <c r="J251" i="7"/>
  <c r="M251" i="7"/>
  <c r="P251" i="7"/>
  <c r="S251" i="7"/>
  <c r="AL251" i="7"/>
  <c r="AA251" i="7"/>
  <c r="AF251" i="7"/>
  <c r="AG251" i="7"/>
  <c r="AH251" i="7"/>
  <c r="AK251" i="7"/>
  <c r="AN251" i="7"/>
  <c r="AR251" i="7"/>
  <c r="V251" i="7"/>
  <c r="W251" i="7"/>
  <c r="Y251" i="7"/>
  <c r="Z251" i="7"/>
  <c r="X251" i="7"/>
  <c r="AC251" i="7"/>
  <c r="AE251" i="7"/>
  <c r="AJ251" i="7"/>
  <c r="AO251" i="7"/>
  <c r="AQ251" i="7"/>
  <c r="I251" i="7"/>
  <c r="P247" i="7"/>
  <c r="P246" i="7" s="1"/>
  <c r="Z247" i="7"/>
  <c r="Z246" i="7" s="1"/>
  <c r="T247" i="7"/>
  <c r="T246" i="7" s="1"/>
  <c r="R247" i="7"/>
  <c r="R246" i="7" s="1"/>
  <c r="O247" i="7"/>
  <c r="O246" i="7" s="1"/>
  <c r="K247" i="7"/>
  <c r="K246" i="7" s="1"/>
  <c r="J247" i="7"/>
  <c r="J246" i="7" s="1"/>
  <c r="M247" i="7"/>
  <c r="M246" i="7" s="1"/>
  <c r="Q247" i="7"/>
  <c r="Q246" i="7" s="1"/>
  <c r="V247" i="7"/>
  <c r="V246" i="7" s="1"/>
  <c r="X247" i="7"/>
  <c r="X246" i="7" s="1"/>
  <c r="AA247" i="7"/>
  <c r="AA246" i="7" s="1"/>
  <c r="AD247" i="7"/>
  <c r="AD246" i="7" s="1"/>
  <c r="AG247" i="7"/>
  <c r="AG246" i="7" s="1"/>
  <c r="AJ247" i="7"/>
  <c r="AJ246" i="7" s="1"/>
  <c r="AM247" i="7"/>
  <c r="AM246" i="7" s="1"/>
  <c r="AP247" i="7"/>
  <c r="AP246" i="7" s="1"/>
  <c r="I247" i="7"/>
  <c r="I246" i="7" s="1"/>
  <c r="AC247" i="7"/>
  <c r="AC246" i="7" s="1"/>
  <c r="AF247" i="7"/>
  <c r="AF246" i="7" s="1"/>
  <c r="AH247" i="7"/>
  <c r="AH246" i="7" s="1"/>
  <c r="AK247" i="7"/>
  <c r="AK246" i="7" s="1"/>
  <c r="AN247" i="7"/>
  <c r="AN246" i="7" s="1"/>
  <c r="AQ247" i="7"/>
  <c r="AQ246" i="7" s="1"/>
  <c r="L247" i="7"/>
  <c r="L246" i="7" s="1"/>
  <c r="N247" i="7"/>
  <c r="N246" i="7" s="1"/>
  <c r="S247" i="7"/>
  <c r="S246" i="7" s="1"/>
  <c r="U247" i="7"/>
  <c r="U246" i="7" s="1"/>
  <c r="W247" i="7"/>
  <c r="W246" i="7" s="1"/>
  <c r="Y247" i="7"/>
  <c r="Y246" i="7" s="1"/>
  <c r="AB247" i="7"/>
  <c r="AB246" i="7" s="1"/>
  <c r="AE247" i="7"/>
  <c r="AE246" i="7" s="1"/>
  <c r="AI247" i="7"/>
  <c r="AI246" i="7" s="1"/>
  <c r="AL247" i="7"/>
  <c r="AL246" i="7" s="1"/>
  <c r="AO247" i="7"/>
  <c r="AO246" i="7" s="1"/>
  <c r="AR247" i="7"/>
  <c r="AR246" i="7" s="1"/>
  <c r="AF241" i="7"/>
  <c r="AB241" i="7"/>
  <c r="Y241" i="7"/>
  <c r="AM241" i="7"/>
  <c r="M241" i="7"/>
  <c r="AP241" i="7"/>
  <c r="I241" i="7"/>
  <c r="AN241" i="7"/>
  <c r="AQ241" i="7"/>
  <c r="P241" i="7"/>
  <c r="K241" i="7"/>
  <c r="N241" i="7"/>
  <c r="R241" i="7"/>
  <c r="V241" i="7"/>
  <c r="Z241" i="7"/>
  <c r="AG241" i="7"/>
  <c r="T241" i="7"/>
  <c r="AC241" i="7"/>
  <c r="Q241" i="7"/>
  <c r="L241" i="7"/>
  <c r="U241" i="7"/>
  <c r="X241" i="7"/>
  <c r="AD241" i="7"/>
  <c r="AJ241" i="7"/>
  <c r="AR241" i="7"/>
  <c r="AO241" i="7"/>
  <c r="AL241" i="7"/>
  <c r="AI241" i="7"/>
  <c r="J241" i="7"/>
  <c r="O241" i="7"/>
  <c r="S241" i="7"/>
  <c r="W241" i="7"/>
  <c r="AA241" i="7"/>
  <c r="AE241" i="7"/>
  <c r="AH241" i="7"/>
  <c r="AK241" i="7"/>
  <c r="M240" i="7"/>
  <c r="AN240" i="7"/>
  <c r="AK240" i="7"/>
  <c r="AG240" i="7"/>
  <c r="AC240" i="7"/>
  <c r="Y240" i="7"/>
  <c r="V240" i="7"/>
  <c r="S240" i="7"/>
  <c r="O240" i="7"/>
  <c r="L240" i="7"/>
  <c r="J240" i="7"/>
  <c r="N240" i="7"/>
  <c r="R240" i="7"/>
  <c r="W240" i="7"/>
  <c r="AA240" i="7"/>
  <c r="AE240" i="7"/>
  <c r="AJ240" i="7"/>
  <c r="AO240" i="7"/>
  <c r="AR240" i="7"/>
  <c r="K240" i="7"/>
  <c r="Q240" i="7"/>
  <c r="U240" i="7"/>
  <c r="X240" i="7"/>
  <c r="AB240" i="7"/>
  <c r="AF240" i="7"/>
  <c r="AI240" i="7"/>
  <c r="AL240" i="7"/>
  <c r="AP240" i="7"/>
  <c r="I240" i="7"/>
  <c r="AQ240" i="7"/>
  <c r="AM240" i="7"/>
  <c r="AH240" i="7"/>
  <c r="AD240" i="7"/>
  <c r="Z240" i="7"/>
  <c r="T240" i="7"/>
  <c r="P240" i="7"/>
  <c r="AR236" i="7"/>
  <c r="Y236" i="7"/>
  <c r="U236" i="7"/>
  <c r="S236" i="7"/>
  <c r="P236" i="7"/>
  <c r="M236" i="7"/>
  <c r="J236" i="7"/>
  <c r="AO236" i="7"/>
  <c r="Q236" i="7"/>
  <c r="R236" i="7"/>
  <c r="AK236" i="7"/>
  <c r="T236" i="7"/>
  <c r="AB236" i="7"/>
  <c r="AE236" i="7"/>
  <c r="AI236" i="7"/>
  <c r="AM236" i="7"/>
  <c r="I236" i="7"/>
  <c r="AN236" i="7"/>
  <c r="AJ236" i="7"/>
  <c r="AQ236" i="7"/>
  <c r="AF236" i="7"/>
  <c r="AC236" i="7"/>
  <c r="Z236" i="7"/>
  <c r="W236" i="7"/>
  <c r="AG236" i="7"/>
  <c r="AP236" i="7"/>
  <c r="AL236" i="7"/>
  <c r="AH236" i="7"/>
  <c r="AD236" i="7"/>
  <c r="AA236" i="7"/>
  <c r="X236" i="7"/>
  <c r="V236" i="7"/>
  <c r="O236" i="7"/>
  <c r="L236" i="7"/>
  <c r="N236" i="7"/>
  <c r="K236" i="7"/>
  <c r="AL235" i="7"/>
  <c r="I235" i="7"/>
  <c r="AA235" i="7"/>
  <c r="AQ235" i="7"/>
  <c r="AN235" i="7"/>
  <c r="AI235" i="7"/>
  <c r="Z235" i="7"/>
  <c r="X235" i="7"/>
  <c r="U235" i="7"/>
  <c r="AF235" i="7"/>
  <c r="Q235" i="7"/>
  <c r="N235" i="7"/>
  <c r="AR235" i="7"/>
  <c r="AP235" i="7"/>
  <c r="AM235" i="7"/>
  <c r="AJ235" i="7"/>
  <c r="AG235" i="7"/>
  <c r="AD235" i="7"/>
  <c r="L235" i="7"/>
  <c r="Y235" i="7"/>
  <c r="W235" i="7"/>
  <c r="T235" i="7"/>
  <c r="R235" i="7"/>
  <c r="M235" i="7"/>
  <c r="J235" i="7"/>
  <c r="AC235" i="7"/>
  <c r="AO235" i="7"/>
  <c r="AK235" i="7"/>
  <c r="AH235" i="7"/>
  <c r="AE235" i="7"/>
  <c r="AB235" i="7"/>
  <c r="V235" i="7"/>
  <c r="S235" i="7"/>
  <c r="P235" i="7"/>
  <c r="O235" i="7"/>
  <c r="K235" i="7"/>
  <c r="Y231" i="7"/>
  <c r="AR231" i="7"/>
  <c r="AM231" i="7"/>
  <c r="AI231" i="7"/>
  <c r="AE231" i="7"/>
  <c r="AA231" i="7"/>
  <c r="U231" i="7"/>
  <c r="Q231" i="7"/>
  <c r="M231" i="7"/>
  <c r="L231" i="7"/>
  <c r="O231" i="7"/>
  <c r="S231" i="7"/>
  <c r="W231" i="7"/>
  <c r="AB231" i="7"/>
  <c r="AG231" i="7"/>
  <c r="AK231" i="7"/>
  <c r="AO231" i="7"/>
  <c r="I231" i="7"/>
  <c r="AP231" i="7"/>
  <c r="AL231" i="7"/>
  <c r="AH231" i="7"/>
  <c r="AD231" i="7"/>
  <c r="Z231" i="7"/>
  <c r="V231" i="7"/>
  <c r="R231" i="7"/>
  <c r="N231" i="7"/>
  <c r="J231" i="7"/>
  <c r="AQ231" i="7"/>
  <c r="AN231" i="7"/>
  <c r="AJ231" i="7"/>
  <c r="AF231" i="7"/>
  <c r="AC231" i="7"/>
  <c r="X231" i="7"/>
  <c r="T231" i="7"/>
  <c r="P231" i="7"/>
  <c r="K231" i="7"/>
  <c r="Y230" i="7"/>
  <c r="AA230" i="7"/>
  <c r="W230" i="7"/>
  <c r="S230" i="7"/>
  <c r="M230" i="7"/>
  <c r="I230" i="7"/>
  <c r="O230" i="7"/>
  <c r="Q230" i="7"/>
  <c r="AQ230" i="7"/>
  <c r="AP230" i="7"/>
  <c r="AM230" i="7"/>
  <c r="AI230" i="7"/>
  <c r="AF230" i="7"/>
  <c r="L230" i="7"/>
  <c r="Z230" i="7"/>
  <c r="U230" i="7"/>
  <c r="R230" i="7"/>
  <c r="J230" i="7"/>
  <c r="AO230" i="7"/>
  <c r="AJ230" i="7"/>
  <c r="AG230" i="7"/>
  <c r="AC230" i="7"/>
  <c r="K230" i="7"/>
  <c r="N230" i="7"/>
  <c r="P230" i="7"/>
  <c r="V230" i="7"/>
  <c r="X230" i="7"/>
  <c r="T230" i="7"/>
  <c r="AB230" i="7"/>
  <c r="AE230" i="7"/>
  <c r="AL230" i="7"/>
  <c r="AR230" i="7"/>
  <c r="AN230" i="7"/>
  <c r="AK230" i="7"/>
  <c r="AH230" i="7"/>
  <c r="AD230" i="7"/>
  <c r="P226" i="7"/>
  <c r="O226" i="7"/>
  <c r="N226" i="7"/>
  <c r="M226" i="7"/>
  <c r="L226" i="7"/>
  <c r="K226" i="7"/>
  <c r="J226" i="7"/>
  <c r="AE226" i="7"/>
  <c r="U226" i="7"/>
  <c r="V226" i="7"/>
  <c r="W226" i="7"/>
  <c r="X226" i="7"/>
  <c r="Y226" i="7"/>
  <c r="Z226" i="7"/>
  <c r="AA226" i="7"/>
  <c r="AB226" i="7"/>
  <c r="AC226" i="7"/>
  <c r="AD226" i="7"/>
  <c r="AH226" i="7"/>
  <c r="AF226" i="7"/>
  <c r="AN226" i="7"/>
  <c r="AO226" i="7"/>
  <c r="AP226" i="7"/>
  <c r="AQ226" i="7"/>
  <c r="AR226" i="7"/>
  <c r="I226" i="7"/>
  <c r="AM226" i="7"/>
  <c r="AL226" i="7"/>
  <c r="AK226" i="7"/>
  <c r="AJ226" i="7"/>
  <c r="AI226" i="7"/>
  <c r="AG226" i="7"/>
  <c r="T226" i="7"/>
  <c r="S226" i="7"/>
  <c r="R226" i="7"/>
  <c r="Q226" i="7"/>
  <c r="AO225" i="7"/>
  <c r="AN225" i="7"/>
  <c r="AL225" i="7"/>
  <c r="AK225" i="7"/>
  <c r="AJ225" i="7"/>
  <c r="AI225" i="7"/>
  <c r="AH225" i="7"/>
  <c r="AM225" i="7"/>
  <c r="Z225" i="7"/>
  <c r="K225" i="7"/>
  <c r="I225" i="7"/>
  <c r="AA225" i="7"/>
  <c r="L225" i="7"/>
  <c r="P225" i="7"/>
  <c r="T225" i="7"/>
  <c r="X225" i="7"/>
  <c r="AB225" i="7"/>
  <c r="O225" i="7"/>
  <c r="R225" i="7"/>
  <c r="V225" i="7"/>
  <c r="J225" i="7"/>
  <c r="N225" i="7"/>
  <c r="AP225" i="7"/>
  <c r="M225" i="7"/>
  <c r="Y225" i="7"/>
  <c r="S225" i="7"/>
  <c r="W225" i="7"/>
  <c r="AC225" i="7"/>
  <c r="AD225" i="7"/>
  <c r="AE225" i="7"/>
  <c r="AF225" i="7"/>
  <c r="AG225" i="7"/>
  <c r="AQ225" i="7"/>
  <c r="U225" i="7"/>
  <c r="Q225" i="7"/>
  <c r="AR225" i="7"/>
  <c r="AK221" i="7"/>
  <c r="I221" i="7"/>
  <c r="AR221" i="7"/>
  <c r="AQ221" i="7"/>
  <c r="AP221" i="7"/>
  <c r="AO221" i="7"/>
  <c r="AN221" i="7"/>
  <c r="AM221" i="7"/>
  <c r="AL221" i="7"/>
  <c r="AJ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L220" i="7"/>
  <c r="AA220" i="7"/>
  <c r="AC220" i="7"/>
  <c r="AR220" i="7"/>
  <c r="AQ220" i="7"/>
  <c r="AP220" i="7"/>
  <c r="AO220" i="7"/>
  <c r="AN220" i="7"/>
  <c r="AM220" i="7"/>
  <c r="X220" i="7"/>
  <c r="AK220" i="7"/>
  <c r="AJ220" i="7"/>
  <c r="AI220" i="7"/>
  <c r="AH220" i="7"/>
  <c r="AG220" i="7"/>
  <c r="AF220" i="7"/>
  <c r="AE220" i="7"/>
  <c r="Y220" i="7"/>
  <c r="L220" i="7"/>
  <c r="W220" i="7"/>
  <c r="V220" i="7"/>
  <c r="U220" i="7"/>
  <c r="K220" i="7"/>
  <c r="T220" i="7"/>
  <c r="S220" i="7"/>
  <c r="R220" i="7"/>
  <c r="Q220" i="7"/>
  <c r="P220" i="7"/>
  <c r="O220" i="7"/>
  <c r="N220" i="7"/>
  <c r="M220" i="7"/>
  <c r="Z220" i="7"/>
  <c r="J220" i="7"/>
  <c r="I220" i="7"/>
  <c r="AB220" i="7"/>
  <c r="AD220" i="7"/>
  <c r="AP216" i="7"/>
  <c r="AP215" i="7" s="1"/>
  <c r="AO216" i="7"/>
  <c r="AO215" i="7" s="1"/>
  <c r="AN216" i="7"/>
  <c r="AN215" i="7" s="1"/>
  <c r="I216" i="7"/>
  <c r="I215" i="7" s="1"/>
  <c r="J216" i="7"/>
  <c r="J215" i="7" s="1"/>
  <c r="AM216" i="7"/>
  <c r="AM215" i="7" s="1"/>
  <c r="AK216" i="7"/>
  <c r="AK215" i="7" s="1"/>
  <c r="AR216" i="7"/>
  <c r="AR215" i="7" s="1"/>
  <c r="AL216" i="7"/>
  <c r="AL215" i="7" s="1"/>
  <c r="K216" i="7"/>
  <c r="K215" i="7" s="1"/>
  <c r="L216" i="7"/>
  <c r="L215" i="7" s="1"/>
  <c r="M216" i="7"/>
  <c r="M215" i="7" s="1"/>
  <c r="N216" i="7"/>
  <c r="N215" i="7" s="1"/>
  <c r="AQ216" i="7"/>
  <c r="AQ215" i="7" s="1"/>
  <c r="O216" i="7"/>
  <c r="O215" i="7" s="1"/>
  <c r="P216" i="7"/>
  <c r="P215" i="7" s="1"/>
  <c r="Q216" i="7"/>
  <c r="Q215" i="7" s="1"/>
  <c r="R216" i="7"/>
  <c r="R215" i="7" s="1"/>
  <c r="S216" i="7"/>
  <c r="S215" i="7" s="1"/>
  <c r="T216" i="7"/>
  <c r="T215" i="7" s="1"/>
  <c r="U216" i="7"/>
  <c r="U215" i="7" s="1"/>
  <c r="V216" i="7"/>
  <c r="V215" i="7" s="1"/>
  <c r="W216" i="7"/>
  <c r="W215" i="7" s="1"/>
  <c r="X216" i="7"/>
  <c r="X215" i="7" s="1"/>
  <c r="Y216" i="7"/>
  <c r="Y215" i="7" s="1"/>
  <c r="Z216" i="7"/>
  <c r="Z215" i="7" s="1"/>
  <c r="AA216" i="7"/>
  <c r="AA215" i="7" s="1"/>
  <c r="AB216" i="7"/>
  <c r="AB215" i="7" s="1"/>
  <c r="AC216" i="7"/>
  <c r="AC215" i="7" s="1"/>
  <c r="AD216" i="7"/>
  <c r="AD215" i="7" s="1"/>
  <c r="AE216" i="7"/>
  <c r="AE215" i="7" s="1"/>
  <c r="AF216" i="7"/>
  <c r="AF215" i="7" s="1"/>
  <c r="AG216" i="7"/>
  <c r="AG215" i="7" s="1"/>
  <c r="AH216" i="7"/>
  <c r="AH215" i="7" s="1"/>
  <c r="AI216" i="7"/>
  <c r="AI215" i="7" s="1"/>
  <c r="AJ216" i="7"/>
  <c r="AJ215" i="7" s="1"/>
  <c r="R210" i="7"/>
  <c r="AI210" i="7"/>
  <c r="AJ210" i="7"/>
  <c r="AK210" i="7"/>
  <c r="AL210" i="7"/>
  <c r="AM210" i="7"/>
  <c r="AN210" i="7"/>
  <c r="AO210" i="7"/>
  <c r="AP210" i="7"/>
  <c r="AQ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Q210" i="7"/>
  <c r="P210" i="7"/>
  <c r="O210" i="7"/>
  <c r="N210" i="7"/>
  <c r="M210" i="7"/>
  <c r="L210" i="7"/>
  <c r="K210" i="7"/>
  <c r="J210" i="7"/>
  <c r="I210" i="7"/>
  <c r="AR210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I209" i="7"/>
  <c r="O209" i="7"/>
  <c r="N209" i="7"/>
  <c r="M209" i="7"/>
  <c r="L209" i="7"/>
  <c r="K209" i="7"/>
  <c r="J209" i="7"/>
  <c r="AR209" i="7"/>
  <c r="P209" i="7"/>
  <c r="X184" i="7"/>
  <c r="V184" i="7"/>
  <c r="Z184" i="7"/>
  <c r="AA184" i="7"/>
  <c r="AB184" i="7"/>
  <c r="AN184" i="7"/>
  <c r="AC184" i="7"/>
  <c r="U184" i="7"/>
  <c r="T184" i="7"/>
  <c r="W184" i="7"/>
  <c r="S184" i="7"/>
  <c r="R184" i="7"/>
  <c r="Q184" i="7"/>
  <c r="Y184" i="7"/>
  <c r="O184" i="7"/>
  <c r="N184" i="7"/>
  <c r="M184" i="7"/>
  <c r="L184" i="7"/>
  <c r="K184" i="7"/>
  <c r="J184" i="7"/>
  <c r="AD184" i="7"/>
  <c r="AE184" i="7"/>
  <c r="AF184" i="7"/>
  <c r="AG184" i="7"/>
  <c r="AH184" i="7"/>
  <c r="AI184" i="7"/>
  <c r="AJ184" i="7"/>
  <c r="AK184" i="7"/>
  <c r="AL184" i="7"/>
  <c r="AM184" i="7"/>
  <c r="AO184" i="7"/>
  <c r="AP184" i="7"/>
  <c r="AQ184" i="7"/>
  <c r="AR184" i="7"/>
  <c r="I184" i="7"/>
  <c r="P184" i="7"/>
  <c r="AB183" i="7"/>
  <c r="AC183" i="7"/>
  <c r="AD183" i="7"/>
  <c r="AE183" i="7"/>
  <c r="AF183" i="7"/>
  <c r="AG183" i="7"/>
  <c r="AH183" i="7"/>
  <c r="AI183" i="7"/>
  <c r="AJ183" i="7"/>
  <c r="AL183" i="7"/>
  <c r="AM183" i="7"/>
  <c r="AN183" i="7"/>
  <c r="AO183" i="7"/>
  <c r="AQ183" i="7"/>
  <c r="AR183" i="7"/>
  <c r="I183" i="7"/>
  <c r="R183" i="7"/>
  <c r="J183" i="7"/>
  <c r="AP183" i="7"/>
  <c r="AK183" i="7"/>
  <c r="K183" i="7"/>
  <c r="L183" i="7"/>
  <c r="M183" i="7"/>
  <c r="N183" i="7"/>
  <c r="O183" i="7"/>
  <c r="P183" i="7"/>
  <c r="Q183" i="7"/>
  <c r="S183" i="7"/>
  <c r="T183" i="7"/>
  <c r="U183" i="7"/>
  <c r="V183" i="7"/>
  <c r="W183" i="7"/>
  <c r="X183" i="7"/>
  <c r="Y183" i="7"/>
  <c r="Z183" i="7"/>
  <c r="AA183" i="7"/>
  <c r="AN182" i="7"/>
  <c r="I182" i="7"/>
  <c r="AD182" i="7"/>
  <c r="Y182" i="7"/>
  <c r="X182" i="7"/>
  <c r="W182" i="7"/>
  <c r="V182" i="7"/>
  <c r="U182" i="7"/>
  <c r="T182" i="7"/>
  <c r="AB182" i="7"/>
  <c r="S182" i="7"/>
  <c r="R182" i="7"/>
  <c r="P182" i="7"/>
  <c r="O182" i="7"/>
  <c r="M182" i="7"/>
  <c r="L182" i="7"/>
  <c r="AC182" i="7"/>
  <c r="AR182" i="7"/>
  <c r="K182" i="7"/>
  <c r="AQ182" i="7"/>
  <c r="AP182" i="7"/>
  <c r="AO182" i="7"/>
  <c r="Q182" i="7"/>
  <c r="AM182" i="7"/>
  <c r="AL182" i="7"/>
  <c r="AK182" i="7"/>
  <c r="J182" i="7"/>
  <c r="AJ182" i="7"/>
  <c r="AI182" i="7"/>
  <c r="AH182" i="7"/>
  <c r="AG182" i="7"/>
  <c r="N182" i="7"/>
  <c r="AF182" i="7"/>
  <c r="AE182" i="7"/>
  <c r="AA182" i="7"/>
  <c r="Z182" i="7"/>
  <c r="I179" i="7"/>
  <c r="AR179" i="7"/>
  <c r="AQ179" i="7"/>
  <c r="AP179" i="7"/>
  <c r="AO179" i="7"/>
  <c r="AN179" i="7"/>
  <c r="AL179" i="7"/>
  <c r="AK179" i="7"/>
  <c r="AJ179" i="7"/>
  <c r="AI179" i="7"/>
  <c r="AH179" i="7"/>
  <c r="AG179" i="7"/>
  <c r="AM179" i="7"/>
  <c r="AF179" i="7"/>
  <c r="AE179" i="7"/>
  <c r="W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X179" i="7"/>
  <c r="Y179" i="7"/>
  <c r="Z179" i="7"/>
  <c r="AA179" i="7"/>
  <c r="AD179" i="7"/>
  <c r="AB179" i="7"/>
  <c r="AC179" i="7"/>
  <c r="J179" i="7"/>
  <c r="X178" i="7"/>
  <c r="Y178" i="7"/>
  <c r="AA178" i="7"/>
  <c r="AB178" i="7"/>
  <c r="AC178" i="7"/>
  <c r="AD178" i="7"/>
  <c r="AE178" i="7"/>
  <c r="AF178" i="7"/>
  <c r="AG178" i="7"/>
  <c r="AH178" i="7"/>
  <c r="AJ178" i="7"/>
  <c r="AK178" i="7"/>
  <c r="AL178" i="7"/>
  <c r="AM178" i="7"/>
  <c r="AN178" i="7"/>
  <c r="AO178" i="7"/>
  <c r="AQ178" i="7"/>
  <c r="AR178" i="7"/>
  <c r="AP178" i="7"/>
  <c r="Z178" i="7"/>
  <c r="I178" i="7"/>
  <c r="A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AL139" i="7"/>
  <c r="AJ139" i="7"/>
  <c r="AI139" i="7"/>
  <c r="AH139" i="7"/>
  <c r="AG139" i="7"/>
  <c r="AF139" i="7"/>
  <c r="AE139" i="7"/>
  <c r="AD139" i="7"/>
  <c r="AC139" i="7"/>
  <c r="AM139" i="7"/>
  <c r="AN139" i="7"/>
  <c r="AO139" i="7"/>
  <c r="AP139" i="7"/>
  <c r="AQ139" i="7"/>
  <c r="AR139" i="7"/>
  <c r="I139" i="7"/>
  <c r="K139" i="7"/>
  <c r="AB139" i="7"/>
  <c r="AA139" i="7"/>
  <c r="Z139" i="7"/>
  <c r="Y139" i="7"/>
  <c r="X139" i="7"/>
  <c r="J139" i="7"/>
  <c r="V139" i="7"/>
  <c r="U139" i="7"/>
  <c r="T139" i="7"/>
  <c r="S139" i="7"/>
  <c r="R139" i="7"/>
  <c r="Q139" i="7"/>
  <c r="P139" i="7"/>
  <c r="O139" i="7"/>
  <c r="N139" i="7"/>
  <c r="M139" i="7"/>
  <c r="L139" i="7"/>
  <c r="AK139" i="7"/>
  <c r="W139" i="7"/>
  <c r="AR138" i="7"/>
  <c r="AQ138" i="7"/>
  <c r="AP138" i="7"/>
  <c r="AO138" i="7"/>
  <c r="AN138" i="7"/>
  <c r="AM138" i="7"/>
  <c r="AL138" i="7"/>
  <c r="AK138" i="7"/>
  <c r="AJ138" i="7"/>
  <c r="J138" i="7"/>
  <c r="I138" i="7"/>
  <c r="K138" i="7"/>
  <c r="L138" i="7"/>
  <c r="S138" i="7"/>
  <c r="N138" i="7"/>
  <c r="O138" i="7"/>
  <c r="P138" i="7"/>
  <c r="Q138" i="7"/>
  <c r="R138" i="7"/>
  <c r="AF138" i="7"/>
  <c r="AG138" i="7"/>
  <c r="T138" i="7"/>
  <c r="U138" i="7"/>
  <c r="V138" i="7"/>
  <c r="W138" i="7"/>
  <c r="AH138" i="7"/>
  <c r="X138" i="7"/>
  <c r="Y138" i="7"/>
  <c r="Z138" i="7"/>
  <c r="AA138" i="7"/>
  <c r="AB138" i="7"/>
  <c r="AC138" i="7"/>
  <c r="AD138" i="7"/>
  <c r="AE138" i="7"/>
  <c r="AI138" i="7"/>
  <c r="M138" i="7"/>
  <c r="AL137" i="7"/>
  <c r="AM137" i="7"/>
  <c r="AN137" i="7"/>
  <c r="AO137" i="7"/>
  <c r="AP137" i="7"/>
  <c r="AQ137" i="7"/>
  <c r="AR137" i="7"/>
  <c r="AH137" i="7"/>
  <c r="J137" i="7"/>
  <c r="I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I137" i="7"/>
  <c r="AJ137" i="7"/>
  <c r="AK137" i="7"/>
  <c r="AQ134" i="7"/>
  <c r="I134" i="7"/>
  <c r="AR134" i="7"/>
  <c r="AC134" i="7"/>
  <c r="AG134" i="7"/>
  <c r="T134" i="7"/>
  <c r="S134" i="7"/>
  <c r="N134" i="7"/>
  <c r="R134" i="7"/>
  <c r="AP134" i="7"/>
  <c r="Q134" i="7"/>
  <c r="P134" i="7"/>
  <c r="O134" i="7"/>
  <c r="AB134" i="7"/>
  <c r="AA134" i="7"/>
  <c r="Z134" i="7"/>
  <c r="Y134" i="7"/>
  <c r="X134" i="7"/>
  <c r="U134" i="7"/>
  <c r="AO134" i="7"/>
  <c r="AN134" i="7"/>
  <c r="AM134" i="7"/>
  <c r="W134" i="7"/>
  <c r="AL134" i="7"/>
  <c r="AK134" i="7"/>
  <c r="AJ134" i="7"/>
  <c r="AI134" i="7"/>
  <c r="AH134" i="7"/>
  <c r="AF134" i="7"/>
  <c r="V134" i="7"/>
  <c r="AE134" i="7"/>
  <c r="AD134" i="7"/>
  <c r="J134" i="7"/>
  <c r="K134" i="7"/>
  <c r="L134" i="7"/>
  <c r="M134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AJ133" i="7"/>
  <c r="AK133" i="7"/>
  <c r="AL133" i="7"/>
  <c r="AR133" i="7"/>
  <c r="AM133" i="7"/>
  <c r="AN133" i="7"/>
  <c r="AO133" i="7"/>
  <c r="AP133" i="7"/>
  <c r="AQ133" i="7"/>
  <c r="N133" i="7"/>
  <c r="O133" i="7"/>
  <c r="P133" i="7"/>
  <c r="Q133" i="7"/>
  <c r="I133" i="7"/>
  <c r="J133" i="7"/>
  <c r="K133" i="7"/>
  <c r="L133" i="7"/>
  <c r="M133" i="7"/>
  <c r="AG124" i="7"/>
  <c r="AP124" i="7"/>
  <c r="AJ124" i="7"/>
  <c r="AF124" i="7"/>
  <c r="AB124" i="7"/>
  <c r="X124" i="7"/>
  <c r="R124" i="7"/>
  <c r="O124" i="7"/>
  <c r="M124" i="7"/>
  <c r="AD124" i="7"/>
  <c r="AN124" i="7"/>
  <c r="AR124" i="7"/>
  <c r="AK124" i="7"/>
  <c r="AH124" i="7"/>
  <c r="Z124" i="7"/>
  <c r="S124" i="7"/>
  <c r="N124" i="7"/>
  <c r="J124" i="7"/>
  <c r="AO124" i="7"/>
  <c r="L124" i="7"/>
  <c r="K124" i="7"/>
  <c r="Q124" i="7"/>
  <c r="U124" i="7"/>
  <c r="V124" i="7"/>
  <c r="AA124" i="7"/>
  <c r="AE124" i="7"/>
  <c r="AI124" i="7"/>
  <c r="AL124" i="7"/>
  <c r="AQ124" i="7"/>
  <c r="Y124" i="7"/>
  <c r="AM124" i="7"/>
  <c r="I124" i="7"/>
  <c r="P124" i="7"/>
  <c r="T124" i="7"/>
  <c r="W124" i="7"/>
  <c r="AC124" i="7"/>
  <c r="I123" i="7"/>
  <c r="AR123" i="7"/>
  <c r="Z123" i="7"/>
  <c r="M123" i="7"/>
  <c r="P123" i="7"/>
  <c r="AF123" i="7"/>
  <c r="J123" i="7"/>
  <c r="N123" i="7"/>
  <c r="Q123" i="7"/>
  <c r="V123" i="7"/>
  <c r="AC123" i="7"/>
  <c r="AG123" i="7"/>
  <c r="AL123" i="7"/>
  <c r="AQ123" i="7"/>
  <c r="R123" i="7"/>
  <c r="AN123" i="7"/>
  <c r="AJ123" i="7"/>
  <c r="U123" i="7"/>
  <c r="Y123" i="7"/>
  <c r="AE123" i="7"/>
  <c r="AI123" i="7"/>
  <c r="AM123" i="7"/>
  <c r="AP123" i="7"/>
  <c r="K123" i="7"/>
  <c r="T123" i="7"/>
  <c r="X123" i="7"/>
  <c r="AB123" i="7"/>
  <c r="L123" i="7"/>
  <c r="O123" i="7"/>
  <c r="S123" i="7"/>
  <c r="W123" i="7"/>
  <c r="AA123" i="7"/>
  <c r="AD123" i="7"/>
  <c r="AH123" i="7"/>
  <c r="AK123" i="7"/>
  <c r="AO123" i="7"/>
  <c r="AE122" i="7"/>
  <c r="AG122" i="7"/>
  <c r="Y122" i="7"/>
  <c r="AM122" i="7"/>
  <c r="I122" i="7"/>
  <c r="U122" i="7"/>
  <c r="K122" i="7"/>
  <c r="N122" i="7"/>
  <c r="R122" i="7"/>
  <c r="V122" i="7"/>
  <c r="AA122" i="7"/>
  <c r="AH122" i="7"/>
  <c r="AK122" i="7"/>
  <c r="AO122" i="7"/>
  <c r="AR122" i="7"/>
  <c r="AF122" i="7"/>
  <c r="AJ122" i="7"/>
  <c r="AD122" i="7"/>
  <c r="L122" i="7"/>
  <c r="AN122" i="7"/>
  <c r="AQ122" i="7"/>
  <c r="P122" i="7"/>
  <c r="M122" i="7"/>
  <c r="J122" i="7"/>
  <c r="Q122" i="7"/>
  <c r="T122" i="7"/>
  <c r="X122" i="7"/>
  <c r="AB122" i="7"/>
  <c r="AI122" i="7"/>
  <c r="AL122" i="7"/>
  <c r="AP122" i="7"/>
  <c r="Z122" i="7"/>
  <c r="W122" i="7"/>
  <c r="AC122" i="7"/>
  <c r="O122" i="7"/>
  <c r="S122" i="7"/>
  <c r="L119" i="7"/>
  <c r="U119" i="7"/>
  <c r="N119" i="7"/>
  <c r="X119" i="7"/>
  <c r="S119" i="7"/>
  <c r="O119" i="7"/>
  <c r="K119" i="7"/>
  <c r="AP119" i="7"/>
  <c r="AK119" i="7"/>
  <c r="AB119" i="7"/>
  <c r="T119" i="7"/>
  <c r="R119" i="7"/>
  <c r="Q119" i="7"/>
  <c r="M119" i="7"/>
  <c r="AQ119" i="7"/>
  <c r="AL119" i="7"/>
  <c r="AG119" i="7"/>
  <c r="AA119" i="7"/>
  <c r="V119" i="7"/>
  <c r="AR119" i="7"/>
  <c r="AM119" i="7"/>
  <c r="AH119" i="7"/>
  <c r="AD119" i="7"/>
  <c r="Z119" i="7"/>
  <c r="W119" i="7"/>
  <c r="P119" i="7"/>
  <c r="J119" i="7"/>
  <c r="AN119" i="7"/>
  <c r="AJ119" i="7"/>
  <c r="AF119" i="7"/>
  <c r="AC119" i="7"/>
  <c r="I119" i="7"/>
  <c r="AO119" i="7"/>
  <c r="AI119" i="7"/>
  <c r="AE119" i="7"/>
  <c r="Y119" i="7"/>
  <c r="AP118" i="7"/>
  <c r="AL118" i="7"/>
  <c r="AF118" i="7"/>
  <c r="Z118" i="7"/>
  <c r="V118" i="7"/>
  <c r="P118" i="7"/>
  <c r="M118" i="7"/>
  <c r="AO118" i="7"/>
  <c r="N118" i="7"/>
  <c r="AK118" i="7"/>
  <c r="AD118" i="7"/>
  <c r="Y118" i="7"/>
  <c r="U118" i="7"/>
  <c r="I118" i="7"/>
  <c r="L118" i="7"/>
  <c r="O118" i="7"/>
  <c r="T118" i="7"/>
  <c r="AC118" i="7"/>
  <c r="R118" i="7"/>
  <c r="K118" i="7"/>
  <c r="S118" i="7"/>
  <c r="W118" i="7"/>
  <c r="AB118" i="7"/>
  <c r="AI118" i="7"/>
  <c r="AM118" i="7"/>
  <c r="AQ118" i="7"/>
  <c r="Q118" i="7"/>
  <c r="J118" i="7"/>
  <c r="AG118" i="7"/>
  <c r="AJ118" i="7"/>
  <c r="AR118" i="7"/>
  <c r="AN118" i="7"/>
  <c r="AH118" i="7"/>
  <c r="AE118" i="7"/>
  <c r="AA118" i="7"/>
  <c r="X118" i="7"/>
  <c r="L109" i="7"/>
  <c r="P109" i="7"/>
  <c r="U109" i="7"/>
  <c r="AQ109" i="7"/>
  <c r="AM109" i="7"/>
  <c r="AE109" i="7"/>
  <c r="W109" i="7"/>
  <c r="S109" i="7"/>
  <c r="J109" i="7"/>
  <c r="N109" i="7"/>
  <c r="O109" i="7"/>
  <c r="V109" i="7"/>
  <c r="AA109" i="7"/>
  <c r="AF109" i="7"/>
  <c r="AJ109" i="7"/>
  <c r="I109" i="7"/>
  <c r="Y109" i="7"/>
  <c r="AC109" i="7"/>
  <c r="AI109" i="7"/>
  <c r="AL109" i="7"/>
  <c r="AP109" i="7"/>
  <c r="R109" i="7"/>
  <c r="AB109" i="7"/>
  <c r="AG109" i="7"/>
  <c r="AN109" i="7"/>
  <c r="X109" i="7"/>
  <c r="M109" i="7"/>
  <c r="AR109" i="7"/>
  <c r="AO109" i="7"/>
  <c r="AK109" i="7"/>
  <c r="AH109" i="7"/>
  <c r="AD109" i="7"/>
  <c r="Z109" i="7"/>
  <c r="T109" i="7"/>
  <c r="Q109" i="7"/>
  <c r="K109" i="7"/>
  <c r="L108" i="7"/>
  <c r="V108" i="7"/>
  <c r="AI108" i="7"/>
  <c r="AO108" i="7"/>
  <c r="AJ108" i="7"/>
  <c r="AB108" i="7"/>
  <c r="X108" i="7"/>
  <c r="Q108" i="7"/>
  <c r="N108" i="7"/>
  <c r="AE108" i="7"/>
  <c r="Z108" i="7"/>
  <c r="AD108" i="7"/>
  <c r="AH108" i="7"/>
  <c r="AK108" i="7"/>
  <c r="AP108" i="7"/>
  <c r="K108" i="7"/>
  <c r="AF108" i="7"/>
  <c r="AA108" i="7"/>
  <c r="P108" i="7"/>
  <c r="S108" i="7"/>
  <c r="W108" i="7"/>
  <c r="AC108" i="7"/>
  <c r="M108" i="7"/>
  <c r="R108" i="7"/>
  <c r="J108" i="7"/>
  <c r="AL108" i="7"/>
  <c r="AR108" i="7"/>
  <c r="T108" i="7"/>
  <c r="I108" i="7"/>
  <c r="Y108" i="7"/>
  <c r="AG108" i="7"/>
  <c r="AN108" i="7"/>
  <c r="U108" i="7"/>
  <c r="AQ108" i="7"/>
  <c r="AM108" i="7"/>
  <c r="O108" i="7"/>
  <c r="I107" i="7"/>
  <c r="AL107" i="7"/>
  <c r="AH107" i="7"/>
  <c r="AD107" i="7"/>
  <c r="W107" i="7"/>
  <c r="T107" i="7"/>
  <c r="K107" i="7"/>
  <c r="AR107" i="7"/>
  <c r="M107" i="7"/>
  <c r="R107" i="7"/>
  <c r="Y107" i="7"/>
  <c r="AC107" i="7"/>
  <c r="AG107" i="7"/>
  <c r="AJ107" i="7"/>
  <c r="AQ107" i="7"/>
  <c r="AB107" i="7"/>
  <c r="X107" i="7"/>
  <c r="S107" i="7"/>
  <c r="O107" i="7"/>
  <c r="N107" i="7"/>
  <c r="AK107" i="7"/>
  <c r="AP107" i="7"/>
  <c r="AN107" i="7"/>
  <c r="AO107" i="7"/>
  <c r="AI107" i="7"/>
  <c r="AM107" i="7"/>
  <c r="J107" i="7"/>
  <c r="P107" i="7"/>
  <c r="Z107" i="7"/>
  <c r="Q107" i="7"/>
  <c r="L107" i="7"/>
  <c r="AE107" i="7"/>
  <c r="AA107" i="7"/>
  <c r="U107" i="7"/>
  <c r="AF107" i="7"/>
  <c r="V107" i="7"/>
  <c r="J104" i="7"/>
  <c r="K104" i="7"/>
  <c r="L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AJ104" i="7"/>
  <c r="AK104" i="7"/>
  <c r="AL104" i="7"/>
  <c r="AM104" i="7"/>
  <c r="AN104" i="7"/>
  <c r="AO104" i="7"/>
  <c r="AP104" i="7"/>
  <c r="AQ104" i="7"/>
  <c r="AR104" i="7"/>
  <c r="I104" i="7"/>
  <c r="M104" i="7"/>
  <c r="O103" i="7"/>
  <c r="R103" i="7"/>
  <c r="R102" i="7" s="1"/>
  <c r="L103" i="7"/>
  <c r="K103" i="7"/>
  <c r="S103" i="7"/>
  <c r="S102" i="7" s="1"/>
  <c r="I103" i="7"/>
  <c r="AR103" i="7"/>
  <c r="AQ103" i="7"/>
  <c r="AP103" i="7"/>
  <c r="V103" i="7"/>
  <c r="AO103" i="7"/>
  <c r="AN103" i="7"/>
  <c r="AM103" i="7"/>
  <c r="AL103" i="7"/>
  <c r="AD103" i="7"/>
  <c r="AD102" i="7" s="1"/>
  <c r="AK103" i="7"/>
  <c r="AJ103" i="7"/>
  <c r="U103" i="7"/>
  <c r="U102" i="7" s="1"/>
  <c r="N103" i="7"/>
  <c r="P103" i="7"/>
  <c r="T103" i="7"/>
  <c r="T102" i="7" s="1"/>
  <c r="AE103" i="7"/>
  <c r="M103" i="7"/>
  <c r="Q103" i="7"/>
  <c r="J103" i="7"/>
  <c r="AI103" i="7"/>
  <c r="AH103" i="7"/>
  <c r="AG103" i="7"/>
  <c r="AF103" i="7"/>
  <c r="W103" i="7"/>
  <c r="X103" i="7"/>
  <c r="Y103" i="7"/>
  <c r="Z103" i="7"/>
  <c r="AA103" i="7"/>
  <c r="AB103" i="7"/>
  <c r="AC103" i="7"/>
  <c r="Q79" i="7"/>
  <c r="AG79" i="7"/>
  <c r="I79" i="7"/>
  <c r="AR79" i="7"/>
  <c r="AQ79" i="7"/>
  <c r="AP79" i="7"/>
  <c r="AO79" i="7"/>
  <c r="AN79" i="7"/>
  <c r="AM79" i="7"/>
  <c r="AK79" i="7"/>
  <c r="AJ79" i="7"/>
  <c r="AI79" i="7"/>
  <c r="AH79" i="7"/>
  <c r="AF79" i="7"/>
  <c r="AE79" i="7"/>
  <c r="AD79" i="7"/>
  <c r="AC79" i="7"/>
  <c r="AB79" i="7"/>
  <c r="AA79" i="7"/>
  <c r="Z79" i="7"/>
  <c r="X79" i="7"/>
  <c r="J79" i="7"/>
  <c r="Y79" i="7"/>
  <c r="O79" i="7"/>
  <c r="N79" i="7"/>
  <c r="R79" i="7"/>
  <c r="AL79" i="7"/>
  <c r="M79" i="7"/>
  <c r="L79" i="7"/>
  <c r="K79" i="7"/>
  <c r="T79" i="7"/>
  <c r="U79" i="7"/>
  <c r="V79" i="7"/>
  <c r="W79" i="7"/>
  <c r="P79" i="7"/>
  <c r="S79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AQ78" i="7"/>
  <c r="AR78" i="7"/>
  <c r="I78" i="7"/>
  <c r="J78" i="7"/>
  <c r="K78" i="7"/>
  <c r="L78" i="7"/>
  <c r="M78" i="7"/>
  <c r="N78" i="7"/>
  <c r="O78" i="7"/>
  <c r="P78" i="7"/>
  <c r="Q78" i="7"/>
  <c r="R78" i="7"/>
  <c r="S78" i="7"/>
  <c r="T78" i="7"/>
  <c r="AO77" i="7"/>
  <c r="AN77" i="7"/>
  <c r="AM77" i="7"/>
  <c r="AL77" i="7"/>
  <c r="AK77" i="7"/>
  <c r="AJ77" i="7"/>
  <c r="L77" i="7"/>
  <c r="AI77" i="7"/>
  <c r="AH77" i="7"/>
  <c r="AG77" i="7"/>
  <c r="AE77" i="7"/>
  <c r="AD77" i="7"/>
  <c r="AC77" i="7"/>
  <c r="AB77" i="7"/>
  <c r="AA77" i="7"/>
  <c r="T77" i="7"/>
  <c r="Z77" i="7"/>
  <c r="Y77" i="7"/>
  <c r="X77" i="7"/>
  <c r="AF77" i="7"/>
  <c r="I77" i="7"/>
  <c r="W77" i="7"/>
  <c r="V77" i="7"/>
  <c r="M77" i="7"/>
  <c r="AR77" i="7"/>
  <c r="N77" i="7"/>
  <c r="O77" i="7"/>
  <c r="U77" i="7"/>
  <c r="P77" i="7"/>
  <c r="Q77" i="7"/>
  <c r="R77" i="7"/>
  <c r="S77" i="7"/>
  <c r="AQ77" i="7"/>
  <c r="AP77" i="7"/>
  <c r="T74" i="7"/>
  <c r="O74" i="7"/>
  <c r="U74" i="7"/>
  <c r="V74" i="7"/>
  <c r="V479" i="7" s="1"/>
  <c r="P122" i="1" s="1"/>
  <c r="W74" i="7"/>
  <c r="W479" i="7" s="1"/>
  <c r="Q122" i="1" s="1"/>
  <c r="X74" i="7"/>
  <c r="Y74" i="7"/>
  <c r="Z74" i="7"/>
  <c r="AA74" i="7"/>
  <c r="AB74" i="7"/>
  <c r="AB479" i="7" s="1"/>
  <c r="V122" i="1" s="1"/>
  <c r="AC74" i="7"/>
  <c r="AD74" i="7"/>
  <c r="AE74" i="7"/>
  <c r="AE479" i="7" s="1"/>
  <c r="Y122" i="1" s="1"/>
  <c r="AM74" i="7"/>
  <c r="AM479" i="7" s="1"/>
  <c r="AG122" i="1" s="1"/>
  <c r="AG74" i="7"/>
  <c r="AG479" i="7" s="1"/>
  <c r="AA122" i="1" s="1"/>
  <c r="AH74" i="7"/>
  <c r="AI74" i="7"/>
  <c r="AJ74" i="7"/>
  <c r="AJ479" i="7" s="1"/>
  <c r="AD122" i="1" s="1"/>
  <c r="J74" i="7"/>
  <c r="K74" i="7"/>
  <c r="L74" i="7"/>
  <c r="M74" i="7"/>
  <c r="M479" i="7" s="1"/>
  <c r="G122" i="1" s="1"/>
  <c r="N74" i="7"/>
  <c r="P74" i="7"/>
  <c r="Q74" i="7"/>
  <c r="AK74" i="7"/>
  <c r="AK479" i="7" s="1"/>
  <c r="AE122" i="1" s="1"/>
  <c r="AL74" i="7"/>
  <c r="AN74" i="7"/>
  <c r="AN479" i="7" s="1"/>
  <c r="AH122" i="1" s="1"/>
  <c r="AO74" i="7"/>
  <c r="AO479" i="7" s="1"/>
  <c r="AI122" i="1" s="1"/>
  <c r="AP74" i="7"/>
  <c r="AP479" i="7" s="1"/>
  <c r="AJ122" i="1" s="1"/>
  <c r="AQ74" i="7"/>
  <c r="AQ479" i="7" s="1"/>
  <c r="AK122" i="1" s="1"/>
  <c r="AR74" i="7"/>
  <c r="I74" i="7"/>
  <c r="I479" i="7" s="1"/>
  <c r="C122" i="1" s="1"/>
  <c r="R74" i="7"/>
  <c r="S74" i="7"/>
  <c r="AF74" i="7"/>
  <c r="P73" i="7"/>
  <c r="P479" i="7" s="1"/>
  <c r="J122" i="1" s="1"/>
  <c r="Q73" i="7"/>
  <c r="Q479" i="7" s="1"/>
  <c r="K122" i="1" s="1"/>
  <c r="R73" i="7"/>
  <c r="R479" i="7" s="1"/>
  <c r="L122" i="1" s="1"/>
  <c r="S73" i="7"/>
  <c r="S479" i="7" s="1"/>
  <c r="M122" i="1" s="1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AK73" i="7"/>
  <c r="AL73" i="7"/>
  <c r="AM73" i="7"/>
  <c r="AN73" i="7"/>
  <c r="AO73" i="7"/>
  <c r="AP73" i="7"/>
  <c r="AQ73" i="7"/>
  <c r="AR73" i="7"/>
  <c r="I73" i="7"/>
  <c r="AJ73" i="7"/>
  <c r="J73" i="7"/>
  <c r="K73" i="7"/>
  <c r="L73" i="7"/>
  <c r="M73" i="7"/>
  <c r="N73" i="7"/>
  <c r="O73" i="7"/>
  <c r="J64" i="7"/>
  <c r="AH64" i="7"/>
  <c r="U64" i="7"/>
  <c r="V64" i="7"/>
  <c r="W64" i="7"/>
  <c r="X64" i="7"/>
  <c r="Y64" i="7"/>
  <c r="Z64" i="7"/>
  <c r="AA64" i="7"/>
  <c r="AB64" i="7"/>
  <c r="AJ64" i="7"/>
  <c r="AK64" i="7"/>
  <c r="AL64" i="7"/>
  <c r="AM64" i="7"/>
  <c r="AN64" i="7"/>
  <c r="AO64" i="7"/>
  <c r="AP64" i="7"/>
  <c r="AR64" i="7"/>
  <c r="I64" i="7"/>
  <c r="K64" i="7"/>
  <c r="L64" i="7"/>
  <c r="M64" i="7"/>
  <c r="N64" i="7"/>
  <c r="O64" i="7"/>
  <c r="P64" i="7"/>
  <c r="Q64" i="7"/>
  <c r="R64" i="7"/>
  <c r="AQ64" i="7"/>
  <c r="S64" i="7"/>
  <c r="AC64" i="7"/>
  <c r="AD64" i="7"/>
  <c r="AE64" i="7"/>
  <c r="AF64" i="7"/>
  <c r="AG64" i="7"/>
  <c r="T64" i="7"/>
  <c r="AI64" i="7"/>
  <c r="K63" i="7"/>
  <c r="L63" i="7"/>
  <c r="M63" i="7"/>
  <c r="N63" i="7"/>
  <c r="O63" i="7"/>
  <c r="P63" i="7"/>
  <c r="Q63" i="7"/>
  <c r="R63" i="7"/>
  <c r="S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AJ63" i="7"/>
  <c r="AK63" i="7"/>
  <c r="AM63" i="7"/>
  <c r="AL63" i="7"/>
  <c r="I63" i="7"/>
  <c r="J63" i="7"/>
  <c r="AN63" i="7"/>
  <c r="AO63" i="7"/>
  <c r="AP63" i="7"/>
  <c r="AQ63" i="7"/>
  <c r="AR63" i="7"/>
  <c r="T63" i="7"/>
  <c r="AL62" i="7"/>
  <c r="AN62" i="7"/>
  <c r="AI62" i="7"/>
  <c r="AH62" i="7"/>
  <c r="AG62" i="7"/>
  <c r="AF62" i="7"/>
  <c r="AE62" i="7"/>
  <c r="AD62" i="7"/>
  <c r="AC62" i="7"/>
  <c r="AB62" i="7"/>
  <c r="AA62" i="7"/>
  <c r="Z62" i="7"/>
  <c r="I62" i="7"/>
  <c r="Y62" i="7"/>
  <c r="AR62" i="7"/>
  <c r="AQ62" i="7"/>
  <c r="AP62" i="7"/>
  <c r="AO62" i="7"/>
  <c r="AM62" i="7"/>
  <c r="AK62" i="7"/>
  <c r="AJ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M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N59" i="7"/>
  <c r="AF59" i="7"/>
  <c r="L59" i="7"/>
  <c r="O59" i="7"/>
  <c r="K59" i="7"/>
  <c r="AG59" i="7"/>
  <c r="AH59" i="7"/>
  <c r="AI59" i="7"/>
  <c r="AJ59" i="7"/>
  <c r="AK59" i="7"/>
  <c r="AL59" i="7"/>
  <c r="AM59" i="7"/>
  <c r="AN59" i="7"/>
  <c r="AO59" i="7"/>
  <c r="AP59" i="7"/>
  <c r="AQ59" i="7"/>
  <c r="AR59" i="7"/>
  <c r="J59" i="7"/>
  <c r="I59" i="7"/>
  <c r="AF58" i="7"/>
  <c r="AG58" i="7"/>
  <c r="AH58" i="7"/>
  <c r="AI58" i="7"/>
  <c r="AJ58" i="7"/>
  <c r="AK58" i="7"/>
  <c r="AL58" i="7"/>
  <c r="AM58" i="7"/>
  <c r="AN58" i="7"/>
  <c r="AO58" i="7"/>
  <c r="AP58" i="7"/>
  <c r="AQ58" i="7"/>
  <c r="AR58" i="7"/>
  <c r="M58" i="7"/>
  <c r="AE58" i="7"/>
  <c r="I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L58" i="7"/>
  <c r="K58" i="7"/>
  <c r="J58" i="7"/>
  <c r="Z49" i="7"/>
  <c r="M49" i="7"/>
  <c r="L49" i="7"/>
  <c r="K49" i="7"/>
  <c r="J49" i="7"/>
  <c r="N49" i="7"/>
  <c r="AO49" i="7"/>
  <c r="AP49" i="7"/>
  <c r="AQ49" i="7"/>
  <c r="AN49" i="7"/>
  <c r="AR49" i="7"/>
  <c r="T49" i="7"/>
  <c r="Y49" i="7"/>
  <c r="X49" i="7"/>
  <c r="W49" i="7"/>
  <c r="V49" i="7"/>
  <c r="U49" i="7"/>
  <c r="S49" i="7"/>
  <c r="R49" i="7"/>
  <c r="Q49" i="7"/>
  <c r="P49" i="7"/>
  <c r="O49" i="7"/>
  <c r="I49" i="7"/>
  <c r="AA49" i="7"/>
  <c r="AB49" i="7"/>
  <c r="AC49" i="7"/>
  <c r="AD49" i="7"/>
  <c r="AE49" i="7"/>
  <c r="AF49" i="7"/>
  <c r="AG49" i="7"/>
  <c r="AH49" i="7"/>
  <c r="AI49" i="7"/>
  <c r="AJ49" i="7"/>
  <c r="AK49" i="7"/>
  <c r="AL49" i="7"/>
  <c r="AM49" i="7"/>
  <c r="AM48" i="7"/>
  <c r="AR48" i="7"/>
  <c r="AQ48" i="7"/>
  <c r="AP48" i="7"/>
  <c r="AN48" i="7"/>
  <c r="J48" i="7"/>
  <c r="K48" i="7"/>
  <c r="L48" i="7"/>
  <c r="M48" i="7"/>
  <c r="AC48" i="7"/>
  <c r="AD48" i="7"/>
  <c r="AE48" i="7"/>
  <c r="AG48" i="7"/>
  <c r="AH48" i="7"/>
  <c r="AI48" i="7"/>
  <c r="AJ48" i="7"/>
  <c r="AK48" i="7"/>
  <c r="N48" i="7"/>
  <c r="Z48" i="7"/>
  <c r="AA48" i="7"/>
  <c r="AB48" i="7"/>
  <c r="O48" i="7"/>
  <c r="P48" i="7"/>
  <c r="AL48" i="7"/>
  <c r="Q48" i="7"/>
  <c r="R48" i="7"/>
  <c r="AO48" i="7"/>
  <c r="S48" i="7"/>
  <c r="T48" i="7"/>
  <c r="U48" i="7"/>
  <c r="V48" i="7"/>
  <c r="W48" i="7"/>
  <c r="AF48" i="7"/>
  <c r="X48" i="7"/>
  <c r="I48" i="7"/>
  <c r="Y48" i="7"/>
  <c r="P47" i="7"/>
  <c r="Y47" i="7"/>
  <c r="X47" i="7"/>
  <c r="W47" i="7"/>
  <c r="J47" i="7"/>
  <c r="K47" i="7"/>
  <c r="L47" i="7"/>
  <c r="M47" i="7"/>
  <c r="N47" i="7"/>
  <c r="O47" i="7"/>
  <c r="Q47" i="7"/>
  <c r="R47" i="7"/>
  <c r="S47" i="7"/>
  <c r="T47" i="7"/>
  <c r="U47" i="7"/>
  <c r="V47" i="7"/>
  <c r="AQ47" i="7"/>
  <c r="I47" i="7"/>
  <c r="AR47" i="7"/>
  <c r="AC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B47" i="7"/>
  <c r="AA47" i="7"/>
  <c r="Z47" i="7"/>
  <c r="M44" i="7"/>
  <c r="AK44" i="7"/>
  <c r="AL44" i="7"/>
  <c r="AM44" i="7"/>
  <c r="AN44" i="7"/>
  <c r="AO44" i="7"/>
  <c r="J44" i="7"/>
  <c r="K44" i="7"/>
  <c r="L44" i="7"/>
  <c r="T44" i="7"/>
  <c r="N44" i="7"/>
  <c r="O44" i="7"/>
  <c r="P44" i="7"/>
  <c r="Q44" i="7"/>
  <c r="R44" i="7"/>
  <c r="AP44" i="7"/>
  <c r="AR44" i="7"/>
  <c r="I44" i="7"/>
  <c r="S44" i="7"/>
  <c r="U44" i="7"/>
  <c r="V44" i="7"/>
  <c r="W44" i="7"/>
  <c r="X44" i="7"/>
  <c r="Y44" i="7"/>
  <c r="Z44" i="7"/>
  <c r="AA44" i="7"/>
  <c r="AQ44" i="7"/>
  <c r="AB44" i="7"/>
  <c r="AC44" i="7"/>
  <c r="AD44" i="7"/>
  <c r="AE44" i="7"/>
  <c r="AF44" i="7"/>
  <c r="AG44" i="7"/>
  <c r="AH44" i="7"/>
  <c r="AI44" i="7"/>
  <c r="AJ44" i="7"/>
  <c r="S43" i="7"/>
  <c r="R43" i="7"/>
  <c r="AQ43" i="7"/>
  <c r="AK43" i="7"/>
  <c r="AR43" i="7"/>
  <c r="J43" i="7"/>
  <c r="K43" i="7"/>
  <c r="L43" i="7"/>
  <c r="T43" i="7"/>
  <c r="AJ43" i="7"/>
  <c r="N43" i="7"/>
  <c r="O43" i="7"/>
  <c r="P43" i="7"/>
  <c r="I43" i="7"/>
  <c r="M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Q43" i="7"/>
  <c r="V43" i="7"/>
  <c r="U43" i="7"/>
  <c r="AM43" i="7"/>
  <c r="AN43" i="7"/>
  <c r="AO43" i="7"/>
  <c r="AP43" i="7"/>
  <c r="AL43" i="7"/>
  <c r="Q28" i="7"/>
  <c r="X28" i="7"/>
  <c r="AB28" i="7"/>
  <c r="AA28" i="7"/>
  <c r="W28" i="7"/>
  <c r="R28" i="7"/>
  <c r="N28" i="7"/>
  <c r="L28" i="7"/>
  <c r="T28" i="7"/>
  <c r="Y28" i="7"/>
  <c r="V28" i="7"/>
  <c r="S28" i="7"/>
  <c r="K28" i="7"/>
  <c r="AC28" i="7"/>
  <c r="Z28" i="7"/>
  <c r="Z479" i="7" s="1"/>
  <c r="T122" i="1" s="1"/>
  <c r="U28" i="7"/>
  <c r="U479" i="7" s="1"/>
  <c r="O122" i="1" s="1"/>
  <c r="J28" i="7"/>
  <c r="O28" i="7"/>
  <c r="M28" i="7"/>
  <c r="P28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P34" i="7"/>
  <c r="J34" i="7"/>
  <c r="R34" i="7"/>
  <c r="AR34" i="7"/>
  <c r="L34" i="7"/>
  <c r="I34" i="7"/>
  <c r="AL34" i="7"/>
  <c r="AO34" i="7"/>
  <c r="AQ34" i="7"/>
  <c r="Q34" i="7"/>
  <c r="AK34" i="7"/>
  <c r="AN34" i="7"/>
  <c r="AM34" i="7"/>
  <c r="P34" i="7"/>
  <c r="O34" i="7"/>
  <c r="N34" i="7"/>
  <c r="M34" i="7"/>
  <c r="K34" i="7"/>
  <c r="AR33" i="7"/>
  <c r="AE33" i="7"/>
  <c r="AD33" i="7"/>
  <c r="AC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I33" i="7"/>
  <c r="N33" i="7"/>
  <c r="M33" i="7"/>
  <c r="L33" i="7"/>
  <c r="K33" i="7"/>
  <c r="J33" i="7"/>
  <c r="AB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I32" i="7"/>
  <c r="O32" i="7"/>
  <c r="Y32" i="7"/>
  <c r="AR32" i="7"/>
  <c r="AQ32" i="7"/>
  <c r="AP32" i="7"/>
  <c r="AO32" i="7"/>
  <c r="AN32" i="7"/>
  <c r="AM32" i="7"/>
  <c r="AE32" i="7"/>
  <c r="AL32" i="7"/>
  <c r="X32" i="7"/>
  <c r="AJ32" i="7"/>
  <c r="AI32" i="7"/>
  <c r="W32" i="7"/>
  <c r="V32" i="7"/>
  <c r="U32" i="7"/>
  <c r="T32" i="7"/>
  <c r="S32" i="7"/>
  <c r="AB32" i="7"/>
  <c r="R32" i="7"/>
  <c r="AA32" i="7"/>
  <c r="AC32" i="7"/>
  <c r="Q32" i="7"/>
  <c r="AD32" i="7"/>
  <c r="P32" i="7"/>
  <c r="Z32" i="7"/>
  <c r="AF32" i="7"/>
  <c r="AG32" i="7"/>
  <c r="AH32" i="7"/>
  <c r="M32" i="7"/>
  <c r="L32" i="7"/>
  <c r="K32" i="7"/>
  <c r="J32" i="7"/>
  <c r="AK32" i="7"/>
  <c r="N32" i="7"/>
  <c r="P200" i="7"/>
  <c r="AG200" i="7"/>
  <c r="I200" i="7"/>
  <c r="AR200" i="7"/>
  <c r="AQ200" i="7"/>
  <c r="AP200" i="7"/>
  <c r="AO200" i="7"/>
  <c r="AN200" i="7"/>
  <c r="AM200" i="7"/>
  <c r="AL200" i="7"/>
  <c r="AK200" i="7"/>
  <c r="AJ200" i="7"/>
  <c r="AH200" i="7"/>
  <c r="J200" i="7"/>
  <c r="K200" i="7"/>
  <c r="L200" i="7"/>
  <c r="M200" i="7"/>
  <c r="N200" i="7"/>
  <c r="O200" i="7"/>
  <c r="Q200" i="7"/>
  <c r="R200" i="7"/>
  <c r="S200" i="7"/>
  <c r="T200" i="7"/>
  <c r="U200" i="7"/>
  <c r="V200" i="7"/>
  <c r="W200" i="7"/>
  <c r="X200" i="7"/>
  <c r="Y200" i="7"/>
  <c r="Z200" i="7"/>
  <c r="AA200" i="7"/>
  <c r="AC200" i="7"/>
  <c r="AD200" i="7"/>
  <c r="AE200" i="7"/>
  <c r="AF200" i="7"/>
  <c r="AI200" i="7"/>
  <c r="AB200" i="7"/>
  <c r="Q194" i="7"/>
  <c r="Z194" i="7"/>
  <c r="AA194" i="7"/>
  <c r="AB194" i="7"/>
  <c r="AQ194" i="7"/>
  <c r="AN194" i="7"/>
  <c r="AC194" i="7"/>
  <c r="AD194" i="7"/>
  <c r="AE194" i="7"/>
  <c r="AH194" i="7"/>
  <c r="AF194" i="7"/>
  <c r="J194" i="7"/>
  <c r="K194" i="7"/>
  <c r="L194" i="7"/>
  <c r="M194" i="7"/>
  <c r="N194" i="7"/>
  <c r="O194" i="7"/>
  <c r="P194" i="7"/>
  <c r="AG194" i="7"/>
  <c r="S194" i="7"/>
  <c r="T194" i="7"/>
  <c r="U194" i="7"/>
  <c r="V194" i="7"/>
  <c r="W194" i="7"/>
  <c r="X194" i="7"/>
  <c r="Y194" i="7"/>
  <c r="AI194" i="7"/>
  <c r="AJ194" i="7"/>
  <c r="AK194" i="7"/>
  <c r="AL194" i="7"/>
  <c r="AM194" i="7"/>
  <c r="AO194" i="7"/>
  <c r="AP194" i="7"/>
  <c r="R194" i="7"/>
  <c r="I194" i="7"/>
  <c r="AR194" i="7"/>
  <c r="AG193" i="7"/>
  <c r="AH193" i="7"/>
  <c r="AI193" i="7"/>
  <c r="AJ193" i="7"/>
  <c r="AK193" i="7"/>
  <c r="AL193" i="7"/>
  <c r="AM193" i="7"/>
  <c r="AN193" i="7"/>
  <c r="AO193" i="7"/>
  <c r="I193" i="7"/>
  <c r="AR193" i="7"/>
  <c r="AP193" i="7"/>
  <c r="M193" i="7"/>
  <c r="L193" i="7"/>
  <c r="K193" i="7"/>
  <c r="J193" i="7"/>
  <c r="X193" i="7"/>
  <c r="W193" i="7"/>
  <c r="V193" i="7"/>
  <c r="U193" i="7"/>
  <c r="T193" i="7"/>
  <c r="S193" i="7"/>
  <c r="R193" i="7"/>
  <c r="Q193" i="7"/>
  <c r="P193" i="7"/>
  <c r="O193" i="7"/>
  <c r="Y193" i="7"/>
  <c r="AQ193" i="7"/>
  <c r="N193" i="7"/>
  <c r="Z193" i="7"/>
  <c r="AA193" i="7"/>
  <c r="AB193" i="7"/>
  <c r="AC193" i="7"/>
  <c r="AD193" i="7"/>
  <c r="AE193" i="7"/>
  <c r="AF193" i="7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BZ1" i="28"/>
  <c r="I448" i="7"/>
  <c r="D75" i="25" s="1"/>
  <c r="D76" i="25" s="1"/>
  <c r="AE29" i="7"/>
  <c r="AF29" i="7"/>
  <c r="AG29" i="7"/>
  <c r="AH29" i="7"/>
  <c r="AI29" i="7"/>
  <c r="T29" i="7"/>
  <c r="AJ29" i="7"/>
  <c r="AK29" i="7"/>
  <c r="AL29" i="7"/>
  <c r="AM29" i="7"/>
  <c r="AO29" i="7"/>
  <c r="AP29" i="7"/>
  <c r="AQ29" i="7"/>
  <c r="AR29" i="7"/>
  <c r="I29" i="7"/>
  <c r="J29" i="7"/>
  <c r="K29" i="7"/>
  <c r="K479" i="7" s="1"/>
  <c r="E122" i="1" s="1"/>
  <c r="L29" i="7"/>
  <c r="M29" i="7"/>
  <c r="N29" i="7"/>
  <c r="O29" i="7"/>
  <c r="P29" i="7"/>
  <c r="Q29" i="7"/>
  <c r="R29" i="7"/>
  <c r="S29" i="7"/>
  <c r="AN29" i="7"/>
  <c r="U29" i="7"/>
  <c r="V29" i="7"/>
  <c r="W29" i="7"/>
  <c r="X29" i="7"/>
  <c r="Y29" i="7"/>
  <c r="Z29" i="7"/>
  <c r="AA29" i="7"/>
  <c r="AB29" i="7"/>
  <c r="AC29" i="7"/>
  <c r="AD29" i="7"/>
  <c r="AD28" i="7"/>
  <c r="AE28" i="7"/>
  <c r="AF28" i="7"/>
  <c r="AG28" i="7"/>
  <c r="AH28" i="7"/>
  <c r="AH479" i="7" s="1"/>
  <c r="AB122" i="1" s="1"/>
  <c r="AJ28" i="7"/>
  <c r="AK28" i="7"/>
  <c r="AL28" i="7"/>
  <c r="AL479" i="7" s="1"/>
  <c r="AF122" i="1" s="1"/>
  <c r="AM28" i="7"/>
  <c r="AN28" i="7"/>
  <c r="AO28" i="7"/>
  <c r="AP28" i="7"/>
  <c r="AQ28" i="7"/>
  <c r="AR28" i="7"/>
  <c r="AR479" i="7" s="1"/>
  <c r="AL122" i="1" s="1"/>
  <c r="AI28" i="7"/>
  <c r="I28" i="7"/>
  <c r="Q336" i="7"/>
  <c r="Q335" i="7" s="1"/>
  <c r="L128" i="18" s="1"/>
  <c r="O336" i="7"/>
  <c r="O335" i="7" s="1"/>
  <c r="J128" i="18" s="1"/>
  <c r="M336" i="7"/>
  <c r="M335" i="7" s="1"/>
  <c r="H128" i="18" s="1"/>
  <c r="L336" i="7"/>
  <c r="L335" i="7" s="1"/>
  <c r="G128" i="18" s="1"/>
  <c r="J336" i="7"/>
  <c r="J335" i="7" s="1"/>
  <c r="E128" i="18" s="1"/>
  <c r="K336" i="7"/>
  <c r="K335" i="7" s="1"/>
  <c r="F128" i="18" s="1"/>
  <c r="N336" i="7"/>
  <c r="N335" i="7" s="1"/>
  <c r="I128" i="18" s="1"/>
  <c r="AR336" i="7"/>
  <c r="AR335" i="7" s="1"/>
  <c r="AM128" i="18" s="1"/>
  <c r="AO336" i="7"/>
  <c r="AO335" i="7" s="1"/>
  <c r="AJ128" i="18" s="1"/>
  <c r="AM336" i="7"/>
  <c r="AM335" i="7" s="1"/>
  <c r="AH128" i="18" s="1"/>
  <c r="AK336" i="7"/>
  <c r="AK335" i="7" s="1"/>
  <c r="AF128" i="18" s="1"/>
  <c r="AI336" i="7"/>
  <c r="AI335" i="7" s="1"/>
  <c r="AD128" i="18" s="1"/>
  <c r="AG336" i="7"/>
  <c r="AG335" i="7" s="1"/>
  <c r="AB128" i="18" s="1"/>
  <c r="AE336" i="7"/>
  <c r="AE335" i="7" s="1"/>
  <c r="Z128" i="18" s="1"/>
  <c r="Z336" i="7"/>
  <c r="Z335" i="7" s="1"/>
  <c r="U128" i="18" s="1"/>
  <c r="I336" i="7"/>
  <c r="I335" i="7" s="1"/>
  <c r="D128" i="18" s="1"/>
  <c r="AP336" i="7"/>
  <c r="AP335" i="7" s="1"/>
  <c r="AK128" i="18" s="1"/>
  <c r="AN336" i="7"/>
  <c r="AN335" i="7" s="1"/>
  <c r="AI128" i="18" s="1"/>
  <c r="AL336" i="7"/>
  <c r="AL335" i="7" s="1"/>
  <c r="AG128" i="18" s="1"/>
  <c r="AJ336" i="7"/>
  <c r="AJ335" i="7" s="1"/>
  <c r="AE128" i="18" s="1"/>
  <c r="AH336" i="7"/>
  <c r="AH335" i="7" s="1"/>
  <c r="AC128" i="18" s="1"/>
  <c r="AF336" i="7"/>
  <c r="AF335" i="7" s="1"/>
  <c r="AA128" i="18" s="1"/>
  <c r="Y336" i="7"/>
  <c r="Y335" i="7" s="1"/>
  <c r="T128" i="18" s="1"/>
  <c r="AD336" i="7"/>
  <c r="AD335" i="7" s="1"/>
  <c r="Y128" i="18" s="1"/>
  <c r="AB336" i="7"/>
  <c r="AB335" i="7" s="1"/>
  <c r="W128" i="18" s="1"/>
  <c r="X336" i="7"/>
  <c r="X335" i="7" s="1"/>
  <c r="S128" i="18" s="1"/>
  <c r="V336" i="7"/>
  <c r="V335" i="7" s="1"/>
  <c r="Q128" i="18" s="1"/>
  <c r="T336" i="7"/>
  <c r="T335" i="7" s="1"/>
  <c r="O128" i="18" s="1"/>
  <c r="R336" i="7"/>
  <c r="R335" i="7" s="1"/>
  <c r="M128" i="18" s="1"/>
  <c r="P336" i="7"/>
  <c r="P335" i="7" s="1"/>
  <c r="K128" i="18" s="1"/>
  <c r="S336" i="7"/>
  <c r="S335" i="7" s="1"/>
  <c r="N128" i="18" s="1"/>
  <c r="U336" i="7"/>
  <c r="U335" i="7" s="1"/>
  <c r="P128" i="18" s="1"/>
  <c r="W336" i="7"/>
  <c r="W335" i="7" s="1"/>
  <c r="R128" i="18" s="1"/>
  <c r="AA336" i="7"/>
  <c r="AA335" i="7" s="1"/>
  <c r="V128" i="18" s="1"/>
  <c r="AC336" i="7"/>
  <c r="AC335" i="7" s="1"/>
  <c r="X128" i="18" s="1"/>
  <c r="AQ336" i="7"/>
  <c r="AQ335" i="7" s="1"/>
  <c r="AL128" i="18" s="1"/>
  <c r="X334" i="7"/>
  <c r="V334" i="7"/>
  <c r="T334" i="7"/>
  <c r="R334" i="7"/>
  <c r="P334" i="7"/>
  <c r="O334" i="7"/>
  <c r="M334" i="7"/>
  <c r="K334" i="7"/>
  <c r="J334" i="7"/>
  <c r="I334" i="7"/>
  <c r="AQ334" i="7"/>
  <c r="AO334" i="7"/>
  <c r="AM334" i="7"/>
  <c r="AK334" i="7"/>
  <c r="AI334" i="7"/>
  <c r="AH334" i="7"/>
  <c r="AF334" i="7"/>
  <c r="AD334" i="7"/>
  <c r="AB334" i="7"/>
  <c r="Z334" i="7"/>
  <c r="AR334" i="7"/>
  <c r="AP334" i="7"/>
  <c r="AN334" i="7"/>
  <c r="AL334" i="7"/>
  <c r="AJ334" i="7"/>
  <c r="AG334" i="7"/>
  <c r="AE334" i="7"/>
  <c r="AC334" i="7"/>
  <c r="AA334" i="7"/>
  <c r="Y334" i="7"/>
  <c r="W334" i="7"/>
  <c r="U334" i="7"/>
  <c r="S334" i="7"/>
  <c r="Q334" i="7"/>
  <c r="N334" i="7"/>
  <c r="L334" i="7"/>
  <c r="AI333" i="7"/>
  <c r="AH333" i="7"/>
  <c r="AF333" i="7"/>
  <c r="AD333" i="7"/>
  <c r="AB333" i="7"/>
  <c r="Y333" i="7"/>
  <c r="W333" i="7"/>
  <c r="U333" i="7"/>
  <c r="S333" i="7"/>
  <c r="Q333" i="7"/>
  <c r="O333" i="7"/>
  <c r="AK333" i="7"/>
  <c r="AL333" i="7"/>
  <c r="AM333" i="7"/>
  <c r="AN333" i="7"/>
  <c r="AO333" i="7"/>
  <c r="AP333" i="7"/>
  <c r="AQ333" i="7"/>
  <c r="AR333" i="7"/>
  <c r="AR332" i="7" s="1"/>
  <c r="I333" i="7"/>
  <c r="AG333" i="7"/>
  <c r="L333" i="7"/>
  <c r="N333" i="7"/>
  <c r="R333" i="7"/>
  <c r="T333" i="7"/>
  <c r="V333" i="7"/>
  <c r="X333" i="7"/>
  <c r="Z333" i="7"/>
  <c r="Z332" i="7" s="1"/>
  <c r="AA333" i="7"/>
  <c r="AC333" i="7"/>
  <c r="AE333" i="7"/>
  <c r="AJ333" i="7"/>
  <c r="J333" i="7"/>
  <c r="P333" i="7"/>
  <c r="K333" i="7"/>
  <c r="M333" i="7"/>
  <c r="O169" i="7"/>
  <c r="N169" i="7"/>
  <c r="M169" i="7"/>
  <c r="L169" i="7"/>
  <c r="K169" i="7"/>
  <c r="J169" i="7"/>
  <c r="I169" i="7"/>
  <c r="AR169" i="7"/>
  <c r="AQ169" i="7"/>
  <c r="AP169" i="7"/>
  <c r="AO169" i="7"/>
  <c r="AN169" i="7"/>
  <c r="AM169" i="7"/>
  <c r="AL169" i="7"/>
  <c r="AK169" i="7"/>
  <c r="AJ169" i="7"/>
  <c r="AI169" i="7"/>
  <c r="AG169" i="7"/>
  <c r="AF169" i="7"/>
  <c r="AE169" i="7"/>
  <c r="AC169" i="7"/>
  <c r="AD169" i="7"/>
  <c r="R169" i="7"/>
  <c r="Q169" i="7"/>
  <c r="P169" i="7"/>
  <c r="AH169" i="7"/>
  <c r="AB169" i="7"/>
  <c r="AA169" i="7"/>
  <c r="Z169" i="7"/>
  <c r="Y169" i="7"/>
  <c r="X169" i="7"/>
  <c r="W169" i="7"/>
  <c r="V169" i="7"/>
  <c r="U169" i="7"/>
  <c r="T169" i="7"/>
  <c r="S169" i="7"/>
  <c r="AM168" i="7"/>
  <c r="AN168" i="7"/>
  <c r="AO168" i="7"/>
  <c r="AP168" i="7"/>
  <c r="Y168" i="7"/>
  <c r="AQ168" i="7"/>
  <c r="AR168" i="7"/>
  <c r="Z168" i="7"/>
  <c r="X168" i="7"/>
  <c r="AA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W168" i="7"/>
  <c r="AB168" i="7"/>
  <c r="AC168" i="7"/>
  <c r="AD168" i="7"/>
  <c r="AE168" i="7"/>
  <c r="AF168" i="7"/>
  <c r="AG168" i="7"/>
  <c r="AH168" i="7"/>
  <c r="I168" i="7"/>
  <c r="AI168" i="7"/>
  <c r="AJ168" i="7"/>
  <c r="AK168" i="7"/>
  <c r="AL168" i="7"/>
  <c r="J168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K167" i="7"/>
  <c r="AL167" i="7"/>
  <c r="AM167" i="7"/>
  <c r="AN167" i="7"/>
  <c r="AO167" i="7"/>
  <c r="AP167" i="7"/>
  <c r="AQ167" i="7"/>
  <c r="AR167" i="7"/>
  <c r="I167" i="7"/>
  <c r="J167" i="7"/>
  <c r="AC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P164" i="7"/>
  <c r="AA164" i="7"/>
  <c r="AB164" i="7"/>
  <c r="J164" i="7"/>
  <c r="K164" i="7"/>
  <c r="L164" i="7"/>
  <c r="M164" i="7"/>
  <c r="N164" i="7"/>
  <c r="AD164" i="7"/>
  <c r="AE164" i="7"/>
  <c r="AF164" i="7"/>
  <c r="AG164" i="7"/>
  <c r="AH164" i="7"/>
  <c r="AI164" i="7"/>
  <c r="AJ164" i="7"/>
  <c r="AK164" i="7"/>
  <c r="AL164" i="7"/>
  <c r="AM164" i="7"/>
  <c r="AN164" i="7"/>
  <c r="AO164" i="7"/>
  <c r="AQ164" i="7"/>
  <c r="AR164" i="7"/>
  <c r="I164" i="7"/>
  <c r="AA163" i="7"/>
  <c r="AB163" i="7"/>
  <c r="AC163" i="7"/>
  <c r="AD163" i="7"/>
  <c r="AE163" i="7"/>
  <c r="AF163" i="7"/>
  <c r="AG163" i="7"/>
  <c r="AH163" i="7"/>
  <c r="AI163" i="7"/>
  <c r="AJ163" i="7"/>
  <c r="AK163" i="7"/>
  <c r="AL163" i="7"/>
  <c r="AM163" i="7"/>
  <c r="AN163" i="7"/>
  <c r="AO163" i="7"/>
  <c r="AP163" i="7"/>
  <c r="AQ163" i="7"/>
  <c r="AR163" i="7"/>
  <c r="W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J163" i="7"/>
  <c r="X163" i="7"/>
  <c r="Y163" i="7"/>
  <c r="Z163" i="7"/>
  <c r="I163" i="7"/>
  <c r="AR154" i="7"/>
  <c r="AQ154" i="7"/>
  <c r="AP154" i="7"/>
  <c r="AO154" i="7"/>
  <c r="AN154" i="7"/>
  <c r="AM154" i="7"/>
  <c r="AL154" i="7"/>
  <c r="AK154" i="7"/>
  <c r="AJ154" i="7"/>
  <c r="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I154" i="7"/>
  <c r="AL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F153" i="7"/>
  <c r="AG153" i="7"/>
  <c r="AH153" i="7"/>
  <c r="AI153" i="7"/>
  <c r="AJ153" i="7"/>
  <c r="AK153" i="7"/>
  <c r="AM153" i="7"/>
  <c r="AN153" i="7"/>
  <c r="AO153" i="7"/>
  <c r="AP153" i="7"/>
  <c r="AQ153" i="7"/>
  <c r="AR153" i="7"/>
  <c r="J153" i="7"/>
  <c r="I153" i="7"/>
  <c r="AE153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I152" i="7"/>
  <c r="W152" i="7"/>
  <c r="V152" i="7"/>
  <c r="U152" i="7"/>
  <c r="T152" i="7"/>
  <c r="S152" i="7"/>
  <c r="Q152" i="7"/>
  <c r="P152" i="7"/>
  <c r="O152" i="7"/>
  <c r="N152" i="7"/>
  <c r="M152" i="7"/>
  <c r="AQ152" i="7"/>
  <c r="L152" i="7"/>
  <c r="K152" i="7"/>
  <c r="J152" i="7"/>
  <c r="R152" i="7"/>
  <c r="AR152" i="7"/>
  <c r="AD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E149" i="7"/>
  <c r="AF149" i="7"/>
  <c r="AG149" i="7"/>
  <c r="AH149" i="7"/>
  <c r="AI149" i="7"/>
  <c r="AJ149" i="7"/>
  <c r="AK149" i="7"/>
  <c r="AL149" i="7"/>
  <c r="AM149" i="7"/>
  <c r="AN149" i="7"/>
  <c r="AO149" i="7"/>
  <c r="AP149" i="7"/>
  <c r="AQ149" i="7"/>
  <c r="AR149" i="7"/>
  <c r="J148" i="7"/>
  <c r="K148" i="7"/>
  <c r="I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AA94" i="7"/>
  <c r="AE94" i="7"/>
  <c r="AB94" i="7"/>
  <c r="Z94" i="7"/>
  <c r="I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C94" i="7"/>
  <c r="R94" i="7"/>
  <c r="J94" i="7"/>
  <c r="K94" i="7"/>
  <c r="L94" i="7"/>
  <c r="M94" i="7"/>
  <c r="N94" i="7"/>
  <c r="O94" i="7"/>
  <c r="P94" i="7"/>
  <c r="Q94" i="7"/>
  <c r="S94" i="7"/>
  <c r="T94" i="7"/>
  <c r="U94" i="7"/>
  <c r="V94" i="7"/>
  <c r="W94" i="7"/>
  <c r="X94" i="7"/>
  <c r="AD94" i="7"/>
  <c r="Y94" i="7"/>
  <c r="I93" i="7"/>
  <c r="J93" i="7"/>
  <c r="K93" i="7"/>
  <c r="L93" i="7"/>
  <c r="M93" i="7"/>
  <c r="AQ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D93" i="7"/>
  <c r="AE93" i="7"/>
  <c r="AF93" i="7"/>
  <c r="AG93" i="7"/>
  <c r="AH93" i="7"/>
  <c r="AI93" i="7"/>
  <c r="AJ93" i="7"/>
  <c r="AA93" i="7"/>
  <c r="AK93" i="7"/>
  <c r="AL93" i="7"/>
  <c r="AM93" i="7"/>
  <c r="AN93" i="7"/>
  <c r="AO93" i="7"/>
  <c r="AP93" i="7"/>
  <c r="AC93" i="7"/>
  <c r="AB93" i="7"/>
  <c r="AR93" i="7"/>
  <c r="K92" i="7"/>
  <c r="AB92" i="7"/>
  <c r="AA92" i="7"/>
  <c r="Z92" i="7"/>
  <c r="Y92" i="7"/>
  <c r="X92" i="7"/>
  <c r="W92" i="7"/>
  <c r="V92" i="7"/>
  <c r="U92" i="7"/>
  <c r="T92" i="7"/>
  <c r="S92" i="7"/>
  <c r="S91" i="7" s="1"/>
  <c r="R92" i="7"/>
  <c r="Q92" i="7"/>
  <c r="P92" i="7"/>
  <c r="O92" i="7"/>
  <c r="O91" i="7" s="1"/>
  <c r="N92" i="7"/>
  <c r="M92" i="7"/>
  <c r="L92" i="7"/>
  <c r="I92" i="7"/>
  <c r="AG92" i="7"/>
  <c r="J92" i="7"/>
  <c r="AR92" i="7"/>
  <c r="AQ92" i="7"/>
  <c r="AP92" i="7"/>
  <c r="AO92" i="7"/>
  <c r="AN92" i="7"/>
  <c r="AM92" i="7"/>
  <c r="AL92" i="7"/>
  <c r="AK92" i="7"/>
  <c r="AJ92" i="7"/>
  <c r="AI92" i="7"/>
  <c r="AH92" i="7"/>
  <c r="AF92" i="7"/>
  <c r="AE92" i="7"/>
  <c r="AD92" i="7"/>
  <c r="AC92" i="7"/>
  <c r="K89" i="7"/>
  <c r="N89" i="7"/>
  <c r="V89" i="7"/>
  <c r="J89" i="7"/>
  <c r="I89" i="7"/>
  <c r="AR89" i="7"/>
  <c r="AQ89" i="7"/>
  <c r="AP89" i="7"/>
  <c r="AN89" i="7"/>
  <c r="L89" i="7"/>
  <c r="AM89" i="7"/>
  <c r="AK89" i="7"/>
  <c r="AJ89" i="7"/>
  <c r="AI89" i="7"/>
  <c r="AH89" i="7"/>
  <c r="P89" i="7"/>
  <c r="AG89" i="7"/>
  <c r="M89" i="7"/>
  <c r="AF89" i="7"/>
  <c r="AE89" i="7"/>
  <c r="AD89" i="7"/>
  <c r="AC89" i="7"/>
  <c r="AB89" i="7"/>
  <c r="AA89" i="7"/>
  <c r="Z89" i="7"/>
  <c r="Y89" i="7"/>
  <c r="AO89" i="7"/>
  <c r="X89" i="7"/>
  <c r="AL89" i="7"/>
  <c r="W89" i="7"/>
  <c r="U89" i="7"/>
  <c r="T89" i="7"/>
  <c r="S89" i="7"/>
  <c r="R89" i="7"/>
  <c r="Q89" i="7"/>
  <c r="O89" i="7"/>
  <c r="M88" i="7"/>
  <c r="AC88" i="7"/>
  <c r="AR88" i="7"/>
  <c r="AQ88" i="7"/>
  <c r="AP88" i="7"/>
  <c r="AO88" i="7"/>
  <c r="AN88" i="7"/>
  <c r="AM88" i="7"/>
  <c r="AK88" i="7"/>
  <c r="AJ88" i="7"/>
  <c r="AI88" i="7"/>
  <c r="AH88" i="7"/>
  <c r="AG88" i="7"/>
  <c r="AF88" i="7"/>
  <c r="AE88" i="7"/>
  <c r="AL88" i="7"/>
  <c r="J88" i="7"/>
  <c r="K88" i="7"/>
  <c r="L88" i="7"/>
  <c r="I88" i="7"/>
  <c r="I87" i="7" s="1"/>
  <c r="N88" i="7"/>
  <c r="O88" i="7"/>
  <c r="P88" i="7"/>
  <c r="Q88" i="7"/>
  <c r="R88" i="7"/>
  <c r="T88" i="7"/>
  <c r="T87" i="7" s="1"/>
  <c r="U88" i="7"/>
  <c r="V88" i="7"/>
  <c r="W88" i="7"/>
  <c r="X88" i="7"/>
  <c r="Y88" i="7"/>
  <c r="Z88" i="7"/>
  <c r="AB88" i="7"/>
  <c r="AD88" i="7"/>
  <c r="AA88" i="7"/>
  <c r="S88" i="7"/>
  <c r="K77" i="7"/>
  <c r="J77" i="7"/>
  <c r="AV20" i="7"/>
  <c r="AU20" i="7"/>
  <c r="F11" i="27"/>
  <c r="E13" i="27"/>
  <c r="E15" i="27" s="1"/>
  <c r="E7" i="27" s="1"/>
  <c r="D100" i="1" s="1"/>
  <c r="J457" i="7"/>
  <c r="J433" i="7"/>
  <c r="E17" i="25"/>
  <c r="G88" i="19"/>
  <c r="F96" i="19"/>
  <c r="F104" i="19" s="1"/>
  <c r="V114" i="19"/>
  <c r="G113" i="19"/>
  <c r="H113" i="19" s="1"/>
  <c r="I113" i="19" s="1"/>
  <c r="J113" i="19" s="1"/>
  <c r="K385" i="7"/>
  <c r="E97" i="19"/>
  <c r="F89" i="19"/>
  <c r="D448" i="16"/>
  <c r="I280" i="7"/>
  <c r="D10" i="19"/>
  <c r="I270" i="7"/>
  <c r="D113" i="16"/>
  <c r="I249" i="7"/>
  <c r="I275" i="7"/>
  <c r="D137" i="19"/>
  <c r="D128" i="19"/>
  <c r="D130" i="19" s="1"/>
  <c r="I395" i="7"/>
  <c r="F115" i="19"/>
  <c r="F117" i="19" s="1"/>
  <c r="E69" i="1" s="1"/>
  <c r="J385" i="7"/>
  <c r="E115" i="19"/>
  <c r="E117" i="19" s="1"/>
  <c r="D69" i="1" s="1"/>
  <c r="J471" i="7"/>
  <c r="J15" i="7" s="1"/>
  <c r="J16" i="7"/>
  <c r="K471" i="7"/>
  <c r="K15" i="7" s="1"/>
  <c r="K16" i="7"/>
  <c r="L471" i="7"/>
  <c r="L15" i="7" s="1"/>
  <c r="L16" i="7"/>
  <c r="M471" i="7"/>
  <c r="M15" i="7" s="1"/>
  <c r="M16" i="7"/>
  <c r="N471" i="7"/>
  <c r="N15" i="7" s="1"/>
  <c r="N16" i="7"/>
  <c r="O471" i="7"/>
  <c r="O15" i="7" s="1"/>
  <c r="O16" i="7"/>
  <c r="P471" i="7"/>
  <c r="P15" i="7" s="1"/>
  <c r="P22" i="7" s="1"/>
  <c r="P16" i="7"/>
  <c r="Q471" i="7"/>
  <c r="Q15" i="7" s="1"/>
  <c r="Q22" i="7" s="1"/>
  <c r="Q16" i="7"/>
  <c r="S471" i="7"/>
  <c r="S15" i="7" s="1"/>
  <c r="S22" i="7" s="1"/>
  <c r="S16" i="7"/>
  <c r="T471" i="7"/>
  <c r="T15" i="7" s="1"/>
  <c r="T22" i="7" s="1"/>
  <c r="T16" i="7"/>
  <c r="U471" i="7"/>
  <c r="U15" i="7" s="1"/>
  <c r="U16" i="7"/>
  <c r="V471" i="7"/>
  <c r="V15" i="7" s="1"/>
  <c r="V22" i="7" s="1"/>
  <c r="V16" i="7"/>
  <c r="W471" i="7"/>
  <c r="W15" i="7" s="1"/>
  <c r="W22" i="7" s="1"/>
  <c r="W16" i="7"/>
  <c r="X471" i="7"/>
  <c r="X15" i="7" s="1"/>
  <c r="X22" i="7" s="1"/>
  <c r="X16" i="7"/>
  <c r="Y471" i="7"/>
  <c r="Y15" i="7" s="1"/>
  <c r="Y22" i="7" s="1"/>
  <c r="Y16" i="7"/>
  <c r="Z471" i="7"/>
  <c r="Z15" i="7" s="1"/>
  <c r="Z22" i="7" s="1"/>
  <c r="Z16" i="7"/>
  <c r="AA471" i="7"/>
  <c r="AA15" i="7" s="1"/>
  <c r="AA22" i="7" s="1"/>
  <c r="AA16" i="7"/>
  <c r="AB471" i="7"/>
  <c r="AB15" i="7" s="1"/>
  <c r="AB22" i="7" s="1"/>
  <c r="AB16" i="7"/>
  <c r="AC471" i="7"/>
  <c r="AC15" i="7" s="1"/>
  <c r="AC22" i="7" s="1"/>
  <c r="AC16" i="7"/>
  <c r="AD471" i="7"/>
  <c r="AD15" i="7" s="1"/>
  <c r="AD22" i="7" s="1"/>
  <c r="AD16" i="7"/>
  <c r="AE471" i="7"/>
  <c r="AE15" i="7" s="1"/>
  <c r="AE22" i="7" s="1"/>
  <c r="AE16" i="7"/>
  <c r="AF471" i="7"/>
  <c r="AF15" i="7" s="1"/>
  <c r="AF22" i="7" s="1"/>
  <c r="AF16" i="7"/>
  <c r="AG471" i="7"/>
  <c r="AG15" i="7" s="1"/>
  <c r="AG22" i="7" s="1"/>
  <c r="AG16" i="7"/>
  <c r="AH471" i="7"/>
  <c r="AH15" i="7" s="1"/>
  <c r="AH22" i="7" s="1"/>
  <c r="AH16" i="7"/>
  <c r="AI471" i="7"/>
  <c r="AI15" i="7" s="1"/>
  <c r="AI22" i="7" s="1"/>
  <c r="AI16" i="7"/>
  <c r="AJ471" i="7"/>
  <c r="AJ15" i="7" s="1"/>
  <c r="AJ22" i="7" s="1"/>
  <c r="AJ16" i="7"/>
  <c r="AK471" i="7"/>
  <c r="AK15" i="7" s="1"/>
  <c r="AK22" i="7" s="1"/>
  <c r="AK16" i="7"/>
  <c r="AL471" i="7"/>
  <c r="AL15" i="7" s="1"/>
  <c r="AL22" i="7" s="1"/>
  <c r="AL16" i="7"/>
  <c r="AM471" i="7"/>
  <c r="AM15" i="7" s="1"/>
  <c r="AM22" i="7" s="1"/>
  <c r="AM16" i="7"/>
  <c r="AN471" i="7"/>
  <c r="AN15" i="7" s="1"/>
  <c r="AN22" i="7" s="1"/>
  <c r="AN16" i="7"/>
  <c r="AO471" i="7"/>
  <c r="AO15" i="7" s="1"/>
  <c r="AO22" i="7" s="1"/>
  <c r="AO16" i="7"/>
  <c r="AP471" i="7"/>
  <c r="AP15" i="7" s="1"/>
  <c r="AP22" i="7" s="1"/>
  <c r="AP16" i="7"/>
  <c r="AQ471" i="7"/>
  <c r="AQ15" i="7" s="1"/>
  <c r="AQ22" i="7" s="1"/>
  <c r="AQ16" i="7"/>
  <c r="AR471" i="7"/>
  <c r="AR15" i="7" s="1"/>
  <c r="AR22" i="7" s="1"/>
  <c r="AR16" i="7"/>
  <c r="J476" i="7"/>
  <c r="J21" i="7"/>
  <c r="J20" i="7" s="1"/>
  <c r="K476" i="7"/>
  <c r="K21" i="7"/>
  <c r="K20" i="7" s="1"/>
  <c r="L476" i="7"/>
  <c r="L21" i="7"/>
  <c r="L20" i="7" s="1"/>
  <c r="M476" i="7"/>
  <c r="M21" i="7"/>
  <c r="M20" i="7" s="1"/>
  <c r="N476" i="7"/>
  <c r="N21" i="7"/>
  <c r="N20" i="7" s="1"/>
  <c r="O476" i="7"/>
  <c r="O21" i="7"/>
  <c r="O20" i="7" s="1"/>
  <c r="I476" i="7"/>
  <c r="I21" i="7"/>
  <c r="AU21" i="7"/>
  <c r="AV21" i="7"/>
  <c r="D196" i="12"/>
  <c r="I71" i="7"/>
  <c r="AT11" i="7"/>
  <c r="AU11" i="7"/>
  <c r="AV11" i="7"/>
  <c r="AT12" i="7"/>
  <c r="AU12" i="7"/>
  <c r="AV12" i="7"/>
  <c r="AT13" i="7"/>
  <c r="AU13" i="7"/>
  <c r="AV13" i="7"/>
  <c r="AT14" i="7"/>
  <c r="AU14" i="7"/>
  <c r="AV14" i="7"/>
  <c r="AV15" i="7"/>
  <c r="AV16" i="7"/>
  <c r="AT17" i="7"/>
  <c r="AU17" i="7"/>
  <c r="AV17" i="7"/>
  <c r="AT18" i="7"/>
  <c r="AU18" i="7"/>
  <c r="AV18" i="7"/>
  <c r="AU19" i="7"/>
  <c r="AT19" i="7"/>
  <c r="AV19" i="7"/>
  <c r="I20" i="7"/>
  <c r="AT20" i="7" s="1"/>
  <c r="AT21" i="7"/>
  <c r="I471" i="7"/>
  <c r="I15" i="7" s="1"/>
  <c r="I23" i="7" s="1"/>
  <c r="I16" i="7"/>
  <c r="R472" i="7"/>
  <c r="R16" i="7" s="1"/>
  <c r="J466" i="7"/>
  <c r="J10" i="7" s="1"/>
  <c r="I386" i="7"/>
  <c r="I384" i="7" s="1"/>
  <c r="D118" i="19" s="1"/>
  <c r="D80" i="19"/>
  <c r="AO80" i="19" s="1"/>
  <c r="D81" i="19"/>
  <c r="F87" i="19"/>
  <c r="J380" i="7"/>
  <c r="F62" i="19"/>
  <c r="J375" i="7"/>
  <c r="J396" i="7"/>
  <c r="L396" i="7"/>
  <c r="N396" i="7"/>
  <c r="O396" i="7"/>
  <c r="P396" i="7"/>
  <c r="R396" i="7"/>
  <c r="S396" i="7"/>
  <c r="U396" i="7"/>
  <c r="X396" i="7"/>
  <c r="AB396" i="7"/>
  <c r="AD396" i="7"/>
  <c r="AG396" i="7"/>
  <c r="AJ396" i="7"/>
  <c r="AM396" i="7"/>
  <c r="AP396" i="7"/>
  <c r="AQ396" i="7"/>
  <c r="K396" i="7"/>
  <c r="Q396" i="7"/>
  <c r="T396" i="7"/>
  <c r="V396" i="7"/>
  <c r="Y396" i="7"/>
  <c r="AA396" i="7"/>
  <c r="AE396" i="7"/>
  <c r="AH396" i="7"/>
  <c r="AK396" i="7"/>
  <c r="AN396" i="7"/>
  <c r="AR396" i="7"/>
  <c r="M396" i="7"/>
  <c r="W396" i="7"/>
  <c r="Z396" i="7"/>
  <c r="AC396" i="7"/>
  <c r="AF396" i="7"/>
  <c r="AI396" i="7"/>
  <c r="AL396" i="7"/>
  <c r="AO396" i="7"/>
  <c r="R381" i="7"/>
  <c r="O381" i="7"/>
  <c r="Q381" i="7"/>
  <c r="Z381" i="7"/>
  <c r="AD381" i="7"/>
  <c r="AG381" i="7"/>
  <c r="AL381" i="7"/>
  <c r="AN381" i="7"/>
  <c r="S381" i="7"/>
  <c r="V381" i="7"/>
  <c r="Y381" i="7"/>
  <c r="AQ381" i="7"/>
  <c r="AE381" i="7"/>
  <c r="AI381" i="7"/>
  <c r="J381" i="7"/>
  <c r="N381" i="7"/>
  <c r="AB381" i="7"/>
  <c r="U381" i="7"/>
  <c r="X381" i="7"/>
  <c r="AC381" i="7"/>
  <c r="AC358" i="7"/>
  <c r="Z358" i="7"/>
  <c r="V358" i="7"/>
  <c r="M358" i="7"/>
  <c r="N358" i="7"/>
  <c r="S358" i="7"/>
  <c r="W358" i="7"/>
  <c r="AA358" i="7"/>
  <c r="Q358" i="7"/>
  <c r="J358" i="7"/>
  <c r="AE358" i="7"/>
  <c r="AP358" i="7"/>
  <c r="AK358" i="7"/>
  <c r="AH358" i="7"/>
  <c r="AB358" i="7"/>
  <c r="X358" i="7"/>
  <c r="T358" i="7"/>
  <c r="P358" i="7"/>
  <c r="K358" i="7"/>
  <c r="AF358" i="7"/>
  <c r="L358" i="7"/>
  <c r="AI358" i="7"/>
  <c r="R358" i="7"/>
  <c r="U358" i="7"/>
  <c r="Y358" i="7"/>
  <c r="AD358" i="7"/>
  <c r="AG358" i="7"/>
  <c r="AM358" i="7"/>
  <c r="AJ358" i="7"/>
  <c r="AN358" i="7"/>
  <c r="AR358" i="7"/>
  <c r="AQ358" i="7"/>
  <c r="AO358" i="7"/>
  <c r="AL358" i="7"/>
  <c r="O358" i="7"/>
  <c r="I358" i="7"/>
  <c r="J353" i="7"/>
  <c r="K353" i="7"/>
  <c r="N353" i="7"/>
  <c r="O353" i="7"/>
  <c r="P353" i="7"/>
  <c r="Q353" i="7"/>
  <c r="R353" i="7"/>
  <c r="T353" i="7"/>
  <c r="U353" i="7"/>
  <c r="V353" i="7"/>
  <c r="X353" i="7"/>
  <c r="Y353" i="7"/>
  <c r="Z353" i="7"/>
  <c r="AA353" i="7"/>
  <c r="AB353" i="7"/>
  <c r="AC353" i="7"/>
  <c r="AD353" i="7"/>
  <c r="AE353" i="7"/>
  <c r="AF353" i="7"/>
  <c r="AH353" i="7"/>
  <c r="AI353" i="7"/>
  <c r="AJ353" i="7"/>
  <c r="AL353" i="7"/>
  <c r="AM353" i="7"/>
  <c r="AN353" i="7"/>
  <c r="AO353" i="7"/>
  <c r="AP353" i="7"/>
  <c r="AQ353" i="7"/>
  <c r="AR353" i="7"/>
  <c r="S353" i="7"/>
  <c r="AB349" i="7"/>
  <c r="AB347" i="7" s="1"/>
  <c r="W183" i="18" s="1"/>
  <c r="W208" i="18" s="1"/>
  <c r="AE349" i="7"/>
  <c r="AE347" i="7" s="1"/>
  <c r="Z183" i="18" s="1"/>
  <c r="Z208" i="18" s="1"/>
  <c r="AQ349" i="7"/>
  <c r="AQ347" i="7" s="1"/>
  <c r="AL183" i="18" s="1"/>
  <c r="AL208" i="18" s="1"/>
  <c r="K349" i="7"/>
  <c r="K347" i="7" s="1"/>
  <c r="F183" i="18" s="1"/>
  <c r="F208" i="18" s="1"/>
  <c r="O349" i="7"/>
  <c r="O347" i="7" s="1"/>
  <c r="J183" i="18" s="1"/>
  <c r="J208" i="18" s="1"/>
  <c r="Q349" i="7"/>
  <c r="Q347" i="7" s="1"/>
  <c r="L183" i="18" s="1"/>
  <c r="L208" i="18" s="1"/>
  <c r="S349" i="7"/>
  <c r="S347" i="7" s="1"/>
  <c r="N183" i="18" s="1"/>
  <c r="N208" i="18" s="1"/>
  <c r="U349" i="7"/>
  <c r="U347" i="7" s="1"/>
  <c r="P183" i="18" s="1"/>
  <c r="W349" i="7"/>
  <c r="W347" i="7" s="1"/>
  <c r="R183" i="18" s="1"/>
  <c r="R208" i="18" s="1"/>
  <c r="Y349" i="7"/>
  <c r="Y347" i="7" s="1"/>
  <c r="T183" i="18" s="1"/>
  <c r="T208" i="18" s="1"/>
  <c r="AA349" i="7"/>
  <c r="AA347" i="7" s="1"/>
  <c r="V183" i="18" s="1"/>
  <c r="V208" i="18" s="1"/>
  <c r="AD349" i="7"/>
  <c r="AD347" i="7" s="1"/>
  <c r="Y183" i="18" s="1"/>
  <c r="Y208" i="18" s="1"/>
  <c r="AG349" i="7"/>
  <c r="AG347" i="7" s="1"/>
  <c r="AB183" i="18" s="1"/>
  <c r="AJ349" i="7"/>
  <c r="AJ347" i="7" s="1"/>
  <c r="AE183" i="18" s="1"/>
  <c r="AE208" i="18" s="1"/>
  <c r="AN349" i="7"/>
  <c r="AN347" i="7" s="1"/>
  <c r="AI183" i="18" s="1"/>
  <c r="AI208" i="18" s="1"/>
  <c r="AR349" i="7"/>
  <c r="AR347" i="7" s="1"/>
  <c r="AM183" i="18" s="1"/>
  <c r="AM208" i="18" s="1"/>
  <c r="L349" i="7"/>
  <c r="Z349" i="7"/>
  <c r="AC349" i="7"/>
  <c r="AC347" i="7" s="1"/>
  <c r="X183" i="18" s="1"/>
  <c r="X208" i="18" s="1"/>
  <c r="AF349" i="7"/>
  <c r="AF347" i="7" s="1"/>
  <c r="AA183" i="18" s="1"/>
  <c r="AA208" i="18" s="1"/>
  <c r="AI349" i="7"/>
  <c r="AI347" i="7" s="1"/>
  <c r="AD183" i="18" s="1"/>
  <c r="AD208" i="18" s="1"/>
  <c r="AL349" i="7"/>
  <c r="AL347" i="7" s="1"/>
  <c r="AG183" i="18" s="1"/>
  <c r="AG208" i="18" s="1"/>
  <c r="AO349" i="7"/>
  <c r="AO347" i="7" s="1"/>
  <c r="AJ183" i="18" s="1"/>
  <c r="AJ208" i="18" s="1"/>
  <c r="AP349" i="7"/>
  <c r="AP347" i="7" s="1"/>
  <c r="AK183" i="18" s="1"/>
  <c r="AK208" i="18" s="1"/>
  <c r="I349" i="7"/>
  <c r="I347" i="7" s="1"/>
  <c r="D183" i="18" s="1"/>
  <c r="D208" i="18" s="1"/>
  <c r="L347" i="7"/>
  <c r="G183" i="18" s="1"/>
  <c r="G208" i="18" s="1"/>
  <c r="Z347" i="7"/>
  <c r="U183" i="18" s="1"/>
  <c r="U208" i="18" s="1"/>
  <c r="AN94" i="1"/>
  <c r="F152" i="18"/>
  <c r="K343" i="7" s="1"/>
  <c r="E160" i="18"/>
  <c r="D169" i="15"/>
  <c r="I213" i="7" s="1"/>
  <c r="I211" i="7" s="1"/>
  <c r="I207" i="7"/>
  <c r="AM264" i="12"/>
  <c r="AR105" i="7"/>
  <c r="AL264" i="12"/>
  <c r="AQ105" i="7"/>
  <c r="AK264" i="12"/>
  <c r="AP105" i="7"/>
  <c r="AJ264" i="12"/>
  <c r="AO105" i="7"/>
  <c r="AI264" i="12"/>
  <c r="AN105" i="7"/>
  <c r="AH264" i="12"/>
  <c r="AM105" i="7"/>
  <c r="AG264" i="12"/>
  <c r="AL105" i="7"/>
  <c r="AF264" i="12"/>
  <c r="AK105" i="7"/>
  <c r="AE264" i="12"/>
  <c r="AJ105" i="7"/>
  <c r="AD264" i="12"/>
  <c r="AI105" i="7"/>
  <c r="AC264" i="12"/>
  <c r="AH105" i="7"/>
  <c r="AA264" i="12"/>
  <c r="AF105" i="7"/>
  <c r="Z264" i="12"/>
  <c r="AE105" i="7"/>
  <c r="Y264" i="12"/>
  <c r="AD105" i="7"/>
  <c r="X264" i="12"/>
  <c r="AC105" i="7"/>
  <c r="W264" i="12"/>
  <c r="AB105" i="7"/>
  <c r="V264" i="12"/>
  <c r="AA105" i="7"/>
  <c r="U264" i="12"/>
  <c r="Z105" i="7"/>
  <c r="T264" i="12"/>
  <c r="Y105" i="7"/>
  <c r="S264" i="12"/>
  <c r="X105" i="7"/>
  <c r="R264" i="12"/>
  <c r="W105" i="7"/>
  <c r="Q264" i="12"/>
  <c r="V105" i="7"/>
  <c r="O264" i="12"/>
  <c r="T105" i="7"/>
  <c r="N264" i="12"/>
  <c r="S105" i="7"/>
  <c r="M264" i="12"/>
  <c r="R105" i="7"/>
  <c r="L264" i="12"/>
  <c r="Q105" i="7"/>
  <c r="K264" i="12"/>
  <c r="P105" i="7"/>
  <c r="J264" i="12"/>
  <c r="O105" i="7"/>
  <c r="I264" i="12"/>
  <c r="N105" i="7"/>
  <c r="H264" i="12"/>
  <c r="M105" i="7"/>
  <c r="G264" i="12"/>
  <c r="L105" i="7"/>
  <c r="F264" i="12"/>
  <c r="K105" i="7"/>
  <c r="E264" i="12"/>
  <c r="J105" i="7"/>
  <c r="AL117" i="12"/>
  <c r="AQ45" i="7"/>
  <c r="AK117" i="12"/>
  <c r="AP45" i="7"/>
  <c r="AJ117" i="12"/>
  <c r="AO45" i="7"/>
  <c r="AI117" i="12"/>
  <c r="AN45" i="7"/>
  <c r="AH117" i="12"/>
  <c r="AM45" i="7"/>
  <c r="AG117" i="12"/>
  <c r="AL45" i="7"/>
  <c r="AF117" i="12"/>
  <c r="AK45" i="7"/>
  <c r="AE117" i="12"/>
  <c r="AJ45" i="7"/>
  <c r="AD117" i="12"/>
  <c r="AI45" i="7"/>
  <c r="AC117" i="12"/>
  <c r="AH45" i="7"/>
  <c r="Z117" i="12"/>
  <c r="AE45" i="7"/>
  <c r="Y117" i="12"/>
  <c r="AD45" i="7"/>
  <c r="X117" i="12"/>
  <c r="AC45" i="7"/>
  <c r="W117" i="12"/>
  <c r="AB45" i="7"/>
  <c r="V117" i="12"/>
  <c r="AA45" i="7"/>
  <c r="U117" i="12"/>
  <c r="Z45" i="7"/>
  <c r="T117" i="12"/>
  <c r="Y45" i="7"/>
  <c r="S117" i="12"/>
  <c r="X45" i="7"/>
  <c r="R117" i="12"/>
  <c r="W45" i="7"/>
  <c r="Q117" i="12"/>
  <c r="V45" i="7"/>
  <c r="N117" i="12"/>
  <c r="S45" i="7"/>
  <c r="M117" i="12"/>
  <c r="R45" i="7"/>
  <c r="L117" i="12"/>
  <c r="Q45" i="7"/>
  <c r="K117" i="12"/>
  <c r="P45" i="7"/>
  <c r="J117" i="12"/>
  <c r="O45" i="7"/>
  <c r="I117" i="12"/>
  <c r="N45" i="7"/>
  <c r="H117" i="12"/>
  <c r="M45" i="7"/>
  <c r="G117" i="12"/>
  <c r="L45" i="7"/>
  <c r="F117" i="12"/>
  <c r="K45" i="7"/>
  <c r="E117" i="12"/>
  <c r="J45" i="7"/>
  <c r="J448" i="7"/>
  <c r="E75" i="25" s="1"/>
  <c r="AP75" i="25"/>
  <c r="AQ75" i="25"/>
  <c r="F74" i="25"/>
  <c r="G72" i="25"/>
  <c r="F76" i="25"/>
  <c r="E74" i="25"/>
  <c r="F21" i="25"/>
  <c r="K437" i="7" s="1"/>
  <c r="J437" i="7"/>
  <c r="F11" i="25"/>
  <c r="F17" i="25" s="1"/>
  <c r="E13" i="25"/>
  <c r="F23" i="25"/>
  <c r="G21" i="25"/>
  <c r="K433" i="7"/>
  <c r="G11" i="25"/>
  <c r="G17" i="25" s="1"/>
  <c r="F80" i="25"/>
  <c r="K452" i="7" s="1"/>
  <c r="J452" i="7"/>
  <c r="F82" i="25"/>
  <c r="G80" i="25"/>
  <c r="L452" i="7" s="1"/>
  <c r="D90" i="25"/>
  <c r="F88" i="25"/>
  <c r="D187" i="19"/>
  <c r="D173" i="19"/>
  <c r="D177" i="19" s="1"/>
  <c r="D172" i="19"/>
  <c r="D176" i="19" s="1"/>
  <c r="I314" i="7"/>
  <c r="I312" i="7" s="1"/>
  <c r="D61" i="18" s="1"/>
  <c r="AH309" i="7"/>
  <c r="I289" i="7"/>
  <c r="AI289" i="7"/>
  <c r="AL289" i="7"/>
  <c r="AR289" i="7"/>
  <c r="AO289" i="7"/>
  <c r="AH289" i="7"/>
  <c r="AC289" i="7"/>
  <c r="U289" i="7"/>
  <c r="N289" i="7"/>
  <c r="L289" i="7"/>
  <c r="AN289" i="7"/>
  <c r="AK289" i="7"/>
  <c r="AG289" i="7"/>
  <c r="AD289" i="7"/>
  <c r="X289" i="7"/>
  <c r="V289" i="7"/>
  <c r="P289" i="7"/>
  <c r="J289" i="7"/>
  <c r="M289" i="7"/>
  <c r="O289" i="7"/>
  <c r="Q289" i="7"/>
  <c r="S289" i="7"/>
  <c r="Y289" i="7"/>
  <c r="AA289" i="7"/>
  <c r="AF289" i="7"/>
  <c r="AJ289" i="7"/>
  <c r="AQ289" i="7"/>
  <c r="AP289" i="7"/>
  <c r="R289" i="7"/>
  <c r="K289" i="7"/>
  <c r="T289" i="7"/>
  <c r="W289" i="7"/>
  <c r="Z289" i="7"/>
  <c r="AB289" i="7"/>
  <c r="AE289" i="7"/>
  <c r="AM289" i="7"/>
  <c r="I36" i="7"/>
  <c r="AM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AJ111" i="7"/>
  <c r="AK111" i="7"/>
  <c r="AO111" i="7"/>
  <c r="AP111" i="7"/>
  <c r="AQ111" i="7"/>
  <c r="K96" i="7"/>
  <c r="N96" i="7"/>
  <c r="P96" i="7"/>
  <c r="S96" i="7"/>
  <c r="V96" i="7"/>
  <c r="Y96" i="7"/>
  <c r="AB96" i="7"/>
  <c r="AE96" i="7"/>
  <c r="AH96" i="7"/>
  <c r="AK96" i="7"/>
  <c r="AN96" i="7"/>
  <c r="AQ96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AJ81" i="7"/>
  <c r="AK81" i="7"/>
  <c r="AL81" i="7"/>
  <c r="AM81" i="7"/>
  <c r="AN81" i="7"/>
  <c r="AO81" i="7"/>
  <c r="AP81" i="7"/>
  <c r="AQ81" i="7"/>
  <c r="AR81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AJ66" i="7"/>
  <c r="AK66" i="7"/>
  <c r="AL66" i="7"/>
  <c r="AM66" i="7"/>
  <c r="AN66" i="7"/>
  <c r="AO66" i="7"/>
  <c r="AP66" i="7"/>
  <c r="AQ66" i="7"/>
  <c r="AR66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AK51" i="7"/>
  <c r="AL51" i="7"/>
  <c r="AM51" i="7"/>
  <c r="AN51" i="7"/>
  <c r="AO51" i="7"/>
  <c r="AP51" i="7"/>
  <c r="AQ51" i="7"/>
  <c r="AR51" i="7"/>
  <c r="AL111" i="7"/>
  <c r="L96" i="7"/>
  <c r="M96" i="7"/>
  <c r="Q96" i="7"/>
  <c r="T96" i="7"/>
  <c r="W96" i="7"/>
  <c r="Z96" i="7"/>
  <c r="AC96" i="7"/>
  <c r="AF96" i="7"/>
  <c r="AI96" i="7"/>
  <c r="AL96" i="7"/>
  <c r="AO96" i="7"/>
  <c r="AR96" i="7"/>
  <c r="AN111" i="7"/>
  <c r="AR111" i="7"/>
  <c r="J96" i="7"/>
  <c r="O96" i="7"/>
  <c r="R96" i="7"/>
  <c r="U96" i="7"/>
  <c r="X96" i="7"/>
  <c r="AA96" i="7"/>
  <c r="AD96" i="7"/>
  <c r="AG96" i="7"/>
  <c r="AJ96" i="7"/>
  <c r="AM96" i="7"/>
  <c r="AP96" i="7"/>
  <c r="L57" i="7"/>
  <c r="K57" i="7"/>
  <c r="X42" i="7"/>
  <c r="Y42" i="7"/>
  <c r="Z42" i="7"/>
  <c r="AA42" i="7"/>
  <c r="J42" i="7"/>
  <c r="K42" i="7"/>
  <c r="L42" i="7"/>
  <c r="M42" i="7"/>
  <c r="N42" i="7"/>
  <c r="O42" i="7"/>
  <c r="P27" i="7"/>
  <c r="V27" i="7"/>
  <c r="AR27" i="7"/>
  <c r="AR199" i="7"/>
  <c r="AI199" i="7"/>
  <c r="AF199" i="7"/>
  <c r="AB199" i="7"/>
  <c r="Y199" i="7"/>
  <c r="V199" i="7"/>
  <c r="T199" i="7"/>
  <c r="R199" i="7"/>
  <c r="N199" i="7"/>
  <c r="L199" i="7"/>
  <c r="J199" i="7"/>
  <c r="AM199" i="7"/>
  <c r="AO199" i="7"/>
  <c r="O199" i="7"/>
  <c r="AQ199" i="7"/>
  <c r="W199" i="7"/>
  <c r="I199" i="7"/>
  <c r="AA199" i="7"/>
  <c r="AD199" i="7"/>
  <c r="AH199" i="7"/>
  <c r="AK199" i="7"/>
  <c r="AN199" i="7"/>
  <c r="AP199" i="7"/>
  <c r="P199" i="7"/>
  <c r="K199" i="7"/>
  <c r="M199" i="7"/>
  <c r="Q199" i="7"/>
  <c r="S199" i="7"/>
  <c r="U199" i="7"/>
  <c r="X199" i="7"/>
  <c r="Z199" i="7"/>
  <c r="AC199" i="7"/>
  <c r="AE199" i="7"/>
  <c r="AG199" i="7"/>
  <c r="AJ199" i="7"/>
  <c r="AL199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AR303" i="7"/>
  <c r="AQ303" i="7"/>
  <c r="AP303" i="7"/>
  <c r="AO303" i="7"/>
  <c r="AN303" i="7"/>
  <c r="AM303" i="7"/>
  <c r="AL303" i="7"/>
  <c r="AK303" i="7"/>
  <c r="AJ303" i="7"/>
  <c r="AH303" i="7"/>
  <c r="AF303" i="7"/>
  <c r="AE303" i="7"/>
  <c r="AD303" i="7"/>
  <c r="AB303" i="7"/>
  <c r="AA303" i="7"/>
  <c r="X303" i="7"/>
  <c r="W303" i="7"/>
  <c r="V303" i="7"/>
  <c r="U303" i="7"/>
  <c r="S303" i="7"/>
  <c r="R303" i="7"/>
  <c r="Q303" i="7"/>
  <c r="P303" i="7"/>
  <c r="O303" i="7"/>
  <c r="M303" i="7"/>
  <c r="L303" i="7"/>
  <c r="K303" i="7"/>
  <c r="P386" i="7"/>
  <c r="L386" i="7"/>
  <c r="AA386" i="7"/>
  <c r="S386" i="7"/>
  <c r="Q386" i="7"/>
  <c r="M386" i="7"/>
  <c r="J386" i="7"/>
  <c r="AO386" i="7"/>
  <c r="AC386" i="7"/>
  <c r="AB386" i="7"/>
  <c r="Y386" i="7"/>
  <c r="V386" i="7"/>
  <c r="O386" i="7"/>
  <c r="AD386" i="7"/>
  <c r="X386" i="7"/>
  <c r="U386" i="7"/>
  <c r="AK386" i="7"/>
  <c r="Z386" i="7"/>
  <c r="W386" i="7"/>
  <c r="T386" i="7"/>
  <c r="I376" i="7"/>
  <c r="I374" i="7" s="1"/>
  <c r="D82" i="19" s="1"/>
  <c r="J141" i="7"/>
  <c r="I141" i="7"/>
  <c r="I66" i="7"/>
  <c r="Z126" i="7"/>
  <c r="Y126" i="7"/>
  <c r="X126" i="7"/>
  <c r="W126" i="7"/>
  <c r="V126" i="7"/>
  <c r="U126" i="7"/>
  <c r="T126" i="7"/>
  <c r="S126" i="7"/>
  <c r="R126" i="7"/>
  <c r="Q126" i="7"/>
  <c r="P126" i="7"/>
  <c r="F134" i="18"/>
  <c r="E142" i="18"/>
  <c r="E161" i="18"/>
  <c r="F153" i="18"/>
  <c r="E162" i="18"/>
  <c r="F154" i="18"/>
  <c r="D61" i="25"/>
  <c r="D169" i="18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AR186" i="7"/>
  <c r="AQ186" i="7"/>
  <c r="AP186" i="7"/>
  <c r="I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X171" i="7"/>
  <c r="T171" i="7"/>
  <c r="P171" i="7"/>
  <c r="L171" i="7"/>
  <c r="AR171" i="7"/>
  <c r="AM171" i="7"/>
  <c r="AI171" i="7"/>
  <c r="AE171" i="7"/>
  <c r="AB171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W171" i="7"/>
  <c r="R171" i="7"/>
  <c r="M171" i="7"/>
  <c r="J171" i="7"/>
  <c r="AO171" i="7"/>
  <c r="AJ171" i="7"/>
  <c r="AG171" i="7"/>
  <c r="AC171" i="7"/>
  <c r="Y171" i="7"/>
  <c r="V171" i="7"/>
  <c r="S171" i="7"/>
  <c r="N171" i="7"/>
  <c r="I171" i="7"/>
  <c r="AP171" i="7"/>
  <c r="AL171" i="7"/>
  <c r="AH171" i="7"/>
  <c r="AD171" i="7"/>
  <c r="Z171" i="7"/>
  <c r="U171" i="7"/>
  <c r="Q171" i="7"/>
  <c r="O171" i="7"/>
  <c r="K171" i="7"/>
  <c r="AQ171" i="7"/>
  <c r="AN171" i="7"/>
  <c r="AK171" i="7"/>
  <c r="AF171" i="7"/>
  <c r="AA171" i="7"/>
  <c r="D36" i="15"/>
  <c r="I191" i="7"/>
  <c r="AC36" i="7"/>
  <c r="S36" i="7"/>
  <c r="K36" i="7"/>
  <c r="AL36" i="7"/>
  <c r="AG36" i="7"/>
  <c r="Z36" i="7"/>
  <c r="U36" i="7"/>
  <c r="X156" i="7"/>
  <c r="S156" i="7"/>
  <c r="N156" i="7"/>
  <c r="J156" i="7"/>
  <c r="N36" i="7"/>
  <c r="AR36" i="7"/>
  <c r="AN36" i="7"/>
  <c r="AI36" i="7"/>
  <c r="AB36" i="7"/>
  <c r="V36" i="7"/>
  <c r="P36" i="7"/>
  <c r="V156" i="7"/>
  <c r="R156" i="7"/>
  <c r="M156" i="7"/>
  <c r="M36" i="7"/>
  <c r="AQ36" i="7"/>
  <c r="AM36" i="7"/>
  <c r="AH36" i="7"/>
  <c r="AA36" i="7"/>
  <c r="T36" i="7"/>
  <c r="U156" i="7"/>
  <c r="Q156" i="7"/>
  <c r="K156" i="7"/>
  <c r="O36" i="7"/>
  <c r="J36" i="7"/>
  <c r="AP36" i="7"/>
  <c r="AK36" i="7"/>
  <c r="AF36" i="7"/>
  <c r="Y36" i="7"/>
  <c r="Y156" i="7"/>
  <c r="T156" i="7"/>
  <c r="O156" i="7"/>
  <c r="L36" i="7"/>
  <c r="AO36" i="7"/>
  <c r="AJ36" i="7"/>
  <c r="AD36" i="7"/>
  <c r="X36" i="7"/>
  <c r="R36" i="7"/>
  <c r="W156" i="7"/>
  <c r="P156" i="7"/>
  <c r="L156" i="7"/>
  <c r="I156" i="7"/>
  <c r="AE36" i="7"/>
  <c r="W36" i="7"/>
  <c r="Q36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M126" i="7"/>
  <c r="N126" i="7"/>
  <c r="L126" i="7"/>
  <c r="K126" i="7"/>
  <c r="J126" i="7"/>
  <c r="O126" i="7"/>
  <c r="I126" i="7"/>
  <c r="AR126" i="7"/>
  <c r="I81" i="7"/>
  <c r="I111" i="7"/>
  <c r="C14" i="12"/>
  <c r="L196" i="7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D105" i="19"/>
  <c r="C111" i="1"/>
  <c r="D102" i="19"/>
  <c r="D79" i="19"/>
  <c r="E71" i="19"/>
  <c r="D52" i="25"/>
  <c r="C56" i="25" s="1"/>
  <c r="D167" i="18"/>
  <c r="D62" i="25"/>
  <c r="D159" i="18"/>
  <c r="D171" i="18"/>
  <c r="C108" i="1" s="1"/>
  <c r="D77" i="19"/>
  <c r="D78" i="19"/>
  <c r="H26" i="19"/>
  <c r="I26" i="19" s="1"/>
  <c r="J26" i="19" s="1"/>
  <c r="K26" i="19" s="1"/>
  <c r="L26" i="19" s="1"/>
  <c r="M26" i="19" s="1"/>
  <c r="N26" i="19" s="1"/>
  <c r="O26" i="19" s="1"/>
  <c r="P26" i="19" s="1"/>
  <c r="Q26" i="19" s="1"/>
  <c r="R26" i="19" s="1"/>
  <c r="S26" i="19" s="1"/>
  <c r="T26" i="19" s="1"/>
  <c r="U26" i="19" s="1"/>
  <c r="V26" i="19" s="1"/>
  <c r="W26" i="19" s="1"/>
  <c r="X26" i="19" s="1"/>
  <c r="Y26" i="19" s="1"/>
  <c r="Z26" i="19" s="1"/>
  <c r="AA26" i="19" s="1"/>
  <c r="AB26" i="19" s="1"/>
  <c r="AC26" i="19" s="1"/>
  <c r="AD26" i="19" s="1"/>
  <c r="AE26" i="19" s="1"/>
  <c r="AF26" i="19" s="1"/>
  <c r="AG26" i="19" s="1"/>
  <c r="AH26" i="19" s="1"/>
  <c r="AI26" i="19" s="1"/>
  <c r="AJ26" i="19" s="1"/>
  <c r="AK26" i="19" s="1"/>
  <c r="AL26" i="19" s="1"/>
  <c r="AM26" i="19" s="1"/>
  <c r="G28" i="19"/>
  <c r="AM81" i="19"/>
  <c r="AM80" i="19"/>
  <c r="AL81" i="19"/>
  <c r="AL80" i="19"/>
  <c r="AK81" i="19"/>
  <c r="AK80" i="19"/>
  <c r="AJ81" i="19"/>
  <c r="AJ80" i="19"/>
  <c r="AI81" i="19"/>
  <c r="AI80" i="19"/>
  <c r="AH81" i="19"/>
  <c r="AH80" i="19"/>
  <c r="AG81" i="19"/>
  <c r="AG80" i="19"/>
  <c r="AF81" i="19"/>
  <c r="AF80" i="19"/>
  <c r="AE81" i="19"/>
  <c r="AE80" i="19"/>
  <c r="AD81" i="19"/>
  <c r="AD80" i="19"/>
  <c r="AC81" i="19"/>
  <c r="AC80" i="19"/>
  <c r="AB81" i="19"/>
  <c r="AB80" i="19"/>
  <c r="AA81" i="19"/>
  <c r="AA80" i="19"/>
  <c r="Z81" i="19"/>
  <c r="Z80" i="19"/>
  <c r="Y81" i="19"/>
  <c r="Y80" i="19"/>
  <c r="X81" i="19"/>
  <c r="X80" i="19"/>
  <c r="W81" i="19"/>
  <c r="W80" i="19"/>
  <c r="V81" i="19"/>
  <c r="V80" i="19"/>
  <c r="U81" i="19"/>
  <c r="U80" i="19"/>
  <c r="T81" i="19"/>
  <c r="T80" i="19"/>
  <c r="S81" i="19"/>
  <c r="S80" i="19"/>
  <c r="R81" i="19"/>
  <c r="R80" i="19"/>
  <c r="Q81" i="19"/>
  <c r="Q80" i="19"/>
  <c r="P81" i="19"/>
  <c r="P80" i="19"/>
  <c r="O81" i="19"/>
  <c r="O80" i="19"/>
  <c r="N81" i="19"/>
  <c r="N80" i="19"/>
  <c r="M81" i="19"/>
  <c r="M80" i="19"/>
  <c r="L81" i="19"/>
  <c r="L80" i="19"/>
  <c r="K81" i="19"/>
  <c r="K80" i="19"/>
  <c r="J81" i="19"/>
  <c r="J80" i="19"/>
  <c r="I81" i="19"/>
  <c r="I80" i="19"/>
  <c r="H81" i="19"/>
  <c r="H80" i="19"/>
  <c r="G81" i="19"/>
  <c r="G80" i="19"/>
  <c r="F81" i="19"/>
  <c r="F80" i="19"/>
  <c r="E81" i="19"/>
  <c r="E80" i="19"/>
  <c r="E95" i="19"/>
  <c r="J45" i="19"/>
  <c r="K43" i="19"/>
  <c r="H28" i="19"/>
  <c r="E30" i="25"/>
  <c r="E38" i="25" s="1"/>
  <c r="F30" i="25"/>
  <c r="F38" i="25" s="1"/>
  <c r="G30" i="25"/>
  <c r="G38" i="25" s="1"/>
  <c r="H30" i="25"/>
  <c r="H38" i="25" s="1"/>
  <c r="I30" i="25"/>
  <c r="I38" i="25" s="1"/>
  <c r="J30" i="25"/>
  <c r="J38" i="25" s="1"/>
  <c r="K30" i="25"/>
  <c r="K38" i="25" s="1"/>
  <c r="L30" i="25"/>
  <c r="L38" i="25" s="1"/>
  <c r="M30" i="25"/>
  <c r="M38" i="25" s="1"/>
  <c r="N30" i="25"/>
  <c r="N38" i="25" s="1"/>
  <c r="O30" i="25"/>
  <c r="O38" i="25" s="1"/>
  <c r="P30" i="25"/>
  <c r="P38" i="25" s="1"/>
  <c r="Q30" i="25"/>
  <c r="Q38" i="25" s="1"/>
  <c r="R30" i="25"/>
  <c r="R38" i="25" s="1"/>
  <c r="S30" i="25"/>
  <c r="S38" i="25" s="1"/>
  <c r="T30" i="25"/>
  <c r="T38" i="25" s="1"/>
  <c r="U30" i="25"/>
  <c r="U38" i="25" s="1"/>
  <c r="V30" i="25"/>
  <c r="V38" i="25" s="1"/>
  <c r="W30" i="25"/>
  <c r="W38" i="25" s="1"/>
  <c r="X30" i="25"/>
  <c r="X38" i="25" s="1"/>
  <c r="Y30" i="25"/>
  <c r="Y38" i="25" s="1"/>
  <c r="Z30" i="25"/>
  <c r="Z38" i="25" s="1"/>
  <c r="AA30" i="25"/>
  <c r="AB30" i="25"/>
  <c r="AB38" i="25" s="1"/>
  <c r="AC30" i="25"/>
  <c r="AC38" i="25" s="1"/>
  <c r="AD30" i="25"/>
  <c r="AE30" i="25"/>
  <c r="AE38" i="25" s="1"/>
  <c r="AF30" i="25"/>
  <c r="AF38" i="25" s="1"/>
  <c r="AG30" i="25"/>
  <c r="AG38" i="25" s="1"/>
  <c r="AH30" i="25"/>
  <c r="AH38" i="25" s="1"/>
  <c r="AI30" i="25"/>
  <c r="AI38" i="25" s="1"/>
  <c r="AJ30" i="25"/>
  <c r="AJ38" i="25" s="1"/>
  <c r="AK30" i="25"/>
  <c r="AK38" i="25" s="1"/>
  <c r="AL30" i="25"/>
  <c r="AL38" i="25" s="1"/>
  <c r="AM30" i="25"/>
  <c r="AM38" i="25" s="1"/>
  <c r="P31" i="25"/>
  <c r="P39" i="25" s="1"/>
  <c r="AB31" i="25"/>
  <c r="AB39" i="25" s="1"/>
  <c r="D30" i="25"/>
  <c r="D29" i="25"/>
  <c r="AO94" i="1"/>
  <c r="AP94" i="1"/>
  <c r="F5" i="25"/>
  <c r="E88" i="16"/>
  <c r="F85" i="16"/>
  <c r="G85" i="16" s="1"/>
  <c r="H85" i="16" s="1"/>
  <c r="I85" i="16" s="1"/>
  <c r="J85" i="16" s="1"/>
  <c r="K85" i="16" s="1"/>
  <c r="L85" i="16" s="1"/>
  <c r="M85" i="16" s="1"/>
  <c r="N85" i="16" s="1"/>
  <c r="O85" i="16" s="1"/>
  <c r="P85" i="16" s="1"/>
  <c r="Q85" i="16" s="1"/>
  <c r="R85" i="16" s="1"/>
  <c r="S85" i="16" s="1"/>
  <c r="T85" i="16" s="1"/>
  <c r="U85" i="16" s="1"/>
  <c r="V85" i="16" s="1"/>
  <c r="W85" i="16" s="1"/>
  <c r="X85" i="16" s="1"/>
  <c r="Y85" i="16" s="1"/>
  <c r="Z85" i="16" s="1"/>
  <c r="AA85" i="16" s="1"/>
  <c r="AB85" i="16" s="1"/>
  <c r="AC85" i="16" s="1"/>
  <c r="AD85" i="16" s="1"/>
  <c r="AE85" i="16" s="1"/>
  <c r="AF85" i="16" s="1"/>
  <c r="AG85" i="16" s="1"/>
  <c r="AH85" i="16" s="1"/>
  <c r="AI85" i="16" s="1"/>
  <c r="AJ85" i="16" s="1"/>
  <c r="AK85" i="16" s="1"/>
  <c r="AL85" i="16" s="1"/>
  <c r="AM85" i="16" s="1"/>
  <c r="D9" i="19"/>
  <c r="I352" i="7" s="1"/>
  <c r="E146" i="18"/>
  <c r="E31" i="25"/>
  <c r="F146" i="18"/>
  <c r="F31" i="25"/>
  <c r="F39" i="25" s="1"/>
  <c r="G146" i="18"/>
  <c r="G31" i="25"/>
  <c r="G39" i="25" s="1"/>
  <c r="H146" i="18"/>
  <c r="H31" i="25"/>
  <c r="H39" i="25" s="1"/>
  <c r="I146" i="18"/>
  <c r="I31" i="25"/>
  <c r="I39" i="25" s="1"/>
  <c r="J146" i="18"/>
  <c r="J31" i="25"/>
  <c r="J39" i="25" s="1"/>
  <c r="K146" i="18"/>
  <c r="K31" i="25"/>
  <c r="K39" i="25" s="1"/>
  <c r="L146" i="18"/>
  <c r="L31" i="25"/>
  <c r="L39" i="25" s="1"/>
  <c r="M146" i="18"/>
  <c r="M31" i="25"/>
  <c r="M39" i="25" s="1"/>
  <c r="N146" i="18"/>
  <c r="N31" i="25"/>
  <c r="N39" i="25" s="1"/>
  <c r="O146" i="18"/>
  <c r="O31" i="25"/>
  <c r="O39" i="25" s="1"/>
  <c r="Q146" i="18"/>
  <c r="Q31" i="25"/>
  <c r="R146" i="18"/>
  <c r="R31" i="25"/>
  <c r="R39" i="25" s="1"/>
  <c r="S146" i="18"/>
  <c r="S31" i="25"/>
  <c r="S39" i="25" s="1"/>
  <c r="T146" i="18"/>
  <c r="T31" i="25"/>
  <c r="T39" i="25" s="1"/>
  <c r="U146" i="18"/>
  <c r="U31" i="25"/>
  <c r="U39" i="25" s="1"/>
  <c r="V146" i="18"/>
  <c r="V31" i="25"/>
  <c r="V39" i="25" s="1"/>
  <c r="W146" i="18"/>
  <c r="W31" i="25"/>
  <c r="W39" i="25" s="1"/>
  <c r="X146" i="18"/>
  <c r="X31" i="25"/>
  <c r="X39" i="25" s="1"/>
  <c r="Y146" i="18"/>
  <c r="Y31" i="25"/>
  <c r="Y39" i="25" s="1"/>
  <c r="Z146" i="18"/>
  <c r="Z31" i="25"/>
  <c r="Z39" i="25" s="1"/>
  <c r="AA146" i="18"/>
  <c r="AA31" i="25"/>
  <c r="AA39" i="25" s="1"/>
  <c r="AC146" i="18"/>
  <c r="AC31" i="25"/>
  <c r="AD146" i="18"/>
  <c r="AD31" i="25"/>
  <c r="AD39" i="25" s="1"/>
  <c r="AE146" i="18"/>
  <c r="AE31" i="25"/>
  <c r="AE39" i="25" s="1"/>
  <c r="AF146" i="18"/>
  <c r="AF31" i="25"/>
  <c r="AF39" i="25" s="1"/>
  <c r="AG146" i="18"/>
  <c r="AG31" i="25"/>
  <c r="AG39" i="25" s="1"/>
  <c r="AH146" i="18"/>
  <c r="AH31" i="25"/>
  <c r="AH39" i="25" s="1"/>
  <c r="AI146" i="18"/>
  <c r="AI31" i="25"/>
  <c r="AI39" i="25" s="1"/>
  <c r="AJ146" i="18"/>
  <c r="AJ31" i="25"/>
  <c r="AJ39" i="25" s="1"/>
  <c r="AK146" i="18"/>
  <c r="AK31" i="25"/>
  <c r="AK39" i="25" s="1"/>
  <c r="AL146" i="18"/>
  <c r="AL31" i="25"/>
  <c r="AL39" i="25" s="1"/>
  <c r="AM146" i="18"/>
  <c r="AM31" i="25"/>
  <c r="AM39" i="25" s="1"/>
  <c r="D146" i="18"/>
  <c r="D31" i="25"/>
  <c r="D39" i="25" s="1"/>
  <c r="D60" i="25"/>
  <c r="I445" i="7" s="1"/>
  <c r="G106" i="18"/>
  <c r="E125" i="19"/>
  <c r="J395" i="7" s="1"/>
  <c r="E168" i="19"/>
  <c r="D69" i="19"/>
  <c r="D94" i="19"/>
  <c r="D143" i="19"/>
  <c r="D117" i="19"/>
  <c r="AQ72" i="19"/>
  <c r="AP72" i="19"/>
  <c r="AO72" i="19"/>
  <c r="G5" i="19"/>
  <c r="AO143" i="18"/>
  <c r="E86" i="18"/>
  <c r="F80" i="18"/>
  <c r="E81" i="18"/>
  <c r="E83" i="18" s="1"/>
  <c r="J326" i="7" s="1"/>
  <c r="E84" i="18"/>
  <c r="D28" i="18"/>
  <c r="F207" i="18"/>
  <c r="E207" i="18"/>
  <c r="F86" i="18"/>
  <c r="F81" i="18"/>
  <c r="E67" i="18"/>
  <c r="E60" i="18"/>
  <c r="F58" i="18"/>
  <c r="AO204" i="18"/>
  <c r="Q207" i="18"/>
  <c r="AP204" i="18"/>
  <c r="AL207" i="18"/>
  <c r="AJ207" i="18"/>
  <c r="AH207" i="18"/>
  <c r="AE207" i="18"/>
  <c r="Z207" i="18"/>
  <c r="W207" i="18"/>
  <c r="T207" i="18"/>
  <c r="M207" i="18"/>
  <c r="K207" i="18"/>
  <c r="H207" i="18"/>
  <c r="AP143" i="18"/>
  <c r="AK207" i="18"/>
  <c r="AF207" i="18"/>
  <c r="AC207" i="18"/>
  <c r="Y207" i="18"/>
  <c r="V207" i="18"/>
  <c r="R207" i="18"/>
  <c r="N207" i="18"/>
  <c r="J207" i="18"/>
  <c r="G207" i="18"/>
  <c r="AQ204" i="18"/>
  <c r="AM207" i="18"/>
  <c r="AI207" i="18"/>
  <c r="AG207" i="18"/>
  <c r="AD207" i="18"/>
  <c r="AA207" i="18"/>
  <c r="X207" i="18"/>
  <c r="U207" i="18"/>
  <c r="S207" i="18"/>
  <c r="O207" i="18"/>
  <c r="L207" i="18"/>
  <c r="I207" i="18"/>
  <c r="AQ143" i="18"/>
  <c r="AB203" i="18"/>
  <c r="AQ203" i="18" s="1"/>
  <c r="AQ201" i="18"/>
  <c r="P203" i="18"/>
  <c r="AP203" i="18" s="1"/>
  <c r="AP201" i="18"/>
  <c r="AB197" i="18"/>
  <c r="AQ197" i="18" s="1"/>
  <c r="AQ195" i="18"/>
  <c r="P197" i="18"/>
  <c r="AP197" i="18" s="1"/>
  <c r="AP195" i="18"/>
  <c r="D197" i="18"/>
  <c r="AO197" i="18" s="1"/>
  <c r="AO195" i="18"/>
  <c r="AB191" i="18"/>
  <c r="AQ189" i="18"/>
  <c r="P191" i="18"/>
  <c r="AP189" i="18"/>
  <c r="D191" i="18"/>
  <c r="AO189" i="18"/>
  <c r="P182" i="18"/>
  <c r="AP182" i="18" s="1"/>
  <c r="AP180" i="18"/>
  <c r="AB182" i="18"/>
  <c r="AQ182" i="18" s="1"/>
  <c r="AQ180" i="18"/>
  <c r="C89" i="1"/>
  <c r="P146" i="18"/>
  <c r="AP144" i="18"/>
  <c r="AB146" i="18"/>
  <c r="AQ144" i="18"/>
  <c r="AO144" i="18"/>
  <c r="D260" i="15"/>
  <c r="D264" i="15" s="1"/>
  <c r="D27" i="18"/>
  <c r="D438" i="15"/>
  <c r="D437" i="15"/>
  <c r="D435" i="15"/>
  <c r="D459" i="15" s="1"/>
  <c r="D472" i="15" s="1"/>
  <c r="D434" i="15"/>
  <c r="D458" i="15" s="1"/>
  <c r="D471" i="15" s="1"/>
  <c r="D388" i="15"/>
  <c r="D389" i="15"/>
  <c r="D413" i="15" s="1"/>
  <c r="D426" i="15" s="1"/>
  <c r="D391" i="15"/>
  <c r="E403" i="15" s="1"/>
  <c r="C11" i="18"/>
  <c r="C29" i="18"/>
  <c r="L172" i="16"/>
  <c r="M172" i="16" s="1"/>
  <c r="C410" i="15"/>
  <c r="C378" i="15" s="1"/>
  <c r="D362" i="15"/>
  <c r="C296" i="16"/>
  <c r="C18" i="16"/>
  <c r="E345" i="15"/>
  <c r="E343" i="15" s="1"/>
  <c r="D347" i="15"/>
  <c r="E334" i="15"/>
  <c r="E332" i="15" s="1"/>
  <c r="D336" i="15"/>
  <c r="D338" i="15" s="1"/>
  <c r="E323" i="15"/>
  <c r="D325" i="15"/>
  <c r="E284" i="15"/>
  <c r="D286" i="15"/>
  <c r="D275" i="15"/>
  <c r="C160" i="15"/>
  <c r="D176" i="15"/>
  <c r="D105" i="15"/>
  <c r="C92" i="15"/>
  <c r="C18" i="15" s="1"/>
  <c r="E187" i="15"/>
  <c r="E188" i="15" s="1"/>
  <c r="J218" i="7" s="1"/>
  <c r="F186" i="15"/>
  <c r="G175" i="15"/>
  <c r="H175" i="15" s="1"/>
  <c r="I175" i="15" s="1"/>
  <c r="J175" i="15" s="1"/>
  <c r="K175" i="15" s="1"/>
  <c r="L175" i="15" s="1"/>
  <c r="M175" i="15" s="1"/>
  <c r="D419" i="16"/>
  <c r="E417" i="16"/>
  <c r="E415" i="16" s="1"/>
  <c r="E356" i="16"/>
  <c r="E354" i="16" s="1"/>
  <c r="D358" i="16"/>
  <c r="D369" i="15"/>
  <c r="E365" i="15"/>
  <c r="F367" i="15" s="1"/>
  <c r="E356" i="15"/>
  <c r="E354" i="15" s="1"/>
  <c r="E10" i="13"/>
  <c r="F14" i="21"/>
  <c r="F10" i="12" s="1"/>
  <c r="D308" i="15"/>
  <c r="E304" i="15"/>
  <c r="F306" i="15" s="1"/>
  <c r="D297" i="15"/>
  <c r="E293" i="15"/>
  <c r="F295" i="15" s="1"/>
  <c r="D77" i="15"/>
  <c r="E79" i="15" s="1"/>
  <c r="E77" i="15" s="1"/>
  <c r="D147" i="15"/>
  <c r="E145" i="15"/>
  <c r="D81" i="15"/>
  <c r="D452" i="16"/>
  <c r="E450" i="16"/>
  <c r="D436" i="16"/>
  <c r="E449" i="15"/>
  <c r="D461" i="15"/>
  <c r="D445" i="15"/>
  <c r="I233" i="7" s="1"/>
  <c r="D436" i="15"/>
  <c r="E447" i="15"/>
  <c r="E446" i="15"/>
  <c r="D398" i="15"/>
  <c r="I228" i="7" s="1"/>
  <c r="E400" i="15"/>
  <c r="D412" i="15"/>
  <c r="D390" i="15"/>
  <c r="AP191" i="16"/>
  <c r="AQ191" i="16"/>
  <c r="D408" i="16"/>
  <c r="E406" i="16"/>
  <c r="E404" i="16" s="1"/>
  <c r="G58" i="12"/>
  <c r="D9" i="13"/>
  <c r="D11" i="13" s="1"/>
  <c r="D13" i="13"/>
  <c r="E345" i="16"/>
  <c r="E343" i="16" s="1"/>
  <c r="D347" i="16"/>
  <c r="E395" i="16"/>
  <c r="E393" i="16" s="1"/>
  <c r="D397" i="16"/>
  <c r="D386" i="16"/>
  <c r="E384" i="16"/>
  <c r="E382" i="16" s="1"/>
  <c r="E334" i="16"/>
  <c r="E332" i="16" s="1"/>
  <c r="D336" i="16"/>
  <c r="D321" i="16"/>
  <c r="E312" i="16"/>
  <c r="D173" i="16"/>
  <c r="D147" i="16"/>
  <c r="E145" i="16"/>
  <c r="D132" i="16"/>
  <c r="E130" i="16"/>
  <c r="E128" i="16" s="1"/>
  <c r="D117" i="16"/>
  <c r="D102" i="16"/>
  <c r="P105" i="16" s="1"/>
  <c r="E100" i="16"/>
  <c r="P10" i="12"/>
  <c r="Q14" i="21"/>
  <c r="Q10" i="13" s="1"/>
  <c r="D167" i="12"/>
  <c r="D9" i="12"/>
  <c r="D11" i="12" s="1"/>
  <c r="G245" i="12"/>
  <c r="D13" i="12"/>
  <c r="AO191" i="16"/>
  <c r="E287" i="16"/>
  <c r="E285" i="16" s="1"/>
  <c r="D289" i="16"/>
  <c r="D238" i="16"/>
  <c r="E236" i="16"/>
  <c r="E234" i="16" s="1"/>
  <c r="E276" i="16"/>
  <c r="E274" i="16" s="1"/>
  <c r="D278" i="16"/>
  <c r="E265" i="16"/>
  <c r="E263" i="16" s="1"/>
  <c r="D267" i="16"/>
  <c r="D256" i="16"/>
  <c r="E254" i="16"/>
  <c r="E252" i="16" s="1"/>
  <c r="D223" i="16"/>
  <c r="D216" i="16"/>
  <c r="E214" i="16"/>
  <c r="E212" i="16" s="1"/>
  <c r="D205" i="16"/>
  <c r="E203" i="16"/>
  <c r="E201" i="16" s="1"/>
  <c r="E79" i="16"/>
  <c r="E77" i="16" s="1"/>
  <c r="D66" i="16"/>
  <c r="E64" i="16"/>
  <c r="E62" i="16" s="1"/>
  <c r="D51" i="16"/>
  <c r="E49" i="16"/>
  <c r="D233" i="15"/>
  <c r="E231" i="15"/>
  <c r="D217" i="15"/>
  <c r="E215" i="15"/>
  <c r="E213" i="15" s="1"/>
  <c r="D102" i="15"/>
  <c r="D98" i="15"/>
  <c r="E100" i="15" s="1"/>
  <c r="D190" i="15"/>
  <c r="D173" i="15"/>
  <c r="E171" i="15"/>
  <c r="J207" i="7" s="1"/>
  <c r="D40" i="15"/>
  <c r="D132" i="15"/>
  <c r="E130" i="15"/>
  <c r="D117" i="15"/>
  <c r="E115" i="15"/>
  <c r="D47" i="15"/>
  <c r="E49" i="15" s="1"/>
  <c r="D66" i="15"/>
  <c r="E64" i="15"/>
  <c r="D51" i="15"/>
  <c r="D32" i="15"/>
  <c r="AQ33" i="15"/>
  <c r="AP33" i="15"/>
  <c r="AO33" i="15"/>
  <c r="F54" i="12"/>
  <c r="E84" i="13"/>
  <c r="E86" i="13" s="1"/>
  <c r="E56" i="13"/>
  <c r="E58" i="13" s="1"/>
  <c r="E28" i="13"/>
  <c r="E30" i="13" s="1"/>
  <c r="J131" i="7" s="1"/>
  <c r="E287" i="12"/>
  <c r="E289" i="12" s="1"/>
  <c r="E233" i="12"/>
  <c r="E235" i="12" s="1"/>
  <c r="E192" i="12"/>
  <c r="E194" i="12" s="1"/>
  <c r="E76" i="12"/>
  <c r="E78" i="12" s="1"/>
  <c r="E80" i="12" s="1"/>
  <c r="E82" i="12" s="1"/>
  <c r="E51" i="12"/>
  <c r="E163" i="12"/>
  <c r="E165" i="12" s="1"/>
  <c r="E112" i="13"/>
  <c r="E115" i="13" s="1"/>
  <c r="AO52" i="12"/>
  <c r="AP52" i="12"/>
  <c r="D291" i="12"/>
  <c r="D237" i="12"/>
  <c r="AQ52" i="12"/>
  <c r="AB121" i="12"/>
  <c r="AC121" i="12" s="1"/>
  <c r="AD121" i="12" s="1"/>
  <c r="AE121" i="12" s="1"/>
  <c r="AF121" i="12" s="1"/>
  <c r="AG121" i="12" s="1"/>
  <c r="AH121" i="12" s="1"/>
  <c r="AI121" i="12" s="1"/>
  <c r="AJ121" i="12" s="1"/>
  <c r="AK121" i="12" s="1"/>
  <c r="AL121" i="12" s="1"/>
  <c r="AM121" i="12" s="1"/>
  <c r="AQ121" i="12" s="1"/>
  <c r="AP121" i="12"/>
  <c r="D112" i="13"/>
  <c r="D115" i="13" s="1"/>
  <c r="D88" i="13"/>
  <c r="D32" i="13"/>
  <c r="I135" i="7" s="1"/>
  <c r="AB264" i="12"/>
  <c r="AQ264" i="12" s="1"/>
  <c r="AQ262" i="12"/>
  <c r="AP262" i="12"/>
  <c r="P264" i="12"/>
  <c r="AP264" i="12" s="1"/>
  <c r="AO262" i="12"/>
  <c r="D264" i="12"/>
  <c r="D78" i="12"/>
  <c r="I26" i="7" s="1"/>
  <c r="AM138" i="12"/>
  <c r="AQ138" i="12" s="1"/>
  <c r="AB140" i="12"/>
  <c r="AG45" i="7" s="1"/>
  <c r="AA138" i="12"/>
  <c r="AP138" i="12" s="1"/>
  <c r="P140" i="12"/>
  <c r="U45" i="7" s="1"/>
  <c r="O138" i="12"/>
  <c r="AO138" i="12" s="1"/>
  <c r="D140" i="12"/>
  <c r="I45" i="7" s="1"/>
  <c r="AM115" i="12"/>
  <c r="AB117" i="12"/>
  <c r="AA115" i="12"/>
  <c r="P117" i="12"/>
  <c r="O115" i="12"/>
  <c r="D117" i="12"/>
  <c r="AQ9" i="21"/>
  <c r="AP9" i="21"/>
  <c r="U4" i="7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T4" i="7"/>
  <c r="O4" i="2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N4" i="2"/>
  <c r="O4" i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N4" i="1"/>
  <c r="F108" i="18" l="1"/>
  <c r="K331" i="7" s="1"/>
  <c r="F109" i="18"/>
  <c r="F111" i="18"/>
  <c r="F113" i="18" s="1"/>
  <c r="G108" i="18"/>
  <c r="G109" i="18"/>
  <c r="G111" i="18"/>
  <c r="G113" i="18" s="1"/>
  <c r="D15" i="18"/>
  <c r="C118" i="18"/>
  <c r="J331" i="7"/>
  <c r="AD479" i="7"/>
  <c r="X122" i="1" s="1"/>
  <c r="AC479" i="7"/>
  <c r="W122" i="1" s="1"/>
  <c r="N479" i="7"/>
  <c r="H122" i="1" s="1"/>
  <c r="Y479" i="7"/>
  <c r="S122" i="1" s="1"/>
  <c r="F83" i="18"/>
  <c r="K326" i="7" s="1"/>
  <c r="F84" i="18"/>
  <c r="AA479" i="7"/>
  <c r="U122" i="1" s="1"/>
  <c r="L479" i="7"/>
  <c r="F122" i="1" s="1"/>
  <c r="AF479" i="7"/>
  <c r="Z122" i="1" s="1"/>
  <c r="AI479" i="7"/>
  <c r="AC122" i="1" s="1"/>
  <c r="T479" i="7"/>
  <c r="N122" i="1" s="1"/>
  <c r="C123" i="1"/>
  <c r="C125" i="1" s="1"/>
  <c r="C119" i="1" s="1"/>
  <c r="D415" i="15"/>
  <c r="E401" i="15"/>
  <c r="D267" i="15"/>
  <c r="D266" i="15"/>
  <c r="D268" i="15" s="1"/>
  <c r="C8" i="16"/>
  <c r="I197" i="7"/>
  <c r="I195" i="7" s="1"/>
  <c r="D25" i="30"/>
  <c r="D38" i="30" s="1"/>
  <c r="D47" i="30"/>
  <c r="D75" i="30"/>
  <c r="D77" i="30" s="1"/>
  <c r="D27" i="30"/>
  <c r="D32" i="30"/>
  <c r="D62" i="30"/>
  <c r="D26" i="30"/>
  <c r="D37" i="30" s="1"/>
  <c r="D31" i="30"/>
  <c r="D45" i="30"/>
  <c r="E54" i="30"/>
  <c r="E21" i="30"/>
  <c r="E62" i="30" s="1"/>
  <c r="E20" i="30"/>
  <c r="E19" i="30"/>
  <c r="F18" i="30"/>
  <c r="F30" i="30" s="1"/>
  <c r="G17" i="30"/>
  <c r="G29" i="30" s="1"/>
  <c r="F16" i="30"/>
  <c r="G15" i="30"/>
  <c r="D76" i="30"/>
  <c r="F71" i="30"/>
  <c r="F69" i="30" s="1"/>
  <c r="E73" i="30"/>
  <c r="E75" i="30" s="1"/>
  <c r="E51" i="30"/>
  <c r="E56" i="30"/>
  <c r="F12" i="30"/>
  <c r="F7" i="30" s="1"/>
  <c r="F72" i="30" s="1"/>
  <c r="E115" i="16"/>
  <c r="I244" i="7"/>
  <c r="I242" i="7" s="1"/>
  <c r="V480" i="7"/>
  <c r="P130" i="1" s="1"/>
  <c r="P131" i="1" s="1"/>
  <c r="V286" i="7"/>
  <c r="T480" i="7"/>
  <c r="N130" i="1" s="1"/>
  <c r="N131" i="1" s="1"/>
  <c r="T286" i="7"/>
  <c r="S286" i="7"/>
  <c r="S480" i="7"/>
  <c r="M130" i="1" s="1"/>
  <c r="M131" i="1" s="1"/>
  <c r="P480" i="7"/>
  <c r="J130" i="1" s="1"/>
  <c r="J131" i="1" s="1"/>
  <c r="P286" i="7"/>
  <c r="M286" i="7"/>
  <c r="M480" i="7"/>
  <c r="G130" i="1" s="1"/>
  <c r="G131" i="1" s="1"/>
  <c r="Q480" i="7"/>
  <c r="K130" i="1" s="1"/>
  <c r="K131" i="1" s="1"/>
  <c r="Q286" i="7"/>
  <c r="O286" i="7"/>
  <c r="O480" i="7"/>
  <c r="I130" i="1" s="1"/>
  <c r="I131" i="1" s="1"/>
  <c r="K480" i="7"/>
  <c r="E130" i="1" s="1"/>
  <c r="E131" i="1" s="1"/>
  <c r="K286" i="7"/>
  <c r="L480" i="7"/>
  <c r="F130" i="1" s="1"/>
  <c r="F131" i="1" s="1"/>
  <c r="L286" i="7"/>
  <c r="N286" i="7"/>
  <c r="N480" i="7"/>
  <c r="H130" i="1" s="1"/>
  <c r="H131" i="1" s="1"/>
  <c r="R286" i="7"/>
  <c r="R480" i="7"/>
  <c r="L130" i="1" s="1"/>
  <c r="L131" i="1" s="1"/>
  <c r="U480" i="7"/>
  <c r="O130" i="1" s="1"/>
  <c r="O131" i="1" s="1"/>
  <c r="U286" i="7"/>
  <c r="X480" i="7"/>
  <c r="R130" i="1" s="1"/>
  <c r="R131" i="1" s="1"/>
  <c r="X286" i="7"/>
  <c r="Z286" i="7"/>
  <c r="Z480" i="7"/>
  <c r="T130" i="1" s="1"/>
  <c r="T131" i="1" s="1"/>
  <c r="AC286" i="7"/>
  <c r="AC480" i="7"/>
  <c r="W130" i="1" s="1"/>
  <c r="W131" i="1" s="1"/>
  <c r="AF286" i="7"/>
  <c r="AF480" i="7"/>
  <c r="Z130" i="1" s="1"/>
  <c r="Z131" i="1" s="1"/>
  <c r="AI286" i="7"/>
  <c r="AI480" i="7"/>
  <c r="AC130" i="1" s="1"/>
  <c r="AC131" i="1" s="1"/>
  <c r="AL286" i="7"/>
  <c r="AL480" i="7"/>
  <c r="AF130" i="1" s="1"/>
  <c r="AF131" i="1" s="1"/>
  <c r="AO286" i="7"/>
  <c r="AO480" i="7"/>
  <c r="AI130" i="1" s="1"/>
  <c r="AI131" i="1" s="1"/>
  <c r="AR480" i="7"/>
  <c r="AL130" i="1" s="1"/>
  <c r="AL131" i="1" s="1"/>
  <c r="AR286" i="7"/>
  <c r="AP286" i="7"/>
  <c r="AP480" i="7"/>
  <c r="AJ130" i="1" s="1"/>
  <c r="AJ131" i="1" s="1"/>
  <c r="AQ480" i="7"/>
  <c r="AK130" i="1" s="1"/>
  <c r="AK131" i="1" s="1"/>
  <c r="AQ286" i="7"/>
  <c r="J286" i="7"/>
  <c r="J480" i="7"/>
  <c r="D130" i="1" s="1"/>
  <c r="D131" i="1" s="1"/>
  <c r="I480" i="7"/>
  <c r="C130" i="1" s="1"/>
  <c r="C131" i="1" s="1"/>
  <c r="I286" i="7"/>
  <c r="AM480" i="7"/>
  <c r="AG130" i="1" s="1"/>
  <c r="AG131" i="1" s="1"/>
  <c r="AM286" i="7"/>
  <c r="AJ480" i="7"/>
  <c r="AD130" i="1" s="1"/>
  <c r="AD131" i="1" s="1"/>
  <c r="AJ286" i="7"/>
  <c r="AG480" i="7"/>
  <c r="AA130" i="1" s="1"/>
  <c r="AA131" i="1" s="1"/>
  <c r="AG286" i="7"/>
  <c r="AD480" i="7"/>
  <c r="X130" i="1" s="1"/>
  <c r="X131" i="1" s="1"/>
  <c r="AD286" i="7"/>
  <c r="AA480" i="7"/>
  <c r="U130" i="1" s="1"/>
  <c r="U131" i="1" s="1"/>
  <c r="AA286" i="7"/>
  <c r="W480" i="7"/>
  <c r="Q130" i="1" s="1"/>
  <c r="Q131" i="1" s="1"/>
  <c r="W286" i="7"/>
  <c r="AN286" i="7"/>
  <c r="AN480" i="7"/>
  <c r="AH130" i="1" s="1"/>
  <c r="AH131" i="1" s="1"/>
  <c r="AK480" i="7"/>
  <c r="AE130" i="1" s="1"/>
  <c r="AE131" i="1" s="1"/>
  <c r="AK286" i="7"/>
  <c r="AH480" i="7"/>
  <c r="AB130" i="1" s="1"/>
  <c r="AB131" i="1" s="1"/>
  <c r="AH286" i="7"/>
  <c r="AE480" i="7"/>
  <c r="Y130" i="1" s="1"/>
  <c r="Y131" i="1" s="1"/>
  <c r="AE286" i="7"/>
  <c r="AB480" i="7"/>
  <c r="V130" i="1" s="1"/>
  <c r="V131" i="1" s="1"/>
  <c r="AB286" i="7"/>
  <c r="Y480" i="7"/>
  <c r="S130" i="1" s="1"/>
  <c r="S131" i="1" s="1"/>
  <c r="Y286" i="7"/>
  <c r="O479" i="7"/>
  <c r="I122" i="1" s="1"/>
  <c r="O72" i="7"/>
  <c r="X479" i="7"/>
  <c r="R122" i="1" s="1"/>
  <c r="X72" i="7"/>
  <c r="J72" i="7"/>
  <c r="J479" i="7"/>
  <c r="D122" i="1" s="1"/>
  <c r="C164" i="1"/>
  <c r="C145" i="1"/>
  <c r="C147" i="1" s="1"/>
  <c r="C141" i="1" s="1"/>
  <c r="D164" i="1"/>
  <c r="D145" i="1"/>
  <c r="C132" i="1"/>
  <c r="E138" i="1"/>
  <c r="E164" i="1"/>
  <c r="F138" i="1"/>
  <c r="F164" i="1"/>
  <c r="G138" i="1"/>
  <c r="G164" i="1"/>
  <c r="H138" i="1"/>
  <c r="H164" i="1"/>
  <c r="I138" i="1"/>
  <c r="I164" i="1"/>
  <c r="J138" i="1"/>
  <c r="J164" i="1"/>
  <c r="K138" i="1"/>
  <c r="K164" i="1"/>
  <c r="L138" i="1"/>
  <c r="L164" i="1"/>
  <c r="M138" i="1"/>
  <c r="M164" i="1"/>
  <c r="N138" i="1"/>
  <c r="N164" i="1"/>
  <c r="O138" i="1"/>
  <c r="O164" i="1"/>
  <c r="P138" i="1"/>
  <c r="P164" i="1"/>
  <c r="Q138" i="1"/>
  <c r="Q164" i="1"/>
  <c r="R138" i="1"/>
  <c r="R164" i="1"/>
  <c r="S138" i="1"/>
  <c r="S164" i="1"/>
  <c r="T138" i="1"/>
  <c r="T164" i="1"/>
  <c r="U138" i="1"/>
  <c r="U164" i="1"/>
  <c r="V138" i="1"/>
  <c r="V164" i="1"/>
  <c r="W138" i="1"/>
  <c r="W164" i="1"/>
  <c r="X138" i="1"/>
  <c r="X164" i="1"/>
  <c r="Y138" i="1"/>
  <c r="Y164" i="1"/>
  <c r="Z138" i="1"/>
  <c r="Z164" i="1"/>
  <c r="AA138" i="1"/>
  <c r="AA164" i="1"/>
  <c r="AB138" i="1"/>
  <c r="AB164" i="1"/>
  <c r="AC138" i="1"/>
  <c r="AC164" i="1"/>
  <c r="AD138" i="1"/>
  <c r="AD164" i="1"/>
  <c r="AE138" i="1"/>
  <c r="AE164" i="1"/>
  <c r="AF138" i="1"/>
  <c r="AF164" i="1"/>
  <c r="AG138" i="1"/>
  <c r="AG164" i="1"/>
  <c r="AH138" i="1"/>
  <c r="AH164" i="1"/>
  <c r="AI138" i="1"/>
  <c r="AI164" i="1"/>
  <c r="AJ138" i="1"/>
  <c r="AJ164" i="1"/>
  <c r="AK138" i="1"/>
  <c r="AK164" i="1"/>
  <c r="AL138" i="1"/>
  <c r="AL164" i="1"/>
  <c r="D138" i="1"/>
  <c r="AQ91" i="7"/>
  <c r="AU16" i="7"/>
  <c r="AC1" i="28"/>
  <c r="AD1" i="28" s="1"/>
  <c r="AE1" i="28" s="1"/>
  <c r="AF1" i="28" s="1"/>
  <c r="AG1" i="28" s="1"/>
  <c r="AH1" i="28" s="1"/>
  <c r="AI1" i="28" s="1"/>
  <c r="AJ1" i="28" s="1"/>
  <c r="AK1" i="28" s="1"/>
  <c r="AL1" i="28" s="1"/>
  <c r="AM1" i="28" s="1"/>
  <c r="AN1" i="28" s="1"/>
  <c r="CB1" i="28" s="1"/>
  <c r="CA1" i="28"/>
  <c r="J456" i="7"/>
  <c r="E16" i="27" s="1"/>
  <c r="AO75" i="25"/>
  <c r="U147" i="7"/>
  <c r="J22" i="7"/>
  <c r="U22" i="7"/>
  <c r="AU15" i="7"/>
  <c r="AQ425" i="7"/>
  <c r="AL195" i="19" s="1"/>
  <c r="AL425" i="7"/>
  <c r="AG195" i="19" s="1"/>
  <c r="AK425" i="7"/>
  <c r="AF195" i="19" s="1"/>
  <c r="AA425" i="7"/>
  <c r="V195" i="19" s="1"/>
  <c r="AJ425" i="7"/>
  <c r="AE195" i="19" s="1"/>
  <c r="AI425" i="7"/>
  <c r="AD195" i="19" s="1"/>
  <c r="AH425" i="7"/>
  <c r="AC195" i="19" s="1"/>
  <c r="AG425" i="7"/>
  <c r="AB195" i="19" s="1"/>
  <c r="AF425" i="7"/>
  <c r="AA195" i="19" s="1"/>
  <c r="AE425" i="7"/>
  <c r="Z195" i="19" s="1"/>
  <c r="AD425" i="7"/>
  <c r="Y195" i="19" s="1"/>
  <c r="AC425" i="7"/>
  <c r="X195" i="19" s="1"/>
  <c r="AB425" i="7"/>
  <c r="W195" i="19" s="1"/>
  <c r="Z425" i="7"/>
  <c r="U195" i="19" s="1"/>
  <c r="Y425" i="7"/>
  <c r="T195" i="19" s="1"/>
  <c r="X425" i="7"/>
  <c r="S195" i="19" s="1"/>
  <c r="D195" i="19"/>
  <c r="J26" i="7"/>
  <c r="I75" i="7"/>
  <c r="D198" i="12"/>
  <c r="D201" i="12" s="1"/>
  <c r="D191" i="12" s="1"/>
  <c r="I80" i="7" s="1"/>
  <c r="K457" i="7"/>
  <c r="K456" i="7" s="1"/>
  <c r="F16" i="27" s="1"/>
  <c r="G11" i="27"/>
  <c r="F13" i="27"/>
  <c r="F15" i="27" s="1"/>
  <c r="F7" i="27" s="1"/>
  <c r="E100" i="1" s="1"/>
  <c r="H88" i="19"/>
  <c r="I88" i="19" s="1"/>
  <c r="J88" i="19" s="1"/>
  <c r="K88" i="19" s="1"/>
  <c r="L88" i="19" s="1"/>
  <c r="M88" i="19" s="1"/>
  <c r="N88" i="19" s="1"/>
  <c r="O88" i="19" s="1"/>
  <c r="P88" i="19" s="1"/>
  <c r="Q88" i="19" s="1"/>
  <c r="R88" i="19" s="1"/>
  <c r="S88" i="19" s="1"/>
  <c r="T88" i="19" s="1"/>
  <c r="U88" i="19" s="1"/>
  <c r="V88" i="19" s="1"/>
  <c r="W88" i="19" s="1"/>
  <c r="X88" i="19" s="1"/>
  <c r="Y88" i="19" s="1"/>
  <c r="Z88" i="19" s="1"/>
  <c r="AA88" i="19" s="1"/>
  <c r="AB88" i="19" s="1"/>
  <c r="AC88" i="19" s="1"/>
  <c r="AD88" i="19" s="1"/>
  <c r="AE88" i="19" s="1"/>
  <c r="AF88" i="19" s="1"/>
  <c r="AG88" i="19" s="1"/>
  <c r="AH88" i="19" s="1"/>
  <c r="AI88" i="19" s="1"/>
  <c r="AJ88" i="19" s="1"/>
  <c r="AK88" i="19" s="1"/>
  <c r="AL88" i="19" s="1"/>
  <c r="AM88" i="19" s="1"/>
  <c r="G96" i="19"/>
  <c r="G104" i="19" s="1"/>
  <c r="K338" i="7"/>
  <c r="K337" i="7" s="1"/>
  <c r="F147" i="18" s="1"/>
  <c r="F148" i="18" s="1"/>
  <c r="G134" i="18"/>
  <c r="H134" i="18" s="1"/>
  <c r="M338" i="7" s="1"/>
  <c r="M337" i="7" s="1"/>
  <c r="H147" i="18" s="1"/>
  <c r="F142" i="18"/>
  <c r="E106" i="19"/>
  <c r="D111" i="1" s="1"/>
  <c r="E105" i="19"/>
  <c r="W114" i="19"/>
  <c r="J115" i="19"/>
  <c r="J117" i="19" s="1"/>
  <c r="I69" i="1" s="1"/>
  <c r="K113" i="19"/>
  <c r="O385" i="7"/>
  <c r="O384" i="7" s="1"/>
  <c r="J118" i="19" s="1"/>
  <c r="J119" i="19" s="1"/>
  <c r="G89" i="19"/>
  <c r="F97" i="19"/>
  <c r="J384" i="7"/>
  <c r="E118" i="19" s="1"/>
  <c r="E119" i="19" s="1"/>
  <c r="K380" i="7"/>
  <c r="G87" i="19"/>
  <c r="F95" i="19"/>
  <c r="K375" i="7"/>
  <c r="F70" i="19"/>
  <c r="F78" i="19" s="1"/>
  <c r="G62" i="19"/>
  <c r="E448" i="16"/>
  <c r="E138" i="19"/>
  <c r="J280" i="7"/>
  <c r="D440" i="16"/>
  <c r="D140" i="19"/>
  <c r="D139" i="19" s="1"/>
  <c r="E98" i="16"/>
  <c r="F100" i="16" s="1"/>
  <c r="E88" i="13"/>
  <c r="J161" i="7"/>
  <c r="E60" i="13"/>
  <c r="J146" i="7"/>
  <c r="D90" i="13"/>
  <c r="D93" i="13" s="1"/>
  <c r="I165" i="7"/>
  <c r="D136" i="19"/>
  <c r="D148" i="19" s="1"/>
  <c r="G115" i="19"/>
  <c r="L385" i="7"/>
  <c r="L384" i="7" s="1"/>
  <c r="G118" i="19" s="1"/>
  <c r="C69" i="1"/>
  <c r="U332" i="7"/>
  <c r="S332" i="7"/>
  <c r="L332" i="7"/>
  <c r="J332" i="7"/>
  <c r="X332" i="7"/>
  <c r="AO332" i="7"/>
  <c r="AP332" i="7"/>
  <c r="AN332" i="7"/>
  <c r="AL332" i="7"/>
  <c r="AJ332" i="7"/>
  <c r="AH332" i="7"/>
  <c r="AF332" i="7"/>
  <c r="AD332" i="7"/>
  <c r="AB332" i="7"/>
  <c r="P332" i="7"/>
  <c r="N332" i="7"/>
  <c r="AQ332" i="7"/>
  <c r="M381" i="7"/>
  <c r="T381" i="7"/>
  <c r="W381" i="7"/>
  <c r="AR381" i="7"/>
  <c r="K381" i="7"/>
  <c r="K379" i="7" s="1"/>
  <c r="F107" i="19" s="1"/>
  <c r="L381" i="7"/>
  <c r="AJ381" i="7"/>
  <c r="AM381" i="7"/>
  <c r="AP381" i="7"/>
  <c r="J379" i="7"/>
  <c r="E107" i="19" s="1"/>
  <c r="P381" i="7"/>
  <c r="AA381" i="7"/>
  <c r="AF381" i="7"/>
  <c r="AH381" i="7"/>
  <c r="K22" i="7"/>
  <c r="L22" i="7"/>
  <c r="M22" i="7"/>
  <c r="N22" i="7"/>
  <c r="O22" i="7"/>
  <c r="AK381" i="7"/>
  <c r="AO381" i="7"/>
  <c r="C27" i="2"/>
  <c r="J23" i="7"/>
  <c r="J7" i="7"/>
  <c r="I22" i="7"/>
  <c r="AT16" i="7"/>
  <c r="AT10" i="7"/>
  <c r="R471" i="7"/>
  <c r="R15" i="7" s="1"/>
  <c r="D8" i="27"/>
  <c r="D17" i="27"/>
  <c r="AR368" i="7"/>
  <c r="AH368" i="7"/>
  <c r="K368" i="7"/>
  <c r="M368" i="7"/>
  <c r="O368" i="7"/>
  <c r="P368" i="7"/>
  <c r="Q368" i="7"/>
  <c r="S368" i="7"/>
  <c r="I444" i="7"/>
  <c r="D68" i="25" s="1"/>
  <c r="V368" i="7"/>
  <c r="AQ368" i="7"/>
  <c r="AA368" i="7"/>
  <c r="AC368" i="7"/>
  <c r="AE368" i="7"/>
  <c r="AG102" i="7"/>
  <c r="Q102" i="7"/>
  <c r="AP102" i="7"/>
  <c r="AQ102" i="7"/>
  <c r="AR102" i="7"/>
  <c r="P102" i="7"/>
  <c r="J394" i="7"/>
  <c r="AG368" i="7"/>
  <c r="AI368" i="7"/>
  <c r="AK368" i="7"/>
  <c r="AO368" i="7"/>
  <c r="AM368" i="7"/>
  <c r="AJ368" i="7"/>
  <c r="AF368" i="7"/>
  <c r="AD368" i="7"/>
  <c r="AB368" i="7"/>
  <c r="J368" i="7"/>
  <c r="Z368" i="7"/>
  <c r="Y368" i="7"/>
  <c r="X368" i="7"/>
  <c r="W368" i="7"/>
  <c r="U368" i="7"/>
  <c r="T368" i="7"/>
  <c r="R368" i="7"/>
  <c r="N368" i="7"/>
  <c r="L368" i="7"/>
  <c r="AL368" i="7"/>
  <c r="AN368" i="7"/>
  <c r="AQ234" i="7"/>
  <c r="AJ203" i="7"/>
  <c r="AP368" i="7"/>
  <c r="I368" i="7"/>
  <c r="W102" i="7"/>
  <c r="AE102" i="7"/>
  <c r="AF102" i="7"/>
  <c r="AI102" i="7"/>
  <c r="X102" i="7"/>
  <c r="AJ102" i="7"/>
  <c r="AK102" i="7"/>
  <c r="L353" i="7"/>
  <c r="M353" i="7"/>
  <c r="AK353" i="7"/>
  <c r="AQ164" i="19"/>
  <c r="AP164" i="19"/>
  <c r="AO164" i="19"/>
  <c r="AF344" i="7"/>
  <c r="AG344" i="7"/>
  <c r="AH344" i="7"/>
  <c r="AI344" i="7"/>
  <c r="AJ344" i="7"/>
  <c r="AL344" i="7"/>
  <c r="AM344" i="7"/>
  <c r="AN344" i="7"/>
  <c r="AO344" i="7"/>
  <c r="AP344" i="7"/>
  <c r="AQ344" i="7"/>
  <c r="S344" i="7"/>
  <c r="AR344" i="7"/>
  <c r="AK344" i="7"/>
  <c r="I344" i="7"/>
  <c r="I342" i="7" s="1"/>
  <c r="D172" i="18" s="1"/>
  <c r="D173" i="18" s="1"/>
  <c r="AH87" i="7"/>
  <c r="N87" i="7"/>
  <c r="Y87" i="7"/>
  <c r="V87" i="7"/>
  <c r="O87" i="7"/>
  <c r="AE87" i="7"/>
  <c r="M415" i="7"/>
  <c r="N415" i="7"/>
  <c r="O415" i="7"/>
  <c r="C95" i="1"/>
  <c r="AR391" i="7"/>
  <c r="AR389" i="7" s="1"/>
  <c r="AQ391" i="7"/>
  <c r="AQ389" i="7" s="1"/>
  <c r="AP391" i="7"/>
  <c r="AP389" i="7" s="1"/>
  <c r="AO391" i="7"/>
  <c r="AO389" i="7" s="1"/>
  <c r="AN391" i="7"/>
  <c r="AN389" i="7" s="1"/>
  <c r="AM391" i="7"/>
  <c r="AM389" i="7" s="1"/>
  <c r="AL391" i="7"/>
  <c r="AL389" i="7" s="1"/>
  <c r="AK391" i="7"/>
  <c r="AK389" i="7" s="1"/>
  <c r="AJ391" i="7"/>
  <c r="AJ389" i="7" s="1"/>
  <c r="AI391" i="7"/>
  <c r="AI389" i="7" s="1"/>
  <c r="D83" i="19"/>
  <c r="AM332" i="7"/>
  <c r="AK332" i="7"/>
  <c r="AI332" i="7"/>
  <c r="AG332" i="7"/>
  <c r="AE332" i="7"/>
  <c r="AC332" i="7"/>
  <c r="AA332" i="7"/>
  <c r="Y332" i="7"/>
  <c r="W332" i="7"/>
  <c r="V332" i="7"/>
  <c r="T332" i="7"/>
  <c r="R332" i="7"/>
  <c r="Q332" i="7"/>
  <c r="O332" i="7"/>
  <c r="M332" i="7"/>
  <c r="K332" i="7"/>
  <c r="K330" i="7" s="1"/>
  <c r="F114" i="18" s="1"/>
  <c r="F115" i="18" s="1"/>
  <c r="I332" i="7"/>
  <c r="I330" i="7" s="1"/>
  <c r="D114" i="18" s="1"/>
  <c r="K342" i="7"/>
  <c r="F172" i="18" s="1"/>
  <c r="L132" i="7"/>
  <c r="AM132" i="7"/>
  <c r="I46" i="7"/>
  <c r="AE386" i="7"/>
  <c r="K436" i="7"/>
  <c r="F24" i="25" s="1"/>
  <c r="F25" i="25" s="1"/>
  <c r="J436" i="7"/>
  <c r="E24" i="25" s="1"/>
  <c r="E25" i="25" s="1"/>
  <c r="AL102" i="7"/>
  <c r="AM102" i="7"/>
  <c r="AN102" i="7"/>
  <c r="AO102" i="7"/>
  <c r="AC102" i="7"/>
  <c r="AB102" i="7"/>
  <c r="AA102" i="7"/>
  <c r="Z102" i="7"/>
  <c r="Y102" i="7"/>
  <c r="V102" i="7"/>
  <c r="AB224" i="7"/>
  <c r="AJ224" i="7"/>
  <c r="AK224" i="7"/>
  <c r="AP224" i="7"/>
  <c r="I224" i="7"/>
  <c r="I222" i="7" s="1"/>
  <c r="D37" i="18" s="1"/>
  <c r="AE224" i="7"/>
  <c r="AF224" i="7"/>
  <c r="Q224" i="7"/>
  <c r="M224" i="7"/>
  <c r="J224" i="7"/>
  <c r="R224" i="7"/>
  <c r="V224" i="7"/>
  <c r="W91" i="7"/>
  <c r="T91" i="7"/>
  <c r="M91" i="7"/>
  <c r="K91" i="7"/>
  <c r="P91" i="7"/>
  <c r="AO183" i="18"/>
  <c r="E208" i="18"/>
  <c r="AP183" i="18"/>
  <c r="P208" i="18"/>
  <c r="AP208" i="18" s="1"/>
  <c r="AQ183" i="18"/>
  <c r="AB208" i="18"/>
  <c r="AQ208" i="18" s="1"/>
  <c r="AJ266" i="7"/>
  <c r="AG266" i="7"/>
  <c r="AQ266" i="7"/>
  <c r="Z219" i="7"/>
  <c r="AA87" i="7"/>
  <c r="AK87" i="7"/>
  <c r="AF87" i="7"/>
  <c r="W87" i="7"/>
  <c r="Q87" i="7"/>
  <c r="S87" i="7"/>
  <c r="L87" i="7"/>
  <c r="M87" i="7"/>
  <c r="K87" i="7"/>
  <c r="AL271" i="7"/>
  <c r="AK91" i="7"/>
  <c r="V91" i="7"/>
  <c r="L91" i="7"/>
  <c r="Q91" i="7"/>
  <c r="U91" i="7"/>
  <c r="Y91" i="7"/>
  <c r="AB91" i="7"/>
  <c r="Z91" i="7"/>
  <c r="AG91" i="7"/>
  <c r="AJ91" i="7"/>
  <c r="R91" i="7"/>
  <c r="X91" i="7"/>
  <c r="D148" i="18"/>
  <c r="E148" i="18"/>
  <c r="AR363" i="7"/>
  <c r="AQ363" i="7"/>
  <c r="W72" i="7"/>
  <c r="AQ128" i="18"/>
  <c r="AO128" i="18"/>
  <c r="AP128" i="18"/>
  <c r="Z72" i="7"/>
  <c r="AQ72" i="7"/>
  <c r="AE314" i="7"/>
  <c r="AE312" i="7" s="1"/>
  <c r="Z61" i="18" s="1"/>
  <c r="AG72" i="7"/>
  <c r="AO72" i="7"/>
  <c r="AD72" i="7"/>
  <c r="AH72" i="7"/>
  <c r="AJ72" i="7"/>
  <c r="V72" i="7"/>
  <c r="Q72" i="7"/>
  <c r="AR72" i="7"/>
  <c r="AA72" i="7"/>
  <c r="R72" i="7"/>
  <c r="K72" i="7"/>
  <c r="U72" i="7"/>
  <c r="F160" i="18"/>
  <c r="G152" i="18"/>
  <c r="L343" i="7" s="1"/>
  <c r="L342" i="7" s="1"/>
  <c r="G172" i="18" s="1"/>
  <c r="E168" i="18"/>
  <c r="E52" i="25"/>
  <c r="E60" i="25" s="1"/>
  <c r="J445" i="7" s="1"/>
  <c r="J444" i="7" s="1"/>
  <c r="E68" i="25" s="1"/>
  <c r="T309" i="7"/>
  <c r="AO309" i="7"/>
  <c r="M309" i="7"/>
  <c r="N309" i="7"/>
  <c r="O309" i="7"/>
  <c r="P309" i="7"/>
  <c r="S309" i="7"/>
  <c r="U309" i="7"/>
  <c r="Y309" i="7"/>
  <c r="AM309" i="7"/>
  <c r="AA309" i="7"/>
  <c r="AJ309" i="7"/>
  <c r="AL309" i="7"/>
  <c r="AP309" i="7"/>
  <c r="K309" i="7"/>
  <c r="R309" i="7"/>
  <c r="W309" i="7"/>
  <c r="AR309" i="7"/>
  <c r="AF309" i="7"/>
  <c r="AI309" i="7"/>
  <c r="AN309" i="7"/>
  <c r="AQ309" i="7"/>
  <c r="AD309" i="7"/>
  <c r="Q309" i="7"/>
  <c r="V309" i="7"/>
  <c r="L309" i="7"/>
  <c r="X309" i="7"/>
  <c r="Z309" i="7"/>
  <c r="AB309" i="7"/>
  <c r="AM72" i="7"/>
  <c r="AP363" i="7"/>
  <c r="AO363" i="7"/>
  <c r="AN363" i="7"/>
  <c r="AM363" i="7"/>
  <c r="AL363" i="7"/>
  <c r="AK363" i="7"/>
  <c r="AJ363" i="7"/>
  <c r="D169" i="12"/>
  <c r="D172" i="12" s="1"/>
  <c r="D162" i="12" s="1"/>
  <c r="I65" i="7" s="1"/>
  <c r="I60" i="7"/>
  <c r="E291" i="12"/>
  <c r="J116" i="7"/>
  <c r="E237" i="12"/>
  <c r="J86" i="7"/>
  <c r="E196" i="12"/>
  <c r="J71" i="7"/>
  <c r="E167" i="12"/>
  <c r="J56" i="7"/>
  <c r="D293" i="12"/>
  <c r="D296" i="12" s="1"/>
  <c r="I120" i="7"/>
  <c r="D239" i="12"/>
  <c r="D242" i="12" s="1"/>
  <c r="I90" i="7"/>
  <c r="AQ115" i="12"/>
  <c r="AP115" i="12"/>
  <c r="AO115" i="12"/>
  <c r="AE309" i="7"/>
  <c r="AG309" i="7"/>
  <c r="I309" i="7"/>
  <c r="AK309" i="7"/>
  <c r="J309" i="7"/>
  <c r="AC309" i="7"/>
  <c r="AI363" i="7"/>
  <c r="AG363" i="7"/>
  <c r="AF363" i="7"/>
  <c r="AE363" i="7"/>
  <c r="AD363" i="7"/>
  <c r="AC363" i="7"/>
  <c r="H72" i="25"/>
  <c r="G74" i="25"/>
  <c r="G76" i="25" s="1"/>
  <c r="AR57" i="7"/>
  <c r="AQ57" i="7"/>
  <c r="AP57" i="7"/>
  <c r="AO57" i="7"/>
  <c r="E76" i="25"/>
  <c r="F13" i="25"/>
  <c r="H21" i="25"/>
  <c r="M437" i="7" s="1"/>
  <c r="M436" i="7" s="1"/>
  <c r="H24" i="25" s="1"/>
  <c r="G23" i="25"/>
  <c r="L437" i="7"/>
  <c r="L436" i="7" s="1"/>
  <c r="G24" i="25" s="1"/>
  <c r="G25" i="25" s="1"/>
  <c r="G13" i="25"/>
  <c r="D37" i="25"/>
  <c r="K432" i="7"/>
  <c r="F15" i="25" s="1"/>
  <c r="F14" i="25" s="1"/>
  <c r="E15" i="25"/>
  <c r="E14" i="25" s="1"/>
  <c r="E18" i="25" s="1"/>
  <c r="L166" i="7"/>
  <c r="M166" i="7"/>
  <c r="P166" i="7"/>
  <c r="R166" i="7"/>
  <c r="T166" i="7"/>
  <c r="Y166" i="7"/>
  <c r="Z166" i="7"/>
  <c r="AG166" i="7"/>
  <c r="AM166" i="7"/>
  <c r="X166" i="7"/>
  <c r="AD166" i="7"/>
  <c r="AJ166" i="7"/>
  <c r="O166" i="7"/>
  <c r="AR166" i="7"/>
  <c r="AO166" i="7"/>
  <c r="AI166" i="7"/>
  <c r="AF166" i="7"/>
  <c r="AC166" i="7"/>
  <c r="AL166" i="7"/>
  <c r="I166" i="7"/>
  <c r="H23" i="25"/>
  <c r="I21" i="25"/>
  <c r="N437" i="7" s="1"/>
  <c r="N436" i="7" s="1"/>
  <c r="I24" i="25" s="1"/>
  <c r="L433" i="7"/>
  <c r="L432" i="7" s="1"/>
  <c r="G15" i="25" s="1"/>
  <c r="G14" i="25" s="1"/>
  <c r="H11" i="25"/>
  <c r="H17" i="25" s="1"/>
  <c r="D93" i="25"/>
  <c r="K451" i="7"/>
  <c r="F92" i="25" s="1"/>
  <c r="J451" i="7"/>
  <c r="E92" i="25" s="1"/>
  <c r="V166" i="7"/>
  <c r="J166" i="7"/>
  <c r="W166" i="7"/>
  <c r="AN46" i="7"/>
  <c r="AO46" i="7"/>
  <c r="AP46" i="7"/>
  <c r="AQ46" i="7"/>
  <c r="AR46" i="7"/>
  <c r="AI42" i="7"/>
  <c r="V42" i="7"/>
  <c r="AB42" i="7"/>
  <c r="AC42" i="7"/>
  <c r="AD42" i="7"/>
  <c r="AE42" i="7"/>
  <c r="AF42" i="7"/>
  <c r="AG42" i="7"/>
  <c r="AH42" i="7"/>
  <c r="AJ42" i="7"/>
  <c r="P42" i="7"/>
  <c r="Q42" i="7"/>
  <c r="R42" i="7"/>
  <c r="S42" i="7"/>
  <c r="T42" i="7"/>
  <c r="U42" i="7"/>
  <c r="AL42" i="7"/>
  <c r="AM42" i="7"/>
  <c r="AN42" i="7"/>
  <c r="AO42" i="7"/>
  <c r="AP42" i="7"/>
  <c r="F84" i="25"/>
  <c r="H80" i="25"/>
  <c r="M452" i="7" s="1"/>
  <c r="M451" i="7" s="1"/>
  <c r="H92" i="25" s="1"/>
  <c r="G82" i="25"/>
  <c r="F90" i="25"/>
  <c r="G88" i="25"/>
  <c r="E90" i="25"/>
  <c r="AQ42" i="7"/>
  <c r="AR42" i="7"/>
  <c r="I42" i="7"/>
  <c r="AK42" i="7"/>
  <c r="E187" i="19"/>
  <c r="E190" i="19"/>
  <c r="D179" i="19"/>
  <c r="D181" i="19" s="1"/>
  <c r="D183" i="19"/>
  <c r="AQ80" i="19"/>
  <c r="E173" i="19"/>
  <c r="E177" i="19" s="1"/>
  <c r="K45" i="19"/>
  <c r="L43" i="19"/>
  <c r="I234" i="7"/>
  <c r="I232" i="7" s="1"/>
  <c r="D478" i="15" s="1"/>
  <c r="N106" i="7"/>
  <c r="V106" i="7"/>
  <c r="U106" i="7"/>
  <c r="M106" i="7"/>
  <c r="L106" i="7"/>
  <c r="K106" i="7"/>
  <c r="J106" i="7"/>
  <c r="P106" i="7"/>
  <c r="AO106" i="7"/>
  <c r="S106" i="7"/>
  <c r="R106" i="7"/>
  <c r="Q106" i="7"/>
  <c r="O106" i="7"/>
  <c r="O102" i="7"/>
  <c r="K102" i="7"/>
  <c r="L102" i="7"/>
  <c r="M102" i="7"/>
  <c r="N102" i="7"/>
  <c r="J102" i="7"/>
  <c r="AH102" i="7"/>
  <c r="AH391" i="7"/>
  <c r="AH389" i="7" s="1"/>
  <c r="AG391" i="7"/>
  <c r="AG389" i="7" s="1"/>
  <c r="AF391" i="7"/>
  <c r="AF389" i="7" s="1"/>
  <c r="AE391" i="7"/>
  <c r="AE389" i="7" s="1"/>
  <c r="AD391" i="7"/>
  <c r="AD389" i="7" s="1"/>
  <c r="AC391" i="7"/>
  <c r="AC389" i="7" s="1"/>
  <c r="AB391" i="7"/>
  <c r="AB389" i="7" s="1"/>
  <c r="AA391" i="7"/>
  <c r="AA389" i="7" s="1"/>
  <c r="Z391" i="7"/>
  <c r="Z389" i="7" s="1"/>
  <c r="Y391" i="7"/>
  <c r="Y389" i="7" s="1"/>
  <c r="X391" i="7"/>
  <c r="X389" i="7" s="1"/>
  <c r="W391" i="7"/>
  <c r="W389" i="7" s="1"/>
  <c r="V391" i="7"/>
  <c r="V389" i="7" s="1"/>
  <c r="U391" i="7"/>
  <c r="U389" i="7" s="1"/>
  <c r="T391" i="7"/>
  <c r="T389" i="7" s="1"/>
  <c r="S391" i="7"/>
  <c r="S389" i="7" s="1"/>
  <c r="R391" i="7"/>
  <c r="R389" i="7" s="1"/>
  <c r="Q391" i="7"/>
  <c r="Q389" i="7" s="1"/>
  <c r="P391" i="7"/>
  <c r="P389" i="7" s="1"/>
  <c r="O391" i="7"/>
  <c r="O389" i="7" s="1"/>
  <c r="N391" i="7"/>
  <c r="N389" i="7" s="1"/>
  <c r="M391" i="7"/>
  <c r="M389" i="7" s="1"/>
  <c r="L391" i="7"/>
  <c r="L389" i="7" s="1"/>
  <c r="K391" i="7"/>
  <c r="K389" i="7" s="1"/>
  <c r="AM271" i="7"/>
  <c r="AJ271" i="7"/>
  <c r="AN271" i="7"/>
  <c r="AP271" i="7"/>
  <c r="AR271" i="7"/>
  <c r="S271" i="7"/>
  <c r="Q271" i="7"/>
  <c r="P271" i="7"/>
  <c r="N271" i="7"/>
  <c r="K271" i="7"/>
  <c r="J271" i="7"/>
  <c r="AF271" i="7"/>
  <c r="AH271" i="7"/>
  <c r="I102" i="7"/>
  <c r="D62" i="18"/>
  <c r="AF91" i="7"/>
  <c r="AL91" i="7"/>
  <c r="AO91" i="7"/>
  <c r="AR91" i="7"/>
  <c r="AE91" i="7"/>
  <c r="N91" i="7"/>
  <c r="AC91" i="7"/>
  <c r="AP91" i="7"/>
  <c r="AM91" i="7"/>
  <c r="AH91" i="7"/>
  <c r="AD91" i="7"/>
  <c r="AA91" i="7"/>
  <c r="J91" i="7"/>
  <c r="AI91" i="7"/>
  <c r="AN91" i="7"/>
  <c r="T255" i="7"/>
  <c r="T253" i="7" s="1"/>
  <c r="O183" i="16" s="1"/>
  <c r="K255" i="7"/>
  <c r="K253" i="7" s="1"/>
  <c r="F183" i="16" s="1"/>
  <c r="Y208" i="7"/>
  <c r="AG208" i="7"/>
  <c r="AD87" i="7"/>
  <c r="AB87" i="7"/>
  <c r="X87" i="7"/>
  <c r="AI87" i="7"/>
  <c r="R87" i="7"/>
  <c r="P87" i="7"/>
  <c r="J87" i="7"/>
  <c r="AL87" i="7"/>
  <c r="AO87" i="7"/>
  <c r="AR87" i="7"/>
  <c r="AG87" i="7"/>
  <c r="Z87" i="7"/>
  <c r="AQ87" i="7"/>
  <c r="U87" i="7"/>
  <c r="AM87" i="7"/>
  <c r="AJ87" i="7"/>
  <c r="AP87" i="7"/>
  <c r="AN87" i="7"/>
  <c r="AC87" i="7"/>
  <c r="R386" i="7"/>
  <c r="N386" i="7"/>
  <c r="K386" i="7"/>
  <c r="K384" i="7" s="1"/>
  <c r="F118" i="19" s="1"/>
  <c r="J57" i="7"/>
  <c r="W147" i="7"/>
  <c r="AN147" i="7"/>
  <c r="AK147" i="7"/>
  <c r="AA147" i="7"/>
  <c r="AR147" i="7"/>
  <c r="W42" i="7"/>
  <c r="AC147" i="7"/>
  <c r="Y147" i="7"/>
  <c r="AO147" i="7"/>
  <c r="AG147" i="7"/>
  <c r="AE147" i="7"/>
  <c r="AN57" i="7"/>
  <c r="AH363" i="7"/>
  <c r="AM57" i="7"/>
  <c r="AL57" i="7"/>
  <c r="AK57" i="7"/>
  <c r="AJ57" i="7"/>
  <c r="AI57" i="7"/>
  <c r="AH57" i="7"/>
  <c r="AG57" i="7"/>
  <c r="AF57" i="7"/>
  <c r="AE57" i="7"/>
  <c r="I396" i="7"/>
  <c r="I394" i="7" s="1"/>
  <c r="D131" i="19" s="1"/>
  <c r="P239" i="7"/>
  <c r="T300" i="7"/>
  <c r="L300" i="7"/>
  <c r="AM300" i="7"/>
  <c r="AI300" i="7"/>
  <c r="AF300" i="7"/>
  <c r="AD300" i="7"/>
  <c r="AA300" i="7"/>
  <c r="X300" i="7"/>
  <c r="AJ300" i="7"/>
  <c r="Q300" i="7"/>
  <c r="K300" i="7"/>
  <c r="I300" i="7"/>
  <c r="AK300" i="7"/>
  <c r="AH300" i="7"/>
  <c r="Z300" i="7"/>
  <c r="W300" i="7"/>
  <c r="R300" i="7"/>
  <c r="AR300" i="7"/>
  <c r="J300" i="7"/>
  <c r="AO300" i="7"/>
  <c r="AL300" i="7"/>
  <c r="AB300" i="7"/>
  <c r="Y300" i="7"/>
  <c r="V300" i="7"/>
  <c r="S300" i="7"/>
  <c r="P300" i="7"/>
  <c r="U300" i="7"/>
  <c r="AC300" i="7"/>
  <c r="AE300" i="7"/>
  <c r="AG300" i="7"/>
  <c r="AP300" i="7"/>
  <c r="AN300" i="7"/>
  <c r="AQ300" i="7"/>
  <c r="O300" i="7"/>
  <c r="M300" i="7"/>
  <c r="N300" i="7"/>
  <c r="S76" i="7"/>
  <c r="AD76" i="7"/>
  <c r="AR76" i="7"/>
  <c r="AP76" i="7"/>
  <c r="AM76" i="7"/>
  <c r="R76" i="7"/>
  <c r="AH76" i="7"/>
  <c r="AE76" i="7"/>
  <c r="AC76" i="7"/>
  <c r="AA76" i="7"/>
  <c r="X76" i="7"/>
  <c r="V76" i="7"/>
  <c r="U76" i="7"/>
  <c r="T76" i="7"/>
  <c r="W76" i="7"/>
  <c r="Z76" i="7"/>
  <c r="AF76" i="7"/>
  <c r="AI76" i="7"/>
  <c r="AL76" i="7"/>
  <c r="P76" i="7"/>
  <c r="AN76" i="7"/>
  <c r="AJ76" i="7"/>
  <c r="AG76" i="7"/>
  <c r="AB76" i="7"/>
  <c r="Y76" i="7"/>
  <c r="AO76" i="7"/>
  <c r="M76" i="7"/>
  <c r="N76" i="7"/>
  <c r="AQ76" i="7"/>
  <c r="AK76" i="7"/>
  <c r="Q76" i="7"/>
  <c r="O76" i="7"/>
  <c r="L76" i="7"/>
  <c r="K76" i="7"/>
  <c r="AD57" i="7"/>
  <c r="AC57" i="7"/>
  <c r="AB57" i="7"/>
  <c r="AA57" i="7"/>
  <c r="Z57" i="7"/>
  <c r="R57" i="7"/>
  <c r="Q57" i="7"/>
  <c r="P57" i="7"/>
  <c r="O57" i="7"/>
  <c r="N57" i="7"/>
  <c r="M57" i="7"/>
  <c r="Y57" i="7"/>
  <c r="X57" i="7"/>
  <c r="W57" i="7"/>
  <c r="V57" i="7"/>
  <c r="U57" i="7"/>
  <c r="T57" i="7"/>
  <c r="S57" i="7"/>
  <c r="X229" i="7"/>
  <c r="AB229" i="7"/>
  <c r="AI229" i="7"/>
  <c r="AO229" i="7"/>
  <c r="AQ229" i="7"/>
  <c r="AE229" i="7"/>
  <c r="Q229" i="7"/>
  <c r="AN229" i="7"/>
  <c r="AL229" i="7"/>
  <c r="Y106" i="7"/>
  <c r="X106" i="7"/>
  <c r="W106" i="7"/>
  <c r="AA106" i="7"/>
  <c r="Z106" i="7"/>
  <c r="AR106" i="7"/>
  <c r="AQ106" i="7"/>
  <c r="AP106" i="7"/>
  <c r="AN106" i="7"/>
  <c r="AM106" i="7"/>
  <c r="AL106" i="7"/>
  <c r="AK106" i="7"/>
  <c r="AJ106" i="7"/>
  <c r="AI106" i="7"/>
  <c r="AH106" i="7"/>
  <c r="AG106" i="7"/>
  <c r="AE106" i="7"/>
  <c r="AD106" i="7"/>
  <c r="AF106" i="7"/>
  <c r="AC106" i="7"/>
  <c r="AB106" i="7"/>
  <c r="T106" i="7"/>
  <c r="R46" i="7"/>
  <c r="AA46" i="7"/>
  <c r="AB46" i="7"/>
  <c r="AC46" i="7"/>
  <c r="AD46" i="7"/>
  <c r="AE46" i="7"/>
  <c r="AF46" i="7"/>
  <c r="AG46" i="7"/>
  <c r="AI46" i="7"/>
  <c r="J46" i="7"/>
  <c r="K46" i="7"/>
  <c r="L46" i="7"/>
  <c r="M46" i="7"/>
  <c r="N46" i="7"/>
  <c r="O46" i="7"/>
  <c r="P46" i="7"/>
  <c r="Q46" i="7"/>
  <c r="AH46" i="7"/>
  <c r="S46" i="7"/>
  <c r="T46" i="7"/>
  <c r="U46" i="7"/>
  <c r="V46" i="7"/>
  <c r="W46" i="7"/>
  <c r="X46" i="7"/>
  <c r="Y46" i="7"/>
  <c r="Z46" i="7"/>
  <c r="AJ46" i="7"/>
  <c r="AK46" i="7"/>
  <c r="AL46" i="7"/>
  <c r="AM46" i="7"/>
  <c r="L72" i="7"/>
  <c r="T72" i="7"/>
  <c r="P72" i="7"/>
  <c r="S72" i="7"/>
  <c r="Y72" i="7"/>
  <c r="AC72" i="7"/>
  <c r="AL72" i="7"/>
  <c r="AN72" i="7"/>
  <c r="AK72" i="7"/>
  <c r="AI72" i="7"/>
  <c r="AE72" i="7"/>
  <c r="AP72" i="7"/>
  <c r="AB72" i="7"/>
  <c r="M72" i="7"/>
  <c r="N72" i="7"/>
  <c r="AF72" i="7"/>
  <c r="J76" i="7"/>
  <c r="AB61" i="7"/>
  <c r="AA61" i="7"/>
  <c r="Z61" i="7"/>
  <c r="Y61" i="7"/>
  <c r="X61" i="7"/>
  <c r="W61" i="7"/>
  <c r="V61" i="7"/>
  <c r="U61" i="7"/>
  <c r="T61" i="7"/>
  <c r="R61" i="7"/>
  <c r="Q61" i="7"/>
  <c r="P61" i="7"/>
  <c r="N61" i="7"/>
  <c r="M61" i="7"/>
  <c r="L61" i="7"/>
  <c r="K61" i="7"/>
  <c r="J61" i="7"/>
  <c r="S61" i="7"/>
  <c r="O61" i="7"/>
  <c r="AF61" i="7"/>
  <c r="AE61" i="7"/>
  <c r="AD61" i="7"/>
  <c r="AC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J391" i="7"/>
  <c r="J389" i="7" s="1"/>
  <c r="AQ386" i="7"/>
  <c r="AM386" i="7"/>
  <c r="AJ386" i="7"/>
  <c r="AP386" i="7"/>
  <c r="AL386" i="7"/>
  <c r="AI386" i="7"/>
  <c r="AF386" i="7"/>
  <c r="AG386" i="7"/>
  <c r="AR386" i="7"/>
  <c r="AH386" i="7"/>
  <c r="AN266" i="7"/>
  <c r="AN386" i="7"/>
  <c r="AP376" i="7"/>
  <c r="I381" i="7"/>
  <c r="I379" i="7" s="1"/>
  <c r="D107" i="19" s="1"/>
  <c r="AJ376" i="7"/>
  <c r="AH376" i="7"/>
  <c r="AG376" i="7"/>
  <c r="AD376" i="7"/>
  <c r="AC376" i="7"/>
  <c r="AA376" i="7"/>
  <c r="Y376" i="7"/>
  <c r="U376" i="7"/>
  <c r="T376" i="7"/>
  <c r="R376" i="7"/>
  <c r="P376" i="7"/>
  <c r="M376" i="7"/>
  <c r="K376" i="7"/>
  <c r="W376" i="7"/>
  <c r="AR376" i="7"/>
  <c r="AQ376" i="7"/>
  <c r="J376" i="7"/>
  <c r="J374" i="7" s="1"/>
  <c r="E82" i="19" s="1"/>
  <c r="AO376" i="7"/>
  <c r="AN376" i="7"/>
  <c r="AM376" i="7"/>
  <c r="AL376" i="7"/>
  <c r="AR327" i="7"/>
  <c r="AQ327" i="7"/>
  <c r="AP327" i="7"/>
  <c r="AK376" i="7"/>
  <c r="AI376" i="7"/>
  <c r="AF376" i="7"/>
  <c r="AE376" i="7"/>
  <c r="AB376" i="7"/>
  <c r="Z376" i="7"/>
  <c r="X376" i="7"/>
  <c r="V376" i="7"/>
  <c r="S376" i="7"/>
  <c r="Q376" i="7"/>
  <c r="O376" i="7"/>
  <c r="N376" i="7"/>
  <c r="L376" i="7"/>
  <c r="AO327" i="7"/>
  <c r="AN327" i="7"/>
  <c r="AM327" i="7"/>
  <c r="AL327" i="7"/>
  <c r="AK327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AR250" i="7"/>
  <c r="AL250" i="7"/>
  <c r="AI250" i="7"/>
  <c r="AO250" i="7"/>
  <c r="AR319" i="7"/>
  <c r="AQ319" i="7"/>
  <c r="AP319" i="7"/>
  <c r="AO319" i="7"/>
  <c r="AN319" i="7"/>
  <c r="AM319" i="7"/>
  <c r="AL319" i="7"/>
  <c r="AK319" i="7"/>
  <c r="AJ319" i="7"/>
  <c r="AI319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M363" i="7"/>
  <c r="L363" i="7"/>
  <c r="K363" i="7"/>
  <c r="J363" i="7"/>
  <c r="I353" i="7"/>
  <c r="I351" i="7" s="1"/>
  <c r="AK166" i="7"/>
  <c r="AH166" i="7"/>
  <c r="AE166" i="7"/>
  <c r="AN166" i="7"/>
  <c r="AP166" i="7"/>
  <c r="AB166" i="7"/>
  <c r="AQ166" i="7"/>
  <c r="U229" i="7"/>
  <c r="AJ229" i="7"/>
  <c r="AG229" i="7"/>
  <c r="R229" i="7"/>
  <c r="N229" i="7"/>
  <c r="J229" i="7"/>
  <c r="I229" i="7"/>
  <c r="I227" i="7" s="1"/>
  <c r="D431" i="15" s="1"/>
  <c r="AM27" i="7"/>
  <c r="J27" i="7"/>
  <c r="T27" i="7"/>
  <c r="K27" i="7"/>
  <c r="AQ276" i="7"/>
  <c r="AN276" i="7"/>
  <c r="AM276" i="7"/>
  <c r="AK276" i="7"/>
  <c r="U166" i="7"/>
  <c r="S166" i="7"/>
  <c r="Q166" i="7"/>
  <c r="N166" i="7"/>
  <c r="K166" i="7"/>
  <c r="AA166" i="7"/>
  <c r="P224" i="7"/>
  <c r="S224" i="7"/>
  <c r="O224" i="7"/>
  <c r="W224" i="7"/>
  <c r="S327" i="7"/>
  <c r="R327" i="7"/>
  <c r="Q327" i="7"/>
  <c r="P327" i="7"/>
  <c r="O327" i="7"/>
  <c r="N327" i="7"/>
  <c r="M327" i="7"/>
  <c r="L327" i="7"/>
  <c r="K327" i="7"/>
  <c r="J327" i="7"/>
  <c r="J325" i="7" s="1"/>
  <c r="E92" i="18" s="1"/>
  <c r="I327" i="7"/>
  <c r="I325" i="7" s="1"/>
  <c r="D92" i="18" s="1"/>
  <c r="I91" i="7"/>
  <c r="AH319" i="7"/>
  <c r="AG319" i="7"/>
  <c r="AF319" i="7"/>
  <c r="AE319" i="7"/>
  <c r="AD319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M319" i="7"/>
  <c r="L319" i="7"/>
  <c r="K319" i="7"/>
  <c r="J319" i="7"/>
  <c r="I319" i="7"/>
  <c r="R255" i="7"/>
  <c r="R253" i="7" s="1"/>
  <c r="M183" i="16" s="1"/>
  <c r="AF255" i="7"/>
  <c r="AF253" i="7" s="1"/>
  <c r="AA183" i="16" s="1"/>
  <c r="AL255" i="7"/>
  <c r="AK255" i="7"/>
  <c r="AH255" i="7"/>
  <c r="AE255" i="7"/>
  <c r="AE253" i="7" s="1"/>
  <c r="Z183" i="16" s="1"/>
  <c r="Z255" i="7"/>
  <c r="Z253" i="7" s="1"/>
  <c r="U183" i="16" s="1"/>
  <c r="AE250" i="7"/>
  <c r="AA250" i="7"/>
  <c r="X250" i="7"/>
  <c r="Q250" i="7"/>
  <c r="L250" i="7"/>
  <c r="U250" i="7"/>
  <c r="T250" i="7"/>
  <c r="O250" i="7"/>
  <c r="I250" i="7"/>
  <c r="I248" i="7" s="1"/>
  <c r="D96" i="16" s="1"/>
  <c r="AF250" i="7"/>
  <c r="AB314" i="7"/>
  <c r="AB312" i="7" s="1"/>
  <c r="W61" i="18" s="1"/>
  <c r="AA314" i="7"/>
  <c r="AA312" i="7" s="1"/>
  <c r="V61" i="18" s="1"/>
  <c r="W314" i="7"/>
  <c r="W312" i="7" s="1"/>
  <c r="R61" i="18" s="1"/>
  <c r="T314" i="7"/>
  <c r="T312" i="7" s="1"/>
  <c r="O61" i="18" s="1"/>
  <c r="Q314" i="7"/>
  <c r="Q312" i="7" s="1"/>
  <c r="L61" i="18" s="1"/>
  <c r="N314" i="7"/>
  <c r="N312" i="7" s="1"/>
  <c r="I61" i="18" s="1"/>
  <c r="K314" i="7"/>
  <c r="K312" i="7" s="1"/>
  <c r="F61" i="18" s="1"/>
  <c r="AQ314" i="7"/>
  <c r="AQ312" i="7" s="1"/>
  <c r="AL61" i="18" s="1"/>
  <c r="AO314" i="7"/>
  <c r="AO312" i="7" s="1"/>
  <c r="AJ61" i="18" s="1"/>
  <c r="AM314" i="7"/>
  <c r="AM312" i="7" s="1"/>
  <c r="AH61" i="18" s="1"/>
  <c r="AK314" i="7"/>
  <c r="AK312" i="7" s="1"/>
  <c r="AF61" i="18" s="1"/>
  <c r="S314" i="7"/>
  <c r="S312" i="7" s="1"/>
  <c r="N61" i="18" s="1"/>
  <c r="P314" i="7"/>
  <c r="P312" i="7" s="1"/>
  <c r="K61" i="18" s="1"/>
  <c r="L314" i="7"/>
  <c r="L312" i="7" s="1"/>
  <c r="G61" i="18" s="1"/>
  <c r="AG314" i="7"/>
  <c r="AG312" i="7" s="1"/>
  <c r="AB61" i="18" s="1"/>
  <c r="AI314" i="7"/>
  <c r="AI312" i="7" s="1"/>
  <c r="AD61" i="18" s="1"/>
  <c r="AD314" i="7"/>
  <c r="AD312" i="7" s="1"/>
  <c r="Y61" i="18" s="1"/>
  <c r="Y314" i="7"/>
  <c r="Y312" i="7" s="1"/>
  <c r="T61" i="18" s="1"/>
  <c r="V314" i="7"/>
  <c r="V312" i="7" s="1"/>
  <c r="Q61" i="18" s="1"/>
  <c r="AR314" i="7"/>
  <c r="AR312" i="7" s="1"/>
  <c r="AM61" i="18" s="1"/>
  <c r="AP314" i="7"/>
  <c r="AP312" i="7" s="1"/>
  <c r="AK61" i="18" s="1"/>
  <c r="AN314" i="7"/>
  <c r="AN312" i="7" s="1"/>
  <c r="AI61" i="18" s="1"/>
  <c r="AL314" i="7"/>
  <c r="AL312" i="7" s="1"/>
  <c r="AG61" i="18" s="1"/>
  <c r="AJ314" i="7"/>
  <c r="AJ312" i="7" s="1"/>
  <c r="AE61" i="18" s="1"/>
  <c r="AH314" i="7"/>
  <c r="AH312" i="7" s="1"/>
  <c r="AC61" i="18" s="1"/>
  <c r="AF314" i="7"/>
  <c r="AF312" i="7" s="1"/>
  <c r="AA61" i="18" s="1"/>
  <c r="AC314" i="7"/>
  <c r="AC312" i="7" s="1"/>
  <c r="X61" i="18" s="1"/>
  <c r="Z314" i="7"/>
  <c r="Z312" i="7" s="1"/>
  <c r="U61" i="18" s="1"/>
  <c r="X314" i="7"/>
  <c r="X312" i="7" s="1"/>
  <c r="S61" i="18" s="1"/>
  <c r="U314" i="7"/>
  <c r="U312" i="7" s="1"/>
  <c r="P61" i="18" s="1"/>
  <c r="R314" i="7"/>
  <c r="R312" i="7" s="1"/>
  <c r="M61" i="18" s="1"/>
  <c r="O314" i="7"/>
  <c r="O312" i="7" s="1"/>
  <c r="J61" i="18" s="1"/>
  <c r="M314" i="7"/>
  <c r="M312" i="7" s="1"/>
  <c r="H61" i="18" s="1"/>
  <c r="J314" i="7"/>
  <c r="J312" i="7" s="1"/>
  <c r="E61" i="18" s="1"/>
  <c r="AJ250" i="7"/>
  <c r="AN250" i="7"/>
  <c r="AP250" i="7"/>
  <c r="AQ250" i="7"/>
  <c r="AM250" i="7"/>
  <c r="AK250" i="7"/>
  <c r="AH250" i="7"/>
  <c r="AD250" i="7"/>
  <c r="Y250" i="7"/>
  <c r="P250" i="7"/>
  <c r="M250" i="7"/>
  <c r="AB250" i="7"/>
  <c r="AG250" i="7"/>
  <c r="W250" i="7"/>
  <c r="S250" i="7"/>
  <c r="J250" i="7"/>
  <c r="AC250" i="7"/>
  <c r="Z250" i="7"/>
  <c r="V250" i="7"/>
  <c r="R250" i="7"/>
  <c r="N250" i="7"/>
  <c r="K250" i="7"/>
  <c r="AJ281" i="7"/>
  <c r="I239" i="7"/>
  <c r="M239" i="7"/>
  <c r="R239" i="7"/>
  <c r="X239" i="7"/>
  <c r="AC239" i="7"/>
  <c r="AH239" i="7"/>
  <c r="AM239" i="7"/>
  <c r="AR239" i="7"/>
  <c r="AF239" i="7"/>
  <c r="AA239" i="7"/>
  <c r="AO239" i="7"/>
  <c r="AL239" i="7"/>
  <c r="O239" i="7"/>
  <c r="AE239" i="7"/>
  <c r="Y239" i="7"/>
  <c r="U239" i="7"/>
  <c r="V239" i="7"/>
  <c r="L239" i="7"/>
  <c r="AJ239" i="7"/>
  <c r="S239" i="7"/>
  <c r="AP239" i="7"/>
  <c r="AE281" i="7"/>
  <c r="AC281" i="7"/>
  <c r="AB281" i="7"/>
  <c r="Z281" i="7"/>
  <c r="X281" i="7"/>
  <c r="V281" i="7"/>
  <c r="T281" i="7"/>
  <c r="S281" i="7"/>
  <c r="Q281" i="7"/>
  <c r="O281" i="7"/>
  <c r="L281" i="7"/>
  <c r="J281" i="7"/>
  <c r="I281" i="7"/>
  <c r="I279" i="7" s="1"/>
  <c r="D458" i="16" s="1"/>
  <c r="W281" i="7"/>
  <c r="AR281" i="7"/>
  <c r="AQ281" i="7"/>
  <c r="AP281" i="7"/>
  <c r="AO281" i="7"/>
  <c r="AN281" i="7"/>
  <c r="AM281" i="7"/>
  <c r="AL281" i="7"/>
  <c r="AK281" i="7"/>
  <c r="AI281" i="7"/>
  <c r="AH281" i="7"/>
  <c r="AF281" i="7"/>
  <c r="AD281" i="7"/>
  <c r="AA281" i="7"/>
  <c r="Y281" i="7"/>
  <c r="U281" i="7"/>
  <c r="R281" i="7"/>
  <c r="P281" i="7"/>
  <c r="N281" i="7"/>
  <c r="M281" i="7"/>
  <c r="K281" i="7"/>
  <c r="N203" i="7"/>
  <c r="K203" i="7"/>
  <c r="X203" i="7"/>
  <c r="AF208" i="7"/>
  <c r="AD208" i="7"/>
  <c r="V208" i="7"/>
  <c r="R208" i="7"/>
  <c r="N208" i="7"/>
  <c r="AQ136" i="7"/>
  <c r="AO136" i="7"/>
  <c r="AL136" i="7"/>
  <c r="AI136" i="7"/>
  <c r="AF136" i="7"/>
  <c r="AC136" i="7"/>
  <c r="Z136" i="7"/>
  <c r="V136" i="7"/>
  <c r="R136" i="7"/>
  <c r="O136" i="7"/>
  <c r="K136" i="7"/>
  <c r="AH136" i="7"/>
  <c r="AD136" i="7"/>
  <c r="Y136" i="7"/>
  <c r="T136" i="7"/>
  <c r="P136" i="7"/>
  <c r="M136" i="7"/>
  <c r="J203" i="7"/>
  <c r="AH276" i="7"/>
  <c r="AE276" i="7"/>
  <c r="AC276" i="7"/>
  <c r="Y276" i="7"/>
  <c r="I276" i="7"/>
  <c r="K276" i="7"/>
  <c r="M276" i="7"/>
  <c r="O276" i="7"/>
  <c r="N276" i="7"/>
  <c r="L276" i="7"/>
  <c r="J276" i="7"/>
  <c r="AR276" i="7"/>
  <c r="J239" i="7"/>
  <c r="Q239" i="7"/>
  <c r="Z239" i="7"/>
  <c r="AD239" i="7"/>
  <c r="AI239" i="7"/>
  <c r="AF276" i="7"/>
  <c r="AG276" i="7"/>
  <c r="S276" i="7"/>
  <c r="AI276" i="7"/>
  <c r="AJ276" i="7"/>
  <c r="AL276" i="7"/>
  <c r="AD276" i="7"/>
  <c r="AO276" i="7"/>
  <c r="AP276" i="7"/>
  <c r="U276" i="7"/>
  <c r="W276" i="7"/>
  <c r="Q276" i="7"/>
  <c r="AB276" i="7"/>
  <c r="AA276" i="7"/>
  <c r="Z276" i="7"/>
  <c r="X276" i="7"/>
  <c r="V276" i="7"/>
  <c r="T276" i="7"/>
  <c r="R276" i="7"/>
  <c r="P276" i="7"/>
  <c r="AQ239" i="7"/>
  <c r="AN239" i="7"/>
  <c r="AK239" i="7"/>
  <c r="AG239" i="7"/>
  <c r="AB239" i="7"/>
  <c r="W239" i="7"/>
  <c r="T239" i="7"/>
  <c r="N239" i="7"/>
  <c r="K239" i="7"/>
  <c r="J136" i="7"/>
  <c r="AJ136" i="7"/>
  <c r="AP136" i="7"/>
  <c r="AM136" i="7"/>
  <c r="R203" i="7"/>
  <c r="AD271" i="7"/>
  <c r="AB271" i="7"/>
  <c r="U271" i="7"/>
  <c r="Z271" i="7"/>
  <c r="Y271" i="7"/>
  <c r="X271" i="7"/>
  <c r="V271" i="7"/>
  <c r="T271" i="7"/>
  <c r="R271" i="7"/>
  <c r="O271" i="7"/>
  <c r="M271" i="7"/>
  <c r="L271" i="7"/>
  <c r="I271" i="7"/>
  <c r="I269" i="7" s="1"/>
  <c r="D369" i="16" s="1"/>
  <c r="AI271" i="7"/>
  <c r="AG271" i="7"/>
  <c r="AE271" i="7"/>
  <c r="AC271" i="7"/>
  <c r="AA271" i="7"/>
  <c r="W271" i="7"/>
  <c r="AL132" i="7"/>
  <c r="AR132" i="7"/>
  <c r="J132" i="7"/>
  <c r="AI266" i="7"/>
  <c r="W266" i="7"/>
  <c r="Q266" i="7"/>
  <c r="K266" i="7"/>
  <c r="J266" i="7"/>
  <c r="I266" i="7"/>
  <c r="I264" i="7" s="1"/>
  <c r="D308" i="16" s="1"/>
  <c r="AM266" i="7"/>
  <c r="AO266" i="7"/>
  <c r="AC266" i="7"/>
  <c r="X266" i="7"/>
  <c r="S266" i="7"/>
  <c r="V266" i="7"/>
  <c r="AB266" i="7"/>
  <c r="AL266" i="7"/>
  <c r="AR266" i="7"/>
  <c r="AF266" i="7"/>
  <c r="AE266" i="7"/>
  <c r="AA266" i="7"/>
  <c r="Y266" i="7"/>
  <c r="P266" i="7"/>
  <c r="L266" i="7"/>
  <c r="N266" i="7"/>
  <c r="O266" i="7"/>
  <c r="T266" i="7"/>
  <c r="AP266" i="7"/>
  <c r="AK266" i="7"/>
  <c r="AH266" i="7"/>
  <c r="Z266" i="7"/>
  <c r="U132" i="7"/>
  <c r="P132" i="7"/>
  <c r="X132" i="7"/>
  <c r="AI132" i="7"/>
  <c r="AA132" i="7"/>
  <c r="AE132" i="7"/>
  <c r="AH132" i="7"/>
  <c r="AQ132" i="7"/>
  <c r="N132" i="7"/>
  <c r="AP132" i="7"/>
  <c r="AN132" i="7"/>
  <c r="AJ132" i="7"/>
  <c r="AF132" i="7"/>
  <c r="AC132" i="7"/>
  <c r="Y132" i="7"/>
  <c r="V132" i="7"/>
  <c r="I132" i="7"/>
  <c r="M132" i="7"/>
  <c r="Q132" i="7"/>
  <c r="T132" i="7"/>
  <c r="W132" i="7"/>
  <c r="U266" i="7"/>
  <c r="R266" i="7"/>
  <c r="M266" i="7"/>
  <c r="L229" i="7"/>
  <c r="O229" i="7"/>
  <c r="T229" i="7"/>
  <c r="V229" i="7"/>
  <c r="Y229" i="7"/>
  <c r="AA229" i="7"/>
  <c r="AD229" i="7"/>
  <c r="AR229" i="7"/>
  <c r="AP229" i="7"/>
  <c r="AM229" i="7"/>
  <c r="AK229" i="7"/>
  <c r="AH229" i="7"/>
  <c r="AF229" i="7"/>
  <c r="AC229" i="7"/>
  <c r="Z229" i="7"/>
  <c r="W229" i="7"/>
  <c r="S229" i="7"/>
  <c r="P229" i="7"/>
  <c r="M229" i="7"/>
  <c r="K229" i="7"/>
  <c r="R132" i="7"/>
  <c r="Z132" i="7"/>
  <c r="AD132" i="7"/>
  <c r="AO132" i="7"/>
  <c r="AK132" i="7"/>
  <c r="AG132" i="7"/>
  <c r="AB132" i="7"/>
  <c r="S132" i="7"/>
  <c r="O132" i="7"/>
  <c r="K132" i="7"/>
  <c r="Q177" i="7"/>
  <c r="E141" i="18"/>
  <c r="E28" i="25" s="1"/>
  <c r="E29" i="25"/>
  <c r="E37" i="25" s="1"/>
  <c r="E41" i="25" s="1"/>
  <c r="J441" i="7" s="1"/>
  <c r="J440" i="7" s="1"/>
  <c r="E47" i="25" s="1"/>
  <c r="E61" i="25"/>
  <c r="E169" i="18"/>
  <c r="E159" i="18"/>
  <c r="E51" i="25" s="1"/>
  <c r="E167" i="18"/>
  <c r="E171" i="18"/>
  <c r="D108" i="1" s="1"/>
  <c r="E62" i="25"/>
  <c r="F161" i="18"/>
  <c r="G153" i="18"/>
  <c r="F162" i="18"/>
  <c r="G154" i="18"/>
  <c r="AB255" i="7"/>
  <c r="AB253" i="7" s="1"/>
  <c r="W183" i="16" s="1"/>
  <c r="I255" i="7"/>
  <c r="I253" i="7" s="1"/>
  <c r="D183" i="16" s="1"/>
  <c r="AR255" i="7"/>
  <c r="O255" i="7"/>
  <c r="O253" i="7" s="1"/>
  <c r="J183" i="16" s="1"/>
  <c r="X255" i="7"/>
  <c r="X253" i="7" s="1"/>
  <c r="S183" i="16" s="1"/>
  <c r="L255" i="7"/>
  <c r="L253" i="7" s="1"/>
  <c r="G183" i="16" s="1"/>
  <c r="AN255" i="7"/>
  <c r="AK271" i="7"/>
  <c r="W255" i="7"/>
  <c r="W253" i="7" s="1"/>
  <c r="R183" i="16" s="1"/>
  <c r="AP255" i="7"/>
  <c r="AO255" i="7"/>
  <c r="AJ255" i="7"/>
  <c r="AG255" i="7"/>
  <c r="AQ255" i="7"/>
  <c r="AM255" i="7"/>
  <c r="AI255" i="7"/>
  <c r="AD255" i="7"/>
  <c r="AD253" i="7" s="1"/>
  <c r="Y183" i="16" s="1"/>
  <c r="AA255" i="7"/>
  <c r="AA253" i="7" s="1"/>
  <c r="V183" i="16" s="1"/>
  <c r="V255" i="7"/>
  <c r="S255" i="7"/>
  <c r="S253" i="7" s="1"/>
  <c r="N183" i="16" s="1"/>
  <c r="P255" i="7"/>
  <c r="P253" i="7" s="1"/>
  <c r="K183" i="16" s="1"/>
  <c r="M255" i="7"/>
  <c r="M253" i="7" s="1"/>
  <c r="H183" i="16" s="1"/>
  <c r="J255" i="7"/>
  <c r="J253" i="7" s="1"/>
  <c r="E183" i="16" s="1"/>
  <c r="AC255" i="7"/>
  <c r="AC253" i="7" s="1"/>
  <c r="X183" i="16" s="1"/>
  <c r="Y255" i="7"/>
  <c r="Y253" i="7" s="1"/>
  <c r="T183" i="16" s="1"/>
  <c r="U255" i="7"/>
  <c r="Q255" i="7"/>
  <c r="Q253" i="7" s="1"/>
  <c r="L183" i="16" s="1"/>
  <c r="N255" i="7"/>
  <c r="N253" i="7" s="1"/>
  <c r="I183" i="16" s="1"/>
  <c r="AQ121" i="7"/>
  <c r="Q121" i="7"/>
  <c r="AE121" i="7"/>
  <c r="AN121" i="7"/>
  <c r="AL121" i="7"/>
  <c r="AF121" i="7"/>
  <c r="S121" i="7"/>
  <c r="W121" i="7"/>
  <c r="Z121" i="7"/>
  <c r="N121" i="7"/>
  <c r="O192" i="7"/>
  <c r="AQ224" i="7"/>
  <c r="AN224" i="7"/>
  <c r="AI224" i="7"/>
  <c r="AA224" i="7"/>
  <c r="X224" i="7"/>
  <c r="T224" i="7"/>
  <c r="AC224" i="7"/>
  <c r="K224" i="7"/>
  <c r="AG224" i="7"/>
  <c r="AM224" i="7"/>
  <c r="AR224" i="7"/>
  <c r="Z224" i="7"/>
  <c r="N224" i="7"/>
  <c r="AO117" i="7"/>
  <c r="AO234" i="7"/>
  <c r="AK234" i="7"/>
  <c r="AJ234" i="7"/>
  <c r="AF234" i="7"/>
  <c r="AD234" i="7"/>
  <c r="AA234" i="7"/>
  <c r="Y234" i="7"/>
  <c r="V234" i="7"/>
  <c r="S234" i="7"/>
  <c r="P234" i="7"/>
  <c r="J234" i="7"/>
  <c r="N234" i="7"/>
  <c r="AR234" i="7"/>
  <c r="AP234" i="7"/>
  <c r="AN234" i="7"/>
  <c r="AL234" i="7"/>
  <c r="AI234" i="7"/>
  <c r="AG234" i="7"/>
  <c r="AC234" i="7"/>
  <c r="Z234" i="7"/>
  <c r="W234" i="7"/>
  <c r="T234" i="7"/>
  <c r="Q234" i="7"/>
  <c r="M234" i="7"/>
  <c r="K234" i="7"/>
  <c r="AM234" i="7"/>
  <c r="AH234" i="7"/>
  <c r="AE234" i="7"/>
  <c r="AB234" i="7"/>
  <c r="X234" i="7"/>
  <c r="U234" i="7"/>
  <c r="R234" i="7"/>
  <c r="O234" i="7"/>
  <c r="L234" i="7"/>
  <c r="AD151" i="7"/>
  <c r="AB151" i="7"/>
  <c r="T151" i="7"/>
  <c r="R151" i="7"/>
  <c r="P151" i="7"/>
  <c r="N151" i="7"/>
  <c r="L151" i="7"/>
  <c r="J151" i="7"/>
  <c r="Q151" i="7"/>
  <c r="AQ151" i="7"/>
  <c r="AO151" i="7"/>
  <c r="AN151" i="7"/>
  <c r="AL151" i="7"/>
  <c r="AI151" i="7"/>
  <c r="AG151" i="7"/>
  <c r="AE151" i="7"/>
  <c r="AC151" i="7"/>
  <c r="AA151" i="7"/>
  <c r="Y151" i="7"/>
  <c r="W151" i="7"/>
  <c r="S151" i="7"/>
  <c r="O151" i="7"/>
  <c r="M151" i="7"/>
  <c r="K151" i="7"/>
  <c r="I151" i="7"/>
  <c r="AR151" i="7"/>
  <c r="AP151" i="7"/>
  <c r="AM151" i="7"/>
  <c r="AK151" i="7"/>
  <c r="AJ151" i="7"/>
  <c r="AH151" i="7"/>
  <c r="AF151" i="7"/>
  <c r="AG219" i="7"/>
  <c r="AI219" i="7"/>
  <c r="AK219" i="7"/>
  <c r="AM219" i="7"/>
  <c r="AC219" i="7"/>
  <c r="I219" i="7"/>
  <c r="I217" i="7" s="1"/>
  <c r="D200" i="15" s="1"/>
  <c r="AP219" i="7"/>
  <c r="J219" i="7"/>
  <c r="J217" i="7" s="1"/>
  <c r="E200" i="15" s="1"/>
  <c r="L219" i="7"/>
  <c r="N219" i="7"/>
  <c r="S219" i="7"/>
  <c r="V219" i="7"/>
  <c r="X219" i="7"/>
  <c r="AB219" i="7"/>
  <c r="AE219" i="7"/>
  <c r="AJ219" i="7"/>
  <c r="AN219" i="7"/>
  <c r="AF219" i="7"/>
  <c r="AR219" i="7"/>
  <c r="AO219" i="7"/>
  <c r="AL219" i="7"/>
  <c r="AH219" i="7"/>
  <c r="AD219" i="7"/>
  <c r="AA219" i="7"/>
  <c r="Y219" i="7"/>
  <c r="U219" i="7"/>
  <c r="R219" i="7"/>
  <c r="P219" i="7"/>
  <c r="M219" i="7"/>
  <c r="AQ219" i="7"/>
  <c r="O219" i="7"/>
  <c r="Q219" i="7"/>
  <c r="T219" i="7"/>
  <c r="W219" i="7"/>
  <c r="K219" i="7"/>
  <c r="AK117" i="7"/>
  <c r="AF117" i="7"/>
  <c r="AC117" i="7"/>
  <c r="Z117" i="7"/>
  <c r="W117" i="7"/>
  <c r="S117" i="7"/>
  <c r="AP117" i="7"/>
  <c r="O117" i="7"/>
  <c r="K117" i="7"/>
  <c r="AQ117" i="7"/>
  <c r="AM117" i="7"/>
  <c r="J117" i="7"/>
  <c r="AD117" i="7"/>
  <c r="AB117" i="7"/>
  <c r="Y117" i="7"/>
  <c r="V117" i="7"/>
  <c r="P117" i="7"/>
  <c r="L117" i="7"/>
  <c r="AH117" i="7"/>
  <c r="I117" i="7"/>
  <c r="M117" i="7"/>
  <c r="Q117" i="7"/>
  <c r="T117" i="7"/>
  <c r="X117" i="7"/>
  <c r="AE117" i="7"/>
  <c r="AI117" i="7"/>
  <c r="AL117" i="7"/>
  <c r="N117" i="7"/>
  <c r="R117" i="7"/>
  <c r="U117" i="7"/>
  <c r="AA117" i="7"/>
  <c r="AG117" i="7"/>
  <c r="AJ117" i="7"/>
  <c r="AN117" i="7"/>
  <c r="I208" i="7"/>
  <c r="I206" i="7" s="1"/>
  <c r="D183" i="15" s="1"/>
  <c r="AR208" i="7"/>
  <c r="AJ208" i="7"/>
  <c r="U208" i="7"/>
  <c r="Z208" i="7"/>
  <c r="AK208" i="7"/>
  <c r="AA208" i="7"/>
  <c r="AC208" i="7"/>
  <c r="L208" i="7"/>
  <c r="AO208" i="7"/>
  <c r="O208" i="7"/>
  <c r="T208" i="7"/>
  <c r="Q208" i="7"/>
  <c r="AI208" i="7"/>
  <c r="AN208" i="7"/>
  <c r="AP208" i="7"/>
  <c r="AM208" i="7"/>
  <c r="J208" i="7"/>
  <c r="M208" i="7"/>
  <c r="AH147" i="7"/>
  <c r="N172" i="16"/>
  <c r="O172" i="16" s="1"/>
  <c r="P172" i="16" s="1"/>
  <c r="Q172" i="16" s="1"/>
  <c r="R172" i="16" s="1"/>
  <c r="S172" i="16" s="1"/>
  <c r="AO172" i="16"/>
  <c r="L224" i="7"/>
  <c r="AO224" i="7"/>
  <c r="AL224" i="7"/>
  <c r="AH224" i="7"/>
  <c r="AD224" i="7"/>
  <c r="Y224" i="7"/>
  <c r="U224" i="7"/>
  <c r="AG136" i="7"/>
  <c r="AB136" i="7"/>
  <c r="X136" i="7"/>
  <c r="U136" i="7"/>
  <c r="Q136" i="7"/>
  <c r="L136" i="7"/>
  <c r="I136" i="7"/>
  <c r="AK136" i="7"/>
  <c r="S208" i="7"/>
  <c r="AQ208" i="7"/>
  <c r="AE208" i="7"/>
  <c r="AH208" i="7"/>
  <c r="P208" i="7"/>
  <c r="AL208" i="7"/>
  <c r="W208" i="7"/>
  <c r="K208" i="7"/>
  <c r="X208" i="7"/>
  <c r="AB208" i="7"/>
  <c r="Z151" i="7"/>
  <c r="X151" i="7"/>
  <c r="V151" i="7"/>
  <c r="U151" i="7"/>
  <c r="AN27" i="7"/>
  <c r="AG27" i="7"/>
  <c r="AJ27" i="7"/>
  <c r="L121" i="7"/>
  <c r="AL162" i="7"/>
  <c r="AF162" i="7"/>
  <c r="AR162" i="7"/>
  <c r="K121" i="7"/>
  <c r="T121" i="7"/>
  <c r="X121" i="7"/>
  <c r="AA121" i="7"/>
  <c r="AJ121" i="7"/>
  <c r="AI121" i="7"/>
  <c r="U121" i="7"/>
  <c r="R121" i="7"/>
  <c r="O121" i="7"/>
  <c r="AD121" i="7"/>
  <c r="M27" i="7"/>
  <c r="AO27" i="7"/>
  <c r="Q27" i="7"/>
  <c r="AA27" i="7"/>
  <c r="AH27" i="7"/>
  <c r="AK27" i="7"/>
  <c r="Y27" i="7"/>
  <c r="AB121" i="7"/>
  <c r="AR121" i="7"/>
  <c r="AO181" i="7"/>
  <c r="AJ181" i="7"/>
  <c r="AB181" i="7"/>
  <c r="X181" i="7"/>
  <c r="T181" i="7"/>
  <c r="Q181" i="7"/>
  <c r="L181" i="7"/>
  <c r="J181" i="7"/>
  <c r="K181" i="7"/>
  <c r="I181" i="7"/>
  <c r="O181" i="7"/>
  <c r="Y181" i="7"/>
  <c r="AA181" i="7"/>
  <c r="AG181" i="7"/>
  <c r="AK181" i="7"/>
  <c r="M181" i="7"/>
  <c r="P181" i="7"/>
  <c r="AR117" i="7"/>
  <c r="W181" i="7"/>
  <c r="Z181" i="7"/>
  <c r="AC181" i="7"/>
  <c r="AE181" i="7"/>
  <c r="AI181" i="7"/>
  <c r="AF181" i="7"/>
  <c r="AM181" i="7"/>
  <c r="AP181" i="7"/>
  <c r="N181" i="7"/>
  <c r="R181" i="7"/>
  <c r="U181" i="7"/>
  <c r="V181" i="7"/>
  <c r="AD181" i="7"/>
  <c r="AH181" i="7"/>
  <c r="AL181" i="7"/>
  <c r="AR181" i="7"/>
  <c r="AN181" i="7"/>
  <c r="AQ181" i="7"/>
  <c r="S181" i="7"/>
  <c r="AP177" i="7"/>
  <c r="AC177" i="7"/>
  <c r="AL177" i="7"/>
  <c r="AR177" i="7"/>
  <c r="AH177" i="7"/>
  <c r="AF177" i="7"/>
  <c r="Z177" i="7"/>
  <c r="W177" i="7"/>
  <c r="S177" i="7"/>
  <c r="N177" i="7"/>
  <c r="K177" i="7"/>
  <c r="Y177" i="7"/>
  <c r="U177" i="7"/>
  <c r="P177" i="7"/>
  <c r="AG177" i="7"/>
  <c r="AB177" i="7"/>
  <c r="V177" i="7"/>
  <c r="O177" i="7"/>
  <c r="J177" i="7"/>
  <c r="AO177" i="7"/>
  <c r="AJ177" i="7"/>
  <c r="AN177" i="7"/>
  <c r="AK177" i="7"/>
  <c r="AD177" i="7"/>
  <c r="T177" i="7"/>
  <c r="I177" i="7"/>
  <c r="L177" i="7"/>
  <c r="AM177" i="7"/>
  <c r="R177" i="7"/>
  <c r="X177" i="7"/>
  <c r="AA177" i="7"/>
  <c r="AE177" i="7"/>
  <c r="AI177" i="7"/>
  <c r="M177" i="7"/>
  <c r="AQ177" i="7"/>
  <c r="S147" i="7"/>
  <c r="Q147" i="7"/>
  <c r="O147" i="7"/>
  <c r="M147" i="7"/>
  <c r="L147" i="7"/>
  <c r="J147" i="7"/>
  <c r="Z147" i="7"/>
  <c r="AB147" i="7"/>
  <c r="AD147" i="7"/>
  <c r="AF147" i="7"/>
  <c r="AM147" i="7"/>
  <c r="AI147" i="7"/>
  <c r="I147" i="7"/>
  <c r="N147" i="7"/>
  <c r="AQ147" i="7"/>
  <c r="AP147" i="7"/>
  <c r="AL147" i="7"/>
  <c r="AJ147" i="7"/>
  <c r="K147" i="7"/>
  <c r="P147" i="7"/>
  <c r="R147" i="7"/>
  <c r="T147" i="7"/>
  <c r="V147" i="7"/>
  <c r="X147" i="7"/>
  <c r="I76" i="7"/>
  <c r="E98" i="15"/>
  <c r="J202" i="7"/>
  <c r="AM162" i="7"/>
  <c r="AP162" i="7"/>
  <c r="AH162" i="7"/>
  <c r="AB162" i="7"/>
  <c r="X162" i="7"/>
  <c r="AJ162" i="7"/>
  <c r="AG162" i="7"/>
  <c r="AC162" i="7"/>
  <c r="Y162" i="7"/>
  <c r="S162" i="7"/>
  <c r="O162" i="7"/>
  <c r="K162" i="7"/>
  <c r="U162" i="7"/>
  <c r="R162" i="7"/>
  <c r="Q162" i="7"/>
  <c r="N162" i="7"/>
  <c r="M162" i="7"/>
  <c r="I162" i="7"/>
  <c r="V162" i="7"/>
  <c r="Z162" i="7"/>
  <c r="AE162" i="7"/>
  <c r="AI162" i="7"/>
  <c r="AO162" i="7"/>
  <c r="AQ162" i="7"/>
  <c r="AN162" i="7"/>
  <c r="AK162" i="7"/>
  <c r="AD162" i="7"/>
  <c r="AA162" i="7"/>
  <c r="W162" i="7"/>
  <c r="T162" i="7"/>
  <c r="P162" i="7"/>
  <c r="L162" i="7"/>
  <c r="J162" i="7"/>
  <c r="AR136" i="7"/>
  <c r="AN136" i="7"/>
  <c r="AE136" i="7"/>
  <c r="AA136" i="7"/>
  <c r="W136" i="7"/>
  <c r="S136" i="7"/>
  <c r="N136" i="7"/>
  <c r="AH121" i="7"/>
  <c r="AK121" i="7"/>
  <c r="AM121" i="7"/>
  <c r="I121" i="7"/>
  <c r="M121" i="7"/>
  <c r="P121" i="7"/>
  <c r="V121" i="7"/>
  <c r="Y121" i="7"/>
  <c r="AC121" i="7"/>
  <c r="AG121" i="7"/>
  <c r="J121" i="7"/>
  <c r="AO121" i="7"/>
  <c r="AP121" i="7"/>
  <c r="I72" i="7"/>
  <c r="I106" i="7"/>
  <c r="I57" i="7"/>
  <c r="I61" i="7"/>
  <c r="I31" i="7"/>
  <c r="Z31" i="7"/>
  <c r="AC31" i="7"/>
  <c r="AK31" i="7"/>
  <c r="AO31" i="7"/>
  <c r="AR31" i="7"/>
  <c r="P31" i="7"/>
  <c r="Y31" i="7"/>
  <c r="AG31" i="7"/>
  <c r="AL31" i="7"/>
  <c r="AM31" i="7"/>
  <c r="AP31" i="7"/>
  <c r="T31" i="7"/>
  <c r="L31" i="7"/>
  <c r="R31" i="7"/>
  <c r="AB31" i="7"/>
  <c r="W31" i="7"/>
  <c r="AI31" i="7"/>
  <c r="M31" i="7"/>
  <c r="Q31" i="7"/>
  <c r="AN31" i="7"/>
  <c r="AJ31" i="7"/>
  <c r="AD31" i="7"/>
  <c r="AF31" i="7"/>
  <c r="J31" i="7"/>
  <c r="O31" i="7"/>
  <c r="AQ31" i="7"/>
  <c r="S31" i="7"/>
  <c r="U31" i="7"/>
  <c r="N31" i="7"/>
  <c r="X31" i="7"/>
  <c r="AA31" i="7"/>
  <c r="AE31" i="7"/>
  <c r="AH31" i="7"/>
  <c r="V31" i="7"/>
  <c r="K31" i="7"/>
  <c r="AP27" i="7"/>
  <c r="AF27" i="7"/>
  <c r="L27" i="7"/>
  <c r="S27" i="7"/>
  <c r="AB27" i="7"/>
  <c r="AE27" i="7"/>
  <c r="AL27" i="7"/>
  <c r="N27" i="7"/>
  <c r="R27" i="7"/>
  <c r="W27" i="7"/>
  <c r="Z27" i="7"/>
  <c r="O27" i="7"/>
  <c r="X27" i="7"/>
  <c r="AD27" i="7"/>
  <c r="AI27" i="7"/>
  <c r="AC27" i="7"/>
  <c r="AQ27" i="7"/>
  <c r="I27" i="7"/>
  <c r="U27" i="7"/>
  <c r="AM203" i="7"/>
  <c r="I203" i="7"/>
  <c r="I201" i="7" s="1"/>
  <c r="D96" i="15" s="1"/>
  <c r="L203" i="7"/>
  <c r="Q203" i="7"/>
  <c r="V203" i="7"/>
  <c r="O203" i="7"/>
  <c r="AG203" i="7"/>
  <c r="M203" i="7"/>
  <c r="S203" i="7"/>
  <c r="AA203" i="7"/>
  <c r="AE203" i="7"/>
  <c r="AL203" i="7"/>
  <c r="AP203" i="7"/>
  <c r="AD203" i="7"/>
  <c r="AI203" i="7"/>
  <c r="AQ203" i="7"/>
  <c r="AN203" i="7"/>
  <c r="Z203" i="7"/>
  <c r="AH203" i="7"/>
  <c r="AC203" i="7"/>
  <c r="Y203" i="7"/>
  <c r="AO203" i="7"/>
  <c r="P203" i="7"/>
  <c r="T203" i="7"/>
  <c r="W203" i="7"/>
  <c r="AB203" i="7"/>
  <c r="AF203" i="7"/>
  <c r="AK203" i="7"/>
  <c r="AR203" i="7"/>
  <c r="U203" i="7"/>
  <c r="D57" i="12"/>
  <c r="D60" i="12" s="1"/>
  <c r="D67" i="12" s="1"/>
  <c r="N192" i="7"/>
  <c r="L192" i="7"/>
  <c r="S192" i="7"/>
  <c r="AR192" i="7"/>
  <c r="AJ192" i="7"/>
  <c r="AM192" i="7"/>
  <c r="J192" i="7"/>
  <c r="R192" i="7"/>
  <c r="U192" i="7"/>
  <c r="AD192" i="7"/>
  <c r="AP192" i="7"/>
  <c r="M192" i="7"/>
  <c r="P192" i="7"/>
  <c r="T192" i="7"/>
  <c r="X192" i="7"/>
  <c r="AG192" i="7"/>
  <c r="AK192" i="7"/>
  <c r="AN192" i="7"/>
  <c r="AQ192" i="7"/>
  <c r="AH192" i="7"/>
  <c r="AL192" i="7"/>
  <c r="AA192" i="7"/>
  <c r="AO192" i="7"/>
  <c r="AI192" i="7"/>
  <c r="AC192" i="7"/>
  <c r="AF192" i="7"/>
  <c r="AB192" i="7"/>
  <c r="Y192" i="7"/>
  <c r="V192" i="7"/>
  <c r="W192" i="7"/>
  <c r="X196" i="7"/>
  <c r="AE192" i="7"/>
  <c r="Z192" i="7"/>
  <c r="Q192" i="7"/>
  <c r="K192" i="7"/>
  <c r="I192" i="7"/>
  <c r="I190" i="7" s="1"/>
  <c r="D30" i="15" s="1"/>
  <c r="D462" i="15"/>
  <c r="E450" i="15"/>
  <c r="E438" i="15" s="1"/>
  <c r="D8" i="19"/>
  <c r="D17" i="19" s="1"/>
  <c r="H96" i="19"/>
  <c r="AP80" i="19"/>
  <c r="E77" i="19"/>
  <c r="E69" i="19"/>
  <c r="F71" i="19"/>
  <c r="E79" i="19"/>
  <c r="G71" i="19"/>
  <c r="D51" i="25"/>
  <c r="D38" i="25"/>
  <c r="AO38" i="25" s="1"/>
  <c r="AO30" i="25"/>
  <c r="E102" i="19"/>
  <c r="E94" i="19"/>
  <c r="E103" i="19"/>
  <c r="I28" i="19"/>
  <c r="AA38" i="25"/>
  <c r="AP38" i="25" s="1"/>
  <c r="AP30" i="25"/>
  <c r="AD38" i="25"/>
  <c r="AQ38" i="25" s="1"/>
  <c r="AQ30" i="25"/>
  <c r="D28" i="25"/>
  <c r="G5" i="25"/>
  <c r="D12" i="19"/>
  <c r="E310" i="16"/>
  <c r="D67" i="25"/>
  <c r="E39" i="25"/>
  <c r="AO39" i="25" s="1"/>
  <c r="AO31" i="25"/>
  <c r="Q39" i="25"/>
  <c r="AP39" i="25" s="1"/>
  <c r="AP31" i="25"/>
  <c r="AC39" i="25"/>
  <c r="AQ39" i="25" s="1"/>
  <c r="AQ31" i="25"/>
  <c r="D59" i="25"/>
  <c r="H106" i="18"/>
  <c r="E91" i="18"/>
  <c r="D105" i="1" s="1"/>
  <c r="E88" i="18"/>
  <c r="D85" i="1" s="1"/>
  <c r="F91" i="18"/>
  <c r="E105" i="1" s="1"/>
  <c r="F88" i="18"/>
  <c r="F125" i="19"/>
  <c r="K395" i="7" s="1"/>
  <c r="K394" i="7" s="1"/>
  <c r="E128" i="19"/>
  <c r="E130" i="19" s="1"/>
  <c r="F168" i="19"/>
  <c r="E172" i="19"/>
  <c r="D119" i="19"/>
  <c r="F209" i="18"/>
  <c r="E68" i="1"/>
  <c r="E67" i="1" s="1"/>
  <c r="D68" i="1"/>
  <c r="D67" i="1" s="1"/>
  <c r="D83" i="1"/>
  <c r="Q209" i="18"/>
  <c r="P68" i="1"/>
  <c r="AL209" i="18"/>
  <c r="AK68" i="1"/>
  <c r="AJ209" i="18"/>
  <c r="AI68" i="1"/>
  <c r="AH209" i="18"/>
  <c r="AG68" i="1"/>
  <c r="AE209" i="18"/>
  <c r="AD68" i="1"/>
  <c r="Z209" i="18"/>
  <c r="Y68" i="1"/>
  <c r="W209" i="18"/>
  <c r="V68" i="1"/>
  <c r="T209" i="18"/>
  <c r="S68" i="1"/>
  <c r="M209" i="18"/>
  <c r="L68" i="1"/>
  <c r="K209" i="18"/>
  <c r="J68" i="1"/>
  <c r="H209" i="18"/>
  <c r="G68" i="1"/>
  <c r="AK209" i="18"/>
  <c r="AJ68" i="1"/>
  <c r="AF209" i="18"/>
  <c r="AE68" i="1"/>
  <c r="AC209" i="18"/>
  <c r="AB68" i="1"/>
  <c r="Y209" i="18"/>
  <c r="X68" i="1"/>
  <c r="V209" i="18"/>
  <c r="U68" i="1"/>
  <c r="R209" i="18"/>
  <c r="Q68" i="1"/>
  <c r="N209" i="18"/>
  <c r="M68" i="1"/>
  <c r="J209" i="18"/>
  <c r="I68" i="1"/>
  <c r="G209" i="18"/>
  <c r="F68" i="1"/>
  <c r="AM209" i="18"/>
  <c r="AL68" i="1"/>
  <c r="AI209" i="18"/>
  <c r="AH68" i="1"/>
  <c r="AG209" i="18"/>
  <c r="AF68" i="1"/>
  <c r="AD209" i="18"/>
  <c r="AC68" i="1"/>
  <c r="AA209" i="18"/>
  <c r="Z68" i="1"/>
  <c r="X209" i="18"/>
  <c r="W68" i="1"/>
  <c r="U209" i="18"/>
  <c r="T68" i="1"/>
  <c r="S209" i="18"/>
  <c r="R68" i="1"/>
  <c r="O209" i="18"/>
  <c r="N68" i="1"/>
  <c r="L209" i="18"/>
  <c r="K68" i="1"/>
  <c r="I209" i="18"/>
  <c r="H68" i="1"/>
  <c r="AQ81" i="19"/>
  <c r="AP81" i="19"/>
  <c r="AO81" i="19"/>
  <c r="H5" i="19"/>
  <c r="G80" i="18"/>
  <c r="D26" i="18"/>
  <c r="G81" i="18"/>
  <c r="F67" i="18"/>
  <c r="AQ146" i="18"/>
  <c r="F60" i="18"/>
  <c r="E83" i="1" s="1"/>
  <c r="G58" i="18"/>
  <c r="AO146" i="18"/>
  <c r="AQ191" i="18"/>
  <c r="AB207" i="18"/>
  <c r="AA68" i="1" s="1"/>
  <c r="AP191" i="18"/>
  <c r="P207" i="18"/>
  <c r="O68" i="1" s="1"/>
  <c r="AO191" i="18"/>
  <c r="AP146" i="18"/>
  <c r="D91" i="18"/>
  <c r="C105" i="1" s="1"/>
  <c r="D30" i="18"/>
  <c r="E262" i="15"/>
  <c r="J223" i="7" s="1"/>
  <c r="D254" i="15"/>
  <c r="E321" i="15"/>
  <c r="E28" i="18"/>
  <c r="E437" i="15"/>
  <c r="D10" i="18"/>
  <c r="E435" i="15"/>
  <c r="F447" i="15" s="1"/>
  <c r="E434" i="15"/>
  <c r="F446" i="15" s="1"/>
  <c r="D392" i="15"/>
  <c r="D9" i="18"/>
  <c r="D8" i="18" s="1"/>
  <c r="E388" i="15"/>
  <c r="E389" i="15"/>
  <c r="E391" i="15"/>
  <c r="AO313" i="16"/>
  <c r="D289" i="15"/>
  <c r="D290" i="15"/>
  <c r="D291" i="15" s="1"/>
  <c r="F345" i="15"/>
  <c r="E347" i="15"/>
  <c r="D350" i="15"/>
  <c r="D351" i="15"/>
  <c r="E336" i="15"/>
  <c r="E338" i="15" s="1"/>
  <c r="F334" i="15"/>
  <c r="F332" i="15" s="1"/>
  <c r="D328" i="15"/>
  <c r="D329" i="15"/>
  <c r="D277" i="15"/>
  <c r="D279" i="15" s="1"/>
  <c r="D278" i="15"/>
  <c r="D106" i="15"/>
  <c r="C8" i="15"/>
  <c r="N175" i="15"/>
  <c r="O175" i="15" s="1"/>
  <c r="F187" i="15"/>
  <c r="F188" i="15" s="1"/>
  <c r="K218" i="7" s="1"/>
  <c r="G186" i="15"/>
  <c r="D422" i="16"/>
  <c r="D423" i="16"/>
  <c r="E419" i="16"/>
  <c r="F417" i="16"/>
  <c r="F415" i="16" s="1"/>
  <c r="D362" i="16"/>
  <c r="D361" i="16"/>
  <c r="E358" i="16"/>
  <c r="F356" i="16"/>
  <c r="F354" i="16" s="1"/>
  <c r="D372" i="15"/>
  <c r="D373" i="15"/>
  <c r="F365" i="15"/>
  <c r="G367" i="15" s="1"/>
  <c r="E369" i="15"/>
  <c r="D315" i="15"/>
  <c r="F356" i="15"/>
  <c r="F354" i="15" s="1"/>
  <c r="F10" i="13"/>
  <c r="G14" i="21"/>
  <c r="G10" i="12" s="1"/>
  <c r="F304" i="15"/>
  <c r="G306" i="15" s="1"/>
  <c r="E308" i="15"/>
  <c r="D311" i="15"/>
  <c r="D312" i="15"/>
  <c r="D301" i="15"/>
  <c r="D300" i="15"/>
  <c r="F293" i="15"/>
  <c r="G295" i="15" s="1"/>
  <c r="E297" i="15"/>
  <c r="E39" i="15"/>
  <c r="D151" i="15"/>
  <c r="E147" i="15"/>
  <c r="E143" i="15"/>
  <c r="D85" i="15"/>
  <c r="F79" i="15"/>
  <c r="E81" i="15"/>
  <c r="D411" i="15"/>
  <c r="D424" i="15" s="1"/>
  <c r="E399" i="15"/>
  <c r="D386" i="15"/>
  <c r="D12" i="18" s="1"/>
  <c r="D456" i="16"/>
  <c r="D455" i="16"/>
  <c r="E438" i="16"/>
  <c r="D475" i="15"/>
  <c r="F449" i="15"/>
  <c r="E461" i="15"/>
  <c r="E474" i="15" s="1"/>
  <c r="D474" i="15"/>
  <c r="E448" i="15"/>
  <c r="D460" i="15"/>
  <c r="D433" i="15"/>
  <c r="D13" i="18" s="1"/>
  <c r="D425" i="15"/>
  <c r="D428" i="15"/>
  <c r="E402" i="15"/>
  <c r="D414" i="15"/>
  <c r="D412" i="16"/>
  <c r="D411" i="16"/>
  <c r="F406" i="16"/>
  <c r="F404" i="16" s="1"/>
  <c r="E408" i="16"/>
  <c r="H58" i="12"/>
  <c r="I58" i="12" s="1"/>
  <c r="E32" i="13"/>
  <c r="E9" i="13"/>
  <c r="F345" i="16"/>
  <c r="F343" i="16" s="1"/>
  <c r="E347" i="16"/>
  <c r="D351" i="16"/>
  <c r="D350" i="16"/>
  <c r="D400" i="16"/>
  <c r="D401" i="16"/>
  <c r="F395" i="16"/>
  <c r="F393" i="16" s="1"/>
  <c r="E397" i="16"/>
  <c r="E386" i="16"/>
  <c r="F384" i="16"/>
  <c r="F382" i="16" s="1"/>
  <c r="D389" i="16"/>
  <c r="D390" i="16"/>
  <c r="E373" i="16"/>
  <c r="J270" i="7" s="1"/>
  <c r="D375" i="16"/>
  <c r="F334" i="16"/>
  <c r="F332" i="16" s="1"/>
  <c r="E336" i="16"/>
  <c r="D339" i="16"/>
  <c r="D340" i="16"/>
  <c r="E323" i="16"/>
  <c r="J265" i="7" s="1"/>
  <c r="D325" i="16"/>
  <c r="D304" i="16" s="1"/>
  <c r="D177" i="16"/>
  <c r="D160" i="16" s="1"/>
  <c r="E173" i="16"/>
  <c r="D151" i="16"/>
  <c r="D136" i="16"/>
  <c r="F130" i="16"/>
  <c r="D121" i="16"/>
  <c r="D106" i="16"/>
  <c r="D245" i="16"/>
  <c r="E147" i="16"/>
  <c r="E143" i="16"/>
  <c r="E132" i="16"/>
  <c r="E117" i="16"/>
  <c r="E102" i="16"/>
  <c r="Q105" i="16" s="1"/>
  <c r="D116" i="13"/>
  <c r="C79" i="1" s="1"/>
  <c r="Q10" i="12"/>
  <c r="R14" i="21"/>
  <c r="R10" i="13" s="1"/>
  <c r="E11" i="12"/>
  <c r="F84" i="13"/>
  <c r="F86" i="13" s="1"/>
  <c r="F163" i="12"/>
  <c r="F165" i="12" s="1"/>
  <c r="F112" i="13"/>
  <c r="F115" i="13" s="1"/>
  <c r="F56" i="13"/>
  <c r="F58" i="13" s="1"/>
  <c r="F28" i="13"/>
  <c r="F30" i="13" s="1"/>
  <c r="K131" i="7" s="1"/>
  <c r="F233" i="12"/>
  <c r="F235" i="12" s="1"/>
  <c r="F192" i="12"/>
  <c r="F194" i="12" s="1"/>
  <c r="F76" i="12"/>
  <c r="F78" i="12" s="1"/>
  <c r="F80" i="12" s="1"/>
  <c r="F82" i="12" s="1"/>
  <c r="F51" i="12"/>
  <c r="F53" i="12" s="1"/>
  <c r="K26" i="7" s="1"/>
  <c r="F287" i="12"/>
  <c r="F289" i="12" s="1"/>
  <c r="H245" i="12"/>
  <c r="I245" i="12" s="1"/>
  <c r="J245" i="12" s="1"/>
  <c r="K245" i="12" s="1"/>
  <c r="L245" i="12" s="1"/>
  <c r="M245" i="12" s="1"/>
  <c r="F287" i="16"/>
  <c r="F285" i="16" s="1"/>
  <c r="E289" i="16"/>
  <c r="D292" i="16"/>
  <c r="D293" i="16"/>
  <c r="D241" i="16"/>
  <c r="D242" i="16"/>
  <c r="E238" i="16"/>
  <c r="F236" i="16"/>
  <c r="F234" i="16" s="1"/>
  <c r="F276" i="16"/>
  <c r="F274" i="16" s="1"/>
  <c r="E278" i="16"/>
  <c r="D282" i="16"/>
  <c r="D281" i="16"/>
  <c r="F265" i="16"/>
  <c r="F263" i="16" s="1"/>
  <c r="E267" i="16"/>
  <c r="D270" i="16"/>
  <c r="D271" i="16"/>
  <c r="D260" i="16"/>
  <c r="D259" i="16"/>
  <c r="F254" i="16"/>
  <c r="F252" i="16" s="1"/>
  <c r="E256" i="16"/>
  <c r="D227" i="16"/>
  <c r="D194" i="16" s="1"/>
  <c r="E225" i="16"/>
  <c r="E223" i="16" s="1"/>
  <c r="D219" i="16"/>
  <c r="D220" i="16"/>
  <c r="F214" i="16"/>
  <c r="F212" i="16" s="1"/>
  <c r="E216" i="16"/>
  <c r="F203" i="16"/>
  <c r="F201" i="16" s="1"/>
  <c r="E205" i="16"/>
  <c r="D208" i="16"/>
  <c r="E208" i="16"/>
  <c r="D209" i="16"/>
  <c r="E209" i="16"/>
  <c r="D269" i="15"/>
  <c r="F79" i="16"/>
  <c r="E81" i="16"/>
  <c r="D70" i="16"/>
  <c r="F64" i="16"/>
  <c r="D55" i="16"/>
  <c r="E34" i="16"/>
  <c r="J238" i="7" s="1"/>
  <c r="E66" i="16"/>
  <c r="E51" i="16"/>
  <c r="E47" i="16"/>
  <c r="E282" i="15"/>
  <c r="E271" i="15"/>
  <c r="D237" i="15"/>
  <c r="D221" i="15"/>
  <c r="F215" i="15"/>
  <c r="E233" i="15"/>
  <c r="E229" i="15"/>
  <c r="E217" i="15"/>
  <c r="D194" i="15"/>
  <c r="D177" i="15"/>
  <c r="E190" i="15"/>
  <c r="E173" i="15"/>
  <c r="E169" i="15"/>
  <c r="J213" i="7" s="1"/>
  <c r="J211" i="7" s="1"/>
  <c r="D136" i="15"/>
  <c r="D121" i="15"/>
  <c r="E102" i="15"/>
  <c r="F100" i="15"/>
  <c r="E132" i="15"/>
  <c r="E128" i="15"/>
  <c r="E117" i="15"/>
  <c r="E113" i="15"/>
  <c r="D70" i="15"/>
  <c r="E66" i="15"/>
  <c r="E62" i="15"/>
  <c r="D55" i="15"/>
  <c r="E51" i="15"/>
  <c r="E47" i="15"/>
  <c r="E34" i="15"/>
  <c r="J191" i="7" s="1"/>
  <c r="G54" i="12"/>
  <c r="E116" i="13"/>
  <c r="D79" i="1" s="1"/>
  <c r="D34" i="13"/>
  <c r="D80" i="12"/>
  <c r="I30" i="7" s="1"/>
  <c r="E55" i="12"/>
  <c r="J30" i="7" s="1"/>
  <c r="O140" i="12"/>
  <c r="AO264" i="12"/>
  <c r="D267" i="12"/>
  <c r="D259" i="12" s="1"/>
  <c r="I110" i="7" s="1"/>
  <c r="AA117" i="12"/>
  <c r="AP117" i="12" s="1"/>
  <c r="O117" i="12"/>
  <c r="AO117" i="12" s="1"/>
  <c r="AM117" i="12"/>
  <c r="AQ117" i="12" s="1"/>
  <c r="AM140" i="12"/>
  <c r="AA140" i="12"/>
  <c r="D143" i="12"/>
  <c r="D120" i="12"/>
  <c r="D101" i="12" s="1"/>
  <c r="I50" i="7" s="1"/>
  <c r="AG4" i="7"/>
  <c r="AH4" i="7" s="1"/>
  <c r="AI4" i="7" s="1"/>
  <c r="AJ4" i="7" s="1"/>
  <c r="AK4" i="7" s="1"/>
  <c r="AL4" i="7" s="1"/>
  <c r="AM4" i="7" s="1"/>
  <c r="AN4" i="7" s="1"/>
  <c r="AO4" i="7" s="1"/>
  <c r="AP4" i="7" s="1"/>
  <c r="AQ4" i="7" s="1"/>
  <c r="AR4" i="7" s="1"/>
  <c r="AV4" i="7" s="1"/>
  <c r="AU4" i="7"/>
  <c r="AA4" i="2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P4" i="2" s="1"/>
  <c r="AO4" i="2"/>
  <c r="AA4" i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P4" i="1" s="1"/>
  <c r="AO4" i="1"/>
  <c r="K325" i="7" l="1"/>
  <c r="F92" i="18" s="1"/>
  <c r="H108" i="18"/>
  <c r="H109" i="18"/>
  <c r="H111" i="18"/>
  <c r="H113" i="18" s="1"/>
  <c r="J330" i="7"/>
  <c r="E114" i="18" s="1"/>
  <c r="E115" i="18" s="1"/>
  <c r="L331" i="7"/>
  <c r="L330" i="7" s="1"/>
  <c r="G114" i="18" s="1"/>
  <c r="G115" i="18" s="1"/>
  <c r="G83" i="18"/>
  <c r="L326" i="7" s="1"/>
  <c r="D365" i="16"/>
  <c r="D296" i="16" s="1"/>
  <c r="D377" i="16"/>
  <c r="E458" i="15"/>
  <c r="E459" i="15"/>
  <c r="I237" i="7"/>
  <c r="D30" i="16" s="1"/>
  <c r="D35" i="30"/>
  <c r="D42" i="30" s="1"/>
  <c r="E25" i="30"/>
  <c r="E38" i="30" s="1"/>
  <c r="E47" i="30"/>
  <c r="F54" i="30"/>
  <c r="F21" i="30"/>
  <c r="F62" i="30" s="1"/>
  <c r="F20" i="30"/>
  <c r="F19" i="30"/>
  <c r="E32" i="30"/>
  <c r="D78" i="30"/>
  <c r="D39" i="30"/>
  <c r="D40" i="30" s="1"/>
  <c r="E31" i="30"/>
  <c r="E45" i="30"/>
  <c r="E27" i="30"/>
  <c r="E26" i="30"/>
  <c r="G18" i="30"/>
  <c r="G30" i="30" s="1"/>
  <c r="H17" i="30"/>
  <c r="H29" i="30" s="1"/>
  <c r="G16" i="30"/>
  <c r="H15" i="30"/>
  <c r="F73" i="30"/>
  <c r="F75" i="30" s="1"/>
  <c r="G71" i="30"/>
  <c r="G69" i="30" s="1"/>
  <c r="E77" i="30"/>
  <c r="E76" i="30"/>
  <c r="E113" i="16"/>
  <c r="F115" i="16" s="1"/>
  <c r="J249" i="7"/>
  <c r="E452" i="16"/>
  <c r="F450" i="16"/>
  <c r="D442" i="16"/>
  <c r="D428" i="16"/>
  <c r="F51" i="30"/>
  <c r="G12" i="30"/>
  <c r="G7" i="30" s="1"/>
  <c r="G72" i="30" s="1"/>
  <c r="F56" i="30"/>
  <c r="E147" i="1"/>
  <c r="E141" i="1" s="1"/>
  <c r="E132" i="1"/>
  <c r="F147" i="1"/>
  <c r="F141" i="1" s="1"/>
  <c r="F132" i="1"/>
  <c r="G147" i="1"/>
  <c r="G141" i="1" s="1"/>
  <c r="G132" i="1"/>
  <c r="H147" i="1"/>
  <c r="H141" i="1" s="1"/>
  <c r="H132" i="1"/>
  <c r="I147" i="1"/>
  <c r="I141" i="1" s="1"/>
  <c r="I132" i="1"/>
  <c r="J147" i="1"/>
  <c r="J141" i="1" s="1"/>
  <c r="J132" i="1"/>
  <c r="K147" i="1"/>
  <c r="K141" i="1" s="1"/>
  <c r="K132" i="1"/>
  <c r="L147" i="1"/>
  <c r="L141" i="1" s="1"/>
  <c r="L132" i="1"/>
  <c r="M147" i="1"/>
  <c r="M141" i="1" s="1"/>
  <c r="M132" i="1"/>
  <c r="N147" i="1"/>
  <c r="N141" i="1" s="1"/>
  <c r="N132" i="1"/>
  <c r="O147" i="1"/>
  <c r="O141" i="1" s="1"/>
  <c r="O132" i="1"/>
  <c r="P147" i="1"/>
  <c r="P141" i="1" s="1"/>
  <c r="P132" i="1"/>
  <c r="Q147" i="1"/>
  <c r="Q141" i="1" s="1"/>
  <c r="Q132" i="1"/>
  <c r="R147" i="1"/>
  <c r="R141" i="1" s="1"/>
  <c r="R132" i="1"/>
  <c r="S147" i="1"/>
  <c r="S141" i="1" s="1"/>
  <c r="S132" i="1"/>
  <c r="T147" i="1"/>
  <c r="T141" i="1" s="1"/>
  <c r="T132" i="1"/>
  <c r="U147" i="1"/>
  <c r="U141" i="1" s="1"/>
  <c r="U132" i="1"/>
  <c r="V147" i="1"/>
  <c r="V141" i="1" s="1"/>
  <c r="V132" i="1"/>
  <c r="W147" i="1"/>
  <c r="W141" i="1" s="1"/>
  <c r="W132" i="1"/>
  <c r="X147" i="1"/>
  <c r="X141" i="1" s="1"/>
  <c r="X132" i="1"/>
  <c r="Y147" i="1"/>
  <c r="Y141" i="1" s="1"/>
  <c r="Y132" i="1"/>
  <c r="Z147" i="1"/>
  <c r="Z141" i="1" s="1"/>
  <c r="Z132" i="1"/>
  <c r="AA147" i="1"/>
  <c r="AA141" i="1" s="1"/>
  <c r="AA132" i="1"/>
  <c r="AB147" i="1"/>
  <c r="AB141" i="1" s="1"/>
  <c r="AB132" i="1"/>
  <c r="AC147" i="1"/>
  <c r="AC141" i="1" s="1"/>
  <c r="AC132" i="1"/>
  <c r="AD147" i="1"/>
  <c r="AD141" i="1" s="1"/>
  <c r="AD132" i="1"/>
  <c r="AE147" i="1"/>
  <c r="AE141" i="1" s="1"/>
  <c r="AE132" i="1"/>
  <c r="AF147" i="1"/>
  <c r="AF141" i="1" s="1"/>
  <c r="AF132" i="1"/>
  <c r="AG147" i="1"/>
  <c r="AG141" i="1" s="1"/>
  <c r="AG132" i="1"/>
  <c r="AH147" i="1"/>
  <c r="AH141" i="1" s="1"/>
  <c r="AH132" i="1"/>
  <c r="AI147" i="1"/>
  <c r="AI141" i="1" s="1"/>
  <c r="AI132" i="1"/>
  <c r="AJ147" i="1"/>
  <c r="AJ141" i="1" s="1"/>
  <c r="AJ132" i="1"/>
  <c r="AK147" i="1"/>
  <c r="AK141" i="1" s="1"/>
  <c r="AK132" i="1"/>
  <c r="AL147" i="1"/>
  <c r="AL141" i="1" s="1"/>
  <c r="AL132" i="1"/>
  <c r="D132" i="1"/>
  <c r="D147" i="1"/>
  <c r="D141" i="1" s="1"/>
  <c r="L338" i="7"/>
  <c r="L337" i="7" s="1"/>
  <c r="G147" i="18" s="1"/>
  <c r="G148" i="18" s="1"/>
  <c r="G142" i="18"/>
  <c r="G141" i="18" s="1"/>
  <c r="J269" i="7"/>
  <c r="E369" i="16" s="1"/>
  <c r="J264" i="7"/>
  <c r="E308" i="16" s="1"/>
  <c r="J201" i="7"/>
  <c r="E96" i="15" s="1"/>
  <c r="C15" i="2"/>
  <c r="D83" i="13"/>
  <c r="I170" i="7" s="1"/>
  <c r="I160" i="7" s="1"/>
  <c r="D106" i="13" s="1"/>
  <c r="J60" i="7"/>
  <c r="E169" i="12"/>
  <c r="H11" i="27"/>
  <c r="G13" i="27"/>
  <c r="G15" i="27" s="1"/>
  <c r="L457" i="7"/>
  <c r="L456" i="7" s="1"/>
  <c r="G16" i="27" s="1"/>
  <c r="F141" i="18"/>
  <c r="F28" i="25" s="1"/>
  <c r="F29" i="25"/>
  <c r="F37" i="25" s="1"/>
  <c r="K374" i="7"/>
  <c r="F82" i="19" s="1"/>
  <c r="F83" i="19" s="1"/>
  <c r="I67" i="1"/>
  <c r="X114" i="19"/>
  <c r="L113" i="19"/>
  <c r="K115" i="19"/>
  <c r="K117" i="19" s="1"/>
  <c r="J69" i="1" s="1"/>
  <c r="J67" i="1" s="1"/>
  <c r="P385" i="7"/>
  <c r="P384" i="7" s="1"/>
  <c r="K118" i="19" s="1"/>
  <c r="K119" i="19" s="1"/>
  <c r="G97" i="19"/>
  <c r="H89" i="19"/>
  <c r="F105" i="19"/>
  <c r="F106" i="19"/>
  <c r="E111" i="1" s="1"/>
  <c r="L380" i="7"/>
  <c r="L379" i="7" s="1"/>
  <c r="G107" i="19" s="1"/>
  <c r="G95" i="19"/>
  <c r="H87" i="19"/>
  <c r="F102" i="19"/>
  <c r="F108" i="19" s="1"/>
  <c r="F94" i="19"/>
  <c r="F103" i="19"/>
  <c r="L375" i="7"/>
  <c r="L374" i="7" s="1"/>
  <c r="G82" i="19" s="1"/>
  <c r="G83" i="19" s="1"/>
  <c r="H62" i="19"/>
  <c r="G70" i="19"/>
  <c r="E143" i="19"/>
  <c r="D155" i="19"/>
  <c r="D149" i="19"/>
  <c r="I420" i="7"/>
  <c r="J279" i="7"/>
  <c r="E458" i="16" s="1"/>
  <c r="J248" i="7"/>
  <c r="E96" i="16" s="1"/>
  <c r="F448" i="16"/>
  <c r="F138" i="19"/>
  <c r="K280" i="7"/>
  <c r="K279" i="7" s="1"/>
  <c r="F458" i="16" s="1"/>
  <c r="J165" i="7"/>
  <c r="E90" i="13"/>
  <c r="J150" i="7"/>
  <c r="E62" i="13"/>
  <c r="E34" i="13"/>
  <c r="J135" i="7"/>
  <c r="F88" i="13"/>
  <c r="K161" i="7"/>
  <c r="F60" i="13"/>
  <c r="K146" i="7"/>
  <c r="I406" i="7"/>
  <c r="I417" i="7"/>
  <c r="I399" i="7" s="1"/>
  <c r="D150" i="19" s="1"/>
  <c r="D151" i="19" s="1"/>
  <c r="D147" i="19"/>
  <c r="C96" i="1" s="1"/>
  <c r="J275" i="7"/>
  <c r="J274" i="7" s="1"/>
  <c r="E446" i="16" s="1"/>
  <c r="E137" i="19"/>
  <c r="G117" i="19"/>
  <c r="M385" i="7"/>
  <c r="M384" i="7" s="1"/>
  <c r="H118" i="19" s="1"/>
  <c r="H115" i="19"/>
  <c r="C112" i="1"/>
  <c r="G7" i="27"/>
  <c r="F100" i="1" s="1"/>
  <c r="G17" i="27"/>
  <c r="G8" i="27"/>
  <c r="K7" i="7"/>
  <c r="E140" i="1" s="1"/>
  <c r="K23" i="7"/>
  <c r="D27" i="2"/>
  <c r="D28" i="2"/>
  <c r="D140" i="1"/>
  <c r="AO140" i="12"/>
  <c r="T45" i="7"/>
  <c r="AT15" i="7"/>
  <c r="R22" i="7"/>
  <c r="AT22" i="7"/>
  <c r="E131" i="19"/>
  <c r="E132" i="19" s="1"/>
  <c r="AU10" i="7"/>
  <c r="AV10" i="7"/>
  <c r="AV22" i="7"/>
  <c r="AU22" i="7"/>
  <c r="F17" i="27"/>
  <c r="F8" i="27"/>
  <c r="E17" i="27"/>
  <c r="E8" i="27"/>
  <c r="H25" i="25"/>
  <c r="F131" i="19"/>
  <c r="D132" i="19"/>
  <c r="P415" i="7"/>
  <c r="Q415" i="7"/>
  <c r="R415" i="7"/>
  <c r="D95" i="1"/>
  <c r="F119" i="19"/>
  <c r="E83" i="19"/>
  <c r="AO208" i="18"/>
  <c r="E209" i="18"/>
  <c r="J222" i="7"/>
  <c r="E37" i="18" s="1"/>
  <c r="H148" i="18"/>
  <c r="F168" i="18"/>
  <c r="F52" i="25"/>
  <c r="F60" i="25" s="1"/>
  <c r="K445" i="7" s="1"/>
  <c r="K444" i="7" s="1"/>
  <c r="F68" i="25" s="1"/>
  <c r="G160" i="18"/>
  <c r="H152" i="18"/>
  <c r="M343" i="7" s="1"/>
  <c r="M342" i="7" s="1"/>
  <c r="H172" i="18" s="1"/>
  <c r="D69" i="25"/>
  <c r="K217" i="7"/>
  <c r="F200" i="15" s="1"/>
  <c r="J206" i="7"/>
  <c r="E183" i="15" s="1"/>
  <c r="I40" i="7"/>
  <c r="D110" i="12" s="1"/>
  <c r="F89" i="18"/>
  <c r="F93" i="18" s="1"/>
  <c r="E89" i="18"/>
  <c r="E93" i="18" s="1"/>
  <c r="D89" i="18"/>
  <c r="E8" i="25"/>
  <c r="J120" i="7"/>
  <c r="E293" i="12"/>
  <c r="J90" i="7"/>
  <c r="E239" i="12"/>
  <c r="J75" i="7"/>
  <c r="E198" i="12"/>
  <c r="F167" i="12"/>
  <c r="K56" i="7"/>
  <c r="F237" i="12"/>
  <c r="K86" i="7"/>
  <c r="F196" i="12"/>
  <c r="K71" i="7"/>
  <c r="F291" i="12"/>
  <c r="K116" i="7"/>
  <c r="C12" i="2"/>
  <c r="D286" i="12"/>
  <c r="I125" i="7" s="1"/>
  <c r="I115" i="7" s="1"/>
  <c r="D309" i="12" s="1"/>
  <c r="AQ140" i="12"/>
  <c r="AR45" i="7"/>
  <c r="AP140" i="12"/>
  <c r="AF45" i="7"/>
  <c r="I72" i="25"/>
  <c r="H74" i="25"/>
  <c r="D36" i="25"/>
  <c r="D41" i="25"/>
  <c r="D46" i="25"/>
  <c r="D7" i="25" s="1"/>
  <c r="E93" i="25"/>
  <c r="H13" i="25"/>
  <c r="I100" i="7"/>
  <c r="F18" i="25"/>
  <c r="G18" i="25"/>
  <c r="I23" i="25"/>
  <c r="J21" i="25"/>
  <c r="O437" i="7" s="1"/>
  <c r="O436" i="7" s="1"/>
  <c r="J24" i="25" s="1"/>
  <c r="M433" i="7"/>
  <c r="M432" i="7" s="1"/>
  <c r="H15" i="25" s="1"/>
  <c r="H14" i="25" s="1"/>
  <c r="H18" i="25" s="1"/>
  <c r="I11" i="25"/>
  <c r="I17" i="25" s="1"/>
  <c r="F93" i="25"/>
  <c r="H82" i="25"/>
  <c r="H84" i="25" s="1"/>
  <c r="I80" i="25"/>
  <c r="N452" i="7" s="1"/>
  <c r="N451" i="7" s="1"/>
  <c r="I92" i="25" s="1"/>
  <c r="G84" i="25"/>
  <c r="C98" i="1"/>
  <c r="D191" i="19"/>
  <c r="D193" i="19" s="1"/>
  <c r="F187" i="19"/>
  <c r="F190" i="19"/>
  <c r="E176" i="19"/>
  <c r="D98" i="1" s="1"/>
  <c r="E183" i="19"/>
  <c r="F173" i="19"/>
  <c r="F177" i="19" s="1"/>
  <c r="M43" i="19"/>
  <c r="L45" i="19"/>
  <c r="G86" i="18"/>
  <c r="L325" i="7"/>
  <c r="G92" i="18" s="1"/>
  <c r="AO61" i="18"/>
  <c r="E62" i="18"/>
  <c r="AQ61" i="18"/>
  <c r="AP61" i="18"/>
  <c r="F167" i="18"/>
  <c r="E89" i="1" s="1"/>
  <c r="F159" i="18"/>
  <c r="F51" i="25" s="1"/>
  <c r="D35" i="18"/>
  <c r="AO183" i="16"/>
  <c r="I55" i="7"/>
  <c r="D185" i="12" s="1"/>
  <c r="I274" i="7"/>
  <c r="D446" i="16" s="1"/>
  <c r="Q175" i="7"/>
  <c r="L118" i="13" s="1"/>
  <c r="D89" i="1"/>
  <c r="E173" i="18"/>
  <c r="F169" i="18"/>
  <c r="F61" i="25"/>
  <c r="F171" i="18"/>
  <c r="E108" i="1" s="1"/>
  <c r="F62" i="25"/>
  <c r="G161" i="18"/>
  <c r="H153" i="18"/>
  <c r="G162" i="18"/>
  <c r="H154" i="18"/>
  <c r="AP258" i="15"/>
  <c r="AO258" i="15"/>
  <c r="AQ258" i="15"/>
  <c r="AQ319" i="15"/>
  <c r="AO319" i="15"/>
  <c r="AP319" i="15"/>
  <c r="AL175" i="7"/>
  <c r="AG118" i="13" s="1"/>
  <c r="AR175" i="7"/>
  <c r="AM118" i="13" s="1"/>
  <c r="AH175" i="7"/>
  <c r="AC118" i="13" s="1"/>
  <c r="S175" i="7"/>
  <c r="N118" i="13" s="1"/>
  <c r="N175" i="7"/>
  <c r="I118" i="13" s="1"/>
  <c r="AP175" i="7"/>
  <c r="AK118" i="13" s="1"/>
  <c r="AC175" i="7"/>
  <c r="X118" i="13" s="1"/>
  <c r="AF175" i="7"/>
  <c r="AA118" i="13" s="1"/>
  <c r="Z175" i="7"/>
  <c r="U118" i="13" s="1"/>
  <c r="W175" i="7"/>
  <c r="R118" i="13" s="1"/>
  <c r="K175" i="7"/>
  <c r="F118" i="13" s="1"/>
  <c r="Y175" i="7"/>
  <c r="T118" i="13" s="1"/>
  <c r="T172" i="16"/>
  <c r="U172" i="16" s="1"/>
  <c r="V172" i="16" s="1"/>
  <c r="W172" i="16" s="1"/>
  <c r="X172" i="16" s="1"/>
  <c r="Y172" i="16" s="1"/>
  <c r="Z172" i="16" s="1"/>
  <c r="AA172" i="16" s="1"/>
  <c r="AP172" i="16"/>
  <c r="U175" i="7"/>
  <c r="P118" i="13" s="1"/>
  <c r="P175" i="7"/>
  <c r="K118" i="13" s="1"/>
  <c r="AG175" i="7"/>
  <c r="AB118" i="13" s="1"/>
  <c r="AB175" i="7"/>
  <c r="W118" i="13" s="1"/>
  <c r="V175" i="7"/>
  <c r="Q118" i="13" s="1"/>
  <c r="O175" i="7"/>
  <c r="J118" i="13" s="1"/>
  <c r="J175" i="7"/>
  <c r="E118" i="13" s="1"/>
  <c r="AO175" i="7"/>
  <c r="AJ118" i="13" s="1"/>
  <c r="AJ175" i="7"/>
  <c r="AE118" i="13" s="1"/>
  <c r="AN175" i="7"/>
  <c r="AI118" i="13" s="1"/>
  <c r="AK175" i="7"/>
  <c r="AF118" i="13" s="1"/>
  <c r="AD175" i="7"/>
  <c r="Y118" i="13" s="1"/>
  <c r="T175" i="7"/>
  <c r="O118" i="13" s="1"/>
  <c r="I175" i="7"/>
  <c r="D118" i="13" s="1"/>
  <c r="L175" i="7"/>
  <c r="G118" i="13" s="1"/>
  <c r="AM175" i="7"/>
  <c r="AH118" i="13" s="1"/>
  <c r="R175" i="7"/>
  <c r="M118" i="13" s="1"/>
  <c r="X175" i="7"/>
  <c r="S118" i="13" s="1"/>
  <c r="AA175" i="7"/>
  <c r="V118" i="13" s="1"/>
  <c r="AE175" i="7"/>
  <c r="Z118" i="13" s="1"/>
  <c r="AI175" i="7"/>
  <c r="AD118" i="13" s="1"/>
  <c r="M175" i="7"/>
  <c r="H118" i="13" s="1"/>
  <c r="AQ175" i="7"/>
  <c r="AL118" i="13" s="1"/>
  <c r="I70" i="7"/>
  <c r="D214" i="12" s="1"/>
  <c r="D250" i="12"/>
  <c r="D232" i="12"/>
  <c r="C10" i="2"/>
  <c r="D12" i="12"/>
  <c r="Y196" i="7"/>
  <c r="F450" i="15"/>
  <c r="F438" i="15" s="1"/>
  <c r="E462" i="15"/>
  <c r="E475" i="15" s="1"/>
  <c r="I96" i="19"/>
  <c r="I104" i="19" s="1"/>
  <c r="H104" i="19"/>
  <c r="F77" i="19"/>
  <c r="F79" i="19"/>
  <c r="F69" i="19"/>
  <c r="H71" i="19"/>
  <c r="G79" i="19"/>
  <c r="I134" i="18"/>
  <c r="N338" i="7" s="1"/>
  <c r="N337" i="7" s="1"/>
  <c r="I147" i="18" s="1"/>
  <c r="H142" i="18"/>
  <c r="E108" i="19"/>
  <c r="D93" i="1"/>
  <c r="J28" i="19"/>
  <c r="D317" i="16"/>
  <c r="D318" i="16"/>
  <c r="F312" i="16"/>
  <c r="F310" i="16" s="1"/>
  <c r="E314" i="16"/>
  <c r="E316" i="16" s="1"/>
  <c r="AP68" i="1"/>
  <c r="AO68" i="1"/>
  <c r="H5" i="25"/>
  <c r="D11" i="19"/>
  <c r="C159" i="1"/>
  <c r="E371" i="16"/>
  <c r="E13" i="19" s="1"/>
  <c r="E10" i="19"/>
  <c r="E321" i="16"/>
  <c r="E12" i="19" s="1"/>
  <c r="E30" i="19" s="1"/>
  <c r="E9" i="19"/>
  <c r="J352" i="7" s="1"/>
  <c r="J351" i="7" s="1"/>
  <c r="E67" i="25"/>
  <c r="E59" i="25"/>
  <c r="E36" i="25"/>
  <c r="E46" i="25"/>
  <c r="I106" i="18"/>
  <c r="E85" i="1"/>
  <c r="G125" i="19"/>
  <c r="L395" i="7" s="1"/>
  <c r="L394" i="7" s="1"/>
  <c r="G131" i="19" s="1"/>
  <c r="F128" i="19"/>
  <c r="F130" i="19" s="1"/>
  <c r="G168" i="19"/>
  <c r="F172" i="19"/>
  <c r="E179" i="19"/>
  <c r="I5" i="19"/>
  <c r="G84" i="18"/>
  <c r="H80" i="18"/>
  <c r="E27" i="18"/>
  <c r="E26" i="18" s="1"/>
  <c r="E260" i="15"/>
  <c r="E30" i="18" s="1"/>
  <c r="E31" i="18"/>
  <c r="F323" i="15"/>
  <c r="E325" i="15"/>
  <c r="F400" i="15"/>
  <c r="F388" i="15" s="1"/>
  <c r="E412" i="15"/>
  <c r="E425" i="15" s="1"/>
  <c r="E413" i="15"/>
  <c r="E426" i="15" s="1"/>
  <c r="F401" i="15"/>
  <c r="F403" i="15"/>
  <c r="E415" i="15"/>
  <c r="E428" i="15" s="1"/>
  <c r="H81" i="18"/>
  <c r="G67" i="18"/>
  <c r="F62" i="18"/>
  <c r="G60" i="18"/>
  <c r="F83" i="1" s="1"/>
  <c r="H58" i="18"/>
  <c r="D29" i="18"/>
  <c r="D66" i="18" s="1"/>
  <c r="D47" i="18"/>
  <c r="AB209" i="18"/>
  <c r="AQ209" i="18" s="1"/>
  <c r="AQ207" i="18"/>
  <c r="AP207" i="18"/>
  <c r="P209" i="18"/>
  <c r="AP209" i="18" s="1"/>
  <c r="E387" i="15"/>
  <c r="F391" i="15"/>
  <c r="F389" i="15"/>
  <c r="F437" i="15"/>
  <c r="F435" i="15"/>
  <c r="F434" i="15"/>
  <c r="F273" i="15"/>
  <c r="F271" i="15" s="1"/>
  <c r="G273" i="15" s="1"/>
  <c r="D11" i="18"/>
  <c r="D119" i="18" s="1"/>
  <c r="D280" i="15"/>
  <c r="E311" i="15"/>
  <c r="E312" i="15"/>
  <c r="D352" i="15"/>
  <c r="F415" i="15"/>
  <c r="F428" i="15" s="1"/>
  <c r="G403" i="15"/>
  <c r="D330" i="15"/>
  <c r="D255" i="15"/>
  <c r="E286" i="15"/>
  <c r="F284" i="15"/>
  <c r="F282" i="15" s="1"/>
  <c r="D256" i="15"/>
  <c r="E275" i="15"/>
  <c r="E277" i="15" s="1"/>
  <c r="D110" i="15"/>
  <c r="D109" i="15"/>
  <c r="E105" i="15"/>
  <c r="D26" i="15"/>
  <c r="P175" i="15"/>
  <c r="Q175" i="15" s="1"/>
  <c r="R175" i="15" s="1"/>
  <c r="S175" i="15" s="1"/>
  <c r="T175" i="15" s="1"/>
  <c r="U175" i="15" s="1"/>
  <c r="V175" i="15" s="1"/>
  <c r="W175" i="15" s="1"/>
  <c r="X175" i="15" s="1"/>
  <c r="AO175" i="15"/>
  <c r="G187" i="15"/>
  <c r="H186" i="15"/>
  <c r="D160" i="15"/>
  <c r="D164" i="15" s="1"/>
  <c r="D165" i="15" s="1"/>
  <c r="D424" i="16"/>
  <c r="F419" i="16"/>
  <c r="G417" i="16"/>
  <c r="G415" i="16" s="1"/>
  <c r="E422" i="16"/>
  <c r="E423" i="16"/>
  <c r="D363" i="16"/>
  <c r="G356" i="16"/>
  <c r="G354" i="16" s="1"/>
  <c r="F358" i="16"/>
  <c r="E361" i="16"/>
  <c r="E362" i="16"/>
  <c r="D374" i="15"/>
  <c r="F369" i="15"/>
  <c r="G365" i="15"/>
  <c r="H367" i="15" s="1"/>
  <c r="F373" i="15"/>
  <c r="F372" i="15"/>
  <c r="G356" i="15"/>
  <c r="G354" i="15" s="1"/>
  <c r="E358" i="15"/>
  <c r="D361" i="15"/>
  <c r="D92" i="15"/>
  <c r="E373" i="15"/>
  <c r="E372" i="15"/>
  <c r="G10" i="13"/>
  <c r="H14" i="21"/>
  <c r="H10" i="12" s="1"/>
  <c r="D179" i="12"/>
  <c r="C9" i="2"/>
  <c r="G304" i="15"/>
  <c r="H306" i="15" s="1"/>
  <c r="F308" i="15"/>
  <c r="D313" i="15"/>
  <c r="D302" i="15"/>
  <c r="F297" i="15"/>
  <c r="G293" i="15"/>
  <c r="H295" i="15" s="1"/>
  <c r="E300" i="15"/>
  <c r="E301" i="15"/>
  <c r="D154" i="15"/>
  <c r="D155" i="15"/>
  <c r="E150" i="15"/>
  <c r="F145" i="15"/>
  <c r="F143" i="15" s="1"/>
  <c r="D88" i="15"/>
  <c r="D89" i="15"/>
  <c r="E84" i="15"/>
  <c r="F81" i="15"/>
  <c r="F77" i="15"/>
  <c r="D457" i="16"/>
  <c r="E455" i="16"/>
  <c r="E456" i="16"/>
  <c r="D443" i="16"/>
  <c r="D429" i="16" s="1"/>
  <c r="E351" i="16"/>
  <c r="E350" i="16"/>
  <c r="E352" i="16" s="1"/>
  <c r="E436" i="16"/>
  <c r="D457" i="15"/>
  <c r="D473" i="15"/>
  <c r="E472" i="15"/>
  <c r="E471" i="15"/>
  <c r="E445" i="15"/>
  <c r="J233" i="7" s="1"/>
  <c r="J232" i="7" s="1"/>
  <c r="E478" i="15" s="1"/>
  <c r="E436" i="15"/>
  <c r="D427" i="15"/>
  <c r="E390" i="15"/>
  <c r="E398" i="15"/>
  <c r="J228" i="7" s="1"/>
  <c r="J227" i="7" s="1"/>
  <c r="E431" i="15" s="1"/>
  <c r="D410" i="15"/>
  <c r="E340" i="16"/>
  <c r="E339" i="16"/>
  <c r="F102" i="16"/>
  <c r="R105" i="16" s="1"/>
  <c r="F98" i="16"/>
  <c r="G100" i="16" s="1"/>
  <c r="E293" i="16"/>
  <c r="E292" i="16"/>
  <c r="E294" i="16" s="1"/>
  <c r="D187" i="16"/>
  <c r="D413" i="16"/>
  <c r="F408" i="16"/>
  <c r="G406" i="16"/>
  <c r="G404" i="16" s="1"/>
  <c r="F412" i="16"/>
  <c r="F411" i="16"/>
  <c r="E412" i="16"/>
  <c r="E411" i="16"/>
  <c r="E389" i="16"/>
  <c r="E390" i="16"/>
  <c r="AO58" i="12"/>
  <c r="E11" i="13"/>
  <c r="F32" i="13"/>
  <c r="F9" i="13"/>
  <c r="F347" i="16"/>
  <c r="G345" i="16"/>
  <c r="G343" i="16" s="1"/>
  <c r="D352" i="16"/>
  <c r="D402" i="16"/>
  <c r="G395" i="16"/>
  <c r="G393" i="16" s="1"/>
  <c r="F397" i="16"/>
  <c r="G384" i="16"/>
  <c r="G382" i="16" s="1"/>
  <c r="F386" i="16"/>
  <c r="D391" i="16"/>
  <c r="E375" i="16"/>
  <c r="D378" i="16"/>
  <c r="D366" i="16" s="1"/>
  <c r="D379" i="16"/>
  <c r="D367" i="16" s="1"/>
  <c r="G334" i="16"/>
  <c r="G332" i="16" s="1"/>
  <c r="F336" i="16"/>
  <c r="D341" i="16"/>
  <c r="F323" i="16"/>
  <c r="D328" i="16"/>
  <c r="D329" i="16"/>
  <c r="E400" i="16"/>
  <c r="E401" i="16"/>
  <c r="D180" i="16"/>
  <c r="D161" i="16" s="1"/>
  <c r="D181" i="16"/>
  <c r="D162" i="16" s="1"/>
  <c r="E176" i="16"/>
  <c r="F173" i="16"/>
  <c r="F117" i="16"/>
  <c r="F113" i="16"/>
  <c r="G115" i="16" s="1"/>
  <c r="G113" i="16" s="1"/>
  <c r="D154" i="16"/>
  <c r="D155" i="16"/>
  <c r="E150" i="16"/>
  <c r="D139" i="16"/>
  <c r="D140" i="16"/>
  <c r="E135" i="16"/>
  <c r="D124" i="16"/>
  <c r="E120" i="16"/>
  <c r="D125" i="16"/>
  <c r="D109" i="16"/>
  <c r="D110" i="16"/>
  <c r="D92" i="16"/>
  <c r="F145" i="16"/>
  <c r="F132" i="16"/>
  <c r="F128" i="16"/>
  <c r="E241" i="16"/>
  <c r="E242" i="16"/>
  <c r="D247" i="16"/>
  <c r="D117" i="13"/>
  <c r="E117" i="13"/>
  <c r="R10" i="12"/>
  <c r="S14" i="21"/>
  <c r="S10" i="13" s="1"/>
  <c r="N245" i="12"/>
  <c r="O245" i="12" s="1"/>
  <c r="P245" i="12" s="1"/>
  <c r="Q245" i="12" s="1"/>
  <c r="R245" i="12" s="1"/>
  <c r="AO245" i="12"/>
  <c r="F55" i="12"/>
  <c r="F9" i="12"/>
  <c r="F11" i="12" s="1"/>
  <c r="H54" i="12"/>
  <c r="F116" i="13"/>
  <c r="E79" i="1" s="1"/>
  <c r="G51" i="12"/>
  <c r="G53" i="12" s="1"/>
  <c r="G76" i="12"/>
  <c r="G78" i="12" s="1"/>
  <c r="G80" i="12" s="1"/>
  <c r="G82" i="12" s="1"/>
  <c r="G287" i="12"/>
  <c r="G289" i="12" s="1"/>
  <c r="G192" i="12"/>
  <c r="G194" i="12" s="1"/>
  <c r="G112" i="13"/>
  <c r="G115" i="13" s="1"/>
  <c r="G56" i="13"/>
  <c r="G58" i="13" s="1"/>
  <c r="G233" i="12"/>
  <c r="G235" i="12" s="1"/>
  <c r="L86" i="7" s="1"/>
  <c r="G28" i="13"/>
  <c r="G30" i="13" s="1"/>
  <c r="L131" i="7" s="1"/>
  <c r="G84" i="13"/>
  <c r="G86" i="13" s="1"/>
  <c r="G163" i="12"/>
  <c r="G165" i="12" s="1"/>
  <c r="E245" i="16"/>
  <c r="D246" i="16"/>
  <c r="F289" i="16"/>
  <c r="G287" i="16"/>
  <c r="G285" i="16" s="1"/>
  <c r="D294" i="16"/>
  <c r="D243" i="16"/>
  <c r="F238" i="16"/>
  <c r="G236" i="16"/>
  <c r="G234" i="16" s="1"/>
  <c r="E282" i="16"/>
  <c r="E281" i="16"/>
  <c r="E283" i="16" s="1"/>
  <c r="E271" i="16"/>
  <c r="E270" i="16"/>
  <c r="G276" i="16"/>
  <c r="G274" i="16" s="1"/>
  <c r="F278" i="16"/>
  <c r="D283" i="16"/>
  <c r="G265" i="16"/>
  <c r="G263" i="16" s="1"/>
  <c r="F267" i="16"/>
  <c r="D272" i="16"/>
  <c r="D261" i="16"/>
  <c r="G254" i="16"/>
  <c r="G252" i="16" s="1"/>
  <c r="F256" i="16"/>
  <c r="F259" i="16" s="1"/>
  <c r="F225" i="16"/>
  <c r="F223" i="16" s="1"/>
  <c r="E227" i="16"/>
  <c r="E231" i="16" s="1"/>
  <c r="D230" i="16"/>
  <c r="D195" i="16" s="1"/>
  <c r="D231" i="16"/>
  <c r="D196" i="16" s="1"/>
  <c r="D221" i="16"/>
  <c r="G214" i="16"/>
  <c r="G212" i="16" s="1"/>
  <c r="F216" i="16"/>
  <c r="G203" i="16"/>
  <c r="G201" i="16" s="1"/>
  <c r="F205" i="16"/>
  <c r="D210" i="16"/>
  <c r="E210" i="16"/>
  <c r="E260" i="16"/>
  <c r="E259" i="16"/>
  <c r="E219" i="16"/>
  <c r="E220" i="16"/>
  <c r="D89" i="16"/>
  <c r="D88" i="16"/>
  <c r="F81" i="16"/>
  <c r="F77" i="16"/>
  <c r="F66" i="16"/>
  <c r="F62" i="16"/>
  <c r="G64" i="16" s="1"/>
  <c r="G62" i="16" s="1"/>
  <c r="D73" i="16"/>
  <c r="D74" i="16"/>
  <c r="E69" i="16"/>
  <c r="D58" i="16"/>
  <c r="D59" i="16"/>
  <c r="E54" i="16"/>
  <c r="F34" i="16"/>
  <c r="F49" i="16"/>
  <c r="F47" i="16" s="1"/>
  <c r="D339" i="15"/>
  <c r="D340" i="15"/>
  <c r="F343" i="15"/>
  <c r="F217" i="15"/>
  <c r="F213" i="15"/>
  <c r="G215" i="15" s="1"/>
  <c r="G213" i="15" s="1"/>
  <c r="D240" i="15"/>
  <c r="E236" i="15"/>
  <c r="D241" i="15"/>
  <c r="D204" i="15"/>
  <c r="D224" i="15"/>
  <c r="E220" i="15"/>
  <c r="D225" i="15"/>
  <c r="F231" i="15"/>
  <c r="F229" i="15" s="1"/>
  <c r="D197" i="15"/>
  <c r="D198" i="15"/>
  <c r="E193" i="15"/>
  <c r="E176" i="15"/>
  <c r="D180" i="15"/>
  <c r="D181" i="15"/>
  <c r="D162" i="15" s="1"/>
  <c r="F171" i="15"/>
  <c r="F190" i="15"/>
  <c r="D140" i="15"/>
  <c r="D139" i="15"/>
  <c r="E135" i="15"/>
  <c r="E120" i="15"/>
  <c r="D125" i="15"/>
  <c r="D124" i="15"/>
  <c r="F130" i="15"/>
  <c r="F128" i="15" s="1"/>
  <c r="F115" i="15"/>
  <c r="F102" i="15"/>
  <c r="F98" i="15"/>
  <c r="E69" i="15"/>
  <c r="D74" i="15"/>
  <c r="D73" i="15"/>
  <c r="F64" i="15"/>
  <c r="F62" i="15" s="1"/>
  <c r="E54" i="15"/>
  <c r="D58" i="15"/>
  <c r="D59" i="15"/>
  <c r="F49" i="15"/>
  <c r="E36" i="15"/>
  <c r="E32" i="15"/>
  <c r="J197" i="7" s="1"/>
  <c r="J195" i="7" s="1"/>
  <c r="J190" i="7" s="1"/>
  <c r="E30" i="15" s="1"/>
  <c r="D43" i="15"/>
  <c r="D44" i="15"/>
  <c r="D128" i="12"/>
  <c r="D37" i="13"/>
  <c r="E57" i="12"/>
  <c r="D82" i="12"/>
  <c r="D307" i="12"/>
  <c r="C75" i="1" s="1"/>
  <c r="D278" i="12"/>
  <c r="D220" i="12"/>
  <c r="C11" i="2" s="1"/>
  <c r="D253" i="12"/>
  <c r="D212" i="12"/>
  <c r="C73" i="1" s="1"/>
  <c r="D183" i="12"/>
  <c r="C72" i="1" s="1"/>
  <c r="D154" i="12"/>
  <c r="D131" i="12"/>
  <c r="D298" i="12"/>
  <c r="D303" i="12"/>
  <c r="D305" i="12"/>
  <c r="C22" i="1" s="1"/>
  <c r="D304" i="12"/>
  <c r="C13" i="1" s="1"/>
  <c r="E295" i="12"/>
  <c r="D269" i="12"/>
  <c r="D274" i="12"/>
  <c r="D275" i="12"/>
  <c r="D276" i="12"/>
  <c r="E266" i="12"/>
  <c r="E267" i="12" s="1"/>
  <c r="D244" i="12"/>
  <c r="D249" i="12"/>
  <c r="D251" i="12"/>
  <c r="E241" i="12"/>
  <c r="D203" i="12"/>
  <c r="D208" i="12"/>
  <c r="D209" i="12"/>
  <c r="C11" i="1" s="1"/>
  <c r="E200" i="12"/>
  <c r="D210" i="12"/>
  <c r="C20" i="1" s="1"/>
  <c r="D174" i="12"/>
  <c r="D180" i="12"/>
  <c r="C10" i="1" s="1"/>
  <c r="D181" i="12"/>
  <c r="E171" i="12"/>
  <c r="D102" i="12"/>
  <c r="D145" i="12"/>
  <c r="D150" i="12"/>
  <c r="D153" i="12" s="1"/>
  <c r="D151" i="12"/>
  <c r="D152" i="12"/>
  <c r="E142" i="12"/>
  <c r="D122" i="12"/>
  <c r="D129" i="12"/>
  <c r="E119" i="12"/>
  <c r="C26" i="2"/>
  <c r="E7" i="25" l="1"/>
  <c r="I108" i="18"/>
  <c r="I109" i="18"/>
  <c r="I111" i="18"/>
  <c r="I113" i="18" s="1"/>
  <c r="D127" i="18"/>
  <c r="D125" i="18" s="1"/>
  <c r="D124" i="18"/>
  <c r="M331" i="7"/>
  <c r="M330" i="7" s="1"/>
  <c r="H114" i="18" s="1"/>
  <c r="H115" i="18" s="1"/>
  <c r="I305" i="7"/>
  <c r="D97" i="18"/>
  <c r="G29" i="25"/>
  <c r="F373" i="16"/>
  <c r="K270" i="7" s="1"/>
  <c r="K269" i="7" s="1"/>
  <c r="F369" i="16" s="1"/>
  <c r="E365" i="16"/>
  <c r="E377" i="16"/>
  <c r="G312" i="16"/>
  <c r="G310" i="16" s="1"/>
  <c r="F314" i="16"/>
  <c r="E318" i="16"/>
  <c r="E306" i="16" s="1"/>
  <c r="E317" i="16"/>
  <c r="F412" i="15"/>
  <c r="F425" i="15" s="1"/>
  <c r="G400" i="15"/>
  <c r="J244" i="7"/>
  <c r="J242" i="7" s="1"/>
  <c r="J237" i="7" s="1"/>
  <c r="E30" i="16" s="1"/>
  <c r="D319" i="16"/>
  <c r="D305" i="16"/>
  <c r="D297" i="16" s="1"/>
  <c r="C29" i="1" s="1"/>
  <c r="I357" i="7"/>
  <c r="I356" i="7" s="1"/>
  <c r="D19" i="19" s="1"/>
  <c r="D18" i="19"/>
  <c r="E325" i="16"/>
  <c r="E329" i="16" s="1"/>
  <c r="E12" i="13"/>
  <c r="F25" i="30"/>
  <c r="F38" i="30" s="1"/>
  <c r="F47" i="30"/>
  <c r="G54" i="30"/>
  <c r="G21" i="30"/>
  <c r="G19" i="30"/>
  <c r="G20" i="30"/>
  <c r="E37" i="30"/>
  <c r="F32" i="30"/>
  <c r="D306" i="16"/>
  <c r="D298" i="16" s="1"/>
  <c r="C43" i="1" s="1"/>
  <c r="D432" i="16"/>
  <c r="C35" i="2"/>
  <c r="G450" i="16"/>
  <c r="F452" i="16"/>
  <c r="D41" i="30"/>
  <c r="D57" i="30"/>
  <c r="D59" i="30" s="1"/>
  <c r="D64" i="30" s="1"/>
  <c r="F76" i="30"/>
  <c r="F77" i="30"/>
  <c r="E39" i="30"/>
  <c r="E40" i="30" s="1"/>
  <c r="E35" i="30"/>
  <c r="E42" i="30" s="1"/>
  <c r="E57" i="30" s="1"/>
  <c r="E59" i="30" s="1"/>
  <c r="F31" i="30"/>
  <c r="F45" i="30"/>
  <c r="F26" i="30"/>
  <c r="F27" i="30"/>
  <c r="G62" i="30"/>
  <c r="H18" i="30"/>
  <c r="H30" i="30" s="1"/>
  <c r="I17" i="30"/>
  <c r="I29" i="30" s="1"/>
  <c r="I15" i="30"/>
  <c r="H16" i="30"/>
  <c r="H71" i="30"/>
  <c r="H69" i="30" s="1"/>
  <c r="G73" i="30"/>
  <c r="G75" i="30" s="1"/>
  <c r="E78" i="30"/>
  <c r="F78" i="30"/>
  <c r="K265" i="7"/>
  <c r="K264" i="7" s="1"/>
  <c r="F308" i="16" s="1"/>
  <c r="G51" i="30"/>
  <c r="H12" i="30"/>
  <c r="H7" i="30" s="1"/>
  <c r="H72" i="30" s="1"/>
  <c r="G56" i="30"/>
  <c r="K238" i="7"/>
  <c r="AO141" i="1"/>
  <c r="AP141" i="1"/>
  <c r="E28" i="2"/>
  <c r="E296" i="12"/>
  <c r="I11" i="27"/>
  <c r="H13" i="27"/>
  <c r="H15" i="27" s="1"/>
  <c r="M457" i="7"/>
  <c r="M456" i="7" s="1"/>
  <c r="H16" i="27" s="1"/>
  <c r="H8" i="27" s="1"/>
  <c r="F46" i="25"/>
  <c r="F36" i="25"/>
  <c r="F41" i="25"/>
  <c r="K441" i="7" s="1"/>
  <c r="K440" i="7" s="1"/>
  <c r="F47" i="25" s="1"/>
  <c r="F8" i="25" s="1"/>
  <c r="Y114" i="19"/>
  <c r="L115" i="19"/>
  <c r="L117" i="19" s="1"/>
  <c r="K69" i="1" s="1"/>
  <c r="K67" i="1" s="1"/>
  <c r="M113" i="19"/>
  <c r="Q385" i="7"/>
  <c r="Q384" i="7" s="1"/>
  <c r="L118" i="19" s="1"/>
  <c r="L119" i="19" s="1"/>
  <c r="G106" i="19"/>
  <c r="F111" i="1" s="1"/>
  <c r="G105" i="19"/>
  <c r="H97" i="19"/>
  <c r="I89" i="19"/>
  <c r="E93" i="1"/>
  <c r="G103" i="19"/>
  <c r="G94" i="19"/>
  <c r="G102" i="19"/>
  <c r="G108" i="19" s="1"/>
  <c r="M380" i="7"/>
  <c r="M379" i="7" s="1"/>
  <c r="H107" i="19" s="1"/>
  <c r="H95" i="19"/>
  <c r="I87" i="19"/>
  <c r="M375" i="7"/>
  <c r="M374" i="7" s="1"/>
  <c r="H82" i="19" s="1"/>
  <c r="H83" i="19" s="1"/>
  <c r="H70" i="19"/>
  <c r="I62" i="19"/>
  <c r="G78" i="19"/>
  <c r="G69" i="19"/>
  <c r="G77" i="19"/>
  <c r="D194" i="19"/>
  <c r="D196" i="19" s="1"/>
  <c r="C114" i="1"/>
  <c r="D157" i="19"/>
  <c r="D163" i="19"/>
  <c r="D160" i="19"/>
  <c r="C97" i="1" s="1"/>
  <c r="AA173" i="16"/>
  <c r="AB172" i="16"/>
  <c r="AC172" i="16" s="1"/>
  <c r="AD172" i="16" s="1"/>
  <c r="AE172" i="16" s="1"/>
  <c r="AF172" i="16" s="1"/>
  <c r="AG172" i="16" s="1"/>
  <c r="AH172" i="16" s="1"/>
  <c r="AI172" i="16" s="1"/>
  <c r="AJ172" i="16" s="1"/>
  <c r="G448" i="16"/>
  <c r="G138" i="19"/>
  <c r="L280" i="7"/>
  <c r="L279" i="7" s="1"/>
  <c r="G458" i="16" s="1"/>
  <c r="E440" i="16"/>
  <c r="E140" i="19"/>
  <c r="E139" i="19" s="1"/>
  <c r="G98" i="16"/>
  <c r="H100" i="16" s="1"/>
  <c r="F143" i="16"/>
  <c r="K244" i="7" s="1"/>
  <c r="K242" i="7" s="1"/>
  <c r="K249" i="7"/>
  <c r="K248" i="7" s="1"/>
  <c r="F96" i="16" s="1"/>
  <c r="K165" i="7"/>
  <c r="F90" i="13"/>
  <c r="K150" i="7"/>
  <c r="F62" i="13"/>
  <c r="F34" i="13"/>
  <c r="K135" i="7"/>
  <c r="G60" i="13"/>
  <c r="L146" i="7"/>
  <c r="G88" i="13"/>
  <c r="L161" i="7"/>
  <c r="D45" i="15"/>
  <c r="E136" i="19"/>
  <c r="G119" i="19"/>
  <c r="F69" i="1"/>
  <c r="N385" i="7"/>
  <c r="N384" i="7" s="1"/>
  <c r="I118" i="19" s="1"/>
  <c r="I115" i="19"/>
  <c r="I117" i="19" s="1"/>
  <c r="H117" i="19"/>
  <c r="F93" i="1"/>
  <c r="L7" i="7"/>
  <c r="E27" i="2"/>
  <c r="L23" i="7"/>
  <c r="D280" i="12"/>
  <c r="S415" i="7"/>
  <c r="T415" i="7"/>
  <c r="U415" i="7"/>
  <c r="E95" i="1"/>
  <c r="F132" i="19"/>
  <c r="G88" i="18"/>
  <c r="F85" i="1" s="1"/>
  <c r="G91" i="18"/>
  <c r="F105" i="1" s="1"/>
  <c r="I148" i="18"/>
  <c r="G52" i="25"/>
  <c r="G60" i="25" s="1"/>
  <c r="L445" i="7" s="1"/>
  <c r="L444" i="7" s="1"/>
  <c r="G68" i="25" s="1"/>
  <c r="G168" i="18"/>
  <c r="H160" i="18"/>
  <c r="I152" i="18"/>
  <c r="N343" i="7" s="1"/>
  <c r="N342" i="7" s="1"/>
  <c r="I172" i="18" s="1"/>
  <c r="F169" i="15"/>
  <c r="K207" i="7"/>
  <c r="K60" i="7"/>
  <c r="F169" i="12"/>
  <c r="K90" i="7"/>
  <c r="F239" i="12"/>
  <c r="K75" i="7"/>
  <c r="F198" i="12"/>
  <c r="K120" i="7"/>
  <c r="F293" i="12"/>
  <c r="D219" i="12"/>
  <c r="I95" i="7"/>
  <c r="I85" i="7" s="1"/>
  <c r="D255" i="12" s="1"/>
  <c r="G291" i="12"/>
  <c r="L116" i="7"/>
  <c r="G196" i="12"/>
  <c r="L71" i="7"/>
  <c r="G167" i="12"/>
  <c r="L56" i="7"/>
  <c r="J72" i="25"/>
  <c r="I74" i="25"/>
  <c r="I76" i="25" s="1"/>
  <c r="H76" i="25"/>
  <c r="I441" i="7"/>
  <c r="I440" i="7" s="1"/>
  <c r="D47" i="25" s="1"/>
  <c r="C99" i="1"/>
  <c r="I13" i="25"/>
  <c r="I25" i="25"/>
  <c r="J23" i="25"/>
  <c r="K21" i="25"/>
  <c r="P437" i="7" s="1"/>
  <c r="P436" i="7" s="1"/>
  <c r="K24" i="25" s="1"/>
  <c r="N433" i="7"/>
  <c r="N432" i="7" s="1"/>
  <c r="I15" i="25" s="1"/>
  <c r="I14" i="25" s="1"/>
  <c r="J11" i="25"/>
  <c r="J17" i="25" s="1"/>
  <c r="I82" i="25"/>
  <c r="J80" i="25"/>
  <c r="O452" i="7" s="1"/>
  <c r="O451" i="7" s="1"/>
  <c r="J92" i="25" s="1"/>
  <c r="H88" i="25"/>
  <c r="H90" i="25" s="1"/>
  <c r="H93" i="25" s="1"/>
  <c r="G90" i="25"/>
  <c r="G93" i="25" s="1"/>
  <c r="G187" i="19"/>
  <c r="G190" i="19"/>
  <c r="F176" i="19"/>
  <c r="E98" i="1" s="1"/>
  <c r="F183" i="19"/>
  <c r="E181" i="19"/>
  <c r="N43" i="19"/>
  <c r="M45" i="19"/>
  <c r="G173" i="19"/>
  <c r="G177" i="19" s="1"/>
  <c r="G89" i="18"/>
  <c r="G93" i="18" s="1"/>
  <c r="H86" i="18"/>
  <c r="F173" i="18"/>
  <c r="G171" i="18"/>
  <c r="F108" i="1" s="1"/>
  <c r="G62" i="25"/>
  <c r="H162" i="18"/>
  <c r="I154" i="18"/>
  <c r="D72" i="18"/>
  <c r="C84" i="1" s="1"/>
  <c r="D75" i="18"/>
  <c r="D20" i="18"/>
  <c r="I291" i="7"/>
  <c r="I302" i="7"/>
  <c r="D433" i="16"/>
  <c r="H161" i="18"/>
  <c r="I153" i="18"/>
  <c r="F59" i="25"/>
  <c r="F67" i="25"/>
  <c r="G159" i="18"/>
  <c r="G51" i="25" s="1"/>
  <c r="G167" i="18"/>
  <c r="G169" i="18"/>
  <c r="H52" i="25"/>
  <c r="H60" i="25" s="1"/>
  <c r="M445" i="7" s="1"/>
  <c r="M444" i="7" s="1"/>
  <c r="H68" i="25" s="1"/>
  <c r="H168" i="18"/>
  <c r="I160" i="18"/>
  <c r="J152" i="18"/>
  <c r="O343" i="7" s="1"/>
  <c r="O342" i="7" s="1"/>
  <c r="J172" i="18" s="1"/>
  <c r="AQ118" i="13"/>
  <c r="AP118" i="13"/>
  <c r="AO118" i="13"/>
  <c r="G446" i="15"/>
  <c r="G434" i="15" s="1"/>
  <c r="F458" i="15"/>
  <c r="F471" i="15" s="1"/>
  <c r="F113" i="15"/>
  <c r="G115" i="15" s="1"/>
  <c r="G113" i="15" s="1"/>
  <c r="K202" i="7"/>
  <c r="K201" i="7" s="1"/>
  <c r="F96" i="15" s="1"/>
  <c r="C13" i="2"/>
  <c r="D27" i="13"/>
  <c r="I140" i="7" s="1"/>
  <c r="I130" i="7" s="1"/>
  <c r="D50" i="13" s="1"/>
  <c r="E278" i="12"/>
  <c r="E259" i="12"/>
  <c r="J110" i="7" s="1"/>
  <c r="J100" i="7" s="1"/>
  <c r="E280" i="12" s="1"/>
  <c r="D62" i="12"/>
  <c r="D71" i="12"/>
  <c r="D69" i="12"/>
  <c r="D68" i="12"/>
  <c r="D70" i="12"/>
  <c r="E59" i="12"/>
  <c r="E60" i="12" s="1"/>
  <c r="C19" i="1"/>
  <c r="L26" i="7"/>
  <c r="C18" i="2"/>
  <c r="D182" i="12"/>
  <c r="D127" i="12"/>
  <c r="F57" i="12"/>
  <c r="K30" i="7"/>
  <c r="Z196" i="7"/>
  <c r="E313" i="15"/>
  <c r="G447" i="15"/>
  <c r="G435" i="15" s="1"/>
  <c r="F459" i="15"/>
  <c r="F472" i="15" s="1"/>
  <c r="E272" i="16"/>
  <c r="D42" i="19"/>
  <c r="J96" i="19"/>
  <c r="I71" i="19"/>
  <c r="H79" i="19"/>
  <c r="G61" i="25"/>
  <c r="G28" i="25"/>
  <c r="G37" i="25"/>
  <c r="G41" i="25" s="1"/>
  <c r="J134" i="18"/>
  <c r="O338" i="7" s="1"/>
  <c r="O337" i="7" s="1"/>
  <c r="J147" i="18" s="1"/>
  <c r="I142" i="18"/>
  <c r="H141" i="18"/>
  <c r="H29" i="25"/>
  <c r="K28" i="19"/>
  <c r="D25" i="19"/>
  <c r="D36" i="19" s="1"/>
  <c r="C109" i="1" s="1"/>
  <c r="F28" i="18"/>
  <c r="F321" i="15"/>
  <c r="D121" i="18"/>
  <c r="E48" i="25"/>
  <c r="D99" i="1"/>
  <c r="C152" i="1"/>
  <c r="C167" i="1" s="1"/>
  <c r="I5" i="25"/>
  <c r="E31" i="19"/>
  <c r="E11" i="19"/>
  <c r="J357" i="7" s="1"/>
  <c r="J356" i="7" s="1"/>
  <c r="E19" i="19" s="1"/>
  <c r="E8" i="19"/>
  <c r="F321" i="16"/>
  <c r="F9" i="19"/>
  <c r="K352" i="7" s="1"/>
  <c r="K351" i="7" s="1"/>
  <c r="E69" i="25"/>
  <c r="J106" i="18"/>
  <c r="E15" i="18"/>
  <c r="D21" i="18"/>
  <c r="H125" i="19"/>
  <c r="M395" i="7" s="1"/>
  <c r="M394" i="7" s="1"/>
  <c r="H131" i="19" s="1"/>
  <c r="G128" i="19"/>
  <c r="G130" i="19" s="1"/>
  <c r="H168" i="19"/>
  <c r="G172" i="19"/>
  <c r="F179" i="19"/>
  <c r="H83" i="18"/>
  <c r="M326" i="7" s="1"/>
  <c r="M325" i="7" s="1"/>
  <c r="H92" i="18" s="1"/>
  <c r="J5" i="19"/>
  <c r="H84" i="18"/>
  <c r="I80" i="18"/>
  <c r="F262" i="15"/>
  <c r="E264" i="15"/>
  <c r="F399" i="15"/>
  <c r="F387" i="15" s="1"/>
  <c r="E411" i="15"/>
  <c r="E424" i="15" s="1"/>
  <c r="G401" i="15"/>
  <c r="G389" i="15" s="1"/>
  <c r="F413" i="15"/>
  <c r="F426" i="15" s="1"/>
  <c r="F462" i="15"/>
  <c r="F475" i="15" s="1"/>
  <c r="G450" i="15"/>
  <c r="F461" i="15"/>
  <c r="F474" i="15" s="1"/>
  <c r="G449" i="15"/>
  <c r="I81" i="18"/>
  <c r="H67" i="18"/>
  <c r="O67" i="18"/>
  <c r="D69" i="18"/>
  <c r="I318" i="7" s="1"/>
  <c r="I317" i="7" s="1"/>
  <c r="D76" i="18" s="1"/>
  <c r="D70" i="18"/>
  <c r="H60" i="18"/>
  <c r="I58" i="18"/>
  <c r="G62" i="18"/>
  <c r="D46" i="18"/>
  <c r="D36" i="18"/>
  <c r="D34" i="18" s="1"/>
  <c r="E29" i="18"/>
  <c r="E47" i="18"/>
  <c r="D93" i="18"/>
  <c r="E35" i="18"/>
  <c r="F27" i="18"/>
  <c r="G391" i="15"/>
  <c r="G388" i="15"/>
  <c r="G438" i="15"/>
  <c r="G437" i="15"/>
  <c r="E10" i="18"/>
  <c r="D423" i="15"/>
  <c r="E392" i="15"/>
  <c r="E9" i="18"/>
  <c r="E8" i="18" s="1"/>
  <c r="H163" i="12"/>
  <c r="H165" i="12" s="1"/>
  <c r="H51" i="12"/>
  <c r="H53" i="12" s="1"/>
  <c r="H76" i="12"/>
  <c r="H78" i="12" s="1"/>
  <c r="H80" i="12" s="1"/>
  <c r="H233" i="12"/>
  <c r="H235" i="12" s="1"/>
  <c r="H287" i="12"/>
  <c r="H289" i="12" s="1"/>
  <c r="H28" i="13"/>
  <c r="H30" i="13" s="1"/>
  <c r="M131" i="7" s="1"/>
  <c r="H84" i="13"/>
  <c r="H86" i="13" s="1"/>
  <c r="H192" i="12"/>
  <c r="H194" i="12" s="1"/>
  <c r="H56" i="13"/>
  <c r="H58" i="13" s="1"/>
  <c r="D470" i="15"/>
  <c r="C34" i="2"/>
  <c r="C33" i="2" s="1"/>
  <c r="D300" i="16"/>
  <c r="C40" i="1"/>
  <c r="D182" i="16"/>
  <c r="D163" i="16" s="1"/>
  <c r="D18" i="15"/>
  <c r="E362" i="15"/>
  <c r="C45" i="2"/>
  <c r="D164" i="16"/>
  <c r="F400" i="16"/>
  <c r="F401" i="16"/>
  <c r="F347" i="15"/>
  <c r="G345" i="15"/>
  <c r="G343" i="15" s="1"/>
  <c r="F336" i="15"/>
  <c r="F338" i="15" s="1"/>
  <c r="G334" i="15"/>
  <c r="G332" i="15" s="1"/>
  <c r="D257" i="15"/>
  <c r="F286" i="15"/>
  <c r="G284" i="15"/>
  <c r="F275" i="15"/>
  <c r="F277" i="15" s="1"/>
  <c r="C42" i="2"/>
  <c r="D208" i="15"/>
  <c r="E103" i="15"/>
  <c r="E106" i="15" s="1"/>
  <c r="D111" i="15"/>
  <c r="C41" i="2"/>
  <c r="F374" i="15"/>
  <c r="F300" i="15"/>
  <c r="F301" i="15"/>
  <c r="E386" i="15"/>
  <c r="E12" i="18" s="1"/>
  <c r="F402" i="15"/>
  <c r="E414" i="15"/>
  <c r="Y175" i="15"/>
  <c r="Z175" i="15" s="1"/>
  <c r="AA175" i="15" s="1"/>
  <c r="E315" i="15"/>
  <c r="E361" i="15"/>
  <c r="F312" i="15"/>
  <c r="F311" i="15"/>
  <c r="H187" i="15"/>
  <c r="I186" i="15"/>
  <c r="D317" i="15"/>
  <c r="D316" i="15"/>
  <c r="E304" i="16"/>
  <c r="E296" i="16" s="1"/>
  <c r="E328" i="16"/>
  <c r="H417" i="16"/>
  <c r="H415" i="16" s="1"/>
  <c r="G419" i="16"/>
  <c r="E424" i="16"/>
  <c r="F423" i="16"/>
  <c r="F422" i="16"/>
  <c r="H356" i="16"/>
  <c r="H354" i="16" s="1"/>
  <c r="G358" i="16"/>
  <c r="E363" i="16"/>
  <c r="F361" i="16"/>
  <c r="F362" i="16"/>
  <c r="G369" i="15"/>
  <c r="H365" i="15"/>
  <c r="I367" i="15" s="1"/>
  <c r="H356" i="15"/>
  <c r="H354" i="15" s="1"/>
  <c r="F358" i="15"/>
  <c r="F362" i="15" s="1"/>
  <c r="D363" i="15"/>
  <c r="D28" i="15"/>
  <c r="E374" i="15"/>
  <c r="H10" i="13"/>
  <c r="I14" i="21"/>
  <c r="D306" i="12"/>
  <c r="C21" i="2"/>
  <c r="D211" i="12"/>
  <c r="C19" i="2"/>
  <c r="H304" i="15"/>
  <c r="I306" i="15" s="1"/>
  <c r="G308" i="15"/>
  <c r="D93" i="15"/>
  <c r="D94" i="15"/>
  <c r="H293" i="15"/>
  <c r="I295" i="15" s="1"/>
  <c r="G297" i="15"/>
  <c r="E302" i="15"/>
  <c r="E37" i="15"/>
  <c r="D27" i="15"/>
  <c r="F413" i="16"/>
  <c r="D378" i="15"/>
  <c r="E40" i="15"/>
  <c r="D156" i="15"/>
  <c r="E148" i="15"/>
  <c r="F147" i="15"/>
  <c r="G145" i="15"/>
  <c r="D90" i="15"/>
  <c r="E82" i="15"/>
  <c r="G79" i="15"/>
  <c r="G77" i="15" s="1"/>
  <c r="D188" i="16"/>
  <c r="H450" i="16"/>
  <c r="G452" i="16"/>
  <c r="E457" i="16"/>
  <c r="F351" i="16"/>
  <c r="F350" i="16"/>
  <c r="F352" i="16" s="1"/>
  <c r="F438" i="16"/>
  <c r="D444" i="16"/>
  <c r="F339" i="16"/>
  <c r="F340" i="16"/>
  <c r="C54" i="1"/>
  <c r="E243" i="16"/>
  <c r="E341" i="16"/>
  <c r="D476" i="15"/>
  <c r="E460" i="15"/>
  <c r="F448" i="15"/>
  <c r="E433" i="15"/>
  <c r="E13" i="18" s="1"/>
  <c r="D429" i="15"/>
  <c r="D416" i="15"/>
  <c r="D404" i="15"/>
  <c r="D246" i="15"/>
  <c r="D161" i="15"/>
  <c r="C36" i="1" s="1"/>
  <c r="E379" i="16"/>
  <c r="E367" i="16" s="1"/>
  <c r="E378" i="16"/>
  <c r="F219" i="16"/>
  <c r="F220" i="16"/>
  <c r="C50" i="1"/>
  <c r="H406" i="16"/>
  <c r="H404" i="16" s="1"/>
  <c r="G408" i="16"/>
  <c r="E391" i="16"/>
  <c r="E413" i="16"/>
  <c r="F317" i="16"/>
  <c r="D45" i="13"/>
  <c r="C14" i="1" s="1"/>
  <c r="D44" i="13"/>
  <c r="D46" i="13"/>
  <c r="C23" i="1" s="1"/>
  <c r="F11" i="13"/>
  <c r="G32" i="13"/>
  <c r="G9" i="13"/>
  <c r="H345" i="16"/>
  <c r="H343" i="16" s="1"/>
  <c r="G347" i="16"/>
  <c r="D189" i="16"/>
  <c r="H395" i="16"/>
  <c r="H393" i="16" s="1"/>
  <c r="G397" i="16"/>
  <c r="H384" i="16"/>
  <c r="H382" i="16" s="1"/>
  <c r="G386" i="16"/>
  <c r="D380" i="16"/>
  <c r="D368" i="16" s="1"/>
  <c r="G336" i="16"/>
  <c r="H334" i="16"/>
  <c r="H332" i="16" s="1"/>
  <c r="D330" i="16"/>
  <c r="D307" i="16" s="1"/>
  <c r="E319" i="16"/>
  <c r="E402" i="16"/>
  <c r="F390" i="16"/>
  <c r="F389" i="16"/>
  <c r="E247" i="16"/>
  <c r="D156" i="16"/>
  <c r="E148" i="16"/>
  <c r="E133" i="16"/>
  <c r="D141" i="16"/>
  <c r="E118" i="16"/>
  <c r="D126" i="16"/>
  <c r="H115" i="16"/>
  <c r="G117" i="16"/>
  <c r="D111" i="16"/>
  <c r="D93" i="16"/>
  <c r="D94" i="16"/>
  <c r="G102" i="16"/>
  <c r="S105" i="16" s="1"/>
  <c r="F147" i="16"/>
  <c r="G130" i="16"/>
  <c r="E119" i="13"/>
  <c r="F117" i="13"/>
  <c r="S10" i="12"/>
  <c r="T14" i="21"/>
  <c r="T10" i="13" s="1"/>
  <c r="G55" i="12"/>
  <c r="G9" i="12"/>
  <c r="G11" i="12" s="1"/>
  <c r="I54" i="12"/>
  <c r="S245" i="12"/>
  <c r="T245" i="12" s="1"/>
  <c r="U245" i="12" s="1"/>
  <c r="AQ245" i="12"/>
  <c r="E194" i="16"/>
  <c r="E187" i="16" s="1"/>
  <c r="E230" i="16"/>
  <c r="F245" i="16"/>
  <c r="F260" i="16"/>
  <c r="F261" i="16" s="1"/>
  <c r="F281" i="16"/>
  <c r="F282" i="16"/>
  <c r="D248" i="16"/>
  <c r="D250" i="16" s="1"/>
  <c r="E246" i="16"/>
  <c r="E196" i="16"/>
  <c r="F270" i="16"/>
  <c r="F271" i="16"/>
  <c r="H287" i="16"/>
  <c r="H285" i="16" s="1"/>
  <c r="G289" i="16"/>
  <c r="F292" i="16"/>
  <c r="F293" i="16"/>
  <c r="H236" i="16"/>
  <c r="H234" i="16" s="1"/>
  <c r="G238" i="16"/>
  <c r="F241" i="16"/>
  <c r="F242" i="16"/>
  <c r="G278" i="16"/>
  <c r="H276" i="16"/>
  <c r="H274" i="16" s="1"/>
  <c r="G267" i="16"/>
  <c r="H265" i="16"/>
  <c r="H263" i="16" s="1"/>
  <c r="H254" i="16"/>
  <c r="H252" i="16" s="1"/>
  <c r="G256" i="16"/>
  <c r="G259" i="16" s="1"/>
  <c r="G225" i="16"/>
  <c r="G223" i="16" s="1"/>
  <c r="F227" i="16"/>
  <c r="F231" i="16" s="1"/>
  <c r="D232" i="16"/>
  <c r="D197" i="16" s="1"/>
  <c r="H214" i="16"/>
  <c r="H212" i="16" s="1"/>
  <c r="G216" i="16"/>
  <c r="H203" i="16"/>
  <c r="H201" i="16" s="1"/>
  <c r="G205" i="16"/>
  <c r="E261" i="16"/>
  <c r="E221" i="16"/>
  <c r="F208" i="16"/>
  <c r="F209" i="16"/>
  <c r="D90" i="16"/>
  <c r="G79" i="16"/>
  <c r="G77" i="16" s="1"/>
  <c r="D75" i="16"/>
  <c r="E67" i="16"/>
  <c r="H64" i="16"/>
  <c r="G66" i="16"/>
  <c r="D60" i="16"/>
  <c r="E52" i="16"/>
  <c r="F51" i="16"/>
  <c r="G49" i="16"/>
  <c r="D341" i="15"/>
  <c r="E234" i="15"/>
  <c r="D242" i="15"/>
  <c r="D226" i="15"/>
  <c r="E218" i="15"/>
  <c r="D205" i="15"/>
  <c r="C37" i="1" s="1"/>
  <c r="D206" i="15"/>
  <c r="C51" i="1" s="1"/>
  <c r="G217" i="15"/>
  <c r="H215" i="15"/>
  <c r="H213" i="15" s="1"/>
  <c r="G231" i="15"/>
  <c r="F233" i="15"/>
  <c r="E191" i="15"/>
  <c r="D199" i="15"/>
  <c r="E174" i="15"/>
  <c r="D182" i="15"/>
  <c r="F173" i="15"/>
  <c r="G188" i="15"/>
  <c r="L218" i="7" s="1"/>
  <c r="L217" i="7" s="1"/>
  <c r="G200" i="15" s="1"/>
  <c r="E133" i="15"/>
  <c r="D141" i="15"/>
  <c r="E118" i="15"/>
  <c r="D126" i="15"/>
  <c r="G130" i="15"/>
  <c r="F132" i="15"/>
  <c r="F117" i="15"/>
  <c r="G100" i="15"/>
  <c r="F47" i="15"/>
  <c r="G49" i="15" s="1"/>
  <c r="D75" i="15"/>
  <c r="E67" i="15"/>
  <c r="G64" i="15"/>
  <c r="F66" i="15"/>
  <c r="E52" i="15"/>
  <c r="D60" i="15"/>
  <c r="F51" i="15"/>
  <c r="F34" i="15"/>
  <c r="K191" i="7" s="1"/>
  <c r="G237" i="12"/>
  <c r="G116" i="13"/>
  <c r="F79" i="1" s="1"/>
  <c r="H112" i="13"/>
  <c r="H115" i="13" s="1"/>
  <c r="E12" i="12"/>
  <c r="D95" i="13"/>
  <c r="D100" i="13"/>
  <c r="D101" i="13"/>
  <c r="C16" i="1" s="1"/>
  <c r="D102" i="13"/>
  <c r="C25" i="1" s="1"/>
  <c r="D104" i="13"/>
  <c r="C78" i="1" s="1"/>
  <c r="E92" i="13"/>
  <c r="E93" i="13" s="1"/>
  <c r="E36" i="13"/>
  <c r="E37" i="13" s="1"/>
  <c r="D39" i="13"/>
  <c r="D48" i="13"/>
  <c r="C76" i="1" s="1"/>
  <c r="D85" i="12"/>
  <c r="D40" i="12" s="1"/>
  <c r="D28" i="12" s="1"/>
  <c r="D226" i="12"/>
  <c r="C74" i="1" s="1"/>
  <c r="E242" i="12"/>
  <c r="E232" i="12" s="1"/>
  <c r="J95" i="7" s="1"/>
  <c r="J85" i="7" s="1"/>
  <c r="E255" i="12" s="1"/>
  <c r="E201" i="12"/>
  <c r="E172" i="12"/>
  <c r="D155" i="12"/>
  <c r="E143" i="12"/>
  <c r="E120" i="12"/>
  <c r="E101" i="12" s="1"/>
  <c r="J50" i="7" s="1"/>
  <c r="J40" i="7" s="1"/>
  <c r="E110" i="12" s="1"/>
  <c r="D224" i="12"/>
  <c r="C21" i="1" s="1"/>
  <c r="D223" i="12"/>
  <c r="C12" i="1" s="1"/>
  <c r="D222" i="12"/>
  <c r="C20" i="2" s="1"/>
  <c r="D221" i="12"/>
  <c r="E269" i="12"/>
  <c r="E274" i="12"/>
  <c r="F266" i="12"/>
  <c r="F267" i="12" s="1"/>
  <c r="F259" i="12" s="1"/>
  <c r="K110" i="7" s="1"/>
  <c r="K100" i="7" s="1"/>
  <c r="F280" i="12" s="1"/>
  <c r="D277" i="12"/>
  <c r="D279" i="12" s="1"/>
  <c r="D252" i="12"/>
  <c r="D254" i="12" s="1"/>
  <c r="E276" i="12"/>
  <c r="E275" i="12"/>
  <c r="D105" i="12"/>
  <c r="D103" i="12"/>
  <c r="D108" i="12"/>
  <c r="D106" i="12"/>
  <c r="D26" i="2"/>
  <c r="C102" i="1" l="1"/>
  <c r="J108" i="18"/>
  <c r="J109" i="18"/>
  <c r="J111" i="18"/>
  <c r="J113" i="18" s="1"/>
  <c r="N331" i="7"/>
  <c r="N330" i="7" s="1"/>
  <c r="I114" i="18" s="1"/>
  <c r="I115" i="18" s="1"/>
  <c r="F7" i="25"/>
  <c r="F10" i="19"/>
  <c r="F8" i="19" s="1"/>
  <c r="F17" i="19" s="1"/>
  <c r="F371" i="16"/>
  <c r="F13" i="19" s="1"/>
  <c r="F316" i="16"/>
  <c r="G145" i="16"/>
  <c r="K237" i="7"/>
  <c r="F30" i="16" s="1"/>
  <c r="E64" i="30"/>
  <c r="E66" i="30" s="1"/>
  <c r="E4" i="30" s="1"/>
  <c r="E9" i="30" s="1"/>
  <c r="G25" i="30"/>
  <c r="G38" i="30" s="1"/>
  <c r="G47" i="30"/>
  <c r="H54" i="30"/>
  <c r="H21" i="30"/>
  <c r="H20" i="30"/>
  <c r="H19" i="30"/>
  <c r="E41" i="30"/>
  <c r="G32" i="30"/>
  <c r="F455" i="16"/>
  <c r="F456" i="16"/>
  <c r="D66" i="30"/>
  <c r="D4" i="30" s="1"/>
  <c r="D9" i="30" s="1"/>
  <c r="F39" i="30"/>
  <c r="F40" i="30" s="1"/>
  <c r="F35" i="30"/>
  <c r="F42" i="30" s="1"/>
  <c r="G31" i="30"/>
  <c r="G45" i="30"/>
  <c r="F37" i="30"/>
  <c r="G26" i="30"/>
  <c r="G27" i="30"/>
  <c r="H62" i="30"/>
  <c r="I18" i="30"/>
  <c r="I30" i="30" s="1"/>
  <c r="J17" i="30"/>
  <c r="J29" i="30" s="1"/>
  <c r="I16" i="30"/>
  <c r="J15" i="30"/>
  <c r="I71" i="30"/>
  <c r="I69" i="30" s="1"/>
  <c r="H73" i="30"/>
  <c r="H75" i="30" s="1"/>
  <c r="G77" i="30"/>
  <c r="G76" i="30"/>
  <c r="H51" i="30"/>
  <c r="I12" i="30"/>
  <c r="I7" i="30" s="1"/>
  <c r="I72" i="30" s="1"/>
  <c r="H56" i="30"/>
  <c r="G128" i="16"/>
  <c r="H130" i="16" s="1"/>
  <c r="L249" i="7"/>
  <c r="L248" i="7" s="1"/>
  <c r="G96" i="16" s="1"/>
  <c r="F12" i="12"/>
  <c r="E307" i="12"/>
  <c r="D75" i="1" s="1"/>
  <c r="D12" i="2"/>
  <c r="E286" i="12"/>
  <c r="J125" i="7" s="1"/>
  <c r="J115" i="7" s="1"/>
  <c r="E309" i="12" s="1"/>
  <c r="E303" i="12"/>
  <c r="F295" i="12"/>
  <c r="F296" i="12" s="1"/>
  <c r="E298" i="12"/>
  <c r="E304" i="12"/>
  <c r="D13" i="1" s="1"/>
  <c r="E305" i="12"/>
  <c r="D22" i="1" s="1"/>
  <c r="F12" i="13"/>
  <c r="L150" i="7"/>
  <c r="G62" i="13"/>
  <c r="L165" i="7"/>
  <c r="G90" i="13"/>
  <c r="J11" i="27"/>
  <c r="I13" i="27"/>
  <c r="I15" i="27" s="1"/>
  <c r="N457" i="7"/>
  <c r="N456" i="7" s="1"/>
  <c r="I16" i="27" s="1"/>
  <c r="H17" i="27"/>
  <c r="H7" i="27"/>
  <c r="G100" i="1" s="1"/>
  <c r="N380" i="7"/>
  <c r="N379" i="7" s="1"/>
  <c r="I107" i="19" s="1"/>
  <c r="I95" i="19"/>
  <c r="I103" i="19" s="1"/>
  <c r="J87" i="19"/>
  <c r="O380" i="7" s="1"/>
  <c r="O379" i="7" s="1"/>
  <c r="J107" i="19" s="1"/>
  <c r="H78" i="19"/>
  <c r="H77" i="19"/>
  <c r="H69" i="19"/>
  <c r="N375" i="7"/>
  <c r="N374" i="7" s="1"/>
  <c r="I82" i="19" s="1"/>
  <c r="I83" i="19" s="1"/>
  <c r="J62" i="19"/>
  <c r="O375" i="7" s="1"/>
  <c r="O374" i="7" s="1"/>
  <c r="J82" i="19" s="1"/>
  <c r="J83" i="19" s="1"/>
  <c r="I70" i="19"/>
  <c r="I78" i="19" s="1"/>
  <c r="F48" i="25"/>
  <c r="H103" i="19"/>
  <c r="H94" i="19"/>
  <c r="H102" i="19"/>
  <c r="Z114" i="19"/>
  <c r="N113" i="19"/>
  <c r="M115" i="19"/>
  <c r="R385" i="7"/>
  <c r="R384" i="7" s="1"/>
  <c r="M118" i="19" s="1"/>
  <c r="H106" i="19"/>
  <c r="G111" i="1" s="1"/>
  <c r="H105" i="19"/>
  <c r="I97" i="19"/>
  <c r="J89" i="19"/>
  <c r="N45" i="19"/>
  <c r="O43" i="19"/>
  <c r="O45" i="19" s="1"/>
  <c r="C30" i="1"/>
  <c r="C28" i="1" s="1"/>
  <c r="D161" i="19"/>
  <c r="D165" i="19" s="1"/>
  <c r="C113" i="1"/>
  <c r="E442" i="16"/>
  <c r="E428" i="16"/>
  <c r="E155" i="19"/>
  <c r="F143" i="19"/>
  <c r="E149" i="19"/>
  <c r="J420" i="7"/>
  <c r="G361" i="16"/>
  <c r="G363" i="16" s="1"/>
  <c r="G362" i="16"/>
  <c r="H448" i="16"/>
  <c r="H138" i="19"/>
  <c r="M280" i="7"/>
  <c r="M279" i="7" s="1"/>
  <c r="H458" i="16" s="1"/>
  <c r="H88" i="13"/>
  <c r="M161" i="7"/>
  <c r="H60" i="13"/>
  <c r="M146" i="7"/>
  <c r="G34" i="13"/>
  <c r="L135" i="7"/>
  <c r="K213" i="7"/>
  <c r="K211" i="7" s="1"/>
  <c r="K206" i="7" s="1"/>
  <c r="F183" i="15" s="1"/>
  <c r="G171" i="15"/>
  <c r="F31" i="18"/>
  <c r="F325" i="15"/>
  <c r="G323" i="15"/>
  <c r="C40" i="2"/>
  <c r="C39" i="2" s="1"/>
  <c r="D22" i="15"/>
  <c r="D73" i="18"/>
  <c r="D77" i="18" s="1"/>
  <c r="C104" i="1"/>
  <c r="J417" i="7"/>
  <c r="J406" i="7"/>
  <c r="E148" i="19"/>
  <c r="K275" i="7"/>
  <c r="K274" i="7" s="1"/>
  <c r="F446" i="16" s="1"/>
  <c r="F137" i="19"/>
  <c r="G69" i="1"/>
  <c r="G67" i="1" s="1"/>
  <c r="H119" i="19"/>
  <c r="F67" i="1"/>
  <c r="I119" i="19"/>
  <c r="H69" i="1"/>
  <c r="I7" i="27"/>
  <c r="F28" i="2"/>
  <c r="F140" i="1"/>
  <c r="M23" i="7"/>
  <c r="M7" i="7"/>
  <c r="F27" i="2"/>
  <c r="L60" i="7"/>
  <c r="G169" i="12"/>
  <c r="D228" i="12"/>
  <c r="D46" i="19"/>
  <c r="I367" i="7" s="1"/>
  <c r="I366" i="7" s="1"/>
  <c r="D56" i="19" s="1"/>
  <c r="D47" i="19"/>
  <c r="D48" i="19"/>
  <c r="D50" i="19"/>
  <c r="C92" i="1" s="1"/>
  <c r="V415" i="7"/>
  <c r="W415" i="7"/>
  <c r="X415" i="7"/>
  <c r="F95" i="1"/>
  <c r="G132" i="19"/>
  <c r="D55" i="19"/>
  <c r="D52" i="19" s="1"/>
  <c r="C110" i="1" s="1"/>
  <c r="E191" i="19"/>
  <c r="E193" i="19" s="1"/>
  <c r="J148" i="18"/>
  <c r="H91" i="18"/>
  <c r="G105" i="1" s="1"/>
  <c r="H88" i="18"/>
  <c r="G85" i="1" s="1"/>
  <c r="D48" i="25"/>
  <c r="D8" i="25"/>
  <c r="F260" i="15"/>
  <c r="F264" i="15" s="1"/>
  <c r="K223" i="7"/>
  <c r="K222" i="7" s="1"/>
  <c r="F37" i="18" s="1"/>
  <c r="L120" i="7"/>
  <c r="G293" i="12"/>
  <c r="L75" i="7"/>
  <c r="G198" i="12"/>
  <c r="E219" i="12"/>
  <c r="H167" i="12"/>
  <c r="M56" i="7"/>
  <c r="H237" i="12"/>
  <c r="M86" i="7"/>
  <c r="H291" i="12"/>
  <c r="M116" i="7"/>
  <c r="H196" i="12"/>
  <c r="M71" i="7"/>
  <c r="G239" i="12"/>
  <c r="L90" i="7"/>
  <c r="E228" i="12"/>
  <c r="K72" i="25"/>
  <c r="J74" i="25"/>
  <c r="L441" i="7"/>
  <c r="L440" i="7" s="1"/>
  <c r="G47" i="25" s="1"/>
  <c r="G8" i="25" s="1"/>
  <c r="J13" i="25"/>
  <c r="I18" i="25"/>
  <c r="K23" i="25"/>
  <c r="K25" i="25" s="1"/>
  <c r="L21" i="25"/>
  <c r="Q437" i="7" s="1"/>
  <c r="Q436" i="7" s="1"/>
  <c r="L24" i="25" s="1"/>
  <c r="J25" i="25"/>
  <c r="O433" i="7"/>
  <c r="O432" i="7" s="1"/>
  <c r="J15" i="25" s="1"/>
  <c r="J14" i="25" s="1"/>
  <c r="J18" i="25" s="1"/>
  <c r="K11" i="25"/>
  <c r="K17" i="25" s="1"/>
  <c r="I84" i="25"/>
  <c r="J82" i="25"/>
  <c r="K80" i="25"/>
  <c r="P452" i="7" s="1"/>
  <c r="P451" i="7" s="1"/>
  <c r="K92" i="25" s="1"/>
  <c r="I88" i="25"/>
  <c r="H187" i="19"/>
  <c r="H190" i="19"/>
  <c r="G176" i="19"/>
  <c r="G183" i="19"/>
  <c r="F181" i="19"/>
  <c r="H173" i="19"/>
  <c r="H177" i="19" s="1"/>
  <c r="D20" i="19"/>
  <c r="I86" i="18"/>
  <c r="H171" i="18"/>
  <c r="G108" i="1" s="1"/>
  <c r="H62" i="25"/>
  <c r="I162" i="18"/>
  <c r="I171" i="18" s="1"/>
  <c r="H108" i="1" s="1"/>
  <c r="J154" i="18"/>
  <c r="H159" i="18"/>
  <c r="H51" i="25" s="1"/>
  <c r="H167" i="18"/>
  <c r="H169" i="18"/>
  <c r="H61" i="25"/>
  <c r="I161" i="18"/>
  <c r="J153" i="18"/>
  <c r="G173" i="18"/>
  <c r="F89" i="1"/>
  <c r="I52" i="25"/>
  <c r="I60" i="25" s="1"/>
  <c r="N445" i="7" s="1"/>
  <c r="N444" i="7" s="1"/>
  <c r="I68" i="25" s="1"/>
  <c r="I168" i="18"/>
  <c r="J160" i="18"/>
  <c r="K152" i="18"/>
  <c r="P343" i="7" s="1"/>
  <c r="P342" i="7" s="1"/>
  <c r="K172" i="18" s="1"/>
  <c r="I284" i="7"/>
  <c r="D22" i="18" s="1"/>
  <c r="E99" i="1"/>
  <c r="F69" i="25"/>
  <c r="E36" i="18"/>
  <c r="E34" i="18" s="1"/>
  <c r="D81" i="1" s="1"/>
  <c r="G98" i="15"/>
  <c r="H100" i="15" s="1"/>
  <c r="L202" i="7"/>
  <c r="L201" i="7" s="1"/>
  <c r="G96" i="15" s="1"/>
  <c r="D15" i="2"/>
  <c r="E83" i="13"/>
  <c r="J170" i="7" s="1"/>
  <c r="J160" i="7" s="1"/>
  <c r="E106" i="13" s="1"/>
  <c r="E45" i="13"/>
  <c r="D14" i="1" s="1"/>
  <c r="E27" i="13"/>
  <c r="J140" i="7" s="1"/>
  <c r="J130" i="7" s="1"/>
  <c r="E50" i="13" s="1"/>
  <c r="D72" i="12"/>
  <c r="D74" i="12" s="1"/>
  <c r="D104" i="12"/>
  <c r="D130" i="12"/>
  <c r="D10" i="2"/>
  <c r="E191" i="12"/>
  <c r="J80" i="7" s="1"/>
  <c r="D9" i="2"/>
  <c r="E162" i="12"/>
  <c r="J65" i="7" s="1"/>
  <c r="C58" i="1"/>
  <c r="D184" i="12"/>
  <c r="D186" i="12" s="1"/>
  <c r="D39" i="12"/>
  <c r="M26" i="7"/>
  <c r="G57" i="12"/>
  <c r="L30" i="7"/>
  <c r="AA196" i="7"/>
  <c r="E42" i="19"/>
  <c r="AK172" i="16"/>
  <c r="AL172" i="16" s="1"/>
  <c r="AM172" i="16" s="1"/>
  <c r="F12" i="19"/>
  <c r="F325" i="16"/>
  <c r="G323" i="16"/>
  <c r="L265" i="7" s="1"/>
  <c r="L264" i="7" s="1"/>
  <c r="G308" i="16" s="1"/>
  <c r="H312" i="16"/>
  <c r="G314" i="16"/>
  <c r="G316" i="16" s="1"/>
  <c r="G93" i="1"/>
  <c r="K96" i="19"/>
  <c r="K104" i="19" s="1"/>
  <c r="J104" i="19"/>
  <c r="J71" i="19"/>
  <c r="I79" i="19"/>
  <c r="G59" i="25"/>
  <c r="G67" i="25"/>
  <c r="I61" i="25"/>
  <c r="I62" i="25"/>
  <c r="G46" i="25"/>
  <c r="G7" i="25" s="1"/>
  <c r="G36" i="25"/>
  <c r="K134" i="18"/>
  <c r="P338" i="7" s="1"/>
  <c r="P337" i="7" s="1"/>
  <c r="K147" i="18" s="1"/>
  <c r="J142" i="18"/>
  <c r="I141" i="18"/>
  <c r="I28" i="25" s="1"/>
  <c r="I29" i="25"/>
  <c r="I37" i="25" s="1"/>
  <c r="I41" i="25" s="1"/>
  <c r="N441" i="7" s="1"/>
  <c r="N440" i="7" s="1"/>
  <c r="I47" i="25" s="1"/>
  <c r="H28" i="25"/>
  <c r="H37" i="25"/>
  <c r="H41" i="25" s="1"/>
  <c r="I102" i="19"/>
  <c r="I94" i="19"/>
  <c r="J95" i="19"/>
  <c r="J103" i="19" s="1"/>
  <c r="K87" i="19"/>
  <c r="P380" i="7" s="1"/>
  <c r="P379" i="7" s="1"/>
  <c r="K107" i="19" s="1"/>
  <c r="H108" i="19"/>
  <c r="J70" i="19"/>
  <c r="J78" i="19" s="1"/>
  <c r="K62" i="19"/>
  <c r="P375" i="7" s="1"/>
  <c r="P374" i="7" s="1"/>
  <c r="K82" i="19" s="1"/>
  <c r="I69" i="19"/>
  <c r="I77" i="19"/>
  <c r="P43" i="19"/>
  <c r="D31" i="19"/>
  <c r="D33" i="19"/>
  <c r="D30" i="19"/>
  <c r="D29" i="19"/>
  <c r="I362" i="7" s="1"/>
  <c r="I361" i="7" s="1"/>
  <c r="D37" i="19" s="1"/>
  <c r="L28" i="19"/>
  <c r="E25" i="19"/>
  <c r="E36" i="19" s="1"/>
  <c r="D109" i="1" s="1"/>
  <c r="D209" i="15"/>
  <c r="C153" i="1"/>
  <c r="J5" i="25"/>
  <c r="D16" i="19"/>
  <c r="E18" i="19"/>
  <c r="E17" i="19"/>
  <c r="D301" i="16"/>
  <c r="C158" i="1"/>
  <c r="D165" i="16"/>
  <c r="D166" i="16" s="1"/>
  <c r="C157" i="1"/>
  <c r="I83" i="18"/>
  <c r="N326" i="7" s="1"/>
  <c r="N325" i="7" s="1"/>
  <c r="I92" i="18" s="1"/>
  <c r="K106" i="18"/>
  <c r="C61" i="1"/>
  <c r="D308" i="12"/>
  <c r="D310" i="12" s="1"/>
  <c r="C59" i="1"/>
  <c r="D213" i="12"/>
  <c r="D215" i="12" s="1"/>
  <c r="I125" i="19"/>
  <c r="N395" i="7" s="1"/>
  <c r="N394" i="7" s="1"/>
  <c r="I131" i="19" s="1"/>
  <c r="H128" i="19"/>
  <c r="H130" i="19" s="1"/>
  <c r="H172" i="19"/>
  <c r="I168" i="19"/>
  <c r="G179" i="19"/>
  <c r="D19" i="18"/>
  <c r="C80" i="1" s="1"/>
  <c r="H62" i="18"/>
  <c r="G83" i="1"/>
  <c r="C81" i="1"/>
  <c r="K5" i="19"/>
  <c r="I84" i="18"/>
  <c r="J80" i="18"/>
  <c r="E254" i="15"/>
  <c r="E266" i="15"/>
  <c r="E268" i="15" s="1"/>
  <c r="D379" i="15"/>
  <c r="C33" i="1" s="1"/>
  <c r="E363" i="15"/>
  <c r="G412" i="15"/>
  <c r="G425" i="15" s="1"/>
  <c r="H400" i="15"/>
  <c r="H388" i="15" s="1"/>
  <c r="F411" i="15"/>
  <c r="G399" i="15"/>
  <c r="G387" i="15" s="1"/>
  <c r="G415" i="15"/>
  <c r="G428" i="15" s="1"/>
  <c r="H403" i="15"/>
  <c r="H391" i="15" s="1"/>
  <c r="H401" i="15"/>
  <c r="H389" i="15" s="1"/>
  <c r="G413" i="15"/>
  <c r="G426" i="15" s="1"/>
  <c r="H450" i="15"/>
  <c r="H438" i="15" s="1"/>
  <c r="G462" i="15"/>
  <c r="G475" i="15" s="1"/>
  <c r="H449" i="15"/>
  <c r="H437" i="15" s="1"/>
  <c r="G461" i="15"/>
  <c r="G474" i="15" s="1"/>
  <c r="H447" i="15"/>
  <c r="H435" i="15" s="1"/>
  <c r="G459" i="15"/>
  <c r="G472" i="15" s="1"/>
  <c r="H446" i="15"/>
  <c r="H434" i="15" s="1"/>
  <c r="G458" i="15"/>
  <c r="G471" i="15" s="1"/>
  <c r="J81" i="18"/>
  <c r="E46" i="18"/>
  <c r="E45" i="18" s="1"/>
  <c r="J308" i="7" s="1"/>
  <c r="J307" i="7" s="1"/>
  <c r="E53" i="18" s="1"/>
  <c r="E66" i="18"/>
  <c r="I67" i="18"/>
  <c r="P67" i="18"/>
  <c r="I60" i="18"/>
  <c r="H83" i="1" s="1"/>
  <c r="J58" i="18"/>
  <c r="D102" i="18"/>
  <c r="D99" i="18"/>
  <c r="C86" i="1" s="1"/>
  <c r="F26" i="18"/>
  <c r="D477" i="15"/>
  <c r="E11" i="18"/>
  <c r="H9" i="12"/>
  <c r="H11" i="12" s="1"/>
  <c r="H55" i="12"/>
  <c r="H9" i="13"/>
  <c r="H11" i="13" s="1"/>
  <c r="H32" i="13"/>
  <c r="E330" i="16"/>
  <c r="E307" i="16" s="1"/>
  <c r="E305" i="16"/>
  <c r="D34" i="2"/>
  <c r="E300" i="16"/>
  <c r="F402" i="16"/>
  <c r="E427" i="15"/>
  <c r="E423" i="15" s="1"/>
  <c r="E410" i="15"/>
  <c r="H345" i="15"/>
  <c r="H343" i="15" s="1"/>
  <c r="G347" i="15"/>
  <c r="H334" i="15"/>
  <c r="H332" i="15" s="1"/>
  <c r="G336" i="15"/>
  <c r="G338" i="15" s="1"/>
  <c r="G301" i="15"/>
  <c r="G300" i="15"/>
  <c r="G302" i="15" s="1"/>
  <c r="C38" i="2"/>
  <c r="D382" i="15"/>
  <c r="F398" i="15"/>
  <c r="K228" i="7" s="1"/>
  <c r="K227" i="7" s="1"/>
  <c r="F431" i="15" s="1"/>
  <c r="F390" i="15"/>
  <c r="D250" i="15"/>
  <c r="D251" i="15" s="1"/>
  <c r="F313" i="15"/>
  <c r="AB175" i="15"/>
  <c r="AC175" i="15" s="1"/>
  <c r="AD175" i="15" s="1"/>
  <c r="AP175" i="15"/>
  <c r="F302" i="15"/>
  <c r="F315" i="15"/>
  <c r="F361" i="15"/>
  <c r="D8" i="15"/>
  <c r="AE175" i="15"/>
  <c r="H415" i="15"/>
  <c r="H428" i="15" s="1"/>
  <c r="I403" i="15"/>
  <c r="I187" i="15"/>
  <c r="J186" i="15"/>
  <c r="D318" i="15"/>
  <c r="E380" i="16"/>
  <c r="E368" i="16" s="1"/>
  <c r="E366" i="16"/>
  <c r="H419" i="16"/>
  <c r="I417" i="16"/>
  <c r="I415" i="16" s="1"/>
  <c r="F424" i="16"/>
  <c r="G422" i="16"/>
  <c r="G423" i="16"/>
  <c r="H358" i="16"/>
  <c r="I356" i="16"/>
  <c r="I354" i="16" s="1"/>
  <c r="F363" i="16"/>
  <c r="H369" i="15"/>
  <c r="I365" i="15"/>
  <c r="J367" i="15" s="1"/>
  <c r="G358" i="15"/>
  <c r="I356" i="15"/>
  <c r="I354" i="15" s="1"/>
  <c r="G373" i="15"/>
  <c r="G372" i="15"/>
  <c r="I10" i="13"/>
  <c r="J14" i="21"/>
  <c r="I10" i="12"/>
  <c r="I51" i="12"/>
  <c r="I53" i="12" s="1"/>
  <c r="I76" i="12"/>
  <c r="I78" i="12" s="1"/>
  <c r="I80" i="12" s="1"/>
  <c r="I82" i="12" s="1"/>
  <c r="I233" i="12"/>
  <c r="I235" i="12" s="1"/>
  <c r="N86" i="7" s="1"/>
  <c r="I287" i="12"/>
  <c r="I289" i="12" s="1"/>
  <c r="I28" i="13"/>
  <c r="I30" i="13" s="1"/>
  <c r="N131" i="7" s="1"/>
  <c r="I84" i="13"/>
  <c r="I86" i="13" s="1"/>
  <c r="I192" i="12"/>
  <c r="I194" i="12" s="1"/>
  <c r="I56" i="13"/>
  <c r="I58" i="13" s="1"/>
  <c r="I163" i="12"/>
  <c r="I165" i="12" s="1"/>
  <c r="I304" i="15"/>
  <c r="J306" i="15" s="1"/>
  <c r="H308" i="15"/>
  <c r="H312" i="15" s="1"/>
  <c r="H311" i="15"/>
  <c r="D95" i="15"/>
  <c r="D29" i="15"/>
  <c r="G312" i="15"/>
  <c r="G311" i="15"/>
  <c r="H297" i="15"/>
  <c r="I293" i="15"/>
  <c r="J295" i="15" s="1"/>
  <c r="G455" i="16"/>
  <c r="G456" i="16"/>
  <c r="D47" i="13"/>
  <c r="C22" i="2"/>
  <c r="D103" i="13"/>
  <c r="C24" i="2"/>
  <c r="E46" i="13"/>
  <c r="D23" i="1" s="1"/>
  <c r="D13" i="2"/>
  <c r="E151" i="15"/>
  <c r="G147" i="15"/>
  <c r="G143" i="15"/>
  <c r="E85" i="15"/>
  <c r="G81" i="15"/>
  <c r="H79" i="15"/>
  <c r="D445" i="16"/>
  <c r="D431" i="16" s="1"/>
  <c r="D434" i="16" s="1"/>
  <c r="D430" i="16"/>
  <c r="C44" i="1" s="1"/>
  <c r="F341" i="16"/>
  <c r="G339" i="16"/>
  <c r="G340" i="16"/>
  <c r="E443" i="16"/>
  <c r="E429" i="16" s="1"/>
  <c r="F436" i="16"/>
  <c r="D19" i="15"/>
  <c r="C35" i="1" s="1"/>
  <c r="D20" i="15"/>
  <c r="C49" i="1" s="1"/>
  <c r="C37" i="2"/>
  <c r="F445" i="15"/>
  <c r="K233" i="7" s="1"/>
  <c r="K232" i="7" s="1"/>
  <c r="F478" i="15" s="1"/>
  <c r="F436" i="15"/>
  <c r="D430" i="15"/>
  <c r="D380" i="15"/>
  <c r="C47" i="1" s="1"/>
  <c r="E457" i="15"/>
  <c r="E473" i="15"/>
  <c r="F221" i="16"/>
  <c r="G389" i="16"/>
  <c r="G390" i="16"/>
  <c r="G401" i="16"/>
  <c r="G400" i="16"/>
  <c r="I406" i="16"/>
  <c r="I404" i="16" s="1"/>
  <c r="H408" i="16"/>
  <c r="G411" i="16"/>
  <c r="G412" i="16"/>
  <c r="G219" i="16"/>
  <c r="G220" i="16"/>
  <c r="V245" i="12"/>
  <c r="AP245" i="12"/>
  <c r="G11" i="13"/>
  <c r="H347" i="16"/>
  <c r="I345" i="16"/>
  <c r="I343" i="16" s="1"/>
  <c r="E298" i="16"/>
  <c r="D43" i="1" s="1"/>
  <c r="E189" i="16"/>
  <c r="G350" i="16"/>
  <c r="G351" i="16"/>
  <c r="I395" i="16"/>
  <c r="I393" i="16" s="1"/>
  <c r="H397" i="16"/>
  <c r="I384" i="16"/>
  <c r="I382" i="16" s="1"/>
  <c r="H386" i="16"/>
  <c r="D299" i="16"/>
  <c r="I334" i="16"/>
  <c r="I332" i="16" s="1"/>
  <c r="H336" i="16"/>
  <c r="F391" i="16"/>
  <c r="F194" i="16"/>
  <c r="F187" i="16" s="1"/>
  <c r="F230" i="16"/>
  <c r="G270" i="16"/>
  <c r="G271" i="16"/>
  <c r="F272" i="16"/>
  <c r="H117" i="16"/>
  <c r="H113" i="16"/>
  <c r="I115" i="16" s="1"/>
  <c r="I113" i="16" s="1"/>
  <c r="E177" i="16"/>
  <c r="E160" i="16" s="1"/>
  <c r="G173" i="16"/>
  <c r="F283" i="16"/>
  <c r="E195" i="16"/>
  <c r="E188" i="16" s="1"/>
  <c r="E232" i="16"/>
  <c r="E197" i="16" s="1"/>
  <c r="G245" i="16"/>
  <c r="G260" i="16"/>
  <c r="G261" i="16" s="1"/>
  <c r="D190" i="16"/>
  <c r="F196" i="16"/>
  <c r="E151" i="16"/>
  <c r="E136" i="16"/>
  <c r="E121" i="16"/>
  <c r="D95" i="16"/>
  <c r="E106" i="16"/>
  <c r="G132" i="16"/>
  <c r="H102" i="16"/>
  <c r="T105" i="16" s="1"/>
  <c r="H98" i="16"/>
  <c r="G147" i="16"/>
  <c r="G143" i="16"/>
  <c r="F246" i="16"/>
  <c r="F119" i="13"/>
  <c r="E48" i="13"/>
  <c r="D76" i="1" s="1"/>
  <c r="T10" i="12"/>
  <c r="U14" i="21"/>
  <c r="U10" i="13" s="1"/>
  <c r="J54" i="12"/>
  <c r="E248" i="16"/>
  <c r="F247" i="16"/>
  <c r="I287" i="16"/>
  <c r="I285" i="16" s="1"/>
  <c r="H289" i="16"/>
  <c r="F294" i="16"/>
  <c r="G293" i="16"/>
  <c r="G292" i="16"/>
  <c r="I236" i="16"/>
  <c r="I234" i="16" s="1"/>
  <c r="H238" i="16"/>
  <c r="F243" i="16"/>
  <c r="G241" i="16"/>
  <c r="G242" i="16"/>
  <c r="H278" i="16"/>
  <c r="I276" i="16"/>
  <c r="I274" i="16" s="1"/>
  <c r="I265" i="16"/>
  <c r="I263" i="16" s="1"/>
  <c r="H267" i="16"/>
  <c r="H256" i="16"/>
  <c r="H259" i="16" s="1"/>
  <c r="I254" i="16"/>
  <c r="I252" i="16" s="1"/>
  <c r="H225" i="16"/>
  <c r="H223" i="16" s="1"/>
  <c r="G227" i="16"/>
  <c r="G230" i="16" s="1"/>
  <c r="I214" i="16"/>
  <c r="I212" i="16" s="1"/>
  <c r="H216" i="16"/>
  <c r="I203" i="16"/>
  <c r="I201" i="16" s="1"/>
  <c r="H205" i="16"/>
  <c r="D199" i="16"/>
  <c r="D192" i="16" s="1"/>
  <c r="F210" i="16"/>
  <c r="G281" i="16"/>
  <c r="G282" i="16"/>
  <c r="G208" i="16"/>
  <c r="G209" i="16"/>
  <c r="D163" i="15"/>
  <c r="D166" i="15" s="1"/>
  <c r="G81" i="16"/>
  <c r="H79" i="16"/>
  <c r="E70" i="16"/>
  <c r="E55" i="16"/>
  <c r="G34" i="16"/>
  <c r="L238" i="7" s="1"/>
  <c r="H66" i="16"/>
  <c r="H62" i="16"/>
  <c r="G51" i="16"/>
  <c r="G47" i="16"/>
  <c r="D247" i="15"/>
  <c r="C32" i="1" s="1"/>
  <c r="D248" i="15"/>
  <c r="C46" i="1" s="1"/>
  <c r="G282" i="15"/>
  <c r="G271" i="15"/>
  <c r="G233" i="15"/>
  <c r="G229" i="15"/>
  <c r="H231" i="15" s="1"/>
  <c r="H229" i="15" s="1"/>
  <c r="E237" i="15"/>
  <c r="D207" i="15"/>
  <c r="E221" i="15"/>
  <c r="I215" i="15"/>
  <c r="H217" i="15"/>
  <c r="E194" i="15"/>
  <c r="E177" i="15"/>
  <c r="H188" i="15"/>
  <c r="M218" i="7" s="1"/>
  <c r="M217" i="7" s="1"/>
  <c r="H200" i="15" s="1"/>
  <c r="G190" i="15"/>
  <c r="E136" i="15"/>
  <c r="E121" i="15"/>
  <c r="E109" i="15"/>
  <c r="E110" i="15"/>
  <c r="F105" i="15"/>
  <c r="H115" i="15"/>
  <c r="G102" i="15"/>
  <c r="G132" i="15"/>
  <c r="G128" i="15"/>
  <c r="G117" i="15"/>
  <c r="F39" i="15"/>
  <c r="E70" i="15"/>
  <c r="G66" i="15"/>
  <c r="G62" i="15"/>
  <c r="G51" i="15"/>
  <c r="G47" i="15"/>
  <c r="H49" i="15" s="1"/>
  <c r="E55" i="15"/>
  <c r="F36" i="15"/>
  <c r="F32" i="15"/>
  <c r="K197" i="7" s="1"/>
  <c r="K195" i="7" s="1"/>
  <c r="K190" i="7" s="1"/>
  <c r="F30" i="15" s="1"/>
  <c r="J112" i="13"/>
  <c r="J115" i="13" s="1"/>
  <c r="H82" i="12"/>
  <c r="G117" i="13"/>
  <c r="H116" i="13"/>
  <c r="G79" i="1" s="1"/>
  <c r="I112" i="13"/>
  <c r="I115" i="13" s="1"/>
  <c r="D119" i="13"/>
  <c r="E95" i="13"/>
  <c r="E100" i="13"/>
  <c r="F92" i="13"/>
  <c r="F93" i="13" s="1"/>
  <c r="E104" i="13"/>
  <c r="D78" i="1" s="1"/>
  <c r="E102" i="13"/>
  <c r="D25" i="1" s="1"/>
  <c r="E101" i="13"/>
  <c r="D16" i="1" s="1"/>
  <c r="E39" i="13"/>
  <c r="E44" i="13"/>
  <c r="D22" i="2" s="1"/>
  <c r="F36" i="13"/>
  <c r="E71" i="12"/>
  <c r="E62" i="12"/>
  <c r="E68" i="12"/>
  <c r="F59" i="12"/>
  <c r="E67" i="12"/>
  <c r="E70" i="12" s="1"/>
  <c r="E69" i="12"/>
  <c r="D92" i="12"/>
  <c r="D87" i="12"/>
  <c r="D41" i="12" s="1"/>
  <c r="D29" i="12" s="1"/>
  <c r="D15" i="12" s="1"/>
  <c r="D94" i="12"/>
  <c r="D44" i="12" s="1"/>
  <c r="D32" i="12" s="1"/>
  <c r="D96" i="12"/>
  <c r="D46" i="12" s="1"/>
  <c r="D34" i="12" s="1"/>
  <c r="E84" i="12"/>
  <c r="D93" i="12"/>
  <c r="E220" i="12"/>
  <c r="D11" i="2" s="1"/>
  <c r="E250" i="12"/>
  <c r="E223" i="12" s="1"/>
  <c r="D12" i="1" s="1"/>
  <c r="E251" i="12"/>
  <c r="E224" i="12" s="1"/>
  <c r="D21" i="1" s="1"/>
  <c r="E244" i="12"/>
  <c r="E221" i="12" s="1"/>
  <c r="E249" i="12"/>
  <c r="F241" i="12"/>
  <c r="F242" i="12" s="1"/>
  <c r="E253" i="12"/>
  <c r="E226" i="12" s="1"/>
  <c r="D74" i="1" s="1"/>
  <c r="F200" i="12"/>
  <c r="F201" i="12" s="1"/>
  <c r="E210" i="12"/>
  <c r="D20" i="1" s="1"/>
  <c r="E209" i="12"/>
  <c r="D11" i="1" s="1"/>
  <c r="E203" i="12"/>
  <c r="E208" i="12"/>
  <c r="E212" i="12"/>
  <c r="D73" i="1" s="1"/>
  <c r="E174" i="12"/>
  <c r="E179" i="12"/>
  <c r="E181" i="12"/>
  <c r="F171" i="12"/>
  <c r="F172" i="12" s="1"/>
  <c r="E180" i="12"/>
  <c r="D10" i="1" s="1"/>
  <c r="E183" i="12"/>
  <c r="D72" i="1" s="1"/>
  <c r="E151" i="12"/>
  <c r="F142" i="12"/>
  <c r="F143" i="12" s="1"/>
  <c r="E150" i="12"/>
  <c r="E153" i="12" s="1"/>
  <c r="E152" i="12"/>
  <c r="E145" i="12"/>
  <c r="E154" i="12"/>
  <c r="F119" i="12"/>
  <c r="F120" i="12" s="1"/>
  <c r="F101" i="12" s="1"/>
  <c r="K50" i="7" s="1"/>
  <c r="K40" i="7" s="1"/>
  <c r="F110" i="12" s="1"/>
  <c r="E102" i="12"/>
  <c r="E122" i="12"/>
  <c r="E128" i="12"/>
  <c r="E129" i="12"/>
  <c r="E131" i="12"/>
  <c r="F278" i="12"/>
  <c r="D225" i="12"/>
  <c r="C60" i="1" s="1"/>
  <c r="D227" i="12"/>
  <c r="F276" i="12"/>
  <c r="F275" i="12"/>
  <c r="F269" i="12"/>
  <c r="F274" i="12"/>
  <c r="G266" i="12"/>
  <c r="G267" i="12" s="1"/>
  <c r="E277" i="12"/>
  <c r="E279" i="12" s="1"/>
  <c r="D281" i="12"/>
  <c r="D256" i="12"/>
  <c r="D157" i="12"/>
  <c r="E26" i="2"/>
  <c r="K108" i="18" l="1"/>
  <c r="K109" i="18"/>
  <c r="K111" i="18"/>
  <c r="K113" i="18" s="1"/>
  <c r="O331" i="7"/>
  <c r="O330" i="7" s="1"/>
  <c r="J114" i="18" s="1"/>
  <c r="J115" i="18" s="1"/>
  <c r="H89" i="18"/>
  <c r="H93" i="18" s="1"/>
  <c r="F375" i="16"/>
  <c r="F377" i="16" s="1"/>
  <c r="G373" i="16"/>
  <c r="G10" i="19" s="1"/>
  <c r="F318" i="16"/>
  <c r="F319" i="16" s="1"/>
  <c r="AQ172" i="16"/>
  <c r="L244" i="7"/>
  <c r="L242" i="7" s="1"/>
  <c r="L237" i="7" s="1"/>
  <c r="G30" i="16" s="1"/>
  <c r="G12" i="13"/>
  <c r="H25" i="30"/>
  <c r="H38" i="30" s="1"/>
  <c r="H47" i="30"/>
  <c r="F57" i="30"/>
  <c r="I54" i="30"/>
  <c r="I21" i="30"/>
  <c r="I19" i="30"/>
  <c r="I20" i="30"/>
  <c r="H32" i="30"/>
  <c r="F457" i="16"/>
  <c r="F41" i="30"/>
  <c r="F59" i="30"/>
  <c r="F64" i="30" s="1"/>
  <c r="F66" i="30" s="1"/>
  <c r="G39" i="30"/>
  <c r="G40" i="30" s="1"/>
  <c r="G35" i="30"/>
  <c r="G42" i="30" s="1"/>
  <c r="H31" i="30"/>
  <c r="H45" i="30"/>
  <c r="H27" i="30"/>
  <c r="G37" i="30"/>
  <c r="H26" i="30"/>
  <c r="H37" i="30" s="1"/>
  <c r="I62" i="30"/>
  <c r="H76" i="30"/>
  <c r="H77" i="30"/>
  <c r="J18" i="30"/>
  <c r="J30" i="30" s="1"/>
  <c r="K17" i="30"/>
  <c r="K29" i="30" s="1"/>
  <c r="J16" i="30"/>
  <c r="K15" i="30"/>
  <c r="H78" i="30"/>
  <c r="J71" i="30"/>
  <c r="J69" i="30" s="1"/>
  <c r="I73" i="30"/>
  <c r="I75" i="30" s="1"/>
  <c r="G78" i="30"/>
  <c r="D35" i="2"/>
  <c r="D33" i="2" s="1"/>
  <c r="E432" i="16"/>
  <c r="H452" i="16"/>
  <c r="I450" i="16"/>
  <c r="F30" i="19"/>
  <c r="F31" i="19"/>
  <c r="F11" i="19"/>
  <c r="G318" i="16"/>
  <c r="G317" i="16"/>
  <c r="I51" i="30"/>
  <c r="J12" i="30"/>
  <c r="J7" i="30" s="1"/>
  <c r="J72" i="30" s="1"/>
  <c r="I56" i="30"/>
  <c r="G57" i="30"/>
  <c r="I8" i="27"/>
  <c r="I17" i="27"/>
  <c r="E306" i="12"/>
  <c r="D21" i="2"/>
  <c r="E12" i="2"/>
  <c r="F286" i="12"/>
  <c r="K125" i="7" s="1"/>
  <c r="K115" i="7" s="1"/>
  <c r="F309" i="12" s="1"/>
  <c r="F307" i="12"/>
  <c r="E75" i="1" s="1"/>
  <c r="F303" i="12"/>
  <c r="F304" i="12"/>
  <c r="E13" i="1" s="1"/>
  <c r="F305" i="12"/>
  <c r="E22" i="1" s="1"/>
  <c r="F298" i="12"/>
  <c r="G295" i="12"/>
  <c r="G296" i="12" s="1"/>
  <c r="M90" i="7"/>
  <c r="H239" i="12"/>
  <c r="M75" i="7"/>
  <c r="H198" i="12"/>
  <c r="K11" i="27"/>
  <c r="J13" i="27"/>
  <c r="J15" i="27" s="1"/>
  <c r="O457" i="7"/>
  <c r="O456" i="7" s="1"/>
  <c r="J16" i="27" s="1"/>
  <c r="J8" i="27" s="1"/>
  <c r="AA114" i="19"/>
  <c r="N115" i="19"/>
  <c r="N117" i="19" s="1"/>
  <c r="M69" i="1" s="1"/>
  <c r="M67" i="1" s="1"/>
  <c r="O113" i="19"/>
  <c r="S385" i="7"/>
  <c r="S384" i="7" s="1"/>
  <c r="N118" i="19" s="1"/>
  <c r="M117" i="19"/>
  <c r="I106" i="19"/>
  <c r="I105" i="19"/>
  <c r="J97" i="19"/>
  <c r="J94" i="19" s="1"/>
  <c r="K89" i="19"/>
  <c r="E194" i="19"/>
  <c r="E196" i="19" s="1"/>
  <c r="D114" i="1"/>
  <c r="E163" i="19"/>
  <c r="E157" i="19"/>
  <c r="E160" i="19"/>
  <c r="H310" i="16"/>
  <c r="I448" i="16"/>
  <c r="I138" i="19"/>
  <c r="N280" i="7"/>
  <c r="N279" i="7" s="1"/>
  <c r="I458" i="16" s="1"/>
  <c r="F440" i="16"/>
  <c r="F140" i="19"/>
  <c r="F139" i="19" s="1"/>
  <c r="M165" i="7"/>
  <c r="H90" i="13"/>
  <c r="M150" i="7"/>
  <c r="H62" i="13"/>
  <c r="H34" i="13"/>
  <c r="H12" i="13" s="1"/>
  <c r="M135" i="7"/>
  <c r="I88" i="13"/>
  <c r="N161" i="7"/>
  <c r="I60" i="13"/>
  <c r="N146" i="7"/>
  <c r="L207" i="7"/>
  <c r="G173" i="15"/>
  <c r="G169" i="15"/>
  <c r="G321" i="15"/>
  <c r="G28" i="18"/>
  <c r="D23" i="15"/>
  <c r="C151" i="1"/>
  <c r="D129" i="18"/>
  <c r="C107" i="1"/>
  <c r="F254" i="15"/>
  <c r="F266" i="15"/>
  <c r="F424" i="15"/>
  <c r="G411" i="15"/>
  <c r="G424" i="15" s="1"/>
  <c r="H399" i="15"/>
  <c r="H387" i="15" s="1"/>
  <c r="H411" i="15" s="1"/>
  <c r="D100" i="18"/>
  <c r="D103" i="18" s="1"/>
  <c r="C106" i="1"/>
  <c r="G262" i="15"/>
  <c r="F30" i="18"/>
  <c r="D112" i="1"/>
  <c r="J399" i="7"/>
  <c r="E150" i="19" s="1"/>
  <c r="E151" i="19" s="1"/>
  <c r="E147" i="19"/>
  <c r="F136" i="19"/>
  <c r="H67" i="1"/>
  <c r="H100" i="1"/>
  <c r="G27" i="2"/>
  <c r="N7" i="7"/>
  <c r="H140" i="1" s="1"/>
  <c r="N23" i="7"/>
  <c r="G140" i="1"/>
  <c r="G28" i="2"/>
  <c r="G12" i="12"/>
  <c r="J70" i="7"/>
  <c r="E214" i="12" s="1"/>
  <c r="J55" i="7"/>
  <c r="E185" i="12" s="1"/>
  <c r="Y415" i="7"/>
  <c r="Z415" i="7"/>
  <c r="AA415" i="7"/>
  <c r="G95" i="1"/>
  <c r="H132" i="19"/>
  <c r="K83" i="19"/>
  <c r="D51" i="19"/>
  <c r="D57" i="19" s="1"/>
  <c r="D34" i="19"/>
  <c r="H93" i="1"/>
  <c r="F191" i="19"/>
  <c r="F193" i="19" s="1"/>
  <c r="K148" i="18"/>
  <c r="I8" i="25"/>
  <c r="K154" i="18"/>
  <c r="J162" i="18"/>
  <c r="J171" i="18" s="1"/>
  <c r="I108" i="1" s="1"/>
  <c r="H173" i="18"/>
  <c r="G89" i="1"/>
  <c r="I169" i="18"/>
  <c r="I167" i="18"/>
  <c r="I159" i="18"/>
  <c r="I51" i="25" s="1"/>
  <c r="K160" i="18"/>
  <c r="L152" i="18"/>
  <c r="Q343" i="7" s="1"/>
  <c r="Q342" i="7" s="1"/>
  <c r="L172" i="18" s="1"/>
  <c r="I91" i="18"/>
  <c r="I88" i="18"/>
  <c r="H85" i="1" s="1"/>
  <c r="M60" i="7"/>
  <c r="H169" i="12"/>
  <c r="M120" i="7"/>
  <c r="H293" i="12"/>
  <c r="D27" i="12"/>
  <c r="I35" i="7"/>
  <c r="I25" i="7" s="1"/>
  <c r="I291" i="12"/>
  <c r="N116" i="7"/>
  <c r="I196" i="12"/>
  <c r="N71" i="7"/>
  <c r="I167" i="12"/>
  <c r="N56" i="7"/>
  <c r="J52" i="25"/>
  <c r="J60" i="25" s="1"/>
  <c r="O445" i="7" s="1"/>
  <c r="O444" i="7" s="1"/>
  <c r="J68" i="25" s="1"/>
  <c r="J168" i="18"/>
  <c r="L72" i="25"/>
  <c r="K74" i="25"/>
  <c r="K76" i="25" s="1"/>
  <c r="J76" i="25"/>
  <c r="M441" i="7"/>
  <c r="M440" i="7" s="1"/>
  <c r="H47" i="25" s="1"/>
  <c r="H8" i="25" s="1"/>
  <c r="K13" i="25"/>
  <c r="L23" i="25"/>
  <c r="M21" i="25"/>
  <c r="R437" i="7" s="1"/>
  <c r="R436" i="7" s="1"/>
  <c r="M24" i="25" s="1"/>
  <c r="P433" i="7"/>
  <c r="P432" i="7" s="1"/>
  <c r="K15" i="25" s="1"/>
  <c r="L11" i="25"/>
  <c r="L17" i="25" s="1"/>
  <c r="K82" i="25"/>
  <c r="K84" i="25" s="1"/>
  <c r="L80" i="25"/>
  <c r="Q452" i="7" s="1"/>
  <c r="Q451" i="7" s="1"/>
  <c r="L92" i="25" s="1"/>
  <c r="J84" i="25"/>
  <c r="J88" i="25"/>
  <c r="J90" i="25" s="1"/>
  <c r="I90" i="25"/>
  <c r="I93" i="25" s="1"/>
  <c r="F98" i="1"/>
  <c r="E47" i="19"/>
  <c r="E46" i="19"/>
  <c r="J367" i="7" s="1"/>
  <c r="J366" i="7" s="1"/>
  <c r="E56" i="19" s="1"/>
  <c r="I187" i="19"/>
  <c r="I190" i="19"/>
  <c r="E55" i="19"/>
  <c r="E52" i="19" s="1"/>
  <c r="E48" i="19"/>
  <c r="H176" i="19"/>
  <c r="H183" i="19"/>
  <c r="G181" i="19"/>
  <c r="I173" i="19"/>
  <c r="I177" i="19" s="1"/>
  <c r="J86" i="18"/>
  <c r="K153" i="18"/>
  <c r="J161" i="18"/>
  <c r="E75" i="18"/>
  <c r="D104" i="1" s="1"/>
  <c r="J302" i="7"/>
  <c r="J291" i="7"/>
  <c r="F15" i="18"/>
  <c r="J305" i="7"/>
  <c r="E49" i="18"/>
  <c r="D82" i="1" s="1"/>
  <c r="E52" i="18"/>
  <c r="H67" i="25"/>
  <c r="H69" i="25" s="1"/>
  <c r="H59" i="25"/>
  <c r="E15" i="2"/>
  <c r="F83" i="13"/>
  <c r="K170" i="7" s="1"/>
  <c r="K160" i="7" s="1"/>
  <c r="F106" i="13" s="1"/>
  <c r="D132" i="12"/>
  <c r="D107" i="12"/>
  <c r="G278" i="12"/>
  <c r="G259" i="12"/>
  <c r="L110" i="7" s="1"/>
  <c r="L100" i="7" s="1"/>
  <c r="G280" i="12" s="1"/>
  <c r="F220" i="12"/>
  <c r="E11" i="2" s="1"/>
  <c r="F232" i="12"/>
  <c r="E10" i="2"/>
  <c r="F191" i="12"/>
  <c r="K80" i="7" s="1"/>
  <c r="E9" i="2"/>
  <c r="F162" i="12"/>
  <c r="K65" i="7" s="1"/>
  <c r="D19" i="1"/>
  <c r="N26" i="7"/>
  <c r="H57" i="12"/>
  <c r="M30" i="7"/>
  <c r="AB196" i="7"/>
  <c r="G402" i="15"/>
  <c r="F386" i="15"/>
  <c r="F12" i="18" s="1"/>
  <c r="F414" i="15"/>
  <c r="F304" i="16"/>
  <c r="F328" i="16"/>
  <c r="F329" i="16"/>
  <c r="F306" i="16" s="1"/>
  <c r="G321" i="16"/>
  <c r="G9" i="19"/>
  <c r="L352" i="7" s="1"/>
  <c r="L351" i="7" s="1"/>
  <c r="L96" i="19"/>
  <c r="K71" i="19"/>
  <c r="J79" i="19"/>
  <c r="G69" i="25"/>
  <c r="I59" i="25"/>
  <c r="I67" i="25"/>
  <c r="G48" i="25"/>
  <c r="F99" i="1"/>
  <c r="L134" i="18"/>
  <c r="Q338" i="7" s="1"/>
  <c r="Q337" i="7" s="1"/>
  <c r="L147" i="18" s="1"/>
  <c r="K142" i="18"/>
  <c r="J141" i="18"/>
  <c r="J29" i="25"/>
  <c r="I46" i="25"/>
  <c r="I36" i="25"/>
  <c r="H36" i="25"/>
  <c r="H46" i="25"/>
  <c r="J102" i="19"/>
  <c r="K95" i="19"/>
  <c r="K103" i="19" s="1"/>
  <c r="L87" i="19"/>
  <c r="Q380" i="7" s="1"/>
  <c r="Q379" i="7" s="1"/>
  <c r="L107" i="19" s="1"/>
  <c r="J77" i="19"/>
  <c r="J69" i="19"/>
  <c r="K70" i="19"/>
  <c r="K78" i="19" s="1"/>
  <c r="L62" i="19"/>
  <c r="Q375" i="7" s="1"/>
  <c r="Q374" i="7" s="1"/>
  <c r="L82" i="19" s="1"/>
  <c r="P45" i="19"/>
  <c r="Q43" i="19"/>
  <c r="E33" i="19"/>
  <c r="E29" i="19"/>
  <c r="J362" i="7" s="1"/>
  <c r="J361" i="7" s="1"/>
  <c r="E37" i="19" s="1"/>
  <c r="M28" i="19"/>
  <c r="H412" i="15"/>
  <c r="H425" i="15" s="1"/>
  <c r="I400" i="15"/>
  <c r="I388" i="15" s="1"/>
  <c r="I401" i="15"/>
  <c r="I389" i="15" s="1"/>
  <c r="H413" i="15"/>
  <c r="H426" i="15" s="1"/>
  <c r="D302" i="16"/>
  <c r="AP58" i="12"/>
  <c r="H461" i="15"/>
  <c r="H474" i="15" s="1"/>
  <c r="I449" i="15"/>
  <c r="I437" i="15" s="1"/>
  <c r="I447" i="15"/>
  <c r="I435" i="15" s="1"/>
  <c r="H459" i="15"/>
  <c r="H472" i="15" s="1"/>
  <c r="I446" i="15"/>
  <c r="I434" i="15" s="1"/>
  <c r="H458" i="15"/>
  <c r="H471" i="15" s="1"/>
  <c r="D383" i="15"/>
  <c r="C155" i="1"/>
  <c r="D12" i="15"/>
  <c r="C154" i="1"/>
  <c r="C166" i="1" s="1"/>
  <c r="C160" i="1" s="1"/>
  <c r="K5" i="25"/>
  <c r="C90" i="1"/>
  <c r="E20" i="19"/>
  <c r="E16" i="19"/>
  <c r="E301" i="16"/>
  <c r="D158" i="1"/>
  <c r="L106" i="18"/>
  <c r="D23" i="18"/>
  <c r="D20" i="12"/>
  <c r="C71" i="1"/>
  <c r="C88" i="1"/>
  <c r="J83" i="18"/>
  <c r="O326" i="7" s="1"/>
  <c r="O325" i="7" s="1"/>
  <c r="J92" i="18" s="1"/>
  <c r="J125" i="19"/>
  <c r="O395" i="7" s="1"/>
  <c r="O394" i="7" s="1"/>
  <c r="J131" i="19" s="1"/>
  <c r="I128" i="19"/>
  <c r="I130" i="19" s="1"/>
  <c r="H179" i="19"/>
  <c r="I172" i="19"/>
  <c r="J168" i="19"/>
  <c r="L5" i="19"/>
  <c r="J84" i="18"/>
  <c r="K80" i="18"/>
  <c r="H462" i="15"/>
  <c r="H475" i="15" s="1"/>
  <c r="I450" i="15"/>
  <c r="I438" i="15" s="1"/>
  <c r="K81" i="18"/>
  <c r="E69" i="18"/>
  <c r="J318" i="7" s="1"/>
  <c r="J317" i="7" s="1"/>
  <c r="E76" i="18" s="1"/>
  <c r="E70" i="18"/>
  <c r="E72" i="18"/>
  <c r="D84" i="1" s="1"/>
  <c r="J67" i="18"/>
  <c r="Q67" i="18"/>
  <c r="I62" i="18"/>
  <c r="J60" i="18"/>
  <c r="I83" i="1" s="1"/>
  <c r="K58" i="18"/>
  <c r="F35" i="18"/>
  <c r="E20" i="18"/>
  <c r="E119" i="18"/>
  <c r="E97" i="18"/>
  <c r="E21" i="18"/>
  <c r="F392" i="15"/>
  <c r="F9" i="18"/>
  <c r="I391" i="15"/>
  <c r="F10" i="18"/>
  <c r="H273" i="15"/>
  <c r="E470" i="15"/>
  <c r="E297" i="16"/>
  <c r="D29" i="1" s="1"/>
  <c r="H423" i="16"/>
  <c r="H422" i="16"/>
  <c r="H424" i="16" s="1"/>
  <c r="D381" i="15"/>
  <c r="G457" i="16"/>
  <c r="H362" i="16"/>
  <c r="H361" i="16"/>
  <c r="E378" i="15"/>
  <c r="E429" i="15"/>
  <c r="E430" i="15" s="1"/>
  <c r="E404" i="15"/>
  <c r="E416" i="15"/>
  <c r="C36" i="2"/>
  <c r="F363" i="15"/>
  <c r="H347" i="15"/>
  <c r="I345" i="15"/>
  <c r="G286" i="15"/>
  <c r="H284" i="15"/>
  <c r="H282" i="15" s="1"/>
  <c r="G275" i="15"/>
  <c r="C42" i="1"/>
  <c r="AF175" i="15"/>
  <c r="AG175" i="15" s="1"/>
  <c r="AH175" i="15" s="1"/>
  <c r="AI175" i="15" s="1"/>
  <c r="AJ175" i="15" s="1"/>
  <c r="AK175" i="15" s="1"/>
  <c r="AL175" i="15" s="1"/>
  <c r="AM175" i="15" s="1"/>
  <c r="AQ175" i="15" s="1"/>
  <c r="K186" i="15"/>
  <c r="J187" i="15"/>
  <c r="C31" i="1"/>
  <c r="C27" i="1" s="1"/>
  <c r="C34" i="1"/>
  <c r="C48" i="1"/>
  <c r="G391" i="16"/>
  <c r="I419" i="16"/>
  <c r="I422" i="16" s="1"/>
  <c r="J417" i="16"/>
  <c r="J415" i="16" s="1"/>
  <c r="I423" i="16"/>
  <c r="G424" i="16"/>
  <c r="J356" i="16"/>
  <c r="J354" i="16" s="1"/>
  <c r="I358" i="16"/>
  <c r="I369" i="15"/>
  <c r="J365" i="15"/>
  <c r="K367" i="15" s="1"/>
  <c r="H358" i="15"/>
  <c r="J356" i="15"/>
  <c r="J354" i="15" s="1"/>
  <c r="G374" i="15"/>
  <c r="H372" i="15"/>
  <c r="H373" i="15"/>
  <c r="G361" i="15"/>
  <c r="G362" i="15"/>
  <c r="H300" i="15"/>
  <c r="H301" i="15"/>
  <c r="J10" i="13"/>
  <c r="K14" i="21"/>
  <c r="J76" i="12"/>
  <c r="J78" i="12" s="1"/>
  <c r="J80" i="12" s="1"/>
  <c r="J82" i="12" s="1"/>
  <c r="J10" i="12"/>
  <c r="J287" i="12"/>
  <c r="J289" i="12" s="1"/>
  <c r="J192" i="12"/>
  <c r="J194" i="12" s="1"/>
  <c r="J56" i="13"/>
  <c r="J58" i="13" s="1"/>
  <c r="J51" i="12"/>
  <c r="J53" i="12" s="1"/>
  <c r="J28" i="13"/>
  <c r="J30" i="13" s="1"/>
  <c r="O131" i="7" s="1"/>
  <c r="J163" i="12"/>
  <c r="J165" i="12" s="1"/>
  <c r="O56" i="7" s="1"/>
  <c r="J233" i="12"/>
  <c r="J235" i="12" s="1"/>
  <c r="J84" i="13"/>
  <c r="J86" i="13" s="1"/>
  <c r="I55" i="12"/>
  <c r="I9" i="12"/>
  <c r="I11" i="12" s="1"/>
  <c r="I9" i="13"/>
  <c r="I11" i="13" s="1"/>
  <c r="I32" i="13"/>
  <c r="C62" i="1"/>
  <c r="D49" i="13"/>
  <c r="D18" i="12"/>
  <c r="C18" i="1"/>
  <c r="D14" i="12"/>
  <c r="C8" i="2"/>
  <c r="E211" i="12"/>
  <c r="D19" i="2"/>
  <c r="E182" i="12"/>
  <c r="D18" i="2"/>
  <c r="J304" i="15"/>
  <c r="K306" i="15" s="1"/>
  <c r="I308" i="15"/>
  <c r="G313" i="15"/>
  <c r="E92" i="15"/>
  <c r="E26" i="15"/>
  <c r="H313" i="15"/>
  <c r="J293" i="15"/>
  <c r="K295" i="15" s="1"/>
  <c r="I297" i="15"/>
  <c r="I300" i="15" s="1"/>
  <c r="I301" i="15"/>
  <c r="C64" i="1"/>
  <c r="D105" i="13"/>
  <c r="D107" i="13" s="1"/>
  <c r="E103" i="13"/>
  <c r="D24" i="2"/>
  <c r="E155" i="15"/>
  <c r="E154" i="15"/>
  <c r="F150" i="15"/>
  <c r="H145" i="15"/>
  <c r="H143" i="15" s="1"/>
  <c r="E88" i="15"/>
  <c r="E89" i="15"/>
  <c r="F84" i="15"/>
  <c r="C45" i="1"/>
  <c r="H81" i="15"/>
  <c r="H77" i="15"/>
  <c r="F433" i="15"/>
  <c r="F13" i="18" s="1"/>
  <c r="F460" i="15"/>
  <c r="G448" i="15"/>
  <c r="G341" i="16"/>
  <c r="H350" i="16"/>
  <c r="H351" i="16"/>
  <c r="G402" i="16"/>
  <c r="G272" i="16"/>
  <c r="G438" i="16"/>
  <c r="E444" i="16"/>
  <c r="D9" i="15"/>
  <c r="D10" i="15"/>
  <c r="E476" i="15"/>
  <c r="G221" i="16"/>
  <c r="H401" i="16"/>
  <c r="H400" i="16"/>
  <c r="H390" i="16"/>
  <c r="H389" i="16"/>
  <c r="F232" i="16"/>
  <c r="F197" i="16" s="1"/>
  <c r="F195" i="16"/>
  <c r="F188" i="16" s="1"/>
  <c r="G194" i="16"/>
  <c r="G187" i="16" s="1"/>
  <c r="G231" i="16"/>
  <c r="H412" i="16"/>
  <c r="H411" i="16"/>
  <c r="J406" i="16"/>
  <c r="J404" i="16" s="1"/>
  <c r="I408" i="16"/>
  <c r="I411" i="16" s="1"/>
  <c r="I412" i="16"/>
  <c r="G413" i="16"/>
  <c r="J345" i="16"/>
  <c r="J343" i="16" s="1"/>
  <c r="I347" i="16"/>
  <c r="G352" i="16"/>
  <c r="I397" i="16"/>
  <c r="J395" i="16"/>
  <c r="J393" i="16" s="1"/>
  <c r="I386" i="16"/>
  <c r="J384" i="16"/>
  <c r="J382" i="16" s="1"/>
  <c r="I336" i="16"/>
  <c r="J334" i="16"/>
  <c r="J332" i="16" s="1"/>
  <c r="E299" i="16"/>
  <c r="H339" i="16"/>
  <c r="H340" i="16"/>
  <c r="F248" i="16"/>
  <c r="F250" i="16" s="1"/>
  <c r="G247" i="16"/>
  <c r="G195" i="16"/>
  <c r="F189" i="16"/>
  <c r="G246" i="16"/>
  <c r="E181" i="16"/>
  <c r="E162" i="16" s="1"/>
  <c r="E180" i="16"/>
  <c r="E161" i="16" s="1"/>
  <c r="F176" i="16"/>
  <c r="H173" i="16"/>
  <c r="H132" i="16"/>
  <c r="H128" i="16"/>
  <c r="I130" i="16" s="1"/>
  <c r="I128" i="16" s="1"/>
  <c r="H219" i="16"/>
  <c r="H220" i="16"/>
  <c r="E154" i="16"/>
  <c r="E155" i="16"/>
  <c r="F150" i="16"/>
  <c r="F135" i="16"/>
  <c r="E140" i="16"/>
  <c r="E139" i="16"/>
  <c r="E124" i="16"/>
  <c r="E125" i="16"/>
  <c r="F120" i="16"/>
  <c r="I117" i="16"/>
  <c r="J115" i="16"/>
  <c r="J113" i="16" s="1"/>
  <c r="E110" i="16"/>
  <c r="E109" i="16"/>
  <c r="E92" i="16"/>
  <c r="I100" i="16"/>
  <c r="H145" i="16"/>
  <c r="H245" i="16"/>
  <c r="H260" i="16"/>
  <c r="H261" i="16" s="1"/>
  <c r="E160" i="15"/>
  <c r="G119" i="13"/>
  <c r="U10" i="12"/>
  <c r="V14" i="21"/>
  <c r="V10" i="13" s="1"/>
  <c r="K54" i="12"/>
  <c r="E250" i="16"/>
  <c r="E190" i="16"/>
  <c r="D21" i="15"/>
  <c r="J287" i="16"/>
  <c r="J285" i="16" s="1"/>
  <c r="I289" i="16"/>
  <c r="G294" i="16"/>
  <c r="H292" i="16"/>
  <c r="H293" i="16"/>
  <c r="I238" i="16"/>
  <c r="J236" i="16"/>
  <c r="J234" i="16" s="1"/>
  <c r="H241" i="16"/>
  <c r="H242" i="16"/>
  <c r="G243" i="16"/>
  <c r="J276" i="16"/>
  <c r="J274" i="16" s="1"/>
  <c r="I278" i="16"/>
  <c r="I267" i="16"/>
  <c r="J265" i="16"/>
  <c r="J263" i="16" s="1"/>
  <c r="I256" i="16"/>
  <c r="J254" i="16"/>
  <c r="J252" i="16" s="1"/>
  <c r="I225" i="16"/>
  <c r="I223" i="16" s="1"/>
  <c r="H227" i="16"/>
  <c r="J214" i="16"/>
  <c r="J212" i="16" s="1"/>
  <c r="I216" i="16"/>
  <c r="J203" i="16"/>
  <c r="J201" i="16" s="1"/>
  <c r="I205" i="16"/>
  <c r="E199" i="16"/>
  <c r="G283" i="16"/>
  <c r="G210" i="16"/>
  <c r="H281" i="16"/>
  <c r="H282" i="16"/>
  <c r="H270" i="16"/>
  <c r="H271" i="16"/>
  <c r="H208" i="16"/>
  <c r="H209" i="16"/>
  <c r="E89" i="16"/>
  <c r="H81" i="16"/>
  <c r="H77" i="16"/>
  <c r="E73" i="16"/>
  <c r="E74" i="16"/>
  <c r="F69" i="16"/>
  <c r="F54" i="16"/>
  <c r="E58" i="16"/>
  <c r="E59" i="16"/>
  <c r="H34" i="16"/>
  <c r="I64" i="16"/>
  <c r="I62" i="16" s="1"/>
  <c r="H49" i="16"/>
  <c r="H47" i="16" s="1"/>
  <c r="E351" i="15"/>
  <c r="E350" i="15"/>
  <c r="E339" i="15"/>
  <c r="E340" i="15"/>
  <c r="E328" i="15"/>
  <c r="E329" i="15"/>
  <c r="E289" i="15"/>
  <c r="E290" i="15"/>
  <c r="E279" i="15"/>
  <c r="E278" i="15"/>
  <c r="D249" i="15"/>
  <c r="E267" i="15"/>
  <c r="E241" i="15"/>
  <c r="E240" i="15"/>
  <c r="F236" i="15"/>
  <c r="D210" i="15"/>
  <c r="E204" i="15"/>
  <c r="F220" i="15"/>
  <c r="E224" i="15"/>
  <c r="E225" i="15"/>
  <c r="H233" i="15"/>
  <c r="I231" i="15"/>
  <c r="I217" i="15"/>
  <c r="I213" i="15"/>
  <c r="E197" i="15"/>
  <c r="E198" i="15"/>
  <c r="F193" i="15"/>
  <c r="F176" i="15"/>
  <c r="E181" i="15"/>
  <c r="E180" i="15"/>
  <c r="H190" i="15"/>
  <c r="F135" i="15"/>
  <c r="E140" i="15"/>
  <c r="E139" i="15"/>
  <c r="F120" i="15"/>
  <c r="E125" i="15"/>
  <c r="E124" i="15"/>
  <c r="F103" i="15"/>
  <c r="E111" i="15"/>
  <c r="H130" i="15"/>
  <c r="H117" i="15"/>
  <c r="H113" i="15"/>
  <c r="H102" i="15"/>
  <c r="H98" i="15"/>
  <c r="H47" i="15"/>
  <c r="I49" i="15" s="1"/>
  <c r="F69" i="15"/>
  <c r="E74" i="15"/>
  <c r="E73" i="15"/>
  <c r="H64" i="15"/>
  <c r="E58" i="15"/>
  <c r="E59" i="15"/>
  <c r="F54" i="15"/>
  <c r="H51" i="15"/>
  <c r="G34" i="15"/>
  <c r="L191" i="7" s="1"/>
  <c r="E44" i="15"/>
  <c r="E43" i="15"/>
  <c r="E85" i="12"/>
  <c r="E13" i="12"/>
  <c r="J116" i="13"/>
  <c r="I79" i="1" s="1"/>
  <c r="J117" i="13"/>
  <c r="I237" i="12"/>
  <c r="I116" i="13"/>
  <c r="H79" i="1" s="1"/>
  <c r="H117" i="13"/>
  <c r="F60" i="12"/>
  <c r="E103" i="12"/>
  <c r="E127" i="12"/>
  <c r="F95" i="13"/>
  <c r="F100" i="13"/>
  <c r="G92" i="13"/>
  <c r="G93" i="13" s="1"/>
  <c r="F104" i="13"/>
  <c r="E78" i="1" s="1"/>
  <c r="F102" i="13"/>
  <c r="E25" i="1" s="1"/>
  <c r="F101" i="13"/>
  <c r="E16" i="1" s="1"/>
  <c r="F37" i="13"/>
  <c r="F27" i="13" s="1"/>
  <c r="K140" i="7" s="1"/>
  <c r="K130" i="7" s="1"/>
  <c r="F50" i="13" s="1"/>
  <c r="E47" i="13"/>
  <c r="D62" i="1" s="1"/>
  <c r="E105" i="12"/>
  <c r="E72" i="12"/>
  <c r="E74" i="12" s="1"/>
  <c r="E106" i="12"/>
  <c r="E108" i="12"/>
  <c r="D42" i="12"/>
  <c r="D30" i="12" s="1"/>
  <c r="D95" i="12"/>
  <c r="D43" i="12"/>
  <c r="D31" i="12" s="1"/>
  <c r="E155" i="12"/>
  <c r="E157" i="12" s="1"/>
  <c r="E222" i="12"/>
  <c r="D20" i="2" s="1"/>
  <c r="E252" i="12"/>
  <c r="F253" i="12"/>
  <c r="F226" i="12" s="1"/>
  <c r="E74" i="1" s="1"/>
  <c r="F244" i="12"/>
  <c r="F221" i="12" s="1"/>
  <c r="F250" i="12"/>
  <c r="F223" i="12" s="1"/>
  <c r="E12" i="1" s="1"/>
  <c r="F251" i="12"/>
  <c r="F224" i="12" s="1"/>
  <c r="E21" i="1" s="1"/>
  <c r="F249" i="12"/>
  <c r="G241" i="12"/>
  <c r="G242" i="12" s="1"/>
  <c r="G232" i="12" s="1"/>
  <c r="F212" i="12"/>
  <c r="E73" i="1" s="1"/>
  <c r="G200" i="12"/>
  <c r="G201" i="12" s="1"/>
  <c r="F209" i="12"/>
  <c r="E11" i="1" s="1"/>
  <c r="F210" i="12"/>
  <c r="E20" i="1" s="1"/>
  <c r="F203" i="12"/>
  <c r="F208" i="12"/>
  <c r="F183" i="12"/>
  <c r="E72" i="1" s="1"/>
  <c r="F174" i="12"/>
  <c r="F179" i="12"/>
  <c r="G171" i="12"/>
  <c r="G172" i="12" s="1"/>
  <c r="F181" i="12"/>
  <c r="F180" i="12"/>
  <c r="E10" i="1" s="1"/>
  <c r="F154" i="12"/>
  <c r="F152" i="12"/>
  <c r="F151" i="12"/>
  <c r="F145" i="12"/>
  <c r="F150" i="12"/>
  <c r="F153" i="12" s="1"/>
  <c r="G142" i="12"/>
  <c r="G143" i="12" s="1"/>
  <c r="F131" i="12"/>
  <c r="G119" i="12"/>
  <c r="G120" i="12" s="1"/>
  <c r="F129" i="12"/>
  <c r="F102" i="12"/>
  <c r="F122" i="12"/>
  <c r="F128" i="12"/>
  <c r="D229" i="12"/>
  <c r="E281" i="12"/>
  <c r="G269" i="12"/>
  <c r="G274" i="12"/>
  <c r="H266" i="12"/>
  <c r="H267" i="12" s="1"/>
  <c r="H259" i="12" s="1"/>
  <c r="M110" i="7" s="1"/>
  <c r="M100" i="7" s="1"/>
  <c r="H280" i="12" s="1"/>
  <c r="F277" i="12"/>
  <c r="F279" i="12" s="1"/>
  <c r="G276" i="12"/>
  <c r="G275" i="12"/>
  <c r="F26" i="2"/>
  <c r="L108" i="18" l="1"/>
  <c r="L109" i="18"/>
  <c r="L111" i="18"/>
  <c r="L113" i="18" s="1"/>
  <c r="P331" i="7"/>
  <c r="P330" i="7" s="1"/>
  <c r="K114" i="18" s="1"/>
  <c r="K115" i="18" s="1"/>
  <c r="G371" i="16"/>
  <c r="F378" i="16"/>
  <c r="F366" i="16" s="1"/>
  <c r="F365" i="16"/>
  <c r="F296" i="16" s="1"/>
  <c r="L270" i="7"/>
  <c r="L269" i="7" s="1"/>
  <c r="G369" i="16" s="1"/>
  <c r="F379" i="16"/>
  <c r="F367" i="16" s="1"/>
  <c r="F298" i="16" s="1"/>
  <c r="E43" i="1" s="1"/>
  <c r="G319" i="16"/>
  <c r="H391" i="16"/>
  <c r="I25" i="30"/>
  <c r="I38" i="30" s="1"/>
  <c r="I47" i="30"/>
  <c r="J54" i="30"/>
  <c r="J21" i="30"/>
  <c r="J20" i="30"/>
  <c r="J19" i="30"/>
  <c r="G41" i="30"/>
  <c r="I32" i="30"/>
  <c r="G59" i="30"/>
  <c r="G64" i="30" s="1"/>
  <c r="G66" i="30" s="1"/>
  <c r="G4" i="30" s="1"/>
  <c r="G9" i="30" s="1"/>
  <c r="F4" i="30"/>
  <c r="F9" i="30" s="1"/>
  <c r="H39" i="30"/>
  <c r="H40" i="30" s="1"/>
  <c r="H35" i="30"/>
  <c r="H42" i="30" s="1"/>
  <c r="I31" i="30"/>
  <c r="I45" i="30"/>
  <c r="I26" i="30"/>
  <c r="I27" i="30"/>
  <c r="J62" i="30"/>
  <c r="K18" i="30"/>
  <c r="K30" i="30" s="1"/>
  <c r="L17" i="30"/>
  <c r="L29" i="30" s="1"/>
  <c r="K16" i="30"/>
  <c r="L15" i="30"/>
  <c r="K71" i="30"/>
  <c r="K69" i="30" s="1"/>
  <c r="J73" i="30"/>
  <c r="J75" i="30" s="1"/>
  <c r="I76" i="30"/>
  <c r="I77" i="30"/>
  <c r="H363" i="16"/>
  <c r="D159" i="1"/>
  <c r="E433" i="16"/>
  <c r="H455" i="16"/>
  <c r="H456" i="16"/>
  <c r="F42" i="19"/>
  <c r="F46" i="19" s="1"/>
  <c r="K367" i="7" s="1"/>
  <c r="K366" i="7" s="1"/>
  <c r="F56" i="19" s="1"/>
  <c r="K357" i="7"/>
  <c r="K356" i="7" s="1"/>
  <c r="F19" i="19" s="1"/>
  <c r="F25" i="19"/>
  <c r="F18" i="19"/>
  <c r="F29" i="19"/>
  <c r="K362" i="7" s="1"/>
  <c r="K361" i="7" s="1"/>
  <c r="F37" i="19" s="1"/>
  <c r="G13" i="19"/>
  <c r="H373" i="16"/>
  <c r="G375" i="16"/>
  <c r="G377" i="16" s="1"/>
  <c r="I312" i="16"/>
  <c r="I310" i="16" s="1"/>
  <c r="H314" i="16"/>
  <c r="H316" i="16" s="1"/>
  <c r="J450" i="16"/>
  <c r="I452" i="16"/>
  <c r="H57" i="30"/>
  <c r="J51" i="30"/>
  <c r="K12" i="30"/>
  <c r="K7" i="30" s="1"/>
  <c r="K72" i="30" s="1"/>
  <c r="J56" i="30"/>
  <c r="M238" i="7"/>
  <c r="H171" i="15"/>
  <c r="H173" i="15" s="1"/>
  <c r="L213" i="7"/>
  <c r="L211" i="7" s="1"/>
  <c r="L206" i="7" s="1"/>
  <c r="G183" i="15" s="1"/>
  <c r="G325" i="15"/>
  <c r="G315" i="15" s="1"/>
  <c r="H323" i="15"/>
  <c r="G31" i="18"/>
  <c r="G398" i="15"/>
  <c r="L228" i="7" s="1"/>
  <c r="L227" i="7" s="1"/>
  <c r="G431" i="15" s="1"/>
  <c r="G390" i="15"/>
  <c r="G414" i="15" s="1"/>
  <c r="F427" i="15"/>
  <c r="F410" i="15"/>
  <c r="F404" i="15" s="1"/>
  <c r="H28" i="2"/>
  <c r="D61" i="1"/>
  <c r="E308" i="12"/>
  <c r="E310" i="12" s="1"/>
  <c r="F306" i="12"/>
  <c r="E21" i="2"/>
  <c r="G286" i="12"/>
  <c r="L125" i="7" s="1"/>
  <c r="L115" i="7" s="1"/>
  <c r="G309" i="12" s="1"/>
  <c r="G303" i="12"/>
  <c r="G298" i="12"/>
  <c r="H295" i="12"/>
  <c r="G305" i="12"/>
  <c r="F22" i="1" s="1"/>
  <c r="G307" i="12"/>
  <c r="F75" i="1" s="1"/>
  <c r="F12" i="2"/>
  <c r="G304" i="12"/>
  <c r="F13" i="1" s="1"/>
  <c r="H296" i="12"/>
  <c r="H12" i="12"/>
  <c r="D24" i="15"/>
  <c r="N165" i="7"/>
  <c r="I90" i="13"/>
  <c r="N150" i="7"/>
  <c r="I62" i="13"/>
  <c r="L11" i="27"/>
  <c r="K13" i="27"/>
  <c r="K15" i="27" s="1"/>
  <c r="K7" i="27" s="1"/>
  <c r="J100" i="1" s="1"/>
  <c r="P457" i="7"/>
  <c r="P456" i="7" s="1"/>
  <c r="K16" i="27" s="1"/>
  <c r="J17" i="27"/>
  <c r="J7" i="27"/>
  <c r="I100" i="1" s="1"/>
  <c r="I7" i="25"/>
  <c r="H99" i="1" s="1"/>
  <c r="H7" i="25"/>
  <c r="G99" i="1" s="1"/>
  <c r="AB114" i="19"/>
  <c r="AO113" i="19"/>
  <c r="P113" i="19"/>
  <c r="O115" i="19"/>
  <c r="T385" i="7"/>
  <c r="T384" i="7" s="1"/>
  <c r="O118" i="19" s="1"/>
  <c r="AO118" i="19" s="1"/>
  <c r="N119" i="19"/>
  <c r="M119" i="19"/>
  <c r="L69" i="1"/>
  <c r="I108" i="19"/>
  <c r="H111" i="1"/>
  <c r="J106" i="19"/>
  <c r="J105" i="19"/>
  <c r="K97" i="19"/>
  <c r="K94" i="19" s="1"/>
  <c r="L89" i="19"/>
  <c r="F194" i="19"/>
  <c r="F196" i="19" s="1"/>
  <c r="E114" i="1"/>
  <c r="E161" i="19"/>
  <c r="E165" i="19" s="1"/>
  <c r="D113" i="1"/>
  <c r="D30" i="1"/>
  <c r="D28" i="1" s="1"/>
  <c r="D97" i="1"/>
  <c r="F442" i="16"/>
  <c r="F428" i="16"/>
  <c r="F155" i="19"/>
  <c r="F149" i="19"/>
  <c r="G143" i="19"/>
  <c r="K420" i="7"/>
  <c r="E51" i="19"/>
  <c r="D110" i="1"/>
  <c r="J448" i="16"/>
  <c r="J138" i="19"/>
  <c r="O280" i="7"/>
  <c r="O279" i="7" s="1"/>
  <c r="J458" i="16" s="1"/>
  <c r="I98" i="16"/>
  <c r="J100" i="16" s="1"/>
  <c r="H143" i="16"/>
  <c r="M249" i="7"/>
  <c r="M248" i="7" s="1"/>
  <c r="H96" i="16" s="1"/>
  <c r="J60" i="13"/>
  <c r="O146" i="7"/>
  <c r="J88" i="13"/>
  <c r="O161" i="7"/>
  <c r="I34" i="13"/>
  <c r="N135" i="7"/>
  <c r="K162" i="18"/>
  <c r="K171" i="18" s="1"/>
  <c r="J108" i="1" s="1"/>
  <c r="L154" i="18"/>
  <c r="I173" i="18"/>
  <c r="H89" i="1"/>
  <c r="I89" i="18"/>
  <c r="I93" i="18" s="1"/>
  <c r="H105" i="1"/>
  <c r="G27" i="18"/>
  <c r="G26" i="18" s="1"/>
  <c r="G35" i="18" s="1"/>
  <c r="G260" i="15"/>
  <c r="L223" i="7"/>
  <c r="L222" i="7" s="1"/>
  <c r="G37" i="18" s="1"/>
  <c r="F47" i="18"/>
  <c r="F29" i="18"/>
  <c r="E50" i="18"/>
  <c r="E54" i="18" s="1"/>
  <c r="D103" i="1"/>
  <c r="D96" i="1"/>
  <c r="F148" i="19"/>
  <c r="K406" i="7"/>
  <c r="K417" i="7"/>
  <c r="L275" i="7"/>
  <c r="L274" i="7" s="1"/>
  <c r="G446" i="16" s="1"/>
  <c r="G137" i="19"/>
  <c r="D102" i="1"/>
  <c r="H27" i="2"/>
  <c r="O7" i="7"/>
  <c r="O23" i="7"/>
  <c r="N60" i="7"/>
  <c r="I169" i="12"/>
  <c r="D48" i="12"/>
  <c r="D36" i="12" s="1"/>
  <c r="D22" i="12" s="1"/>
  <c r="K70" i="7"/>
  <c r="F214" i="12" s="1"/>
  <c r="K55" i="7"/>
  <c r="F185" i="12" s="1"/>
  <c r="I93" i="1"/>
  <c r="AB415" i="7"/>
  <c r="AC415" i="7"/>
  <c r="AD415" i="7"/>
  <c r="H95" i="1"/>
  <c r="I132" i="19"/>
  <c r="L83" i="19"/>
  <c r="D38" i="19"/>
  <c r="F55" i="19"/>
  <c r="F52" i="19" s="1"/>
  <c r="E110" i="1" s="1"/>
  <c r="E34" i="19"/>
  <c r="F33" i="19"/>
  <c r="F36" i="19"/>
  <c r="E109" i="1" s="1"/>
  <c r="G191" i="19"/>
  <c r="G193" i="19" s="1"/>
  <c r="F114" i="1" s="1"/>
  <c r="G194" i="19"/>
  <c r="G196" i="19" s="1"/>
  <c r="L148" i="18"/>
  <c r="E121" i="18"/>
  <c r="E127" i="18"/>
  <c r="K52" i="25"/>
  <c r="K60" i="25" s="1"/>
  <c r="P445" i="7" s="1"/>
  <c r="P444" i="7" s="1"/>
  <c r="K68" i="25" s="1"/>
  <c r="K168" i="18"/>
  <c r="L160" i="18"/>
  <c r="M152" i="18"/>
  <c r="J88" i="18"/>
  <c r="I85" i="1" s="1"/>
  <c r="J91" i="18"/>
  <c r="K161" i="18"/>
  <c r="L153" i="18"/>
  <c r="J169" i="18"/>
  <c r="J159" i="18"/>
  <c r="J51" i="25" s="1"/>
  <c r="J167" i="18"/>
  <c r="M207" i="7"/>
  <c r="H169" i="15"/>
  <c r="N120" i="7"/>
  <c r="I293" i="12"/>
  <c r="N75" i="7"/>
  <c r="I198" i="12"/>
  <c r="G101" i="12"/>
  <c r="L50" i="7" s="1"/>
  <c r="L40" i="7" s="1"/>
  <c r="G110" i="12" s="1"/>
  <c r="F219" i="12"/>
  <c r="K95" i="7"/>
  <c r="K85" i="7" s="1"/>
  <c r="F255" i="12" s="1"/>
  <c r="J291" i="12"/>
  <c r="O116" i="7"/>
  <c r="J196" i="12"/>
  <c r="O71" i="7"/>
  <c r="J237" i="12"/>
  <c r="O86" i="7"/>
  <c r="I239" i="12"/>
  <c r="N90" i="7"/>
  <c r="G219" i="12"/>
  <c r="L95" i="7"/>
  <c r="L85" i="7" s="1"/>
  <c r="G255" i="12" s="1"/>
  <c r="G228" i="12" s="1"/>
  <c r="M72" i="25"/>
  <c r="L74" i="25"/>
  <c r="K14" i="25"/>
  <c r="K18" i="25" s="1"/>
  <c r="L13" i="25"/>
  <c r="L25" i="25"/>
  <c r="M23" i="25"/>
  <c r="N21" i="25"/>
  <c r="S437" i="7" s="1"/>
  <c r="S436" i="7" s="1"/>
  <c r="N24" i="25" s="1"/>
  <c r="Q433" i="7"/>
  <c r="Q432" i="7" s="1"/>
  <c r="L15" i="25" s="1"/>
  <c r="L14" i="25" s="1"/>
  <c r="L18" i="25" s="1"/>
  <c r="M11" i="25"/>
  <c r="M17" i="25" s="1"/>
  <c r="J93" i="25"/>
  <c r="L82" i="25"/>
  <c r="M80" i="25"/>
  <c r="R452" i="7" s="1"/>
  <c r="R451" i="7" s="1"/>
  <c r="M92" i="25" s="1"/>
  <c r="K88" i="25"/>
  <c r="G98" i="1"/>
  <c r="J187" i="19"/>
  <c r="J190" i="19"/>
  <c r="I176" i="19"/>
  <c r="I183" i="19"/>
  <c r="H181" i="19"/>
  <c r="J173" i="19"/>
  <c r="J177" i="19" s="1"/>
  <c r="K86" i="18"/>
  <c r="E73" i="18"/>
  <c r="E77" i="18" s="1"/>
  <c r="J284" i="7"/>
  <c r="E22" i="18" s="1"/>
  <c r="F11" i="18"/>
  <c r="H28" i="18"/>
  <c r="H321" i="15"/>
  <c r="H128" i="15"/>
  <c r="I130" i="15" s="1"/>
  <c r="I128" i="15" s="1"/>
  <c r="M202" i="7"/>
  <c r="M201" i="7" s="1"/>
  <c r="H96" i="15" s="1"/>
  <c r="H62" i="15"/>
  <c r="I64" i="15" s="1"/>
  <c r="F15" i="2"/>
  <c r="G83" i="13"/>
  <c r="L170" i="7" s="1"/>
  <c r="L160" i="7" s="1"/>
  <c r="G106" i="13" s="1"/>
  <c r="D64" i="1"/>
  <c r="D109" i="12"/>
  <c r="D134" i="12"/>
  <c r="D111" i="12" s="1"/>
  <c r="F10" i="2"/>
  <c r="G191" i="12"/>
  <c r="L80" i="7" s="1"/>
  <c r="F9" i="2"/>
  <c r="G162" i="12"/>
  <c r="L65" i="7" s="1"/>
  <c r="E19" i="1"/>
  <c r="E87" i="12"/>
  <c r="E41" i="12" s="1"/>
  <c r="E29" i="12" s="1"/>
  <c r="E15" i="12" s="1"/>
  <c r="E39" i="12"/>
  <c r="F71" i="12"/>
  <c r="F127" i="12"/>
  <c r="J55" i="12"/>
  <c r="O26" i="7"/>
  <c r="I57" i="12"/>
  <c r="N30" i="7"/>
  <c r="E256" i="15"/>
  <c r="H361" i="15"/>
  <c r="H362" i="15"/>
  <c r="AC196" i="7"/>
  <c r="D384" i="15"/>
  <c r="D252" i="15"/>
  <c r="G325" i="16"/>
  <c r="H323" i="16"/>
  <c r="M265" i="7" s="1"/>
  <c r="M264" i="7" s="1"/>
  <c r="H308" i="16" s="1"/>
  <c r="G12" i="19"/>
  <c r="F305" i="16"/>
  <c r="F297" i="16" s="1"/>
  <c r="E29" i="1" s="1"/>
  <c r="F330" i="16"/>
  <c r="F307" i="16" s="1"/>
  <c r="G8" i="19"/>
  <c r="G17" i="19" s="1"/>
  <c r="M96" i="19"/>
  <c r="M104" i="19" s="1"/>
  <c r="L104" i="19"/>
  <c r="L71" i="19"/>
  <c r="K79" i="19"/>
  <c r="K61" i="25"/>
  <c r="J61" i="25"/>
  <c r="K62" i="25"/>
  <c r="J62" i="25"/>
  <c r="I69" i="25"/>
  <c r="M134" i="18"/>
  <c r="R338" i="7" s="1"/>
  <c r="R337" i="7" s="1"/>
  <c r="M147" i="18" s="1"/>
  <c r="L142" i="18"/>
  <c r="K141" i="18"/>
  <c r="K28" i="25" s="1"/>
  <c r="K29" i="25"/>
  <c r="K37" i="25" s="1"/>
  <c r="K41" i="25" s="1"/>
  <c r="P441" i="7" s="1"/>
  <c r="P440" i="7" s="1"/>
  <c r="K47" i="25" s="1"/>
  <c r="J28" i="25"/>
  <c r="J37" i="25"/>
  <c r="J41" i="25" s="1"/>
  <c r="I48" i="25"/>
  <c r="H48" i="25"/>
  <c r="K102" i="19"/>
  <c r="L95" i="19"/>
  <c r="L103" i="19" s="1"/>
  <c r="M87" i="19"/>
  <c r="R380" i="7" s="1"/>
  <c r="R379" i="7" s="1"/>
  <c r="M107" i="19" s="1"/>
  <c r="K69" i="19"/>
  <c r="K77" i="19"/>
  <c r="L70" i="19"/>
  <c r="L78" i="19" s="1"/>
  <c r="M62" i="19"/>
  <c r="R375" i="7" s="1"/>
  <c r="R374" i="7" s="1"/>
  <c r="M82" i="19" s="1"/>
  <c r="Q45" i="19"/>
  <c r="R43" i="19"/>
  <c r="N28" i="19"/>
  <c r="D91" i="1"/>
  <c r="E302" i="16"/>
  <c r="G232" i="16"/>
  <c r="G197" i="16" s="1"/>
  <c r="G196" i="16"/>
  <c r="G189" i="16" s="1"/>
  <c r="K83" i="18"/>
  <c r="P326" i="7" s="1"/>
  <c r="P325" i="7" s="1"/>
  <c r="K92" i="18" s="1"/>
  <c r="G277" i="15"/>
  <c r="L5" i="25"/>
  <c r="C91" i="1"/>
  <c r="D90" i="1"/>
  <c r="M106" i="18"/>
  <c r="K125" i="19"/>
  <c r="P395" i="7" s="1"/>
  <c r="P394" i="7" s="1"/>
  <c r="K131" i="19" s="1"/>
  <c r="J128" i="19"/>
  <c r="J130" i="19" s="1"/>
  <c r="I179" i="19"/>
  <c r="K168" i="19"/>
  <c r="J172" i="19"/>
  <c r="E19" i="18"/>
  <c r="D80" i="1" s="1"/>
  <c r="M5" i="19"/>
  <c r="K84" i="18"/>
  <c r="L80" i="18"/>
  <c r="I462" i="15"/>
  <c r="I475" i="15" s="1"/>
  <c r="J450" i="15"/>
  <c r="J438" i="15" s="1"/>
  <c r="J449" i="15"/>
  <c r="J437" i="15" s="1"/>
  <c r="I461" i="15"/>
  <c r="I474" i="15" s="1"/>
  <c r="J447" i="15"/>
  <c r="J435" i="15" s="1"/>
  <c r="I459" i="15"/>
  <c r="I472" i="15" s="1"/>
  <c r="J446" i="15"/>
  <c r="J434" i="15" s="1"/>
  <c r="I458" i="15"/>
  <c r="I471" i="15" s="1"/>
  <c r="H271" i="15"/>
  <c r="H275" i="15" s="1"/>
  <c r="I415" i="15"/>
  <c r="I428" i="15" s="1"/>
  <c r="J403" i="15"/>
  <c r="J391" i="15" s="1"/>
  <c r="I413" i="15"/>
  <c r="I426" i="15" s="1"/>
  <c r="J401" i="15"/>
  <c r="J389" i="15" s="1"/>
  <c r="I412" i="15"/>
  <c r="I425" i="15" s="1"/>
  <c r="J400" i="15"/>
  <c r="J388" i="15" s="1"/>
  <c r="E382" i="15"/>
  <c r="D38" i="2"/>
  <c r="L81" i="18"/>
  <c r="K67" i="18"/>
  <c r="R67" i="18"/>
  <c r="K60" i="18"/>
  <c r="L58" i="18"/>
  <c r="J62" i="18"/>
  <c r="E124" i="18"/>
  <c r="E102" i="18"/>
  <c r="E99" i="18"/>
  <c r="D86" i="1" s="1"/>
  <c r="F8" i="18"/>
  <c r="E379" i="15"/>
  <c r="F423" i="15"/>
  <c r="K10" i="12"/>
  <c r="K51" i="12"/>
  <c r="K53" i="12" s="1"/>
  <c r="K233" i="12"/>
  <c r="K235" i="12" s="1"/>
  <c r="P86" i="7" s="1"/>
  <c r="K287" i="12"/>
  <c r="K289" i="12" s="1"/>
  <c r="K84" i="13"/>
  <c r="K86" i="13" s="1"/>
  <c r="K56" i="13"/>
  <c r="K58" i="13" s="1"/>
  <c r="K76" i="12"/>
  <c r="K78" i="12" s="1"/>
  <c r="K80" i="12" s="1"/>
  <c r="K28" i="13"/>
  <c r="K30" i="13" s="1"/>
  <c r="P131" i="7" s="1"/>
  <c r="K192" i="12"/>
  <c r="K194" i="12" s="1"/>
  <c r="K163" i="12"/>
  <c r="K165" i="12" s="1"/>
  <c r="D59" i="1"/>
  <c r="E213" i="12"/>
  <c r="E215" i="12" s="1"/>
  <c r="D58" i="1"/>
  <c r="E184" i="12"/>
  <c r="E186" i="12" s="1"/>
  <c r="J32" i="13"/>
  <c r="J9" i="13"/>
  <c r="J11" i="13" s="1"/>
  <c r="J167" i="12"/>
  <c r="J9" i="12"/>
  <c r="J11" i="12" s="1"/>
  <c r="D45" i="2"/>
  <c r="E164" i="16"/>
  <c r="E317" i="15"/>
  <c r="E316" i="15"/>
  <c r="H336" i="15"/>
  <c r="H338" i="15" s="1"/>
  <c r="I334" i="15"/>
  <c r="I332" i="15" s="1"/>
  <c r="I284" i="15"/>
  <c r="H286" i="15"/>
  <c r="D13" i="15"/>
  <c r="H352" i="16"/>
  <c r="H402" i="16"/>
  <c r="D42" i="2"/>
  <c r="E208" i="15"/>
  <c r="D41" i="2"/>
  <c r="E164" i="15"/>
  <c r="G386" i="15"/>
  <c r="G12" i="18" s="1"/>
  <c r="H402" i="15"/>
  <c r="E93" i="15"/>
  <c r="E94" i="15"/>
  <c r="K187" i="15"/>
  <c r="L186" i="15"/>
  <c r="H302" i="15"/>
  <c r="E255" i="15"/>
  <c r="E162" i="15"/>
  <c r="D50" i="1" s="1"/>
  <c r="I400" i="16"/>
  <c r="I401" i="16"/>
  <c r="E28" i="15"/>
  <c r="K417" i="16"/>
  <c r="K415" i="16" s="1"/>
  <c r="J419" i="16"/>
  <c r="I424" i="16"/>
  <c r="J358" i="16"/>
  <c r="K356" i="16"/>
  <c r="K354" i="16" s="1"/>
  <c r="J362" i="16"/>
  <c r="J361" i="16"/>
  <c r="J363" i="16" s="1"/>
  <c r="I361" i="16"/>
  <c r="I362" i="16"/>
  <c r="E27" i="15"/>
  <c r="G445" i="15"/>
  <c r="L233" i="7" s="1"/>
  <c r="L232" i="7" s="1"/>
  <c r="G478" i="15" s="1"/>
  <c r="G436" i="15"/>
  <c r="J369" i="15"/>
  <c r="K365" i="15"/>
  <c r="L367" i="15" s="1"/>
  <c r="K356" i="15"/>
  <c r="K354" i="15" s="1"/>
  <c r="I358" i="15"/>
  <c r="I362" i="15"/>
  <c r="I361" i="15"/>
  <c r="G363" i="15"/>
  <c r="H363" i="15"/>
  <c r="H374" i="15"/>
  <c r="I372" i="15"/>
  <c r="I373" i="15"/>
  <c r="K10" i="13"/>
  <c r="L14" i="21"/>
  <c r="L10" i="12" s="1"/>
  <c r="D16" i="12"/>
  <c r="C17" i="2"/>
  <c r="D17" i="12"/>
  <c r="C9" i="1"/>
  <c r="F211" i="12"/>
  <c r="E19" i="2"/>
  <c r="F182" i="12"/>
  <c r="E18" i="2"/>
  <c r="K304" i="15"/>
  <c r="L306" i="15" s="1"/>
  <c r="J308" i="15"/>
  <c r="I311" i="15"/>
  <c r="I312" i="15"/>
  <c r="J297" i="15"/>
  <c r="K293" i="15"/>
  <c r="L295" i="15" s="1"/>
  <c r="I302" i="15"/>
  <c r="F103" i="13"/>
  <c r="E24" i="2"/>
  <c r="F45" i="13"/>
  <c r="E14" i="1" s="1"/>
  <c r="E13" i="2"/>
  <c r="F473" i="15"/>
  <c r="F457" i="15"/>
  <c r="E18" i="15"/>
  <c r="E22" i="15" s="1"/>
  <c r="D151" i="1" s="1"/>
  <c r="F148" i="15"/>
  <c r="E156" i="15"/>
  <c r="H147" i="15"/>
  <c r="I145" i="15"/>
  <c r="I143" i="15" s="1"/>
  <c r="F82" i="15"/>
  <c r="E90" i="15"/>
  <c r="I79" i="15"/>
  <c r="I77" i="15" s="1"/>
  <c r="E445" i="16"/>
  <c r="E431" i="16" s="1"/>
  <c r="E430" i="16"/>
  <c r="D44" i="1" s="1"/>
  <c r="F190" i="16"/>
  <c r="D54" i="1"/>
  <c r="D40" i="1"/>
  <c r="F443" i="16"/>
  <c r="F429" i="16" s="1"/>
  <c r="G436" i="16"/>
  <c r="H413" i="16"/>
  <c r="E380" i="15"/>
  <c r="D47" i="1" s="1"/>
  <c r="E477" i="15"/>
  <c r="G188" i="16"/>
  <c r="D11" i="15"/>
  <c r="H424" i="15"/>
  <c r="I399" i="15"/>
  <c r="K406" i="16"/>
  <c r="K404" i="16" s="1"/>
  <c r="J408" i="16"/>
  <c r="I413" i="16"/>
  <c r="D51" i="13"/>
  <c r="K345" i="16"/>
  <c r="K343" i="16" s="1"/>
  <c r="J347" i="16"/>
  <c r="I350" i="16"/>
  <c r="I351" i="16"/>
  <c r="H194" i="16"/>
  <c r="H187" i="16" s="1"/>
  <c r="H230" i="16"/>
  <c r="H231" i="16"/>
  <c r="H196" i="16" s="1"/>
  <c r="J397" i="16"/>
  <c r="K395" i="16"/>
  <c r="K393" i="16" s="1"/>
  <c r="K384" i="16"/>
  <c r="K382" i="16" s="1"/>
  <c r="J386" i="16"/>
  <c r="K334" i="16"/>
  <c r="K332" i="16" s="1"/>
  <c r="J336" i="16"/>
  <c r="H341" i="16"/>
  <c r="I389" i="16"/>
  <c r="I390" i="16"/>
  <c r="I339" i="16"/>
  <c r="I340" i="16"/>
  <c r="H221" i="16"/>
  <c r="G248" i="16"/>
  <c r="G250" i="16" s="1"/>
  <c r="E192" i="16"/>
  <c r="E182" i="16"/>
  <c r="E163" i="16" s="1"/>
  <c r="F148" i="16"/>
  <c r="E156" i="16"/>
  <c r="F133" i="16"/>
  <c r="E141" i="16"/>
  <c r="E126" i="16"/>
  <c r="F118" i="16"/>
  <c r="K115" i="16"/>
  <c r="E94" i="16"/>
  <c r="E93" i="16"/>
  <c r="E111" i="16"/>
  <c r="J130" i="16"/>
  <c r="I132" i="16"/>
  <c r="I102" i="16"/>
  <c r="U105" i="16" s="1"/>
  <c r="H147" i="16"/>
  <c r="J117" i="16"/>
  <c r="I208" i="16"/>
  <c r="I209" i="16"/>
  <c r="I245" i="16"/>
  <c r="I270" i="16"/>
  <c r="I271" i="16"/>
  <c r="J119" i="13"/>
  <c r="E49" i="13"/>
  <c r="V10" i="12"/>
  <c r="W14" i="21"/>
  <c r="W10" i="13" s="1"/>
  <c r="L54" i="12"/>
  <c r="H246" i="16"/>
  <c r="H247" i="16"/>
  <c r="I219" i="16"/>
  <c r="I220" i="16"/>
  <c r="J289" i="16"/>
  <c r="K287" i="16"/>
  <c r="K285" i="16" s="1"/>
  <c r="H294" i="16"/>
  <c r="I292" i="16"/>
  <c r="I293" i="16"/>
  <c r="J238" i="16"/>
  <c r="K236" i="16"/>
  <c r="K234" i="16" s="1"/>
  <c r="H243" i="16"/>
  <c r="I241" i="16"/>
  <c r="I242" i="16"/>
  <c r="J278" i="16"/>
  <c r="K276" i="16"/>
  <c r="K274" i="16" s="1"/>
  <c r="J267" i="16"/>
  <c r="K265" i="16"/>
  <c r="K263" i="16" s="1"/>
  <c r="J256" i="16"/>
  <c r="K254" i="16"/>
  <c r="K252" i="16" s="1"/>
  <c r="J225" i="16"/>
  <c r="J223" i="16" s="1"/>
  <c r="I227" i="16"/>
  <c r="K214" i="16"/>
  <c r="K212" i="16" s="1"/>
  <c r="J216" i="16"/>
  <c r="K203" i="16"/>
  <c r="K201" i="16" s="1"/>
  <c r="J205" i="16"/>
  <c r="F199" i="16"/>
  <c r="F192" i="16" s="1"/>
  <c r="H272" i="16"/>
  <c r="H210" i="16"/>
  <c r="I281" i="16"/>
  <c r="I282" i="16"/>
  <c r="I259" i="16"/>
  <c r="I260" i="16"/>
  <c r="H283" i="16"/>
  <c r="E246" i="15"/>
  <c r="E90" i="16"/>
  <c r="I79" i="16"/>
  <c r="I77" i="16" s="1"/>
  <c r="F67" i="16"/>
  <c r="E75" i="16"/>
  <c r="F52" i="16"/>
  <c r="E60" i="16"/>
  <c r="J64" i="16"/>
  <c r="I66" i="16"/>
  <c r="I49" i="16"/>
  <c r="H51" i="16"/>
  <c r="E352" i="15"/>
  <c r="E341" i="15"/>
  <c r="E330" i="15"/>
  <c r="E291" i="15"/>
  <c r="E280" i="15"/>
  <c r="E269" i="15"/>
  <c r="E161" i="15"/>
  <c r="D36" i="1" s="1"/>
  <c r="I343" i="15"/>
  <c r="F234" i="15"/>
  <c r="E242" i="15"/>
  <c r="E205" i="15"/>
  <c r="D37" i="1" s="1"/>
  <c r="E226" i="15"/>
  <c r="F218" i="15"/>
  <c r="E206" i="15"/>
  <c r="D51" i="1" s="1"/>
  <c r="J215" i="15"/>
  <c r="J213" i="15" s="1"/>
  <c r="I233" i="15"/>
  <c r="I229" i="15"/>
  <c r="F191" i="15"/>
  <c r="E199" i="15"/>
  <c r="F174" i="15"/>
  <c r="E182" i="15"/>
  <c r="I188" i="15"/>
  <c r="N218" i="7" s="1"/>
  <c r="N217" i="7" s="1"/>
  <c r="I200" i="15" s="1"/>
  <c r="E141" i="15"/>
  <c r="F133" i="15"/>
  <c r="E126" i="15"/>
  <c r="F118" i="15"/>
  <c r="F106" i="15"/>
  <c r="H132" i="15"/>
  <c r="I115" i="15"/>
  <c r="I113" i="15" s="1"/>
  <c r="I100" i="15"/>
  <c r="F37" i="15"/>
  <c r="F67" i="15"/>
  <c r="E75" i="15"/>
  <c r="H66" i="15"/>
  <c r="F52" i="15"/>
  <c r="E60" i="15"/>
  <c r="I51" i="15"/>
  <c r="I47" i="15"/>
  <c r="G36" i="15"/>
  <c r="G32" i="15"/>
  <c r="E45" i="15"/>
  <c r="E96" i="12"/>
  <c r="E46" i="12" s="1"/>
  <c r="E34" i="12" s="1"/>
  <c r="F84" i="12"/>
  <c r="E40" i="12"/>
  <c r="E28" i="12" s="1"/>
  <c r="E93" i="12"/>
  <c r="E43" i="12" s="1"/>
  <c r="E31" i="12" s="1"/>
  <c r="E94" i="12"/>
  <c r="E44" i="12" s="1"/>
  <c r="E32" i="12" s="1"/>
  <c r="E92" i="12"/>
  <c r="E104" i="12"/>
  <c r="E130" i="12"/>
  <c r="K112" i="13"/>
  <c r="K115" i="13" s="1"/>
  <c r="I117" i="13"/>
  <c r="H119" i="13"/>
  <c r="F69" i="12"/>
  <c r="F68" i="12"/>
  <c r="F62" i="12"/>
  <c r="F67" i="12"/>
  <c r="F70" i="12" s="1"/>
  <c r="G59" i="12"/>
  <c r="G60" i="12" s="1"/>
  <c r="F155" i="12"/>
  <c r="F157" i="12" s="1"/>
  <c r="F108" i="12"/>
  <c r="E105" i="13"/>
  <c r="E107" i="13" s="1"/>
  <c r="F44" i="13"/>
  <c r="E22" i="2" s="1"/>
  <c r="G95" i="13"/>
  <c r="G100" i="13"/>
  <c r="H92" i="13"/>
  <c r="H93" i="13" s="1"/>
  <c r="G102" i="13"/>
  <c r="F25" i="1" s="1"/>
  <c r="G104" i="13"/>
  <c r="F78" i="1" s="1"/>
  <c r="G101" i="13"/>
  <c r="F16" i="1" s="1"/>
  <c r="F46" i="13"/>
  <c r="E23" i="1" s="1"/>
  <c r="F48" i="13"/>
  <c r="E76" i="1" s="1"/>
  <c r="F39" i="13"/>
  <c r="G36" i="13"/>
  <c r="D45" i="12"/>
  <c r="D33" i="12" s="1"/>
  <c r="D97" i="12"/>
  <c r="F106" i="12"/>
  <c r="F103" i="12"/>
  <c r="F105" i="12"/>
  <c r="E254" i="12"/>
  <c r="E225" i="12"/>
  <c r="D60" i="1" s="1"/>
  <c r="F222" i="12"/>
  <c r="E20" i="2" s="1"/>
  <c r="F252" i="12"/>
  <c r="G220" i="12"/>
  <c r="F11" i="2" s="1"/>
  <c r="G249" i="12"/>
  <c r="H241" i="12"/>
  <c r="H242" i="12" s="1"/>
  <c r="G250" i="12"/>
  <c r="G223" i="12" s="1"/>
  <c r="F12" i="1" s="1"/>
  <c r="G251" i="12"/>
  <c r="G224" i="12" s="1"/>
  <c r="F21" i="1" s="1"/>
  <c r="G244" i="12"/>
  <c r="G221" i="12" s="1"/>
  <c r="G253" i="12"/>
  <c r="G226" i="12" s="1"/>
  <c r="F74" i="1" s="1"/>
  <c r="G209" i="12"/>
  <c r="F11" i="1" s="1"/>
  <c r="G210" i="12"/>
  <c r="F20" i="1" s="1"/>
  <c r="G203" i="12"/>
  <c r="G208" i="12"/>
  <c r="H200" i="12"/>
  <c r="H201" i="12" s="1"/>
  <c r="H191" i="12" s="1"/>
  <c r="M80" i="7" s="1"/>
  <c r="G174" i="12"/>
  <c r="H171" i="12"/>
  <c r="H172" i="12" s="1"/>
  <c r="H162" i="12" s="1"/>
  <c r="M65" i="7" s="1"/>
  <c r="G180" i="12"/>
  <c r="F10" i="1" s="1"/>
  <c r="G181" i="12"/>
  <c r="G179" i="12"/>
  <c r="G151" i="12"/>
  <c r="H142" i="12"/>
  <c r="H143" i="12" s="1"/>
  <c r="H154" i="12" s="1"/>
  <c r="G145" i="12"/>
  <c r="G150" i="12"/>
  <c r="G153" i="12" s="1"/>
  <c r="G122" i="12"/>
  <c r="G102" i="12"/>
  <c r="G128" i="12"/>
  <c r="H119" i="12"/>
  <c r="H120" i="12" s="1"/>
  <c r="H101" i="12" s="1"/>
  <c r="M50" i="7" s="1"/>
  <c r="M40" i="7" s="1"/>
  <c r="H110" i="12" s="1"/>
  <c r="G129" i="12"/>
  <c r="G212" i="12"/>
  <c r="F73" i="1" s="1"/>
  <c r="G183" i="12"/>
  <c r="F72" i="1" s="1"/>
  <c r="G154" i="12"/>
  <c r="G152" i="12"/>
  <c r="G131" i="12"/>
  <c r="H278" i="12"/>
  <c r="H269" i="12"/>
  <c r="H274" i="12"/>
  <c r="I266" i="12"/>
  <c r="I267" i="12" s="1"/>
  <c r="G277" i="12"/>
  <c r="G279" i="12" s="1"/>
  <c r="H276" i="12"/>
  <c r="H275" i="12"/>
  <c r="G26" i="2"/>
  <c r="M108" i="18" l="1"/>
  <c r="M109" i="18" s="1"/>
  <c r="M111" i="18"/>
  <c r="M113" i="18" s="1"/>
  <c r="Q331" i="7"/>
  <c r="Q330" i="7" s="1"/>
  <c r="L114" i="18" s="1"/>
  <c r="L115" i="18" s="1"/>
  <c r="F416" i="15"/>
  <c r="G365" i="16"/>
  <c r="G379" i="16"/>
  <c r="G367" i="16" s="1"/>
  <c r="E34" i="2"/>
  <c r="F300" i="16"/>
  <c r="F301" i="16" s="1"/>
  <c r="F47" i="19"/>
  <c r="G378" i="16"/>
  <c r="F48" i="19"/>
  <c r="F380" i="16"/>
  <c r="F368" i="16" s="1"/>
  <c r="F299" i="16"/>
  <c r="F20" i="19"/>
  <c r="F16" i="19"/>
  <c r="E90" i="1" s="1"/>
  <c r="J312" i="16"/>
  <c r="J310" i="16" s="1"/>
  <c r="I314" i="16"/>
  <c r="I316" i="16" s="1"/>
  <c r="G9" i="18"/>
  <c r="G392" i="15"/>
  <c r="I363" i="15"/>
  <c r="I12" i="13"/>
  <c r="J25" i="30"/>
  <c r="J38" i="30" s="1"/>
  <c r="J47" i="30"/>
  <c r="K54" i="30"/>
  <c r="K21" i="30"/>
  <c r="K20" i="30"/>
  <c r="K19" i="30"/>
  <c r="H41" i="30"/>
  <c r="J32" i="30"/>
  <c r="H59" i="30"/>
  <c r="H64" i="30" s="1"/>
  <c r="H66" i="30" s="1"/>
  <c r="I39" i="30"/>
  <c r="I40" i="30" s="1"/>
  <c r="I35" i="30"/>
  <c r="I42" i="30" s="1"/>
  <c r="J31" i="30"/>
  <c r="J45" i="30"/>
  <c r="I37" i="30"/>
  <c r="J27" i="30"/>
  <c r="J26" i="30"/>
  <c r="K62" i="30"/>
  <c r="L18" i="30"/>
  <c r="L30" i="30" s="1"/>
  <c r="M17" i="30"/>
  <c r="M29" i="30" s="1"/>
  <c r="L16" i="30"/>
  <c r="M15" i="30"/>
  <c r="K73" i="30"/>
  <c r="K75" i="30" s="1"/>
  <c r="L71" i="30"/>
  <c r="L69" i="30" s="1"/>
  <c r="I78" i="30"/>
  <c r="J76" i="30"/>
  <c r="J77" i="30"/>
  <c r="M270" i="7"/>
  <c r="M269" i="7" s="1"/>
  <c r="H369" i="16" s="1"/>
  <c r="H371" i="16"/>
  <c r="H10" i="19"/>
  <c r="H317" i="16"/>
  <c r="H318" i="16"/>
  <c r="H457" i="16"/>
  <c r="E434" i="16"/>
  <c r="I317" i="16"/>
  <c r="I455" i="16"/>
  <c r="I456" i="16"/>
  <c r="E35" i="2"/>
  <c r="E33" i="2" s="1"/>
  <c r="F432" i="16"/>
  <c r="J452" i="16"/>
  <c r="K450" i="16"/>
  <c r="M244" i="7"/>
  <c r="M242" i="7" s="1"/>
  <c r="M237" i="7" s="1"/>
  <c r="H30" i="16" s="1"/>
  <c r="I145" i="16"/>
  <c r="N249" i="7" s="1"/>
  <c r="N248" i="7" s="1"/>
  <c r="I96" i="16" s="1"/>
  <c r="K51" i="30"/>
  <c r="L12" i="30"/>
  <c r="L7" i="30" s="1"/>
  <c r="L72" i="30" s="1"/>
  <c r="K56" i="30"/>
  <c r="I57" i="30"/>
  <c r="H325" i="15"/>
  <c r="I323" i="15"/>
  <c r="H31" i="18"/>
  <c r="K17" i="27"/>
  <c r="K8" i="27"/>
  <c r="I105" i="1"/>
  <c r="J89" i="18"/>
  <c r="J93" i="18" s="1"/>
  <c r="F21" i="2"/>
  <c r="G306" i="12"/>
  <c r="G12" i="2"/>
  <c r="H286" i="12"/>
  <c r="M125" i="7" s="1"/>
  <c r="M115" i="7" s="1"/>
  <c r="H309" i="12" s="1"/>
  <c r="F308" i="12"/>
  <c r="F310" i="12" s="1"/>
  <c r="E61" i="1"/>
  <c r="H307" i="12"/>
  <c r="G75" i="1" s="1"/>
  <c r="H303" i="12"/>
  <c r="I295" i="12"/>
  <c r="I296" i="12" s="1"/>
  <c r="I307" i="12" s="1"/>
  <c r="H75" i="1" s="1"/>
  <c r="H298" i="12"/>
  <c r="H305" i="12"/>
  <c r="G22" i="1" s="1"/>
  <c r="H304" i="12"/>
  <c r="G13" i="1" s="1"/>
  <c r="E158" i="1"/>
  <c r="M11" i="27"/>
  <c r="L13" i="27"/>
  <c r="L15" i="27" s="1"/>
  <c r="Q457" i="7"/>
  <c r="Q456" i="7" s="1"/>
  <c r="L16" i="27" s="1"/>
  <c r="L8" i="27" s="1"/>
  <c r="AC114" i="19"/>
  <c r="P115" i="19"/>
  <c r="Q113" i="19"/>
  <c r="U385" i="7"/>
  <c r="U384" i="7" s="1"/>
  <c r="P118" i="19" s="1"/>
  <c r="AO115" i="19"/>
  <c r="O117" i="19"/>
  <c r="L67" i="1"/>
  <c r="K106" i="19"/>
  <c r="J111" i="1" s="1"/>
  <c r="K105" i="19"/>
  <c r="L97" i="19"/>
  <c r="M89" i="19"/>
  <c r="I111" i="1"/>
  <c r="J108" i="19"/>
  <c r="F163" i="19"/>
  <c r="F160" i="19"/>
  <c r="F157" i="19"/>
  <c r="K448" i="16"/>
  <c r="K138" i="19"/>
  <c r="P280" i="7"/>
  <c r="P279" i="7" s="1"/>
  <c r="K458" i="16" s="1"/>
  <c r="G440" i="16"/>
  <c r="G140" i="19"/>
  <c r="G139" i="19" s="1"/>
  <c r="O150" i="7"/>
  <c r="J62" i="13"/>
  <c r="O165" i="7"/>
  <c r="J90" i="13"/>
  <c r="K88" i="13"/>
  <c r="P161" i="7"/>
  <c r="K60" i="13"/>
  <c r="P146" i="7"/>
  <c r="J34" i="13"/>
  <c r="O135" i="7"/>
  <c r="M154" i="18"/>
  <c r="L162" i="18"/>
  <c r="L52" i="25"/>
  <c r="L168" i="18"/>
  <c r="R343" i="7"/>
  <c r="R342" i="7" s="1"/>
  <c r="M172" i="18" s="1"/>
  <c r="M160" i="18"/>
  <c r="N152" i="18"/>
  <c r="O152" i="18" s="1"/>
  <c r="T343" i="7" s="1"/>
  <c r="T342" i="7" s="1"/>
  <c r="O172" i="18" s="1"/>
  <c r="K169" i="18"/>
  <c r="K159" i="18"/>
  <c r="K51" i="25" s="1"/>
  <c r="K167" i="18"/>
  <c r="K173" i="18" s="1"/>
  <c r="M153" i="18"/>
  <c r="L161" i="18"/>
  <c r="I89" i="1"/>
  <c r="J173" i="18"/>
  <c r="D33" i="1"/>
  <c r="E125" i="18"/>
  <c r="E129" i="18" s="1"/>
  <c r="D107" i="1"/>
  <c r="M213" i="7"/>
  <c r="M211" i="7" s="1"/>
  <c r="M206" i="7" s="1"/>
  <c r="H183" i="15" s="1"/>
  <c r="I171" i="15"/>
  <c r="E100" i="18"/>
  <c r="E103" i="18" s="1"/>
  <c r="D106" i="1"/>
  <c r="G30" i="18"/>
  <c r="H262" i="15"/>
  <c r="H260" i="15" s="1"/>
  <c r="H30" i="18" s="1"/>
  <c r="G264" i="15"/>
  <c r="F66" i="18"/>
  <c r="F36" i="18"/>
  <c r="F34" i="18" s="1"/>
  <c r="E81" i="1" s="1"/>
  <c r="F46" i="18"/>
  <c r="F45" i="18" s="1"/>
  <c r="F147" i="19"/>
  <c r="E112" i="1"/>
  <c r="K399" i="7"/>
  <c r="F150" i="19" s="1"/>
  <c r="G136" i="19"/>
  <c r="L7" i="27"/>
  <c r="I28" i="2"/>
  <c r="I140" i="1"/>
  <c r="P7" i="7"/>
  <c r="I27" i="2"/>
  <c r="P23" i="7"/>
  <c r="I12" i="12"/>
  <c r="L70" i="7"/>
  <c r="G214" i="12" s="1"/>
  <c r="L55" i="7"/>
  <c r="G185" i="12" s="1"/>
  <c r="M70" i="7"/>
  <c r="H214" i="12" s="1"/>
  <c r="M55" i="7"/>
  <c r="H185" i="12" s="1"/>
  <c r="AE415" i="7"/>
  <c r="AF415" i="7"/>
  <c r="AG415" i="7"/>
  <c r="I95" i="1"/>
  <c r="J132" i="19"/>
  <c r="M83" i="19"/>
  <c r="F51" i="19"/>
  <c r="F34" i="19"/>
  <c r="F38" i="19" s="1"/>
  <c r="E38" i="19"/>
  <c r="H191" i="19"/>
  <c r="H193" i="19" s="1"/>
  <c r="K8" i="25"/>
  <c r="K91" i="18"/>
  <c r="J105" i="1" s="1"/>
  <c r="K88" i="18"/>
  <c r="J85" i="1" s="1"/>
  <c r="M148" i="18"/>
  <c r="F119" i="18"/>
  <c r="F124" i="18" s="1"/>
  <c r="F97" i="18"/>
  <c r="F21" i="18"/>
  <c r="F228" i="12"/>
  <c r="O120" i="7"/>
  <c r="J293" i="12"/>
  <c r="O75" i="7"/>
  <c r="J198" i="12"/>
  <c r="O90" i="7"/>
  <c r="J239" i="12"/>
  <c r="E27" i="12"/>
  <c r="J35" i="7"/>
  <c r="J25" i="7" s="1"/>
  <c r="K291" i="12"/>
  <c r="P116" i="7"/>
  <c r="K196" i="12"/>
  <c r="P71" i="7"/>
  <c r="K167" i="12"/>
  <c r="P56" i="7"/>
  <c r="J169" i="12"/>
  <c r="O60" i="7"/>
  <c r="N72" i="25"/>
  <c r="M74" i="25"/>
  <c r="M76" i="25" s="1"/>
  <c r="L76" i="25"/>
  <c r="O441" i="7"/>
  <c r="O440" i="7" s="1"/>
  <c r="J47" i="25" s="1"/>
  <c r="J8" i="25" s="1"/>
  <c r="M13" i="25"/>
  <c r="N23" i="25"/>
  <c r="N25" i="25" s="1"/>
  <c r="O21" i="25"/>
  <c r="T437" i="7" s="1"/>
  <c r="T436" i="7" s="1"/>
  <c r="O24" i="25" s="1"/>
  <c r="AO24" i="25" s="1"/>
  <c r="M25" i="25"/>
  <c r="R433" i="7"/>
  <c r="R432" i="7" s="1"/>
  <c r="M15" i="25" s="1"/>
  <c r="M14" i="25" s="1"/>
  <c r="M18" i="25" s="1"/>
  <c r="N11" i="25"/>
  <c r="N17" i="25" s="1"/>
  <c r="L84" i="25"/>
  <c r="M82" i="25"/>
  <c r="N80" i="25"/>
  <c r="S452" i="7" s="1"/>
  <c r="S451" i="7" s="1"/>
  <c r="N92" i="25" s="1"/>
  <c r="K90" i="25"/>
  <c r="K93" i="25" s="1"/>
  <c r="L88" i="25"/>
  <c r="H98" i="1"/>
  <c r="K187" i="19"/>
  <c r="K190" i="19"/>
  <c r="J176" i="19"/>
  <c r="I98" i="1" s="1"/>
  <c r="J183" i="19"/>
  <c r="I181" i="19"/>
  <c r="K173" i="19"/>
  <c r="K177" i="19" s="1"/>
  <c r="L86" i="18"/>
  <c r="K305" i="7"/>
  <c r="G15" i="18"/>
  <c r="K302" i="7"/>
  <c r="K291" i="7"/>
  <c r="D14" i="15"/>
  <c r="I98" i="15"/>
  <c r="J100" i="15" s="1"/>
  <c r="N202" i="7"/>
  <c r="N201" i="7" s="1"/>
  <c r="I96" i="15" s="1"/>
  <c r="I62" i="15"/>
  <c r="J64" i="15" s="1"/>
  <c r="H34" i="15"/>
  <c r="L197" i="7"/>
  <c r="L195" i="7" s="1"/>
  <c r="L190" i="7" s="1"/>
  <c r="G30" i="15" s="1"/>
  <c r="G15" i="2"/>
  <c r="H83" i="13"/>
  <c r="M170" i="7" s="1"/>
  <c r="M160" i="7" s="1"/>
  <c r="H106" i="13" s="1"/>
  <c r="I278" i="12"/>
  <c r="I259" i="12"/>
  <c r="N110" i="7" s="1"/>
  <c r="N100" i="7" s="1"/>
  <c r="I280" i="12" s="1"/>
  <c r="H220" i="12"/>
  <c r="G11" i="2" s="1"/>
  <c r="H232" i="12"/>
  <c r="F72" i="12"/>
  <c r="F104" i="12"/>
  <c r="F130" i="12"/>
  <c r="F19" i="1"/>
  <c r="O30" i="7"/>
  <c r="J57" i="12"/>
  <c r="G127" i="12"/>
  <c r="P26" i="7"/>
  <c r="AD196" i="7"/>
  <c r="H277" i="15"/>
  <c r="G329" i="16"/>
  <c r="G306" i="16" s="1"/>
  <c r="G298" i="16" s="1"/>
  <c r="F43" i="1" s="1"/>
  <c r="G304" i="16"/>
  <c r="G296" i="16" s="1"/>
  <c r="G328" i="16"/>
  <c r="H321" i="16"/>
  <c r="H9" i="19"/>
  <c r="M352" i="7" s="1"/>
  <c r="M351" i="7" s="1"/>
  <c r="G11" i="19"/>
  <c r="L357" i="7" s="1"/>
  <c r="L356" i="7" s="1"/>
  <c r="G19" i="19" s="1"/>
  <c r="G31" i="19"/>
  <c r="G30" i="19"/>
  <c r="J411" i="16"/>
  <c r="J413" i="16" s="1"/>
  <c r="J412" i="16"/>
  <c r="N96" i="19"/>
  <c r="M71" i="19"/>
  <c r="L79" i="19"/>
  <c r="K67" i="25"/>
  <c r="K69" i="25" s="1"/>
  <c r="K59" i="25"/>
  <c r="M161" i="18"/>
  <c r="N153" i="18"/>
  <c r="L169" i="18"/>
  <c r="J59" i="25"/>
  <c r="J67" i="25"/>
  <c r="M162" i="18"/>
  <c r="N154" i="18"/>
  <c r="L171" i="18"/>
  <c r="K108" i="1" s="1"/>
  <c r="L60" i="25"/>
  <c r="Q445" i="7" s="1"/>
  <c r="Q444" i="7" s="1"/>
  <c r="L68" i="25" s="1"/>
  <c r="L167" i="18"/>
  <c r="N134" i="18"/>
  <c r="S338" i="7" s="1"/>
  <c r="S337" i="7" s="1"/>
  <c r="N147" i="18" s="1"/>
  <c r="M142" i="18"/>
  <c r="L141" i="18"/>
  <c r="L29" i="25"/>
  <c r="K36" i="25"/>
  <c r="K46" i="25"/>
  <c r="J36" i="25"/>
  <c r="J46" i="25"/>
  <c r="J93" i="1"/>
  <c r="L102" i="19"/>
  <c r="L94" i="19"/>
  <c r="M95" i="19"/>
  <c r="M103" i="19" s="1"/>
  <c r="N87" i="19"/>
  <c r="S380" i="7" s="1"/>
  <c r="S379" i="7" s="1"/>
  <c r="N107" i="19" s="1"/>
  <c r="K108" i="19"/>
  <c r="L69" i="19"/>
  <c r="L77" i="19"/>
  <c r="M70" i="19"/>
  <c r="M78" i="19" s="1"/>
  <c r="N62" i="19"/>
  <c r="S375" i="7" s="1"/>
  <c r="S374" i="7" s="1"/>
  <c r="N82" i="19" s="1"/>
  <c r="R45" i="19"/>
  <c r="S43" i="19"/>
  <c r="O28" i="19"/>
  <c r="G366" i="16"/>
  <c r="G380" i="16"/>
  <c r="G368" i="16" s="1"/>
  <c r="E383" i="15"/>
  <c r="D155" i="1"/>
  <c r="E209" i="15"/>
  <c r="D153" i="1"/>
  <c r="E165" i="15"/>
  <c r="D152" i="1"/>
  <c r="D167" i="1" s="1"/>
  <c r="AQ58" i="12"/>
  <c r="M5" i="25"/>
  <c r="E91" i="1"/>
  <c r="E165" i="16"/>
  <c r="E166" i="16" s="1"/>
  <c r="D157" i="1"/>
  <c r="N106" i="18"/>
  <c r="D88" i="1"/>
  <c r="E20" i="12"/>
  <c r="D71" i="1"/>
  <c r="L125" i="19"/>
  <c r="Q395" i="7" s="1"/>
  <c r="Q394" i="7" s="1"/>
  <c r="L131" i="19" s="1"/>
  <c r="K128" i="19"/>
  <c r="K130" i="19" s="1"/>
  <c r="L168" i="19"/>
  <c r="K172" i="19"/>
  <c r="J179" i="19"/>
  <c r="K62" i="18"/>
  <c r="J83" i="1"/>
  <c r="N5" i="19"/>
  <c r="L83" i="18"/>
  <c r="Q326" i="7" s="1"/>
  <c r="Q325" i="7" s="1"/>
  <c r="L92" i="18" s="1"/>
  <c r="L84" i="18"/>
  <c r="M80" i="18"/>
  <c r="I273" i="15"/>
  <c r="K450" i="15"/>
  <c r="K438" i="15" s="1"/>
  <c r="J462" i="15"/>
  <c r="J461" i="15"/>
  <c r="K449" i="15"/>
  <c r="K437" i="15" s="1"/>
  <c r="K447" i="15"/>
  <c r="K435" i="15" s="1"/>
  <c r="J459" i="15"/>
  <c r="J472" i="15" s="1"/>
  <c r="K446" i="15"/>
  <c r="K434" i="15" s="1"/>
  <c r="J458" i="15"/>
  <c r="J471" i="15" s="1"/>
  <c r="J415" i="15"/>
  <c r="J428" i="15" s="1"/>
  <c r="K403" i="15"/>
  <c r="K391" i="15" s="1"/>
  <c r="J413" i="15"/>
  <c r="J426" i="15" s="1"/>
  <c r="K401" i="15"/>
  <c r="K389" i="15" s="1"/>
  <c r="K400" i="15"/>
  <c r="K388" i="15" s="1"/>
  <c r="J412" i="15"/>
  <c r="J425" i="15" s="1"/>
  <c r="I28" i="18"/>
  <c r="I321" i="15"/>
  <c r="M81" i="18"/>
  <c r="L67" i="18"/>
  <c r="S67" i="18"/>
  <c r="L60" i="18"/>
  <c r="K83" i="1" s="1"/>
  <c r="M58" i="18"/>
  <c r="E23" i="18"/>
  <c r="F20" i="18"/>
  <c r="I282" i="15"/>
  <c r="G10" i="18"/>
  <c r="E381" i="15"/>
  <c r="K9" i="12"/>
  <c r="K11" i="12" s="1"/>
  <c r="K55" i="12"/>
  <c r="K9" i="13"/>
  <c r="K11" i="13" s="1"/>
  <c r="K32" i="13"/>
  <c r="L76" i="12"/>
  <c r="L78" i="12" s="1"/>
  <c r="L80" i="12" s="1"/>
  <c r="L82" i="12" s="1"/>
  <c r="L233" i="12"/>
  <c r="L235" i="12" s="1"/>
  <c r="L51" i="12"/>
  <c r="L53" i="12" s="1"/>
  <c r="L287" i="12"/>
  <c r="L289" i="12" s="1"/>
  <c r="L192" i="12"/>
  <c r="L194" i="12" s="1"/>
  <c r="L28" i="13"/>
  <c r="L30" i="13" s="1"/>
  <c r="Q131" i="7" s="1"/>
  <c r="L84" i="13"/>
  <c r="L86" i="13" s="1"/>
  <c r="L163" i="12"/>
  <c r="L165" i="12" s="1"/>
  <c r="L56" i="13"/>
  <c r="L58" i="13" s="1"/>
  <c r="E59" i="1"/>
  <c r="F213" i="12"/>
  <c r="F215" i="12" s="1"/>
  <c r="E58" i="1"/>
  <c r="F184" i="12"/>
  <c r="F186" i="12" s="1"/>
  <c r="E64" i="1"/>
  <c r="F105" i="13"/>
  <c r="F107" i="13" s="1"/>
  <c r="F470" i="15"/>
  <c r="J423" i="16"/>
  <c r="J422" i="16"/>
  <c r="J424" i="16" s="1"/>
  <c r="I402" i="16"/>
  <c r="H315" i="15"/>
  <c r="J311" i="15"/>
  <c r="J312" i="15"/>
  <c r="I347" i="15"/>
  <c r="J345" i="15"/>
  <c r="J343" i="15" s="1"/>
  <c r="E318" i="15"/>
  <c r="I336" i="15"/>
  <c r="I338" i="15" s="1"/>
  <c r="J334" i="15"/>
  <c r="J332" i="15" s="1"/>
  <c r="D42" i="1"/>
  <c r="E250" i="15"/>
  <c r="G410" i="15"/>
  <c r="G427" i="15"/>
  <c r="H398" i="15"/>
  <c r="M228" i="7" s="1"/>
  <c r="M227" i="7" s="1"/>
  <c r="H431" i="15" s="1"/>
  <c r="H390" i="15"/>
  <c r="J301" i="15"/>
  <c r="J300" i="15"/>
  <c r="G460" i="15"/>
  <c r="H448" i="15"/>
  <c r="G433" i="15"/>
  <c r="G13" i="18" s="1"/>
  <c r="G11" i="18" s="1"/>
  <c r="D40" i="2"/>
  <c r="D39" i="2" s="1"/>
  <c r="L187" i="15"/>
  <c r="M186" i="15"/>
  <c r="E257" i="15"/>
  <c r="E163" i="15"/>
  <c r="E166" i="15" s="1"/>
  <c r="E95" i="15"/>
  <c r="E29" i="15"/>
  <c r="K419" i="16"/>
  <c r="L417" i="16"/>
  <c r="L415" i="16" s="1"/>
  <c r="L356" i="16"/>
  <c r="L354" i="16" s="1"/>
  <c r="K358" i="16"/>
  <c r="I363" i="16"/>
  <c r="F476" i="15"/>
  <c r="F378" i="15"/>
  <c r="L365" i="15"/>
  <c r="M367" i="15" s="1"/>
  <c r="K369" i="15"/>
  <c r="L356" i="15"/>
  <c r="L354" i="15" s="1"/>
  <c r="J358" i="15"/>
  <c r="I374" i="15"/>
  <c r="J372" i="15"/>
  <c r="J373" i="15"/>
  <c r="L10" i="13"/>
  <c r="G190" i="16"/>
  <c r="E14" i="12"/>
  <c r="D8" i="2"/>
  <c r="E17" i="12"/>
  <c r="D9" i="1"/>
  <c r="E18" i="12"/>
  <c r="D18" i="1"/>
  <c r="D19" i="12"/>
  <c r="C57" i="1"/>
  <c r="G211" i="12"/>
  <c r="F19" i="2"/>
  <c r="H212" i="12"/>
  <c r="G73" i="1" s="1"/>
  <c r="G10" i="2"/>
  <c r="H183" i="12"/>
  <c r="G72" i="1" s="1"/>
  <c r="G9" i="2"/>
  <c r="G182" i="12"/>
  <c r="F18" i="2"/>
  <c r="L304" i="15"/>
  <c r="M306" i="15" s="1"/>
  <c r="K308" i="15"/>
  <c r="I313" i="15"/>
  <c r="L293" i="15"/>
  <c r="M295" i="15" s="1"/>
  <c r="K297" i="15"/>
  <c r="K301" i="15" s="1"/>
  <c r="K300" i="15"/>
  <c r="G103" i="13"/>
  <c r="F24" i="2"/>
  <c r="F151" i="15"/>
  <c r="J145" i="15"/>
  <c r="I147" i="15"/>
  <c r="F85" i="15"/>
  <c r="I81" i="15"/>
  <c r="J79" i="15"/>
  <c r="J389" i="16"/>
  <c r="J390" i="16"/>
  <c r="H438" i="16"/>
  <c r="F444" i="16"/>
  <c r="D37" i="2"/>
  <c r="D36" i="2" s="1"/>
  <c r="E8" i="15"/>
  <c r="J475" i="15"/>
  <c r="J474" i="15"/>
  <c r="I387" i="15"/>
  <c r="I411" i="15" s="1"/>
  <c r="I210" i="16"/>
  <c r="H195" i="16"/>
  <c r="H188" i="16" s="1"/>
  <c r="H232" i="16"/>
  <c r="H197" i="16" s="1"/>
  <c r="K408" i="16"/>
  <c r="L406" i="16"/>
  <c r="L404" i="16" s="1"/>
  <c r="E51" i="13"/>
  <c r="G37" i="13"/>
  <c r="K347" i="16"/>
  <c r="L345" i="16"/>
  <c r="L343" i="16" s="1"/>
  <c r="I352" i="16"/>
  <c r="J350" i="16"/>
  <c r="J351" i="16"/>
  <c r="L395" i="16"/>
  <c r="L393" i="16" s="1"/>
  <c r="K397" i="16"/>
  <c r="K386" i="16"/>
  <c r="L384" i="16"/>
  <c r="L382" i="16" s="1"/>
  <c r="K336" i="16"/>
  <c r="L334" i="16"/>
  <c r="L332" i="16" s="1"/>
  <c r="I391" i="16"/>
  <c r="I341" i="16"/>
  <c r="J400" i="16"/>
  <c r="J401" i="16"/>
  <c r="J340" i="16"/>
  <c r="J339" i="16"/>
  <c r="J245" i="16"/>
  <c r="F177" i="16"/>
  <c r="F160" i="16" s="1"/>
  <c r="I173" i="16"/>
  <c r="H189" i="16"/>
  <c r="I272" i="16"/>
  <c r="I221" i="16"/>
  <c r="K117" i="16"/>
  <c r="K113" i="16"/>
  <c r="L115" i="16" s="1"/>
  <c r="L113" i="16" s="1"/>
  <c r="F151" i="16"/>
  <c r="F136" i="16"/>
  <c r="F121" i="16"/>
  <c r="E95" i="16"/>
  <c r="F106" i="16"/>
  <c r="I247" i="16"/>
  <c r="J132" i="16"/>
  <c r="J128" i="16"/>
  <c r="J102" i="16"/>
  <c r="V105" i="16" s="1"/>
  <c r="J98" i="16"/>
  <c r="I147" i="16"/>
  <c r="I143" i="16"/>
  <c r="I194" i="16"/>
  <c r="I187" i="16" s="1"/>
  <c r="I231" i="16"/>
  <c r="I196" i="16" s="1"/>
  <c r="I230" i="16"/>
  <c r="E20" i="15"/>
  <c r="I119" i="13"/>
  <c r="W10" i="12"/>
  <c r="X14" i="21"/>
  <c r="X10" i="13" s="1"/>
  <c r="E19" i="15"/>
  <c r="M54" i="12"/>
  <c r="H248" i="16"/>
  <c r="H250" i="16" s="1"/>
  <c r="I246" i="16"/>
  <c r="L287" i="16"/>
  <c r="L285" i="16" s="1"/>
  <c r="K289" i="16"/>
  <c r="I294" i="16"/>
  <c r="J292" i="16"/>
  <c r="J293" i="16"/>
  <c r="L236" i="16"/>
  <c r="L234" i="16" s="1"/>
  <c r="K238" i="16"/>
  <c r="I243" i="16"/>
  <c r="J241" i="16"/>
  <c r="J242" i="16"/>
  <c r="K278" i="16"/>
  <c r="L276" i="16"/>
  <c r="L274" i="16" s="1"/>
  <c r="L265" i="16"/>
  <c r="L263" i="16" s="1"/>
  <c r="K267" i="16"/>
  <c r="K256" i="16"/>
  <c r="L254" i="16"/>
  <c r="L252" i="16" s="1"/>
  <c r="K225" i="16"/>
  <c r="K223" i="16" s="1"/>
  <c r="J227" i="16"/>
  <c r="J231" i="16" s="1"/>
  <c r="L214" i="16"/>
  <c r="L212" i="16" s="1"/>
  <c r="K216" i="16"/>
  <c r="L203" i="16"/>
  <c r="L201" i="16" s="1"/>
  <c r="K205" i="16"/>
  <c r="K209" i="16" s="1"/>
  <c r="I261" i="16"/>
  <c r="G199" i="16"/>
  <c r="G192" i="16" s="1"/>
  <c r="I283" i="16"/>
  <c r="J281" i="16"/>
  <c r="J282" i="16"/>
  <c r="J270" i="16"/>
  <c r="J271" i="16"/>
  <c r="J259" i="16"/>
  <c r="J260" i="16"/>
  <c r="J219" i="16"/>
  <c r="J220" i="16"/>
  <c r="J208" i="16"/>
  <c r="J209" i="16"/>
  <c r="J79" i="16"/>
  <c r="I81" i="16"/>
  <c r="F70" i="16"/>
  <c r="F55" i="16"/>
  <c r="I34" i="16"/>
  <c r="N238" i="7" s="1"/>
  <c r="J66" i="16"/>
  <c r="J62" i="16"/>
  <c r="I51" i="16"/>
  <c r="I47" i="16"/>
  <c r="E247" i="15"/>
  <c r="D32" i="1" s="1"/>
  <c r="E248" i="15"/>
  <c r="D46" i="1" s="1"/>
  <c r="F237" i="15"/>
  <c r="E207" i="15"/>
  <c r="F221" i="15"/>
  <c r="J217" i="15"/>
  <c r="K215" i="15"/>
  <c r="J231" i="15"/>
  <c r="J229" i="15" s="1"/>
  <c r="F194" i="15"/>
  <c r="F177" i="15"/>
  <c r="J188" i="15"/>
  <c r="O218" i="7" s="1"/>
  <c r="O217" i="7" s="1"/>
  <c r="J200" i="15" s="1"/>
  <c r="I190" i="15"/>
  <c r="F136" i="15"/>
  <c r="F121" i="15"/>
  <c r="F110" i="15"/>
  <c r="F109" i="15"/>
  <c r="G105" i="15"/>
  <c r="J130" i="15"/>
  <c r="J115" i="15"/>
  <c r="I117" i="15"/>
  <c r="I102" i="15"/>
  <c r="I132" i="15"/>
  <c r="F70" i="15"/>
  <c r="I66" i="15"/>
  <c r="F55" i="15"/>
  <c r="J49" i="15"/>
  <c r="F40" i="15"/>
  <c r="F85" i="12"/>
  <c r="F13" i="12"/>
  <c r="E95" i="12"/>
  <c r="E42" i="12"/>
  <c r="E30" i="12" s="1"/>
  <c r="E107" i="12"/>
  <c r="E132" i="12"/>
  <c r="K82" i="12"/>
  <c r="K237" i="12"/>
  <c r="P90" i="7" s="1"/>
  <c r="K116" i="13"/>
  <c r="J79" i="1" s="1"/>
  <c r="L112" i="13"/>
  <c r="L115" i="13" s="1"/>
  <c r="G71" i="12"/>
  <c r="G69" i="12"/>
  <c r="G68" i="12"/>
  <c r="G62" i="12"/>
  <c r="G67" i="12"/>
  <c r="G70" i="12" s="1"/>
  <c r="H59" i="12"/>
  <c r="H60" i="12" s="1"/>
  <c r="H131" i="12"/>
  <c r="H108" i="12" s="1"/>
  <c r="G108" i="12"/>
  <c r="F225" i="12"/>
  <c r="E60" i="1" s="1"/>
  <c r="F254" i="12"/>
  <c r="D99" i="12"/>
  <c r="D47" i="12"/>
  <c r="G103" i="12"/>
  <c r="G105" i="12"/>
  <c r="G106" i="12"/>
  <c r="F47" i="13"/>
  <c r="E62" i="1" s="1"/>
  <c r="H95" i="13"/>
  <c r="H100" i="13"/>
  <c r="I92" i="13"/>
  <c r="I93" i="13" s="1"/>
  <c r="H104" i="13"/>
  <c r="G78" i="1" s="1"/>
  <c r="H102" i="13"/>
  <c r="G25" i="1" s="1"/>
  <c r="H101" i="13"/>
  <c r="G16" i="1" s="1"/>
  <c r="E227" i="12"/>
  <c r="E256" i="12"/>
  <c r="E229" i="12" s="1"/>
  <c r="G222" i="12"/>
  <c r="F20" i="2" s="1"/>
  <c r="G252" i="12"/>
  <c r="H253" i="12"/>
  <c r="H226" i="12" s="1"/>
  <c r="G74" i="1" s="1"/>
  <c r="H251" i="12"/>
  <c r="H224" i="12" s="1"/>
  <c r="G21" i="1" s="1"/>
  <c r="H250" i="12"/>
  <c r="H223" i="12" s="1"/>
  <c r="G12" i="1" s="1"/>
  <c r="H244" i="12"/>
  <c r="H221" i="12" s="1"/>
  <c r="H249" i="12"/>
  <c r="I241" i="12"/>
  <c r="I242" i="12" s="1"/>
  <c r="I232" i="12" s="1"/>
  <c r="H208" i="12"/>
  <c r="I200" i="12"/>
  <c r="I201" i="12" s="1"/>
  <c r="H203" i="12"/>
  <c r="H210" i="12"/>
  <c r="G20" i="1" s="1"/>
  <c r="H209" i="12"/>
  <c r="G11" i="1" s="1"/>
  <c r="H174" i="12"/>
  <c r="H179" i="12"/>
  <c r="I171" i="12"/>
  <c r="I172" i="12" s="1"/>
  <c r="H181" i="12"/>
  <c r="H180" i="12"/>
  <c r="G10" i="1" s="1"/>
  <c r="H150" i="12"/>
  <c r="H153" i="12" s="1"/>
  <c r="H145" i="12"/>
  <c r="I142" i="12"/>
  <c r="I143" i="12" s="1"/>
  <c r="H151" i="12"/>
  <c r="H152" i="12"/>
  <c r="H102" i="12"/>
  <c r="H122" i="12"/>
  <c r="I119" i="12"/>
  <c r="I120" i="12" s="1"/>
  <c r="I101" i="12" s="1"/>
  <c r="N50" i="7" s="1"/>
  <c r="N40" i="7" s="1"/>
  <c r="I110" i="12" s="1"/>
  <c r="H128" i="12"/>
  <c r="H129" i="12"/>
  <c r="G155" i="12"/>
  <c r="G157" i="12" s="1"/>
  <c r="G281" i="12"/>
  <c r="I269" i="12"/>
  <c r="I274" i="12"/>
  <c r="J266" i="12"/>
  <c r="J267" i="12" s="1"/>
  <c r="J259" i="12" s="1"/>
  <c r="O110" i="7" s="1"/>
  <c r="O100" i="7" s="1"/>
  <c r="J280" i="12" s="1"/>
  <c r="H277" i="12"/>
  <c r="H279" i="12" s="1"/>
  <c r="F281" i="12"/>
  <c r="I276" i="12"/>
  <c r="I275" i="12"/>
  <c r="H26" i="2"/>
  <c r="L159" i="18" l="1"/>
  <c r="L51" i="25" s="1"/>
  <c r="N108" i="18"/>
  <c r="N109" i="18"/>
  <c r="N111" i="18"/>
  <c r="N113" i="18" s="1"/>
  <c r="R331" i="7"/>
  <c r="R330" i="7" s="1"/>
  <c r="M114" i="18" s="1"/>
  <c r="M115" i="18" s="1"/>
  <c r="K89" i="18"/>
  <c r="K93" i="18" s="1"/>
  <c r="J89" i="1"/>
  <c r="F302" i="16"/>
  <c r="I318" i="16"/>
  <c r="K312" i="16"/>
  <c r="K310" i="16" s="1"/>
  <c r="J314" i="16"/>
  <c r="J316" i="16" s="1"/>
  <c r="I319" i="16"/>
  <c r="N244" i="7"/>
  <c r="N242" i="7" s="1"/>
  <c r="N237" i="7" s="1"/>
  <c r="I30" i="16" s="1"/>
  <c r="J12" i="13"/>
  <c r="K25" i="30"/>
  <c r="K38" i="30" s="1"/>
  <c r="K47" i="30"/>
  <c r="J37" i="30"/>
  <c r="L54" i="30"/>
  <c r="L20" i="30"/>
  <c r="L19" i="30"/>
  <c r="L21" i="30"/>
  <c r="K32" i="30"/>
  <c r="I59" i="30"/>
  <c r="I64" i="30" s="1"/>
  <c r="I66" i="30" s="1"/>
  <c r="I4" i="30" s="1"/>
  <c r="I9" i="30" s="1"/>
  <c r="I41" i="30"/>
  <c r="H4" i="30"/>
  <c r="H9" i="30" s="1"/>
  <c r="J39" i="30"/>
  <c r="J40" i="30" s="1"/>
  <c r="J35" i="30"/>
  <c r="J42" i="30" s="1"/>
  <c r="K31" i="30"/>
  <c r="K45" i="30"/>
  <c r="K26" i="30"/>
  <c r="K27" i="30"/>
  <c r="L62" i="30"/>
  <c r="M18" i="30"/>
  <c r="M30" i="30" s="1"/>
  <c r="N17" i="30"/>
  <c r="N29" i="30" s="1"/>
  <c r="M16" i="30"/>
  <c r="N15" i="30"/>
  <c r="M71" i="30"/>
  <c r="M69" i="30" s="1"/>
  <c r="L73" i="30"/>
  <c r="L75" i="30" s="1"/>
  <c r="K77" i="30"/>
  <c r="K76" i="30"/>
  <c r="K78" i="30" s="1"/>
  <c r="J78" i="30"/>
  <c r="H319" i="16"/>
  <c r="H13" i="19"/>
  <c r="H375" i="16"/>
  <c r="H377" i="16" s="1"/>
  <c r="I373" i="16"/>
  <c r="F433" i="16"/>
  <c r="E159" i="1"/>
  <c r="I457" i="16"/>
  <c r="J456" i="16"/>
  <c r="J455" i="16"/>
  <c r="J457" i="16" s="1"/>
  <c r="K452" i="16"/>
  <c r="L450" i="16"/>
  <c r="L51" i="30"/>
  <c r="L56" i="30"/>
  <c r="M12" i="30"/>
  <c r="M7" i="30" s="1"/>
  <c r="M72" i="30" s="1"/>
  <c r="J57" i="30"/>
  <c r="J7" i="25"/>
  <c r="M52" i="25"/>
  <c r="M60" i="25" s="1"/>
  <c r="R445" i="7" s="1"/>
  <c r="R444" i="7" s="1"/>
  <c r="M68" i="25" s="1"/>
  <c r="M168" i="18"/>
  <c r="S343" i="7"/>
  <c r="S342" i="7" s="1"/>
  <c r="N172" i="18" s="1"/>
  <c r="AO172" i="18" s="1"/>
  <c r="N160" i="18"/>
  <c r="F61" i="1"/>
  <c r="G308" i="12"/>
  <c r="G310" i="12" s="1"/>
  <c r="M191" i="7"/>
  <c r="H36" i="15"/>
  <c r="H32" i="15"/>
  <c r="M197" i="7" s="1"/>
  <c r="M195" i="7" s="1"/>
  <c r="Q26" i="7"/>
  <c r="H306" i="12"/>
  <c r="G21" i="2"/>
  <c r="J12" i="12"/>
  <c r="I286" i="12"/>
  <c r="N125" i="7" s="1"/>
  <c r="N115" i="7" s="1"/>
  <c r="I309" i="12" s="1"/>
  <c r="H12" i="2"/>
  <c r="I298" i="12"/>
  <c r="J295" i="12"/>
  <c r="J296" i="12" s="1"/>
  <c r="I304" i="12"/>
  <c r="H13" i="1" s="1"/>
  <c r="I303" i="12"/>
  <c r="I305" i="12"/>
  <c r="H22" i="1" s="1"/>
  <c r="P165" i="7"/>
  <c r="K90" i="13"/>
  <c r="K7" i="25"/>
  <c r="J99" i="1" s="1"/>
  <c r="N11" i="27"/>
  <c r="M13" i="27"/>
  <c r="M15" i="27" s="1"/>
  <c r="R457" i="7"/>
  <c r="R456" i="7" s="1"/>
  <c r="M16" i="27" s="1"/>
  <c r="L17" i="27"/>
  <c r="AD114" i="19"/>
  <c r="AE114" i="19" s="1"/>
  <c r="AF114" i="19" s="1"/>
  <c r="AG114" i="19" s="1"/>
  <c r="AH114" i="19" s="1"/>
  <c r="AI114" i="19" s="1"/>
  <c r="AJ114" i="19" s="1"/>
  <c r="AK114" i="19" s="1"/>
  <c r="AL114" i="19" s="1"/>
  <c r="AM114" i="19" s="1"/>
  <c r="P117" i="19"/>
  <c r="R113" i="19"/>
  <c r="Q115" i="19"/>
  <c r="V385" i="7"/>
  <c r="V384" i="7" s="1"/>
  <c r="Q118" i="19" s="1"/>
  <c r="AO117" i="19"/>
  <c r="O119" i="19"/>
  <c r="AO119" i="19" s="1"/>
  <c r="N69" i="1"/>
  <c r="L106" i="19"/>
  <c r="L105" i="19"/>
  <c r="M97" i="19"/>
  <c r="M94" i="19" s="1"/>
  <c r="N89" i="19"/>
  <c r="H194" i="19"/>
  <c r="H196" i="19" s="1"/>
  <c r="G114" i="1"/>
  <c r="F161" i="19"/>
  <c r="F165" i="19" s="1"/>
  <c r="E113" i="1"/>
  <c r="E97" i="1"/>
  <c r="E30" i="1"/>
  <c r="E28" i="1" s="1"/>
  <c r="G442" i="16"/>
  <c r="G428" i="16"/>
  <c r="G155" i="19"/>
  <c r="H143" i="19"/>
  <c r="G149" i="19"/>
  <c r="L420" i="7"/>
  <c r="L448" i="16"/>
  <c r="L138" i="19"/>
  <c r="Q280" i="7"/>
  <c r="Q279" i="7" s="1"/>
  <c r="L458" i="16" s="1"/>
  <c r="P150" i="7"/>
  <c r="K62" i="13"/>
  <c r="K34" i="13"/>
  <c r="K12" i="13" s="1"/>
  <c r="P135" i="7"/>
  <c r="L88" i="13"/>
  <c r="Q161" i="7"/>
  <c r="L60" i="13"/>
  <c r="Q146" i="7"/>
  <c r="N207" i="7"/>
  <c r="I169" i="15"/>
  <c r="I173" i="15"/>
  <c r="D101" i="1"/>
  <c r="G47" i="18"/>
  <c r="G29" i="18"/>
  <c r="I262" i="15"/>
  <c r="H264" i="15"/>
  <c r="H27" i="18"/>
  <c r="H26" i="18" s="1"/>
  <c r="H35" i="18" s="1"/>
  <c r="M223" i="7"/>
  <c r="M222" i="7" s="1"/>
  <c r="H37" i="18" s="1"/>
  <c r="G254" i="15"/>
  <c r="G266" i="15"/>
  <c r="F75" i="18"/>
  <c r="F72" i="18"/>
  <c r="E84" i="1" s="1"/>
  <c r="F70" i="18"/>
  <c r="F69" i="18"/>
  <c r="K318" i="7" s="1"/>
  <c r="K317" i="7" s="1"/>
  <c r="F76" i="18" s="1"/>
  <c r="F52" i="18"/>
  <c r="F49" i="18"/>
  <c r="K308" i="7"/>
  <c r="K307" i="7" s="1"/>
  <c r="F53" i="18" s="1"/>
  <c r="E96" i="1"/>
  <c r="F151" i="19"/>
  <c r="L417" i="7"/>
  <c r="L406" i="7"/>
  <c r="G148" i="19"/>
  <c r="M275" i="7"/>
  <c r="M274" i="7" s="1"/>
  <c r="H446" i="16" s="1"/>
  <c r="H137" i="19"/>
  <c r="K284" i="7"/>
  <c r="F22" i="18" s="1"/>
  <c r="F23" i="18" s="1"/>
  <c r="E102" i="1"/>
  <c r="M7" i="27"/>
  <c r="L100" i="1" s="1"/>
  <c r="K100" i="1"/>
  <c r="Q7" i="7"/>
  <c r="K140" i="1" s="1"/>
  <c r="Q23" i="7"/>
  <c r="J27" i="2"/>
  <c r="J28" i="2"/>
  <c r="K28" i="2" s="1"/>
  <c r="J140" i="1"/>
  <c r="P75" i="7"/>
  <c r="K198" i="12"/>
  <c r="P60" i="7"/>
  <c r="K169" i="12"/>
  <c r="E48" i="12"/>
  <c r="E36" i="12" s="1"/>
  <c r="E22" i="12" s="1"/>
  <c r="AH415" i="7"/>
  <c r="AI415" i="7"/>
  <c r="AJ415" i="7"/>
  <c r="J95" i="1"/>
  <c r="K132" i="19"/>
  <c r="N83" i="19"/>
  <c r="I191" i="19"/>
  <c r="I193" i="19" s="1"/>
  <c r="H114" i="1" s="1"/>
  <c r="I194" i="19"/>
  <c r="I196" i="19" s="1"/>
  <c r="L88" i="18"/>
  <c r="K85" i="1" s="1"/>
  <c r="L91" i="18"/>
  <c r="K105" i="1" s="1"/>
  <c r="N148" i="18"/>
  <c r="F121" i="18"/>
  <c r="F127" i="18"/>
  <c r="F19" i="18"/>
  <c r="E80" i="1" s="1"/>
  <c r="F99" i="18"/>
  <c r="E86" i="1" s="1"/>
  <c r="F102" i="18"/>
  <c r="O202" i="7"/>
  <c r="O201" i="7" s="1"/>
  <c r="J96" i="15" s="1"/>
  <c r="I325" i="15"/>
  <c r="I315" i="15" s="1"/>
  <c r="J323" i="15"/>
  <c r="I31" i="18"/>
  <c r="P120" i="7"/>
  <c r="K293" i="12"/>
  <c r="H219" i="12"/>
  <c r="M95" i="7"/>
  <c r="M85" i="7" s="1"/>
  <c r="H255" i="12" s="1"/>
  <c r="L237" i="12"/>
  <c r="Q86" i="7"/>
  <c r="L291" i="12"/>
  <c r="Q116" i="7"/>
  <c r="L196" i="12"/>
  <c r="Q71" i="7"/>
  <c r="L167" i="12"/>
  <c r="Q56" i="7"/>
  <c r="D35" i="12"/>
  <c r="D21" i="12" s="1"/>
  <c r="D49" i="12"/>
  <c r="I219" i="12"/>
  <c r="N95" i="7"/>
  <c r="N85" i="7" s="1"/>
  <c r="I255" i="12" s="1"/>
  <c r="I228" i="12" s="1"/>
  <c r="O72" i="25"/>
  <c r="AO72" i="25" s="1"/>
  <c r="N74" i="25"/>
  <c r="N13" i="25"/>
  <c r="AO21" i="25"/>
  <c r="O23" i="25"/>
  <c r="P21" i="25"/>
  <c r="U437" i="7" s="1"/>
  <c r="U436" i="7" s="1"/>
  <c r="P24" i="25" s="1"/>
  <c r="S433" i="7"/>
  <c r="S432" i="7" s="1"/>
  <c r="N15" i="25" s="1"/>
  <c r="N14" i="25" s="1"/>
  <c r="O11" i="25"/>
  <c r="O17" i="25" s="1"/>
  <c r="N82" i="25"/>
  <c r="N84" i="25" s="1"/>
  <c r="O80" i="25"/>
  <c r="M84" i="25"/>
  <c r="M88" i="25"/>
  <c r="M90" i="25" s="1"/>
  <c r="L90" i="25"/>
  <c r="L93" i="25" s="1"/>
  <c r="L187" i="19"/>
  <c r="L190" i="19"/>
  <c r="K176" i="19"/>
  <c r="K183" i="19"/>
  <c r="J181" i="19"/>
  <c r="L173" i="19"/>
  <c r="L177" i="19" s="1"/>
  <c r="M86" i="18"/>
  <c r="H15" i="18"/>
  <c r="L305" i="7"/>
  <c r="G300" i="16"/>
  <c r="F34" i="2"/>
  <c r="J317" i="16"/>
  <c r="J318" i="16"/>
  <c r="E384" i="15"/>
  <c r="H15" i="2"/>
  <c r="I83" i="13"/>
  <c r="N170" i="7" s="1"/>
  <c r="N160" i="7" s="1"/>
  <c r="I106" i="13" s="1"/>
  <c r="F13" i="2"/>
  <c r="G27" i="13"/>
  <c r="L140" i="7" s="1"/>
  <c r="L130" i="7" s="1"/>
  <c r="G50" i="13" s="1"/>
  <c r="F107" i="12"/>
  <c r="F132" i="12"/>
  <c r="H10" i="2"/>
  <c r="I191" i="12"/>
  <c r="N80" i="7" s="1"/>
  <c r="H9" i="2"/>
  <c r="I162" i="12"/>
  <c r="N65" i="7" s="1"/>
  <c r="G104" i="12"/>
  <c r="G130" i="12"/>
  <c r="G19" i="1"/>
  <c r="F92" i="12"/>
  <c r="F39" i="12"/>
  <c r="H71" i="12"/>
  <c r="H127" i="12"/>
  <c r="K57" i="12"/>
  <c r="P30" i="7"/>
  <c r="AE196" i="7"/>
  <c r="G330" i="16"/>
  <c r="G307" i="16" s="1"/>
  <c r="G299" i="16" s="1"/>
  <c r="G305" i="16"/>
  <c r="G297" i="16" s="1"/>
  <c r="F29" i="1" s="1"/>
  <c r="I323" i="16"/>
  <c r="H325" i="16"/>
  <c r="H12" i="19"/>
  <c r="I321" i="16"/>
  <c r="H8" i="19"/>
  <c r="H17" i="19" s="1"/>
  <c r="G29" i="19"/>
  <c r="L362" i="7" s="1"/>
  <c r="L361" i="7" s="1"/>
  <c r="G37" i="19" s="1"/>
  <c r="G18" i="19"/>
  <c r="G42" i="19"/>
  <c r="G25" i="19"/>
  <c r="G36" i="19" s="1"/>
  <c r="F109" i="1" s="1"/>
  <c r="K456" i="16"/>
  <c r="K455" i="16"/>
  <c r="K457" i="16" s="1"/>
  <c r="K93" i="1"/>
  <c r="N104" i="19"/>
  <c r="AO88" i="19"/>
  <c r="O96" i="19"/>
  <c r="N71" i="19"/>
  <c r="M79" i="19"/>
  <c r="AO152" i="18"/>
  <c r="O160" i="18"/>
  <c r="P152" i="18"/>
  <c r="U343" i="7" s="1"/>
  <c r="U342" i="7" s="1"/>
  <c r="P172" i="18" s="1"/>
  <c r="M169" i="18"/>
  <c r="M61" i="25"/>
  <c r="O153" i="18"/>
  <c r="AO153" i="18" s="1"/>
  <c r="N161" i="18"/>
  <c r="L61" i="25"/>
  <c r="J69" i="25"/>
  <c r="M62" i="25"/>
  <c r="M171" i="18"/>
  <c r="L108" i="1" s="1"/>
  <c r="O154" i="18"/>
  <c r="AO154" i="18" s="1"/>
  <c r="N162" i="18"/>
  <c r="L62" i="25"/>
  <c r="L173" i="18"/>
  <c r="K89" i="1"/>
  <c r="M167" i="18"/>
  <c r="M159" i="18"/>
  <c r="O134" i="18"/>
  <c r="T338" i="7" s="1"/>
  <c r="T337" i="7" s="1"/>
  <c r="O147" i="18" s="1"/>
  <c r="N142" i="18"/>
  <c r="M141" i="18"/>
  <c r="M28" i="25" s="1"/>
  <c r="M29" i="25"/>
  <c r="M37" i="25" s="1"/>
  <c r="M41" i="25" s="1"/>
  <c r="R441" i="7" s="1"/>
  <c r="R440" i="7" s="1"/>
  <c r="M47" i="25" s="1"/>
  <c r="L28" i="25"/>
  <c r="L37" i="25"/>
  <c r="L41" i="25" s="1"/>
  <c r="K48" i="25"/>
  <c r="I99" i="1"/>
  <c r="J48" i="25"/>
  <c r="M102" i="19"/>
  <c r="N95" i="19"/>
  <c r="N103" i="19" s="1"/>
  <c r="O87" i="19"/>
  <c r="M69" i="19"/>
  <c r="M77" i="19"/>
  <c r="L93" i="1" s="1"/>
  <c r="N70" i="19"/>
  <c r="N78" i="19" s="1"/>
  <c r="O62" i="19"/>
  <c r="T375" i="7" s="1"/>
  <c r="T374" i="7" s="1"/>
  <c r="O82" i="19" s="1"/>
  <c r="S45" i="19"/>
  <c r="T43" i="19"/>
  <c r="P28" i="19"/>
  <c r="K412" i="15"/>
  <c r="K425" i="15" s="1"/>
  <c r="L400" i="15"/>
  <c r="L388" i="15" s="1"/>
  <c r="M400" i="15" s="1"/>
  <c r="J361" i="15"/>
  <c r="J362" i="15"/>
  <c r="M83" i="18"/>
  <c r="R326" i="7" s="1"/>
  <c r="R325" i="7" s="1"/>
  <c r="M92" i="18" s="1"/>
  <c r="I271" i="15"/>
  <c r="E251" i="15"/>
  <c r="D154" i="1"/>
  <c r="N5" i="25"/>
  <c r="O106" i="18"/>
  <c r="M125" i="19"/>
  <c r="R395" i="7" s="1"/>
  <c r="R394" i="7" s="1"/>
  <c r="M131" i="19" s="1"/>
  <c r="L128" i="19"/>
  <c r="L130" i="19" s="1"/>
  <c r="L172" i="19"/>
  <c r="M168" i="19"/>
  <c r="K179" i="19"/>
  <c r="E88" i="1"/>
  <c r="O5" i="19"/>
  <c r="M84" i="18"/>
  <c r="N80" i="18"/>
  <c r="H29" i="18"/>
  <c r="H47" i="18"/>
  <c r="J284" i="15"/>
  <c r="J282" i="15" s="1"/>
  <c r="K284" i="15" s="1"/>
  <c r="I286" i="15"/>
  <c r="K413" i="15"/>
  <c r="K426" i="15" s="1"/>
  <c r="L401" i="15"/>
  <c r="L389" i="15" s="1"/>
  <c r="L413" i="15" s="1"/>
  <c r="L426" i="15" s="1"/>
  <c r="K415" i="15"/>
  <c r="K428" i="15" s="1"/>
  <c r="L403" i="15"/>
  <c r="L391" i="15" s="1"/>
  <c r="K462" i="15"/>
  <c r="K475" i="15" s="1"/>
  <c r="L450" i="15"/>
  <c r="L438" i="15" s="1"/>
  <c r="L449" i="15"/>
  <c r="L437" i="15" s="1"/>
  <c r="K461" i="15"/>
  <c r="K474" i="15" s="1"/>
  <c r="L447" i="15"/>
  <c r="L435" i="15" s="1"/>
  <c r="K459" i="15"/>
  <c r="K472" i="15" s="1"/>
  <c r="L446" i="15"/>
  <c r="L434" i="15" s="1"/>
  <c r="K458" i="15"/>
  <c r="K471" i="15" s="1"/>
  <c r="H445" i="15"/>
  <c r="H436" i="15"/>
  <c r="N81" i="18"/>
  <c r="M67" i="18"/>
  <c r="T67" i="18"/>
  <c r="L62" i="18"/>
  <c r="M60" i="18"/>
  <c r="L83" i="1" s="1"/>
  <c r="N58" i="18"/>
  <c r="D38" i="18"/>
  <c r="G8" i="18"/>
  <c r="F379" i="15"/>
  <c r="G423" i="15"/>
  <c r="H392" i="15"/>
  <c r="H9" i="18"/>
  <c r="G119" i="18"/>
  <c r="G97" i="18"/>
  <c r="G21" i="18"/>
  <c r="F477" i="15"/>
  <c r="L55" i="12"/>
  <c r="L9" i="12"/>
  <c r="L11" i="12" s="1"/>
  <c r="L9" i="13"/>
  <c r="L11" i="13" s="1"/>
  <c r="L32" i="13"/>
  <c r="M10" i="12"/>
  <c r="M51" i="12"/>
  <c r="M53" i="12" s="1"/>
  <c r="M76" i="12"/>
  <c r="M78" i="12" s="1"/>
  <c r="M80" i="12" s="1"/>
  <c r="M82" i="12" s="1"/>
  <c r="M233" i="12"/>
  <c r="M235" i="12" s="1"/>
  <c r="R86" i="7" s="1"/>
  <c r="M287" i="12"/>
  <c r="M289" i="12" s="1"/>
  <c r="M28" i="13"/>
  <c r="M30" i="13" s="1"/>
  <c r="R131" i="7" s="1"/>
  <c r="M56" i="13"/>
  <c r="M58" i="13" s="1"/>
  <c r="M84" i="13"/>
  <c r="M86" i="13" s="1"/>
  <c r="M192" i="12"/>
  <c r="M194" i="12" s="1"/>
  <c r="M163" i="12"/>
  <c r="M165" i="12" s="1"/>
  <c r="F59" i="1"/>
  <c r="G213" i="12"/>
  <c r="G215" i="12" s="1"/>
  <c r="F58" i="1"/>
  <c r="G184" i="12"/>
  <c r="G186" i="12" s="1"/>
  <c r="J313" i="15"/>
  <c r="K345" i="15"/>
  <c r="K343" i="15" s="1"/>
  <c r="J347" i="15"/>
  <c r="E12" i="15"/>
  <c r="J302" i="15"/>
  <c r="G457" i="15"/>
  <c r="G473" i="15"/>
  <c r="E38" i="2"/>
  <c r="F382" i="15"/>
  <c r="E23" i="15"/>
  <c r="G416" i="15"/>
  <c r="G404" i="15"/>
  <c r="H386" i="15"/>
  <c r="H12" i="18" s="1"/>
  <c r="H414" i="15"/>
  <c r="I402" i="15"/>
  <c r="M187" i="15"/>
  <c r="N186" i="15"/>
  <c r="D31" i="1"/>
  <c r="D45" i="1"/>
  <c r="K423" i="16"/>
  <c r="K422" i="16"/>
  <c r="L419" i="16"/>
  <c r="M417" i="16"/>
  <c r="M415" i="16" s="1"/>
  <c r="L358" i="16"/>
  <c r="M356" i="16"/>
  <c r="M354" i="16" s="1"/>
  <c r="J391" i="16"/>
  <c r="K361" i="16"/>
  <c r="K362" i="16"/>
  <c r="M365" i="15"/>
  <c r="N367" i="15" s="1"/>
  <c r="L369" i="15"/>
  <c r="L372" i="15" s="1"/>
  <c r="L373" i="15"/>
  <c r="M356" i="15"/>
  <c r="M354" i="15" s="1"/>
  <c r="K358" i="15"/>
  <c r="K361" i="15" s="1"/>
  <c r="K362" i="15"/>
  <c r="J363" i="15"/>
  <c r="F92" i="15"/>
  <c r="K373" i="15"/>
  <c r="K372" i="15"/>
  <c r="J374" i="15"/>
  <c r="M10" i="13"/>
  <c r="F64" i="1"/>
  <c r="G105" i="13"/>
  <c r="G107" i="13" s="1"/>
  <c r="E16" i="12"/>
  <c r="D17" i="2"/>
  <c r="D16" i="2" s="1"/>
  <c r="H211" i="12"/>
  <c r="G19" i="2"/>
  <c r="H182" i="12"/>
  <c r="G18" i="2"/>
  <c r="M304" i="15"/>
  <c r="N306" i="15" s="1"/>
  <c r="L308" i="15"/>
  <c r="F26" i="15"/>
  <c r="K311" i="15"/>
  <c r="K312" i="15"/>
  <c r="M293" i="15"/>
  <c r="N295" i="15" s="1"/>
  <c r="L297" i="15"/>
  <c r="K302" i="15"/>
  <c r="L412" i="15"/>
  <c r="L425" i="15" s="1"/>
  <c r="H103" i="13"/>
  <c r="G64" i="1" s="1"/>
  <c r="G24" i="2"/>
  <c r="G150" i="15"/>
  <c r="F154" i="15"/>
  <c r="F155" i="15"/>
  <c r="J147" i="15"/>
  <c r="J143" i="15"/>
  <c r="G84" i="15"/>
  <c r="F89" i="15"/>
  <c r="F88" i="15"/>
  <c r="J81" i="15"/>
  <c r="J77" i="15"/>
  <c r="E9" i="15"/>
  <c r="F445" i="16"/>
  <c r="F431" i="16" s="1"/>
  <c r="F434" i="16" s="1"/>
  <c r="F430" i="16"/>
  <c r="E44" i="1" s="1"/>
  <c r="G443" i="16"/>
  <c r="G429" i="16" s="1"/>
  <c r="H436" i="16"/>
  <c r="K412" i="16"/>
  <c r="K411" i="16"/>
  <c r="K413" i="16" s="1"/>
  <c r="E10" i="15"/>
  <c r="I424" i="15"/>
  <c r="J399" i="15"/>
  <c r="D49" i="1"/>
  <c r="D35" i="1"/>
  <c r="K400" i="16"/>
  <c r="K401" i="16"/>
  <c r="K389" i="16"/>
  <c r="K390" i="16"/>
  <c r="L408" i="16"/>
  <c r="M406" i="16"/>
  <c r="M404" i="16" s="1"/>
  <c r="J247" i="16"/>
  <c r="G48" i="13"/>
  <c r="F76" i="1" s="1"/>
  <c r="H36" i="13"/>
  <c r="H37" i="13" s="1"/>
  <c r="G45" i="13"/>
  <c r="F14" i="1" s="1"/>
  <c r="G39" i="13"/>
  <c r="G44" i="13"/>
  <c r="G46" i="13"/>
  <c r="F23" i="1" s="1"/>
  <c r="L347" i="16"/>
  <c r="M345" i="16"/>
  <c r="M343" i="16" s="1"/>
  <c r="K350" i="16"/>
  <c r="K351" i="16"/>
  <c r="J352" i="16"/>
  <c r="K219" i="16"/>
  <c r="K220" i="16"/>
  <c r="L397" i="16"/>
  <c r="M395" i="16"/>
  <c r="M393" i="16" s="1"/>
  <c r="L386" i="16"/>
  <c r="M384" i="16"/>
  <c r="M382" i="16" s="1"/>
  <c r="L336" i="16"/>
  <c r="M334" i="16"/>
  <c r="M332" i="16" s="1"/>
  <c r="J402" i="16"/>
  <c r="J341" i="16"/>
  <c r="K340" i="16"/>
  <c r="K339" i="16"/>
  <c r="I195" i="16"/>
  <c r="I188" i="16" s="1"/>
  <c r="I232" i="16"/>
  <c r="I197" i="16" s="1"/>
  <c r="I199" i="16" s="1"/>
  <c r="I189" i="16"/>
  <c r="J194" i="16"/>
  <c r="J187" i="16" s="1"/>
  <c r="J230" i="16"/>
  <c r="G176" i="16"/>
  <c r="F180" i="16"/>
  <c r="F161" i="16" s="1"/>
  <c r="E40" i="1" s="1"/>
  <c r="F181" i="16"/>
  <c r="F162" i="16" s="1"/>
  <c r="E54" i="1" s="1"/>
  <c r="J173" i="16"/>
  <c r="H190" i="16"/>
  <c r="G150" i="16"/>
  <c r="F154" i="16"/>
  <c r="F155" i="16"/>
  <c r="F139" i="16"/>
  <c r="F140" i="16"/>
  <c r="G135" i="16"/>
  <c r="F125" i="16"/>
  <c r="F124" i="16"/>
  <c r="G120" i="16"/>
  <c r="M115" i="16"/>
  <c r="L117" i="16"/>
  <c r="F109" i="16"/>
  <c r="F110" i="16"/>
  <c r="F92" i="16"/>
  <c r="K130" i="16"/>
  <c r="K128" i="16" s="1"/>
  <c r="K100" i="16"/>
  <c r="J145" i="16"/>
  <c r="X10" i="12"/>
  <c r="Y14" i="21"/>
  <c r="Y10" i="13" s="1"/>
  <c r="N54" i="12"/>
  <c r="G84" i="12"/>
  <c r="F87" i="12"/>
  <c r="F41" i="12" s="1"/>
  <c r="F29" i="12" s="1"/>
  <c r="F15" i="12" s="1"/>
  <c r="F40" i="12"/>
  <c r="F28" i="12" s="1"/>
  <c r="F93" i="12"/>
  <c r="F43" i="12" s="1"/>
  <c r="F31" i="12" s="1"/>
  <c r="E97" i="12"/>
  <c r="E45" i="12"/>
  <c r="E33" i="12" s="1"/>
  <c r="F96" i="12"/>
  <c r="F46" i="12" s="1"/>
  <c r="F34" i="12" s="1"/>
  <c r="F94" i="12"/>
  <c r="E109" i="12"/>
  <c r="E134" i="12"/>
  <c r="E111" i="12" s="1"/>
  <c r="J196" i="16"/>
  <c r="K245" i="16"/>
  <c r="I248" i="16"/>
  <c r="J246" i="16"/>
  <c r="E21" i="15"/>
  <c r="M287" i="16"/>
  <c r="M285" i="16" s="1"/>
  <c r="L289" i="16"/>
  <c r="J294" i="16"/>
  <c r="K292" i="16"/>
  <c r="K293" i="16"/>
  <c r="K208" i="16"/>
  <c r="K210" i="16" s="1"/>
  <c r="M236" i="16"/>
  <c r="M234" i="16" s="1"/>
  <c r="L238" i="16"/>
  <c r="J243" i="16"/>
  <c r="K241" i="16"/>
  <c r="K242" i="16"/>
  <c r="M276" i="16"/>
  <c r="M274" i="16" s="1"/>
  <c r="L278" i="16"/>
  <c r="M265" i="16"/>
  <c r="M263" i="16" s="1"/>
  <c r="L267" i="16"/>
  <c r="L256" i="16"/>
  <c r="M254" i="16"/>
  <c r="M252" i="16" s="1"/>
  <c r="K227" i="16"/>
  <c r="L225" i="16"/>
  <c r="L223" i="16" s="1"/>
  <c r="M214" i="16"/>
  <c r="M212" i="16" s="1"/>
  <c r="L216" i="16"/>
  <c r="L205" i="16"/>
  <c r="M203" i="16"/>
  <c r="M201" i="16" s="1"/>
  <c r="H199" i="16"/>
  <c r="H192" i="16" s="1"/>
  <c r="J283" i="16"/>
  <c r="J272" i="16"/>
  <c r="J261" i="16"/>
  <c r="J221" i="16"/>
  <c r="J210" i="16"/>
  <c r="K282" i="16"/>
  <c r="K281" i="16"/>
  <c r="K270" i="16"/>
  <c r="K271" i="16"/>
  <c r="K259" i="16"/>
  <c r="K260" i="16"/>
  <c r="F160" i="15"/>
  <c r="F88" i="16"/>
  <c r="F89" i="16"/>
  <c r="J81" i="16"/>
  <c r="J77" i="16"/>
  <c r="G69" i="16"/>
  <c r="F74" i="16"/>
  <c r="F73" i="16"/>
  <c r="F58" i="16"/>
  <c r="F59" i="16"/>
  <c r="G54" i="16"/>
  <c r="J34" i="16"/>
  <c r="K64" i="16"/>
  <c r="K62" i="16" s="1"/>
  <c r="J49" i="16"/>
  <c r="J47" i="16" s="1"/>
  <c r="K334" i="15"/>
  <c r="K332" i="15" s="1"/>
  <c r="F351" i="15"/>
  <c r="F350" i="15"/>
  <c r="F340" i="15"/>
  <c r="F339" i="15"/>
  <c r="F329" i="15"/>
  <c r="F328" i="15"/>
  <c r="F289" i="15"/>
  <c r="F290" i="15"/>
  <c r="F279" i="15"/>
  <c r="F278" i="15"/>
  <c r="E249" i="15"/>
  <c r="F268" i="15"/>
  <c r="F267" i="15"/>
  <c r="F240" i="15"/>
  <c r="F241" i="15"/>
  <c r="G236" i="15"/>
  <c r="E210" i="15"/>
  <c r="F225" i="15"/>
  <c r="F224" i="15"/>
  <c r="G220" i="15"/>
  <c r="F204" i="15"/>
  <c r="K231" i="15"/>
  <c r="J233" i="15"/>
  <c r="K217" i="15"/>
  <c r="K213" i="15"/>
  <c r="G193" i="15"/>
  <c r="F197" i="15"/>
  <c r="F198" i="15"/>
  <c r="F181" i="15"/>
  <c r="F180" i="15"/>
  <c r="G176" i="15"/>
  <c r="J190" i="15"/>
  <c r="J117" i="15"/>
  <c r="J113" i="15"/>
  <c r="K115" i="15" s="1"/>
  <c r="K113" i="15" s="1"/>
  <c r="G135" i="15"/>
  <c r="F139" i="15"/>
  <c r="F140" i="15"/>
  <c r="F124" i="15"/>
  <c r="F125" i="15"/>
  <c r="G120" i="15"/>
  <c r="F111" i="15"/>
  <c r="G103" i="15"/>
  <c r="J132" i="15"/>
  <c r="J128" i="15"/>
  <c r="J102" i="15"/>
  <c r="J98" i="15"/>
  <c r="G39" i="15"/>
  <c r="J47" i="15"/>
  <c r="K49" i="15" s="1"/>
  <c r="G69" i="15"/>
  <c r="F73" i="15"/>
  <c r="F74" i="15"/>
  <c r="J66" i="15"/>
  <c r="J62" i="15"/>
  <c r="G54" i="15"/>
  <c r="F59" i="15"/>
  <c r="F58" i="15"/>
  <c r="J51" i="15"/>
  <c r="I34" i="15"/>
  <c r="N191" i="7" s="1"/>
  <c r="F44" i="15"/>
  <c r="F43" i="15"/>
  <c r="G72" i="12"/>
  <c r="K239" i="12"/>
  <c r="K117" i="13"/>
  <c r="L116" i="13"/>
  <c r="K79" i="1" s="1"/>
  <c r="M112" i="13"/>
  <c r="M115" i="13" s="1"/>
  <c r="H68" i="12"/>
  <c r="H69" i="12"/>
  <c r="H67" i="12"/>
  <c r="H70" i="12" s="1"/>
  <c r="H62" i="12"/>
  <c r="I59" i="12"/>
  <c r="I60" i="12" s="1"/>
  <c r="F227" i="12"/>
  <c r="F256" i="12"/>
  <c r="F229" i="12" s="1"/>
  <c r="F49" i="13"/>
  <c r="I95" i="13"/>
  <c r="I100" i="13"/>
  <c r="J92" i="13"/>
  <c r="J93" i="13" s="1"/>
  <c r="I102" i="13"/>
  <c r="H25" i="1" s="1"/>
  <c r="I104" i="13"/>
  <c r="H78" i="1" s="1"/>
  <c r="I101" i="13"/>
  <c r="H16" i="1" s="1"/>
  <c r="H103" i="12"/>
  <c r="H105" i="12"/>
  <c r="H155" i="12"/>
  <c r="H157" i="12" s="1"/>
  <c r="H106" i="12"/>
  <c r="G225" i="12"/>
  <c r="F60" i="1" s="1"/>
  <c r="G254" i="12"/>
  <c r="H252" i="12"/>
  <c r="H222" i="12"/>
  <c r="G20" i="2" s="1"/>
  <c r="I253" i="12"/>
  <c r="I226" i="12" s="1"/>
  <c r="H74" i="1" s="1"/>
  <c r="I220" i="12"/>
  <c r="H11" i="2" s="1"/>
  <c r="I244" i="12"/>
  <c r="I221" i="12" s="1"/>
  <c r="I249" i="12"/>
  <c r="J241" i="12"/>
  <c r="J242" i="12" s="1"/>
  <c r="J232" i="12" s="1"/>
  <c r="I251" i="12"/>
  <c r="I224" i="12" s="1"/>
  <c r="H21" i="1" s="1"/>
  <c r="I250" i="12"/>
  <c r="I223" i="12" s="1"/>
  <c r="H12" i="1" s="1"/>
  <c r="J200" i="12"/>
  <c r="J201" i="12" s="1"/>
  <c r="I203" i="12"/>
  <c r="I209" i="12"/>
  <c r="H11" i="1" s="1"/>
  <c r="I208" i="12"/>
  <c r="I210" i="12"/>
  <c r="H20" i="1" s="1"/>
  <c r="I174" i="12"/>
  <c r="I179" i="12"/>
  <c r="J171" i="12"/>
  <c r="J172" i="12" s="1"/>
  <c r="I181" i="12"/>
  <c r="I180" i="12"/>
  <c r="H10" i="1" s="1"/>
  <c r="J142" i="12"/>
  <c r="J143" i="12" s="1"/>
  <c r="I150" i="12"/>
  <c r="I153" i="12" s="1"/>
  <c r="I152" i="12"/>
  <c r="I145" i="12"/>
  <c r="I151" i="12"/>
  <c r="I128" i="12"/>
  <c r="I105" i="12" s="1"/>
  <c r="I102" i="12"/>
  <c r="I122" i="12"/>
  <c r="I129" i="12"/>
  <c r="J119" i="12"/>
  <c r="J120" i="12" s="1"/>
  <c r="J101" i="12" s="1"/>
  <c r="O50" i="7" s="1"/>
  <c r="O40" i="7" s="1"/>
  <c r="J110" i="12" s="1"/>
  <c r="I212" i="12"/>
  <c r="H73" i="1" s="1"/>
  <c r="I183" i="12"/>
  <c r="H72" i="1" s="1"/>
  <c r="I154" i="12"/>
  <c r="I131" i="12"/>
  <c r="J278" i="12"/>
  <c r="J269" i="12"/>
  <c r="J274" i="12"/>
  <c r="K266" i="12"/>
  <c r="K267" i="12" s="1"/>
  <c r="K259" i="12" s="1"/>
  <c r="P110" i="7" s="1"/>
  <c r="P100" i="7" s="1"/>
  <c r="K280" i="12" s="1"/>
  <c r="I277" i="12"/>
  <c r="I279" i="12" s="1"/>
  <c r="H281" i="12"/>
  <c r="J276" i="12"/>
  <c r="J275" i="12"/>
  <c r="F74" i="12"/>
  <c r="I26" i="2"/>
  <c r="O108" i="18" l="1"/>
  <c r="O109" i="18"/>
  <c r="O111" i="18"/>
  <c r="O113" i="18" s="1"/>
  <c r="S331" i="7"/>
  <c r="S330" i="7" s="1"/>
  <c r="N114" i="18" s="1"/>
  <c r="N115" i="18" s="1"/>
  <c r="AO106" i="18"/>
  <c r="L89" i="18"/>
  <c r="L93" i="18" s="1"/>
  <c r="K314" i="16"/>
  <c r="K316" i="16" s="1"/>
  <c r="L312" i="16"/>
  <c r="L310" i="16" s="1"/>
  <c r="M401" i="15"/>
  <c r="M389" i="15" s="1"/>
  <c r="F255" i="15"/>
  <c r="L25" i="30"/>
  <c r="L38" i="30" s="1"/>
  <c r="L47" i="30"/>
  <c r="M54" i="30"/>
  <c r="M19" i="30"/>
  <c r="M21" i="30"/>
  <c r="M62" i="30" s="1"/>
  <c r="M20" i="30"/>
  <c r="L32" i="30"/>
  <c r="M450" i="16"/>
  <c r="L452" i="16"/>
  <c r="J59" i="30"/>
  <c r="J64" i="30" s="1"/>
  <c r="J66" i="30" s="1"/>
  <c r="J41" i="30"/>
  <c r="K39" i="30"/>
  <c r="K40" i="30" s="1"/>
  <c r="K35" i="30"/>
  <c r="K42" i="30" s="1"/>
  <c r="L31" i="30"/>
  <c r="L45" i="30"/>
  <c r="K37" i="30"/>
  <c r="L27" i="30"/>
  <c r="L26" i="30"/>
  <c r="N18" i="30"/>
  <c r="N30" i="30" s="1"/>
  <c r="O17" i="30"/>
  <c r="O29" i="30" s="1"/>
  <c r="N16" i="30"/>
  <c r="O15" i="30"/>
  <c r="M73" i="30"/>
  <c r="M75" i="30" s="1"/>
  <c r="N71" i="30"/>
  <c r="N69" i="30" s="1"/>
  <c r="L77" i="30"/>
  <c r="L76" i="30"/>
  <c r="H365" i="16"/>
  <c r="H378" i="16"/>
  <c r="H380" i="16" s="1"/>
  <c r="H368" i="16" s="1"/>
  <c r="H379" i="16"/>
  <c r="H367" i="16" s="1"/>
  <c r="N270" i="7"/>
  <c r="N269" i="7" s="1"/>
  <c r="I369" i="16" s="1"/>
  <c r="I10" i="19"/>
  <c r="I371" i="16"/>
  <c r="K317" i="16"/>
  <c r="K318" i="16"/>
  <c r="J319" i="16"/>
  <c r="O238" i="7"/>
  <c r="F35" i="2"/>
  <c r="F33" i="2" s="1"/>
  <c r="G432" i="16"/>
  <c r="M51" i="30"/>
  <c r="M56" i="30"/>
  <c r="N12" i="30"/>
  <c r="N7" i="30" s="1"/>
  <c r="N72" i="30" s="1"/>
  <c r="K57" i="30"/>
  <c r="M190" i="7"/>
  <c r="H30" i="15" s="1"/>
  <c r="D166" i="1"/>
  <c r="D160" i="1" s="1"/>
  <c r="M8" i="27"/>
  <c r="M17" i="27"/>
  <c r="AO160" i="18"/>
  <c r="M8" i="25"/>
  <c r="N52" i="25"/>
  <c r="N60" i="25" s="1"/>
  <c r="S445" i="7" s="1"/>
  <c r="S444" i="7" s="1"/>
  <c r="N68" i="25" s="1"/>
  <c r="N168" i="18"/>
  <c r="G61" i="1"/>
  <c r="H308" i="12"/>
  <c r="H310" i="12" s="1"/>
  <c r="I12" i="2"/>
  <c r="J286" i="12"/>
  <c r="O125" i="7" s="1"/>
  <c r="O115" i="7" s="1"/>
  <c r="J309" i="12" s="1"/>
  <c r="J307" i="12"/>
  <c r="I75" i="1" s="1"/>
  <c r="J298" i="12"/>
  <c r="J303" i="12"/>
  <c r="K295" i="12"/>
  <c r="K296" i="12" s="1"/>
  <c r="J305" i="12"/>
  <c r="I22" i="1" s="1"/>
  <c r="J304" i="12"/>
  <c r="I13" i="1" s="1"/>
  <c r="I306" i="12"/>
  <c r="H21" i="2"/>
  <c r="Q150" i="7"/>
  <c r="L62" i="13"/>
  <c r="O11" i="27"/>
  <c r="N13" i="27"/>
  <c r="N15" i="27" s="1"/>
  <c r="S457" i="7"/>
  <c r="S456" i="7" s="1"/>
  <c r="N16" i="27" s="1"/>
  <c r="N8" i="27" s="1"/>
  <c r="P119" i="19"/>
  <c r="O69" i="1"/>
  <c r="R115" i="19"/>
  <c r="R117" i="19" s="1"/>
  <c r="S113" i="19"/>
  <c r="W385" i="7"/>
  <c r="W384" i="7" s="1"/>
  <c r="R118" i="19" s="1"/>
  <c r="AN69" i="1"/>
  <c r="N67" i="1"/>
  <c r="L108" i="19"/>
  <c r="K111" i="1"/>
  <c r="M106" i="19"/>
  <c r="M105" i="19"/>
  <c r="N97" i="19"/>
  <c r="N94" i="19" s="1"/>
  <c r="O89" i="19"/>
  <c r="Q117" i="19"/>
  <c r="G163" i="19"/>
  <c r="G160" i="19"/>
  <c r="G157" i="19"/>
  <c r="L245" i="16"/>
  <c r="G301" i="16"/>
  <c r="G302" i="16" s="1"/>
  <c r="F158" i="1"/>
  <c r="I9" i="19"/>
  <c r="N265" i="7"/>
  <c r="N264" i="7" s="1"/>
  <c r="I308" i="16" s="1"/>
  <c r="M448" i="16"/>
  <c r="M138" i="19"/>
  <c r="R280" i="7"/>
  <c r="R279" i="7" s="1"/>
  <c r="M458" i="16" s="1"/>
  <c r="H440" i="16"/>
  <c r="H140" i="19"/>
  <c r="H139" i="19" s="1"/>
  <c r="K98" i="16"/>
  <c r="L100" i="16" s="1"/>
  <c r="J143" i="16"/>
  <c r="O249" i="7"/>
  <c r="O248" i="7" s="1"/>
  <c r="J96" i="16" s="1"/>
  <c r="Q165" i="7"/>
  <c r="L90" i="13"/>
  <c r="L34" i="13"/>
  <c r="Q135" i="7"/>
  <c r="M60" i="13"/>
  <c r="R146" i="7"/>
  <c r="M88" i="13"/>
  <c r="R161" i="7"/>
  <c r="M91" i="18"/>
  <c r="L105" i="1" s="1"/>
  <c r="M88" i="18"/>
  <c r="L85" i="1" s="1"/>
  <c r="H433" i="15"/>
  <c r="H13" i="18" s="1"/>
  <c r="H11" i="18" s="1"/>
  <c r="I448" i="15"/>
  <c r="H460" i="15"/>
  <c r="J171" i="15"/>
  <c r="J169" i="15" s="1"/>
  <c r="N213" i="7"/>
  <c r="N211" i="7" s="1"/>
  <c r="N206" i="7" s="1"/>
  <c r="I183" i="15" s="1"/>
  <c r="E33" i="1"/>
  <c r="F125" i="18"/>
  <c r="F129" i="18" s="1"/>
  <c r="E107" i="1"/>
  <c r="F100" i="18"/>
  <c r="F103" i="18" s="1"/>
  <c r="E106" i="1"/>
  <c r="G66" i="18"/>
  <c r="G46" i="18"/>
  <c r="G45" i="18" s="1"/>
  <c r="G36" i="18"/>
  <c r="G34" i="18" s="1"/>
  <c r="F81" i="1" s="1"/>
  <c r="H254" i="15"/>
  <c r="H266" i="15"/>
  <c r="F73" i="18"/>
  <c r="F77" i="18" s="1"/>
  <c r="E104" i="1"/>
  <c r="E103" i="1"/>
  <c r="F50" i="18"/>
  <c r="F54" i="18" s="1"/>
  <c r="E82" i="1"/>
  <c r="N223" i="7"/>
  <c r="N222" i="7" s="1"/>
  <c r="I37" i="18" s="1"/>
  <c r="I27" i="18"/>
  <c r="I26" i="18" s="1"/>
  <c r="I35" i="18" s="1"/>
  <c r="I260" i="15"/>
  <c r="I30" i="18" s="1"/>
  <c r="J321" i="15"/>
  <c r="J28" i="18"/>
  <c r="F112" i="1"/>
  <c r="L399" i="7"/>
  <c r="G150" i="19" s="1"/>
  <c r="G147" i="19"/>
  <c r="H136" i="19"/>
  <c r="R23" i="7"/>
  <c r="R7" i="7"/>
  <c r="K27" i="2"/>
  <c r="N70" i="7"/>
  <c r="I214" i="12" s="1"/>
  <c r="N55" i="7"/>
  <c r="I185" i="12" s="1"/>
  <c r="AK415" i="7"/>
  <c r="AL415" i="7"/>
  <c r="AM415" i="7"/>
  <c r="AP415" i="7"/>
  <c r="K95" i="1"/>
  <c r="L132" i="19"/>
  <c r="AO87" i="19"/>
  <c r="T380" i="7"/>
  <c r="T379" i="7" s="1"/>
  <c r="O107" i="19" s="1"/>
  <c r="AO107" i="19" s="1"/>
  <c r="AO82" i="19"/>
  <c r="O83" i="19"/>
  <c r="AO83" i="19" s="1"/>
  <c r="G34" i="19"/>
  <c r="J191" i="19"/>
  <c r="J193" i="19" s="1"/>
  <c r="AO147" i="18"/>
  <c r="O148" i="18"/>
  <c r="AO148" i="18" s="1"/>
  <c r="AO134" i="18"/>
  <c r="G121" i="18"/>
  <c r="G127" i="18"/>
  <c r="H10" i="18"/>
  <c r="H8" i="18" s="1"/>
  <c r="M233" i="7"/>
  <c r="M232" i="7" s="1"/>
  <c r="H478" i="15" s="1"/>
  <c r="H228" i="12"/>
  <c r="Q90" i="7"/>
  <c r="L239" i="12"/>
  <c r="Q120" i="7"/>
  <c r="L293" i="12"/>
  <c r="Q75" i="7"/>
  <c r="L198" i="12"/>
  <c r="Q60" i="7"/>
  <c r="L169" i="12"/>
  <c r="F27" i="12"/>
  <c r="K35" i="7"/>
  <c r="K25" i="7" s="1"/>
  <c r="M291" i="12"/>
  <c r="R116" i="7"/>
  <c r="M196" i="12"/>
  <c r="R71" i="7"/>
  <c r="M167" i="12"/>
  <c r="R56" i="7"/>
  <c r="J219" i="12"/>
  <c r="O95" i="7"/>
  <c r="O85" i="7" s="1"/>
  <c r="J255" i="12" s="1"/>
  <c r="P72" i="25"/>
  <c r="O74" i="25"/>
  <c r="O76" i="25" s="1"/>
  <c r="AO74" i="25"/>
  <c r="N76" i="25"/>
  <c r="AO76" i="25" s="1"/>
  <c r="Q441" i="7"/>
  <c r="Q440" i="7" s="1"/>
  <c r="L47" i="25" s="1"/>
  <c r="L8" i="25" s="1"/>
  <c r="AO11" i="25"/>
  <c r="O13" i="25"/>
  <c r="N18" i="25"/>
  <c r="AO23" i="25"/>
  <c r="O25" i="25"/>
  <c r="AO25" i="25" s="1"/>
  <c r="P23" i="25"/>
  <c r="Q21" i="25"/>
  <c r="V437" i="7" s="1"/>
  <c r="V436" i="7" s="1"/>
  <c r="Q24" i="25" s="1"/>
  <c r="AO13" i="25"/>
  <c r="T433" i="7"/>
  <c r="T432" i="7" s="1"/>
  <c r="O15" i="25" s="1"/>
  <c r="O14" i="25" s="1"/>
  <c r="O18" i="25" s="1"/>
  <c r="P11" i="25"/>
  <c r="P17" i="25" s="1"/>
  <c r="M93" i="25"/>
  <c r="AO80" i="25"/>
  <c r="T452" i="7"/>
  <c r="T451" i="7" s="1"/>
  <c r="O92" i="25" s="1"/>
  <c r="O82" i="25"/>
  <c r="P80" i="25"/>
  <c r="U452" i="7" s="1"/>
  <c r="U451" i="7" s="1"/>
  <c r="P92" i="25" s="1"/>
  <c r="N88" i="25"/>
  <c r="J98" i="1"/>
  <c r="M187" i="19"/>
  <c r="M190" i="19"/>
  <c r="L176" i="19"/>
  <c r="K98" i="1" s="1"/>
  <c r="L183" i="19"/>
  <c r="K181" i="19"/>
  <c r="M173" i="19"/>
  <c r="M177" i="19" s="1"/>
  <c r="N86" i="18"/>
  <c r="N88" i="18" s="1"/>
  <c r="L302" i="7"/>
  <c r="L291" i="7"/>
  <c r="F102" i="1" s="1"/>
  <c r="N83" i="18"/>
  <c r="S326" i="7" s="1"/>
  <c r="S325" i="7" s="1"/>
  <c r="N92" i="18" s="1"/>
  <c r="L67" i="25"/>
  <c r="L69" i="25" s="1"/>
  <c r="L59" i="25"/>
  <c r="M403" i="15"/>
  <c r="M391" i="15" s="1"/>
  <c r="L415" i="15"/>
  <c r="L428" i="15" s="1"/>
  <c r="L461" i="15"/>
  <c r="L474" i="15" s="1"/>
  <c r="M449" i="15"/>
  <c r="M437" i="15" s="1"/>
  <c r="I15" i="2"/>
  <c r="J83" i="13"/>
  <c r="O170" i="7" s="1"/>
  <c r="O160" i="7" s="1"/>
  <c r="J106" i="13" s="1"/>
  <c r="G13" i="2"/>
  <c r="H27" i="13"/>
  <c r="M140" i="7" s="1"/>
  <c r="M130" i="7" s="1"/>
  <c r="H50" i="13" s="1"/>
  <c r="F109" i="12"/>
  <c r="F134" i="12"/>
  <c r="F111" i="12" s="1"/>
  <c r="G107" i="12"/>
  <c r="G132" i="12"/>
  <c r="F42" i="12"/>
  <c r="F30" i="12" s="1"/>
  <c r="F95" i="12"/>
  <c r="H130" i="12"/>
  <c r="H104" i="12"/>
  <c r="I10" i="2"/>
  <c r="J191" i="12"/>
  <c r="O80" i="7" s="1"/>
  <c r="I9" i="2"/>
  <c r="J162" i="12"/>
  <c r="O65" i="7" s="1"/>
  <c r="K12" i="12"/>
  <c r="H19" i="1"/>
  <c r="I127" i="12"/>
  <c r="R26" i="7"/>
  <c r="L57" i="12"/>
  <c r="Q30" i="7"/>
  <c r="E13" i="15"/>
  <c r="J273" i="15"/>
  <c r="J271" i="15" s="1"/>
  <c r="J275" i="15" s="1"/>
  <c r="J277" i="15" s="1"/>
  <c r="I275" i="15"/>
  <c r="AF196" i="7"/>
  <c r="L362" i="16"/>
  <c r="L361" i="16"/>
  <c r="H304" i="16"/>
  <c r="H329" i="16"/>
  <c r="H306" i="16" s="1"/>
  <c r="H328" i="16"/>
  <c r="H31" i="19"/>
  <c r="H11" i="19"/>
  <c r="M357" i="7" s="1"/>
  <c r="M356" i="7" s="1"/>
  <c r="H19" i="19" s="1"/>
  <c r="H30" i="19"/>
  <c r="J323" i="16"/>
  <c r="O265" i="7" s="1"/>
  <c r="O264" i="7" s="1"/>
  <c r="J308" i="16" s="1"/>
  <c r="I325" i="16"/>
  <c r="I12" i="19"/>
  <c r="G20" i="19"/>
  <c r="G16" i="19"/>
  <c r="F90" i="1" s="1"/>
  <c r="G46" i="19"/>
  <c r="L367" i="7" s="1"/>
  <c r="L366" i="7" s="1"/>
  <c r="G56" i="19" s="1"/>
  <c r="G47" i="19"/>
  <c r="G48" i="19"/>
  <c r="G55" i="19"/>
  <c r="G52" i="19" s="1"/>
  <c r="G33" i="19"/>
  <c r="F91" i="1" s="1"/>
  <c r="P96" i="19"/>
  <c r="O104" i="19"/>
  <c r="AO104" i="19" s="1"/>
  <c r="AO96" i="19"/>
  <c r="O71" i="19"/>
  <c r="AO71" i="19" s="1"/>
  <c r="N79" i="19"/>
  <c r="O52" i="25"/>
  <c r="O168" i="18"/>
  <c r="P160" i="18"/>
  <c r="Q152" i="18"/>
  <c r="V343" i="7" s="1"/>
  <c r="V342" i="7" s="1"/>
  <c r="Q172" i="18" s="1"/>
  <c r="O161" i="18"/>
  <c r="AO161" i="18" s="1"/>
  <c r="P153" i="18"/>
  <c r="N169" i="18"/>
  <c r="O162" i="18"/>
  <c r="P154" i="18"/>
  <c r="N171" i="18"/>
  <c r="M108" i="1" s="1"/>
  <c r="L89" i="1"/>
  <c r="M173" i="18"/>
  <c r="M51" i="25"/>
  <c r="M67" i="25"/>
  <c r="M69" i="25" s="1"/>
  <c r="M59" i="25"/>
  <c r="N159" i="18"/>
  <c r="N167" i="18"/>
  <c r="P134" i="18"/>
  <c r="U338" i="7" s="1"/>
  <c r="U337" i="7" s="1"/>
  <c r="P147" i="18" s="1"/>
  <c r="O142" i="18"/>
  <c r="N141" i="18"/>
  <c r="N29" i="25"/>
  <c r="M46" i="25"/>
  <c r="M36" i="25"/>
  <c r="L36" i="25"/>
  <c r="L46" i="25"/>
  <c r="N102" i="19"/>
  <c r="O95" i="19"/>
  <c r="O103" i="19" s="1"/>
  <c r="P87" i="19"/>
  <c r="U380" i="7" s="1"/>
  <c r="U379" i="7" s="1"/>
  <c r="P107" i="19" s="1"/>
  <c r="N69" i="19"/>
  <c r="N77" i="19"/>
  <c r="AO62" i="19"/>
  <c r="O70" i="19"/>
  <c r="O78" i="19" s="1"/>
  <c r="AO78" i="19" s="1"/>
  <c r="P62" i="19"/>
  <c r="U375" i="7" s="1"/>
  <c r="U374" i="7" s="1"/>
  <c r="P82" i="19" s="1"/>
  <c r="T45" i="19"/>
  <c r="U43" i="19"/>
  <c r="Q28" i="19"/>
  <c r="L311" i="15"/>
  <c r="L312" i="15"/>
  <c r="E252" i="15"/>
  <c r="M312" i="16"/>
  <c r="M310" i="16" s="1"/>
  <c r="L314" i="16"/>
  <c r="L316" i="16" s="1"/>
  <c r="F383" i="15"/>
  <c r="E155" i="1"/>
  <c r="O5" i="25"/>
  <c r="P106" i="18"/>
  <c r="F20" i="12"/>
  <c r="E71" i="1"/>
  <c r="N91" i="18"/>
  <c r="M105" i="1" s="1"/>
  <c r="N125" i="19"/>
  <c r="S395" i="7" s="1"/>
  <c r="S394" i="7" s="1"/>
  <c r="N131" i="19" s="1"/>
  <c r="M128" i="19"/>
  <c r="M130" i="19" s="1"/>
  <c r="L179" i="19"/>
  <c r="M172" i="19"/>
  <c r="N168" i="19"/>
  <c r="P5" i="19"/>
  <c r="N84" i="18"/>
  <c r="O80" i="18"/>
  <c r="H36" i="18"/>
  <c r="H34" i="18" s="1"/>
  <c r="H46" i="18"/>
  <c r="H45" i="18" s="1"/>
  <c r="M308" i="7" s="1"/>
  <c r="M307" i="7" s="1"/>
  <c r="H53" i="18" s="1"/>
  <c r="H66" i="18"/>
  <c r="L462" i="15"/>
  <c r="L475" i="15" s="1"/>
  <c r="M450" i="15"/>
  <c r="M438" i="15" s="1"/>
  <c r="M447" i="15"/>
  <c r="M435" i="15" s="1"/>
  <c r="L459" i="15"/>
  <c r="L472" i="15" s="1"/>
  <c r="G476" i="15"/>
  <c r="G378" i="15"/>
  <c r="M446" i="15"/>
  <c r="M434" i="15" s="1"/>
  <c r="L458" i="15"/>
  <c r="L471" i="15" s="1"/>
  <c r="O81" i="18"/>
  <c r="N67" i="18"/>
  <c r="U67" i="18"/>
  <c r="N60" i="18"/>
  <c r="O58" i="18"/>
  <c r="M62" i="18"/>
  <c r="G20" i="18"/>
  <c r="G19" i="18" s="1"/>
  <c r="G124" i="18"/>
  <c r="G99" i="18"/>
  <c r="F86" i="1" s="1"/>
  <c r="G102" i="18"/>
  <c r="F38" i="18"/>
  <c r="M388" i="15"/>
  <c r="M55" i="12"/>
  <c r="M9" i="12"/>
  <c r="M11" i="12" s="1"/>
  <c r="M9" i="13"/>
  <c r="M11" i="13" s="1"/>
  <c r="M32" i="13"/>
  <c r="G59" i="1"/>
  <c r="H213" i="12"/>
  <c r="H215" i="12" s="1"/>
  <c r="G58" i="1"/>
  <c r="H184" i="12"/>
  <c r="H186" i="12" s="1"/>
  <c r="G470" i="15"/>
  <c r="L363" i="16"/>
  <c r="K374" i="15"/>
  <c r="E24" i="15"/>
  <c r="E45" i="2"/>
  <c r="F164" i="16"/>
  <c r="K424" i="16"/>
  <c r="F317" i="15"/>
  <c r="F316" i="15"/>
  <c r="K347" i="15"/>
  <c r="L345" i="15"/>
  <c r="E42" i="1"/>
  <c r="E42" i="2"/>
  <c r="F208" i="15"/>
  <c r="E41" i="2"/>
  <c r="F164" i="15"/>
  <c r="H427" i="15"/>
  <c r="H410" i="15"/>
  <c r="I398" i="15"/>
  <c r="N228" i="7" s="1"/>
  <c r="N227" i="7" s="1"/>
  <c r="I431" i="15" s="1"/>
  <c r="I390" i="15"/>
  <c r="L300" i="15"/>
  <c r="L301" i="15"/>
  <c r="L302" i="15" s="1"/>
  <c r="O187" i="15"/>
  <c r="AO187" i="15" s="1"/>
  <c r="N187" i="15"/>
  <c r="F256" i="15"/>
  <c r="F162" i="15"/>
  <c r="E50" i="1" s="1"/>
  <c r="D48" i="1"/>
  <c r="D34" i="1"/>
  <c r="L455" i="16"/>
  <c r="L456" i="16"/>
  <c r="J286" i="15"/>
  <c r="K282" i="15"/>
  <c r="L284" i="15" s="1"/>
  <c r="J336" i="15"/>
  <c r="L334" i="15"/>
  <c r="L332" i="15" s="1"/>
  <c r="M419" i="16"/>
  <c r="N417" i="16"/>
  <c r="N415" i="16" s="1"/>
  <c r="L422" i="16"/>
  <c r="L423" i="16"/>
  <c r="N356" i="16"/>
  <c r="N354" i="16" s="1"/>
  <c r="M358" i="16"/>
  <c r="K363" i="16"/>
  <c r="N365" i="15"/>
  <c r="O367" i="15" s="1"/>
  <c r="M369" i="15"/>
  <c r="N356" i="15"/>
  <c r="N354" i="15" s="1"/>
  <c r="L358" i="15"/>
  <c r="L374" i="15"/>
  <c r="K363" i="15"/>
  <c r="N10" i="12"/>
  <c r="N10" i="13"/>
  <c r="N51" i="12"/>
  <c r="N53" i="12" s="1"/>
  <c r="N76" i="12"/>
  <c r="N78" i="12" s="1"/>
  <c r="N80" i="12" s="1"/>
  <c r="N233" i="12"/>
  <c r="N235" i="12" s="1"/>
  <c r="N287" i="12"/>
  <c r="N289" i="12" s="1"/>
  <c r="N28" i="13"/>
  <c r="N30" i="13" s="1"/>
  <c r="S131" i="7" s="1"/>
  <c r="N192" i="12"/>
  <c r="N194" i="12" s="1"/>
  <c r="N84" i="13"/>
  <c r="N86" i="13" s="1"/>
  <c r="N56" i="13"/>
  <c r="N58" i="13" s="1"/>
  <c r="N163" i="12"/>
  <c r="N165" i="12" s="1"/>
  <c r="F14" i="12"/>
  <c r="E8" i="2"/>
  <c r="F17" i="12"/>
  <c r="E9" i="1"/>
  <c r="E19" i="12"/>
  <c r="D57" i="1"/>
  <c r="I211" i="12"/>
  <c r="H19" i="2"/>
  <c r="I182" i="12"/>
  <c r="H18" i="2"/>
  <c r="N304" i="15"/>
  <c r="O306" i="15" s="1"/>
  <c r="M308" i="15"/>
  <c r="K313" i="15"/>
  <c r="F93" i="15"/>
  <c r="F94" i="15"/>
  <c r="F28" i="15"/>
  <c r="F27" i="15"/>
  <c r="L313" i="15"/>
  <c r="M297" i="15"/>
  <c r="N293" i="15"/>
  <c r="O295" i="15" s="1"/>
  <c r="G47" i="13"/>
  <c r="F22" i="2"/>
  <c r="I103" i="13"/>
  <c r="H64" i="1" s="1"/>
  <c r="H24" i="2"/>
  <c r="G148" i="15"/>
  <c r="F156" i="15"/>
  <c r="K145" i="15"/>
  <c r="K143" i="15" s="1"/>
  <c r="G82" i="15"/>
  <c r="F90" i="15"/>
  <c r="K79" i="15"/>
  <c r="K77" i="15" s="1"/>
  <c r="I438" i="16"/>
  <c r="K194" i="16"/>
  <c r="K187" i="16" s="1"/>
  <c r="K230" i="16"/>
  <c r="K195" i="16" s="1"/>
  <c r="K231" i="16"/>
  <c r="K196" i="16" s="1"/>
  <c r="L400" i="16"/>
  <c r="L401" i="16"/>
  <c r="G444" i="16"/>
  <c r="K402" i="16"/>
  <c r="K391" i="16"/>
  <c r="E11" i="15"/>
  <c r="F161" i="15"/>
  <c r="E36" i="1" s="1"/>
  <c r="J387" i="15"/>
  <c r="J411" i="15" s="1"/>
  <c r="F18" i="15"/>
  <c r="K221" i="16"/>
  <c r="J189" i="16"/>
  <c r="L292" i="16"/>
  <c r="L293" i="16"/>
  <c r="M408" i="16"/>
  <c r="N406" i="16"/>
  <c r="N404" i="16" s="1"/>
  <c r="L412" i="16"/>
  <c r="L411" i="16"/>
  <c r="H46" i="13"/>
  <c r="G23" i="1" s="1"/>
  <c r="H44" i="13"/>
  <c r="I36" i="13"/>
  <c r="I37" i="13" s="1"/>
  <c r="H48" i="13"/>
  <c r="G76" i="1" s="1"/>
  <c r="H39" i="13"/>
  <c r="H45" i="13"/>
  <c r="G14" i="1" s="1"/>
  <c r="N345" i="16"/>
  <c r="N343" i="16" s="1"/>
  <c r="M347" i="16"/>
  <c r="K247" i="16"/>
  <c r="K352" i="16"/>
  <c r="L350" i="16"/>
  <c r="L351" i="16"/>
  <c r="M397" i="16"/>
  <c r="N395" i="16"/>
  <c r="N393" i="16" s="1"/>
  <c r="N384" i="16"/>
  <c r="N382" i="16" s="1"/>
  <c r="M386" i="16"/>
  <c r="N334" i="16"/>
  <c r="N332" i="16" s="1"/>
  <c r="M336" i="16"/>
  <c r="L390" i="16"/>
  <c r="L389" i="16"/>
  <c r="L339" i="16"/>
  <c r="L340" i="16"/>
  <c r="K341" i="16"/>
  <c r="J195" i="16"/>
  <c r="J188" i="16" s="1"/>
  <c r="J232" i="16"/>
  <c r="J197" i="16" s="1"/>
  <c r="L208" i="16"/>
  <c r="L209" i="16"/>
  <c r="L219" i="16"/>
  <c r="L220" i="16"/>
  <c r="F182" i="16"/>
  <c r="F163" i="16" s="1"/>
  <c r="G148" i="16"/>
  <c r="F156" i="16"/>
  <c r="F141" i="16"/>
  <c r="G133" i="16"/>
  <c r="G118" i="16"/>
  <c r="F126" i="16"/>
  <c r="F93" i="16"/>
  <c r="F111" i="16"/>
  <c r="F94" i="16"/>
  <c r="K132" i="16"/>
  <c r="L130" i="16"/>
  <c r="K102" i="16"/>
  <c r="W105" i="16" s="1"/>
  <c r="J147" i="16"/>
  <c r="M117" i="16"/>
  <c r="M113" i="16"/>
  <c r="L117" i="13"/>
  <c r="Y10" i="12"/>
  <c r="Z14" i="21"/>
  <c r="Z10" i="13" s="1"/>
  <c r="O54" i="12"/>
  <c r="G85" i="12"/>
  <c r="G39" i="12" s="1"/>
  <c r="G13" i="12"/>
  <c r="E47" i="12"/>
  <c r="E99" i="12"/>
  <c r="F44" i="12"/>
  <c r="F32" i="12" s="1"/>
  <c r="I250" i="16"/>
  <c r="I192" i="16" s="1"/>
  <c r="I190" i="16"/>
  <c r="J248" i="16"/>
  <c r="J250" i="16" s="1"/>
  <c r="K246" i="16"/>
  <c r="M289" i="16"/>
  <c r="N287" i="16"/>
  <c r="N285" i="16" s="1"/>
  <c r="K294" i="16"/>
  <c r="N236" i="16"/>
  <c r="N234" i="16" s="1"/>
  <c r="M238" i="16"/>
  <c r="K243" i="16"/>
  <c r="L241" i="16"/>
  <c r="L242" i="16"/>
  <c r="N276" i="16"/>
  <c r="N274" i="16" s="1"/>
  <c r="M278" i="16"/>
  <c r="N265" i="16"/>
  <c r="N263" i="16" s="1"/>
  <c r="M267" i="16"/>
  <c r="M256" i="16"/>
  <c r="N254" i="16"/>
  <c r="N252" i="16" s="1"/>
  <c r="L227" i="16"/>
  <c r="L230" i="16" s="1"/>
  <c r="M225" i="16"/>
  <c r="M223" i="16" s="1"/>
  <c r="N214" i="16"/>
  <c r="N212" i="16" s="1"/>
  <c r="M216" i="16"/>
  <c r="M205" i="16"/>
  <c r="N203" i="16"/>
  <c r="N201" i="16" s="1"/>
  <c r="K261" i="16"/>
  <c r="L282" i="16"/>
  <c r="L281" i="16"/>
  <c r="L270" i="16"/>
  <c r="L271" i="16"/>
  <c r="L259" i="16"/>
  <c r="L260" i="16"/>
  <c r="K283" i="16"/>
  <c r="K272" i="16"/>
  <c r="F246" i="15"/>
  <c r="F90" i="16"/>
  <c r="K79" i="16"/>
  <c r="K77" i="16" s="1"/>
  <c r="G67" i="16"/>
  <c r="F75" i="16"/>
  <c r="G52" i="16"/>
  <c r="F60" i="16"/>
  <c r="K66" i="16"/>
  <c r="L64" i="16"/>
  <c r="K49" i="16"/>
  <c r="J51" i="16"/>
  <c r="F352" i="15"/>
  <c r="F341" i="15"/>
  <c r="F330" i="15"/>
  <c r="F291" i="15"/>
  <c r="F280" i="15"/>
  <c r="F269" i="15"/>
  <c r="F257" i="15" s="1"/>
  <c r="K233" i="15"/>
  <c r="K229" i="15"/>
  <c r="L231" i="15" s="1"/>
  <c r="L229" i="15" s="1"/>
  <c r="G234" i="15"/>
  <c r="F242" i="15"/>
  <c r="F206" i="15"/>
  <c r="E51" i="1" s="1"/>
  <c r="F226" i="15"/>
  <c r="G218" i="15"/>
  <c r="F205" i="15"/>
  <c r="E37" i="1" s="1"/>
  <c r="L215" i="15"/>
  <c r="L213" i="15" s="1"/>
  <c r="G191" i="15"/>
  <c r="F199" i="15"/>
  <c r="G174" i="15"/>
  <c r="F182" i="15"/>
  <c r="K188" i="15"/>
  <c r="P218" i="7" s="1"/>
  <c r="P217" i="7" s="1"/>
  <c r="K200" i="15" s="1"/>
  <c r="G133" i="15"/>
  <c r="F141" i="15"/>
  <c r="F126" i="15"/>
  <c r="G118" i="15"/>
  <c r="G106" i="15"/>
  <c r="K117" i="15"/>
  <c r="L115" i="15"/>
  <c r="K130" i="15"/>
  <c r="K128" i="15" s="1"/>
  <c r="K100" i="15"/>
  <c r="G37" i="15"/>
  <c r="F75" i="15"/>
  <c r="G67" i="15"/>
  <c r="K64" i="15"/>
  <c r="I36" i="15"/>
  <c r="I32" i="15"/>
  <c r="F60" i="15"/>
  <c r="G52" i="15"/>
  <c r="K51" i="15"/>
  <c r="K47" i="15"/>
  <c r="F45" i="15"/>
  <c r="H72" i="12"/>
  <c r="K119" i="13"/>
  <c r="AO14" i="21"/>
  <c r="O51" i="12"/>
  <c r="O53" i="12" s="1"/>
  <c r="O76" i="12"/>
  <c r="O233" i="12"/>
  <c r="O235" i="12" s="1"/>
  <c r="T86" i="7" s="1"/>
  <c r="O287" i="12"/>
  <c r="O289" i="12" s="1"/>
  <c r="T116" i="7" s="1"/>
  <c r="O28" i="13"/>
  <c r="O30" i="13" s="1"/>
  <c r="T131" i="7" s="1"/>
  <c r="O84" i="13"/>
  <c r="O86" i="13" s="1"/>
  <c r="T161" i="7" s="1"/>
  <c r="O163" i="12"/>
  <c r="O165" i="12" s="1"/>
  <c r="T56" i="7" s="1"/>
  <c r="O192" i="12"/>
  <c r="O56" i="13"/>
  <c r="O58" i="13" s="1"/>
  <c r="T146" i="7" s="1"/>
  <c r="M237" i="12"/>
  <c r="M116" i="13"/>
  <c r="L79" i="1" s="1"/>
  <c r="N112" i="13"/>
  <c r="N115" i="13" s="1"/>
  <c r="I71" i="12"/>
  <c r="I69" i="12"/>
  <c r="I68" i="12"/>
  <c r="I62" i="12"/>
  <c r="J59" i="12"/>
  <c r="J60" i="12" s="1"/>
  <c r="I67" i="12"/>
  <c r="I70" i="12" s="1"/>
  <c r="F51" i="13"/>
  <c r="I108" i="12"/>
  <c r="I103" i="12"/>
  <c r="I106" i="12"/>
  <c r="J95" i="13"/>
  <c r="J100" i="13"/>
  <c r="K92" i="13"/>
  <c r="K93" i="13" s="1"/>
  <c r="J102" i="13"/>
  <c r="I25" i="1" s="1"/>
  <c r="J101" i="13"/>
  <c r="I16" i="1" s="1"/>
  <c r="J104" i="13"/>
  <c r="I78" i="1" s="1"/>
  <c r="H105" i="13"/>
  <c r="H225" i="12"/>
  <c r="G60" i="1" s="1"/>
  <c r="H254" i="12"/>
  <c r="I155" i="12"/>
  <c r="I157" i="12" s="1"/>
  <c r="G227" i="12"/>
  <c r="G256" i="12"/>
  <c r="G229" i="12" s="1"/>
  <c r="I222" i="12"/>
  <c r="H20" i="2" s="1"/>
  <c r="I252" i="12"/>
  <c r="J251" i="12"/>
  <c r="J224" i="12" s="1"/>
  <c r="I21" i="1" s="1"/>
  <c r="J220" i="12"/>
  <c r="I11" i="2" s="1"/>
  <c r="J250" i="12"/>
  <c r="J223" i="12" s="1"/>
  <c r="I12" i="1" s="1"/>
  <c r="J244" i="12"/>
  <c r="J221" i="12" s="1"/>
  <c r="J249" i="12"/>
  <c r="K241" i="12"/>
  <c r="K242" i="12" s="1"/>
  <c r="K232" i="12" s="1"/>
  <c r="J210" i="12"/>
  <c r="I20" i="1" s="1"/>
  <c r="J209" i="12"/>
  <c r="I11" i="1" s="1"/>
  <c r="J203" i="12"/>
  <c r="J208" i="12"/>
  <c r="J212" i="12"/>
  <c r="I73" i="1" s="1"/>
  <c r="K200" i="12"/>
  <c r="K201" i="12" s="1"/>
  <c r="J174" i="12"/>
  <c r="J179" i="12"/>
  <c r="K171" i="12"/>
  <c r="K172" i="12" s="1"/>
  <c r="J181" i="12"/>
  <c r="J180" i="12"/>
  <c r="I10" i="1" s="1"/>
  <c r="J183" i="12"/>
  <c r="I72" i="1" s="1"/>
  <c r="J154" i="12"/>
  <c r="J152" i="12"/>
  <c r="J151" i="12"/>
  <c r="J145" i="12"/>
  <c r="J150" i="12"/>
  <c r="J153" i="12" s="1"/>
  <c r="K142" i="12"/>
  <c r="K143" i="12" s="1"/>
  <c r="J131" i="12"/>
  <c r="J102" i="12"/>
  <c r="J122" i="12"/>
  <c r="K119" i="12"/>
  <c r="K120" i="12" s="1"/>
  <c r="K101" i="12" s="1"/>
  <c r="P50" i="7" s="1"/>
  <c r="P40" i="7" s="1"/>
  <c r="K110" i="12" s="1"/>
  <c r="J129" i="12"/>
  <c r="J128" i="12"/>
  <c r="J253" i="12"/>
  <c r="J226" i="12" s="1"/>
  <c r="I74" i="1" s="1"/>
  <c r="K278" i="12"/>
  <c r="K269" i="12"/>
  <c r="K274" i="12"/>
  <c r="L266" i="12"/>
  <c r="L267" i="12" s="1"/>
  <c r="J277" i="12"/>
  <c r="J279" i="12" s="1"/>
  <c r="I281" i="12"/>
  <c r="K276" i="12"/>
  <c r="K275" i="12"/>
  <c r="G74" i="12"/>
  <c r="J26" i="2"/>
  <c r="P108" i="18" l="1"/>
  <c r="P109" i="18"/>
  <c r="P111" i="18"/>
  <c r="P113" i="18" s="1"/>
  <c r="T331" i="7"/>
  <c r="T330" i="7" s="1"/>
  <c r="O114" i="18" s="1"/>
  <c r="M89" i="18"/>
  <c r="M93" i="18" s="1"/>
  <c r="K319" i="16"/>
  <c r="H366" i="16"/>
  <c r="AO54" i="12"/>
  <c r="L12" i="13"/>
  <c r="L37" i="30"/>
  <c r="M25" i="30"/>
  <c r="M38" i="30" s="1"/>
  <c r="M47" i="30"/>
  <c r="N54" i="30"/>
  <c r="N21" i="30"/>
  <c r="N20" i="30"/>
  <c r="N19" i="30"/>
  <c r="M32" i="30"/>
  <c r="K59" i="30"/>
  <c r="K64" i="30" s="1"/>
  <c r="K66" i="30" s="1"/>
  <c r="K4" i="30" s="1"/>
  <c r="K9" i="30" s="1"/>
  <c r="K41" i="30"/>
  <c r="J4" i="30"/>
  <c r="J9" i="30" s="1"/>
  <c r="L39" i="30"/>
  <c r="L40" i="30" s="1"/>
  <c r="L35" i="30"/>
  <c r="L42" i="30" s="1"/>
  <c r="M31" i="30"/>
  <c r="M45" i="30"/>
  <c r="M27" i="30"/>
  <c r="M26" i="30"/>
  <c r="M37" i="30" s="1"/>
  <c r="N62" i="30"/>
  <c r="O16" i="30"/>
  <c r="O18" i="30"/>
  <c r="O30" i="30" s="1"/>
  <c r="O71" i="30"/>
  <c r="N73" i="30"/>
  <c r="N75" i="30" s="1"/>
  <c r="L78" i="30"/>
  <c r="M77" i="30"/>
  <c r="M76" i="30"/>
  <c r="H296" i="16"/>
  <c r="H298" i="16"/>
  <c r="G43" i="1" s="1"/>
  <c r="I375" i="16"/>
  <c r="I377" i="16" s="1"/>
  <c r="J373" i="16"/>
  <c r="I13" i="19"/>
  <c r="I11" i="19" s="1"/>
  <c r="N357" i="7" s="1"/>
  <c r="N356" i="7" s="1"/>
  <c r="F159" i="1"/>
  <c r="G433" i="16"/>
  <c r="L457" i="16"/>
  <c r="N352" i="7"/>
  <c r="N351" i="7" s="1"/>
  <c r="I8" i="19"/>
  <c r="I17" i="19" s="1"/>
  <c r="N450" i="16"/>
  <c r="M452" i="16"/>
  <c r="N51" i="30"/>
  <c r="N56" i="30"/>
  <c r="O12" i="30"/>
  <c r="O7" i="30" s="1"/>
  <c r="O72" i="30" s="1"/>
  <c r="L57" i="30"/>
  <c r="K145" i="16"/>
  <c r="P249" i="7" s="1"/>
  <c r="P248" i="7" s="1"/>
  <c r="K96" i="16" s="1"/>
  <c r="O244" i="7"/>
  <c r="O242" i="7" s="1"/>
  <c r="O237" i="7" s="1"/>
  <c r="J30" i="16" s="1"/>
  <c r="I445" i="15"/>
  <c r="I436" i="15"/>
  <c r="H473" i="15"/>
  <c r="H470" i="15" s="1"/>
  <c r="H457" i="15"/>
  <c r="E101" i="1"/>
  <c r="L12" i="12"/>
  <c r="I21" i="2"/>
  <c r="J306" i="12"/>
  <c r="J12" i="2"/>
  <c r="K307" i="12"/>
  <c r="J75" i="1" s="1"/>
  <c r="K286" i="12"/>
  <c r="P125" i="7" s="1"/>
  <c r="P115" i="7" s="1"/>
  <c r="K309" i="12" s="1"/>
  <c r="L295" i="12"/>
  <c r="L296" i="12" s="1"/>
  <c r="K303" i="12"/>
  <c r="K305" i="12"/>
  <c r="J22" i="1" s="1"/>
  <c r="K304" i="12"/>
  <c r="J13" i="1" s="1"/>
  <c r="K298" i="12"/>
  <c r="H61" i="1"/>
  <c r="I308" i="12"/>
  <c r="I310" i="12" s="1"/>
  <c r="R165" i="7"/>
  <c r="M90" i="13"/>
  <c r="R75" i="7"/>
  <c r="M198" i="12"/>
  <c r="R60" i="7"/>
  <c r="M169" i="12"/>
  <c r="O13" i="27"/>
  <c r="P11" i="27"/>
  <c r="AO11" i="27"/>
  <c r="T457" i="7"/>
  <c r="T456" i="7" s="1"/>
  <c r="O16" i="27" s="1"/>
  <c r="N17" i="27"/>
  <c r="N7" i="27"/>
  <c r="M100" i="1" s="1"/>
  <c r="P69" i="1"/>
  <c r="P67" i="1" s="1"/>
  <c r="Q119" i="19"/>
  <c r="O67" i="1"/>
  <c r="T113" i="19"/>
  <c r="S115" i="19"/>
  <c r="X385" i="7"/>
  <c r="X384" i="7" s="1"/>
  <c r="S118" i="19" s="1"/>
  <c r="N106" i="19"/>
  <c r="N105" i="19"/>
  <c r="AO89" i="19"/>
  <c r="O97" i="19"/>
  <c r="O94" i="19" s="1"/>
  <c r="AO94" i="19" s="1"/>
  <c r="P89" i="19"/>
  <c r="Q69" i="1"/>
  <c r="Q67" i="1" s="1"/>
  <c r="R119" i="19"/>
  <c r="L111" i="1"/>
  <c r="M108" i="19"/>
  <c r="J194" i="19"/>
  <c r="J196" i="19" s="1"/>
  <c r="I114" i="1"/>
  <c r="G161" i="19"/>
  <c r="F113" i="1"/>
  <c r="F97" i="1"/>
  <c r="F30" i="1"/>
  <c r="F28" i="1" s="1"/>
  <c r="G165" i="19"/>
  <c r="H442" i="16"/>
  <c r="H428" i="16"/>
  <c r="H155" i="19"/>
  <c r="I143" i="19"/>
  <c r="H149" i="19"/>
  <c r="M420" i="7"/>
  <c r="G51" i="19"/>
  <c r="F110" i="1"/>
  <c r="N448" i="16"/>
  <c r="N138" i="19"/>
  <c r="S280" i="7"/>
  <c r="S279" i="7" s="1"/>
  <c r="N458" i="16" s="1"/>
  <c r="R150" i="7"/>
  <c r="M62" i="13"/>
  <c r="M34" i="13"/>
  <c r="R135" i="7"/>
  <c r="N88" i="13"/>
  <c r="S161" i="7"/>
  <c r="N60" i="13"/>
  <c r="S146" i="7"/>
  <c r="N446" i="15"/>
  <c r="N434" i="15" s="1"/>
  <c r="M458" i="15"/>
  <c r="M471" i="15" s="1"/>
  <c r="O213" i="7"/>
  <c r="O211" i="7" s="1"/>
  <c r="K171" i="15"/>
  <c r="J173" i="15"/>
  <c r="O207" i="7"/>
  <c r="G125" i="18"/>
  <c r="G129" i="18" s="1"/>
  <c r="F107" i="1"/>
  <c r="G100" i="18"/>
  <c r="G103" i="18" s="1"/>
  <c r="F106" i="1"/>
  <c r="G72" i="18"/>
  <c r="F84" i="1" s="1"/>
  <c r="G70" i="18"/>
  <c r="G69" i="18"/>
  <c r="L318" i="7" s="1"/>
  <c r="L317" i="7" s="1"/>
  <c r="G76" i="18" s="1"/>
  <c r="G75" i="18"/>
  <c r="G52" i="18"/>
  <c r="G49" i="18"/>
  <c r="L308" i="7"/>
  <c r="L307" i="7" s="1"/>
  <c r="G53" i="18" s="1"/>
  <c r="I264" i="15"/>
  <c r="J262" i="15"/>
  <c r="J260" i="15" s="1"/>
  <c r="J30" i="18" s="1"/>
  <c r="J325" i="15"/>
  <c r="J315" i="15" s="1"/>
  <c r="K323" i="15"/>
  <c r="J31" i="18"/>
  <c r="G151" i="19"/>
  <c r="F96" i="1"/>
  <c r="M406" i="7"/>
  <c r="M417" i="7"/>
  <c r="H148" i="19"/>
  <c r="I436" i="16"/>
  <c r="J438" i="16" s="1"/>
  <c r="N275" i="7"/>
  <c r="N274" i="7" s="1"/>
  <c r="I446" i="16" s="1"/>
  <c r="I137" i="19"/>
  <c r="M93" i="1"/>
  <c r="S7" i="7"/>
  <c r="M140" i="1" s="1"/>
  <c r="L27" i="2"/>
  <c r="S23" i="7"/>
  <c r="L28" i="2"/>
  <c r="M28" i="2" s="1"/>
  <c r="L140" i="1"/>
  <c r="F48" i="12"/>
  <c r="F36" i="12" s="1"/>
  <c r="F22" i="12" s="1"/>
  <c r="O70" i="7"/>
  <c r="J214" i="12" s="1"/>
  <c r="O55" i="7"/>
  <c r="J185" i="12" s="1"/>
  <c r="AN415" i="7"/>
  <c r="AQ415" i="7"/>
  <c r="AR415" i="7"/>
  <c r="AO415" i="7"/>
  <c r="L95" i="1"/>
  <c r="M132" i="19"/>
  <c r="L284" i="7"/>
  <c r="G22" i="18" s="1"/>
  <c r="P83" i="19"/>
  <c r="G38" i="19"/>
  <c r="K191" i="19"/>
  <c r="K193" i="19" s="1"/>
  <c r="P148" i="18"/>
  <c r="M7" i="25"/>
  <c r="L99" i="1" s="1"/>
  <c r="L7" i="25"/>
  <c r="K99" i="1" s="1"/>
  <c r="G477" i="15"/>
  <c r="F38" i="2"/>
  <c r="G382" i="15"/>
  <c r="R120" i="7"/>
  <c r="M293" i="12"/>
  <c r="J228" i="12"/>
  <c r="N237" i="12"/>
  <c r="S86" i="7"/>
  <c r="N291" i="12"/>
  <c r="S116" i="7"/>
  <c r="N196" i="12"/>
  <c r="S71" i="7"/>
  <c r="N167" i="12"/>
  <c r="S56" i="7"/>
  <c r="G27" i="12"/>
  <c r="L35" i="7"/>
  <c r="L25" i="7" s="1"/>
  <c r="E35" i="12"/>
  <c r="E21" i="12" s="1"/>
  <c r="E49" i="12"/>
  <c r="E37" i="12" s="1"/>
  <c r="E23" i="12" s="1"/>
  <c r="M239" i="12"/>
  <c r="R90" i="7"/>
  <c r="K219" i="12"/>
  <c r="P95" i="7"/>
  <c r="P85" i="7" s="1"/>
  <c r="K255" i="12" s="1"/>
  <c r="Q72" i="25"/>
  <c r="P74" i="25"/>
  <c r="P13" i="25"/>
  <c r="P25" i="25"/>
  <c r="Q23" i="25"/>
  <c r="R21" i="25"/>
  <c r="W437" i="7" s="1"/>
  <c r="W436" i="7" s="1"/>
  <c r="R24" i="25" s="1"/>
  <c r="AO17" i="25"/>
  <c r="U433" i="7"/>
  <c r="U432" i="7" s="1"/>
  <c r="P15" i="25" s="1"/>
  <c r="P14" i="25" s="1"/>
  <c r="P18" i="25" s="1"/>
  <c r="Q11" i="25"/>
  <c r="Q17" i="25" s="1"/>
  <c r="AO82" i="25"/>
  <c r="O84" i="25"/>
  <c r="P82" i="25"/>
  <c r="Q80" i="25"/>
  <c r="V452" i="7" s="1"/>
  <c r="V451" i="7" s="1"/>
  <c r="Q92" i="25" s="1"/>
  <c r="N90" i="25"/>
  <c r="N93" i="25" s="1"/>
  <c r="AO86" i="25"/>
  <c r="O88" i="25"/>
  <c r="N187" i="19"/>
  <c r="N190" i="19"/>
  <c r="M176" i="19"/>
  <c r="L98" i="1" s="1"/>
  <c r="M183" i="19"/>
  <c r="L181" i="19"/>
  <c r="N173" i="19"/>
  <c r="N177" i="19" s="1"/>
  <c r="N89" i="18"/>
  <c r="N93" i="18" s="1"/>
  <c r="O86" i="18"/>
  <c r="H75" i="18"/>
  <c r="G104" i="1" s="1"/>
  <c r="O83" i="18"/>
  <c r="I29" i="18"/>
  <c r="I47" i="18"/>
  <c r="M302" i="7"/>
  <c r="M291" i="7"/>
  <c r="I15" i="18"/>
  <c r="M305" i="7"/>
  <c r="H49" i="18"/>
  <c r="H52" i="18"/>
  <c r="K98" i="15"/>
  <c r="L100" i="15" s="1"/>
  <c r="P202" i="7"/>
  <c r="P201" i="7" s="1"/>
  <c r="K96" i="15" s="1"/>
  <c r="K62" i="15"/>
  <c r="L64" i="15" s="1"/>
  <c r="J34" i="15"/>
  <c r="N197" i="7"/>
  <c r="N195" i="7" s="1"/>
  <c r="N190" i="7" s="1"/>
  <c r="I30" i="15" s="1"/>
  <c r="J15" i="2"/>
  <c r="K83" i="13"/>
  <c r="P170" i="7" s="1"/>
  <c r="P160" i="7" s="1"/>
  <c r="K106" i="13" s="1"/>
  <c r="H13" i="2"/>
  <c r="I27" i="13"/>
  <c r="N140" i="7" s="1"/>
  <c r="N130" i="7" s="1"/>
  <c r="I50" i="13" s="1"/>
  <c r="F16" i="12"/>
  <c r="E17" i="2"/>
  <c r="E16" i="2" s="1"/>
  <c r="L278" i="12"/>
  <c r="L259" i="12"/>
  <c r="Q110" i="7" s="1"/>
  <c r="Q100" i="7" s="1"/>
  <c r="L280" i="12" s="1"/>
  <c r="G109" i="12"/>
  <c r="G134" i="12"/>
  <c r="G111" i="12" s="1"/>
  <c r="F45" i="12"/>
  <c r="F33" i="12" s="1"/>
  <c r="F97" i="12"/>
  <c r="H107" i="12"/>
  <c r="H132" i="12"/>
  <c r="I104" i="12"/>
  <c r="I130" i="12"/>
  <c r="J10" i="2"/>
  <c r="K191" i="12"/>
  <c r="P80" i="7" s="1"/>
  <c r="J9" i="2"/>
  <c r="K162" i="12"/>
  <c r="P65" i="7" s="1"/>
  <c r="I19" i="1"/>
  <c r="J127" i="12"/>
  <c r="S26" i="7"/>
  <c r="M57" i="12"/>
  <c r="R30" i="7"/>
  <c r="I277" i="15"/>
  <c r="K273" i="15"/>
  <c r="AG196" i="7"/>
  <c r="L317" i="16"/>
  <c r="L318" i="16"/>
  <c r="H305" i="16"/>
  <c r="H297" i="16" s="1"/>
  <c r="G29" i="1" s="1"/>
  <c r="H330" i="16"/>
  <c r="H307" i="16" s="1"/>
  <c r="H299" i="16" s="1"/>
  <c r="H25" i="19"/>
  <c r="H36" i="19" s="1"/>
  <c r="G109" i="1" s="1"/>
  <c r="H29" i="19"/>
  <c r="M362" i="7" s="1"/>
  <c r="M361" i="7" s="1"/>
  <c r="H37" i="19" s="1"/>
  <c r="H18" i="19"/>
  <c r="H42" i="19"/>
  <c r="I304" i="16"/>
  <c r="I31" i="19"/>
  <c r="I30" i="19"/>
  <c r="J9" i="19"/>
  <c r="O352" i="7" s="1"/>
  <c r="O351" i="7" s="1"/>
  <c r="J321" i="16"/>
  <c r="I328" i="16"/>
  <c r="I329" i="16"/>
  <c r="I306" i="16" s="1"/>
  <c r="N312" i="16"/>
  <c r="M314" i="16"/>
  <c r="M316" i="16" s="1"/>
  <c r="Q96" i="19"/>
  <c r="Q104" i="19" s="1"/>
  <c r="P104" i="19"/>
  <c r="P71" i="19"/>
  <c r="O79" i="19"/>
  <c r="AO79" i="19" s="1"/>
  <c r="P168" i="18"/>
  <c r="P52" i="25"/>
  <c r="Q160" i="18"/>
  <c r="R152" i="18"/>
  <c r="W343" i="7" s="1"/>
  <c r="W342" i="7" s="1"/>
  <c r="R172" i="18" s="1"/>
  <c r="O169" i="18"/>
  <c r="Q153" i="18"/>
  <c r="P161" i="18"/>
  <c r="N61" i="25"/>
  <c r="AO162" i="18"/>
  <c r="O62" i="25"/>
  <c r="O171" i="18"/>
  <c r="Q154" i="18"/>
  <c r="P162" i="18"/>
  <c r="AO54" i="25"/>
  <c r="N62" i="25"/>
  <c r="AO62" i="25" s="1"/>
  <c r="N173" i="18"/>
  <c r="M89" i="1"/>
  <c r="O60" i="25"/>
  <c r="AO52" i="25"/>
  <c r="O159" i="18"/>
  <c r="O167" i="18"/>
  <c r="N51" i="25"/>
  <c r="Q134" i="18"/>
  <c r="V338" i="7" s="1"/>
  <c r="V337" i="7" s="1"/>
  <c r="Q147" i="18" s="1"/>
  <c r="P142" i="18"/>
  <c r="AO142" i="18"/>
  <c r="O141" i="18"/>
  <c r="O29" i="25"/>
  <c r="N28" i="25"/>
  <c r="N37" i="25"/>
  <c r="N41" i="25" s="1"/>
  <c r="M48" i="25"/>
  <c r="L48" i="25"/>
  <c r="AO95" i="19"/>
  <c r="O102" i="19"/>
  <c r="P95" i="19"/>
  <c r="P103" i="19" s="1"/>
  <c r="Q87" i="19"/>
  <c r="V380" i="7" s="1"/>
  <c r="V379" i="7" s="1"/>
  <c r="Q107" i="19" s="1"/>
  <c r="AO70" i="19"/>
  <c r="O69" i="19"/>
  <c r="AO69" i="19" s="1"/>
  <c r="O77" i="19"/>
  <c r="P70" i="19"/>
  <c r="P78" i="19" s="1"/>
  <c r="Q62" i="19"/>
  <c r="V375" i="7" s="1"/>
  <c r="V374" i="7" s="1"/>
  <c r="Q82" i="19" s="1"/>
  <c r="U45" i="19"/>
  <c r="V43" i="19"/>
  <c r="R28" i="19"/>
  <c r="M85" i="1"/>
  <c r="M413" i="15"/>
  <c r="M426" i="15" s="1"/>
  <c r="N401" i="15"/>
  <c r="N389" i="15" s="1"/>
  <c r="M415" i="15"/>
  <c r="N403" i="15"/>
  <c r="N391" i="15" s="1"/>
  <c r="F209" i="15"/>
  <c r="E153" i="1"/>
  <c r="F165" i="15"/>
  <c r="E152" i="1"/>
  <c r="E167" i="1" s="1"/>
  <c r="P5" i="25"/>
  <c r="F165" i="16"/>
  <c r="F166" i="16" s="1"/>
  <c r="E157" i="1"/>
  <c r="Q106" i="18"/>
  <c r="F88" i="1"/>
  <c r="O125" i="19"/>
  <c r="T395" i="7" s="1"/>
  <c r="T394" i="7" s="1"/>
  <c r="O131" i="19" s="1"/>
  <c r="AO131" i="19" s="1"/>
  <c r="N128" i="19"/>
  <c r="N130" i="19" s="1"/>
  <c r="M179" i="19"/>
  <c r="O168" i="19"/>
  <c r="N172" i="19"/>
  <c r="G81" i="1"/>
  <c r="N62" i="18"/>
  <c r="M83" i="1"/>
  <c r="Q5" i="19"/>
  <c r="F80" i="1"/>
  <c r="O84" i="18"/>
  <c r="AO84" i="18" s="1"/>
  <c r="AO80" i="18"/>
  <c r="P80" i="18"/>
  <c r="H72" i="18"/>
  <c r="H70" i="18"/>
  <c r="H69" i="18"/>
  <c r="M318" i="7" s="1"/>
  <c r="M317" i="7" s="1"/>
  <c r="H76" i="18" s="1"/>
  <c r="N400" i="15"/>
  <c r="N388" i="15" s="1"/>
  <c r="N412" i="15" s="1"/>
  <c r="M412" i="15"/>
  <c r="M425" i="15" s="1"/>
  <c r="N450" i="15"/>
  <c r="N438" i="15" s="1"/>
  <c r="M462" i="15"/>
  <c r="M475" i="15" s="1"/>
  <c r="N449" i="15"/>
  <c r="N437" i="15" s="1"/>
  <c r="M461" i="15"/>
  <c r="M474" i="15" s="1"/>
  <c r="N447" i="15"/>
  <c r="N435" i="15" s="1"/>
  <c r="M459" i="15"/>
  <c r="M472" i="15" s="1"/>
  <c r="P81" i="18"/>
  <c r="V67" i="18"/>
  <c r="O60" i="18"/>
  <c r="N83" i="1" s="1"/>
  <c r="P58" i="18"/>
  <c r="E38" i="18"/>
  <c r="H20" i="18"/>
  <c r="H119" i="18"/>
  <c r="H97" i="18"/>
  <c r="H21" i="18"/>
  <c r="G379" i="15"/>
  <c r="F33" i="1" s="1"/>
  <c r="H423" i="15"/>
  <c r="I392" i="15"/>
  <c r="I9" i="18"/>
  <c r="H59" i="1"/>
  <c r="I213" i="12"/>
  <c r="I215" i="12" s="1"/>
  <c r="H58" i="1"/>
  <c r="I184" i="12"/>
  <c r="I186" i="12" s="1"/>
  <c r="E14" i="15"/>
  <c r="O400" i="15"/>
  <c r="J338" i="15"/>
  <c r="F318" i="15"/>
  <c r="E37" i="2"/>
  <c r="E36" i="2" s="1"/>
  <c r="F250" i="15"/>
  <c r="F22" i="15"/>
  <c r="E151" i="1" s="1"/>
  <c r="I386" i="15"/>
  <c r="I12" i="18" s="1"/>
  <c r="J402" i="15"/>
  <c r="I414" i="15"/>
  <c r="H404" i="15"/>
  <c r="H416" i="15"/>
  <c r="L362" i="15"/>
  <c r="L361" i="15"/>
  <c r="N413" i="15"/>
  <c r="O401" i="15"/>
  <c r="F29" i="15"/>
  <c r="M361" i="16"/>
  <c r="M362" i="16"/>
  <c r="F95" i="15"/>
  <c r="K286" i="15"/>
  <c r="L282" i="15"/>
  <c r="M284" i="15" s="1"/>
  <c r="K336" i="15"/>
  <c r="N419" i="16"/>
  <c r="O417" i="16"/>
  <c r="L424" i="16"/>
  <c r="M423" i="16"/>
  <c r="M422" i="16"/>
  <c r="O356" i="16"/>
  <c r="N358" i="16"/>
  <c r="M363" i="16"/>
  <c r="M300" i="15"/>
  <c r="M301" i="15"/>
  <c r="N369" i="15"/>
  <c r="N372" i="15" s="1"/>
  <c r="O356" i="15"/>
  <c r="O354" i="15" s="1"/>
  <c r="M358" i="15"/>
  <c r="M372" i="15"/>
  <c r="M373" i="15"/>
  <c r="N9" i="12"/>
  <c r="N11" i="12" s="1"/>
  <c r="N55" i="12"/>
  <c r="N9" i="13"/>
  <c r="N32" i="13"/>
  <c r="F62" i="1"/>
  <c r="G49" i="13"/>
  <c r="G51" i="13" s="1"/>
  <c r="F18" i="12"/>
  <c r="E18" i="1"/>
  <c r="J211" i="12"/>
  <c r="I19" i="2"/>
  <c r="J182" i="12"/>
  <c r="I18" i="2"/>
  <c r="N308" i="15"/>
  <c r="M311" i="15"/>
  <c r="M312" i="15"/>
  <c r="N297" i="15"/>
  <c r="L402" i="16"/>
  <c r="H47" i="13"/>
  <c r="G22" i="2"/>
  <c r="J103" i="13"/>
  <c r="I24" i="2"/>
  <c r="F20" i="15"/>
  <c r="E49" i="1" s="1"/>
  <c r="F8" i="15"/>
  <c r="E40" i="2"/>
  <c r="E39" i="2" s="1"/>
  <c r="G151" i="15"/>
  <c r="K147" i="15"/>
  <c r="L145" i="15"/>
  <c r="G85" i="15"/>
  <c r="K81" i="15"/>
  <c r="L79" i="15"/>
  <c r="F163" i="15"/>
  <c r="G445" i="16"/>
  <c r="G431" i="16" s="1"/>
  <c r="G430" i="16"/>
  <c r="F44" i="1" s="1"/>
  <c r="L294" i="16"/>
  <c r="K232" i="16"/>
  <c r="K197" i="16" s="1"/>
  <c r="K189" i="16"/>
  <c r="H443" i="16"/>
  <c r="L221" i="16"/>
  <c r="M428" i="15"/>
  <c r="J424" i="15"/>
  <c r="K399" i="15"/>
  <c r="J190" i="16"/>
  <c r="L210" i="16"/>
  <c r="O406" i="16"/>
  <c r="N408" i="16"/>
  <c r="L413" i="16"/>
  <c r="M411" i="16"/>
  <c r="M412" i="16"/>
  <c r="J36" i="13"/>
  <c r="J37" i="13" s="1"/>
  <c r="I39" i="13"/>
  <c r="I44" i="13"/>
  <c r="I45" i="13"/>
  <c r="H14" i="1" s="1"/>
  <c r="I46" i="13"/>
  <c r="H23" i="1" s="1"/>
  <c r="I48" i="13"/>
  <c r="H76" i="1" s="1"/>
  <c r="O9" i="13"/>
  <c r="O11" i="13" s="1"/>
  <c r="N347" i="16"/>
  <c r="O345" i="16"/>
  <c r="L352" i="16"/>
  <c r="M351" i="16"/>
  <c r="M350" i="16"/>
  <c r="O395" i="16"/>
  <c r="N397" i="16"/>
  <c r="N386" i="16"/>
  <c r="O384" i="16"/>
  <c r="O334" i="16"/>
  <c r="N336" i="16"/>
  <c r="L391" i="16"/>
  <c r="L341" i="16"/>
  <c r="M400" i="16"/>
  <c r="M401" i="16"/>
  <c r="M389" i="16"/>
  <c r="M390" i="16"/>
  <c r="M340" i="16"/>
  <c r="M339" i="16"/>
  <c r="L195" i="16"/>
  <c r="M245" i="16"/>
  <c r="M293" i="16"/>
  <c r="M292" i="16"/>
  <c r="M294" i="16" s="1"/>
  <c r="K188" i="16"/>
  <c r="M219" i="16"/>
  <c r="M220" i="16"/>
  <c r="G177" i="16"/>
  <c r="G160" i="16" s="1"/>
  <c r="K173" i="16"/>
  <c r="G151" i="16"/>
  <c r="G136" i="16"/>
  <c r="G121" i="16"/>
  <c r="G106" i="16"/>
  <c r="F95" i="16"/>
  <c r="N115" i="16"/>
  <c r="N113" i="16" s="1"/>
  <c r="L132" i="16"/>
  <c r="L128" i="16"/>
  <c r="L102" i="16"/>
  <c r="X105" i="16" s="1"/>
  <c r="L98" i="16"/>
  <c r="L247" i="16"/>
  <c r="M282" i="16"/>
  <c r="M281" i="16"/>
  <c r="L194" i="16"/>
  <c r="L187" i="16" s="1"/>
  <c r="L231" i="16"/>
  <c r="F19" i="15"/>
  <c r="L119" i="13"/>
  <c r="Z10" i="12"/>
  <c r="AA14" i="21"/>
  <c r="AA10" i="13" s="1"/>
  <c r="G96" i="12"/>
  <c r="G46" i="12" s="1"/>
  <c r="G34" i="12" s="1"/>
  <c r="H84" i="12"/>
  <c r="G40" i="12"/>
  <c r="G28" i="12" s="1"/>
  <c r="G93" i="12"/>
  <c r="G43" i="12" s="1"/>
  <c r="G31" i="12" s="1"/>
  <c r="G87" i="12"/>
  <c r="G41" i="12" s="1"/>
  <c r="G29" i="12" s="1"/>
  <c r="G15" i="12" s="1"/>
  <c r="G94" i="12"/>
  <c r="G44" i="12" s="1"/>
  <c r="G32" i="12" s="1"/>
  <c r="G92" i="12"/>
  <c r="O9" i="12"/>
  <c r="K248" i="16"/>
  <c r="L246" i="16"/>
  <c r="N289" i="16"/>
  <c r="O287" i="16"/>
  <c r="O236" i="16"/>
  <c r="N238" i="16"/>
  <c r="N242" i="16" s="1"/>
  <c r="L243" i="16"/>
  <c r="L283" i="16"/>
  <c r="M241" i="16"/>
  <c r="M242" i="16"/>
  <c r="O276" i="16"/>
  <c r="N278" i="16"/>
  <c r="O265" i="16"/>
  <c r="N267" i="16"/>
  <c r="O254" i="16"/>
  <c r="N256" i="16"/>
  <c r="N225" i="16"/>
  <c r="N223" i="16" s="1"/>
  <c r="M227" i="16"/>
  <c r="M231" i="16" s="1"/>
  <c r="O214" i="16"/>
  <c r="N216" i="16"/>
  <c r="O203" i="16"/>
  <c r="N205" i="16"/>
  <c r="J199" i="16"/>
  <c r="J192" i="16" s="1"/>
  <c r="L261" i="16"/>
  <c r="L272" i="16"/>
  <c r="M271" i="16"/>
  <c r="M270" i="16"/>
  <c r="M259" i="16"/>
  <c r="M260" i="16"/>
  <c r="M208" i="16"/>
  <c r="M209" i="16"/>
  <c r="K81" i="16"/>
  <c r="L79" i="16"/>
  <c r="G70" i="16"/>
  <c r="G55" i="16"/>
  <c r="K34" i="16"/>
  <c r="P238" i="7" s="1"/>
  <c r="L66" i="16"/>
  <c r="L62" i="16"/>
  <c r="K51" i="16"/>
  <c r="K47" i="16"/>
  <c r="F248" i="15"/>
  <c r="E46" i="1" s="1"/>
  <c r="F247" i="15"/>
  <c r="E32" i="1" s="1"/>
  <c r="L343" i="15"/>
  <c r="G237" i="15"/>
  <c r="F207" i="15"/>
  <c r="G221" i="15"/>
  <c r="L233" i="15"/>
  <c r="M231" i="15"/>
  <c r="M215" i="15"/>
  <c r="L217" i="15"/>
  <c r="G194" i="15"/>
  <c r="G177" i="15"/>
  <c r="K190" i="15"/>
  <c r="L188" i="15"/>
  <c r="Q218" i="7" s="1"/>
  <c r="Q217" i="7" s="1"/>
  <c r="L200" i="15" s="1"/>
  <c r="G136" i="15"/>
  <c r="G121" i="15"/>
  <c r="G109" i="15"/>
  <c r="G110" i="15"/>
  <c r="H105" i="15"/>
  <c r="K132" i="15"/>
  <c r="L130" i="15"/>
  <c r="K102" i="15"/>
  <c r="L117" i="15"/>
  <c r="L113" i="15"/>
  <c r="G70" i="15"/>
  <c r="K66" i="15"/>
  <c r="G55" i="15"/>
  <c r="L49" i="15"/>
  <c r="G40" i="15"/>
  <c r="I72" i="12"/>
  <c r="AO51" i="12"/>
  <c r="O78" i="12"/>
  <c r="T26" i="7" s="1"/>
  <c r="AO76" i="12"/>
  <c r="AO233" i="12"/>
  <c r="AO287" i="12"/>
  <c r="O291" i="12"/>
  <c r="T120" i="7" s="1"/>
  <c r="AO28" i="13"/>
  <c r="AO84" i="13"/>
  <c r="AO163" i="12"/>
  <c r="O194" i="12"/>
  <c r="T71" i="7" s="1"/>
  <c r="AO192" i="12"/>
  <c r="AO56" i="13"/>
  <c r="P56" i="13"/>
  <c r="P58" i="13" s="1"/>
  <c r="U146" i="7" s="1"/>
  <c r="P163" i="12"/>
  <c r="P165" i="12" s="1"/>
  <c r="U56" i="7" s="1"/>
  <c r="P51" i="12"/>
  <c r="P53" i="12" s="1"/>
  <c r="P76" i="12"/>
  <c r="P78" i="12" s="1"/>
  <c r="P233" i="12"/>
  <c r="P235" i="12" s="1"/>
  <c r="U86" i="7" s="1"/>
  <c r="P287" i="12"/>
  <c r="P289" i="12" s="1"/>
  <c r="P192" i="12"/>
  <c r="P194" i="12" s="1"/>
  <c r="U71" i="7" s="1"/>
  <c r="P28" i="13"/>
  <c r="P30" i="13" s="1"/>
  <c r="U131" i="7" s="1"/>
  <c r="P84" i="13"/>
  <c r="P86" i="13" s="1"/>
  <c r="U161" i="7" s="1"/>
  <c r="N82" i="12"/>
  <c r="M117" i="13"/>
  <c r="N116" i="13"/>
  <c r="M79" i="1" s="1"/>
  <c r="J71" i="12"/>
  <c r="J67" i="12"/>
  <c r="J70" i="12" s="1"/>
  <c r="J62" i="12"/>
  <c r="K59" i="12"/>
  <c r="K60" i="12" s="1"/>
  <c r="J68" i="12"/>
  <c r="J69" i="12"/>
  <c r="I105" i="13"/>
  <c r="J105" i="12"/>
  <c r="J103" i="12"/>
  <c r="J106" i="12"/>
  <c r="K95" i="13"/>
  <c r="K100" i="13"/>
  <c r="L92" i="13"/>
  <c r="L93" i="13" s="1"/>
  <c r="H107" i="13"/>
  <c r="K104" i="13"/>
  <c r="J78" i="1" s="1"/>
  <c r="K102" i="13"/>
  <c r="J25" i="1" s="1"/>
  <c r="K101" i="13"/>
  <c r="J16" i="1" s="1"/>
  <c r="J108" i="12"/>
  <c r="H227" i="12"/>
  <c r="H256" i="12"/>
  <c r="H229" i="12" s="1"/>
  <c r="I225" i="12"/>
  <c r="H60" i="1" s="1"/>
  <c r="I254" i="12"/>
  <c r="J155" i="12"/>
  <c r="J157" i="12" s="1"/>
  <c r="J222" i="12"/>
  <c r="I20" i="2" s="1"/>
  <c r="J252" i="12"/>
  <c r="K154" i="12"/>
  <c r="K152" i="12"/>
  <c r="K145" i="12"/>
  <c r="L142" i="12"/>
  <c r="L143" i="12" s="1"/>
  <c r="K151" i="12"/>
  <c r="K150" i="12"/>
  <c r="K153" i="12" s="1"/>
  <c r="K131" i="12"/>
  <c r="K102" i="12"/>
  <c r="K129" i="12"/>
  <c r="K128" i="12"/>
  <c r="K122" i="12"/>
  <c r="L119" i="12"/>
  <c r="L120" i="12" s="1"/>
  <c r="L101" i="12" s="1"/>
  <c r="Q50" i="7" s="1"/>
  <c r="Q40" i="7" s="1"/>
  <c r="L110" i="12" s="1"/>
  <c r="K250" i="12"/>
  <c r="K223" i="12" s="1"/>
  <c r="J12" i="1" s="1"/>
  <c r="K253" i="12"/>
  <c r="K226" i="12" s="1"/>
  <c r="J74" i="1" s="1"/>
  <c r="K244" i="12"/>
  <c r="K221" i="12" s="1"/>
  <c r="K249" i="12"/>
  <c r="K251" i="12"/>
  <c r="K224" i="12" s="1"/>
  <c r="J21" i="1" s="1"/>
  <c r="L241" i="12"/>
  <c r="L242" i="12" s="1"/>
  <c r="L200" i="12"/>
  <c r="L201" i="12" s="1"/>
  <c r="K210" i="12"/>
  <c r="J20" i="1" s="1"/>
  <c r="K209" i="12"/>
  <c r="J11" i="1" s="1"/>
  <c r="K203" i="12"/>
  <c r="K208" i="12"/>
  <c r="L171" i="12"/>
  <c r="L172" i="12" s="1"/>
  <c r="L162" i="12" s="1"/>
  <c r="Q65" i="7" s="1"/>
  <c r="K180" i="12"/>
  <c r="J10" i="1" s="1"/>
  <c r="K179" i="12"/>
  <c r="K181" i="12"/>
  <c r="K174" i="12"/>
  <c r="K220" i="12"/>
  <c r="J11" i="2" s="1"/>
  <c r="K212" i="12"/>
  <c r="J73" i="1" s="1"/>
  <c r="K183" i="12"/>
  <c r="J72" i="1" s="1"/>
  <c r="L269" i="12"/>
  <c r="L274" i="12"/>
  <c r="M266" i="12"/>
  <c r="M267" i="12" s="1"/>
  <c r="M259" i="12" s="1"/>
  <c r="R110" i="7" s="1"/>
  <c r="R100" i="7" s="1"/>
  <c r="M280" i="12" s="1"/>
  <c r="K277" i="12"/>
  <c r="K279" i="12" s="1"/>
  <c r="J281" i="12"/>
  <c r="L276" i="12"/>
  <c r="L275" i="12"/>
  <c r="H74" i="12"/>
  <c r="AO161" i="1"/>
  <c r="K26" i="2"/>
  <c r="Q108" i="18" l="1"/>
  <c r="Q109" i="18"/>
  <c r="Q111" i="18"/>
  <c r="Q113" i="18" s="1"/>
  <c r="AO114" i="18"/>
  <c r="O115" i="18"/>
  <c r="U331" i="7"/>
  <c r="U330" i="7" s="1"/>
  <c r="P114" i="18" s="1"/>
  <c r="P115" i="18" s="1"/>
  <c r="AO83" i="18"/>
  <c r="T326" i="7"/>
  <c r="T325" i="7" s="1"/>
  <c r="O92" i="18" s="1"/>
  <c r="I19" i="19"/>
  <c r="H300" i="16"/>
  <c r="F166" i="15"/>
  <c r="N373" i="15"/>
  <c r="N374" i="15" s="1"/>
  <c r="G34" i="2"/>
  <c r="K147" i="16"/>
  <c r="K143" i="16"/>
  <c r="P244" i="7" s="1"/>
  <c r="P242" i="7" s="1"/>
  <c r="P237" i="7" s="1"/>
  <c r="K30" i="16" s="1"/>
  <c r="M12" i="13"/>
  <c r="N25" i="30"/>
  <c r="N38" i="30" s="1"/>
  <c r="N47" i="30"/>
  <c r="O54" i="30"/>
  <c r="P54" i="30" s="1"/>
  <c r="O21" i="30"/>
  <c r="O20" i="30"/>
  <c r="O19" i="30"/>
  <c r="O47" i="30" s="1"/>
  <c r="P47" i="30" s="1"/>
  <c r="N32" i="30"/>
  <c r="L59" i="30"/>
  <c r="L64" i="30" s="1"/>
  <c r="M39" i="30"/>
  <c r="M40" i="30" s="1"/>
  <c r="M35" i="30"/>
  <c r="M42" i="30" s="1"/>
  <c r="L41" i="30"/>
  <c r="N31" i="30"/>
  <c r="N45" i="30"/>
  <c r="N27" i="30"/>
  <c r="N26" i="30"/>
  <c r="N37" i="30" s="1"/>
  <c r="O25" i="30"/>
  <c r="P19" i="30"/>
  <c r="O62" i="30"/>
  <c r="O69" i="30"/>
  <c r="N77" i="30"/>
  <c r="N76" i="30"/>
  <c r="M78" i="30"/>
  <c r="I379" i="16"/>
  <c r="I367" i="16" s="1"/>
  <c r="I298" i="16" s="1"/>
  <c r="H43" i="1" s="1"/>
  <c r="I378" i="16"/>
  <c r="I365" i="16"/>
  <c r="I296" i="16" s="1"/>
  <c r="O270" i="7"/>
  <c r="O269" i="7" s="1"/>
  <c r="J369" i="16" s="1"/>
  <c r="J10" i="19"/>
  <c r="J8" i="19" s="1"/>
  <c r="J17" i="19" s="1"/>
  <c r="J371" i="16"/>
  <c r="M456" i="16"/>
  <c r="M455" i="16"/>
  <c r="M457" i="16" s="1"/>
  <c r="L319" i="16"/>
  <c r="G434" i="16"/>
  <c r="G35" i="2"/>
  <c r="G33" i="2" s="1"/>
  <c r="H432" i="16"/>
  <c r="N452" i="16"/>
  <c r="O450" i="16"/>
  <c r="M317" i="16"/>
  <c r="M318" i="16"/>
  <c r="M57" i="30"/>
  <c r="O51" i="30"/>
  <c r="O56" i="30"/>
  <c r="P56" i="30" s="1"/>
  <c r="AO16" i="27"/>
  <c r="O8" i="27"/>
  <c r="AO8" i="27" s="1"/>
  <c r="N233" i="7"/>
  <c r="N232" i="7" s="1"/>
  <c r="I478" i="15" s="1"/>
  <c r="I10" i="18"/>
  <c r="I8" i="18" s="1"/>
  <c r="I460" i="15"/>
  <c r="J448" i="15"/>
  <c r="I433" i="15"/>
  <c r="I13" i="18" s="1"/>
  <c r="I11" i="18" s="1"/>
  <c r="H476" i="15"/>
  <c r="H477" i="15" s="1"/>
  <c r="H378" i="15"/>
  <c r="M12" i="12"/>
  <c r="I61" i="1"/>
  <c r="J308" i="12"/>
  <c r="J310" i="12" s="1"/>
  <c r="K12" i="2"/>
  <c r="L286" i="12"/>
  <c r="Q125" i="7" s="1"/>
  <c r="Q115" i="7" s="1"/>
  <c r="L309" i="12" s="1"/>
  <c r="M295" i="12"/>
  <c r="M296" i="12" s="1"/>
  <c r="L303" i="12"/>
  <c r="L307" i="12"/>
  <c r="K75" i="1" s="1"/>
  <c r="L305" i="12"/>
  <c r="K22" i="1" s="1"/>
  <c r="L304" i="12"/>
  <c r="K13" i="1" s="1"/>
  <c r="L298" i="12"/>
  <c r="K306" i="12"/>
  <c r="J21" i="2"/>
  <c r="G158" i="1"/>
  <c r="H301" i="16"/>
  <c r="H302" i="16" s="1"/>
  <c r="S90" i="7"/>
  <c r="N239" i="12"/>
  <c r="O15" i="27"/>
  <c r="AO13" i="27"/>
  <c r="Q11" i="27"/>
  <c r="P13" i="27"/>
  <c r="P15" i="27" s="1"/>
  <c r="U457" i="7"/>
  <c r="U456" i="7" s="1"/>
  <c r="P16" i="27" s="1"/>
  <c r="P8" i="27" s="1"/>
  <c r="O51" i="25"/>
  <c r="AO51" i="25" s="1"/>
  <c r="AO159" i="18"/>
  <c r="M111" i="1"/>
  <c r="N108" i="19"/>
  <c r="T115" i="19"/>
  <c r="T117" i="19" s="1"/>
  <c r="S69" i="1" s="1"/>
  <c r="S67" i="1" s="1"/>
  <c r="U113" i="19"/>
  <c r="Y385" i="7"/>
  <c r="Y384" i="7" s="1"/>
  <c r="T118" i="19" s="1"/>
  <c r="S117" i="19"/>
  <c r="O106" i="19"/>
  <c r="O105" i="19"/>
  <c r="AO105" i="19" s="1"/>
  <c r="AO97" i="19"/>
  <c r="P97" i="19"/>
  <c r="P94" i="19" s="1"/>
  <c r="Q89" i="19"/>
  <c r="K194" i="19"/>
  <c r="K196" i="19" s="1"/>
  <c r="J114" i="1"/>
  <c r="H444" i="16"/>
  <c r="H163" i="19"/>
  <c r="H160" i="19"/>
  <c r="H157" i="19"/>
  <c r="I440" i="16"/>
  <c r="I443" i="16" s="1"/>
  <c r="I429" i="16" s="1"/>
  <c r="I140" i="19"/>
  <c r="I139" i="19" s="1"/>
  <c r="N310" i="16"/>
  <c r="T280" i="7"/>
  <c r="T279" i="7" s="1"/>
  <c r="O458" i="16" s="1"/>
  <c r="AO458" i="16" s="1"/>
  <c r="O138" i="19"/>
  <c r="AO138" i="19" s="1"/>
  <c r="S165" i="7"/>
  <c r="N90" i="13"/>
  <c r="S150" i="7"/>
  <c r="N62" i="13"/>
  <c r="N34" i="13"/>
  <c r="N12" i="13" s="1"/>
  <c r="S135" i="7"/>
  <c r="AO171" i="18"/>
  <c r="N108" i="1"/>
  <c r="AN108" i="1" s="1"/>
  <c r="K169" i="15"/>
  <c r="P207" i="7"/>
  <c r="K173" i="15"/>
  <c r="Q202" i="7"/>
  <c r="Q201" i="7" s="1"/>
  <c r="L96" i="15" s="1"/>
  <c r="O206" i="7"/>
  <c r="J183" i="15" s="1"/>
  <c r="I266" i="15"/>
  <c r="I254" i="15"/>
  <c r="G383" i="15"/>
  <c r="F155" i="1"/>
  <c r="G73" i="18"/>
  <c r="G77" i="18" s="1"/>
  <c r="F104" i="1"/>
  <c r="F103" i="1"/>
  <c r="F101" i="1" s="1"/>
  <c r="G50" i="18"/>
  <c r="G54" i="18"/>
  <c r="F82" i="1"/>
  <c r="J27" i="18"/>
  <c r="J26" i="18" s="1"/>
  <c r="J35" i="18" s="1"/>
  <c r="O223" i="7"/>
  <c r="O222" i="7" s="1"/>
  <c r="J37" i="18" s="1"/>
  <c r="J264" i="15"/>
  <c r="K262" i="15"/>
  <c r="K27" i="18" s="1"/>
  <c r="K28" i="18"/>
  <c r="K321" i="15"/>
  <c r="H50" i="18"/>
  <c r="H54" i="18" s="1"/>
  <c r="G103" i="1"/>
  <c r="M399" i="7"/>
  <c r="H150" i="19" s="1"/>
  <c r="G112" i="1"/>
  <c r="H147" i="19"/>
  <c r="I136" i="19"/>
  <c r="O275" i="7"/>
  <c r="O274" i="7" s="1"/>
  <c r="J446" i="16" s="1"/>
  <c r="J137" i="19"/>
  <c r="G102" i="1"/>
  <c r="P7" i="27"/>
  <c r="T23" i="7"/>
  <c r="AT23" i="7" s="1"/>
  <c r="T7" i="7"/>
  <c r="M27" i="2"/>
  <c r="G48" i="12"/>
  <c r="G36" i="12" s="1"/>
  <c r="G22" i="12" s="1"/>
  <c r="P70" i="7"/>
  <c r="K214" i="12" s="1"/>
  <c r="P55" i="7"/>
  <c r="K185" i="12" s="1"/>
  <c r="Q55" i="7"/>
  <c r="L185" i="12" s="1"/>
  <c r="M95" i="1"/>
  <c r="N132" i="19"/>
  <c r="Q83" i="19"/>
  <c r="H34" i="19"/>
  <c r="L191" i="19"/>
  <c r="L193" i="19" s="1"/>
  <c r="O28" i="25"/>
  <c r="AO28" i="25" s="1"/>
  <c r="AO141" i="18"/>
  <c r="Q148" i="18"/>
  <c r="H121" i="18"/>
  <c r="H127" i="18"/>
  <c r="J29" i="18"/>
  <c r="J46" i="18" s="1"/>
  <c r="J47" i="18"/>
  <c r="O91" i="18"/>
  <c r="AO86" i="18"/>
  <c r="O88" i="18"/>
  <c r="I46" i="18"/>
  <c r="I45" i="18" s="1"/>
  <c r="I66" i="18"/>
  <c r="AO60" i="25"/>
  <c r="T445" i="7"/>
  <c r="T444" i="7" s="1"/>
  <c r="O68" i="25" s="1"/>
  <c r="AO68" i="25" s="1"/>
  <c r="O191" i="7"/>
  <c r="J36" i="15"/>
  <c r="J32" i="15"/>
  <c r="S120" i="7"/>
  <c r="N293" i="12"/>
  <c r="S75" i="7"/>
  <c r="N198" i="12"/>
  <c r="S60" i="7"/>
  <c r="N169" i="12"/>
  <c r="K228" i="12"/>
  <c r="P291" i="12"/>
  <c r="U116" i="7"/>
  <c r="R72" i="25"/>
  <c r="Q74" i="25"/>
  <c r="Q76" i="25" s="1"/>
  <c r="P76" i="25"/>
  <c r="S441" i="7"/>
  <c r="S440" i="7" s="1"/>
  <c r="N47" i="25" s="1"/>
  <c r="N8" i="25" s="1"/>
  <c r="Q13" i="25"/>
  <c r="R23" i="25"/>
  <c r="R25" i="25" s="1"/>
  <c r="S21" i="25"/>
  <c r="X437" i="7" s="1"/>
  <c r="X436" i="7" s="1"/>
  <c r="S24" i="25" s="1"/>
  <c r="Q25" i="25"/>
  <c r="AO18" i="25"/>
  <c r="AO14" i="25"/>
  <c r="V433" i="7"/>
  <c r="V432" i="7" s="1"/>
  <c r="Q15" i="25" s="1"/>
  <c r="Q14" i="25" s="1"/>
  <c r="Q18" i="25" s="1"/>
  <c r="R11" i="25"/>
  <c r="R17" i="25" s="1"/>
  <c r="AO84" i="25"/>
  <c r="O37" i="25"/>
  <c r="AO29" i="25"/>
  <c r="P84" i="25"/>
  <c r="Q82" i="25"/>
  <c r="R80" i="25"/>
  <c r="W452" i="7" s="1"/>
  <c r="W451" i="7" s="1"/>
  <c r="R92" i="25" s="1"/>
  <c r="P88" i="25"/>
  <c r="O90" i="25"/>
  <c r="AO88" i="25"/>
  <c r="O187" i="19"/>
  <c r="O190" i="19"/>
  <c r="N176" i="19"/>
  <c r="M98" i="1" s="1"/>
  <c r="N183" i="19"/>
  <c r="M181" i="19"/>
  <c r="O173" i="19"/>
  <c r="O177" i="19" s="1"/>
  <c r="AO92" i="18"/>
  <c r="P86" i="18"/>
  <c r="H73" i="18"/>
  <c r="H77" i="18" s="1"/>
  <c r="G82" i="1"/>
  <c r="M284" i="7"/>
  <c r="H22" i="18" s="1"/>
  <c r="I36" i="18"/>
  <c r="I34" i="18" s="1"/>
  <c r="H81" i="1" s="1"/>
  <c r="O61" i="25"/>
  <c r="AO61" i="25" s="1"/>
  <c r="AO53" i="25"/>
  <c r="K271" i="15"/>
  <c r="L273" i="15" s="1"/>
  <c r="K15" i="2"/>
  <c r="L83" i="13"/>
  <c r="Q170" i="7" s="1"/>
  <c r="Q160" i="7" s="1"/>
  <c r="L106" i="13" s="1"/>
  <c r="I13" i="2"/>
  <c r="J27" i="13"/>
  <c r="O140" i="7" s="1"/>
  <c r="O130" i="7" s="1"/>
  <c r="J50" i="13" s="1"/>
  <c r="F99" i="12"/>
  <c r="F47" i="12"/>
  <c r="E57" i="1"/>
  <c r="F19" i="12"/>
  <c r="L253" i="12"/>
  <c r="L226" i="12" s="1"/>
  <c r="K74" i="1" s="1"/>
  <c r="L232" i="12"/>
  <c r="H134" i="12"/>
  <c r="H111" i="12" s="1"/>
  <c r="H109" i="12"/>
  <c r="I132" i="12"/>
  <c r="I107" i="12"/>
  <c r="K10" i="2"/>
  <c r="L191" i="12"/>
  <c r="Q80" i="7" s="1"/>
  <c r="J130" i="12"/>
  <c r="J104" i="12"/>
  <c r="J19" i="1"/>
  <c r="I58" i="1"/>
  <c r="J184" i="12"/>
  <c r="J186" i="12" s="1"/>
  <c r="K127" i="12"/>
  <c r="U26" i="7"/>
  <c r="N57" i="12"/>
  <c r="S30" i="7"/>
  <c r="AH196" i="7"/>
  <c r="L363" i="15"/>
  <c r="H33" i="19"/>
  <c r="H20" i="19"/>
  <c r="H16" i="19"/>
  <c r="G90" i="1" s="1"/>
  <c r="H46" i="19"/>
  <c r="M367" i="7" s="1"/>
  <c r="M366" i="7" s="1"/>
  <c r="H56" i="19" s="1"/>
  <c r="H47" i="19"/>
  <c r="H48" i="19"/>
  <c r="H55" i="19"/>
  <c r="H52" i="19" s="1"/>
  <c r="I42" i="19"/>
  <c r="I29" i="19"/>
  <c r="N362" i="7" s="1"/>
  <c r="N361" i="7" s="1"/>
  <c r="I37" i="19" s="1"/>
  <c r="I18" i="19"/>
  <c r="I25" i="19"/>
  <c r="I36" i="19" s="1"/>
  <c r="H109" i="1" s="1"/>
  <c r="J12" i="19"/>
  <c r="J325" i="16"/>
  <c r="K323" i="16"/>
  <c r="P265" i="7" s="1"/>
  <c r="P264" i="7" s="1"/>
  <c r="K308" i="16" s="1"/>
  <c r="I305" i="16"/>
  <c r="I330" i="16"/>
  <c r="I307" i="16" s="1"/>
  <c r="R96" i="19"/>
  <c r="N93" i="1"/>
  <c r="Q71" i="19"/>
  <c r="P79" i="19"/>
  <c r="P60" i="25"/>
  <c r="U445" i="7" s="1"/>
  <c r="U444" i="7" s="1"/>
  <c r="P68" i="25" s="1"/>
  <c r="Q52" i="25"/>
  <c r="Q168" i="18"/>
  <c r="R160" i="18"/>
  <c r="S152" i="18"/>
  <c r="X343" i="7" s="1"/>
  <c r="X342" i="7" s="1"/>
  <c r="S172" i="18" s="1"/>
  <c r="Q161" i="18"/>
  <c r="R153" i="18"/>
  <c r="P169" i="18"/>
  <c r="Q162" i="18"/>
  <c r="R154" i="18"/>
  <c r="P171" i="18"/>
  <c r="O108" i="1" s="1"/>
  <c r="O173" i="18"/>
  <c r="AO173" i="18" s="1"/>
  <c r="N89" i="1"/>
  <c r="AN89" i="1" s="1"/>
  <c r="AO167" i="18"/>
  <c r="P167" i="18"/>
  <c r="P159" i="18"/>
  <c r="N59" i="25"/>
  <c r="N67" i="25"/>
  <c r="R134" i="18"/>
  <c r="W338" i="7" s="1"/>
  <c r="W337" i="7" s="1"/>
  <c r="R147" i="18" s="1"/>
  <c r="Q142" i="18"/>
  <c r="P141" i="18"/>
  <c r="P29" i="25"/>
  <c r="N46" i="25"/>
  <c r="N36" i="25"/>
  <c r="P102" i="19"/>
  <c r="Q95" i="19"/>
  <c r="Q103" i="19" s="1"/>
  <c r="R87" i="19"/>
  <c r="W380" i="7" s="1"/>
  <c r="W379" i="7" s="1"/>
  <c r="R107" i="19" s="1"/>
  <c r="P69" i="19"/>
  <c r="P77" i="19"/>
  <c r="O93" i="1" s="1"/>
  <c r="Q70" i="19"/>
  <c r="Q78" i="19" s="1"/>
  <c r="R62" i="19"/>
  <c r="W375" i="7" s="1"/>
  <c r="W374" i="7" s="1"/>
  <c r="R82" i="19" s="1"/>
  <c r="V45" i="19"/>
  <c r="W43" i="19"/>
  <c r="S28" i="19"/>
  <c r="P83" i="18"/>
  <c r="U326" i="7" s="1"/>
  <c r="U325" i="7" s="1"/>
  <c r="P92" i="18" s="1"/>
  <c r="O403" i="15"/>
  <c r="N415" i="15"/>
  <c r="N428" i="15" s="1"/>
  <c r="O450" i="15"/>
  <c r="AO450" i="15" s="1"/>
  <c r="N462" i="15"/>
  <c r="N475" i="15" s="1"/>
  <c r="N461" i="15"/>
  <c r="N474" i="15" s="1"/>
  <c r="O449" i="15"/>
  <c r="O437" i="15" s="1"/>
  <c r="O447" i="15"/>
  <c r="O435" i="15" s="1"/>
  <c r="N459" i="15"/>
  <c r="N472" i="15" s="1"/>
  <c r="N458" i="15"/>
  <c r="N471" i="15" s="1"/>
  <c r="O446" i="15"/>
  <c r="I59" i="1"/>
  <c r="J213" i="12"/>
  <c r="J215" i="12" s="1"/>
  <c r="N350" i="16"/>
  <c r="N351" i="16"/>
  <c r="N352" i="16" s="1"/>
  <c r="AN83" i="1"/>
  <c r="N425" i="15"/>
  <c r="F251" i="15"/>
  <c r="E154" i="1"/>
  <c r="Q5" i="25"/>
  <c r="N219" i="16"/>
  <c r="N220" i="16"/>
  <c r="R106" i="18"/>
  <c r="G20" i="12"/>
  <c r="F71" i="1"/>
  <c r="P125" i="19"/>
  <c r="U395" i="7" s="1"/>
  <c r="U394" i="7" s="1"/>
  <c r="P131" i="19" s="1"/>
  <c r="O128" i="19"/>
  <c r="O130" i="19" s="1"/>
  <c r="P168" i="19"/>
  <c r="O172" i="19"/>
  <c r="N179" i="19"/>
  <c r="H19" i="18"/>
  <c r="G80" i="1" s="1"/>
  <c r="G84" i="1"/>
  <c r="R5" i="19"/>
  <c r="P84" i="18"/>
  <c r="Q80" i="18"/>
  <c r="O434" i="15"/>
  <c r="AO446" i="15"/>
  <c r="Q81" i="18"/>
  <c r="Q83" i="18" s="1"/>
  <c r="V326" i="7" s="1"/>
  <c r="W67" i="18"/>
  <c r="AO60" i="18"/>
  <c r="O62" i="18"/>
  <c r="AO62" i="18" s="1"/>
  <c r="P60" i="18"/>
  <c r="O83" i="1" s="1"/>
  <c r="Q58" i="18"/>
  <c r="H124" i="18"/>
  <c r="H102" i="18"/>
  <c r="H99" i="18"/>
  <c r="G86" i="1" s="1"/>
  <c r="G23" i="18"/>
  <c r="H379" i="15"/>
  <c r="O388" i="15"/>
  <c r="AO400" i="15"/>
  <c r="O391" i="15"/>
  <c r="AO403" i="15"/>
  <c r="O389" i="15"/>
  <c r="AO401" i="15"/>
  <c r="O438" i="15"/>
  <c r="N11" i="13"/>
  <c r="AO9" i="13"/>
  <c r="G62" i="1"/>
  <c r="H49" i="13"/>
  <c r="H51" i="13" s="1"/>
  <c r="I64" i="1"/>
  <c r="J105" i="13"/>
  <c r="J107" i="13" s="1"/>
  <c r="M361" i="15"/>
  <c r="M362" i="15"/>
  <c r="H429" i="16"/>
  <c r="K338" i="15"/>
  <c r="L347" i="15"/>
  <c r="M345" i="15"/>
  <c r="M343" i="15" s="1"/>
  <c r="L336" i="15"/>
  <c r="L338" i="15" s="1"/>
  <c r="M334" i="15"/>
  <c r="M332" i="15" s="1"/>
  <c r="F12" i="15"/>
  <c r="F42" i="1"/>
  <c r="F23" i="15"/>
  <c r="I427" i="15"/>
  <c r="I410" i="15"/>
  <c r="J398" i="15"/>
  <c r="O228" i="7" s="1"/>
  <c r="O227" i="7" s="1"/>
  <c r="J431" i="15" s="1"/>
  <c r="J390" i="15"/>
  <c r="N426" i="15"/>
  <c r="AO367" i="15"/>
  <c r="O365" i="15"/>
  <c r="O369" i="15" s="1"/>
  <c r="AO306" i="15"/>
  <c r="O304" i="15"/>
  <c r="P306" i="15" s="1"/>
  <c r="N311" i="15"/>
  <c r="N312" i="15"/>
  <c r="M302" i="15"/>
  <c r="E31" i="1"/>
  <c r="E48" i="1"/>
  <c r="L286" i="15"/>
  <c r="M282" i="15"/>
  <c r="N422" i="16"/>
  <c r="N423" i="16"/>
  <c r="AO417" i="16"/>
  <c r="O415" i="16"/>
  <c r="M424" i="16"/>
  <c r="AO356" i="16"/>
  <c r="O354" i="16"/>
  <c r="N361" i="16"/>
  <c r="N362" i="16"/>
  <c r="G26" i="15"/>
  <c r="N358" i="15"/>
  <c r="N362" i="15" s="1"/>
  <c r="N361" i="15"/>
  <c r="M374" i="15"/>
  <c r="N300" i="15"/>
  <c r="N301" i="15"/>
  <c r="G14" i="12"/>
  <c r="F8" i="2"/>
  <c r="G17" i="12"/>
  <c r="F9" i="1"/>
  <c r="G18" i="12"/>
  <c r="F18" i="1"/>
  <c r="K211" i="12"/>
  <c r="J19" i="2"/>
  <c r="L183" i="12"/>
  <c r="K72" i="1" s="1"/>
  <c r="K9" i="2"/>
  <c r="K182" i="12"/>
  <c r="J18" i="2"/>
  <c r="M313" i="15"/>
  <c r="G92" i="15"/>
  <c r="AO295" i="15"/>
  <c r="O293" i="15"/>
  <c r="P295" i="15" s="1"/>
  <c r="N455" i="16"/>
  <c r="N456" i="16"/>
  <c r="I47" i="13"/>
  <c r="H22" i="2"/>
  <c r="K103" i="13"/>
  <c r="J24" i="2"/>
  <c r="G154" i="15"/>
  <c r="G155" i="15"/>
  <c r="H150" i="15"/>
  <c r="L147" i="15"/>
  <c r="L143" i="15"/>
  <c r="H84" i="15"/>
  <c r="G88" i="15"/>
  <c r="G89" i="15"/>
  <c r="L81" i="15"/>
  <c r="L77" i="15"/>
  <c r="AO450" i="16"/>
  <c r="O448" i="16"/>
  <c r="J436" i="16"/>
  <c r="F9" i="15"/>
  <c r="K387" i="15"/>
  <c r="K411" i="15" s="1"/>
  <c r="N389" i="16"/>
  <c r="N390" i="16"/>
  <c r="E35" i="1"/>
  <c r="M221" i="16"/>
  <c r="K275" i="15"/>
  <c r="AO406" i="16"/>
  <c r="O404" i="16"/>
  <c r="N411" i="16"/>
  <c r="N412" i="16"/>
  <c r="M413" i="16"/>
  <c r="AO345" i="16"/>
  <c r="O343" i="16"/>
  <c r="P345" i="16" s="1"/>
  <c r="P343" i="16" s="1"/>
  <c r="N270" i="16"/>
  <c r="N271" i="16"/>
  <c r="J48" i="13"/>
  <c r="I76" i="1" s="1"/>
  <c r="K36" i="13"/>
  <c r="K37" i="13" s="1"/>
  <c r="J46" i="13"/>
  <c r="I23" i="1" s="1"/>
  <c r="J44" i="13"/>
  <c r="J45" i="13"/>
  <c r="I14" i="1" s="1"/>
  <c r="J39" i="13"/>
  <c r="P9" i="13"/>
  <c r="P11" i="13" s="1"/>
  <c r="N245" i="16"/>
  <c r="M352" i="16"/>
  <c r="AO334" i="16"/>
  <c r="O332" i="16"/>
  <c r="O336" i="16" s="1"/>
  <c r="M402" i="16"/>
  <c r="M341" i="16"/>
  <c r="AO395" i="16"/>
  <c r="O393" i="16"/>
  <c r="N401" i="16"/>
  <c r="N400" i="16"/>
  <c r="AO384" i="16"/>
  <c r="O382" i="16"/>
  <c r="N339" i="16"/>
  <c r="N340" i="16"/>
  <c r="M391" i="16"/>
  <c r="L188" i="16"/>
  <c r="M283" i="16"/>
  <c r="N292" i="16"/>
  <c r="N293" i="16"/>
  <c r="H176" i="16"/>
  <c r="G180" i="16"/>
  <c r="G161" i="16" s="1"/>
  <c r="G181" i="16"/>
  <c r="G162" i="16" s="1"/>
  <c r="M247" i="16"/>
  <c r="L173" i="16"/>
  <c r="H150" i="16"/>
  <c r="G155" i="16"/>
  <c r="G154" i="16"/>
  <c r="G139" i="16"/>
  <c r="G140" i="16"/>
  <c r="H135" i="16"/>
  <c r="H120" i="16"/>
  <c r="G124" i="16"/>
  <c r="G125" i="16"/>
  <c r="G109" i="16"/>
  <c r="G110" i="16"/>
  <c r="G92" i="16"/>
  <c r="N117" i="16"/>
  <c r="O115" i="16"/>
  <c r="O113" i="16" s="1"/>
  <c r="M130" i="16"/>
  <c r="M128" i="16" s="1"/>
  <c r="M100" i="16"/>
  <c r="L145" i="16"/>
  <c r="L196" i="16"/>
  <c r="L189" i="16" s="1"/>
  <c r="L232" i="16"/>
  <c r="L197" i="16" s="1"/>
  <c r="L199" i="16" s="1"/>
  <c r="M196" i="16"/>
  <c r="AA10" i="12"/>
  <c r="AB14" i="21"/>
  <c r="AB10" i="13" s="1"/>
  <c r="AO9" i="12"/>
  <c r="O11" i="12"/>
  <c r="H85" i="12"/>
  <c r="H39" i="12" s="1"/>
  <c r="H13" i="12"/>
  <c r="G42" i="12"/>
  <c r="G30" i="12" s="1"/>
  <c r="G95" i="12"/>
  <c r="P9" i="12"/>
  <c r="P11" i="12" s="1"/>
  <c r="K190" i="16"/>
  <c r="K250" i="16"/>
  <c r="L248" i="16"/>
  <c r="M246" i="16"/>
  <c r="F21" i="15"/>
  <c r="AO287" i="16"/>
  <c r="O285" i="16"/>
  <c r="AO236" i="16"/>
  <c r="O234" i="16"/>
  <c r="M230" i="16"/>
  <c r="M194" i="16"/>
  <c r="M187" i="16" s="1"/>
  <c r="N241" i="16"/>
  <c r="N243" i="16" s="1"/>
  <c r="M243" i="16"/>
  <c r="AO276" i="16"/>
  <c r="O274" i="16"/>
  <c r="O278" i="16" s="1"/>
  <c r="N227" i="16"/>
  <c r="O225" i="16"/>
  <c r="K199" i="16"/>
  <c r="M272" i="16"/>
  <c r="M261" i="16"/>
  <c r="M210" i="16"/>
  <c r="N282" i="16"/>
  <c r="N281" i="16"/>
  <c r="AO265" i="16"/>
  <c r="O263" i="16"/>
  <c r="AO254" i="16"/>
  <c r="O252" i="16"/>
  <c r="N259" i="16"/>
  <c r="N260" i="16"/>
  <c r="AO214" i="16"/>
  <c r="O212" i="16"/>
  <c r="AO203" i="16"/>
  <c r="O201" i="16"/>
  <c r="N209" i="16"/>
  <c r="N208" i="16"/>
  <c r="G160" i="15"/>
  <c r="G88" i="16"/>
  <c r="G89" i="16"/>
  <c r="L81" i="16"/>
  <c r="L77" i="16"/>
  <c r="H69" i="16"/>
  <c r="G73" i="16"/>
  <c r="G74" i="16"/>
  <c r="G59" i="16"/>
  <c r="G58" i="16"/>
  <c r="H54" i="16"/>
  <c r="L34" i="16"/>
  <c r="M64" i="16"/>
  <c r="M62" i="16" s="1"/>
  <c r="L49" i="16"/>
  <c r="L47" i="16" s="1"/>
  <c r="G351" i="15"/>
  <c r="G350" i="15"/>
  <c r="G340" i="15"/>
  <c r="G339" i="15"/>
  <c r="G329" i="15"/>
  <c r="G328" i="15"/>
  <c r="G289" i="15"/>
  <c r="G290" i="15"/>
  <c r="G279" i="15"/>
  <c r="G278" i="15"/>
  <c r="F249" i="15"/>
  <c r="G267" i="15"/>
  <c r="G255" i="15" s="1"/>
  <c r="G268" i="15"/>
  <c r="G256" i="15" s="1"/>
  <c r="H236" i="15"/>
  <c r="G241" i="15"/>
  <c r="G240" i="15"/>
  <c r="F210" i="15"/>
  <c r="H220" i="15"/>
  <c r="G204" i="15"/>
  <c r="G224" i="15"/>
  <c r="G225" i="15"/>
  <c r="M233" i="15"/>
  <c r="M229" i="15"/>
  <c r="M217" i="15"/>
  <c r="M213" i="15"/>
  <c r="H193" i="15"/>
  <c r="G198" i="15"/>
  <c r="G197" i="15"/>
  <c r="G181" i="15"/>
  <c r="G180" i="15"/>
  <c r="H176" i="15"/>
  <c r="L190" i="15"/>
  <c r="G140" i="15"/>
  <c r="G139" i="15"/>
  <c r="H135" i="15"/>
  <c r="H120" i="15"/>
  <c r="G125" i="15"/>
  <c r="G124" i="15"/>
  <c r="G111" i="15"/>
  <c r="H103" i="15"/>
  <c r="M115" i="15"/>
  <c r="M113" i="15" s="1"/>
  <c r="L132" i="15"/>
  <c r="L128" i="15"/>
  <c r="L102" i="15"/>
  <c r="L98" i="15"/>
  <c r="L47" i="15"/>
  <c r="M49" i="15" s="1"/>
  <c r="H69" i="15"/>
  <c r="G73" i="15"/>
  <c r="G74" i="15"/>
  <c r="L66" i="15"/>
  <c r="L62" i="15"/>
  <c r="H54" i="15"/>
  <c r="G59" i="15"/>
  <c r="G58" i="15"/>
  <c r="L51" i="15"/>
  <c r="G43" i="15"/>
  <c r="G44" i="15"/>
  <c r="H39" i="15"/>
  <c r="AO53" i="12"/>
  <c r="O55" i="12"/>
  <c r="AO78" i="12"/>
  <c r="O80" i="12"/>
  <c r="AO291" i="12"/>
  <c r="O293" i="12"/>
  <c r="AO30" i="13"/>
  <c r="O32" i="13"/>
  <c r="T135" i="7" s="1"/>
  <c r="AO86" i="13"/>
  <c r="O88" i="13"/>
  <c r="T165" i="7" s="1"/>
  <c r="AO165" i="12"/>
  <c r="O167" i="12"/>
  <c r="T60" i="7" s="1"/>
  <c r="AO194" i="12"/>
  <c r="O196" i="12"/>
  <c r="T75" i="7" s="1"/>
  <c r="O60" i="13"/>
  <c r="T150" i="7" s="1"/>
  <c r="AO110" i="13"/>
  <c r="O112" i="13"/>
  <c r="O115" i="13" s="1"/>
  <c r="P60" i="13"/>
  <c r="U150" i="7" s="1"/>
  <c r="P167" i="12"/>
  <c r="U60" i="7" s="1"/>
  <c r="Q51" i="12"/>
  <c r="Q53" i="12" s="1"/>
  <c r="Q76" i="12"/>
  <c r="Q78" i="12" s="1"/>
  <c r="Q233" i="12"/>
  <c r="Q235" i="12" s="1"/>
  <c r="V86" i="7" s="1"/>
  <c r="Q287" i="12"/>
  <c r="Q289" i="12" s="1"/>
  <c r="Q28" i="13"/>
  <c r="Q30" i="13" s="1"/>
  <c r="V131" i="7" s="1"/>
  <c r="Q84" i="13"/>
  <c r="Q86" i="13" s="1"/>
  <c r="Q192" i="12"/>
  <c r="Q194" i="12" s="1"/>
  <c r="Q56" i="13"/>
  <c r="Q58" i="13" s="1"/>
  <c r="Q163" i="12"/>
  <c r="Q165" i="12" s="1"/>
  <c r="Q112" i="13"/>
  <c r="P55" i="12"/>
  <c r="P80" i="12"/>
  <c r="P196" i="12"/>
  <c r="U75" i="7" s="1"/>
  <c r="P32" i="13"/>
  <c r="U135" i="7" s="1"/>
  <c r="P88" i="13"/>
  <c r="U165" i="7" s="1"/>
  <c r="P112" i="13"/>
  <c r="P115" i="13" s="1"/>
  <c r="M119" i="13"/>
  <c r="J72" i="12"/>
  <c r="AO234" i="12"/>
  <c r="N117" i="13"/>
  <c r="K71" i="12"/>
  <c r="K68" i="12"/>
  <c r="K69" i="12"/>
  <c r="L59" i="12"/>
  <c r="L60" i="12" s="1"/>
  <c r="K62" i="12"/>
  <c r="K67" i="12"/>
  <c r="K70" i="12" s="1"/>
  <c r="I107" i="13"/>
  <c r="I256" i="12"/>
  <c r="I229" i="12" s="1"/>
  <c r="I227" i="12"/>
  <c r="K155" i="12"/>
  <c r="K157" i="12" s="1"/>
  <c r="L212" i="12"/>
  <c r="K73" i="1" s="1"/>
  <c r="L210" i="12"/>
  <c r="K20" i="1" s="1"/>
  <c r="L95" i="13"/>
  <c r="L100" i="13"/>
  <c r="M92" i="13"/>
  <c r="M93" i="13" s="1"/>
  <c r="L102" i="13"/>
  <c r="K25" i="1" s="1"/>
  <c r="L104" i="13"/>
  <c r="K78" i="1" s="1"/>
  <c r="L101" i="13"/>
  <c r="K16" i="1" s="1"/>
  <c r="K108" i="12"/>
  <c r="K106" i="12"/>
  <c r="K105" i="12"/>
  <c r="K103" i="12"/>
  <c r="J225" i="12"/>
  <c r="I60" i="1" s="1"/>
  <c r="J254" i="12"/>
  <c r="K222" i="12"/>
  <c r="J20" i="2" s="1"/>
  <c r="K252" i="12"/>
  <c r="L244" i="12"/>
  <c r="L221" i="12" s="1"/>
  <c r="L251" i="12"/>
  <c r="L224" i="12" s="1"/>
  <c r="K21" i="1" s="1"/>
  <c r="L220" i="12"/>
  <c r="K11" i="2" s="1"/>
  <c r="L249" i="12"/>
  <c r="M241" i="12"/>
  <c r="M242" i="12" s="1"/>
  <c r="M232" i="12" s="1"/>
  <c r="L250" i="12"/>
  <c r="L223" i="12" s="1"/>
  <c r="K12" i="1" s="1"/>
  <c r="L203" i="12"/>
  <c r="M200" i="12"/>
  <c r="M201" i="12" s="1"/>
  <c r="L209" i="12"/>
  <c r="K11" i="1" s="1"/>
  <c r="L208" i="12"/>
  <c r="L180" i="12"/>
  <c r="K10" i="1" s="1"/>
  <c r="M171" i="12"/>
  <c r="M172" i="12" s="1"/>
  <c r="L179" i="12"/>
  <c r="L181" i="12"/>
  <c r="L174" i="12"/>
  <c r="L145" i="12"/>
  <c r="M142" i="12"/>
  <c r="M143" i="12" s="1"/>
  <c r="M154" i="12" s="1"/>
  <c r="L151" i="12"/>
  <c r="L150" i="12"/>
  <c r="L153" i="12" s="1"/>
  <c r="L128" i="12"/>
  <c r="L129" i="12"/>
  <c r="L102" i="12"/>
  <c r="M119" i="12"/>
  <c r="M120" i="12" s="1"/>
  <c r="M101" i="12" s="1"/>
  <c r="R50" i="7" s="1"/>
  <c r="R40" i="7" s="1"/>
  <c r="M110" i="12" s="1"/>
  <c r="L122" i="12"/>
  <c r="L154" i="12"/>
  <c r="L152" i="12"/>
  <c r="L131" i="12"/>
  <c r="M278" i="12"/>
  <c r="M269" i="12"/>
  <c r="M274" i="12"/>
  <c r="N266" i="12"/>
  <c r="N267" i="12" s="1"/>
  <c r="L277" i="12"/>
  <c r="L279" i="12" s="1"/>
  <c r="M276" i="12"/>
  <c r="M275" i="12"/>
  <c r="I74" i="12"/>
  <c r="L26" i="2"/>
  <c r="R108" i="18" l="1"/>
  <c r="R109" i="18"/>
  <c r="R111" i="18"/>
  <c r="R113" i="18" s="1"/>
  <c r="V331" i="7"/>
  <c r="V330" i="7" s="1"/>
  <c r="Q114" i="18" s="1"/>
  <c r="Q115" i="18" s="1"/>
  <c r="M319" i="16"/>
  <c r="AO447" i="15"/>
  <c r="AO449" i="15"/>
  <c r="L66" i="30"/>
  <c r="M41" i="30"/>
  <c r="O32" i="30"/>
  <c r="P62" i="30"/>
  <c r="N78" i="30"/>
  <c r="P51" i="30"/>
  <c r="M59" i="30"/>
  <c r="M64" i="30" s="1"/>
  <c r="M66" i="30" s="1"/>
  <c r="M4" i="30" s="1"/>
  <c r="M9" i="30" s="1"/>
  <c r="L4" i="30"/>
  <c r="L9" i="30" s="1"/>
  <c r="N39" i="30"/>
  <c r="N40" i="30" s="1"/>
  <c r="N35" i="30"/>
  <c r="N42" i="30" s="1"/>
  <c r="O31" i="30"/>
  <c r="O45" i="30"/>
  <c r="P45" i="30" s="1"/>
  <c r="O38" i="30"/>
  <c r="P25" i="30"/>
  <c r="O26" i="30"/>
  <c r="P20" i="30"/>
  <c r="O27" i="30"/>
  <c r="P21" i="30"/>
  <c r="O73" i="30"/>
  <c r="O75" i="30" s="1"/>
  <c r="I380" i="16"/>
  <c r="I368" i="16" s="1"/>
  <c r="I299" i="16" s="1"/>
  <c r="I366" i="16"/>
  <c r="H34" i="2"/>
  <c r="I300" i="16"/>
  <c r="J13" i="19"/>
  <c r="J11" i="19" s="1"/>
  <c r="O357" i="7" s="1"/>
  <c r="O356" i="7" s="1"/>
  <c r="J19" i="19" s="1"/>
  <c r="J375" i="16"/>
  <c r="J377" i="16" s="1"/>
  <c r="K373" i="16"/>
  <c r="K10" i="19" s="1"/>
  <c r="K371" i="16"/>
  <c r="G159" i="1"/>
  <c r="H433" i="16"/>
  <c r="N314" i="16"/>
  <c r="N316" i="16" s="1"/>
  <c r="O312" i="16"/>
  <c r="AO312" i="16" s="1"/>
  <c r="N57" i="30"/>
  <c r="Q238" i="7"/>
  <c r="K26" i="18"/>
  <c r="K35" i="18" s="1"/>
  <c r="I473" i="15"/>
  <c r="I470" i="15" s="1"/>
  <c r="I457" i="15"/>
  <c r="J436" i="15"/>
  <c r="J445" i="15"/>
  <c r="H382" i="15"/>
  <c r="G38" i="2"/>
  <c r="E166" i="1"/>
  <c r="E160" i="1" s="1"/>
  <c r="N7" i="25"/>
  <c r="AO293" i="12"/>
  <c r="U120" i="7"/>
  <c r="P293" i="12"/>
  <c r="N12" i="12"/>
  <c r="M286" i="12"/>
  <c r="R125" i="7" s="1"/>
  <c r="R115" i="7" s="1"/>
  <c r="M309" i="12" s="1"/>
  <c r="M305" i="12"/>
  <c r="L22" i="1" s="1"/>
  <c r="M298" i="12"/>
  <c r="M307" i="12"/>
  <c r="L75" i="1" s="1"/>
  <c r="M303" i="12"/>
  <c r="L12" i="2"/>
  <c r="M304" i="12"/>
  <c r="L13" i="1" s="1"/>
  <c r="N295" i="12"/>
  <c r="N296" i="12" s="1"/>
  <c r="L306" i="12"/>
  <c r="K21" i="2"/>
  <c r="J61" i="1"/>
  <c r="K308" i="12"/>
  <c r="K310" i="12" s="1"/>
  <c r="O17" i="27"/>
  <c r="AO17" i="27" s="1"/>
  <c r="O7" i="27"/>
  <c r="AO15" i="27"/>
  <c r="R11" i="27"/>
  <c r="Q13" i="27"/>
  <c r="Q15" i="27" s="1"/>
  <c r="V457" i="7"/>
  <c r="V456" i="7" s="1"/>
  <c r="Q16" i="27" s="1"/>
  <c r="Q8" i="27" s="1"/>
  <c r="P17" i="27"/>
  <c r="U115" i="19"/>
  <c r="V113" i="19"/>
  <c r="Z385" i="7"/>
  <c r="Z384" i="7" s="1"/>
  <c r="U118" i="19" s="1"/>
  <c r="T119" i="19"/>
  <c r="S119" i="19"/>
  <c r="R69" i="1"/>
  <c r="N111" i="1"/>
  <c r="AN111" i="1" s="1"/>
  <c r="AO106" i="19"/>
  <c r="O108" i="19"/>
  <c r="P105" i="19"/>
  <c r="P106" i="19"/>
  <c r="Q97" i="19"/>
  <c r="Q94" i="19" s="1"/>
  <c r="R89" i="19"/>
  <c r="L194" i="19"/>
  <c r="L196" i="19" s="1"/>
  <c r="K114" i="1"/>
  <c r="H161" i="19"/>
  <c r="G113" i="1"/>
  <c r="G97" i="1"/>
  <c r="I442" i="16"/>
  <c r="I444" i="16" s="1"/>
  <c r="I428" i="16"/>
  <c r="I155" i="19"/>
  <c r="J143" i="19"/>
  <c r="I149" i="19"/>
  <c r="N420" i="7"/>
  <c r="I297" i="16"/>
  <c r="H29" i="1" s="1"/>
  <c r="G30" i="1"/>
  <c r="G28" i="1" s="1"/>
  <c r="H430" i="16"/>
  <c r="G44" i="1" s="1"/>
  <c r="G42" i="1" s="1"/>
  <c r="H445" i="16"/>
  <c r="H431" i="16" s="1"/>
  <c r="H434" i="16" s="1"/>
  <c r="H51" i="19"/>
  <c r="G110" i="1"/>
  <c r="J440" i="16"/>
  <c r="J140" i="19"/>
  <c r="J139" i="19" s="1"/>
  <c r="J155" i="19" s="1"/>
  <c r="M98" i="16"/>
  <c r="N100" i="16" s="1"/>
  <c r="L143" i="16"/>
  <c r="Q244" i="7" s="1"/>
  <c r="Q242" i="7" s="1"/>
  <c r="Q249" i="7"/>
  <c r="Q248" i="7" s="1"/>
  <c r="L96" i="16" s="1"/>
  <c r="Q88" i="13"/>
  <c r="V161" i="7"/>
  <c r="Q60" i="13"/>
  <c r="V146" i="7"/>
  <c r="J45" i="18"/>
  <c r="AO91" i="18"/>
  <c r="O89" i="18"/>
  <c r="N105" i="1"/>
  <c r="AN105" i="1" s="1"/>
  <c r="P213" i="7"/>
  <c r="P211" i="7" s="1"/>
  <c r="P206" i="7" s="1"/>
  <c r="K183" i="15" s="1"/>
  <c r="L171" i="15"/>
  <c r="L169" i="15" s="1"/>
  <c r="H125" i="18"/>
  <c r="H129" i="18" s="1"/>
  <c r="G107" i="1"/>
  <c r="I75" i="18"/>
  <c r="H104" i="1" s="1"/>
  <c r="O197" i="7"/>
  <c r="O195" i="7" s="1"/>
  <c r="O190" i="7" s="1"/>
  <c r="J30" i="15" s="1"/>
  <c r="K34" i="15"/>
  <c r="H100" i="18"/>
  <c r="H103" i="18" s="1"/>
  <c r="G106" i="1"/>
  <c r="J254" i="15"/>
  <c r="J266" i="15"/>
  <c r="L323" i="15"/>
  <c r="K325" i="15"/>
  <c r="K315" i="15" s="1"/>
  <c r="K31" i="18"/>
  <c r="P223" i="7"/>
  <c r="P222" i="7" s="1"/>
  <c r="K37" i="18" s="1"/>
  <c r="K260" i="15"/>
  <c r="I72" i="18"/>
  <c r="I70" i="18"/>
  <c r="I69" i="18"/>
  <c r="N318" i="7" s="1"/>
  <c r="N317" i="7" s="1"/>
  <c r="I76" i="18" s="1"/>
  <c r="H151" i="19"/>
  <c r="G96" i="1"/>
  <c r="N406" i="7"/>
  <c r="I148" i="19"/>
  <c r="N417" i="7"/>
  <c r="J136" i="19"/>
  <c r="O100" i="1"/>
  <c r="U7" i="7"/>
  <c r="O140" i="1" s="1"/>
  <c r="N27" i="2"/>
  <c r="U23" i="7"/>
  <c r="N28" i="2"/>
  <c r="O28" i="2" s="1"/>
  <c r="AT7" i="7"/>
  <c r="N140" i="1"/>
  <c r="Q70" i="7"/>
  <c r="L214" i="12" s="1"/>
  <c r="N95" i="1"/>
  <c r="AN95" i="1" s="1"/>
  <c r="O132" i="19"/>
  <c r="AO132" i="19" s="1"/>
  <c r="R83" i="19"/>
  <c r="H38" i="19"/>
  <c r="I34" i="19"/>
  <c r="M191" i="19"/>
  <c r="M193" i="19" s="1"/>
  <c r="G33" i="1"/>
  <c r="J66" i="18"/>
  <c r="J36" i="18"/>
  <c r="J34" i="18" s="1"/>
  <c r="I81" i="1" s="1"/>
  <c r="N85" i="1"/>
  <c r="AN85" i="1" s="1"/>
  <c r="AO88" i="18"/>
  <c r="P91" i="18"/>
  <c r="P88" i="18"/>
  <c r="O85" i="1" s="1"/>
  <c r="R148" i="18"/>
  <c r="N308" i="7"/>
  <c r="N307" i="7" s="1"/>
  <c r="I53" i="18" s="1"/>
  <c r="I49" i="18"/>
  <c r="H82" i="1" s="1"/>
  <c r="I52" i="18"/>
  <c r="H103" i="1" s="1"/>
  <c r="O41" i="25"/>
  <c r="O36" i="25"/>
  <c r="AO36" i="25" s="1"/>
  <c r="O46" i="25"/>
  <c r="AO37" i="25"/>
  <c r="I21" i="18"/>
  <c r="I97" i="18"/>
  <c r="I119" i="18"/>
  <c r="I124" i="18" s="1"/>
  <c r="F35" i="12"/>
  <c r="F21" i="12" s="1"/>
  <c r="F49" i="12"/>
  <c r="F37" i="12" s="1"/>
  <c r="F23" i="12" s="1"/>
  <c r="L219" i="12"/>
  <c r="Q95" i="7"/>
  <c r="Q85" i="7" s="1"/>
  <c r="L255" i="12" s="1"/>
  <c r="H27" i="12"/>
  <c r="M35" i="7"/>
  <c r="M25" i="7" s="1"/>
  <c r="Q291" i="12"/>
  <c r="V116" i="7"/>
  <c r="Q196" i="12"/>
  <c r="V71" i="7"/>
  <c r="Q167" i="12"/>
  <c r="V56" i="7"/>
  <c r="M219" i="12"/>
  <c r="R95" i="7"/>
  <c r="R85" i="7" s="1"/>
  <c r="M255" i="12" s="1"/>
  <c r="M228" i="12" s="1"/>
  <c r="S72" i="25"/>
  <c r="R74" i="25"/>
  <c r="R13" i="25"/>
  <c r="S23" i="25"/>
  <c r="T21" i="25"/>
  <c r="Y437" i="7" s="1"/>
  <c r="Y436" i="7" s="1"/>
  <c r="T24" i="25" s="1"/>
  <c r="W433" i="7"/>
  <c r="W432" i="7" s="1"/>
  <c r="R15" i="25" s="1"/>
  <c r="R14" i="25" s="1"/>
  <c r="R18" i="25" s="1"/>
  <c r="S11" i="25"/>
  <c r="S17" i="25" s="1"/>
  <c r="AO90" i="25"/>
  <c r="O93" i="25"/>
  <c r="R82" i="25"/>
  <c r="R84" i="25" s="1"/>
  <c r="S80" i="25"/>
  <c r="X452" i="7" s="1"/>
  <c r="X451" i="7" s="1"/>
  <c r="S92" i="25" s="1"/>
  <c r="Q84" i="25"/>
  <c r="P90" i="25"/>
  <c r="P93" i="25" s="1"/>
  <c r="Q88" i="25"/>
  <c r="P187" i="19"/>
  <c r="P190" i="19"/>
  <c r="O176" i="19"/>
  <c r="N98" i="1" s="1"/>
  <c r="AN98" i="1" s="1"/>
  <c r="O183" i="19"/>
  <c r="N181" i="19"/>
  <c r="P173" i="19"/>
  <c r="P177" i="19" s="1"/>
  <c r="Q86" i="18"/>
  <c r="V325" i="7"/>
  <c r="Q92" i="18" s="1"/>
  <c r="J15" i="18"/>
  <c r="N305" i="7"/>
  <c r="N302" i="7"/>
  <c r="N291" i="7"/>
  <c r="O59" i="25"/>
  <c r="AO59" i="25" s="1"/>
  <c r="O67" i="25"/>
  <c r="F13" i="15"/>
  <c r="AO434" i="15"/>
  <c r="P446" i="15"/>
  <c r="P434" i="15" s="1"/>
  <c r="O458" i="15"/>
  <c r="AO391" i="15"/>
  <c r="P403" i="15"/>
  <c r="P391" i="15" s="1"/>
  <c r="O415" i="15"/>
  <c r="L271" i="15"/>
  <c r="L275" i="15" s="1"/>
  <c r="L15" i="2"/>
  <c r="M83" i="13"/>
  <c r="R170" i="7" s="1"/>
  <c r="R160" i="7" s="1"/>
  <c r="M106" i="13" s="1"/>
  <c r="J13" i="2"/>
  <c r="K27" i="13"/>
  <c r="P140" i="7" s="1"/>
  <c r="P130" i="7" s="1"/>
  <c r="K50" i="13" s="1"/>
  <c r="N278" i="12"/>
  <c r="N259" i="12"/>
  <c r="S110" i="7" s="1"/>
  <c r="S100" i="7" s="1"/>
  <c r="N280" i="12" s="1"/>
  <c r="J107" i="12"/>
  <c r="J132" i="12"/>
  <c r="I109" i="12"/>
  <c r="I134" i="12"/>
  <c r="I111" i="12" s="1"/>
  <c r="K130" i="12"/>
  <c r="K104" i="12"/>
  <c r="L10" i="2"/>
  <c r="M191" i="12"/>
  <c r="R80" i="7" s="1"/>
  <c r="L9" i="2"/>
  <c r="M162" i="12"/>
  <c r="R65" i="7" s="1"/>
  <c r="K19" i="1"/>
  <c r="V26" i="7"/>
  <c r="L127" i="12"/>
  <c r="T30" i="7"/>
  <c r="U30" i="7"/>
  <c r="AI196" i="7"/>
  <c r="N221" i="16"/>
  <c r="K9" i="19"/>
  <c r="P352" i="7" s="1"/>
  <c r="P351" i="7" s="1"/>
  <c r="K321" i="16"/>
  <c r="K12" i="19" s="1"/>
  <c r="G91" i="1"/>
  <c r="I46" i="19"/>
  <c r="N367" i="7" s="1"/>
  <c r="N366" i="7" s="1"/>
  <c r="I56" i="19" s="1"/>
  <c r="I48" i="19"/>
  <c r="I47" i="19"/>
  <c r="I55" i="19"/>
  <c r="I52" i="19" s="1"/>
  <c r="I20" i="19"/>
  <c r="I16" i="19"/>
  <c r="H90" i="1" s="1"/>
  <c r="I33" i="19"/>
  <c r="J31" i="19"/>
  <c r="J30" i="19"/>
  <c r="J328" i="16"/>
  <c r="J329" i="16"/>
  <c r="J306" i="16" s="1"/>
  <c r="J304" i="16"/>
  <c r="L323" i="16"/>
  <c r="Q265" i="7" s="1"/>
  <c r="Q264" i="7" s="1"/>
  <c r="L308" i="16" s="1"/>
  <c r="K325" i="16"/>
  <c r="R104" i="19"/>
  <c r="S96" i="19"/>
  <c r="R71" i="19"/>
  <c r="Q79" i="19"/>
  <c r="R52" i="25"/>
  <c r="R60" i="25" s="1"/>
  <c r="W445" i="7" s="1"/>
  <c r="W444" i="7" s="1"/>
  <c r="R68" i="25" s="1"/>
  <c r="R168" i="18"/>
  <c r="S160" i="18"/>
  <c r="T152" i="18"/>
  <c r="Y343" i="7" s="1"/>
  <c r="Y342" i="7" s="1"/>
  <c r="T172" i="18" s="1"/>
  <c r="Q169" i="18"/>
  <c r="Q61" i="25"/>
  <c r="S153" i="18"/>
  <c r="R161" i="18"/>
  <c r="P61" i="25"/>
  <c r="Q62" i="25"/>
  <c r="Q171" i="18"/>
  <c r="P108" i="1" s="1"/>
  <c r="S154" i="18"/>
  <c r="R162" i="18"/>
  <c r="P62" i="25"/>
  <c r="O89" i="1"/>
  <c r="P173" i="18"/>
  <c r="P51" i="25"/>
  <c r="N69" i="25"/>
  <c r="Q60" i="25"/>
  <c r="V445" i="7" s="1"/>
  <c r="V444" i="7" s="1"/>
  <c r="Q68" i="25" s="1"/>
  <c r="Q159" i="18"/>
  <c r="Q167" i="18"/>
  <c r="S134" i="18"/>
  <c r="X338" i="7" s="1"/>
  <c r="X337" i="7" s="1"/>
  <c r="S147" i="18" s="1"/>
  <c r="R142" i="18"/>
  <c r="Q141" i="18"/>
  <c r="Q28" i="25" s="1"/>
  <c r="Q29" i="25"/>
  <c r="Q37" i="25" s="1"/>
  <c r="Q41" i="25" s="1"/>
  <c r="V441" i="7" s="1"/>
  <c r="V440" i="7" s="1"/>
  <c r="Q47" i="25" s="1"/>
  <c r="P28" i="25"/>
  <c r="P37" i="25"/>
  <c r="P41" i="25" s="1"/>
  <c r="N48" i="25"/>
  <c r="Q102" i="19"/>
  <c r="R95" i="19"/>
  <c r="R103" i="19" s="1"/>
  <c r="S87" i="19"/>
  <c r="X380" i="7" s="1"/>
  <c r="X379" i="7" s="1"/>
  <c r="S107" i="19" s="1"/>
  <c r="Q69" i="19"/>
  <c r="Q77" i="19"/>
  <c r="P93" i="1" s="1"/>
  <c r="S62" i="19"/>
  <c r="X375" i="7" s="1"/>
  <c r="X374" i="7" s="1"/>
  <c r="S82" i="19" s="1"/>
  <c r="R70" i="19"/>
  <c r="R78" i="19" s="1"/>
  <c r="W45" i="19"/>
  <c r="X43" i="19"/>
  <c r="T28" i="19"/>
  <c r="AO388" i="15"/>
  <c r="O412" i="15"/>
  <c r="AO412" i="15" s="1"/>
  <c r="P400" i="15"/>
  <c r="P388" i="15" s="1"/>
  <c r="AO438" i="15"/>
  <c r="O462" i="15"/>
  <c r="P450" i="15"/>
  <c r="P438" i="15" s="1"/>
  <c r="AO437" i="15"/>
  <c r="P449" i="15"/>
  <c r="P437" i="15" s="1"/>
  <c r="O461" i="15"/>
  <c r="AO435" i="15"/>
  <c r="P447" i="15"/>
  <c r="P435" i="15" s="1"/>
  <c r="O459" i="15"/>
  <c r="M363" i="15"/>
  <c r="F252" i="15"/>
  <c r="AO389" i="15"/>
  <c r="O413" i="15"/>
  <c r="P401" i="15"/>
  <c r="P389" i="15" s="1"/>
  <c r="R5" i="25"/>
  <c r="S106" i="18"/>
  <c r="G88" i="1"/>
  <c r="Q125" i="19"/>
  <c r="V395" i="7" s="1"/>
  <c r="V394" i="7" s="1"/>
  <c r="Q131" i="19" s="1"/>
  <c r="P128" i="19"/>
  <c r="P130" i="19" s="1"/>
  <c r="P172" i="19"/>
  <c r="Q168" i="19"/>
  <c r="O179" i="19"/>
  <c r="S5" i="19"/>
  <c r="Q84" i="18"/>
  <c r="R80" i="18"/>
  <c r="G317" i="15"/>
  <c r="G316" i="15"/>
  <c r="R81" i="18"/>
  <c r="X67" i="18"/>
  <c r="P62" i="18"/>
  <c r="Q60" i="18"/>
  <c r="P83" i="1" s="1"/>
  <c r="R58" i="18"/>
  <c r="I20" i="18"/>
  <c r="H23" i="18"/>
  <c r="H38" i="18" s="1"/>
  <c r="I423" i="15"/>
  <c r="J392" i="15"/>
  <c r="J9" i="18"/>
  <c r="J59" i="1"/>
  <c r="K213" i="12"/>
  <c r="K215" i="12" s="1"/>
  <c r="J58" i="1"/>
  <c r="K184" i="12"/>
  <c r="K186" i="12" s="1"/>
  <c r="N272" i="16"/>
  <c r="F24" i="15"/>
  <c r="F45" i="2"/>
  <c r="G164" i="16"/>
  <c r="AO365" i="15"/>
  <c r="P367" i="15"/>
  <c r="P365" i="15" s="1"/>
  <c r="N345" i="15"/>
  <c r="M347" i="15"/>
  <c r="M336" i="15"/>
  <c r="M338" i="15" s="1"/>
  <c r="N334" i="15"/>
  <c r="N332" i="15" s="1"/>
  <c r="M286" i="15"/>
  <c r="N284" i="15"/>
  <c r="N282" i="15" s="1"/>
  <c r="F42" i="2"/>
  <c r="G208" i="15"/>
  <c r="F41" i="2"/>
  <c r="G164" i="15"/>
  <c r="K402" i="15"/>
  <c r="J414" i="15"/>
  <c r="J386" i="15"/>
  <c r="J12" i="18" s="1"/>
  <c r="I404" i="15"/>
  <c r="I416" i="15"/>
  <c r="N313" i="15"/>
  <c r="N302" i="15"/>
  <c r="AO304" i="15"/>
  <c r="P304" i="15"/>
  <c r="Q306" i="15" s="1"/>
  <c r="O308" i="15"/>
  <c r="K277" i="15"/>
  <c r="E34" i="1"/>
  <c r="F40" i="1"/>
  <c r="N457" i="16"/>
  <c r="F54" i="1"/>
  <c r="G94" i="15"/>
  <c r="G93" i="15"/>
  <c r="G27" i="15"/>
  <c r="G28" i="15"/>
  <c r="P417" i="16"/>
  <c r="P415" i="16" s="1"/>
  <c r="O419" i="16"/>
  <c r="AO415" i="16"/>
  <c r="N424" i="16"/>
  <c r="O358" i="16"/>
  <c r="P356" i="16"/>
  <c r="P354" i="16" s="1"/>
  <c r="AO354" i="16"/>
  <c r="N363" i="16"/>
  <c r="G161" i="15"/>
  <c r="F36" i="1" s="1"/>
  <c r="AO369" i="15"/>
  <c r="N363" i="15"/>
  <c r="O372" i="15"/>
  <c r="O373" i="15"/>
  <c r="AO373" i="15" s="1"/>
  <c r="AO356" i="15"/>
  <c r="P356" i="15"/>
  <c r="P354" i="15" s="1"/>
  <c r="H62" i="1"/>
  <c r="I49" i="13"/>
  <c r="I51" i="13" s="1"/>
  <c r="J64" i="1"/>
  <c r="K105" i="13"/>
  <c r="K107" i="13" s="1"/>
  <c r="G16" i="12"/>
  <c r="F17" i="2"/>
  <c r="F16" i="2" s="1"/>
  <c r="L211" i="12"/>
  <c r="K19" i="2"/>
  <c r="L182" i="12"/>
  <c r="K18" i="2"/>
  <c r="O297" i="15"/>
  <c r="P293" i="15"/>
  <c r="Q295" i="15" s="1"/>
  <c r="AO293" i="15"/>
  <c r="J47" i="13"/>
  <c r="I22" i="2"/>
  <c r="L103" i="13"/>
  <c r="K64" i="1" s="1"/>
  <c r="K24" i="2"/>
  <c r="H148" i="15"/>
  <c r="G156" i="15"/>
  <c r="M145" i="15"/>
  <c r="M143" i="15" s="1"/>
  <c r="H82" i="15"/>
  <c r="G90" i="15"/>
  <c r="M79" i="15"/>
  <c r="M77" i="15" s="1"/>
  <c r="O425" i="15"/>
  <c r="AO425" i="15" s="1"/>
  <c r="O452" i="16"/>
  <c r="P450" i="16"/>
  <c r="AO448" i="16"/>
  <c r="N391" i="16"/>
  <c r="K438" i="16"/>
  <c r="G162" i="15"/>
  <c r="F50" i="1" s="1"/>
  <c r="K424" i="15"/>
  <c r="L399" i="15"/>
  <c r="N413" i="16"/>
  <c r="AO343" i="16"/>
  <c r="O347" i="16"/>
  <c r="AO347" i="16" s="1"/>
  <c r="G18" i="15"/>
  <c r="P276" i="16"/>
  <c r="P274" i="16" s="1"/>
  <c r="AO274" i="16"/>
  <c r="AO332" i="16"/>
  <c r="P334" i="16"/>
  <c r="P332" i="16" s="1"/>
  <c r="O408" i="16"/>
  <c r="P406" i="16"/>
  <c r="P404" i="16" s="1"/>
  <c r="AO404" i="16"/>
  <c r="K46" i="13"/>
  <c r="J23" i="1" s="1"/>
  <c r="K45" i="13"/>
  <c r="J14" i="1" s="1"/>
  <c r="K44" i="13"/>
  <c r="K39" i="13"/>
  <c r="L36" i="13"/>
  <c r="L37" i="13" s="1"/>
  <c r="K48" i="13"/>
  <c r="J76" i="1" s="1"/>
  <c r="Q32" i="13"/>
  <c r="Q9" i="13"/>
  <c r="P347" i="16"/>
  <c r="Q345" i="16"/>
  <c r="Q343" i="16" s="1"/>
  <c r="AO336" i="16"/>
  <c r="AO393" i="16"/>
  <c r="P395" i="16"/>
  <c r="P393" i="16" s="1"/>
  <c r="O397" i="16"/>
  <c r="O386" i="16"/>
  <c r="P384" i="16"/>
  <c r="P382" i="16" s="1"/>
  <c r="AO382" i="16"/>
  <c r="N341" i="16"/>
  <c r="O340" i="16"/>
  <c r="AO340" i="16" s="1"/>
  <c r="O339" i="16"/>
  <c r="AO339" i="16" s="1"/>
  <c r="N402" i="16"/>
  <c r="N294" i="16"/>
  <c r="M189" i="16"/>
  <c r="N247" i="16"/>
  <c r="AO234" i="16"/>
  <c r="P236" i="16"/>
  <c r="P234" i="16" s="1"/>
  <c r="O238" i="16"/>
  <c r="G182" i="16"/>
  <c r="G163" i="16" s="1"/>
  <c r="H148" i="16"/>
  <c r="G156" i="16"/>
  <c r="H133" i="16"/>
  <c r="G141" i="16"/>
  <c r="H118" i="16"/>
  <c r="G126" i="16"/>
  <c r="G111" i="16"/>
  <c r="G93" i="16"/>
  <c r="G94" i="16"/>
  <c r="AO113" i="16"/>
  <c r="P115" i="16"/>
  <c r="P113" i="16" s="1"/>
  <c r="N130" i="16"/>
  <c r="M132" i="16"/>
  <c r="M102" i="16"/>
  <c r="Y105" i="16" s="1"/>
  <c r="M145" i="16"/>
  <c r="R249" i="7" s="1"/>
  <c r="R248" i="7" s="1"/>
  <c r="M96" i="16" s="1"/>
  <c r="L147" i="16"/>
  <c r="O117" i="16"/>
  <c r="AO117" i="16" s="1"/>
  <c r="AO115" i="16"/>
  <c r="K192" i="16"/>
  <c r="M195" i="16"/>
  <c r="M188" i="16" s="1"/>
  <c r="M232" i="16"/>
  <c r="M197" i="16" s="1"/>
  <c r="N194" i="16"/>
  <c r="N187" i="16" s="1"/>
  <c r="N230" i="16"/>
  <c r="N195" i="16" s="1"/>
  <c r="N231" i="16"/>
  <c r="Q115" i="13"/>
  <c r="Q116" i="13"/>
  <c r="P79" i="1" s="1"/>
  <c r="N119" i="13"/>
  <c r="AB10" i="12"/>
  <c r="AC14" i="21"/>
  <c r="AC10" i="13" s="1"/>
  <c r="H87" i="12"/>
  <c r="H41" i="12" s="1"/>
  <c r="H29" i="12" s="1"/>
  <c r="H15" i="12" s="1"/>
  <c r="I84" i="12"/>
  <c r="H93" i="12"/>
  <c r="H40" i="12"/>
  <c r="H28" i="12" s="1"/>
  <c r="H96" i="12"/>
  <c r="H46" i="12" s="1"/>
  <c r="H34" i="12" s="1"/>
  <c r="H94" i="12"/>
  <c r="H44" i="12" s="1"/>
  <c r="H32" i="12" s="1"/>
  <c r="H92" i="12"/>
  <c r="G45" i="12"/>
  <c r="G33" i="12" s="1"/>
  <c r="G97" i="12"/>
  <c r="Q9" i="12"/>
  <c r="Q11" i="12" s="1"/>
  <c r="L250" i="16"/>
  <c r="L192" i="16" s="1"/>
  <c r="L190" i="16"/>
  <c r="M248" i="16"/>
  <c r="N246" i="16"/>
  <c r="P287" i="16"/>
  <c r="P285" i="16" s="1"/>
  <c r="O289" i="16"/>
  <c r="AO285" i="16"/>
  <c r="AO278" i="16"/>
  <c r="N283" i="16"/>
  <c r="AO263" i="16"/>
  <c r="O267" i="16"/>
  <c r="P265" i="16"/>
  <c r="P263" i="16" s="1"/>
  <c r="AO252" i="16"/>
  <c r="O256" i="16"/>
  <c r="P254" i="16"/>
  <c r="P252" i="16" s="1"/>
  <c r="N261" i="16"/>
  <c r="O216" i="16"/>
  <c r="P214" i="16"/>
  <c r="P212" i="16" s="1"/>
  <c r="AO212" i="16"/>
  <c r="O205" i="16"/>
  <c r="P203" i="16"/>
  <c r="P201" i="16" s="1"/>
  <c r="AO201" i="16"/>
  <c r="N210" i="16"/>
  <c r="O281" i="16"/>
  <c r="AO281" i="16" s="1"/>
  <c r="O282" i="16"/>
  <c r="AO282" i="16" s="1"/>
  <c r="AO225" i="16"/>
  <c r="O223" i="16"/>
  <c r="G246" i="15"/>
  <c r="G90" i="16"/>
  <c r="M79" i="16"/>
  <c r="M77" i="16" s="1"/>
  <c r="H67" i="16"/>
  <c r="G75" i="16"/>
  <c r="G60" i="16"/>
  <c r="H52" i="16"/>
  <c r="N64" i="16"/>
  <c r="M66" i="16"/>
  <c r="M49" i="16"/>
  <c r="L51" i="16"/>
  <c r="G352" i="15"/>
  <c r="G341" i="15"/>
  <c r="G330" i="15"/>
  <c r="G291" i="15"/>
  <c r="G280" i="15"/>
  <c r="G269" i="15"/>
  <c r="G257" i="15" s="1"/>
  <c r="H234" i="15"/>
  <c r="G242" i="15"/>
  <c r="H218" i="15"/>
  <c r="G226" i="15"/>
  <c r="G205" i="15"/>
  <c r="F37" i="1" s="1"/>
  <c r="G206" i="15"/>
  <c r="F51" i="1" s="1"/>
  <c r="N231" i="15"/>
  <c r="N229" i="15" s="1"/>
  <c r="N215" i="15"/>
  <c r="N213" i="15" s="1"/>
  <c r="H191" i="15"/>
  <c r="G199" i="15"/>
  <c r="H174" i="15"/>
  <c r="G182" i="15"/>
  <c r="M188" i="15"/>
  <c r="R218" i="7" s="1"/>
  <c r="R217" i="7" s="1"/>
  <c r="M200" i="15" s="1"/>
  <c r="H133" i="15"/>
  <c r="G141" i="15"/>
  <c r="H118" i="15"/>
  <c r="G126" i="15"/>
  <c r="H106" i="15"/>
  <c r="M117" i="15"/>
  <c r="N115" i="15"/>
  <c r="M130" i="15"/>
  <c r="M128" i="15" s="1"/>
  <c r="M100" i="15"/>
  <c r="G75" i="15"/>
  <c r="H67" i="15"/>
  <c r="M64" i="15"/>
  <c r="H52" i="15"/>
  <c r="G60" i="15"/>
  <c r="M51" i="15"/>
  <c r="M47" i="15"/>
  <c r="H37" i="15"/>
  <c r="G45" i="15"/>
  <c r="AO55" i="12"/>
  <c r="O57" i="12"/>
  <c r="AO80" i="12"/>
  <c r="O82" i="12"/>
  <c r="AO82" i="12" s="1"/>
  <c r="AO32" i="13"/>
  <c r="O34" i="13"/>
  <c r="AO88" i="13"/>
  <c r="O90" i="13"/>
  <c r="AO90" i="13" s="1"/>
  <c r="AO167" i="12"/>
  <c r="O169" i="12"/>
  <c r="AO169" i="12" s="1"/>
  <c r="AO196" i="12"/>
  <c r="O198" i="12"/>
  <c r="AO198" i="12" s="1"/>
  <c r="O62" i="13"/>
  <c r="AO112" i="13"/>
  <c r="O116" i="13"/>
  <c r="P62" i="13"/>
  <c r="P169" i="12"/>
  <c r="R56" i="13"/>
  <c r="R58" i="13" s="1"/>
  <c r="W146" i="7" s="1"/>
  <c r="R163" i="12"/>
  <c r="R165" i="12" s="1"/>
  <c r="W56" i="7" s="1"/>
  <c r="R51" i="12"/>
  <c r="R53" i="12" s="1"/>
  <c r="R76" i="12"/>
  <c r="R78" i="12" s="1"/>
  <c r="R80" i="12" s="1"/>
  <c r="R82" i="12" s="1"/>
  <c r="R233" i="12"/>
  <c r="R235" i="12" s="1"/>
  <c r="R287" i="12"/>
  <c r="R289" i="12" s="1"/>
  <c r="R28" i="13"/>
  <c r="R30" i="13" s="1"/>
  <c r="W131" i="7" s="1"/>
  <c r="R192" i="12"/>
  <c r="R194" i="12" s="1"/>
  <c r="W71" i="7" s="1"/>
  <c r="R84" i="13"/>
  <c r="R86" i="13" s="1"/>
  <c r="W161" i="7" s="1"/>
  <c r="P57" i="12"/>
  <c r="P82" i="12"/>
  <c r="P237" i="12"/>
  <c r="U90" i="7" s="1"/>
  <c r="P198" i="12"/>
  <c r="P34" i="13"/>
  <c r="P90" i="13"/>
  <c r="P116" i="13"/>
  <c r="O79" i="1" s="1"/>
  <c r="O237" i="12"/>
  <c r="T90" i="7" s="1"/>
  <c r="AO235" i="12"/>
  <c r="K72" i="12"/>
  <c r="Q55" i="12"/>
  <c r="Q80" i="12"/>
  <c r="Q82" i="12" s="1"/>
  <c r="Q237" i="12"/>
  <c r="L105" i="12"/>
  <c r="J227" i="12"/>
  <c r="J256" i="12"/>
  <c r="J229" i="12" s="1"/>
  <c r="K254" i="12"/>
  <c r="K225" i="12"/>
  <c r="J60" i="1" s="1"/>
  <c r="L106" i="12"/>
  <c r="M95" i="13"/>
  <c r="M100" i="13"/>
  <c r="N92" i="13"/>
  <c r="N93" i="13" s="1"/>
  <c r="M104" i="13"/>
  <c r="L78" i="1" s="1"/>
  <c r="M102" i="13"/>
  <c r="L25" i="1" s="1"/>
  <c r="M101" i="13"/>
  <c r="L16" i="1" s="1"/>
  <c r="L103" i="12"/>
  <c r="L108" i="12"/>
  <c r="L222" i="12"/>
  <c r="K20" i="2" s="1"/>
  <c r="L252" i="12"/>
  <c r="M250" i="12"/>
  <c r="M223" i="12" s="1"/>
  <c r="L12" i="1" s="1"/>
  <c r="M251" i="12"/>
  <c r="M224" i="12" s="1"/>
  <c r="L21" i="1" s="1"/>
  <c r="N241" i="12"/>
  <c r="N242" i="12" s="1"/>
  <c r="M249" i="12"/>
  <c r="M244" i="12"/>
  <c r="M221" i="12" s="1"/>
  <c r="M151" i="12"/>
  <c r="M150" i="12"/>
  <c r="M153" i="12" s="1"/>
  <c r="M145" i="12"/>
  <c r="N142" i="12"/>
  <c r="N143" i="12" s="1"/>
  <c r="M152" i="12"/>
  <c r="M122" i="12"/>
  <c r="M128" i="12"/>
  <c r="M131" i="12"/>
  <c r="M108" i="12" s="1"/>
  <c r="M129" i="12"/>
  <c r="M106" i="12" s="1"/>
  <c r="M102" i="12"/>
  <c r="N119" i="12"/>
  <c r="N120" i="12" s="1"/>
  <c r="N101" i="12" s="1"/>
  <c r="S50" i="7" s="1"/>
  <c r="S40" i="7" s="1"/>
  <c r="N110" i="12" s="1"/>
  <c r="M209" i="12"/>
  <c r="L11" i="1" s="1"/>
  <c r="M208" i="12"/>
  <c r="M210" i="12"/>
  <c r="L20" i="1" s="1"/>
  <c r="M203" i="12"/>
  <c r="N200" i="12"/>
  <c r="N201" i="12" s="1"/>
  <c r="M212" i="12"/>
  <c r="L73" i="1" s="1"/>
  <c r="M179" i="12"/>
  <c r="M174" i="12"/>
  <c r="N171" i="12"/>
  <c r="N172" i="12" s="1"/>
  <c r="N162" i="12" s="1"/>
  <c r="S65" i="7" s="1"/>
  <c r="M181" i="12"/>
  <c r="M180" i="12"/>
  <c r="L10" i="1" s="1"/>
  <c r="L155" i="12"/>
  <c r="M253" i="12"/>
  <c r="M220" i="12"/>
  <c r="L11" i="2" s="1"/>
  <c r="M183" i="12"/>
  <c r="L72" i="1" s="1"/>
  <c r="L71" i="12"/>
  <c r="N269" i="12"/>
  <c r="N274" i="12"/>
  <c r="O266" i="12"/>
  <c r="M277" i="12"/>
  <c r="M279" i="12" s="1"/>
  <c r="L281" i="12"/>
  <c r="K281" i="12"/>
  <c r="N276" i="12"/>
  <c r="N275" i="12"/>
  <c r="J74" i="12"/>
  <c r="L67" i="12"/>
  <c r="M59" i="12"/>
  <c r="L62" i="12"/>
  <c r="L69" i="12"/>
  <c r="L68" i="12"/>
  <c r="AP161" i="1"/>
  <c r="M26" i="2"/>
  <c r="S108" i="18" l="1"/>
  <c r="S109" i="18"/>
  <c r="S111" i="18"/>
  <c r="S113" i="18" s="1"/>
  <c r="W331" i="7"/>
  <c r="W330" i="7" s="1"/>
  <c r="R114" i="18" s="1"/>
  <c r="R115" i="18" s="1"/>
  <c r="I73" i="18"/>
  <c r="P270" i="7"/>
  <c r="P269" i="7" s="1"/>
  <c r="K369" i="16" s="1"/>
  <c r="O310" i="16"/>
  <c r="Q237" i="7"/>
  <c r="L30" i="16" s="1"/>
  <c r="P38" i="30"/>
  <c r="N41" i="30"/>
  <c r="N59" i="30"/>
  <c r="N64" i="30" s="1"/>
  <c r="N66" i="30" s="1"/>
  <c r="N4" i="30" s="1"/>
  <c r="N9" i="30" s="1"/>
  <c r="O39" i="30"/>
  <c r="O40" i="30" s="1"/>
  <c r="P40" i="30" s="1"/>
  <c r="O35" i="30"/>
  <c r="P27" i="30"/>
  <c r="P31" i="30"/>
  <c r="P32" i="30"/>
  <c r="O37" i="30"/>
  <c r="P26" i="30"/>
  <c r="O77" i="30"/>
  <c r="O76" i="30"/>
  <c r="I301" i="16"/>
  <c r="I302" i="16" s="1"/>
  <c r="H158" i="1"/>
  <c r="J378" i="16"/>
  <c r="J366" i="16" s="1"/>
  <c r="J379" i="16"/>
  <c r="J367" i="16" s="1"/>
  <c r="J298" i="16" s="1"/>
  <c r="I43" i="1" s="1"/>
  <c r="J365" i="16"/>
  <c r="J296" i="16" s="1"/>
  <c r="L373" i="16"/>
  <c r="Q270" i="7" s="1"/>
  <c r="Q269" i="7" s="1"/>
  <c r="L369" i="16" s="1"/>
  <c r="K375" i="16"/>
  <c r="K377" i="16" s="1"/>
  <c r="K13" i="19"/>
  <c r="K11" i="19" s="1"/>
  <c r="P357" i="7" s="1"/>
  <c r="P356" i="7" s="1"/>
  <c r="K19" i="19" s="1"/>
  <c r="N317" i="16"/>
  <c r="N318" i="16"/>
  <c r="O314" i="16"/>
  <c r="O316" i="16" s="1"/>
  <c r="AO316" i="16" s="1"/>
  <c r="P312" i="16"/>
  <c r="P310" i="16" s="1"/>
  <c r="AO310" i="16"/>
  <c r="H35" i="2"/>
  <c r="H33" i="2" s="1"/>
  <c r="I432" i="16"/>
  <c r="I476" i="15"/>
  <c r="I477" i="15" s="1"/>
  <c r="I378" i="15"/>
  <c r="J460" i="15"/>
  <c r="K448" i="15"/>
  <c r="J433" i="15"/>
  <c r="J13" i="18" s="1"/>
  <c r="J11" i="18" s="1"/>
  <c r="J119" i="18" s="1"/>
  <c r="O233" i="7"/>
  <c r="O232" i="7" s="1"/>
  <c r="J478" i="15" s="1"/>
  <c r="J10" i="18"/>
  <c r="J8" i="18" s="1"/>
  <c r="G155" i="1"/>
  <c r="H383" i="15"/>
  <c r="P191" i="7"/>
  <c r="K36" i="15"/>
  <c r="K32" i="15"/>
  <c r="M306" i="12"/>
  <c r="L21" i="2"/>
  <c r="M12" i="2"/>
  <c r="N286" i="12"/>
  <c r="S125" i="7" s="1"/>
  <c r="S115" i="7" s="1"/>
  <c r="N309" i="12" s="1"/>
  <c r="N307" i="12"/>
  <c r="M75" i="1" s="1"/>
  <c r="N304" i="12"/>
  <c r="M13" i="1" s="1"/>
  <c r="N303" i="12"/>
  <c r="O295" i="12"/>
  <c r="N305" i="12"/>
  <c r="M22" i="1" s="1"/>
  <c r="N298" i="12"/>
  <c r="K61" i="1"/>
  <c r="L308" i="12"/>
  <c r="L310" i="12" s="1"/>
  <c r="V120" i="7"/>
  <c r="Q293" i="12"/>
  <c r="AO7" i="27"/>
  <c r="N100" i="1"/>
  <c r="AN100" i="1" s="1"/>
  <c r="S11" i="27"/>
  <c r="R13" i="27"/>
  <c r="R15" i="27" s="1"/>
  <c r="W457" i="7"/>
  <c r="W456" i="7" s="1"/>
  <c r="R16" i="27" s="1"/>
  <c r="R8" i="27" s="1"/>
  <c r="Q17" i="27"/>
  <c r="Q7" i="27"/>
  <c r="P100" i="1" s="1"/>
  <c r="O111" i="1"/>
  <c r="P108" i="19"/>
  <c r="U117" i="19"/>
  <c r="V115" i="19"/>
  <c r="W113" i="19"/>
  <c r="AA385" i="7"/>
  <c r="AA384" i="7" s="1"/>
  <c r="V118" i="19" s="1"/>
  <c r="R67" i="1"/>
  <c r="Q106" i="19"/>
  <c r="Q105" i="19"/>
  <c r="R97" i="19"/>
  <c r="R94" i="19" s="1"/>
  <c r="S89" i="19"/>
  <c r="M194" i="19"/>
  <c r="M196" i="19" s="1"/>
  <c r="L114" i="1"/>
  <c r="H165" i="19"/>
  <c r="I163" i="19"/>
  <c r="I160" i="19"/>
  <c r="I157" i="19"/>
  <c r="J157" i="19"/>
  <c r="J160" i="19"/>
  <c r="I97" i="1" s="1"/>
  <c r="J163" i="19"/>
  <c r="J442" i="16"/>
  <c r="J428" i="16"/>
  <c r="J149" i="19"/>
  <c r="K143" i="19"/>
  <c r="O420" i="7"/>
  <c r="I51" i="19"/>
  <c r="H110" i="1"/>
  <c r="P448" i="16"/>
  <c r="U280" i="7"/>
  <c r="U279" i="7" s="1"/>
  <c r="P458" i="16" s="1"/>
  <c r="P138" i="19"/>
  <c r="V165" i="7"/>
  <c r="Q90" i="13"/>
  <c r="V150" i="7"/>
  <c r="Q62" i="13"/>
  <c r="Q34" i="13"/>
  <c r="V135" i="7"/>
  <c r="O7" i="25"/>
  <c r="N99" i="1" s="1"/>
  <c r="O308" i="7"/>
  <c r="O307" i="7" s="1"/>
  <c r="J53" i="18" s="1"/>
  <c r="J49" i="18"/>
  <c r="I82" i="1" s="1"/>
  <c r="J52" i="18"/>
  <c r="AO89" i="18"/>
  <c r="O93" i="18"/>
  <c r="AO93" i="18" s="1"/>
  <c r="P89" i="18"/>
  <c r="P93" i="18" s="1"/>
  <c r="O105" i="1"/>
  <c r="AO41" i="25"/>
  <c r="T441" i="7"/>
  <c r="T440" i="7" s="1"/>
  <c r="O47" i="25" s="1"/>
  <c r="Q91" i="18"/>
  <c r="P105" i="1" s="1"/>
  <c r="Q88" i="18"/>
  <c r="P85" i="1" s="1"/>
  <c r="L173" i="15"/>
  <c r="Q207" i="7"/>
  <c r="M171" i="15"/>
  <c r="M169" i="15" s="1"/>
  <c r="Q213" i="7"/>
  <c r="Q211" i="7" s="1"/>
  <c r="G101" i="1"/>
  <c r="I19" i="18"/>
  <c r="H80" i="1" s="1"/>
  <c r="I50" i="18"/>
  <c r="I54" i="18" s="1"/>
  <c r="H84" i="1"/>
  <c r="I77" i="18"/>
  <c r="J72" i="18"/>
  <c r="I84" i="1" s="1"/>
  <c r="J70" i="18"/>
  <c r="J69" i="18"/>
  <c r="O318" i="7" s="1"/>
  <c r="O317" i="7" s="1"/>
  <c r="J76" i="18" s="1"/>
  <c r="I102" i="18"/>
  <c r="I99" i="18"/>
  <c r="H86" i="1" s="1"/>
  <c r="L321" i="15"/>
  <c r="L28" i="18"/>
  <c r="L262" i="15"/>
  <c r="L260" i="15" s="1"/>
  <c r="L30" i="18" s="1"/>
  <c r="K264" i="15"/>
  <c r="K30" i="18"/>
  <c r="J75" i="18"/>
  <c r="I103" i="1"/>
  <c r="N399" i="7"/>
  <c r="I150" i="19" s="1"/>
  <c r="H112" i="1"/>
  <c r="I147" i="19"/>
  <c r="J148" i="19"/>
  <c r="O406" i="7"/>
  <c r="O417" i="7"/>
  <c r="K436" i="16"/>
  <c r="K140" i="19" s="1"/>
  <c r="K139" i="19" s="1"/>
  <c r="P275" i="7"/>
  <c r="P274" i="7" s="1"/>
  <c r="K446" i="16" s="1"/>
  <c r="K137" i="19"/>
  <c r="N284" i="7"/>
  <c r="I22" i="18" s="1"/>
  <c r="I23" i="18" s="1"/>
  <c r="H102" i="1"/>
  <c r="V7" i="7"/>
  <c r="O27" i="2"/>
  <c r="V23" i="7"/>
  <c r="AN140" i="1"/>
  <c r="H48" i="12"/>
  <c r="H36" i="12" s="1"/>
  <c r="H22" i="12" s="1"/>
  <c r="R70" i="7"/>
  <c r="M214" i="12" s="1"/>
  <c r="R55" i="7"/>
  <c r="M185" i="12" s="1"/>
  <c r="S55" i="7"/>
  <c r="N185" i="12" s="1"/>
  <c r="O95" i="1"/>
  <c r="P132" i="19"/>
  <c r="S83" i="19"/>
  <c r="I38" i="19"/>
  <c r="N191" i="19"/>
  <c r="N193" i="19" s="1"/>
  <c r="S148" i="18"/>
  <c r="I121" i="18"/>
  <c r="I127" i="18"/>
  <c r="Q8" i="25"/>
  <c r="AO458" i="15"/>
  <c r="AO65" i="18" s="1"/>
  <c r="O471" i="15"/>
  <c r="AO471" i="15" s="1"/>
  <c r="O428" i="15"/>
  <c r="AO428" i="15" s="1"/>
  <c r="AO415" i="15"/>
  <c r="M273" i="15"/>
  <c r="L228" i="12"/>
  <c r="V75" i="7"/>
  <c r="Q198" i="12"/>
  <c r="V60" i="7"/>
  <c r="Q169" i="12"/>
  <c r="R237" i="12"/>
  <c r="W86" i="7"/>
  <c r="R291" i="12"/>
  <c r="W116" i="7"/>
  <c r="Q239" i="12"/>
  <c r="V90" i="7"/>
  <c r="S74" i="25"/>
  <c r="S76" i="25" s="1"/>
  <c r="T72" i="25"/>
  <c r="R76" i="25"/>
  <c r="U441" i="7"/>
  <c r="U440" i="7" s="1"/>
  <c r="P47" i="25" s="1"/>
  <c r="P8" i="25" s="1"/>
  <c r="S13" i="25"/>
  <c r="S25" i="25"/>
  <c r="T23" i="25"/>
  <c r="U21" i="25"/>
  <c r="Z437" i="7" s="1"/>
  <c r="Z436" i="7" s="1"/>
  <c r="U24" i="25" s="1"/>
  <c r="X433" i="7"/>
  <c r="X432" i="7" s="1"/>
  <c r="S15" i="25" s="1"/>
  <c r="S14" i="25" s="1"/>
  <c r="S18" i="25" s="1"/>
  <c r="T11" i="25"/>
  <c r="T17" i="25" s="1"/>
  <c r="O69" i="25"/>
  <c r="AO69" i="25" s="1"/>
  <c r="AO67" i="25"/>
  <c r="S82" i="25"/>
  <c r="T80" i="25"/>
  <c r="Y452" i="7" s="1"/>
  <c r="Y451" i="7" s="1"/>
  <c r="T92" i="25" s="1"/>
  <c r="R88" i="25"/>
  <c r="R90" i="25" s="1"/>
  <c r="R93" i="25" s="1"/>
  <c r="Q90" i="25"/>
  <c r="Q93" i="25" s="1"/>
  <c r="Q187" i="19"/>
  <c r="Q190" i="19"/>
  <c r="P176" i="19"/>
  <c r="P183" i="19"/>
  <c r="O181" i="19"/>
  <c r="Q173" i="19"/>
  <c r="Q177" i="19" s="1"/>
  <c r="K8" i="19"/>
  <c r="K17" i="19" s="1"/>
  <c r="R86" i="18"/>
  <c r="J380" i="16"/>
  <c r="J368" i="16" s="1"/>
  <c r="K365" i="16"/>
  <c r="L10" i="19"/>
  <c r="L371" i="16"/>
  <c r="M98" i="15"/>
  <c r="N100" i="15" s="1"/>
  <c r="R202" i="7"/>
  <c r="R201" i="7" s="1"/>
  <c r="M96" i="15" s="1"/>
  <c r="M62" i="15"/>
  <c r="N64" i="15" s="1"/>
  <c r="M15" i="2"/>
  <c r="N83" i="13"/>
  <c r="S170" i="7" s="1"/>
  <c r="S160" i="7" s="1"/>
  <c r="N106" i="13" s="1"/>
  <c r="K13" i="2"/>
  <c r="L27" i="13"/>
  <c r="Q140" i="7" s="1"/>
  <c r="Q130" i="7" s="1"/>
  <c r="L50" i="13" s="1"/>
  <c r="J109" i="12"/>
  <c r="J134" i="12"/>
  <c r="J111" i="12" s="1"/>
  <c r="L104" i="12"/>
  <c r="L130" i="12"/>
  <c r="N253" i="12"/>
  <c r="N226" i="12" s="1"/>
  <c r="M74" i="1" s="1"/>
  <c r="N232" i="12"/>
  <c r="K132" i="12"/>
  <c r="K107" i="12"/>
  <c r="M10" i="2"/>
  <c r="N191" i="12"/>
  <c r="S80" i="7" s="1"/>
  <c r="L19" i="1"/>
  <c r="M127" i="12"/>
  <c r="W26" i="7"/>
  <c r="Q57" i="12"/>
  <c r="V30" i="7"/>
  <c r="AJ196" i="7"/>
  <c r="AO462" i="15"/>
  <c r="O475" i="15"/>
  <c r="AO475" i="15" s="1"/>
  <c r="AO461" i="15"/>
  <c r="AO154" i="19" s="1"/>
  <c r="O474" i="15"/>
  <c r="AO474" i="15" s="1"/>
  <c r="AO459" i="15"/>
  <c r="O472" i="15"/>
  <c r="AO472" i="15" s="1"/>
  <c r="J29" i="19"/>
  <c r="O362" i="7" s="1"/>
  <c r="O361" i="7" s="1"/>
  <c r="J37" i="19" s="1"/>
  <c r="J18" i="19"/>
  <c r="J25" i="19"/>
  <c r="J36" i="19" s="1"/>
  <c r="I109" i="1" s="1"/>
  <c r="J42" i="19"/>
  <c r="J305" i="16"/>
  <c r="J330" i="16"/>
  <c r="J307" i="16" s="1"/>
  <c r="K31" i="19"/>
  <c r="K30" i="19"/>
  <c r="H91" i="1"/>
  <c r="L9" i="19"/>
  <c r="Q352" i="7" s="1"/>
  <c r="Q351" i="7" s="1"/>
  <c r="L321" i="16"/>
  <c r="K304" i="16"/>
  <c r="K329" i="16"/>
  <c r="K306" i="16" s="1"/>
  <c r="K328" i="16"/>
  <c r="T96" i="19"/>
  <c r="T104" i="19" s="1"/>
  <c r="S104" i="19"/>
  <c r="S71" i="19"/>
  <c r="R79" i="19"/>
  <c r="S52" i="25"/>
  <c r="S168" i="18"/>
  <c r="T160" i="18"/>
  <c r="U152" i="18"/>
  <c r="Z343" i="7" s="1"/>
  <c r="Z342" i="7" s="1"/>
  <c r="U172" i="18" s="1"/>
  <c r="S161" i="18"/>
  <c r="T153" i="18"/>
  <c r="R169" i="18"/>
  <c r="P67" i="25"/>
  <c r="P59" i="25"/>
  <c r="S162" i="18"/>
  <c r="T154" i="18"/>
  <c r="R171" i="18"/>
  <c r="Q108" i="1" s="1"/>
  <c r="Q67" i="25"/>
  <c r="Q69" i="25" s="1"/>
  <c r="Q59" i="25"/>
  <c r="Q173" i="18"/>
  <c r="P89" i="1"/>
  <c r="R167" i="18"/>
  <c r="R159" i="18"/>
  <c r="R51" i="25" s="1"/>
  <c r="Q51" i="25"/>
  <c r="T134" i="18"/>
  <c r="Y338" i="7" s="1"/>
  <c r="Y337" i="7" s="1"/>
  <c r="T147" i="18" s="1"/>
  <c r="S142" i="18"/>
  <c r="R141" i="18"/>
  <c r="R29" i="25"/>
  <c r="Q46" i="25"/>
  <c r="Q36" i="25"/>
  <c r="P46" i="25"/>
  <c r="P36" i="25"/>
  <c r="AO7" i="25"/>
  <c r="M99" i="1"/>
  <c r="R83" i="18"/>
  <c r="W326" i="7" s="1"/>
  <c r="W325" i="7" s="1"/>
  <c r="R92" i="18" s="1"/>
  <c r="R102" i="19"/>
  <c r="S95" i="19"/>
  <c r="S103" i="19" s="1"/>
  <c r="T87" i="19"/>
  <c r="Y380" i="7" s="1"/>
  <c r="Y379" i="7" s="1"/>
  <c r="T107" i="19" s="1"/>
  <c r="S70" i="19"/>
  <c r="S78" i="19" s="1"/>
  <c r="T62" i="19"/>
  <c r="Y375" i="7" s="1"/>
  <c r="Y374" i="7" s="1"/>
  <c r="T82" i="19" s="1"/>
  <c r="R69" i="19"/>
  <c r="R77" i="19"/>
  <c r="Y43" i="19"/>
  <c r="X45" i="19"/>
  <c r="U28" i="19"/>
  <c r="O426" i="15"/>
  <c r="AO426" i="15" s="1"/>
  <c r="AO413" i="15"/>
  <c r="G209" i="15"/>
  <c r="F153" i="1"/>
  <c r="G165" i="15"/>
  <c r="F152" i="1"/>
  <c r="F167" i="1" s="1"/>
  <c r="S5" i="25"/>
  <c r="G165" i="16"/>
  <c r="G166" i="16" s="1"/>
  <c r="F157" i="1"/>
  <c r="T106" i="18"/>
  <c r="H20" i="12"/>
  <c r="G71" i="1"/>
  <c r="AO116" i="13"/>
  <c r="N79" i="1"/>
  <c r="AN79" i="1" s="1"/>
  <c r="R125" i="19"/>
  <c r="W395" i="7" s="1"/>
  <c r="W394" i="7" s="1"/>
  <c r="R131" i="19" s="1"/>
  <c r="Q128" i="19"/>
  <c r="Q130" i="19" s="1"/>
  <c r="P179" i="19"/>
  <c r="R168" i="19"/>
  <c r="Q172" i="19"/>
  <c r="H88" i="1"/>
  <c r="T5" i="19"/>
  <c r="R84" i="18"/>
  <c r="S80" i="18"/>
  <c r="Q367" i="15"/>
  <c r="P369" i="15"/>
  <c r="Q365" i="15"/>
  <c r="P415" i="15"/>
  <c r="P428" i="15" s="1"/>
  <c r="Q403" i="15"/>
  <c r="Q391" i="15" s="1"/>
  <c r="P413" i="15"/>
  <c r="P426" i="15" s="1"/>
  <c r="Q401" i="15"/>
  <c r="Q389" i="15" s="1"/>
  <c r="P412" i="15"/>
  <c r="P425" i="15" s="1"/>
  <c r="Q400" i="15"/>
  <c r="Q388" i="15" s="1"/>
  <c r="Q450" i="15"/>
  <c r="Q438" i="15" s="1"/>
  <c r="P462" i="15"/>
  <c r="P475" i="15" s="1"/>
  <c r="P461" i="15"/>
  <c r="P474" i="15" s="1"/>
  <c r="Q449" i="15"/>
  <c r="Q437" i="15" s="1"/>
  <c r="Q447" i="15"/>
  <c r="Q435" i="15" s="1"/>
  <c r="P459" i="15"/>
  <c r="P472" i="15" s="1"/>
  <c r="Q446" i="15"/>
  <c r="Q434" i="15" s="1"/>
  <c r="P458" i="15"/>
  <c r="P471" i="15" s="1"/>
  <c r="S81" i="18"/>
  <c r="Y67" i="18"/>
  <c r="R60" i="18"/>
  <c r="S58" i="18"/>
  <c r="Q62" i="18"/>
  <c r="I379" i="15"/>
  <c r="K59" i="1"/>
  <c r="L213" i="12"/>
  <c r="L215" i="12" s="1"/>
  <c r="K58" i="1"/>
  <c r="L184" i="12"/>
  <c r="L186" i="12" s="1"/>
  <c r="I62" i="1"/>
  <c r="J49" i="13"/>
  <c r="J51" i="13" s="1"/>
  <c r="J22" i="2"/>
  <c r="K47" i="13"/>
  <c r="G318" i="15"/>
  <c r="N286" i="15"/>
  <c r="O284" i="15"/>
  <c r="O282" i="15" s="1"/>
  <c r="K398" i="15"/>
  <c r="P228" i="7" s="1"/>
  <c r="P227" i="7" s="1"/>
  <c r="K431" i="15" s="1"/>
  <c r="K390" i="15"/>
  <c r="F37" i="2"/>
  <c r="F36" i="2" s="1"/>
  <c r="G250" i="15"/>
  <c r="G22" i="15"/>
  <c r="F151" i="1" s="1"/>
  <c r="J427" i="15"/>
  <c r="J410" i="15"/>
  <c r="Q304" i="15"/>
  <c r="R306" i="15" s="1"/>
  <c r="P308" i="15"/>
  <c r="AO308" i="15"/>
  <c r="O311" i="15"/>
  <c r="O312" i="15"/>
  <c r="AO312" i="15" s="1"/>
  <c r="L277" i="15"/>
  <c r="Q417" i="16"/>
  <c r="Q415" i="16" s="1"/>
  <c r="P419" i="16"/>
  <c r="O423" i="16"/>
  <c r="AO423" i="16" s="1"/>
  <c r="O422" i="16"/>
  <c r="AO419" i="16"/>
  <c r="P422" i="16"/>
  <c r="P423" i="16"/>
  <c r="O362" i="16"/>
  <c r="AO362" i="16" s="1"/>
  <c r="O361" i="16"/>
  <c r="AO358" i="16"/>
  <c r="P358" i="16"/>
  <c r="Q356" i="16"/>
  <c r="Q354" i="16" s="1"/>
  <c r="AO372" i="15"/>
  <c r="O374" i="15"/>
  <c r="AO374" i="15" s="1"/>
  <c r="O358" i="15"/>
  <c r="Q356" i="15"/>
  <c r="Q354" i="15" s="1"/>
  <c r="AO354" i="15"/>
  <c r="G95" i="15"/>
  <c r="G29" i="15"/>
  <c r="H14" i="12"/>
  <c r="G8" i="2"/>
  <c r="H18" i="12"/>
  <c r="G18" i="1"/>
  <c r="G19" i="12"/>
  <c r="F57" i="1"/>
  <c r="M211" i="12"/>
  <c r="L19" i="2"/>
  <c r="M182" i="12"/>
  <c r="L18" i="2"/>
  <c r="N183" i="12"/>
  <c r="M72" i="1" s="1"/>
  <c r="M9" i="2"/>
  <c r="O301" i="15"/>
  <c r="AO301" i="15" s="1"/>
  <c r="O300" i="15"/>
  <c r="AO297" i="15"/>
  <c r="P297" i="15"/>
  <c r="Q293" i="15"/>
  <c r="R295" i="15" s="1"/>
  <c r="M103" i="13"/>
  <c r="L24" i="2"/>
  <c r="H151" i="15"/>
  <c r="N145" i="15"/>
  <c r="M147" i="15"/>
  <c r="H85" i="15"/>
  <c r="M81" i="15"/>
  <c r="N79" i="15"/>
  <c r="G8" i="15"/>
  <c r="I445" i="16"/>
  <c r="I431" i="16" s="1"/>
  <c r="I430" i="16"/>
  <c r="H44" i="1" s="1"/>
  <c r="O456" i="16"/>
  <c r="AO456" i="16" s="1"/>
  <c r="O455" i="16"/>
  <c r="AO452" i="16"/>
  <c r="J443" i="16"/>
  <c r="J429" i="16" s="1"/>
  <c r="P278" i="16"/>
  <c r="Q276" i="16"/>
  <c r="Q274" i="16" s="1"/>
  <c r="L387" i="15"/>
  <c r="L411" i="15" s="1"/>
  <c r="O351" i="16"/>
  <c r="AO351" i="16" s="1"/>
  <c r="O350" i="16"/>
  <c r="P336" i="16"/>
  <c r="Q334" i="16"/>
  <c r="Q332" i="16" s="1"/>
  <c r="F40" i="2"/>
  <c r="F39" i="2" s="1"/>
  <c r="O412" i="16"/>
  <c r="AO412" i="16" s="1"/>
  <c r="O411" i="16"/>
  <c r="AO408" i="16"/>
  <c r="Q406" i="16"/>
  <c r="Q404" i="16" s="1"/>
  <c r="P408" i="16"/>
  <c r="AO238" i="16"/>
  <c r="O242" i="16"/>
  <c r="AO242" i="16" s="1"/>
  <c r="O241" i="16"/>
  <c r="Q117" i="13"/>
  <c r="Q119" i="13" s="1"/>
  <c r="L48" i="13"/>
  <c r="K76" i="1" s="1"/>
  <c r="L46" i="13"/>
  <c r="K23" i="1" s="1"/>
  <c r="L45" i="13"/>
  <c r="K14" i="1" s="1"/>
  <c r="L44" i="13"/>
  <c r="M36" i="13"/>
  <c r="M37" i="13" s="1"/>
  <c r="M27" i="13" s="1"/>
  <c r="R140" i="7" s="1"/>
  <c r="R130" i="7" s="1"/>
  <c r="M50" i="13" s="1"/>
  <c r="L39" i="13"/>
  <c r="R9" i="13"/>
  <c r="R11" i="13" s="1"/>
  <c r="P12" i="13"/>
  <c r="Q11" i="13"/>
  <c r="AO34" i="13"/>
  <c r="O12" i="13"/>
  <c r="R345" i="16"/>
  <c r="R343" i="16" s="1"/>
  <c r="Q347" i="16"/>
  <c r="P350" i="16"/>
  <c r="P351" i="16"/>
  <c r="Q236" i="16"/>
  <c r="Q234" i="16" s="1"/>
  <c r="P238" i="16"/>
  <c r="P397" i="16"/>
  <c r="Q395" i="16"/>
  <c r="Q393" i="16" s="1"/>
  <c r="O400" i="16"/>
  <c r="O401" i="16"/>
  <c r="AO401" i="16" s="1"/>
  <c r="AO397" i="16"/>
  <c r="O390" i="16"/>
  <c r="AO390" i="16" s="1"/>
  <c r="O389" i="16"/>
  <c r="AO386" i="16"/>
  <c r="Q384" i="16"/>
  <c r="Q382" i="16" s="1"/>
  <c r="P386" i="16"/>
  <c r="O341" i="16"/>
  <c r="AO341" i="16" s="1"/>
  <c r="N102" i="16"/>
  <c r="Z105" i="16" s="1"/>
  <c r="N98" i="16"/>
  <c r="O100" i="16" s="1"/>
  <c r="H177" i="16"/>
  <c r="H160" i="16" s="1"/>
  <c r="M173" i="16"/>
  <c r="N132" i="16"/>
  <c r="N128" i="16"/>
  <c r="O130" i="16" s="1"/>
  <c r="O128" i="16" s="1"/>
  <c r="AO128" i="16" s="1"/>
  <c r="H151" i="16"/>
  <c r="H136" i="16"/>
  <c r="H121" i="16"/>
  <c r="G95" i="16"/>
  <c r="H106" i="16"/>
  <c r="Q115" i="16"/>
  <c r="P117" i="16"/>
  <c r="O245" i="16"/>
  <c r="AO245" i="16" s="1"/>
  <c r="M147" i="16"/>
  <c r="M143" i="16"/>
  <c r="N196" i="16"/>
  <c r="N189" i="16" s="1"/>
  <c r="N232" i="16"/>
  <c r="N197" i="16" s="1"/>
  <c r="N188" i="16"/>
  <c r="AC10" i="12"/>
  <c r="AD14" i="21"/>
  <c r="AD10" i="13" s="1"/>
  <c r="G19" i="15"/>
  <c r="G20" i="15"/>
  <c r="I85" i="12"/>
  <c r="I39" i="12" s="1"/>
  <c r="I13" i="12"/>
  <c r="H43" i="12"/>
  <c r="H31" i="12" s="1"/>
  <c r="H95" i="12"/>
  <c r="H42" i="12"/>
  <c r="H30" i="12" s="1"/>
  <c r="G47" i="12"/>
  <c r="G99" i="12"/>
  <c r="R55" i="12"/>
  <c r="R9" i="12"/>
  <c r="R11" i="12" s="1"/>
  <c r="M250" i="16"/>
  <c r="M190" i="16"/>
  <c r="N248" i="16"/>
  <c r="N250" i="16" s="1"/>
  <c r="P289" i="16"/>
  <c r="Q287" i="16"/>
  <c r="Q285" i="16" s="1"/>
  <c r="O293" i="16"/>
  <c r="AO293" i="16" s="1"/>
  <c r="O292" i="16"/>
  <c r="AO289" i="16"/>
  <c r="M199" i="16"/>
  <c r="P267" i="16"/>
  <c r="Q265" i="16"/>
  <c r="Q263" i="16" s="1"/>
  <c r="O271" i="16"/>
  <c r="AO271" i="16" s="1"/>
  <c r="O270" i="16"/>
  <c r="AO267" i="16"/>
  <c r="Q254" i="16"/>
  <c r="Q252" i="16" s="1"/>
  <c r="P256" i="16"/>
  <c r="O260" i="16"/>
  <c r="O259" i="16"/>
  <c r="AO256" i="16"/>
  <c r="O220" i="16"/>
  <c r="O219" i="16"/>
  <c r="AO216" i="16"/>
  <c r="Q214" i="16"/>
  <c r="Q212" i="16" s="1"/>
  <c r="P216" i="16"/>
  <c r="Q203" i="16"/>
  <c r="Q201" i="16" s="1"/>
  <c r="P205" i="16"/>
  <c r="O208" i="16"/>
  <c r="O209" i="16"/>
  <c r="AO205" i="16"/>
  <c r="O227" i="16"/>
  <c r="O194" i="16" s="1"/>
  <c r="P225" i="16"/>
  <c r="P223" i="16" s="1"/>
  <c r="AO223" i="16"/>
  <c r="O283" i="16"/>
  <c r="AO283" i="16" s="1"/>
  <c r="G163" i="15"/>
  <c r="N79" i="16"/>
  <c r="M81" i="16"/>
  <c r="N66" i="16"/>
  <c r="N62" i="16"/>
  <c r="O64" i="16" s="1"/>
  <c r="O62" i="16" s="1"/>
  <c r="AO62" i="16" s="1"/>
  <c r="H70" i="16"/>
  <c r="H55" i="16"/>
  <c r="M34" i="16"/>
  <c r="R238" i="7" s="1"/>
  <c r="M51" i="16"/>
  <c r="M47" i="16"/>
  <c r="O334" i="15"/>
  <c r="O332" i="15" s="1"/>
  <c r="G247" i="15"/>
  <c r="F32" i="1" s="1"/>
  <c r="G248" i="15"/>
  <c r="F46" i="1" s="1"/>
  <c r="N343" i="15"/>
  <c r="H237" i="15"/>
  <c r="H221" i="15"/>
  <c r="G207" i="15"/>
  <c r="N233" i="15"/>
  <c r="O231" i="15"/>
  <c r="N217" i="15"/>
  <c r="O215" i="15"/>
  <c r="O213" i="15" s="1"/>
  <c r="H194" i="15"/>
  <c r="H177" i="15"/>
  <c r="M190" i="15"/>
  <c r="N188" i="15"/>
  <c r="S218" i="7" s="1"/>
  <c r="S217" i="7" s="1"/>
  <c r="N200" i="15" s="1"/>
  <c r="H136" i="15"/>
  <c r="H121" i="15"/>
  <c r="H110" i="15"/>
  <c r="H109" i="15"/>
  <c r="I105" i="15"/>
  <c r="N130" i="15"/>
  <c r="M132" i="15"/>
  <c r="M102" i="15"/>
  <c r="N117" i="15"/>
  <c r="N113" i="15"/>
  <c r="H70" i="15"/>
  <c r="M66" i="15"/>
  <c r="H55" i="15"/>
  <c r="N49" i="15"/>
  <c r="H40" i="15"/>
  <c r="AO57" i="12"/>
  <c r="AO115" i="13"/>
  <c r="O117" i="13"/>
  <c r="R60" i="13"/>
  <c r="W150" i="7" s="1"/>
  <c r="R167" i="12"/>
  <c r="W60" i="7" s="1"/>
  <c r="S51" i="12"/>
  <c r="S53" i="12" s="1"/>
  <c r="S76" i="12"/>
  <c r="S78" i="12" s="1"/>
  <c r="S233" i="12"/>
  <c r="S235" i="12" s="1"/>
  <c r="X86" i="7" s="1"/>
  <c r="S287" i="12"/>
  <c r="S289" i="12" s="1"/>
  <c r="S192" i="12"/>
  <c r="S194" i="12" s="1"/>
  <c r="X71" i="7" s="1"/>
  <c r="S28" i="13"/>
  <c r="S30" i="13" s="1"/>
  <c r="X131" i="7" s="1"/>
  <c r="S84" i="13"/>
  <c r="S86" i="13" s="1"/>
  <c r="X161" i="7" s="1"/>
  <c r="S112" i="13"/>
  <c r="S115" i="13" s="1"/>
  <c r="S163" i="12"/>
  <c r="S165" i="12" s="1"/>
  <c r="S56" i="13"/>
  <c r="S58" i="13" s="1"/>
  <c r="X146" i="7" s="1"/>
  <c r="R32" i="13"/>
  <c r="W135" i="7" s="1"/>
  <c r="R196" i="12"/>
  <c r="W75" i="7" s="1"/>
  <c r="R88" i="13"/>
  <c r="W165" i="7" s="1"/>
  <c r="R112" i="13"/>
  <c r="R115" i="13" s="1"/>
  <c r="P239" i="12"/>
  <c r="P12" i="12" s="1"/>
  <c r="P117" i="13"/>
  <c r="AO237" i="12"/>
  <c r="O239" i="12"/>
  <c r="K227" i="12"/>
  <c r="K256" i="12"/>
  <c r="K229" i="12" s="1"/>
  <c r="M155" i="12"/>
  <c r="M157" i="12" s="1"/>
  <c r="L105" i="13"/>
  <c r="N95" i="13"/>
  <c r="N100" i="13"/>
  <c r="O92" i="13"/>
  <c r="N104" i="13"/>
  <c r="M78" i="1" s="1"/>
  <c r="N102" i="13"/>
  <c r="M25" i="1" s="1"/>
  <c r="N101" i="13"/>
  <c r="M16" i="1" s="1"/>
  <c r="M103" i="12"/>
  <c r="M105" i="12"/>
  <c r="L254" i="12"/>
  <c r="L225" i="12"/>
  <c r="K60" i="1" s="1"/>
  <c r="N244" i="12"/>
  <c r="N221" i="12" s="1"/>
  <c r="N249" i="12"/>
  <c r="O241" i="12"/>
  <c r="N220" i="12"/>
  <c r="M11" i="2" s="1"/>
  <c r="N251" i="12"/>
  <c r="N224" i="12" s="1"/>
  <c r="M21" i="1" s="1"/>
  <c r="N250" i="12"/>
  <c r="N223" i="12" s="1"/>
  <c r="M12" i="1" s="1"/>
  <c r="M222" i="12"/>
  <c r="L20" i="2" s="1"/>
  <c r="M252" i="12"/>
  <c r="N212" i="12"/>
  <c r="M73" i="1" s="1"/>
  <c r="N208" i="12"/>
  <c r="N209" i="12"/>
  <c r="M11" i="1" s="1"/>
  <c r="N203" i="12"/>
  <c r="O200" i="12"/>
  <c r="N210" i="12"/>
  <c r="M20" i="1" s="1"/>
  <c r="N174" i="12"/>
  <c r="N179" i="12"/>
  <c r="O171" i="12"/>
  <c r="N180" i="12"/>
  <c r="M10" i="1" s="1"/>
  <c r="N181" i="12"/>
  <c r="O142" i="12"/>
  <c r="N150" i="12"/>
  <c r="N153" i="12" s="1"/>
  <c r="N145" i="12"/>
  <c r="N152" i="12"/>
  <c r="N151" i="12"/>
  <c r="N129" i="12"/>
  <c r="N128" i="12"/>
  <c r="N102" i="12"/>
  <c r="O119" i="12"/>
  <c r="N122" i="12"/>
  <c r="L157" i="12"/>
  <c r="M226" i="12"/>
  <c r="L74" i="1" s="1"/>
  <c r="N154" i="12"/>
  <c r="N131" i="12"/>
  <c r="M281" i="12"/>
  <c r="N277" i="12"/>
  <c r="N279" i="12" s="1"/>
  <c r="AO266" i="12"/>
  <c r="O267" i="12"/>
  <c r="O259" i="12" s="1"/>
  <c r="T110" i="7" s="1"/>
  <c r="T100" i="7" s="1"/>
  <c r="O280" i="12" s="1"/>
  <c r="AO280" i="12" s="1"/>
  <c r="K74" i="12"/>
  <c r="L70" i="12"/>
  <c r="L72" i="12" s="1"/>
  <c r="M60" i="12"/>
  <c r="AN27" i="2"/>
  <c r="N26" i="2"/>
  <c r="AN26" i="2" s="1"/>
  <c r="AN28" i="2"/>
  <c r="T108" i="18" l="1"/>
  <c r="T111" i="18"/>
  <c r="T113" i="18" s="1"/>
  <c r="T109" i="18"/>
  <c r="X331" i="7"/>
  <c r="X330" i="7" s="1"/>
  <c r="S114" i="18" s="1"/>
  <c r="S115" i="18" s="1"/>
  <c r="Q89" i="18"/>
  <c r="Q93" i="18" s="1"/>
  <c r="N319" i="16"/>
  <c r="J297" i="16"/>
  <c r="I29" i="1" s="1"/>
  <c r="K378" i="16"/>
  <c r="K379" i="16"/>
  <c r="K367" i="16" s="1"/>
  <c r="AO314" i="16"/>
  <c r="O318" i="16"/>
  <c r="AO318" i="16" s="1"/>
  <c r="O317" i="16"/>
  <c r="AO317" i="16" s="1"/>
  <c r="Q206" i="7"/>
  <c r="L183" i="15" s="1"/>
  <c r="J97" i="18"/>
  <c r="J99" i="18" s="1"/>
  <c r="I86" i="1" s="1"/>
  <c r="J21" i="18"/>
  <c r="R244" i="7"/>
  <c r="R242" i="7" s="1"/>
  <c r="R237" i="7" s="1"/>
  <c r="M30" i="16" s="1"/>
  <c r="Q12" i="13"/>
  <c r="P37" i="30"/>
  <c r="J299" i="16"/>
  <c r="Q450" i="16"/>
  <c r="P452" i="16"/>
  <c r="O42" i="30"/>
  <c r="P35" i="30"/>
  <c r="O78" i="30"/>
  <c r="P78" i="30" s="1"/>
  <c r="J300" i="16"/>
  <c r="I158" i="1" s="1"/>
  <c r="I34" i="2"/>
  <c r="H159" i="1"/>
  <c r="I433" i="16"/>
  <c r="I434" i="16" s="1"/>
  <c r="I35" i="2"/>
  <c r="J432" i="16"/>
  <c r="I382" i="15"/>
  <c r="H38" i="2"/>
  <c r="J457" i="15"/>
  <c r="J473" i="15"/>
  <c r="J470" i="15" s="1"/>
  <c r="K436" i="15"/>
  <c r="K445" i="15"/>
  <c r="K15" i="18"/>
  <c r="O305" i="7"/>
  <c r="L34" i="15"/>
  <c r="P197" i="7"/>
  <c r="P195" i="7" s="1"/>
  <c r="P190" i="7" s="1"/>
  <c r="K30" i="15" s="1"/>
  <c r="AN99" i="1"/>
  <c r="J50" i="18"/>
  <c r="J54" i="18" s="1"/>
  <c r="H33" i="1"/>
  <c r="L61" i="1"/>
  <c r="M308" i="12"/>
  <c r="M310" i="12" s="1"/>
  <c r="M21" i="2"/>
  <c r="N306" i="12"/>
  <c r="Q12" i="12"/>
  <c r="AO295" i="12"/>
  <c r="O296" i="12"/>
  <c r="T11" i="27"/>
  <c r="S13" i="27"/>
  <c r="S15" i="27" s="1"/>
  <c r="X457" i="7"/>
  <c r="X456" i="7" s="1"/>
  <c r="S16" i="27" s="1"/>
  <c r="S8" i="27" s="1"/>
  <c r="R17" i="27"/>
  <c r="R7" i="27"/>
  <c r="Q100" i="1" s="1"/>
  <c r="P111" i="1"/>
  <c r="Q108" i="19"/>
  <c r="O8" i="25"/>
  <c r="AO8" i="25" s="1"/>
  <c r="O48" i="25"/>
  <c r="AO48" i="25" s="1"/>
  <c r="AO47" i="25"/>
  <c r="U119" i="19"/>
  <c r="T69" i="1"/>
  <c r="W115" i="19"/>
  <c r="W117" i="19" s="1"/>
  <c r="X113" i="19"/>
  <c r="AB385" i="7"/>
  <c r="AB384" i="7" s="1"/>
  <c r="W118" i="19" s="1"/>
  <c r="R106" i="19"/>
  <c r="R105" i="19"/>
  <c r="S97" i="19"/>
  <c r="S94" i="19" s="1"/>
  <c r="T89" i="19"/>
  <c r="V117" i="19"/>
  <c r="N194" i="19"/>
  <c r="N196" i="19" s="1"/>
  <c r="M114" i="1"/>
  <c r="I161" i="19"/>
  <c r="H113" i="1"/>
  <c r="H97" i="1"/>
  <c r="H30" i="1"/>
  <c r="H28" i="1" s="1"/>
  <c r="I165" i="19"/>
  <c r="J161" i="19"/>
  <c r="I113" i="1"/>
  <c r="J444" i="16"/>
  <c r="J165" i="19"/>
  <c r="I30" i="1"/>
  <c r="K155" i="19"/>
  <c r="K149" i="19"/>
  <c r="L143" i="19"/>
  <c r="P420" i="7"/>
  <c r="Q448" i="16"/>
  <c r="Q452" i="16" s="1"/>
  <c r="V280" i="7"/>
  <c r="V279" i="7" s="1"/>
  <c r="Q458" i="16" s="1"/>
  <c r="Q138" i="19"/>
  <c r="O98" i="16"/>
  <c r="AO98" i="16" s="1"/>
  <c r="N171" i="15"/>
  <c r="R213" i="7"/>
  <c r="R211" i="7" s="1"/>
  <c r="M173" i="15"/>
  <c r="R207" i="7"/>
  <c r="H106" i="1"/>
  <c r="I100" i="18"/>
  <c r="I103" i="18" s="1"/>
  <c r="G166" i="15"/>
  <c r="S202" i="7"/>
  <c r="S201" i="7" s="1"/>
  <c r="N96" i="15" s="1"/>
  <c r="I125" i="18"/>
  <c r="I129" i="18" s="1"/>
  <c r="H107" i="1"/>
  <c r="M323" i="15"/>
  <c r="L31" i="18"/>
  <c r="L29" i="18" s="1"/>
  <c r="L46" i="18" s="1"/>
  <c r="L325" i="15"/>
  <c r="L315" i="15" s="1"/>
  <c r="L27" i="18"/>
  <c r="L26" i="18" s="1"/>
  <c r="L35" i="18" s="1"/>
  <c r="Q223" i="7"/>
  <c r="Q222" i="7" s="1"/>
  <c r="L37" i="18" s="1"/>
  <c r="K254" i="15"/>
  <c r="K266" i="15"/>
  <c r="L264" i="15"/>
  <c r="M262" i="15"/>
  <c r="K29" i="18"/>
  <c r="K47" i="18"/>
  <c r="I104" i="1"/>
  <c r="J73" i="18"/>
  <c r="J77" i="18" s="1"/>
  <c r="K440" i="16"/>
  <c r="K442" i="16" s="1"/>
  <c r="L438" i="16"/>
  <c r="L436" i="16" s="1"/>
  <c r="I151" i="19"/>
  <c r="H96" i="1"/>
  <c r="O399" i="7"/>
  <c r="J150" i="19" s="1"/>
  <c r="I112" i="1"/>
  <c r="K136" i="19"/>
  <c r="J147" i="19"/>
  <c r="I96" i="1" s="1"/>
  <c r="Q275" i="7"/>
  <c r="Q274" i="7" s="1"/>
  <c r="L446" i="16" s="1"/>
  <c r="L137" i="19"/>
  <c r="S7" i="27"/>
  <c r="P28" i="2"/>
  <c r="P140" i="1"/>
  <c r="W7" i="7"/>
  <c r="Q140" i="1" s="1"/>
  <c r="P27" i="2"/>
  <c r="W23" i="7"/>
  <c r="S70" i="7"/>
  <c r="N214" i="12" s="1"/>
  <c r="P95" i="1"/>
  <c r="Q132" i="19"/>
  <c r="T83" i="19"/>
  <c r="J34" i="19"/>
  <c r="O191" i="19"/>
  <c r="O193" i="19" s="1"/>
  <c r="T148" i="18"/>
  <c r="J121" i="18"/>
  <c r="J127" i="18"/>
  <c r="R88" i="18"/>
  <c r="Q85" i="1" s="1"/>
  <c r="R91" i="18"/>
  <c r="Q105" i="1" s="1"/>
  <c r="Q7" i="25"/>
  <c r="P99" i="1" s="1"/>
  <c r="P7" i="25"/>
  <c r="O99" i="1" s="1"/>
  <c r="M271" i="15"/>
  <c r="L47" i="18"/>
  <c r="W90" i="7"/>
  <c r="R239" i="12"/>
  <c r="W120" i="7"/>
  <c r="R293" i="12"/>
  <c r="N219" i="12"/>
  <c r="S95" i="7"/>
  <c r="S85" i="7" s="1"/>
  <c r="N255" i="12" s="1"/>
  <c r="I27" i="12"/>
  <c r="N35" i="7"/>
  <c r="N25" i="7" s="1"/>
  <c r="G35" i="12"/>
  <c r="G21" i="12" s="1"/>
  <c r="G49" i="12"/>
  <c r="G37" i="12" s="1"/>
  <c r="G23" i="12" s="1"/>
  <c r="S291" i="12"/>
  <c r="X116" i="7"/>
  <c r="S167" i="12"/>
  <c r="X56" i="7"/>
  <c r="U72" i="25"/>
  <c r="T74" i="25"/>
  <c r="T13" i="25"/>
  <c r="U23" i="25"/>
  <c r="U25" i="25" s="1"/>
  <c r="V21" i="25"/>
  <c r="AA437" i="7" s="1"/>
  <c r="AA436" i="7" s="1"/>
  <c r="V24" i="25" s="1"/>
  <c r="T25" i="25"/>
  <c r="Y433" i="7"/>
  <c r="Y432" i="7" s="1"/>
  <c r="T15" i="25" s="1"/>
  <c r="T14" i="25" s="1"/>
  <c r="T18" i="25" s="1"/>
  <c r="U11" i="25"/>
  <c r="U17" i="25" s="1"/>
  <c r="S84" i="25"/>
  <c r="T82" i="25"/>
  <c r="U80" i="25"/>
  <c r="Z452" i="7" s="1"/>
  <c r="Z451" i="7" s="1"/>
  <c r="U92" i="25" s="1"/>
  <c r="S88" i="25"/>
  <c r="O98" i="1"/>
  <c r="R187" i="19"/>
  <c r="R190" i="19"/>
  <c r="Q176" i="19"/>
  <c r="Q183" i="19"/>
  <c r="P181" i="19"/>
  <c r="R173" i="19"/>
  <c r="R177" i="19" s="1"/>
  <c r="R89" i="18"/>
  <c r="R93" i="18" s="1"/>
  <c r="S86" i="18"/>
  <c r="O302" i="7"/>
  <c r="O291" i="7"/>
  <c r="M373" i="16"/>
  <c r="M371" i="16" s="1"/>
  <c r="N373" i="16" s="1"/>
  <c r="L13" i="19"/>
  <c r="L375" i="16"/>
  <c r="L377" i="16" s="1"/>
  <c r="K366" i="16"/>
  <c r="K380" i="16"/>
  <c r="K368" i="16" s="1"/>
  <c r="K296" i="16"/>
  <c r="K298" i="16"/>
  <c r="J43" i="1" s="1"/>
  <c r="L132" i="12"/>
  <c r="L107" i="12"/>
  <c r="K109" i="12"/>
  <c r="K134" i="12"/>
  <c r="K111" i="12" s="1"/>
  <c r="M104" i="12"/>
  <c r="M130" i="12"/>
  <c r="M19" i="1"/>
  <c r="N127" i="12"/>
  <c r="X26" i="7"/>
  <c r="R57" i="12"/>
  <c r="W30" i="7"/>
  <c r="AK196" i="7"/>
  <c r="J20" i="19"/>
  <c r="J16" i="19"/>
  <c r="I90" i="1" s="1"/>
  <c r="J33" i="19"/>
  <c r="J47" i="19"/>
  <c r="J46" i="19"/>
  <c r="O367" i="7" s="1"/>
  <c r="O366" i="7" s="1"/>
  <c r="J56" i="19" s="1"/>
  <c r="J48" i="19"/>
  <c r="J55" i="19"/>
  <c r="J52" i="19" s="1"/>
  <c r="K18" i="19"/>
  <c r="K25" i="19"/>
  <c r="K36" i="19" s="1"/>
  <c r="J109" i="1" s="1"/>
  <c r="K29" i="19"/>
  <c r="P362" i="7" s="1"/>
  <c r="P361" i="7" s="1"/>
  <c r="K37" i="19" s="1"/>
  <c r="K42" i="19"/>
  <c r="L8" i="19"/>
  <c r="L17" i="19" s="1"/>
  <c r="M323" i="16"/>
  <c r="L12" i="19"/>
  <c r="L325" i="16"/>
  <c r="M321" i="16"/>
  <c r="K305" i="16"/>
  <c r="K330" i="16"/>
  <c r="K307" i="16" s="1"/>
  <c r="Q312" i="16"/>
  <c r="P314" i="16"/>
  <c r="P316" i="16" s="1"/>
  <c r="Q93" i="1"/>
  <c r="U96" i="19"/>
  <c r="T71" i="19"/>
  <c r="S79" i="19"/>
  <c r="S60" i="25"/>
  <c r="X445" i="7" s="1"/>
  <c r="X444" i="7" s="1"/>
  <c r="S68" i="25" s="1"/>
  <c r="T52" i="25"/>
  <c r="T168" i="18"/>
  <c r="U160" i="18"/>
  <c r="V152" i="18"/>
  <c r="AA343" i="7" s="1"/>
  <c r="AA342" i="7" s="1"/>
  <c r="V172" i="18" s="1"/>
  <c r="S169" i="18"/>
  <c r="S61" i="25"/>
  <c r="U153" i="18"/>
  <c r="T161" i="18"/>
  <c r="R61" i="25"/>
  <c r="P69" i="25"/>
  <c r="S171" i="18"/>
  <c r="R108" i="1" s="1"/>
  <c r="U154" i="18"/>
  <c r="T162" i="18"/>
  <c r="R62" i="25"/>
  <c r="R173" i="18"/>
  <c r="Q89" i="1"/>
  <c r="S167" i="18"/>
  <c r="S159" i="18"/>
  <c r="U134" i="18"/>
  <c r="Z338" i="7" s="1"/>
  <c r="Z337" i="7" s="1"/>
  <c r="U147" i="18" s="1"/>
  <c r="T142" i="18"/>
  <c r="S141" i="18"/>
  <c r="S28" i="25" s="1"/>
  <c r="S29" i="25"/>
  <c r="S37" i="25" s="1"/>
  <c r="S41" i="25" s="1"/>
  <c r="X441" i="7" s="1"/>
  <c r="X440" i="7" s="1"/>
  <c r="S47" i="25" s="1"/>
  <c r="R28" i="25"/>
  <c r="R37" i="25"/>
  <c r="R41" i="25" s="1"/>
  <c r="Q48" i="25"/>
  <c r="P48" i="25"/>
  <c r="S102" i="19"/>
  <c r="T95" i="19"/>
  <c r="T103" i="19" s="1"/>
  <c r="U87" i="19"/>
  <c r="Z380" i="7" s="1"/>
  <c r="Z379" i="7" s="1"/>
  <c r="U107" i="19" s="1"/>
  <c r="S69" i="19"/>
  <c r="S77" i="19"/>
  <c r="R93" i="1" s="1"/>
  <c r="T70" i="19"/>
  <c r="T78" i="19" s="1"/>
  <c r="U62" i="19"/>
  <c r="Z375" i="7" s="1"/>
  <c r="Z374" i="7" s="1"/>
  <c r="U82" i="19" s="1"/>
  <c r="Z43" i="19"/>
  <c r="Y45" i="19"/>
  <c r="V28" i="19"/>
  <c r="R367" i="15"/>
  <c r="R365" i="15" s="1"/>
  <c r="R369" i="15" s="1"/>
  <c r="Q369" i="15"/>
  <c r="R403" i="15"/>
  <c r="Q415" i="15"/>
  <c r="Q428" i="15" s="1"/>
  <c r="R400" i="15"/>
  <c r="R388" i="15" s="1"/>
  <c r="Q412" i="15"/>
  <c r="Q425" i="15" s="1"/>
  <c r="Q413" i="15"/>
  <c r="Q426" i="15" s="1"/>
  <c r="R401" i="15"/>
  <c r="R389" i="15" s="1"/>
  <c r="K9" i="18"/>
  <c r="K392" i="15"/>
  <c r="K386" i="15"/>
  <c r="K12" i="18" s="1"/>
  <c r="L402" i="15"/>
  <c r="K414" i="15"/>
  <c r="K427" i="15" s="1"/>
  <c r="K423" i="15" s="1"/>
  <c r="G251" i="15"/>
  <c r="F154" i="1"/>
  <c r="T5" i="25"/>
  <c r="U106" i="18"/>
  <c r="S83" i="18"/>
  <c r="X326" i="7" s="1"/>
  <c r="X325" i="7" s="1"/>
  <c r="S92" i="18" s="1"/>
  <c r="S125" i="19"/>
  <c r="X395" i="7" s="1"/>
  <c r="X394" i="7" s="1"/>
  <c r="S131" i="19" s="1"/>
  <c r="R128" i="19"/>
  <c r="R130" i="19" s="1"/>
  <c r="R172" i="19"/>
  <c r="S168" i="19"/>
  <c r="Q179" i="19"/>
  <c r="Q181" i="19" s="1"/>
  <c r="R62" i="18"/>
  <c r="Q83" i="1"/>
  <c r="U5" i="19"/>
  <c r="S84" i="18"/>
  <c r="T80" i="18"/>
  <c r="P372" i="15"/>
  <c r="P373" i="15"/>
  <c r="R450" i="15"/>
  <c r="R438" i="15" s="1"/>
  <c r="Q462" i="15"/>
  <c r="Q475" i="15" s="1"/>
  <c r="Q461" i="15"/>
  <c r="Q474" i="15" s="1"/>
  <c r="R449" i="15"/>
  <c r="R437" i="15" s="1"/>
  <c r="R447" i="15"/>
  <c r="R435" i="15" s="1"/>
  <c r="Q459" i="15"/>
  <c r="Q472" i="15" s="1"/>
  <c r="R446" i="15"/>
  <c r="R434" i="15" s="1"/>
  <c r="Q458" i="15"/>
  <c r="Q471" i="15" s="1"/>
  <c r="P311" i="15"/>
  <c r="P312" i="15"/>
  <c r="T81" i="18"/>
  <c r="Z67" i="18"/>
  <c r="S60" i="18"/>
  <c r="R83" i="1" s="1"/>
  <c r="T58" i="18"/>
  <c r="G38" i="18"/>
  <c r="J20" i="18"/>
  <c r="J124" i="18"/>
  <c r="J423" i="15"/>
  <c r="R391" i="15"/>
  <c r="J62" i="1"/>
  <c r="K49" i="13"/>
  <c r="K51" i="13" s="1"/>
  <c r="L59" i="1"/>
  <c r="M213" i="12"/>
  <c r="M215" i="12" s="1"/>
  <c r="L58" i="1"/>
  <c r="M184" i="12"/>
  <c r="M186" i="12" s="1"/>
  <c r="L64" i="1"/>
  <c r="M105" i="13"/>
  <c r="M107" i="13" s="1"/>
  <c r="P281" i="16"/>
  <c r="P282" i="16"/>
  <c r="P208" i="16"/>
  <c r="P209" i="16"/>
  <c r="N347" i="15"/>
  <c r="O345" i="15"/>
  <c r="O343" i="15" s="1"/>
  <c r="O286" i="15"/>
  <c r="P284" i="15"/>
  <c r="P282" i="15" s="1"/>
  <c r="G12" i="15"/>
  <c r="H42" i="1"/>
  <c r="G23" i="15"/>
  <c r="K410" i="15"/>
  <c r="J404" i="15"/>
  <c r="J416" i="15"/>
  <c r="Q308" i="15"/>
  <c r="Q311" i="15" s="1"/>
  <c r="R304" i="15"/>
  <c r="Q312" i="15"/>
  <c r="AO311" i="15"/>
  <c r="O313" i="15"/>
  <c r="AO313" i="15" s="1"/>
  <c r="F31" i="1"/>
  <c r="R417" i="16"/>
  <c r="R415" i="16" s="1"/>
  <c r="Q419" i="16"/>
  <c r="AO422" i="16"/>
  <c r="O424" i="16"/>
  <c r="AO424" i="16" s="1"/>
  <c r="P424" i="16"/>
  <c r="AO361" i="16"/>
  <c r="O363" i="16"/>
  <c r="AO363" i="16" s="1"/>
  <c r="R356" i="16"/>
  <c r="R354" i="16" s="1"/>
  <c r="Q358" i="16"/>
  <c r="P361" i="16"/>
  <c r="P362" i="16"/>
  <c r="H92" i="15"/>
  <c r="H26" i="15"/>
  <c r="O361" i="15"/>
  <c r="O362" i="15"/>
  <c r="AO362" i="15" s="1"/>
  <c r="AO358" i="15"/>
  <c r="R356" i="15"/>
  <c r="R354" i="15" s="1"/>
  <c r="P358" i="15"/>
  <c r="H17" i="12"/>
  <c r="G9" i="1"/>
  <c r="H16" i="12"/>
  <c r="G17" i="2"/>
  <c r="G16" i="2" s="1"/>
  <c r="N211" i="12"/>
  <c r="M19" i="2"/>
  <c r="N182" i="12"/>
  <c r="M18" i="2"/>
  <c r="O302" i="15"/>
  <c r="AO302" i="15" s="1"/>
  <c r="AO300" i="15"/>
  <c r="R293" i="15"/>
  <c r="S295" i="15" s="1"/>
  <c r="Q297" i="15"/>
  <c r="P300" i="15"/>
  <c r="P301" i="15"/>
  <c r="L47" i="13"/>
  <c r="K22" i="2"/>
  <c r="L13" i="2"/>
  <c r="M46" i="13"/>
  <c r="L23" i="1" s="1"/>
  <c r="N103" i="13"/>
  <c r="M64" i="1" s="1"/>
  <c r="M24" i="2"/>
  <c r="N147" i="15"/>
  <c r="N143" i="15"/>
  <c r="H155" i="15"/>
  <c r="H154" i="15"/>
  <c r="I150" i="15"/>
  <c r="O145" i="15"/>
  <c r="O143" i="15" s="1"/>
  <c r="AO143" i="15" s="1"/>
  <c r="I84" i="15"/>
  <c r="H89" i="15"/>
  <c r="H88" i="15"/>
  <c r="N81" i="15"/>
  <c r="N77" i="15"/>
  <c r="N336" i="15"/>
  <c r="N338" i="15" s="1"/>
  <c r="O457" i="16"/>
  <c r="AO457" i="16" s="1"/>
  <c r="AO455" i="16"/>
  <c r="R450" i="16"/>
  <c r="P455" i="16"/>
  <c r="P456" i="16"/>
  <c r="Q278" i="16"/>
  <c r="R276" i="16"/>
  <c r="R274" i="16" s="1"/>
  <c r="P339" i="16"/>
  <c r="P340" i="16"/>
  <c r="P260" i="16"/>
  <c r="P259" i="16"/>
  <c r="P261" i="16" s="1"/>
  <c r="G9" i="15"/>
  <c r="L424" i="15"/>
  <c r="M399" i="15"/>
  <c r="Q336" i="16"/>
  <c r="R334" i="16"/>
  <c r="R332" i="16" s="1"/>
  <c r="O352" i="16"/>
  <c r="AO352" i="16" s="1"/>
  <c r="AO350" i="16"/>
  <c r="F35" i="1"/>
  <c r="F49" i="1"/>
  <c r="P401" i="16"/>
  <c r="P400" i="16"/>
  <c r="AO411" i="16"/>
  <c r="O413" i="16"/>
  <c r="AO413" i="16" s="1"/>
  <c r="Q408" i="16"/>
  <c r="R406" i="16"/>
  <c r="R404" i="16" s="1"/>
  <c r="N190" i="16"/>
  <c r="P411" i="16"/>
  <c r="P412" i="16"/>
  <c r="AO241" i="16"/>
  <c r="O243" i="16"/>
  <c r="AO243" i="16" s="1"/>
  <c r="Q238" i="16"/>
  <c r="R236" i="16"/>
  <c r="R234" i="16" s="1"/>
  <c r="P241" i="16"/>
  <c r="P242" i="16"/>
  <c r="AP54" i="12"/>
  <c r="S9" i="13"/>
  <c r="N36" i="13"/>
  <c r="M44" i="13"/>
  <c r="M48" i="13"/>
  <c r="L76" i="1" s="1"/>
  <c r="M39" i="13"/>
  <c r="M45" i="13"/>
  <c r="L14" i="1" s="1"/>
  <c r="S11" i="13"/>
  <c r="N37" i="13"/>
  <c r="R347" i="16"/>
  <c r="S345" i="16"/>
  <c r="S343" i="16" s="1"/>
  <c r="P352" i="16"/>
  <c r="Q350" i="16"/>
  <c r="Q351" i="16"/>
  <c r="Q397" i="16"/>
  <c r="R395" i="16"/>
  <c r="R393" i="16" s="1"/>
  <c r="AO400" i="16"/>
  <c r="O402" i="16"/>
  <c r="AO402" i="16" s="1"/>
  <c r="AO389" i="16"/>
  <c r="O391" i="16"/>
  <c r="AO391" i="16" s="1"/>
  <c r="Q386" i="16"/>
  <c r="R384" i="16"/>
  <c r="R382" i="16" s="1"/>
  <c r="P389" i="16"/>
  <c r="P390" i="16"/>
  <c r="M192" i="16"/>
  <c r="H181" i="16"/>
  <c r="H162" i="16" s="1"/>
  <c r="H180" i="16"/>
  <c r="H161" i="16" s="1"/>
  <c r="I176" i="16"/>
  <c r="O187" i="16"/>
  <c r="AO187" i="16" s="1"/>
  <c r="N173" i="16"/>
  <c r="P270" i="16"/>
  <c r="P271" i="16"/>
  <c r="P245" i="16"/>
  <c r="O247" i="16"/>
  <c r="AO247" i="16" s="1"/>
  <c r="I150" i="16"/>
  <c r="H154" i="16"/>
  <c r="H155" i="16"/>
  <c r="I135" i="16"/>
  <c r="H140" i="16"/>
  <c r="H139" i="16"/>
  <c r="H125" i="16"/>
  <c r="H124" i="16"/>
  <c r="I120" i="16"/>
  <c r="H110" i="16"/>
  <c r="H109" i="16"/>
  <c r="H92" i="16"/>
  <c r="AO130" i="16"/>
  <c r="O132" i="16"/>
  <c r="AO132" i="16" s="1"/>
  <c r="P130" i="16"/>
  <c r="P128" i="16" s="1"/>
  <c r="AO100" i="16"/>
  <c r="O102" i="16"/>
  <c r="P100" i="16"/>
  <c r="N145" i="16"/>
  <c r="Q117" i="16"/>
  <c r="Q113" i="16"/>
  <c r="P293" i="16"/>
  <c r="P292" i="16"/>
  <c r="AD10" i="12"/>
  <c r="AE14" i="21"/>
  <c r="AE10" i="13" s="1"/>
  <c r="J84" i="12"/>
  <c r="I87" i="12"/>
  <c r="I41" i="12" s="1"/>
  <c r="I29" i="12" s="1"/>
  <c r="I15" i="12" s="1"/>
  <c r="I92" i="12"/>
  <c r="I40" i="12"/>
  <c r="I28" i="12" s="1"/>
  <c r="I93" i="12"/>
  <c r="I43" i="12" s="1"/>
  <c r="I31" i="12" s="1"/>
  <c r="I94" i="12"/>
  <c r="I44" i="12" s="1"/>
  <c r="I32" i="12" s="1"/>
  <c r="I96" i="12"/>
  <c r="I46" i="12" s="1"/>
  <c r="I34" i="12" s="1"/>
  <c r="H45" i="12"/>
  <c r="H33" i="12" s="1"/>
  <c r="H97" i="12"/>
  <c r="S9" i="12"/>
  <c r="S11" i="12" s="1"/>
  <c r="G21" i="15"/>
  <c r="O246" i="16"/>
  <c r="AO246" i="16" s="1"/>
  <c r="AO220" i="16"/>
  <c r="Q289" i="16"/>
  <c r="R287" i="16"/>
  <c r="R285" i="16" s="1"/>
  <c r="O294" i="16"/>
  <c r="AO294" i="16" s="1"/>
  <c r="AO292" i="16"/>
  <c r="Q267" i="16"/>
  <c r="R265" i="16"/>
  <c r="R263" i="16" s="1"/>
  <c r="AO270" i="16"/>
  <c r="O272" i="16"/>
  <c r="AO272" i="16" s="1"/>
  <c r="Q256" i="16"/>
  <c r="R254" i="16"/>
  <c r="R252" i="16" s="1"/>
  <c r="AO260" i="16"/>
  <c r="O261" i="16"/>
  <c r="AO259" i="16"/>
  <c r="O221" i="16"/>
  <c r="AO221" i="16" s="1"/>
  <c r="AO219" i="16"/>
  <c r="R214" i="16"/>
  <c r="R212" i="16" s="1"/>
  <c r="Q216" i="16"/>
  <c r="R203" i="16"/>
  <c r="R201" i="16" s="1"/>
  <c r="Q205" i="16"/>
  <c r="O210" i="16"/>
  <c r="AO208" i="16"/>
  <c r="AO209" i="16"/>
  <c r="AO194" i="16"/>
  <c r="P210" i="16"/>
  <c r="O231" i="16"/>
  <c r="O196" i="16" s="1"/>
  <c r="O230" i="16"/>
  <c r="O195" i="16" s="1"/>
  <c r="AO227" i="16"/>
  <c r="P227" i="16"/>
  <c r="P194" i="16" s="1"/>
  <c r="Q225" i="16"/>
  <c r="Q223" i="16" s="1"/>
  <c r="N199" i="16"/>
  <c r="N192" i="16" s="1"/>
  <c r="P219" i="16"/>
  <c r="P220" i="16"/>
  <c r="N81" i="16"/>
  <c r="N77" i="16"/>
  <c r="O79" i="16" s="1"/>
  <c r="O77" i="16" s="1"/>
  <c r="AO77" i="16" s="1"/>
  <c r="H160" i="15"/>
  <c r="H89" i="16"/>
  <c r="H88" i="16"/>
  <c r="I69" i="16"/>
  <c r="H74" i="16"/>
  <c r="H73" i="16"/>
  <c r="I54" i="16"/>
  <c r="H59" i="16"/>
  <c r="H58" i="16"/>
  <c r="AO64" i="16"/>
  <c r="O66" i="16"/>
  <c r="AO66" i="16" s="1"/>
  <c r="P64" i="16"/>
  <c r="P62" i="16" s="1"/>
  <c r="N34" i="16"/>
  <c r="N49" i="16"/>
  <c r="N47" i="16" s="1"/>
  <c r="H351" i="15"/>
  <c r="H350" i="15"/>
  <c r="H340" i="15"/>
  <c r="H339" i="15"/>
  <c r="H329" i="15"/>
  <c r="H328" i="15"/>
  <c r="H289" i="15"/>
  <c r="H290" i="15"/>
  <c r="H278" i="15"/>
  <c r="H279" i="15"/>
  <c r="H268" i="15"/>
  <c r="H267" i="15"/>
  <c r="G249" i="15"/>
  <c r="AO282" i="15"/>
  <c r="AO284" i="15"/>
  <c r="H240" i="15"/>
  <c r="H241" i="15"/>
  <c r="I236" i="15"/>
  <c r="H225" i="15"/>
  <c r="H224" i="15"/>
  <c r="H204" i="15"/>
  <c r="I220" i="15"/>
  <c r="G210" i="15"/>
  <c r="AO213" i="15"/>
  <c r="P215" i="15"/>
  <c r="P213" i="15" s="1"/>
  <c r="O233" i="15"/>
  <c r="AO233" i="15" s="1"/>
  <c r="AO231" i="15"/>
  <c r="O229" i="15"/>
  <c r="O217" i="15"/>
  <c r="AO217" i="15" s="1"/>
  <c r="AO215" i="15"/>
  <c r="I193" i="15"/>
  <c r="H197" i="15"/>
  <c r="H198" i="15"/>
  <c r="H181" i="15"/>
  <c r="H180" i="15"/>
  <c r="I176" i="15"/>
  <c r="O188" i="15"/>
  <c r="N190" i="15"/>
  <c r="H140" i="15"/>
  <c r="H139" i="15"/>
  <c r="I135" i="15"/>
  <c r="H125" i="15"/>
  <c r="H124" i="15"/>
  <c r="I120" i="15"/>
  <c r="I103" i="15"/>
  <c r="H111" i="15"/>
  <c r="O115" i="15"/>
  <c r="O113" i="15" s="1"/>
  <c r="AO113" i="15" s="1"/>
  <c r="N132" i="15"/>
  <c r="N128" i="15"/>
  <c r="N102" i="15"/>
  <c r="N98" i="15"/>
  <c r="N47" i="15"/>
  <c r="O49" i="15" s="1"/>
  <c r="H73" i="15"/>
  <c r="H74" i="15"/>
  <c r="I69" i="15"/>
  <c r="N66" i="15"/>
  <c r="N62" i="15"/>
  <c r="H58" i="15"/>
  <c r="H59" i="15"/>
  <c r="I54" i="15"/>
  <c r="N51" i="15"/>
  <c r="H43" i="15"/>
  <c r="H44" i="15"/>
  <c r="I39" i="15"/>
  <c r="AO117" i="13"/>
  <c r="O119" i="13"/>
  <c r="AO119" i="13" s="1"/>
  <c r="R62" i="13"/>
  <c r="R169" i="12"/>
  <c r="S55" i="12"/>
  <c r="S80" i="12"/>
  <c r="S116" i="13"/>
  <c r="R79" i="1" s="1"/>
  <c r="T163" i="12"/>
  <c r="T165" i="12" s="1"/>
  <c r="Y56" i="7" s="1"/>
  <c r="T51" i="12"/>
  <c r="T53" i="12" s="1"/>
  <c r="T76" i="12"/>
  <c r="T78" i="12" s="1"/>
  <c r="T80" i="12" s="1"/>
  <c r="T82" i="12" s="1"/>
  <c r="T233" i="12"/>
  <c r="T235" i="12" s="1"/>
  <c r="T287" i="12"/>
  <c r="T289" i="12" s="1"/>
  <c r="T28" i="13"/>
  <c r="T30" i="13" s="1"/>
  <c r="Y131" i="7" s="1"/>
  <c r="T56" i="13"/>
  <c r="T58" i="13" s="1"/>
  <c r="T84" i="13"/>
  <c r="T86" i="13" s="1"/>
  <c r="T192" i="12"/>
  <c r="T194" i="12" s="1"/>
  <c r="R34" i="13"/>
  <c r="R198" i="12"/>
  <c r="R90" i="13"/>
  <c r="R116" i="13"/>
  <c r="Q79" i="1" s="1"/>
  <c r="P119" i="13"/>
  <c r="S196" i="12"/>
  <c r="S32" i="13"/>
  <c r="S88" i="13"/>
  <c r="S60" i="13"/>
  <c r="AO239" i="12"/>
  <c r="O12" i="12"/>
  <c r="AO12" i="12" s="1"/>
  <c r="N105" i="12"/>
  <c r="L107" i="13"/>
  <c r="AO92" i="13"/>
  <c r="O93" i="13"/>
  <c r="N106" i="12"/>
  <c r="N103" i="12"/>
  <c r="L227" i="12"/>
  <c r="L256" i="12"/>
  <c r="L229" i="12" s="1"/>
  <c r="N222" i="12"/>
  <c r="M20" i="2" s="1"/>
  <c r="N252" i="12"/>
  <c r="AO241" i="12"/>
  <c r="O242" i="12"/>
  <c r="O232" i="12" s="1"/>
  <c r="T95" i="7" s="1"/>
  <c r="T85" i="7" s="1"/>
  <c r="O255" i="12" s="1"/>
  <c r="O228" i="12" s="1"/>
  <c r="M254" i="12"/>
  <c r="M225" i="12"/>
  <c r="L60" i="1" s="1"/>
  <c r="AO200" i="12"/>
  <c r="O201" i="12"/>
  <c r="AO171" i="12"/>
  <c r="O172" i="12"/>
  <c r="AO142" i="12"/>
  <c r="O143" i="12"/>
  <c r="AO119" i="12"/>
  <c r="O120" i="12"/>
  <c r="O101" i="12" s="1"/>
  <c r="T50" i="7" s="1"/>
  <c r="T40" i="7" s="1"/>
  <c r="O110" i="12" s="1"/>
  <c r="AO110" i="12" s="1"/>
  <c r="N155" i="12"/>
  <c r="N108" i="12"/>
  <c r="O278" i="12"/>
  <c r="M71" i="12"/>
  <c r="N281" i="12"/>
  <c r="P266" i="12"/>
  <c r="P267" i="12" s="1"/>
  <c r="O274" i="12"/>
  <c r="O269" i="12"/>
  <c r="AO259" i="12" s="1"/>
  <c r="AO267" i="12"/>
  <c r="O276" i="12"/>
  <c r="O275" i="12"/>
  <c r="M68" i="12"/>
  <c r="M69" i="12"/>
  <c r="M62" i="12"/>
  <c r="N59" i="12"/>
  <c r="M67" i="12"/>
  <c r="O26" i="2"/>
  <c r="U108" i="18" l="1"/>
  <c r="U109" i="18"/>
  <c r="U111" i="18"/>
  <c r="U113" i="18" s="1"/>
  <c r="Y331" i="7"/>
  <c r="Y330" i="7" s="1"/>
  <c r="T114" i="18" s="1"/>
  <c r="T115" i="18" s="1"/>
  <c r="J102" i="18"/>
  <c r="J19" i="18"/>
  <c r="I28" i="1"/>
  <c r="O319" i="16"/>
  <c r="I33" i="2"/>
  <c r="J301" i="16"/>
  <c r="J302" i="16" s="1"/>
  <c r="O57" i="30"/>
  <c r="P42" i="30"/>
  <c r="O41" i="30"/>
  <c r="J433" i="16"/>
  <c r="I159" i="1"/>
  <c r="S238" i="7"/>
  <c r="Q412" i="16"/>
  <c r="Q411" i="16"/>
  <c r="H155" i="1"/>
  <c r="I383" i="15"/>
  <c r="L448" i="15"/>
  <c r="K460" i="15"/>
  <c r="K433" i="15"/>
  <c r="K13" i="18" s="1"/>
  <c r="K11" i="18" s="1"/>
  <c r="K119" i="18" s="1"/>
  <c r="K10" i="18"/>
  <c r="K8" i="18" s="1"/>
  <c r="K20" i="18" s="1"/>
  <c r="P233" i="7"/>
  <c r="P232" i="7" s="1"/>
  <c r="K478" i="15" s="1"/>
  <c r="I102" i="1"/>
  <c r="J476" i="15"/>
  <c r="J477" i="15" s="1"/>
  <c r="J378" i="15"/>
  <c r="Q191" i="7"/>
  <c r="L36" i="15"/>
  <c r="L32" i="15"/>
  <c r="M28" i="18"/>
  <c r="M321" i="15"/>
  <c r="M260" i="15"/>
  <c r="R223" i="7"/>
  <c r="R222" i="7" s="1"/>
  <c r="M37" i="18" s="1"/>
  <c r="M27" i="18"/>
  <c r="M26" i="18" s="1"/>
  <c r="M35" i="18" s="1"/>
  <c r="F166" i="1"/>
  <c r="F160" i="1" s="1"/>
  <c r="M61" i="1"/>
  <c r="N308" i="12"/>
  <c r="N310" i="12" s="1"/>
  <c r="N12" i="2"/>
  <c r="AN12" i="2" s="1"/>
  <c r="O286" i="12"/>
  <c r="K300" i="16"/>
  <c r="J158" i="1" s="1"/>
  <c r="J34" i="2"/>
  <c r="O298" i="12"/>
  <c r="AO298" i="12" s="1"/>
  <c r="AO296" i="12"/>
  <c r="O307" i="12"/>
  <c r="N75" i="1" s="1"/>
  <c r="AN75" i="1" s="1"/>
  <c r="P295" i="12"/>
  <c r="P296" i="12" s="1"/>
  <c r="O303" i="12"/>
  <c r="O305" i="12"/>
  <c r="O304" i="12"/>
  <c r="U11" i="27"/>
  <c r="T13" i="27"/>
  <c r="T15" i="27" s="1"/>
  <c r="Y457" i="7"/>
  <c r="Y456" i="7" s="1"/>
  <c r="T16" i="27" s="1"/>
  <c r="T8" i="27" s="1"/>
  <c r="S17" i="27"/>
  <c r="H101" i="1"/>
  <c r="U69" i="1"/>
  <c r="U67" i="1" s="1"/>
  <c r="V119" i="19"/>
  <c r="T67" i="1"/>
  <c r="X115" i="19"/>
  <c r="Y113" i="19"/>
  <c r="AC385" i="7"/>
  <c r="AC384" i="7" s="1"/>
  <c r="X118" i="19" s="1"/>
  <c r="R108" i="19"/>
  <c r="Q111" i="1"/>
  <c r="S106" i="19"/>
  <c r="S105" i="19"/>
  <c r="T97" i="19"/>
  <c r="T94" i="19" s="1"/>
  <c r="U89" i="19"/>
  <c r="V69" i="1"/>
  <c r="V67" i="1" s="1"/>
  <c r="W119" i="19"/>
  <c r="O194" i="19"/>
  <c r="O196" i="19" s="1"/>
  <c r="N114" i="1"/>
  <c r="AN114" i="1" s="1"/>
  <c r="K163" i="19"/>
  <c r="K157" i="19"/>
  <c r="K160" i="19"/>
  <c r="K297" i="16"/>
  <c r="J29" i="1" s="1"/>
  <c r="K299" i="16"/>
  <c r="J430" i="16"/>
  <c r="I44" i="1" s="1"/>
  <c r="I42" i="1" s="1"/>
  <c r="J445" i="16"/>
  <c r="J431" i="16" s="1"/>
  <c r="J434" i="16" s="1"/>
  <c r="L140" i="19"/>
  <c r="L139" i="19" s="1"/>
  <c r="L440" i="16"/>
  <c r="M10" i="19"/>
  <c r="R270" i="7"/>
  <c r="R269" i="7" s="1"/>
  <c r="M369" i="16" s="1"/>
  <c r="J51" i="19"/>
  <c r="I110" i="1"/>
  <c r="M9" i="19"/>
  <c r="R352" i="7" s="1"/>
  <c r="R351" i="7" s="1"/>
  <c r="R265" i="7"/>
  <c r="R264" i="7" s="1"/>
  <c r="M308" i="16" s="1"/>
  <c r="Q310" i="16"/>
  <c r="Q314" i="16" s="1"/>
  <c r="Q316" i="16" s="1"/>
  <c r="R448" i="16"/>
  <c r="W280" i="7"/>
  <c r="W279" i="7" s="1"/>
  <c r="R458" i="16" s="1"/>
  <c r="R138" i="19"/>
  <c r="P98" i="16"/>
  <c r="Q100" i="16" s="1"/>
  <c r="N143" i="16"/>
  <c r="S249" i="7"/>
  <c r="S248" i="7" s="1"/>
  <c r="N96" i="16" s="1"/>
  <c r="T60" i="13"/>
  <c r="Y146" i="7"/>
  <c r="T88" i="13"/>
  <c r="Y161" i="7"/>
  <c r="S34" i="13"/>
  <c r="X135" i="7"/>
  <c r="S90" i="13"/>
  <c r="X165" i="7"/>
  <c r="S62" i="13"/>
  <c r="X150" i="7"/>
  <c r="N173" i="15"/>
  <c r="S207" i="7"/>
  <c r="R206" i="7"/>
  <c r="M183" i="15" s="1"/>
  <c r="N169" i="15"/>
  <c r="J125" i="18"/>
  <c r="J129" i="18" s="1"/>
  <c r="I107" i="1"/>
  <c r="R412" i="15"/>
  <c r="R425" i="15" s="1"/>
  <c r="S400" i="15"/>
  <c r="S388" i="15" s="1"/>
  <c r="J100" i="18"/>
  <c r="J103" i="18" s="1"/>
  <c r="I106" i="1"/>
  <c r="M264" i="15"/>
  <c r="M266" i="15" s="1"/>
  <c r="N262" i="15"/>
  <c r="N260" i="15"/>
  <c r="L254" i="15"/>
  <c r="L266" i="15"/>
  <c r="K66" i="18"/>
  <c r="K46" i="18"/>
  <c r="K45" i="18" s="1"/>
  <c r="K36" i="18"/>
  <c r="K34" i="18" s="1"/>
  <c r="J81" i="1" s="1"/>
  <c r="K443" i="16"/>
  <c r="K429" i="16" s="1"/>
  <c r="J30" i="1" s="1"/>
  <c r="K428" i="16"/>
  <c r="P417" i="7"/>
  <c r="P406" i="7"/>
  <c r="K148" i="19"/>
  <c r="J151" i="19"/>
  <c r="L136" i="19"/>
  <c r="S8" i="25"/>
  <c r="R100" i="1"/>
  <c r="X7" i="7"/>
  <c r="R140" i="1" s="1"/>
  <c r="Q27" i="2"/>
  <c r="X23" i="7"/>
  <c r="Q28" i="2"/>
  <c r="R28" i="2" s="1"/>
  <c r="X120" i="7"/>
  <c r="S293" i="12"/>
  <c r="I48" i="12"/>
  <c r="I36" i="12" s="1"/>
  <c r="I22" i="12" s="1"/>
  <c r="Q95" i="1"/>
  <c r="R132" i="19"/>
  <c r="U83" i="19"/>
  <c r="J38" i="19"/>
  <c r="K34" i="19"/>
  <c r="P191" i="19"/>
  <c r="P193" i="19" s="1"/>
  <c r="U148" i="18"/>
  <c r="L45" i="18"/>
  <c r="S88" i="18"/>
  <c r="R85" i="1" s="1"/>
  <c r="S91" i="18"/>
  <c r="L66" i="18"/>
  <c r="L36" i="18"/>
  <c r="L34" i="18" s="1"/>
  <c r="K81" i="1" s="1"/>
  <c r="O284" i="7"/>
  <c r="J22" i="18" s="1"/>
  <c r="J23" i="18" s="1"/>
  <c r="N273" i="15"/>
  <c r="M30" i="18"/>
  <c r="M275" i="15"/>
  <c r="R462" i="15"/>
  <c r="R475" i="15" s="1"/>
  <c r="S450" i="15"/>
  <c r="S438" i="15" s="1"/>
  <c r="S449" i="15"/>
  <c r="S437" i="15" s="1"/>
  <c r="R461" i="15"/>
  <c r="R474" i="15" s="1"/>
  <c r="S447" i="15"/>
  <c r="S435" i="15" s="1"/>
  <c r="R459" i="15"/>
  <c r="R472" i="15" s="1"/>
  <c r="S446" i="15"/>
  <c r="S434" i="15" s="1"/>
  <c r="R458" i="15"/>
  <c r="R471" i="15" s="1"/>
  <c r="AO188" i="15"/>
  <c r="T218" i="7"/>
  <c r="T217" i="7" s="1"/>
  <c r="O200" i="15" s="1"/>
  <c r="AO200" i="15" s="1"/>
  <c r="AO255" i="12"/>
  <c r="N228" i="12"/>
  <c r="AO228" i="12" s="1"/>
  <c r="X60" i="7"/>
  <c r="S169" i="12"/>
  <c r="T237" i="12"/>
  <c r="Y86" i="7"/>
  <c r="T291" i="12"/>
  <c r="Y116" i="7"/>
  <c r="T196" i="12"/>
  <c r="Y71" i="7"/>
  <c r="S198" i="12"/>
  <c r="X75" i="7"/>
  <c r="V72" i="25"/>
  <c r="U74" i="25"/>
  <c r="U76" i="25" s="1"/>
  <c r="T76" i="25"/>
  <c r="W441" i="7"/>
  <c r="W440" i="7" s="1"/>
  <c r="R47" i="25" s="1"/>
  <c r="R8" i="25" s="1"/>
  <c r="U13" i="25"/>
  <c r="V23" i="25"/>
  <c r="W21" i="25"/>
  <c r="AB437" i="7" s="1"/>
  <c r="AB436" i="7" s="1"/>
  <c r="W24" i="25" s="1"/>
  <c r="Z433" i="7"/>
  <c r="Z432" i="7" s="1"/>
  <c r="U15" i="25" s="1"/>
  <c r="U14" i="25" s="1"/>
  <c r="U18" i="25" s="1"/>
  <c r="V11" i="25"/>
  <c r="V17" i="25" s="1"/>
  <c r="U82" i="25"/>
  <c r="U84" i="25" s="1"/>
  <c r="V80" i="25"/>
  <c r="AA452" i="7" s="1"/>
  <c r="AA451" i="7" s="1"/>
  <c r="V92" i="25" s="1"/>
  <c r="T84" i="25"/>
  <c r="S90" i="25"/>
  <c r="S93" i="25" s="1"/>
  <c r="T88" i="25"/>
  <c r="P98" i="1"/>
  <c r="Q191" i="19"/>
  <c r="Q193" i="19" s="1"/>
  <c r="S187" i="19"/>
  <c r="S190" i="19"/>
  <c r="R176" i="19"/>
  <c r="Q98" i="1" s="1"/>
  <c r="R183" i="19"/>
  <c r="S173" i="19"/>
  <c r="S177" i="19" s="1"/>
  <c r="T86" i="18"/>
  <c r="L379" i="16"/>
  <c r="L367" i="16" s="1"/>
  <c r="L378" i="16"/>
  <c r="L365" i="16"/>
  <c r="M13" i="19"/>
  <c r="M375" i="16"/>
  <c r="M377" i="16" s="1"/>
  <c r="S270" i="7"/>
  <c r="S269" i="7" s="1"/>
  <c r="N369" i="16" s="1"/>
  <c r="P313" i="15"/>
  <c r="N15" i="2"/>
  <c r="AN15" i="2" s="1"/>
  <c r="O83" i="13"/>
  <c r="M13" i="2"/>
  <c r="N27" i="13"/>
  <c r="S140" i="7" s="1"/>
  <c r="S130" i="7" s="1"/>
  <c r="N50" i="13" s="1"/>
  <c r="AO232" i="12"/>
  <c r="O219" i="12"/>
  <c r="P278" i="12"/>
  <c r="P259" i="12"/>
  <c r="U110" i="7" s="1"/>
  <c r="U100" i="7" s="1"/>
  <c r="P280" i="12" s="1"/>
  <c r="L109" i="12"/>
  <c r="L134" i="12"/>
  <c r="L111" i="12" s="1"/>
  <c r="M132" i="12"/>
  <c r="M107" i="12"/>
  <c r="N10" i="2"/>
  <c r="AN10" i="2" s="1"/>
  <c r="O191" i="12"/>
  <c r="N9" i="2"/>
  <c r="AN9" i="2" s="1"/>
  <c r="O162" i="12"/>
  <c r="T65" i="7" s="1"/>
  <c r="N130" i="12"/>
  <c r="N104" i="12"/>
  <c r="X30" i="7"/>
  <c r="Y26" i="7"/>
  <c r="H255" i="15"/>
  <c r="Q372" i="15"/>
  <c r="Q373" i="15"/>
  <c r="AL196" i="7"/>
  <c r="P318" i="16"/>
  <c r="P317" i="16"/>
  <c r="Q281" i="16"/>
  <c r="Q282" i="16"/>
  <c r="R413" i="15"/>
  <c r="R426" i="15" s="1"/>
  <c r="S401" i="15"/>
  <c r="S389" i="15" s="1"/>
  <c r="L390" i="15"/>
  <c r="L398" i="15"/>
  <c r="Q228" i="7" s="1"/>
  <c r="Q227" i="7" s="1"/>
  <c r="L431" i="15" s="1"/>
  <c r="I91" i="1"/>
  <c r="K20" i="19"/>
  <c r="K16" i="19"/>
  <c r="J90" i="1" s="1"/>
  <c r="K33" i="19"/>
  <c r="K47" i="19"/>
  <c r="K46" i="19"/>
  <c r="P367" i="7" s="1"/>
  <c r="P366" i="7" s="1"/>
  <c r="K56" i="19" s="1"/>
  <c r="K48" i="19"/>
  <c r="K55" i="19"/>
  <c r="K52" i="19" s="1"/>
  <c r="L31" i="19"/>
  <c r="L11" i="19"/>
  <c r="Q357" i="7" s="1"/>
  <c r="Q356" i="7" s="1"/>
  <c r="L19" i="19" s="1"/>
  <c r="L30" i="19"/>
  <c r="L328" i="16"/>
  <c r="L329" i="16"/>
  <c r="L306" i="16" s="1"/>
  <c r="L304" i="16"/>
  <c r="M12" i="19"/>
  <c r="N323" i="16"/>
  <c r="S265" i="7" s="1"/>
  <c r="S264" i="7" s="1"/>
  <c r="N308" i="16" s="1"/>
  <c r="M325" i="16"/>
  <c r="P283" i="16"/>
  <c r="M329" i="16"/>
  <c r="M306" i="16" s="1"/>
  <c r="M328" i="16"/>
  <c r="V96" i="19"/>
  <c r="V104" i="19" s="1"/>
  <c r="U104" i="19"/>
  <c r="U71" i="19"/>
  <c r="T79" i="19"/>
  <c r="U52" i="25"/>
  <c r="U60" i="25" s="1"/>
  <c r="Z445" i="7" s="1"/>
  <c r="Z444" i="7" s="1"/>
  <c r="U68" i="25" s="1"/>
  <c r="U168" i="18"/>
  <c r="V160" i="18"/>
  <c r="W152" i="18"/>
  <c r="AB343" i="7" s="1"/>
  <c r="AB342" i="7" s="1"/>
  <c r="W172" i="18" s="1"/>
  <c r="U161" i="18"/>
  <c r="V153" i="18"/>
  <c r="T169" i="18"/>
  <c r="R59" i="25"/>
  <c r="R67" i="25"/>
  <c r="U162" i="18"/>
  <c r="V154" i="18"/>
  <c r="T171" i="18"/>
  <c r="S108" i="1" s="1"/>
  <c r="T62" i="25"/>
  <c r="R89" i="1"/>
  <c r="S173" i="18"/>
  <c r="S51" i="25"/>
  <c r="T60" i="25"/>
  <c r="Y445" i="7" s="1"/>
  <c r="Y444" i="7" s="1"/>
  <c r="T68" i="25" s="1"/>
  <c r="T159" i="18"/>
  <c r="T167" i="18"/>
  <c r="S62" i="25"/>
  <c r="V134" i="18"/>
  <c r="AA338" i="7" s="1"/>
  <c r="AA337" i="7" s="1"/>
  <c r="V147" i="18" s="1"/>
  <c r="U142" i="18"/>
  <c r="T141" i="18"/>
  <c r="T29" i="25"/>
  <c r="S46" i="25"/>
  <c r="S36" i="25"/>
  <c r="R36" i="25"/>
  <c r="R46" i="25"/>
  <c r="T102" i="19"/>
  <c r="U95" i="19"/>
  <c r="U103" i="19" s="1"/>
  <c r="V87" i="19"/>
  <c r="AA380" i="7" s="1"/>
  <c r="AA379" i="7" s="1"/>
  <c r="V107" i="19" s="1"/>
  <c r="T69" i="19"/>
  <c r="T77" i="19"/>
  <c r="U70" i="19"/>
  <c r="U78" i="19" s="1"/>
  <c r="V62" i="19"/>
  <c r="AA375" i="7" s="1"/>
  <c r="AA374" i="7" s="1"/>
  <c r="V82" i="19" s="1"/>
  <c r="Z45" i="19"/>
  <c r="AA43" i="19"/>
  <c r="W28" i="19"/>
  <c r="R415" i="15"/>
  <c r="R428" i="15" s="1"/>
  <c r="S403" i="15"/>
  <c r="S391" i="15" s="1"/>
  <c r="S367" i="15"/>
  <c r="S365" i="15"/>
  <c r="G13" i="15"/>
  <c r="T83" i="18"/>
  <c r="Y326" i="7" s="1"/>
  <c r="Y325" i="7" s="1"/>
  <c r="T92" i="18" s="1"/>
  <c r="G252" i="15"/>
  <c r="U5" i="25"/>
  <c r="V106" i="18"/>
  <c r="I20" i="12"/>
  <c r="H71" i="1"/>
  <c r="I88" i="1"/>
  <c r="T125" i="19"/>
  <c r="Y395" i="7" s="1"/>
  <c r="Y394" i="7" s="1"/>
  <c r="T131" i="19" s="1"/>
  <c r="S128" i="19"/>
  <c r="S130" i="19" s="1"/>
  <c r="R179" i="19"/>
  <c r="S172" i="19"/>
  <c r="T168" i="19"/>
  <c r="V5" i="19"/>
  <c r="I80" i="1"/>
  <c r="T84" i="18"/>
  <c r="U80" i="18"/>
  <c r="P374" i="15"/>
  <c r="U81" i="18"/>
  <c r="AA67" i="18"/>
  <c r="S62" i="18"/>
  <c r="T60" i="18"/>
  <c r="S83" i="1" s="1"/>
  <c r="U58" i="18"/>
  <c r="J379" i="15"/>
  <c r="I33" i="1" s="1"/>
  <c r="M59" i="1"/>
  <c r="N213" i="12"/>
  <c r="N215" i="12" s="1"/>
  <c r="M58" i="1"/>
  <c r="N184" i="12"/>
  <c r="N186" i="12" s="1"/>
  <c r="AO102" i="16"/>
  <c r="AA105" i="16"/>
  <c r="Q423" i="16"/>
  <c r="Q422" i="16"/>
  <c r="G24" i="15"/>
  <c r="G45" i="2"/>
  <c r="H164" i="16"/>
  <c r="H316" i="15"/>
  <c r="H317" i="15"/>
  <c r="Q313" i="15"/>
  <c r="S306" i="15"/>
  <c r="S304" i="15" s="1"/>
  <c r="R308" i="15"/>
  <c r="O347" i="15"/>
  <c r="P345" i="15"/>
  <c r="P343" i="15" s="1"/>
  <c r="Q284" i="15"/>
  <c r="P286" i="15"/>
  <c r="I38" i="2"/>
  <c r="J382" i="15"/>
  <c r="G42" i="2"/>
  <c r="H208" i="15"/>
  <c r="G41" i="2"/>
  <c r="H164" i="15"/>
  <c r="Q300" i="15"/>
  <c r="Q301" i="15"/>
  <c r="K404" i="15"/>
  <c r="K416" i="15"/>
  <c r="H256" i="15"/>
  <c r="F34" i="1"/>
  <c r="F48" i="1"/>
  <c r="Q424" i="16"/>
  <c r="H93" i="15"/>
  <c r="S417" i="16"/>
  <c r="S415" i="16" s="1"/>
  <c r="R419" i="16"/>
  <c r="R422" i="16" s="1"/>
  <c r="R423" i="16"/>
  <c r="P341" i="16"/>
  <c r="R358" i="16"/>
  <c r="S356" i="16"/>
  <c r="S354" i="16" s="1"/>
  <c r="P363" i="16"/>
  <c r="Q361" i="16"/>
  <c r="Q362" i="16"/>
  <c r="Q339" i="16"/>
  <c r="Q340" i="16"/>
  <c r="H27" i="15"/>
  <c r="H28" i="15"/>
  <c r="AO361" i="15"/>
  <c r="O363" i="15"/>
  <c r="AO363" i="15" s="1"/>
  <c r="Q358" i="15"/>
  <c r="Q361" i="15" s="1"/>
  <c r="S356" i="15"/>
  <c r="S354" i="15" s="1"/>
  <c r="H94" i="15"/>
  <c r="R372" i="15"/>
  <c r="R373" i="15"/>
  <c r="P361" i="15"/>
  <c r="P362" i="15"/>
  <c r="K62" i="1"/>
  <c r="L49" i="13"/>
  <c r="L51" i="13" s="1"/>
  <c r="I14" i="12"/>
  <c r="H8" i="2"/>
  <c r="I17" i="12"/>
  <c r="H9" i="1"/>
  <c r="I18" i="12"/>
  <c r="H18" i="1"/>
  <c r="H19" i="12"/>
  <c r="G57" i="1"/>
  <c r="R297" i="15"/>
  <c r="S293" i="15"/>
  <c r="T295" i="15" s="1"/>
  <c r="P302" i="15"/>
  <c r="P402" i="16"/>
  <c r="M47" i="13"/>
  <c r="L22" i="2"/>
  <c r="H18" i="15"/>
  <c r="H156" i="15"/>
  <c r="I148" i="15"/>
  <c r="P145" i="15"/>
  <c r="P143" i="15" s="1"/>
  <c r="AO145" i="15"/>
  <c r="O147" i="15"/>
  <c r="AO147" i="15" s="1"/>
  <c r="P334" i="15"/>
  <c r="P332" i="15" s="1"/>
  <c r="AO334" i="15"/>
  <c r="I82" i="15"/>
  <c r="H90" i="15"/>
  <c r="O79" i="15"/>
  <c r="O77" i="15" s="1"/>
  <c r="AO77" i="15" s="1"/>
  <c r="O336" i="15"/>
  <c r="O338" i="15" s="1"/>
  <c r="AO338" i="15" s="1"/>
  <c r="AO332" i="15"/>
  <c r="Q456" i="16"/>
  <c r="Q455" i="16"/>
  <c r="P457" i="16"/>
  <c r="S276" i="16"/>
  <c r="S274" i="16" s="1"/>
  <c r="R278" i="16"/>
  <c r="G40" i="1"/>
  <c r="M438" i="16"/>
  <c r="K444" i="16"/>
  <c r="Q241" i="16"/>
  <c r="Q242" i="16"/>
  <c r="M387" i="15"/>
  <c r="M411" i="15" s="1"/>
  <c r="H162" i="15"/>
  <c r="G50" i="1" s="1"/>
  <c r="S334" i="16"/>
  <c r="S332" i="16" s="1"/>
  <c r="R336" i="16"/>
  <c r="G54" i="1"/>
  <c r="P243" i="16"/>
  <c r="S236" i="16"/>
  <c r="S234" i="16" s="1"/>
  <c r="R238" i="16"/>
  <c r="R408" i="16"/>
  <c r="S406" i="16"/>
  <c r="S404" i="16" s="1"/>
  <c r="P413" i="16"/>
  <c r="Q413" i="16"/>
  <c r="N45" i="13"/>
  <c r="M14" i="1" s="1"/>
  <c r="N48" i="13"/>
  <c r="M76" i="1" s="1"/>
  <c r="N39" i="13"/>
  <c r="N44" i="13"/>
  <c r="N46" i="13"/>
  <c r="M23" i="1" s="1"/>
  <c r="O36" i="13"/>
  <c r="R12" i="13"/>
  <c r="T32" i="13"/>
  <c r="T9" i="13"/>
  <c r="S347" i="16"/>
  <c r="T345" i="16"/>
  <c r="T343" i="16" s="1"/>
  <c r="Q352" i="16"/>
  <c r="R351" i="16"/>
  <c r="R350" i="16"/>
  <c r="S395" i="16"/>
  <c r="S393" i="16" s="1"/>
  <c r="R397" i="16"/>
  <c r="R386" i="16"/>
  <c r="S384" i="16"/>
  <c r="S382" i="16" s="1"/>
  <c r="AO319" i="16"/>
  <c r="P391" i="16"/>
  <c r="Q401" i="16"/>
  <c r="Q400" i="16"/>
  <c r="Q389" i="16"/>
  <c r="Q390" i="16"/>
  <c r="P272" i="16"/>
  <c r="P247" i="16"/>
  <c r="H182" i="16"/>
  <c r="H163" i="16" s="1"/>
  <c r="O189" i="16"/>
  <c r="P187" i="16"/>
  <c r="P246" i="16"/>
  <c r="P294" i="16"/>
  <c r="I148" i="16"/>
  <c r="H156" i="16"/>
  <c r="I133" i="16"/>
  <c r="H141" i="16"/>
  <c r="I118" i="16"/>
  <c r="H126" i="16"/>
  <c r="H94" i="16"/>
  <c r="H111" i="16"/>
  <c r="H93" i="16"/>
  <c r="P132" i="16"/>
  <c r="Q130" i="16"/>
  <c r="P102" i="16"/>
  <c r="AB105" i="16" s="1"/>
  <c r="N147" i="16"/>
  <c r="R115" i="16"/>
  <c r="R113" i="16" s="1"/>
  <c r="Q245" i="16"/>
  <c r="Q219" i="16"/>
  <c r="Q220" i="16"/>
  <c r="Q221" i="16" s="1"/>
  <c r="AE10" i="12"/>
  <c r="AF14" i="21"/>
  <c r="AF10" i="13" s="1"/>
  <c r="O188" i="16"/>
  <c r="AO188" i="16" s="1"/>
  <c r="T9" i="12"/>
  <c r="T11" i="12" s="1"/>
  <c r="J85" i="12"/>
  <c r="J39" i="12" s="1"/>
  <c r="J13" i="12"/>
  <c r="I95" i="12"/>
  <c r="I42" i="12"/>
  <c r="I30" i="12" s="1"/>
  <c r="H99" i="12"/>
  <c r="H47" i="12"/>
  <c r="Q208" i="16"/>
  <c r="Q209" i="16"/>
  <c r="O248" i="16"/>
  <c r="O250" i="16" s="1"/>
  <c r="S287" i="16"/>
  <c r="S285" i="16" s="1"/>
  <c r="R289" i="16"/>
  <c r="Q293" i="16"/>
  <c r="Q292" i="16"/>
  <c r="Q260" i="16"/>
  <c r="Q259" i="16"/>
  <c r="S265" i="16"/>
  <c r="S263" i="16" s="1"/>
  <c r="R267" i="16"/>
  <c r="S254" i="16"/>
  <c r="S252" i="16" s="1"/>
  <c r="R256" i="16"/>
  <c r="AO261" i="16"/>
  <c r="S214" i="16"/>
  <c r="S212" i="16" s="1"/>
  <c r="R216" i="16"/>
  <c r="S203" i="16"/>
  <c r="S201" i="16" s="1"/>
  <c r="R205" i="16"/>
  <c r="AO195" i="16"/>
  <c r="AO210" i="16"/>
  <c r="O232" i="16"/>
  <c r="O197" i="16" s="1"/>
  <c r="AO230" i="16"/>
  <c r="R225" i="16"/>
  <c r="R223" i="16" s="1"/>
  <c r="Q227" i="16"/>
  <c r="Q230" i="16" s="1"/>
  <c r="Q283" i="16"/>
  <c r="P221" i="16"/>
  <c r="Q271" i="16"/>
  <c r="Q270" i="16"/>
  <c r="AO231" i="16"/>
  <c r="P231" i="16"/>
  <c r="P196" i="16" s="1"/>
  <c r="P230" i="16"/>
  <c r="P195" i="16" s="1"/>
  <c r="H161" i="15"/>
  <c r="G36" i="1" s="1"/>
  <c r="H246" i="15"/>
  <c r="H90" i="16"/>
  <c r="AO79" i="16"/>
  <c r="O81" i="16"/>
  <c r="AO81" i="16" s="1"/>
  <c r="P79" i="16"/>
  <c r="P77" i="16" s="1"/>
  <c r="I67" i="16"/>
  <c r="H75" i="16"/>
  <c r="I52" i="16"/>
  <c r="H60" i="16"/>
  <c r="P66" i="16"/>
  <c r="Q64" i="16"/>
  <c r="Q62" i="16" s="1"/>
  <c r="N51" i="16"/>
  <c r="O49" i="16"/>
  <c r="H352" i="15"/>
  <c r="H341" i="15"/>
  <c r="H330" i="15"/>
  <c r="H291" i="15"/>
  <c r="H280" i="15"/>
  <c r="H269" i="15"/>
  <c r="AO345" i="15"/>
  <c r="AO343" i="15"/>
  <c r="I234" i="15"/>
  <c r="H242" i="15"/>
  <c r="H206" i="15"/>
  <c r="G51" i="1" s="1"/>
  <c r="I218" i="15"/>
  <c r="H205" i="15"/>
  <c r="G37" i="1" s="1"/>
  <c r="H226" i="15"/>
  <c r="P217" i="15"/>
  <c r="Q215" i="15"/>
  <c r="Q213" i="15" s="1"/>
  <c r="P231" i="15"/>
  <c r="P229" i="15" s="1"/>
  <c r="AO229" i="15"/>
  <c r="I191" i="15"/>
  <c r="H199" i="15"/>
  <c r="I174" i="15"/>
  <c r="H182" i="15"/>
  <c r="O190" i="15"/>
  <c r="AO190" i="15" s="1"/>
  <c r="H141" i="15"/>
  <c r="I133" i="15"/>
  <c r="H126" i="15"/>
  <c r="I118" i="15"/>
  <c r="I106" i="15"/>
  <c r="AO115" i="15"/>
  <c r="O117" i="15"/>
  <c r="AO117" i="15" s="1"/>
  <c r="P115" i="15"/>
  <c r="P113" i="15" s="1"/>
  <c r="O130" i="15"/>
  <c r="O128" i="15" s="1"/>
  <c r="AO128" i="15" s="1"/>
  <c r="O100" i="15"/>
  <c r="H75" i="15"/>
  <c r="I67" i="15"/>
  <c r="O64" i="15"/>
  <c r="H60" i="15"/>
  <c r="I52" i="15"/>
  <c r="O51" i="15"/>
  <c r="AO49" i="15"/>
  <c r="O47" i="15"/>
  <c r="H45" i="15"/>
  <c r="I37" i="15"/>
  <c r="S117" i="13"/>
  <c r="R12" i="12"/>
  <c r="S57" i="12"/>
  <c r="S82" i="12"/>
  <c r="S237" i="12"/>
  <c r="X90" i="7" s="1"/>
  <c r="T112" i="13"/>
  <c r="T115" i="13" s="1"/>
  <c r="T167" i="12"/>
  <c r="Y60" i="7" s="1"/>
  <c r="U51" i="12"/>
  <c r="U53" i="12" s="1"/>
  <c r="U76" i="12"/>
  <c r="U78" i="12" s="1"/>
  <c r="U233" i="12"/>
  <c r="U235" i="12" s="1"/>
  <c r="Z86" i="7" s="1"/>
  <c r="U287" i="12"/>
  <c r="U289" i="12" s="1"/>
  <c r="U28" i="13"/>
  <c r="U30" i="13" s="1"/>
  <c r="Z131" i="7" s="1"/>
  <c r="U192" i="12"/>
  <c r="U194" i="12" s="1"/>
  <c r="Z71" i="7" s="1"/>
  <c r="U84" i="13"/>
  <c r="U86" i="13" s="1"/>
  <c r="Z161" i="7" s="1"/>
  <c r="U56" i="13"/>
  <c r="U58" i="13" s="1"/>
  <c r="Z146" i="7" s="1"/>
  <c r="U163" i="12"/>
  <c r="U165" i="12" s="1"/>
  <c r="Z56" i="7" s="1"/>
  <c r="R117" i="13"/>
  <c r="T55" i="12"/>
  <c r="N60" i="12"/>
  <c r="AO242" i="12"/>
  <c r="O253" i="12"/>
  <c r="AO120" i="12"/>
  <c r="N225" i="12"/>
  <c r="M60" i="1" s="1"/>
  <c r="N254" i="12"/>
  <c r="O210" i="12"/>
  <c r="AO201" i="12"/>
  <c r="O212" i="12"/>
  <c r="AO172" i="12"/>
  <c r="O183" i="12"/>
  <c r="O145" i="12"/>
  <c r="AO145" i="12" s="1"/>
  <c r="AO143" i="12"/>
  <c r="N105" i="13"/>
  <c r="P92" i="13"/>
  <c r="P93" i="13" s="1"/>
  <c r="O100" i="13"/>
  <c r="O95" i="13"/>
  <c r="AO93" i="13"/>
  <c r="O102" i="13"/>
  <c r="N25" i="1" s="1"/>
  <c r="AN25" i="1" s="1"/>
  <c r="O104" i="13"/>
  <c r="N78" i="1" s="1"/>
  <c r="AN78" i="1" s="1"/>
  <c r="O101" i="13"/>
  <c r="N16" i="1" s="1"/>
  <c r="AN16" i="1" s="1"/>
  <c r="O249" i="12"/>
  <c r="O220" i="12"/>
  <c r="P241" i="12"/>
  <c r="P242" i="12" s="1"/>
  <c r="P232" i="12" s="1"/>
  <c r="U95" i="7" s="1"/>
  <c r="U85" i="7" s="1"/>
  <c r="P255" i="12" s="1"/>
  <c r="O244" i="12"/>
  <c r="O251" i="12"/>
  <c r="O250" i="12"/>
  <c r="M256" i="12"/>
  <c r="M229" i="12" s="1"/>
  <c r="M227" i="12"/>
  <c r="P171" i="12"/>
  <c r="P172" i="12" s="1"/>
  <c r="O179" i="12"/>
  <c r="N18" i="2" s="1"/>
  <c r="AN18" i="2" s="1"/>
  <c r="O174" i="12"/>
  <c r="AO174" i="12" s="1"/>
  <c r="O181" i="12"/>
  <c r="O180" i="12"/>
  <c r="N10" i="1" s="1"/>
  <c r="AN10" i="1" s="1"/>
  <c r="O154" i="12"/>
  <c r="AO154" i="12" s="1"/>
  <c r="O152" i="12"/>
  <c r="AO152" i="12" s="1"/>
  <c r="O151" i="12"/>
  <c r="P142" i="12"/>
  <c r="P143" i="12" s="1"/>
  <c r="O150" i="12"/>
  <c r="P119" i="12"/>
  <c r="P120" i="12" s="1"/>
  <c r="O128" i="12"/>
  <c r="O122" i="12"/>
  <c r="O129" i="12"/>
  <c r="O209" i="12"/>
  <c r="P200" i="12"/>
  <c r="P201" i="12" s="1"/>
  <c r="O203" i="12"/>
  <c r="AO203" i="12" s="1"/>
  <c r="O208" i="12"/>
  <c r="N19" i="2" s="1"/>
  <c r="AN19" i="2" s="1"/>
  <c r="O131" i="12"/>
  <c r="O102" i="12"/>
  <c r="AO102" i="12" s="1"/>
  <c r="N157" i="12"/>
  <c r="AO274" i="12"/>
  <c r="O277" i="12"/>
  <c r="O279" i="12" s="1"/>
  <c r="AO269" i="12"/>
  <c r="P269" i="12"/>
  <c r="P274" i="12"/>
  <c r="Q266" i="12"/>
  <c r="Q267" i="12" s="1"/>
  <c r="Q259" i="12" s="1"/>
  <c r="V110" i="7" s="1"/>
  <c r="V100" i="7" s="1"/>
  <c r="Q280" i="12" s="1"/>
  <c r="AO276" i="12"/>
  <c r="AO275" i="12"/>
  <c r="P276" i="12"/>
  <c r="P275" i="12"/>
  <c r="L74" i="12"/>
  <c r="M70" i="12"/>
  <c r="M72" i="12" s="1"/>
  <c r="P26" i="2"/>
  <c r="T91" i="18" l="1"/>
  <c r="S105" i="1" s="1"/>
  <c r="T88" i="18"/>
  <c r="S85" i="1" s="1"/>
  <c r="V108" i="18"/>
  <c r="V109" i="18"/>
  <c r="V111" i="18"/>
  <c r="V113" i="18" s="1"/>
  <c r="Z331" i="7"/>
  <c r="Z330" i="7" s="1"/>
  <c r="U114" i="18" s="1"/>
  <c r="U115" i="18" s="1"/>
  <c r="U86" i="18"/>
  <c r="R312" i="16"/>
  <c r="P319" i="16"/>
  <c r="K97" i="18"/>
  <c r="K21" i="18"/>
  <c r="Q362" i="15"/>
  <c r="M8" i="19"/>
  <c r="M17" i="19" s="1"/>
  <c r="K301" i="16"/>
  <c r="K302" i="16" s="1"/>
  <c r="O59" i="30"/>
  <c r="O64" i="30" s="1"/>
  <c r="O66" i="30" s="1"/>
  <c r="P57" i="30"/>
  <c r="L298" i="16"/>
  <c r="K43" i="1" s="1"/>
  <c r="R452" i="16"/>
  <c r="S450" i="16"/>
  <c r="O145" i="16"/>
  <c r="T249" i="7" s="1"/>
  <c r="T248" i="7" s="1"/>
  <c r="O96" i="16" s="1"/>
  <c r="AO96" i="16" s="1"/>
  <c r="S244" i="7"/>
  <c r="S242" i="7" s="1"/>
  <c r="S237" i="7" s="1"/>
  <c r="N30" i="16" s="1"/>
  <c r="L296" i="16"/>
  <c r="Q197" i="7"/>
  <c r="Q195" i="7" s="1"/>
  <c r="Q190" i="7" s="1"/>
  <c r="L30" i="15" s="1"/>
  <c r="M34" i="15"/>
  <c r="R191" i="7" s="1"/>
  <c r="N323" i="15"/>
  <c r="M325" i="15"/>
  <c r="M315" i="15" s="1"/>
  <c r="M31" i="18"/>
  <c r="L436" i="15"/>
  <c r="L445" i="15"/>
  <c r="K473" i="15"/>
  <c r="K470" i="15" s="1"/>
  <c r="K379" i="15" s="1"/>
  <c r="K457" i="15"/>
  <c r="L15" i="18"/>
  <c r="P305" i="7"/>
  <c r="P302" i="7"/>
  <c r="P291" i="7"/>
  <c r="P284" i="7" s="1"/>
  <c r="K22" i="18" s="1"/>
  <c r="P101" i="12"/>
  <c r="U50" i="7" s="1"/>
  <c r="U40" i="7" s="1"/>
  <c r="P110" i="12" s="1"/>
  <c r="I101" i="1"/>
  <c r="M36" i="15"/>
  <c r="S12" i="13"/>
  <c r="J28" i="1"/>
  <c r="T125" i="7"/>
  <c r="T115" i="7" s="1"/>
  <c r="O309" i="12" s="1"/>
  <c r="AO309" i="12" s="1"/>
  <c r="AO286" i="12"/>
  <c r="P307" i="12"/>
  <c r="O75" i="1" s="1"/>
  <c r="O12" i="2"/>
  <c r="N22" i="1"/>
  <c r="AN22" i="1" s="1"/>
  <c r="AO305" i="12"/>
  <c r="P286" i="12"/>
  <c r="U125" i="7" s="1"/>
  <c r="U115" i="7" s="1"/>
  <c r="P309" i="12" s="1"/>
  <c r="P298" i="12"/>
  <c r="P303" i="12"/>
  <c r="Q295" i="12"/>
  <c r="Q296" i="12" s="1"/>
  <c r="P305" i="12"/>
  <c r="O22" i="1" s="1"/>
  <c r="P304" i="12"/>
  <c r="O13" i="1" s="1"/>
  <c r="N21" i="2"/>
  <c r="AO303" i="12"/>
  <c r="O306" i="12"/>
  <c r="N13" i="1"/>
  <c r="AN13" i="1" s="1"/>
  <c r="AO304" i="12"/>
  <c r="Y150" i="7"/>
  <c r="T62" i="13"/>
  <c r="V11" i="27"/>
  <c r="U13" i="27"/>
  <c r="U15" i="27" s="1"/>
  <c r="Z457" i="7"/>
  <c r="Z456" i="7" s="1"/>
  <c r="U16" i="27" s="1"/>
  <c r="U8" i="27" s="1"/>
  <c r="T17" i="27"/>
  <c r="T7" i="27"/>
  <c r="S100" i="1" s="1"/>
  <c r="R7" i="25"/>
  <c r="X117" i="19"/>
  <c r="Y115" i="19"/>
  <c r="Z113" i="19"/>
  <c r="AD385" i="7"/>
  <c r="AD384" i="7" s="1"/>
  <c r="Y118" i="19" s="1"/>
  <c r="T106" i="19"/>
  <c r="T105" i="19"/>
  <c r="U97" i="19"/>
  <c r="U94" i="19" s="1"/>
  <c r="V89" i="19"/>
  <c r="R111" i="1"/>
  <c r="S108" i="19"/>
  <c r="P194" i="19"/>
  <c r="P196" i="19" s="1"/>
  <c r="O114" i="1"/>
  <c r="Q194" i="19"/>
  <c r="Q196" i="19" s="1"/>
  <c r="P114" i="1"/>
  <c r="K161" i="19"/>
  <c r="J113" i="1"/>
  <c r="J97" i="1"/>
  <c r="L155" i="19"/>
  <c r="L149" i="19"/>
  <c r="M143" i="19"/>
  <c r="Q420" i="7"/>
  <c r="L442" i="16"/>
  <c r="L444" i="16" s="1"/>
  <c r="L430" i="16" s="1"/>
  <c r="K44" i="1" s="1"/>
  <c r="L428" i="16"/>
  <c r="K165" i="19"/>
  <c r="K51" i="19"/>
  <c r="J110" i="1"/>
  <c r="R310" i="16"/>
  <c r="S138" i="19"/>
  <c r="Y165" i="7"/>
  <c r="T90" i="13"/>
  <c r="AO83" i="13"/>
  <c r="T170" i="7"/>
  <c r="T160" i="7" s="1"/>
  <c r="O106" i="13" s="1"/>
  <c r="AO106" i="13" s="1"/>
  <c r="T34" i="13"/>
  <c r="Y135" i="7"/>
  <c r="S89" i="18"/>
  <c r="S93" i="18" s="1"/>
  <c r="R105" i="1"/>
  <c r="S213" i="7"/>
  <c r="S211" i="7" s="1"/>
  <c r="S206" i="7" s="1"/>
  <c r="N183" i="15" s="1"/>
  <c r="O171" i="15"/>
  <c r="O169" i="15"/>
  <c r="Q308" i="7"/>
  <c r="Q307" i="7" s="1"/>
  <c r="L53" i="18" s="1"/>
  <c r="L49" i="18"/>
  <c r="K82" i="1" s="1"/>
  <c r="L52" i="18"/>
  <c r="K103" i="1" s="1"/>
  <c r="O262" i="15"/>
  <c r="N264" i="15"/>
  <c r="N266" i="15" s="1"/>
  <c r="K75" i="18"/>
  <c r="K72" i="18"/>
  <c r="J84" i="1" s="1"/>
  <c r="K69" i="18"/>
  <c r="P318" i="7" s="1"/>
  <c r="P317" i="7" s="1"/>
  <c r="K76" i="18" s="1"/>
  <c r="K70" i="18"/>
  <c r="K52" i="18"/>
  <c r="K49" i="18"/>
  <c r="P308" i="7"/>
  <c r="P307" i="7" s="1"/>
  <c r="K53" i="18" s="1"/>
  <c r="L72" i="18"/>
  <c r="K84" i="1" s="1"/>
  <c r="L70" i="18"/>
  <c r="L69" i="18"/>
  <c r="Q318" i="7" s="1"/>
  <c r="Q317" i="7" s="1"/>
  <c r="L76" i="18" s="1"/>
  <c r="K432" i="16"/>
  <c r="J35" i="2"/>
  <c r="J33" i="2" s="1"/>
  <c r="P399" i="7"/>
  <c r="K150" i="19" s="1"/>
  <c r="J112" i="1"/>
  <c r="K147" i="19"/>
  <c r="L148" i="19"/>
  <c r="Q417" i="7"/>
  <c r="Q406" i="7"/>
  <c r="M436" i="16"/>
  <c r="M140" i="19" s="1"/>
  <c r="M139" i="19" s="1"/>
  <c r="R275" i="7"/>
  <c r="R274" i="7" s="1"/>
  <c r="M446" i="16" s="1"/>
  <c r="M137" i="19"/>
  <c r="J102" i="1"/>
  <c r="Y7" i="7"/>
  <c r="R27" i="2"/>
  <c r="Y23" i="7"/>
  <c r="Y120" i="7"/>
  <c r="T293" i="12"/>
  <c r="T55" i="7"/>
  <c r="O185" i="12" s="1"/>
  <c r="AO185" i="12" s="1"/>
  <c r="R95" i="1"/>
  <c r="S132" i="19"/>
  <c r="V83" i="19"/>
  <c r="K38" i="19"/>
  <c r="L75" i="18"/>
  <c r="K104" i="1" s="1"/>
  <c r="V148" i="18"/>
  <c r="U83" i="18"/>
  <c r="Z326" i="7" s="1"/>
  <c r="Z325" i="7" s="1"/>
  <c r="U92" i="18" s="1"/>
  <c r="K121" i="18"/>
  <c r="K127" i="18"/>
  <c r="M277" i="15"/>
  <c r="M254" i="15"/>
  <c r="Q374" i="15"/>
  <c r="S223" i="7"/>
  <c r="S222" i="7" s="1"/>
  <c r="N37" i="18" s="1"/>
  <c r="N27" i="18"/>
  <c r="N271" i="15"/>
  <c r="M29" i="18"/>
  <c r="M46" i="18" s="1"/>
  <c r="M47" i="18"/>
  <c r="S415" i="15"/>
  <c r="S428" i="15" s="1"/>
  <c r="T403" i="15"/>
  <c r="T391" i="15" s="1"/>
  <c r="Y90" i="7"/>
  <c r="T239" i="12"/>
  <c r="Y75" i="7"/>
  <c r="T198" i="12"/>
  <c r="P219" i="12"/>
  <c r="AO162" i="12"/>
  <c r="M134" i="12"/>
  <c r="M111" i="12" s="1"/>
  <c r="M109" i="12"/>
  <c r="AO191" i="12"/>
  <c r="T80" i="7"/>
  <c r="J27" i="12"/>
  <c r="O35" i="7"/>
  <c r="O25" i="7" s="1"/>
  <c r="H35" i="12"/>
  <c r="H21" i="12" s="1"/>
  <c r="H49" i="12"/>
  <c r="H37" i="12" s="1"/>
  <c r="H23" i="12" s="1"/>
  <c r="U291" i="12"/>
  <c r="Z116" i="7"/>
  <c r="P228" i="12"/>
  <c r="V74" i="25"/>
  <c r="W72" i="25"/>
  <c r="V13" i="25"/>
  <c r="V25" i="25"/>
  <c r="W23" i="25"/>
  <c r="X21" i="25"/>
  <c r="AC437" i="7" s="1"/>
  <c r="AC436" i="7" s="1"/>
  <c r="X24" i="25" s="1"/>
  <c r="AA433" i="7"/>
  <c r="AA432" i="7" s="1"/>
  <c r="V15" i="25" s="1"/>
  <c r="V14" i="25" s="1"/>
  <c r="V18" i="25" s="1"/>
  <c r="W11" i="25"/>
  <c r="W17" i="25" s="1"/>
  <c r="V82" i="25"/>
  <c r="W80" i="25"/>
  <c r="AB452" i="7" s="1"/>
  <c r="AB451" i="7" s="1"/>
  <c r="W92" i="25" s="1"/>
  <c r="U88" i="25"/>
  <c r="U90" i="25" s="1"/>
  <c r="U93" i="25" s="1"/>
  <c r="T90" i="25"/>
  <c r="T93" i="25" s="1"/>
  <c r="T187" i="19"/>
  <c r="T190" i="19"/>
  <c r="S176" i="19"/>
  <c r="S183" i="19"/>
  <c r="R181" i="19"/>
  <c r="T173" i="19"/>
  <c r="T177" i="19" s="1"/>
  <c r="T89" i="18"/>
  <c r="T93" i="18" s="1"/>
  <c r="S59" i="25"/>
  <c r="S67" i="25"/>
  <c r="S7" i="25" s="1"/>
  <c r="L366" i="16"/>
  <c r="L380" i="16"/>
  <c r="L368" i="16" s="1"/>
  <c r="M365" i="16"/>
  <c r="M378" i="16"/>
  <c r="M379" i="16"/>
  <c r="M367" i="16" s="1"/>
  <c r="M298" i="16" s="1"/>
  <c r="L43" i="1" s="1"/>
  <c r="N10" i="19"/>
  <c r="N371" i="16"/>
  <c r="O373" i="16" s="1"/>
  <c r="Q318" i="16"/>
  <c r="Q317" i="16"/>
  <c r="O98" i="15"/>
  <c r="T202" i="7"/>
  <c r="T201" i="7" s="1"/>
  <c r="O96" i="15" s="1"/>
  <c r="AO96" i="15" s="1"/>
  <c r="O62" i="15"/>
  <c r="O15" i="2"/>
  <c r="P83" i="13"/>
  <c r="U170" i="7" s="1"/>
  <c r="U160" i="7" s="1"/>
  <c r="P106" i="13" s="1"/>
  <c r="O9" i="2"/>
  <c r="P162" i="12"/>
  <c r="U65" i="7" s="1"/>
  <c r="O10" i="2"/>
  <c r="P191" i="12"/>
  <c r="U80" i="7" s="1"/>
  <c r="N107" i="12"/>
  <c r="N132" i="12"/>
  <c r="O127" i="12"/>
  <c r="AO101" i="12"/>
  <c r="Z26" i="7"/>
  <c r="T57" i="12"/>
  <c r="Y30" i="7"/>
  <c r="AM196" i="7"/>
  <c r="L386" i="15"/>
  <c r="L12" i="18" s="1"/>
  <c r="L414" i="15"/>
  <c r="M402" i="15"/>
  <c r="L392" i="15"/>
  <c r="L9" i="18"/>
  <c r="J91" i="1"/>
  <c r="L18" i="19"/>
  <c r="L29" i="19"/>
  <c r="Q362" i="7" s="1"/>
  <c r="Q361" i="7" s="1"/>
  <c r="L37" i="19" s="1"/>
  <c r="L42" i="19"/>
  <c r="L25" i="19"/>
  <c r="L36" i="19" s="1"/>
  <c r="K109" i="1" s="1"/>
  <c r="L305" i="16"/>
  <c r="L330" i="16"/>
  <c r="L307" i="16" s="1"/>
  <c r="M31" i="19"/>
  <c r="M11" i="19"/>
  <c r="R357" i="7" s="1"/>
  <c r="R356" i="7" s="1"/>
  <c r="M19" i="19" s="1"/>
  <c r="M30" i="19"/>
  <c r="N9" i="19"/>
  <c r="S352" i="7" s="1"/>
  <c r="S351" i="7" s="1"/>
  <c r="N321" i="16"/>
  <c r="M304" i="16"/>
  <c r="M330" i="16"/>
  <c r="M307" i="16" s="1"/>
  <c r="M305" i="16"/>
  <c r="S93" i="1"/>
  <c r="W96" i="19"/>
  <c r="V71" i="19"/>
  <c r="U79" i="19"/>
  <c r="V52" i="25"/>
  <c r="V168" i="18"/>
  <c r="W160" i="18"/>
  <c r="X152" i="18"/>
  <c r="AC343" i="7" s="1"/>
  <c r="AC342" i="7" s="1"/>
  <c r="X172" i="18" s="1"/>
  <c r="U169" i="18"/>
  <c r="U61" i="25"/>
  <c r="W153" i="18"/>
  <c r="V161" i="18"/>
  <c r="T61" i="25"/>
  <c r="R69" i="25"/>
  <c r="U171" i="18"/>
  <c r="T108" i="1" s="1"/>
  <c r="V162" i="18"/>
  <c r="W154" i="18"/>
  <c r="T67" i="25"/>
  <c r="T59" i="25"/>
  <c r="S89" i="1"/>
  <c r="T173" i="18"/>
  <c r="U167" i="18"/>
  <c r="U159" i="18"/>
  <c r="U51" i="25" s="1"/>
  <c r="T51" i="25"/>
  <c r="W134" i="18"/>
  <c r="AB338" i="7" s="1"/>
  <c r="AB337" i="7" s="1"/>
  <c r="W147" i="18" s="1"/>
  <c r="V142" i="18"/>
  <c r="U141" i="18"/>
  <c r="U28" i="25" s="1"/>
  <c r="U29" i="25"/>
  <c r="U37" i="25" s="1"/>
  <c r="U41" i="25" s="1"/>
  <c r="Z441" i="7" s="1"/>
  <c r="Z440" i="7" s="1"/>
  <c r="U47" i="25" s="1"/>
  <c r="U8" i="25" s="1"/>
  <c r="T28" i="25"/>
  <c r="T37" i="25"/>
  <c r="T41" i="25" s="1"/>
  <c r="S48" i="25"/>
  <c r="R48" i="25"/>
  <c r="Q99" i="1"/>
  <c r="U102" i="19"/>
  <c r="V95" i="19"/>
  <c r="V103" i="19" s="1"/>
  <c r="W87" i="19"/>
  <c r="AB380" i="7" s="1"/>
  <c r="AB379" i="7" s="1"/>
  <c r="W107" i="19" s="1"/>
  <c r="U69" i="19"/>
  <c r="U77" i="19"/>
  <c r="T93" i="1" s="1"/>
  <c r="V70" i="19"/>
  <c r="V78" i="19" s="1"/>
  <c r="W62" i="19"/>
  <c r="AB375" i="7" s="1"/>
  <c r="AB374" i="7" s="1"/>
  <c r="W82" i="19" s="1"/>
  <c r="AB43" i="19"/>
  <c r="AC43" i="19" s="1"/>
  <c r="AD43" i="19" s="1"/>
  <c r="AE43" i="19" s="1"/>
  <c r="AF43" i="19" s="1"/>
  <c r="AG43" i="19" s="1"/>
  <c r="AH43" i="19" s="1"/>
  <c r="AI43" i="19" s="1"/>
  <c r="AJ43" i="19" s="1"/>
  <c r="AK43" i="19" s="1"/>
  <c r="AL43" i="19" s="1"/>
  <c r="AM43" i="19" s="1"/>
  <c r="AA45" i="19"/>
  <c r="X28" i="19"/>
  <c r="T450" i="15"/>
  <c r="T438" i="15" s="1"/>
  <c r="S462" i="15"/>
  <c r="S475" i="15" s="1"/>
  <c r="T449" i="15"/>
  <c r="T437" i="15" s="1"/>
  <c r="S461" i="15"/>
  <c r="S474" i="15" s="1"/>
  <c r="T447" i="15"/>
  <c r="T435" i="15" s="1"/>
  <c r="S459" i="15"/>
  <c r="S472" i="15" s="1"/>
  <c r="T446" i="15"/>
  <c r="T434" i="15" s="1"/>
  <c r="S458" i="15"/>
  <c r="S471" i="15" s="1"/>
  <c r="T367" i="15"/>
  <c r="T365" i="15" s="1"/>
  <c r="S369" i="15"/>
  <c r="T306" i="15"/>
  <c r="T304" i="15" s="1"/>
  <c r="S308" i="15"/>
  <c r="R311" i="15"/>
  <c r="R312" i="15"/>
  <c r="J383" i="15"/>
  <c r="I155" i="1"/>
  <c r="H209" i="15"/>
  <c r="G153" i="1"/>
  <c r="H165" i="15"/>
  <c r="G152" i="1"/>
  <c r="G167" i="1" s="1"/>
  <c r="AQ54" i="12"/>
  <c r="V5" i="25"/>
  <c r="H165" i="16"/>
  <c r="H166" i="16" s="1"/>
  <c r="G157" i="1"/>
  <c r="W106" i="18"/>
  <c r="AO212" i="12"/>
  <c r="N73" i="1"/>
  <c r="AN73" i="1" s="1"/>
  <c r="AO183" i="12"/>
  <c r="N72" i="1"/>
  <c r="AN72" i="1" s="1"/>
  <c r="U125" i="19"/>
  <c r="Z395" i="7" s="1"/>
  <c r="Z394" i="7" s="1"/>
  <c r="U131" i="19" s="1"/>
  <c r="T128" i="19"/>
  <c r="T130" i="19" s="1"/>
  <c r="S179" i="19"/>
  <c r="S181" i="19" s="1"/>
  <c r="U168" i="19"/>
  <c r="T172" i="19"/>
  <c r="K19" i="18"/>
  <c r="J80" i="1" s="1"/>
  <c r="W5" i="19"/>
  <c r="U84" i="18"/>
  <c r="V80" i="18"/>
  <c r="S412" i="15"/>
  <c r="S425" i="15" s="1"/>
  <c r="T400" i="15"/>
  <c r="T388" i="15" s="1"/>
  <c r="T401" i="15"/>
  <c r="T389" i="15" s="1"/>
  <c r="S413" i="15"/>
  <c r="S426" i="15" s="1"/>
  <c r="U91" i="18"/>
  <c r="U88" i="18"/>
  <c r="T85" i="1" s="1"/>
  <c r="V81" i="18"/>
  <c r="AB67" i="18"/>
  <c r="U60" i="18"/>
  <c r="V58" i="18"/>
  <c r="T62" i="18"/>
  <c r="I38" i="18"/>
  <c r="K124" i="18"/>
  <c r="K102" i="18"/>
  <c r="K99" i="18"/>
  <c r="J86" i="1" s="1"/>
  <c r="R361" i="16"/>
  <c r="R362" i="16"/>
  <c r="H20" i="15"/>
  <c r="G49" i="1" s="1"/>
  <c r="Q341" i="16"/>
  <c r="Q334" i="15"/>
  <c r="Q332" i="15" s="1"/>
  <c r="P347" i="15"/>
  <c r="Q345" i="15"/>
  <c r="Q302" i="15"/>
  <c r="H250" i="15"/>
  <c r="H22" i="15"/>
  <c r="G151" i="1" s="1"/>
  <c r="R300" i="15"/>
  <c r="R301" i="15"/>
  <c r="G40" i="2"/>
  <c r="G39" i="2" s="1"/>
  <c r="H257" i="15"/>
  <c r="H318" i="15"/>
  <c r="Q457" i="16"/>
  <c r="T276" i="16"/>
  <c r="T274" i="16" s="1"/>
  <c r="S278" i="16"/>
  <c r="T417" i="16"/>
  <c r="T415" i="16" s="1"/>
  <c r="S419" i="16"/>
  <c r="S422" i="16" s="1"/>
  <c r="S423" i="16"/>
  <c r="R424" i="16"/>
  <c r="T356" i="16"/>
  <c r="T354" i="16" s="1"/>
  <c r="S358" i="16"/>
  <c r="Q363" i="16"/>
  <c r="T356" i="15"/>
  <c r="T354" i="15" s="1"/>
  <c r="R358" i="15"/>
  <c r="P363" i="15"/>
  <c r="H95" i="15"/>
  <c r="H29" i="15"/>
  <c r="Q363" i="15"/>
  <c r="R374" i="15"/>
  <c r="I16" i="12"/>
  <c r="H17" i="2"/>
  <c r="H16" i="2" s="1"/>
  <c r="AO210" i="12"/>
  <c r="N20" i="1"/>
  <c r="AN20" i="1" s="1"/>
  <c r="AO220" i="12"/>
  <c r="N11" i="2"/>
  <c r="AN11" i="2" s="1"/>
  <c r="AO181" i="12"/>
  <c r="N19" i="1"/>
  <c r="AN19" i="1" s="1"/>
  <c r="AO209" i="12"/>
  <c r="N11" i="1"/>
  <c r="AN11" i="1" s="1"/>
  <c r="T293" i="15"/>
  <c r="U295" i="15" s="1"/>
  <c r="S297" i="15"/>
  <c r="S301" i="15" s="1"/>
  <c r="S300" i="15"/>
  <c r="L62" i="1"/>
  <c r="M49" i="13"/>
  <c r="M51" i="13" s="1"/>
  <c r="N47" i="13"/>
  <c r="M22" i="2"/>
  <c r="O103" i="13"/>
  <c r="N24" i="2"/>
  <c r="AN24" i="2" s="1"/>
  <c r="I151" i="15"/>
  <c r="Q145" i="15"/>
  <c r="P147" i="15"/>
  <c r="P336" i="15"/>
  <c r="P338" i="15" s="1"/>
  <c r="I85" i="15"/>
  <c r="AO79" i="15"/>
  <c r="O81" i="15"/>
  <c r="AO81" i="15" s="1"/>
  <c r="P79" i="15"/>
  <c r="P77" i="15" s="1"/>
  <c r="K445" i="16"/>
  <c r="K431" i="16" s="1"/>
  <c r="K430" i="16"/>
  <c r="J44" i="1" s="1"/>
  <c r="R281" i="16"/>
  <c r="R282" i="16"/>
  <c r="R455" i="16"/>
  <c r="R456" i="16"/>
  <c r="L443" i="16"/>
  <c r="T236" i="16"/>
  <c r="T234" i="16" s="1"/>
  <c r="S238" i="16"/>
  <c r="R241" i="16"/>
  <c r="R242" i="16"/>
  <c r="S336" i="16"/>
  <c r="T334" i="16"/>
  <c r="T332" i="16" s="1"/>
  <c r="Q243" i="16"/>
  <c r="G37" i="2"/>
  <c r="G36" i="2" s="1"/>
  <c r="H8" i="15"/>
  <c r="M424" i="15"/>
  <c r="N399" i="15"/>
  <c r="R340" i="16"/>
  <c r="R339" i="16"/>
  <c r="R341" i="16" s="1"/>
  <c r="P248" i="16"/>
  <c r="P250" i="16" s="1"/>
  <c r="R400" i="16"/>
  <c r="R401" i="16"/>
  <c r="P189" i="16"/>
  <c r="T406" i="16"/>
  <c r="T404" i="16" s="1"/>
  <c r="S408" i="16"/>
  <c r="R411" i="16"/>
  <c r="R412" i="16"/>
  <c r="O37" i="13"/>
  <c r="O27" i="13" s="1"/>
  <c r="T140" i="7" s="1"/>
  <c r="T130" i="7" s="1"/>
  <c r="O50" i="13" s="1"/>
  <c r="AO36" i="13"/>
  <c r="U9" i="13"/>
  <c r="U11" i="13" s="1"/>
  <c r="T11" i="13"/>
  <c r="T347" i="16"/>
  <c r="U345" i="16"/>
  <c r="U343" i="16" s="1"/>
  <c r="R352" i="16"/>
  <c r="S351" i="16"/>
  <c r="S350" i="16"/>
  <c r="T395" i="16"/>
  <c r="T393" i="16" s="1"/>
  <c r="S397" i="16"/>
  <c r="S386" i="16"/>
  <c r="T384" i="16"/>
  <c r="T382" i="16" s="1"/>
  <c r="Q402" i="16"/>
  <c r="R389" i="16"/>
  <c r="R390" i="16"/>
  <c r="Q391" i="16"/>
  <c r="Q261" i="16"/>
  <c r="P188" i="16"/>
  <c r="I177" i="16"/>
  <c r="I160" i="16" s="1"/>
  <c r="AO171" i="16"/>
  <c r="O173" i="16"/>
  <c r="AO173" i="16" s="1"/>
  <c r="Q210" i="16"/>
  <c r="O190" i="16"/>
  <c r="Q195" i="16"/>
  <c r="I151" i="16"/>
  <c r="I136" i="16"/>
  <c r="I121" i="16"/>
  <c r="H95" i="16"/>
  <c r="I106" i="16"/>
  <c r="R117" i="16"/>
  <c r="S115" i="16"/>
  <c r="R245" i="16"/>
  <c r="Q132" i="16"/>
  <c r="Q128" i="16"/>
  <c r="Q102" i="16"/>
  <c r="AC105" i="16" s="1"/>
  <c r="Q98" i="16"/>
  <c r="O147" i="16"/>
  <c r="AO147" i="16" s="1"/>
  <c r="S119" i="13"/>
  <c r="AF10" i="12"/>
  <c r="AG14" i="21"/>
  <c r="AG10" i="13" s="1"/>
  <c r="J92" i="12"/>
  <c r="J40" i="12"/>
  <c r="J28" i="12" s="1"/>
  <c r="K84" i="12"/>
  <c r="J87" i="12"/>
  <c r="J41" i="12" s="1"/>
  <c r="J29" i="12" s="1"/>
  <c r="J15" i="12" s="1"/>
  <c r="J96" i="12"/>
  <c r="J46" i="12" s="1"/>
  <c r="J34" i="12" s="1"/>
  <c r="J94" i="12"/>
  <c r="J44" i="12" s="1"/>
  <c r="J32" i="12" s="1"/>
  <c r="J93" i="12"/>
  <c r="I97" i="12"/>
  <c r="I45" i="12"/>
  <c r="I33" i="12" s="1"/>
  <c r="U55" i="12"/>
  <c r="U9" i="12"/>
  <c r="U11" i="12" s="1"/>
  <c r="Q194" i="16"/>
  <c r="Q187" i="16" s="1"/>
  <c r="Q231" i="16"/>
  <c r="R219" i="16"/>
  <c r="R220" i="16"/>
  <c r="Q247" i="16"/>
  <c r="Q246" i="16"/>
  <c r="H19" i="15"/>
  <c r="S289" i="16"/>
  <c r="T287" i="16"/>
  <c r="T285" i="16" s="1"/>
  <c r="Q294" i="16"/>
  <c r="R292" i="16"/>
  <c r="R293" i="16"/>
  <c r="S267" i="16"/>
  <c r="T265" i="16"/>
  <c r="T263" i="16" s="1"/>
  <c r="S256" i="16"/>
  <c r="S259" i="16" s="1"/>
  <c r="T254" i="16"/>
  <c r="T252" i="16" s="1"/>
  <c r="AO248" i="16"/>
  <c r="AO250" i="16"/>
  <c r="T214" i="16"/>
  <c r="T212" i="16" s="1"/>
  <c r="S216" i="16"/>
  <c r="T203" i="16"/>
  <c r="T201" i="16" s="1"/>
  <c r="S205" i="16"/>
  <c r="S225" i="16"/>
  <c r="S223" i="16" s="1"/>
  <c r="R227" i="16"/>
  <c r="R230" i="16" s="1"/>
  <c r="Q272" i="16"/>
  <c r="AO189" i="16"/>
  <c r="AO196" i="16"/>
  <c r="P232" i="16"/>
  <c r="P197" i="16" s="1"/>
  <c r="R270" i="16"/>
  <c r="R271" i="16"/>
  <c r="R259" i="16"/>
  <c r="R260" i="16"/>
  <c r="R208" i="16"/>
  <c r="R209" i="16"/>
  <c r="AO232" i="16"/>
  <c r="H163" i="15"/>
  <c r="Q79" i="16"/>
  <c r="P81" i="16"/>
  <c r="I70" i="16"/>
  <c r="I55" i="16"/>
  <c r="R64" i="16"/>
  <c r="O34" i="16"/>
  <c r="Q66" i="16"/>
  <c r="O51" i="16"/>
  <c r="AO51" i="16" s="1"/>
  <c r="AO49" i="16"/>
  <c r="O47" i="16"/>
  <c r="H248" i="15"/>
  <c r="G46" i="1" s="1"/>
  <c r="H247" i="15"/>
  <c r="G32" i="1" s="1"/>
  <c r="Q282" i="15"/>
  <c r="I237" i="15"/>
  <c r="I221" i="15"/>
  <c r="H207" i="15"/>
  <c r="R215" i="15"/>
  <c r="Q231" i="15"/>
  <c r="P233" i="15"/>
  <c r="Q217" i="15"/>
  <c r="I194" i="15"/>
  <c r="I177" i="15"/>
  <c r="P188" i="15"/>
  <c r="AO186" i="15"/>
  <c r="I136" i="15"/>
  <c r="I121" i="15"/>
  <c r="I109" i="15"/>
  <c r="I110" i="15"/>
  <c r="J105" i="15"/>
  <c r="Q115" i="15"/>
  <c r="P117" i="15"/>
  <c r="P130" i="15"/>
  <c r="P128" i="15" s="1"/>
  <c r="AO130" i="15"/>
  <c r="O132" i="15"/>
  <c r="AO132" i="15" s="1"/>
  <c r="AO100" i="15"/>
  <c r="O102" i="15"/>
  <c r="AO102" i="15" s="1"/>
  <c r="AO51" i="15"/>
  <c r="I70" i="15"/>
  <c r="AO64" i="15"/>
  <c r="O66" i="15"/>
  <c r="I55" i="15"/>
  <c r="P49" i="15"/>
  <c r="AO47" i="15"/>
  <c r="I40" i="15"/>
  <c r="N67" i="12"/>
  <c r="N70" i="12" s="1"/>
  <c r="O59" i="12"/>
  <c r="N62" i="12"/>
  <c r="S239" i="12"/>
  <c r="S12" i="12" s="1"/>
  <c r="T116" i="13"/>
  <c r="S79" i="1" s="1"/>
  <c r="T169" i="12"/>
  <c r="U80" i="12"/>
  <c r="U32" i="13"/>
  <c r="Z135" i="7" s="1"/>
  <c r="U196" i="12"/>
  <c r="Z75" i="7" s="1"/>
  <c r="U88" i="13"/>
  <c r="Z165" i="7" s="1"/>
  <c r="V51" i="12"/>
  <c r="V53" i="12" s="1"/>
  <c r="V76" i="12"/>
  <c r="V78" i="12" s="1"/>
  <c r="V233" i="12"/>
  <c r="V235" i="12" s="1"/>
  <c r="AA86" i="7" s="1"/>
  <c r="V287" i="12"/>
  <c r="V289" i="12" s="1"/>
  <c r="V28" i="13"/>
  <c r="V30" i="13" s="1"/>
  <c r="AA131" i="7" s="1"/>
  <c r="V84" i="13"/>
  <c r="V86" i="13" s="1"/>
  <c r="V192" i="12"/>
  <c r="V194" i="12" s="1"/>
  <c r="V56" i="13"/>
  <c r="V58" i="13" s="1"/>
  <c r="V163" i="12"/>
  <c r="V165" i="12" s="1"/>
  <c r="U60" i="13"/>
  <c r="Z150" i="7" s="1"/>
  <c r="R119" i="13"/>
  <c r="U112" i="13"/>
  <c r="U115" i="13" s="1"/>
  <c r="U167" i="12"/>
  <c r="N71" i="12"/>
  <c r="N69" i="12"/>
  <c r="N68" i="12"/>
  <c r="AO253" i="12"/>
  <c r="O226" i="12"/>
  <c r="N227" i="12"/>
  <c r="N256" i="12"/>
  <c r="N229" i="12" s="1"/>
  <c r="N107" i="13"/>
  <c r="AO100" i="13"/>
  <c r="AO95" i="13"/>
  <c r="P95" i="13"/>
  <c r="P100" i="13"/>
  <c r="Q92" i="13"/>
  <c r="Q93" i="13" s="1"/>
  <c r="AO102" i="13"/>
  <c r="AO104" i="13"/>
  <c r="AO101" i="13"/>
  <c r="P101" i="13"/>
  <c r="O16" i="1" s="1"/>
  <c r="P104" i="13"/>
  <c r="O78" i="1" s="1"/>
  <c r="P102" i="13"/>
  <c r="O25" i="1" s="1"/>
  <c r="O252" i="12"/>
  <c r="O254" i="12" s="1"/>
  <c r="AO254" i="12" s="1"/>
  <c r="O222" i="12"/>
  <c r="AO249" i="12"/>
  <c r="O221" i="12"/>
  <c r="AO221" i="12" s="1"/>
  <c r="AO244" i="12"/>
  <c r="AO251" i="12"/>
  <c r="O224" i="12"/>
  <c r="AO250" i="12"/>
  <c r="O223" i="12"/>
  <c r="AO179" i="12"/>
  <c r="O182" i="12"/>
  <c r="N58" i="1" s="1"/>
  <c r="AN58" i="1" s="1"/>
  <c r="AO180" i="12"/>
  <c r="AO151" i="12"/>
  <c r="AO150" i="12"/>
  <c r="O153" i="12"/>
  <c r="O105" i="12"/>
  <c r="AO105" i="12" s="1"/>
  <c r="AO128" i="12"/>
  <c r="AO122" i="12"/>
  <c r="O103" i="12"/>
  <c r="AO103" i="12" s="1"/>
  <c r="AO129" i="12"/>
  <c r="O106" i="12"/>
  <c r="AO106" i="12" s="1"/>
  <c r="AO208" i="12"/>
  <c r="O211" i="12"/>
  <c r="N59" i="1" s="1"/>
  <c r="AN59" i="1" s="1"/>
  <c r="AO131" i="12"/>
  <c r="O108" i="12"/>
  <c r="AO108" i="12" s="1"/>
  <c r="P209" i="12"/>
  <c r="O11" i="1" s="1"/>
  <c r="P203" i="12"/>
  <c r="P208" i="12"/>
  <c r="P210" i="12"/>
  <c r="O20" i="1" s="1"/>
  <c r="Q200" i="12"/>
  <c r="Q201" i="12" s="1"/>
  <c r="P212" i="12"/>
  <c r="O73" i="1" s="1"/>
  <c r="Q241" i="12"/>
  <c r="Q242" i="12" s="1"/>
  <c r="Q232" i="12" s="1"/>
  <c r="P250" i="12"/>
  <c r="P223" i="12" s="1"/>
  <c r="O12" i="1" s="1"/>
  <c r="P220" i="12"/>
  <c r="O11" i="2" s="1"/>
  <c r="P251" i="12"/>
  <c r="P224" i="12" s="1"/>
  <c r="O21" i="1" s="1"/>
  <c r="P244" i="12"/>
  <c r="P221" i="12" s="1"/>
  <c r="P249" i="12"/>
  <c r="P253" i="12"/>
  <c r="P226" i="12" s="1"/>
  <c r="O74" i="1" s="1"/>
  <c r="Q171" i="12"/>
  <c r="Q172" i="12" s="1"/>
  <c r="P174" i="12"/>
  <c r="P179" i="12"/>
  <c r="P181" i="12"/>
  <c r="P180" i="12"/>
  <c r="O10" i="1" s="1"/>
  <c r="P183" i="12"/>
  <c r="O72" i="1" s="1"/>
  <c r="Q142" i="12"/>
  <c r="Q143" i="12" s="1"/>
  <c r="P145" i="12"/>
  <c r="P150" i="12"/>
  <c r="P153" i="12" s="1"/>
  <c r="P151" i="12"/>
  <c r="P152" i="12"/>
  <c r="P154" i="12"/>
  <c r="P128" i="12"/>
  <c r="P129" i="12"/>
  <c r="P102" i="12"/>
  <c r="Q119" i="12"/>
  <c r="Q120" i="12" s="1"/>
  <c r="Q101" i="12" s="1"/>
  <c r="V50" i="7" s="1"/>
  <c r="V40" i="7" s="1"/>
  <c r="Q110" i="12" s="1"/>
  <c r="P122" i="12"/>
  <c r="P131" i="12"/>
  <c r="Q278" i="12"/>
  <c r="AO277" i="12"/>
  <c r="Q269" i="12"/>
  <c r="Q274" i="12"/>
  <c r="R266" i="12"/>
  <c r="R267" i="12" s="1"/>
  <c r="R259" i="12" s="1"/>
  <c r="W110" i="7" s="1"/>
  <c r="W100" i="7" s="1"/>
  <c r="R280" i="12" s="1"/>
  <c r="P277" i="12"/>
  <c r="P279" i="12" s="1"/>
  <c r="AO279" i="12"/>
  <c r="O281" i="12"/>
  <c r="Q276" i="12"/>
  <c r="Q275" i="12"/>
  <c r="Q26" i="2"/>
  <c r="W108" i="18" l="1"/>
  <c r="W111" i="18"/>
  <c r="W113" i="18" s="1"/>
  <c r="W109" i="18"/>
  <c r="AA331" i="7"/>
  <c r="AA330" i="7" s="1"/>
  <c r="V114" i="18" s="1"/>
  <c r="V115" i="18" s="1"/>
  <c r="L300" i="16"/>
  <c r="L301" i="16" s="1"/>
  <c r="K34" i="2"/>
  <c r="K42" i="1"/>
  <c r="AO145" i="16"/>
  <c r="O143" i="16"/>
  <c r="M32" i="15"/>
  <c r="AN21" i="2"/>
  <c r="T12" i="13"/>
  <c r="P59" i="30"/>
  <c r="Q319" i="16"/>
  <c r="S448" i="16"/>
  <c r="X280" i="7"/>
  <c r="X279" i="7" s="1"/>
  <c r="S458" i="16" s="1"/>
  <c r="T244" i="7"/>
  <c r="T242" i="7" s="1"/>
  <c r="S312" i="16"/>
  <c r="S310" i="16" s="1"/>
  <c r="R314" i="16"/>
  <c r="R316" i="16" s="1"/>
  <c r="S452" i="16"/>
  <c r="T450" i="16"/>
  <c r="L50" i="18"/>
  <c r="L54" i="18" s="1"/>
  <c r="L73" i="18"/>
  <c r="L77" i="18" s="1"/>
  <c r="N321" i="15"/>
  <c r="N28" i="18"/>
  <c r="N26" i="18" s="1"/>
  <c r="N35" i="18" s="1"/>
  <c r="L460" i="15"/>
  <c r="L433" i="15"/>
  <c r="L13" i="18" s="1"/>
  <c r="L11" i="18" s="1"/>
  <c r="M448" i="15"/>
  <c r="L10" i="18"/>
  <c r="L8" i="18" s="1"/>
  <c r="Q233" i="7"/>
  <c r="Q232" i="7" s="1"/>
  <c r="L478" i="15" s="1"/>
  <c r="K378" i="15"/>
  <c r="K476" i="15"/>
  <c r="K477" i="15" s="1"/>
  <c r="N34" i="15"/>
  <c r="R197" i="7"/>
  <c r="R195" i="7" s="1"/>
  <c r="R190" i="7" s="1"/>
  <c r="M30" i="15" s="1"/>
  <c r="P306" i="12"/>
  <c r="O21" i="2"/>
  <c r="P12" i="2"/>
  <c r="Q286" i="12"/>
  <c r="V125" i="7" s="1"/>
  <c r="V115" i="7" s="1"/>
  <c r="Q309" i="12" s="1"/>
  <c r="Q307" i="12"/>
  <c r="P75" i="1" s="1"/>
  <c r="Q298" i="12"/>
  <c r="R295" i="12"/>
  <c r="R296" i="12" s="1"/>
  <c r="Q303" i="12"/>
  <c r="Q305" i="12"/>
  <c r="P22" i="1" s="1"/>
  <c r="Q304" i="12"/>
  <c r="P13" i="1" s="1"/>
  <c r="N61" i="1"/>
  <c r="AN61" i="1" s="1"/>
  <c r="O308" i="12"/>
  <c r="AO306" i="12"/>
  <c r="W11" i="27"/>
  <c r="V13" i="27"/>
  <c r="V15" i="27" s="1"/>
  <c r="AA457" i="7"/>
  <c r="AA456" i="7" s="1"/>
  <c r="V16" i="27" s="1"/>
  <c r="V8" i="27" s="1"/>
  <c r="U17" i="27"/>
  <c r="U7" i="27"/>
  <c r="T100" i="1" s="1"/>
  <c r="X119" i="19"/>
  <c r="W69" i="1"/>
  <c r="Z115" i="19"/>
  <c r="Z117" i="19" s="1"/>
  <c r="AA113" i="19"/>
  <c r="AP113" i="19" s="1"/>
  <c r="AE385" i="7"/>
  <c r="AE384" i="7" s="1"/>
  <c r="Z118" i="19" s="1"/>
  <c r="U106" i="19"/>
  <c r="U105" i="19"/>
  <c r="V97" i="19"/>
  <c r="W89" i="19"/>
  <c r="Y117" i="19"/>
  <c r="S111" i="1"/>
  <c r="T108" i="19"/>
  <c r="L163" i="19"/>
  <c r="L157" i="19"/>
  <c r="L160" i="19"/>
  <c r="L432" i="16"/>
  <c r="K35" i="2"/>
  <c r="K33" i="2" s="1"/>
  <c r="L297" i="16"/>
  <c r="K29" i="1" s="1"/>
  <c r="L299" i="16"/>
  <c r="M296" i="16"/>
  <c r="M155" i="19"/>
  <c r="N143" i="19"/>
  <c r="M149" i="19"/>
  <c r="R420" i="7"/>
  <c r="T448" i="16"/>
  <c r="Y280" i="7"/>
  <c r="Y279" i="7" s="1"/>
  <c r="T458" i="16" s="1"/>
  <c r="T138" i="19"/>
  <c r="AO32" i="16"/>
  <c r="T238" i="7"/>
  <c r="AO50" i="13"/>
  <c r="V88" i="13"/>
  <c r="AA161" i="7"/>
  <c r="V60" i="13"/>
  <c r="AA146" i="7"/>
  <c r="U89" i="18"/>
  <c r="U93" i="18" s="1"/>
  <c r="T105" i="1"/>
  <c r="AO171" i="15"/>
  <c r="O173" i="15"/>
  <c r="AO173" i="15" s="1"/>
  <c r="T207" i="7"/>
  <c r="AO169" i="15"/>
  <c r="T213" i="7"/>
  <c r="T211" i="7" s="1"/>
  <c r="T206" i="7" s="1"/>
  <c r="O183" i="15" s="1"/>
  <c r="P171" i="15"/>
  <c r="P169" i="15" s="1"/>
  <c r="H166" i="15"/>
  <c r="K125" i="18"/>
  <c r="K129" i="18" s="1"/>
  <c r="J107" i="1"/>
  <c r="K100" i="18"/>
  <c r="K103" i="18" s="1"/>
  <c r="J106" i="1"/>
  <c r="K73" i="18"/>
  <c r="K77" i="18" s="1"/>
  <c r="J104" i="1"/>
  <c r="J103" i="1"/>
  <c r="K50" i="18"/>
  <c r="K54" i="18" s="1"/>
  <c r="J82" i="1"/>
  <c r="AO262" i="15"/>
  <c r="O260" i="15"/>
  <c r="S372" i="15"/>
  <c r="S373" i="15"/>
  <c r="S312" i="15"/>
  <c r="S311" i="15"/>
  <c r="S313" i="15" s="1"/>
  <c r="J159" i="1"/>
  <c r="K433" i="16"/>
  <c r="K434" i="16" s="1"/>
  <c r="M440" i="16"/>
  <c r="M442" i="16" s="1"/>
  <c r="N438" i="16"/>
  <c r="K151" i="19"/>
  <c r="J96" i="1"/>
  <c r="Q399" i="7"/>
  <c r="L150" i="19" s="1"/>
  <c r="K112" i="1"/>
  <c r="M136" i="19"/>
  <c r="L147" i="19"/>
  <c r="K96" i="1" s="1"/>
  <c r="S275" i="7"/>
  <c r="S274" i="7" s="1"/>
  <c r="N446" i="16" s="1"/>
  <c r="N137" i="19"/>
  <c r="V7" i="27"/>
  <c r="S28" i="2"/>
  <c r="S140" i="1"/>
  <c r="Z7" i="7"/>
  <c r="T140" i="1" s="1"/>
  <c r="S27" i="2"/>
  <c r="Z23" i="7"/>
  <c r="J48" i="12"/>
  <c r="J36" i="12" s="1"/>
  <c r="J22" i="12" s="1"/>
  <c r="T70" i="7"/>
  <c r="O214" i="12" s="1"/>
  <c r="AO214" i="12" s="1"/>
  <c r="U55" i="7"/>
  <c r="P185" i="12" s="1"/>
  <c r="U70" i="7"/>
  <c r="P214" i="12" s="1"/>
  <c r="S95" i="1"/>
  <c r="T132" i="19"/>
  <c r="W83" i="19"/>
  <c r="L34" i="19"/>
  <c r="R98" i="1"/>
  <c r="R191" i="19"/>
  <c r="R193" i="19" s="1"/>
  <c r="Q114" i="1" s="1"/>
  <c r="R194" i="19"/>
  <c r="R196" i="19" s="1"/>
  <c r="J33" i="1"/>
  <c r="W148" i="18"/>
  <c r="M45" i="18"/>
  <c r="V86" i="18"/>
  <c r="V83" i="18"/>
  <c r="AA326" i="7" s="1"/>
  <c r="AA325" i="7" s="1"/>
  <c r="V92" i="18" s="1"/>
  <c r="N275" i="15"/>
  <c r="N30" i="18"/>
  <c r="O273" i="15"/>
  <c r="M36" i="18"/>
  <c r="M34" i="18" s="1"/>
  <c r="L81" i="1" s="1"/>
  <c r="M66" i="18"/>
  <c r="AO98" i="15"/>
  <c r="P100" i="15"/>
  <c r="AO62" i="15"/>
  <c r="P64" i="15"/>
  <c r="P62" i="15" s="1"/>
  <c r="P186" i="15"/>
  <c r="Q188" i="15" s="1"/>
  <c r="V218" i="7" s="1"/>
  <c r="V217" i="7" s="1"/>
  <c r="Q200" i="15" s="1"/>
  <c r="U218" i="7"/>
  <c r="U217" i="7" s="1"/>
  <c r="P200" i="15" s="1"/>
  <c r="Z120" i="7"/>
  <c r="U293" i="12"/>
  <c r="N134" i="12"/>
  <c r="N111" i="12" s="1"/>
  <c r="N109" i="12"/>
  <c r="V291" i="12"/>
  <c r="AA116" i="7"/>
  <c r="V196" i="12"/>
  <c r="AA71" i="7"/>
  <c r="V167" i="12"/>
  <c r="AA56" i="7"/>
  <c r="U169" i="12"/>
  <c r="Z60" i="7"/>
  <c r="Q219" i="12"/>
  <c r="V95" i="7"/>
  <c r="V85" i="7" s="1"/>
  <c r="Q255" i="12" s="1"/>
  <c r="V76" i="25"/>
  <c r="W74" i="25"/>
  <c r="X72" i="25"/>
  <c r="Y441" i="7"/>
  <c r="Y440" i="7" s="1"/>
  <c r="T47" i="25" s="1"/>
  <c r="T8" i="25" s="1"/>
  <c r="S69" i="25"/>
  <c r="R99" i="1"/>
  <c r="W13" i="25"/>
  <c r="X23" i="25"/>
  <c r="X25" i="25" s="1"/>
  <c r="Y21" i="25"/>
  <c r="AD437" i="7" s="1"/>
  <c r="AD436" i="7" s="1"/>
  <c r="Y24" i="25" s="1"/>
  <c r="W25" i="25"/>
  <c r="AB433" i="7"/>
  <c r="AB432" i="7" s="1"/>
  <c r="W15" i="25" s="1"/>
  <c r="W14" i="25" s="1"/>
  <c r="W18" i="25" s="1"/>
  <c r="X11" i="25"/>
  <c r="X17" i="25" s="1"/>
  <c r="V84" i="25"/>
  <c r="W82" i="25"/>
  <c r="X80" i="25"/>
  <c r="AC452" i="7" s="1"/>
  <c r="AC451" i="7" s="1"/>
  <c r="X92" i="25" s="1"/>
  <c r="V88" i="25"/>
  <c r="S191" i="19"/>
  <c r="S193" i="19" s="1"/>
  <c r="U187" i="19"/>
  <c r="U190" i="19"/>
  <c r="T176" i="19"/>
  <c r="S98" i="1" s="1"/>
  <c r="T183" i="19"/>
  <c r="U173" i="19"/>
  <c r="U177" i="19" s="1"/>
  <c r="M380" i="16"/>
  <c r="M368" i="16" s="1"/>
  <c r="M299" i="16" s="1"/>
  <c r="M366" i="16"/>
  <c r="M297" i="16" s="1"/>
  <c r="L29" i="1" s="1"/>
  <c r="T270" i="7"/>
  <c r="T269" i="7" s="1"/>
  <c r="O369" i="16" s="1"/>
  <c r="AO369" i="16" s="1"/>
  <c r="N375" i="16"/>
  <c r="N377" i="16" s="1"/>
  <c r="N13" i="19"/>
  <c r="R363" i="16"/>
  <c r="R313" i="15"/>
  <c r="P15" i="2"/>
  <c r="Q83" i="13"/>
  <c r="V170" i="7" s="1"/>
  <c r="V160" i="7" s="1"/>
  <c r="Q106" i="13" s="1"/>
  <c r="AO127" i="12"/>
  <c r="O104" i="12"/>
  <c r="AO104" i="12" s="1"/>
  <c r="O130" i="12"/>
  <c r="P10" i="2"/>
  <c r="Q191" i="12"/>
  <c r="V80" i="7" s="1"/>
  <c r="P9" i="2"/>
  <c r="Q162" i="12"/>
  <c r="V65" i="7" s="1"/>
  <c r="O19" i="1"/>
  <c r="AA26" i="7"/>
  <c r="P127" i="12"/>
  <c r="U57" i="12"/>
  <c r="Z30" i="7"/>
  <c r="AN196" i="7"/>
  <c r="L427" i="15"/>
  <c r="L423" i="15" s="1"/>
  <c r="L410" i="15"/>
  <c r="M390" i="15"/>
  <c r="M398" i="15"/>
  <c r="R228" i="7" s="1"/>
  <c r="R227" i="7" s="1"/>
  <c r="M431" i="15" s="1"/>
  <c r="T369" i="15"/>
  <c r="U367" i="15"/>
  <c r="U365" i="15" s="1"/>
  <c r="U306" i="15"/>
  <c r="U304" i="15" s="1"/>
  <c r="T308" i="15"/>
  <c r="L16" i="19"/>
  <c r="K90" i="1" s="1"/>
  <c r="L20" i="19"/>
  <c r="L46" i="19"/>
  <c r="Q367" i="7" s="1"/>
  <c r="Q366" i="7" s="1"/>
  <c r="L56" i="19" s="1"/>
  <c r="L47" i="19"/>
  <c r="L48" i="19"/>
  <c r="L55" i="19"/>
  <c r="L52" i="19" s="1"/>
  <c r="L33" i="19"/>
  <c r="M42" i="19"/>
  <c r="M25" i="19"/>
  <c r="M36" i="19" s="1"/>
  <c r="L109" i="1" s="1"/>
  <c r="M18" i="19"/>
  <c r="M29" i="19"/>
  <c r="R362" i="7" s="1"/>
  <c r="R361" i="7" s="1"/>
  <c r="M37" i="19" s="1"/>
  <c r="N8" i="19"/>
  <c r="N17" i="19" s="1"/>
  <c r="N12" i="19"/>
  <c r="N325" i="16"/>
  <c r="O323" i="16"/>
  <c r="X96" i="19"/>
  <c r="X104" i="19" s="1"/>
  <c r="W104" i="19"/>
  <c r="W71" i="19"/>
  <c r="V79" i="19"/>
  <c r="V60" i="25"/>
  <c r="AA445" i="7" s="1"/>
  <c r="AA444" i="7" s="1"/>
  <c r="V68" i="25" s="1"/>
  <c r="W52" i="25"/>
  <c r="W168" i="18"/>
  <c r="X160" i="18"/>
  <c r="Y152" i="18"/>
  <c r="AD343" i="7" s="1"/>
  <c r="AD342" i="7" s="1"/>
  <c r="Y172" i="18" s="1"/>
  <c r="W161" i="18"/>
  <c r="X153" i="18"/>
  <c r="V169" i="18"/>
  <c r="U62" i="25"/>
  <c r="V171" i="18"/>
  <c r="U108" i="1" s="1"/>
  <c r="X154" i="18"/>
  <c r="W162" i="18"/>
  <c r="U173" i="18"/>
  <c r="T89" i="1"/>
  <c r="U67" i="25"/>
  <c r="U69" i="25" s="1"/>
  <c r="U59" i="25"/>
  <c r="V159" i="18"/>
  <c r="V167" i="18"/>
  <c r="T69" i="25"/>
  <c r="X134" i="18"/>
  <c r="AC338" i="7" s="1"/>
  <c r="AC337" i="7" s="1"/>
  <c r="X147" i="18" s="1"/>
  <c r="W142" i="18"/>
  <c r="V141" i="18"/>
  <c r="V29" i="25"/>
  <c r="U46" i="25"/>
  <c r="U36" i="25"/>
  <c r="T36" i="25"/>
  <c r="T46" i="25"/>
  <c r="T7" i="25" s="1"/>
  <c r="V94" i="19"/>
  <c r="V102" i="19"/>
  <c r="W95" i="19"/>
  <c r="W103" i="19" s="1"/>
  <c r="X87" i="19"/>
  <c r="AC380" i="7" s="1"/>
  <c r="AC379" i="7" s="1"/>
  <c r="X107" i="19" s="1"/>
  <c r="V69" i="19"/>
  <c r="V77" i="19"/>
  <c r="W70" i="19"/>
  <c r="W78" i="19" s="1"/>
  <c r="X62" i="19"/>
  <c r="AC375" i="7" s="1"/>
  <c r="AC374" i="7" s="1"/>
  <c r="X82" i="19" s="1"/>
  <c r="AB45" i="19"/>
  <c r="Y28" i="19"/>
  <c r="U450" i="15"/>
  <c r="U438" i="15" s="1"/>
  <c r="T462" i="15"/>
  <c r="T475" i="15" s="1"/>
  <c r="T461" i="15"/>
  <c r="T474" i="15" s="1"/>
  <c r="U449" i="15"/>
  <c r="U437" i="15" s="1"/>
  <c r="U447" i="15"/>
  <c r="U435" i="15" s="1"/>
  <c r="T459" i="15"/>
  <c r="T472" i="15" s="1"/>
  <c r="T415" i="15"/>
  <c r="T428" i="15" s="1"/>
  <c r="U403" i="15"/>
  <c r="U391" i="15" s="1"/>
  <c r="T412" i="15"/>
  <c r="T425" i="15" s="1"/>
  <c r="U400" i="15"/>
  <c r="U388" i="15" s="1"/>
  <c r="U446" i="15"/>
  <c r="U434" i="15" s="1"/>
  <c r="T458" i="15"/>
  <c r="T471" i="15" s="1"/>
  <c r="H251" i="15"/>
  <c r="G154" i="1"/>
  <c r="W5" i="25"/>
  <c r="X106" i="18"/>
  <c r="J88" i="1"/>
  <c r="J20" i="12"/>
  <c r="I71" i="1"/>
  <c r="AO226" i="12"/>
  <c r="N74" i="1"/>
  <c r="AN74" i="1" s="1"/>
  <c r="V125" i="19"/>
  <c r="AA395" i="7" s="1"/>
  <c r="AA394" i="7" s="1"/>
  <c r="V131" i="19" s="1"/>
  <c r="U128" i="19"/>
  <c r="U130" i="19" s="1"/>
  <c r="V168" i="19"/>
  <c r="U172" i="19"/>
  <c r="T179" i="19"/>
  <c r="T181" i="19" s="1"/>
  <c r="U62" i="18"/>
  <c r="T83" i="1"/>
  <c r="X5" i="19"/>
  <c r="V84" i="18"/>
  <c r="W80" i="18"/>
  <c r="T413" i="15"/>
  <c r="T426" i="15" s="1"/>
  <c r="U401" i="15"/>
  <c r="U389" i="15" s="1"/>
  <c r="W81" i="18"/>
  <c r="AC67" i="18"/>
  <c r="V60" i="18"/>
  <c r="U83" i="1" s="1"/>
  <c r="W58" i="18"/>
  <c r="K23" i="18"/>
  <c r="N13" i="2"/>
  <c r="AN13" i="2" s="1"/>
  <c r="O39" i="13"/>
  <c r="O45" i="13"/>
  <c r="O48" i="13"/>
  <c r="O44" i="13"/>
  <c r="O47" i="13" s="1"/>
  <c r="N62" i="1" s="1"/>
  <c r="S281" i="16"/>
  <c r="S282" i="16"/>
  <c r="U276" i="16"/>
  <c r="U274" i="16" s="1"/>
  <c r="T278" i="16"/>
  <c r="L429" i="16"/>
  <c r="L445" i="16"/>
  <c r="L431" i="16" s="1"/>
  <c r="S339" i="16"/>
  <c r="S340" i="16"/>
  <c r="S361" i="16"/>
  <c r="S362" i="16"/>
  <c r="H45" i="2"/>
  <c r="I164" i="16"/>
  <c r="H12" i="15"/>
  <c r="Q336" i="15"/>
  <c r="Q338" i="15" s="1"/>
  <c r="R334" i="15"/>
  <c r="R332" i="15" s="1"/>
  <c r="Q286" i="15"/>
  <c r="R284" i="15"/>
  <c r="R282" i="15" s="1"/>
  <c r="J42" i="1"/>
  <c r="H23" i="15"/>
  <c r="R302" i="15"/>
  <c r="R362" i="15"/>
  <c r="R361" i="15"/>
  <c r="R363" i="15" s="1"/>
  <c r="G31" i="1"/>
  <c r="G48" i="1"/>
  <c r="R283" i="16"/>
  <c r="R243" i="16"/>
  <c r="U417" i="16"/>
  <c r="U415" i="16" s="1"/>
  <c r="T419" i="16"/>
  <c r="S424" i="16"/>
  <c r="U236" i="16"/>
  <c r="U234" i="16" s="1"/>
  <c r="T238" i="16"/>
  <c r="S242" i="16"/>
  <c r="S241" i="16"/>
  <c r="S243" i="16" s="1"/>
  <c r="U356" i="16"/>
  <c r="U354" i="16" s="1"/>
  <c r="T358" i="16"/>
  <c r="S292" i="16"/>
  <c r="S293" i="16"/>
  <c r="S358" i="15"/>
  <c r="U356" i="15"/>
  <c r="U354" i="15" s="1"/>
  <c r="I92" i="15"/>
  <c r="I26" i="15"/>
  <c r="J14" i="12"/>
  <c r="I8" i="2"/>
  <c r="J18" i="12"/>
  <c r="I18" i="1"/>
  <c r="I19" i="12"/>
  <c r="H57" i="1"/>
  <c r="AO222" i="12"/>
  <c r="N20" i="2"/>
  <c r="AN20" i="2" s="1"/>
  <c r="AO224" i="12"/>
  <c r="N21" i="1"/>
  <c r="AN21" i="1" s="1"/>
  <c r="AO223" i="12"/>
  <c r="N12" i="1"/>
  <c r="AN12" i="1" s="1"/>
  <c r="P211" i="12"/>
  <c r="O19" i="2"/>
  <c r="P182" i="12"/>
  <c r="O18" i="2"/>
  <c r="Q147" i="15"/>
  <c r="Q143" i="15"/>
  <c r="R145" i="15" s="1"/>
  <c r="R143" i="15" s="1"/>
  <c r="U293" i="15"/>
  <c r="V295" i="15" s="1"/>
  <c r="T297" i="15"/>
  <c r="T301" i="15" s="1"/>
  <c r="S302" i="15"/>
  <c r="M62" i="1"/>
  <c r="N49" i="13"/>
  <c r="N51" i="13" s="1"/>
  <c r="N64" i="1"/>
  <c r="AN64" i="1" s="1"/>
  <c r="O105" i="13"/>
  <c r="P103" i="13"/>
  <c r="O24" i="2"/>
  <c r="I155" i="15"/>
  <c r="I154" i="15"/>
  <c r="J150" i="15"/>
  <c r="J84" i="15"/>
  <c r="I88" i="15"/>
  <c r="I89" i="15"/>
  <c r="Q79" i="15"/>
  <c r="P81" i="15"/>
  <c r="S400" i="16"/>
  <c r="S401" i="16"/>
  <c r="R457" i="16"/>
  <c r="P190" i="16"/>
  <c r="U334" i="16"/>
  <c r="U332" i="16" s="1"/>
  <c r="T336" i="16"/>
  <c r="Q196" i="16"/>
  <c r="Q189" i="16" s="1"/>
  <c r="Q232" i="16"/>
  <c r="Q197" i="16" s="1"/>
  <c r="Q199" i="16" s="1"/>
  <c r="R402" i="16"/>
  <c r="N436" i="16"/>
  <c r="T350" i="16"/>
  <c r="T351" i="16"/>
  <c r="H9" i="15"/>
  <c r="N387" i="15"/>
  <c r="N411" i="15" s="1"/>
  <c r="G35" i="1"/>
  <c r="T408" i="16"/>
  <c r="U406" i="16"/>
  <c r="U404" i="16" s="1"/>
  <c r="R413" i="16"/>
  <c r="S411" i="16"/>
  <c r="S412" i="16"/>
  <c r="AO37" i="13"/>
  <c r="O46" i="13"/>
  <c r="P36" i="13"/>
  <c r="P37" i="13" s="1"/>
  <c r="P27" i="13" s="1"/>
  <c r="U140" i="7" s="1"/>
  <c r="U130" i="7" s="1"/>
  <c r="P50" i="13" s="1"/>
  <c r="V9" i="13"/>
  <c r="V11" i="13" s="1"/>
  <c r="AO59" i="12"/>
  <c r="O60" i="12"/>
  <c r="V345" i="16"/>
  <c r="V343" i="16" s="1"/>
  <c r="U347" i="16"/>
  <c r="R391" i="16"/>
  <c r="S352" i="16"/>
  <c r="T397" i="16"/>
  <c r="U395" i="16"/>
  <c r="U393" i="16" s="1"/>
  <c r="T386" i="16"/>
  <c r="U384" i="16"/>
  <c r="U382" i="16" s="1"/>
  <c r="S389" i="16"/>
  <c r="S390" i="16"/>
  <c r="Q248" i="16"/>
  <c r="Q188" i="16"/>
  <c r="S208" i="16"/>
  <c r="S209" i="16"/>
  <c r="J176" i="16"/>
  <c r="I180" i="16"/>
  <c r="I161" i="16" s="1"/>
  <c r="H40" i="1" s="1"/>
  <c r="I181" i="16"/>
  <c r="I162" i="16" s="1"/>
  <c r="H54" i="1" s="1"/>
  <c r="R221" i="16"/>
  <c r="R247" i="16"/>
  <c r="J150" i="16"/>
  <c r="I154" i="16"/>
  <c r="I155" i="16"/>
  <c r="I139" i="16"/>
  <c r="I140" i="16"/>
  <c r="J135" i="16"/>
  <c r="J120" i="16"/>
  <c r="I124" i="16"/>
  <c r="I125" i="16"/>
  <c r="I110" i="16"/>
  <c r="I109" i="16"/>
  <c r="I92" i="16"/>
  <c r="R130" i="16"/>
  <c r="R128" i="16" s="1"/>
  <c r="R100" i="16"/>
  <c r="P145" i="16"/>
  <c r="AO143" i="16"/>
  <c r="S117" i="16"/>
  <c r="S113" i="16"/>
  <c r="T281" i="16"/>
  <c r="T282" i="16"/>
  <c r="S245" i="16"/>
  <c r="S260" i="16"/>
  <c r="S261" i="16" s="1"/>
  <c r="AG10" i="12"/>
  <c r="AH14" i="21"/>
  <c r="AH10" i="13" s="1"/>
  <c r="J95" i="12"/>
  <c r="J42" i="12"/>
  <c r="J30" i="12" s="1"/>
  <c r="K85" i="12"/>
  <c r="K39" i="12" s="1"/>
  <c r="K13" i="12"/>
  <c r="I47" i="12"/>
  <c r="I99" i="12"/>
  <c r="J43" i="12"/>
  <c r="J31" i="12" s="1"/>
  <c r="V9" i="12"/>
  <c r="V11" i="12" s="1"/>
  <c r="R195" i="16"/>
  <c r="R194" i="16"/>
  <c r="R187" i="16" s="1"/>
  <c r="R231" i="16"/>
  <c r="R246" i="16"/>
  <c r="I160" i="15"/>
  <c r="U287" i="16"/>
  <c r="U285" i="16" s="1"/>
  <c r="T289" i="16"/>
  <c r="R294" i="16"/>
  <c r="S219" i="16"/>
  <c r="S220" i="16"/>
  <c r="U265" i="16"/>
  <c r="U263" i="16" s="1"/>
  <c r="T267" i="16"/>
  <c r="T256" i="16"/>
  <c r="U254" i="16"/>
  <c r="U252" i="16" s="1"/>
  <c r="U214" i="16"/>
  <c r="U212" i="16" s="1"/>
  <c r="T216" i="16"/>
  <c r="U203" i="16"/>
  <c r="U201" i="16" s="1"/>
  <c r="T205" i="16"/>
  <c r="T225" i="16"/>
  <c r="T223" i="16" s="1"/>
  <c r="S227" i="16"/>
  <c r="R261" i="16"/>
  <c r="R210" i="16"/>
  <c r="AO190" i="16"/>
  <c r="O199" i="16"/>
  <c r="O192" i="16" s="1"/>
  <c r="AO197" i="16"/>
  <c r="S270" i="16"/>
  <c r="S271" i="16"/>
  <c r="R272" i="16"/>
  <c r="I88" i="16"/>
  <c r="I89" i="16"/>
  <c r="Q81" i="16"/>
  <c r="Q77" i="16"/>
  <c r="R66" i="16"/>
  <c r="R62" i="16"/>
  <c r="S64" i="16" s="1"/>
  <c r="S62" i="16" s="1"/>
  <c r="I74" i="16"/>
  <c r="I73" i="16"/>
  <c r="J69" i="16"/>
  <c r="J54" i="16"/>
  <c r="I59" i="16"/>
  <c r="I58" i="16"/>
  <c r="AO34" i="16"/>
  <c r="P34" i="16"/>
  <c r="P49" i="16"/>
  <c r="P47" i="16" s="1"/>
  <c r="AO47" i="16"/>
  <c r="I351" i="15"/>
  <c r="I350" i="15"/>
  <c r="I339" i="15"/>
  <c r="I340" i="15"/>
  <c r="I328" i="15"/>
  <c r="I329" i="15"/>
  <c r="I289" i="15"/>
  <c r="I290" i="15"/>
  <c r="I278" i="15"/>
  <c r="I279" i="15"/>
  <c r="I267" i="15"/>
  <c r="I268" i="15"/>
  <c r="H249" i="15"/>
  <c r="Q343" i="15"/>
  <c r="Q233" i="15"/>
  <c r="Q229" i="15"/>
  <c r="R231" i="15" s="1"/>
  <c r="R229" i="15" s="1"/>
  <c r="I240" i="15"/>
  <c r="I241" i="15"/>
  <c r="J236" i="15"/>
  <c r="I225" i="15"/>
  <c r="I224" i="15"/>
  <c r="I204" i="15"/>
  <c r="J220" i="15"/>
  <c r="H210" i="15"/>
  <c r="R217" i="15"/>
  <c r="R213" i="15"/>
  <c r="J193" i="15"/>
  <c r="I197" i="15"/>
  <c r="I198" i="15"/>
  <c r="I180" i="15"/>
  <c r="I181" i="15"/>
  <c r="J176" i="15"/>
  <c r="P190" i="15"/>
  <c r="H21" i="15"/>
  <c r="I139" i="15"/>
  <c r="I140" i="15"/>
  <c r="J135" i="15"/>
  <c r="J120" i="15"/>
  <c r="I124" i="15"/>
  <c r="I125" i="15"/>
  <c r="I111" i="15"/>
  <c r="J103" i="15"/>
  <c r="P132" i="15"/>
  <c r="Q130" i="15"/>
  <c r="Q128" i="15" s="1"/>
  <c r="P102" i="15"/>
  <c r="Q117" i="15"/>
  <c r="Q113" i="15"/>
  <c r="AO66" i="15"/>
  <c r="P47" i="15"/>
  <c r="Q49" i="15" s="1"/>
  <c r="J69" i="15"/>
  <c r="I73" i="15"/>
  <c r="I74" i="15"/>
  <c r="P66" i="15"/>
  <c r="Q64" i="15"/>
  <c r="J54" i="15"/>
  <c r="I59" i="15"/>
  <c r="I58" i="15"/>
  <c r="P51" i="15"/>
  <c r="I44" i="15"/>
  <c r="I43" i="15"/>
  <c r="J39" i="15"/>
  <c r="N72" i="12"/>
  <c r="T117" i="13"/>
  <c r="T12" i="12"/>
  <c r="U82" i="12"/>
  <c r="U237" i="12"/>
  <c r="Z90" i="7" s="1"/>
  <c r="U34" i="13"/>
  <c r="U198" i="12"/>
  <c r="U90" i="13"/>
  <c r="W51" i="12"/>
  <c r="W53" i="12" s="1"/>
  <c r="W76" i="12"/>
  <c r="W78" i="12" s="1"/>
  <c r="W80" i="12" s="1"/>
  <c r="W233" i="12"/>
  <c r="W235" i="12" s="1"/>
  <c r="AB86" i="7" s="1"/>
  <c r="W287" i="12"/>
  <c r="W289" i="12" s="1"/>
  <c r="W28" i="13"/>
  <c r="W30" i="13" s="1"/>
  <c r="AB131" i="7" s="1"/>
  <c r="W192" i="12"/>
  <c r="W194" i="12" s="1"/>
  <c r="AB71" i="7" s="1"/>
  <c r="W56" i="13"/>
  <c r="W58" i="13" s="1"/>
  <c r="AB146" i="7" s="1"/>
  <c r="W84" i="13"/>
  <c r="W86" i="13" s="1"/>
  <c r="AB161" i="7" s="1"/>
  <c r="W112" i="13"/>
  <c r="W115" i="13" s="1"/>
  <c r="W163" i="12"/>
  <c r="W165" i="12" s="1"/>
  <c r="AB56" i="7" s="1"/>
  <c r="V55" i="12"/>
  <c r="U62" i="13"/>
  <c r="U116" i="13"/>
  <c r="T79" i="1" s="1"/>
  <c r="V112" i="13"/>
  <c r="V115" i="13" s="1"/>
  <c r="V80" i="12"/>
  <c r="V82" i="12" s="1"/>
  <c r="V237" i="12"/>
  <c r="V32" i="13"/>
  <c r="AO182" i="12"/>
  <c r="O184" i="12"/>
  <c r="P105" i="12"/>
  <c r="P106" i="12"/>
  <c r="P103" i="12"/>
  <c r="P108" i="12"/>
  <c r="AO103" i="13"/>
  <c r="Q95" i="13"/>
  <c r="Q100" i="13"/>
  <c r="R92" i="13"/>
  <c r="R93" i="13" s="1"/>
  <c r="Q102" i="13"/>
  <c r="P25" i="1" s="1"/>
  <c r="Q104" i="13"/>
  <c r="P78" i="1" s="1"/>
  <c r="Q101" i="13"/>
  <c r="P16" i="1" s="1"/>
  <c r="AO252" i="12"/>
  <c r="O225" i="12"/>
  <c r="P155" i="12"/>
  <c r="Q212" i="12"/>
  <c r="P73" i="1" s="1"/>
  <c r="Q209" i="12"/>
  <c r="P11" i="1" s="1"/>
  <c r="Q203" i="12"/>
  <c r="Q210" i="12"/>
  <c r="P20" i="1" s="1"/>
  <c r="R200" i="12"/>
  <c r="R201" i="12" s="1"/>
  <c r="Q208" i="12"/>
  <c r="Q253" i="12"/>
  <c r="Q226" i="12" s="1"/>
  <c r="P74" i="1" s="1"/>
  <c r="Q250" i="12"/>
  <c r="Q223" i="12" s="1"/>
  <c r="P12" i="1" s="1"/>
  <c r="Q249" i="12"/>
  <c r="Q220" i="12"/>
  <c r="P11" i="2" s="1"/>
  <c r="Q251" i="12"/>
  <c r="Q224" i="12" s="1"/>
  <c r="P21" i="1" s="1"/>
  <c r="Q244" i="12"/>
  <c r="Q221" i="12" s="1"/>
  <c r="R241" i="12"/>
  <c r="R242" i="12" s="1"/>
  <c r="R232" i="12" s="1"/>
  <c r="P252" i="12"/>
  <c r="P222" i="12"/>
  <c r="O20" i="2" s="1"/>
  <c r="Q183" i="12"/>
  <c r="P72" i="1" s="1"/>
  <c r="Q180" i="12"/>
  <c r="P10" i="1" s="1"/>
  <c r="Q179" i="12"/>
  <c r="Q174" i="12"/>
  <c r="R171" i="12"/>
  <c r="R172" i="12" s="1"/>
  <c r="Q181" i="12"/>
  <c r="Q154" i="12"/>
  <c r="Q150" i="12"/>
  <c r="Q153" i="12" s="1"/>
  <c r="Q151" i="12"/>
  <c r="R142" i="12"/>
  <c r="R143" i="12" s="1"/>
  <c r="Q152" i="12"/>
  <c r="Q145" i="12"/>
  <c r="Q131" i="12"/>
  <c r="Q129" i="12"/>
  <c r="Q106" i="12" s="1"/>
  <c r="Q128" i="12"/>
  <c r="Q102" i="12"/>
  <c r="Q122" i="12"/>
  <c r="R119" i="12"/>
  <c r="R120" i="12" s="1"/>
  <c r="R101" i="12" s="1"/>
  <c r="W50" i="7" s="1"/>
  <c r="W40" i="7" s="1"/>
  <c r="R110" i="12" s="1"/>
  <c r="O213" i="12"/>
  <c r="AO211" i="12"/>
  <c r="AO153" i="12"/>
  <c r="O155" i="12"/>
  <c r="R275" i="12"/>
  <c r="R278" i="12"/>
  <c r="O227" i="12"/>
  <c r="AO227" i="12" s="1"/>
  <c r="O256" i="12"/>
  <c r="R269" i="12"/>
  <c r="R274" i="12"/>
  <c r="S266" i="12"/>
  <c r="S267" i="12" s="1"/>
  <c r="Q277" i="12"/>
  <c r="Q279" i="12" s="1"/>
  <c r="AO281" i="12"/>
  <c r="P281" i="12"/>
  <c r="R276" i="12"/>
  <c r="M74" i="12"/>
  <c r="R26" i="2"/>
  <c r="X108" i="18" l="1"/>
  <c r="X109" i="18"/>
  <c r="X111" i="18"/>
  <c r="X113" i="18" s="1"/>
  <c r="AB331" i="7"/>
  <c r="AB330" i="7" s="1"/>
  <c r="W114" i="18" s="1"/>
  <c r="W115" i="18" s="1"/>
  <c r="K158" i="1"/>
  <c r="T300" i="15"/>
  <c r="T237" i="7"/>
  <c r="O30" i="16" s="1"/>
  <c r="AO30" i="16" s="1"/>
  <c r="P64" i="30"/>
  <c r="K30" i="1"/>
  <c r="U238" i="7"/>
  <c r="R318" i="16"/>
  <c r="R317" i="16"/>
  <c r="S455" i="16"/>
  <c r="S456" i="16"/>
  <c r="T312" i="16"/>
  <c r="S314" i="16"/>
  <c r="S316" i="16" s="1"/>
  <c r="T310" i="16"/>
  <c r="U450" i="16"/>
  <c r="U448" i="16" s="1"/>
  <c r="T452" i="16"/>
  <c r="J101" i="1"/>
  <c r="O323" i="15"/>
  <c r="N325" i="15"/>
  <c r="N315" i="15" s="1"/>
  <c r="N31" i="18"/>
  <c r="N29" i="18" s="1"/>
  <c r="M15" i="18"/>
  <c r="L119" i="18"/>
  <c r="L97" i="18"/>
  <c r="L21" i="18"/>
  <c r="Q305" i="7"/>
  <c r="Q302" i="7"/>
  <c r="Q291" i="7"/>
  <c r="L20" i="18"/>
  <c r="L19" i="18" s="1"/>
  <c r="K80" i="1" s="1"/>
  <c r="L457" i="15"/>
  <c r="L473" i="15"/>
  <c r="L470" i="15" s="1"/>
  <c r="L379" i="15" s="1"/>
  <c r="M445" i="15"/>
  <c r="M436" i="15"/>
  <c r="K382" i="15"/>
  <c r="J38" i="2"/>
  <c r="U213" i="7"/>
  <c r="U211" i="7" s="1"/>
  <c r="S374" i="15"/>
  <c r="G166" i="1"/>
  <c r="G160" i="1" s="1"/>
  <c r="U7" i="25"/>
  <c r="N32" i="15"/>
  <c r="N36" i="15"/>
  <c r="S191" i="7"/>
  <c r="P98" i="15"/>
  <c r="U202" i="7"/>
  <c r="O61" i="1"/>
  <c r="P308" i="12"/>
  <c r="P310" i="12" s="1"/>
  <c r="AA120" i="7"/>
  <c r="V293" i="12"/>
  <c r="L302" i="16"/>
  <c r="K28" i="1"/>
  <c r="Q12" i="2"/>
  <c r="R286" i="12"/>
  <c r="W125" i="7" s="1"/>
  <c r="W115" i="7" s="1"/>
  <c r="R309" i="12" s="1"/>
  <c r="R307" i="12"/>
  <c r="Q75" i="1" s="1"/>
  <c r="R303" i="12"/>
  <c r="S295" i="12"/>
  <c r="S296" i="12" s="1"/>
  <c r="R298" i="12"/>
  <c r="R305" i="12"/>
  <c r="Q22" i="1" s="1"/>
  <c r="R304" i="12"/>
  <c r="Q13" i="1" s="1"/>
  <c r="Q306" i="12"/>
  <c r="P21" i="2"/>
  <c r="AO308" i="12"/>
  <c r="O310" i="12"/>
  <c r="AO310" i="12" s="1"/>
  <c r="M300" i="16"/>
  <c r="L34" i="2"/>
  <c r="X11" i="27"/>
  <c r="W13" i="27"/>
  <c r="W15" i="27" s="1"/>
  <c r="AB457" i="7"/>
  <c r="AB456" i="7" s="1"/>
  <c r="W16" i="27" s="1"/>
  <c r="W8" i="27" s="1"/>
  <c r="V17" i="27"/>
  <c r="V91" i="18"/>
  <c r="U105" i="1" s="1"/>
  <c r="V88" i="18"/>
  <c r="U85" i="1" s="1"/>
  <c r="X69" i="1"/>
  <c r="X67" i="1" s="1"/>
  <c r="Y119" i="19"/>
  <c r="W67" i="1"/>
  <c r="Y69" i="1"/>
  <c r="Z119" i="19"/>
  <c r="AA115" i="19"/>
  <c r="AB113" i="19"/>
  <c r="AF385" i="7"/>
  <c r="AF384" i="7" s="1"/>
  <c r="AA118" i="19" s="1"/>
  <c r="U108" i="19"/>
  <c r="T111" i="1"/>
  <c r="V106" i="19"/>
  <c r="V105" i="19"/>
  <c r="W97" i="19"/>
  <c r="W94" i="19" s="1"/>
  <c r="X89" i="19"/>
  <c r="S194" i="19"/>
  <c r="S196" i="19" s="1"/>
  <c r="R114" i="1"/>
  <c r="L161" i="19"/>
  <c r="K113" i="1"/>
  <c r="K97" i="1"/>
  <c r="K159" i="1"/>
  <c r="L433" i="16"/>
  <c r="L434" i="16" s="1"/>
  <c r="M163" i="19"/>
  <c r="M157" i="19"/>
  <c r="M160" i="19"/>
  <c r="L51" i="19"/>
  <c r="K110" i="1"/>
  <c r="O321" i="16"/>
  <c r="T265" i="7"/>
  <c r="T264" i="7" s="1"/>
  <c r="O308" i="16" s="1"/>
  <c r="AO308" i="16" s="1"/>
  <c r="Z280" i="7"/>
  <c r="Z279" i="7" s="1"/>
  <c r="U458" i="16" s="1"/>
  <c r="U138" i="19"/>
  <c r="N440" i="16"/>
  <c r="N140" i="19"/>
  <c r="N139" i="19" s="1"/>
  <c r="R98" i="16"/>
  <c r="S100" i="16" s="1"/>
  <c r="P143" i="16"/>
  <c r="U249" i="7"/>
  <c r="U248" i="7" s="1"/>
  <c r="P96" i="16" s="1"/>
  <c r="AA165" i="7"/>
  <c r="V90" i="13"/>
  <c r="AA150" i="7"/>
  <c r="V62" i="13"/>
  <c r="V34" i="13"/>
  <c r="V12" i="13" s="1"/>
  <c r="AA135" i="7"/>
  <c r="Q171" i="15"/>
  <c r="Q169" i="15" s="1"/>
  <c r="P173" i="15"/>
  <c r="U207" i="7"/>
  <c r="O264" i="15"/>
  <c r="O266" i="15" s="1"/>
  <c r="AO266" i="15" s="1"/>
  <c r="AO260" i="15"/>
  <c r="P262" i="15"/>
  <c r="P260" i="15"/>
  <c r="R308" i="7"/>
  <c r="R307" i="7" s="1"/>
  <c r="M53" i="18" s="1"/>
  <c r="M49" i="18"/>
  <c r="L82" i="1" s="1"/>
  <c r="M52" i="18"/>
  <c r="M443" i="16"/>
  <c r="M429" i="16" s="1"/>
  <c r="L30" i="1" s="1"/>
  <c r="L28" i="1" s="1"/>
  <c r="M428" i="16"/>
  <c r="R406" i="7"/>
  <c r="R417" i="7"/>
  <c r="M148" i="19"/>
  <c r="L151" i="19"/>
  <c r="N136" i="19"/>
  <c r="U93" i="1"/>
  <c r="U100" i="1"/>
  <c r="AA7" i="7"/>
  <c r="U140" i="1" s="1"/>
  <c r="T27" i="2"/>
  <c r="AA23" i="7"/>
  <c r="T28" i="2"/>
  <c r="U28" i="2" s="1"/>
  <c r="V70" i="7"/>
  <c r="Q214" i="12" s="1"/>
  <c r="V55" i="7"/>
  <c r="Q185" i="12" s="1"/>
  <c r="T95" i="1"/>
  <c r="U132" i="19"/>
  <c r="X83" i="19"/>
  <c r="L38" i="19"/>
  <c r="M34" i="19"/>
  <c r="X148" i="18"/>
  <c r="V89" i="18"/>
  <c r="N254" i="15"/>
  <c r="N277" i="15"/>
  <c r="N47" i="18"/>
  <c r="O27" i="18"/>
  <c r="O271" i="15"/>
  <c r="AO273" i="15"/>
  <c r="T223" i="7"/>
  <c r="T222" i="7" s="1"/>
  <c r="O37" i="18" s="1"/>
  <c r="M72" i="18"/>
  <c r="L84" i="1" s="1"/>
  <c r="M69" i="18"/>
  <c r="R318" i="7" s="1"/>
  <c r="R317" i="7" s="1"/>
  <c r="M76" i="18" s="1"/>
  <c r="M70" i="18"/>
  <c r="M75" i="18"/>
  <c r="L104" i="1" s="1"/>
  <c r="U415" i="15"/>
  <c r="U428" i="15" s="1"/>
  <c r="V403" i="15"/>
  <c r="V391" i="15" s="1"/>
  <c r="V400" i="15"/>
  <c r="V388" i="15" s="1"/>
  <c r="U412" i="15"/>
  <c r="U425" i="15" s="1"/>
  <c r="V446" i="15"/>
  <c r="V434" i="15" s="1"/>
  <c r="U458" i="15"/>
  <c r="U471" i="15" s="1"/>
  <c r="AA75" i="7"/>
  <c r="V198" i="12"/>
  <c r="AA60" i="7"/>
  <c r="V169" i="12"/>
  <c r="Q228" i="12"/>
  <c r="K27" i="12"/>
  <c r="P35" i="7"/>
  <c r="P25" i="7" s="1"/>
  <c r="I35" i="12"/>
  <c r="I21" i="12" s="1"/>
  <c r="I49" i="12"/>
  <c r="I37" i="12" s="1"/>
  <c r="I23" i="12" s="1"/>
  <c r="W291" i="12"/>
  <c r="AB116" i="7"/>
  <c r="V239" i="12"/>
  <c r="AA90" i="7"/>
  <c r="R219" i="12"/>
  <c r="W95" i="7"/>
  <c r="W85" i="7" s="1"/>
  <c r="R255" i="12" s="1"/>
  <c r="Y72" i="25"/>
  <c r="X74" i="25"/>
  <c r="X76" i="25" s="1"/>
  <c r="W76" i="25"/>
  <c r="X13" i="25"/>
  <c r="Y23" i="25"/>
  <c r="Z21" i="25"/>
  <c r="AE437" i="7" s="1"/>
  <c r="AE436" i="7" s="1"/>
  <c r="Z24" i="25" s="1"/>
  <c r="AC433" i="7"/>
  <c r="AC432" i="7" s="1"/>
  <c r="X15" i="25" s="1"/>
  <c r="X14" i="25" s="1"/>
  <c r="X18" i="25" s="1"/>
  <c r="Y11" i="25"/>
  <c r="Y17" i="25" s="1"/>
  <c r="Y80" i="25"/>
  <c r="AD452" i="7" s="1"/>
  <c r="AD451" i="7" s="1"/>
  <c r="Y92" i="25" s="1"/>
  <c r="X82" i="25"/>
  <c r="X84" i="25" s="1"/>
  <c r="W84" i="25"/>
  <c r="V90" i="25"/>
  <c r="V93" i="25" s="1"/>
  <c r="W88" i="25"/>
  <c r="T191" i="19"/>
  <c r="T193" i="19" s="1"/>
  <c r="V187" i="19"/>
  <c r="V190" i="19"/>
  <c r="U176" i="19"/>
  <c r="T98" i="1" s="1"/>
  <c r="U183" i="19"/>
  <c r="V173" i="19"/>
  <c r="V177" i="19" s="1"/>
  <c r="W86" i="18"/>
  <c r="AO373" i="16"/>
  <c r="O10" i="19"/>
  <c r="AO10" i="19" s="1"/>
  <c r="O375" i="16"/>
  <c r="O365" i="16" s="1"/>
  <c r="N365" i="16"/>
  <c r="N378" i="16"/>
  <c r="N379" i="16"/>
  <c r="T373" i="15"/>
  <c r="T372" i="15"/>
  <c r="T374" i="15" s="1"/>
  <c r="V306" i="15"/>
  <c r="V304" i="15" s="1"/>
  <c r="U308" i="15"/>
  <c r="T311" i="15"/>
  <c r="T312" i="15"/>
  <c r="Q15" i="2"/>
  <c r="R83" i="13"/>
  <c r="W170" i="7" s="1"/>
  <c r="W160" i="7" s="1"/>
  <c r="R106" i="13" s="1"/>
  <c r="AO39" i="13"/>
  <c r="AO27" i="13"/>
  <c r="S278" i="12"/>
  <c r="S259" i="12"/>
  <c r="X110" i="7" s="1"/>
  <c r="X100" i="7" s="1"/>
  <c r="S280" i="12" s="1"/>
  <c r="J45" i="12"/>
  <c r="J33" i="12" s="1"/>
  <c r="J97" i="12"/>
  <c r="O132" i="12"/>
  <c r="AO130" i="12"/>
  <c r="O107" i="12"/>
  <c r="AO107" i="12" s="1"/>
  <c r="P130" i="12"/>
  <c r="P104" i="12"/>
  <c r="Q10" i="2"/>
  <c r="R191" i="12"/>
  <c r="W80" i="7" s="1"/>
  <c r="Q9" i="2"/>
  <c r="R162" i="12"/>
  <c r="W65" i="7" s="1"/>
  <c r="P19" i="1"/>
  <c r="AB26" i="7"/>
  <c r="Q127" i="12"/>
  <c r="AA30" i="7"/>
  <c r="AO196" i="7"/>
  <c r="L404" i="15"/>
  <c r="L416" i="15"/>
  <c r="N402" i="15"/>
  <c r="M386" i="15"/>
  <c r="M12" i="18" s="1"/>
  <c r="M414" i="15"/>
  <c r="M392" i="15"/>
  <c r="M9" i="18"/>
  <c r="U369" i="15"/>
  <c r="V367" i="15"/>
  <c r="V365" i="15" s="1"/>
  <c r="S362" i="15"/>
  <c r="S361" i="15"/>
  <c r="S363" i="15" s="1"/>
  <c r="K91" i="1"/>
  <c r="M46" i="19"/>
  <c r="R367" i="7" s="1"/>
  <c r="R366" i="7" s="1"/>
  <c r="M56" i="19" s="1"/>
  <c r="M47" i="19"/>
  <c r="M48" i="19"/>
  <c r="M55" i="19"/>
  <c r="M52" i="19" s="1"/>
  <c r="M33" i="19"/>
  <c r="M20" i="19"/>
  <c r="M16" i="19"/>
  <c r="L90" i="1" s="1"/>
  <c r="N31" i="19"/>
  <c r="N11" i="19"/>
  <c r="S357" i="7" s="1"/>
  <c r="S356" i="7" s="1"/>
  <c r="N19" i="19" s="1"/>
  <c r="N30" i="19"/>
  <c r="N329" i="16"/>
  <c r="N328" i="16"/>
  <c r="N304" i="16"/>
  <c r="AO323" i="16"/>
  <c r="O9" i="19"/>
  <c r="T352" i="7" s="1"/>
  <c r="T351" i="7" s="1"/>
  <c r="Y96" i="19"/>
  <c r="X71" i="19"/>
  <c r="W79" i="19"/>
  <c r="X52" i="25"/>
  <c r="X60" i="25" s="1"/>
  <c r="AC445" i="7" s="1"/>
  <c r="AC444" i="7" s="1"/>
  <c r="X68" i="25" s="1"/>
  <c r="X168" i="18"/>
  <c r="Y160" i="18"/>
  <c r="Z152" i="18"/>
  <c r="AE343" i="7" s="1"/>
  <c r="AE342" i="7" s="1"/>
  <c r="Z172" i="18" s="1"/>
  <c r="W169" i="18"/>
  <c r="W61" i="25"/>
  <c r="Y153" i="18"/>
  <c r="X161" i="18"/>
  <c r="V61" i="25"/>
  <c r="X162" i="18"/>
  <c r="Y154" i="18"/>
  <c r="W171" i="18"/>
  <c r="V108" i="1" s="1"/>
  <c r="W62" i="25"/>
  <c r="V51" i="25"/>
  <c r="V173" i="18"/>
  <c r="U89" i="1"/>
  <c r="W60" i="25"/>
  <c r="AB445" i="7" s="1"/>
  <c r="AB444" i="7" s="1"/>
  <c r="W68" i="25" s="1"/>
  <c r="W167" i="18"/>
  <c r="W159" i="18"/>
  <c r="V62" i="25"/>
  <c r="Y134" i="18"/>
  <c r="AD338" i="7" s="1"/>
  <c r="AD337" i="7" s="1"/>
  <c r="Y147" i="18" s="1"/>
  <c r="X142" i="18"/>
  <c r="W141" i="18"/>
  <c r="W28" i="25" s="1"/>
  <c r="W29" i="25"/>
  <c r="W37" i="25" s="1"/>
  <c r="W41" i="25" s="1"/>
  <c r="AB441" i="7" s="1"/>
  <c r="AB440" i="7" s="1"/>
  <c r="W47" i="25" s="1"/>
  <c r="W8" i="25" s="1"/>
  <c r="V28" i="25"/>
  <c r="V37" i="25"/>
  <c r="V41" i="25" s="1"/>
  <c r="T99" i="1"/>
  <c r="U48" i="25"/>
  <c r="S99" i="1"/>
  <c r="T48" i="25"/>
  <c r="W102" i="19"/>
  <c r="X95" i="19"/>
  <c r="X103" i="19" s="1"/>
  <c r="Y87" i="19"/>
  <c r="AD380" i="7" s="1"/>
  <c r="AD379" i="7" s="1"/>
  <c r="Y107" i="19" s="1"/>
  <c r="W69" i="19"/>
  <c r="W77" i="19"/>
  <c r="V93" i="1" s="1"/>
  <c r="X70" i="19"/>
  <c r="X78" i="19" s="1"/>
  <c r="Y62" i="19"/>
  <c r="AD375" i="7" s="1"/>
  <c r="AD374" i="7" s="1"/>
  <c r="Y82" i="19" s="1"/>
  <c r="AC45" i="19"/>
  <c r="Z28" i="19"/>
  <c r="W83" i="18"/>
  <c r="AB326" i="7" s="1"/>
  <c r="AB325" i="7" s="1"/>
  <c r="W92" i="18" s="1"/>
  <c r="H13" i="15"/>
  <c r="H252" i="15"/>
  <c r="U413" i="15"/>
  <c r="U426" i="15" s="1"/>
  <c r="V401" i="15"/>
  <c r="V389" i="15" s="1"/>
  <c r="U462" i="15"/>
  <c r="U475" i="15" s="1"/>
  <c r="V450" i="15"/>
  <c r="V438" i="15" s="1"/>
  <c r="V449" i="15"/>
  <c r="V437" i="15" s="1"/>
  <c r="U461" i="15"/>
  <c r="U474" i="15" s="1"/>
  <c r="V447" i="15"/>
  <c r="V435" i="15" s="1"/>
  <c r="U459" i="15"/>
  <c r="U472" i="15" s="1"/>
  <c r="X5" i="25"/>
  <c r="I165" i="16"/>
  <c r="H157" i="1"/>
  <c r="Y106" i="18"/>
  <c r="AO48" i="13"/>
  <c r="N76" i="1"/>
  <c r="AN76" i="1" s="1"/>
  <c r="W125" i="19"/>
  <c r="AB395" i="7" s="1"/>
  <c r="AB394" i="7" s="1"/>
  <c r="W131" i="19" s="1"/>
  <c r="V128" i="19"/>
  <c r="V130" i="19" s="1"/>
  <c r="W168" i="19"/>
  <c r="V172" i="19"/>
  <c r="U179" i="19"/>
  <c r="Y5" i="19"/>
  <c r="W84" i="18"/>
  <c r="X80" i="18"/>
  <c r="X81" i="18"/>
  <c r="AD67" i="18"/>
  <c r="V62" i="18"/>
  <c r="W60" i="18"/>
  <c r="V83" i="1" s="1"/>
  <c r="X58" i="18"/>
  <c r="J38" i="18"/>
  <c r="AN62" i="1"/>
  <c r="N14" i="1"/>
  <c r="AN14" i="1" s="1"/>
  <c r="AO45" i="13"/>
  <c r="N22" i="2"/>
  <c r="AN22" i="2" s="1"/>
  <c r="AO44" i="13"/>
  <c r="O59" i="1"/>
  <c r="P213" i="12"/>
  <c r="P215" i="12" s="1"/>
  <c r="O58" i="1"/>
  <c r="P184" i="12"/>
  <c r="P186" i="12" s="1"/>
  <c r="O107" i="13"/>
  <c r="AO107" i="13" s="1"/>
  <c r="AO105" i="13"/>
  <c r="O64" i="1"/>
  <c r="P105" i="13"/>
  <c r="P107" i="13" s="1"/>
  <c r="H24" i="15"/>
  <c r="S363" i="16"/>
  <c r="S283" i="16"/>
  <c r="V276" i="16"/>
  <c r="V274" i="16" s="1"/>
  <c r="U278" i="16"/>
  <c r="T422" i="16"/>
  <c r="T423" i="16"/>
  <c r="T241" i="16"/>
  <c r="T242" i="16"/>
  <c r="S341" i="16"/>
  <c r="S246" i="16"/>
  <c r="V334" i="16"/>
  <c r="V332" i="16" s="1"/>
  <c r="U336" i="16"/>
  <c r="S294" i="16"/>
  <c r="V236" i="16"/>
  <c r="V234" i="16" s="1"/>
  <c r="U238" i="16"/>
  <c r="I317" i="15"/>
  <c r="I316" i="15"/>
  <c r="Q347" i="15"/>
  <c r="R345" i="15"/>
  <c r="S334" i="15"/>
  <c r="S332" i="15" s="1"/>
  <c r="R336" i="15"/>
  <c r="R338" i="15" s="1"/>
  <c r="S284" i="15"/>
  <c r="R286" i="15"/>
  <c r="H42" i="2"/>
  <c r="I208" i="15"/>
  <c r="H41" i="2"/>
  <c r="I164" i="15"/>
  <c r="I256" i="15"/>
  <c r="I255" i="15"/>
  <c r="T302" i="15"/>
  <c r="G34" i="1"/>
  <c r="U350" i="16"/>
  <c r="U351" i="16"/>
  <c r="V417" i="16"/>
  <c r="V415" i="16" s="1"/>
  <c r="U419" i="16"/>
  <c r="U422" i="16"/>
  <c r="U423" i="16"/>
  <c r="T424" i="16"/>
  <c r="T339" i="16"/>
  <c r="T340" i="16"/>
  <c r="V356" i="16"/>
  <c r="V354" i="16" s="1"/>
  <c r="U358" i="16"/>
  <c r="S402" i="16"/>
  <c r="T361" i="16"/>
  <c r="T362" i="16"/>
  <c r="V356" i="15"/>
  <c r="V354" i="15" s="1"/>
  <c r="T358" i="15"/>
  <c r="I93" i="15"/>
  <c r="I94" i="15"/>
  <c r="I28" i="15"/>
  <c r="I27" i="15"/>
  <c r="J16" i="12"/>
  <c r="I17" i="2"/>
  <c r="I16" i="2" s="1"/>
  <c r="J17" i="12"/>
  <c r="I9" i="1"/>
  <c r="AO225" i="12"/>
  <c r="N60" i="1"/>
  <c r="AN60" i="1" s="1"/>
  <c r="Q211" i="12"/>
  <c r="P19" i="2"/>
  <c r="Q182" i="12"/>
  <c r="P18" i="2"/>
  <c r="U297" i="15"/>
  <c r="V293" i="15"/>
  <c r="W295" i="15" s="1"/>
  <c r="U300" i="15"/>
  <c r="U301" i="15"/>
  <c r="AO46" i="13"/>
  <c r="N23" i="1"/>
  <c r="AN23" i="1" s="1"/>
  <c r="P48" i="13"/>
  <c r="O76" i="1" s="1"/>
  <c r="O13" i="2"/>
  <c r="Q103" i="13"/>
  <c r="P64" i="1" s="1"/>
  <c r="P24" i="2"/>
  <c r="J148" i="15"/>
  <c r="I156" i="15"/>
  <c r="R147" i="15"/>
  <c r="S145" i="15"/>
  <c r="S143" i="15" s="1"/>
  <c r="J82" i="15"/>
  <c r="I90" i="15"/>
  <c r="Q81" i="15"/>
  <c r="Q77" i="15"/>
  <c r="I18" i="15"/>
  <c r="T352" i="16"/>
  <c r="O438" i="16"/>
  <c r="M444" i="16"/>
  <c r="N424" i="15"/>
  <c r="I161" i="15"/>
  <c r="H36" i="1" s="1"/>
  <c r="I162" i="15"/>
  <c r="H50" i="1" s="1"/>
  <c r="O399" i="15"/>
  <c r="AO399" i="15" s="1"/>
  <c r="T260" i="16"/>
  <c r="T259" i="16"/>
  <c r="T261" i="16" s="1"/>
  <c r="U408" i="16"/>
  <c r="V406" i="16"/>
  <c r="V404" i="16" s="1"/>
  <c r="S210" i="16"/>
  <c r="R188" i="16"/>
  <c r="S413" i="16"/>
  <c r="T412" i="16"/>
  <c r="T411" i="16"/>
  <c r="P46" i="13"/>
  <c r="O23" i="1" s="1"/>
  <c r="P45" i="13"/>
  <c r="O14" i="1" s="1"/>
  <c r="U12" i="13"/>
  <c r="P39" i="13"/>
  <c r="Q36" i="13"/>
  <c r="Q37" i="13" s="1"/>
  <c r="P44" i="13"/>
  <c r="W32" i="13"/>
  <c r="W9" i="13"/>
  <c r="O67" i="12"/>
  <c r="O69" i="12"/>
  <c r="AO69" i="12" s="1"/>
  <c r="AO60" i="12"/>
  <c r="P59" i="12"/>
  <c r="P60" i="12" s="1"/>
  <c r="O68" i="12"/>
  <c r="AO68" i="12" s="1"/>
  <c r="O71" i="12"/>
  <c r="AO71" i="12" s="1"/>
  <c r="O62" i="12"/>
  <c r="AO62" i="12" s="1"/>
  <c r="W345" i="16"/>
  <c r="W343" i="16" s="1"/>
  <c r="V347" i="16"/>
  <c r="U397" i="16"/>
  <c r="V395" i="16"/>
  <c r="V393" i="16" s="1"/>
  <c r="U386" i="16"/>
  <c r="V384" i="16"/>
  <c r="V382" i="16" s="1"/>
  <c r="S391" i="16"/>
  <c r="T400" i="16"/>
  <c r="T401" i="16"/>
  <c r="T389" i="16"/>
  <c r="T390" i="16"/>
  <c r="Q250" i="16"/>
  <c r="Q192" i="16" s="1"/>
  <c r="Q190" i="16"/>
  <c r="T283" i="16"/>
  <c r="S221" i="16"/>
  <c r="I182" i="16"/>
  <c r="I163" i="16" s="1"/>
  <c r="S247" i="16"/>
  <c r="J148" i="16"/>
  <c r="I156" i="16"/>
  <c r="I141" i="16"/>
  <c r="J133" i="16"/>
  <c r="I126" i="16"/>
  <c r="J118" i="16"/>
  <c r="I94" i="16"/>
  <c r="I111" i="16"/>
  <c r="I93" i="16"/>
  <c r="S130" i="16"/>
  <c r="R132" i="16"/>
  <c r="R102" i="16"/>
  <c r="AD105" i="16" s="1"/>
  <c r="P147" i="16"/>
  <c r="T115" i="16"/>
  <c r="T113" i="16" s="1"/>
  <c r="T245" i="16"/>
  <c r="AH10" i="12"/>
  <c r="AI14" i="21"/>
  <c r="AI10" i="13" s="1"/>
  <c r="K87" i="12"/>
  <c r="K41" i="12" s="1"/>
  <c r="K29" i="12" s="1"/>
  <c r="K15" i="12" s="1"/>
  <c r="L84" i="12"/>
  <c r="K92" i="12"/>
  <c r="K40" i="12"/>
  <c r="K28" i="12" s="1"/>
  <c r="K93" i="12"/>
  <c r="K94" i="12"/>
  <c r="K44" i="12" s="1"/>
  <c r="K32" i="12" s="1"/>
  <c r="K96" i="12"/>
  <c r="K46" i="12" s="1"/>
  <c r="K34" i="12" s="1"/>
  <c r="W55" i="12"/>
  <c r="W9" i="12"/>
  <c r="W11" i="12" s="1"/>
  <c r="T219" i="16"/>
  <c r="T220" i="16"/>
  <c r="R232" i="16"/>
  <c r="R197" i="16" s="1"/>
  <c r="R196" i="16"/>
  <c r="R189" i="16" s="1"/>
  <c r="T293" i="16"/>
  <c r="T292" i="16"/>
  <c r="R248" i="16"/>
  <c r="V287" i="16"/>
  <c r="V285" i="16" s="1"/>
  <c r="U289" i="16"/>
  <c r="S231" i="16"/>
  <c r="S196" i="16" s="1"/>
  <c r="S230" i="16"/>
  <c r="S194" i="16"/>
  <c r="S187" i="16" s="1"/>
  <c r="U267" i="16"/>
  <c r="V265" i="16"/>
  <c r="V263" i="16" s="1"/>
  <c r="U256" i="16"/>
  <c r="U259" i="16" s="1"/>
  <c r="V254" i="16"/>
  <c r="V252" i="16" s="1"/>
  <c r="V214" i="16"/>
  <c r="V212" i="16" s="1"/>
  <c r="U216" i="16"/>
  <c r="U205" i="16"/>
  <c r="V203" i="16"/>
  <c r="V201" i="16" s="1"/>
  <c r="U225" i="16"/>
  <c r="U223" i="16" s="1"/>
  <c r="T227" i="16"/>
  <c r="P199" i="16"/>
  <c r="P192" i="16" s="1"/>
  <c r="AO199" i="16"/>
  <c r="AO192" i="16"/>
  <c r="S272" i="16"/>
  <c r="T270" i="16"/>
  <c r="T271" i="16"/>
  <c r="T208" i="16"/>
  <c r="T209" i="16"/>
  <c r="I246" i="15"/>
  <c r="I90" i="16"/>
  <c r="R79" i="16"/>
  <c r="R77" i="16" s="1"/>
  <c r="J67" i="16"/>
  <c r="I75" i="16"/>
  <c r="J52" i="16"/>
  <c r="I60" i="16"/>
  <c r="S66" i="16"/>
  <c r="T64" i="16"/>
  <c r="T62" i="16" s="1"/>
  <c r="Q34" i="16"/>
  <c r="Q49" i="16"/>
  <c r="P51" i="16"/>
  <c r="I352" i="15"/>
  <c r="I341" i="15"/>
  <c r="I330" i="15"/>
  <c r="I291" i="15"/>
  <c r="I280" i="15"/>
  <c r="I269" i="15"/>
  <c r="J234" i="15"/>
  <c r="I242" i="15"/>
  <c r="I206" i="15"/>
  <c r="H51" i="1" s="1"/>
  <c r="J218" i="15"/>
  <c r="I205" i="15"/>
  <c r="H37" i="1" s="1"/>
  <c r="I226" i="15"/>
  <c r="S231" i="15"/>
  <c r="R233" i="15"/>
  <c r="S215" i="15"/>
  <c r="S213" i="15" s="1"/>
  <c r="J191" i="15"/>
  <c r="I199" i="15"/>
  <c r="I182" i="15"/>
  <c r="J174" i="15"/>
  <c r="Q190" i="15"/>
  <c r="Q186" i="15"/>
  <c r="J133" i="15"/>
  <c r="I141" i="15"/>
  <c r="J118" i="15"/>
  <c r="I126" i="15"/>
  <c r="J106" i="15"/>
  <c r="R130" i="15"/>
  <c r="R115" i="15"/>
  <c r="R113" i="15" s="1"/>
  <c r="Q132" i="15"/>
  <c r="J67" i="15"/>
  <c r="I75" i="15"/>
  <c r="Q66" i="15"/>
  <c r="Q62" i="15"/>
  <c r="J52" i="15"/>
  <c r="I60" i="15"/>
  <c r="Q51" i="15"/>
  <c r="Q47" i="15"/>
  <c r="J37" i="15"/>
  <c r="I45" i="15"/>
  <c r="N74" i="12"/>
  <c r="T119" i="13"/>
  <c r="U239" i="12"/>
  <c r="U12" i="12" s="1"/>
  <c r="W196" i="12"/>
  <c r="AB75" i="7" s="1"/>
  <c r="W60" i="13"/>
  <c r="AB150" i="7" s="1"/>
  <c r="W88" i="13"/>
  <c r="AB165" i="7" s="1"/>
  <c r="X56" i="13"/>
  <c r="X58" i="13" s="1"/>
  <c r="AC146" i="7" s="1"/>
  <c r="X51" i="12"/>
  <c r="X53" i="12" s="1"/>
  <c r="X76" i="12"/>
  <c r="X78" i="12" s="1"/>
  <c r="X192" i="12"/>
  <c r="X194" i="12" s="1"/>
  <c r="AC71" i="7" s="1"/>
  <c r="X233" i="12"/>
  <c r="X235" i="12" s="1"/>
  <c r="AC86" i="7" s="1"/>
  <c r="X287" i="12"/>
  <c r="X289" i="12" s="1"/>
  <c r="X28" i="13"/>
  <c r="X30" i="13" s="1"/>
  <c r="AC131" i="7" s="1"/>
  <c r="X84" i="13"/>
  <c r="X86" i="13" s="1"/>
  <c r="AC161" i="7" s="1"/>
  <c r="X163" i="12"/>
  <c r="X165" i="12" s="1"/>
  <c r="W116" i="13"/>
  <c r="V79" i="1" s="1"/>
  <c r="W167" i="12"/>
  <c r="AB60" i="7" s="1"/>
  <c r="V57" i="12"/>
  <c r="V116" i="13"/>
  <c r="W82" i="12"/>
  <c r="W237" i="12"/>
  <c r="U117" i="13"/>
  <c r="AO184" i="12"/>
  <c r="O186" i="12"/>
  <c r="AO186" i="12" s="1"/>
  <c r="AO47" i="13"/>
  <c r="O49" i="13"/>
  <c r="AO256" i="12"/>
  <c r="O229" i="12"/>
  <c r="Q155" i="12"/>
  <c r="Q157" i="12" s="1"/>
  <c r="P225" i="12"/>
  <c r="O60" i="1" s="1"/>
  <c r="P254" i="12"/>
  <c r="Q105" i="12"/>
  <c r="Q103" i="12"/>
  <c r="R95" i="13"/>
  <c r="R100" i="13"/>
  <c r="S92" i="13"/>
  <c r="S93" i="13" s="1"/>
  <c r="R102" i="13"/>
  <c r="Q25" i="1" s="1"/>
  <c r="R104" i="13"/>
  <c r="Q78" i="1" s="1"/>
  <c r="R101" i="13"/>
  <c r="Q16" i="1" s="1"/>
  <c r="Q108" i="12"/>
  <c r="Q222" i="12"/>
  <c r="P20" i="2" s="1"/>
  <c r="Q252" i="12"/>
  <c r="O157" i="12"/>
  <c r="AO155" i="12"/>
  <c r="AO213" i="12"/>
  <c r="O215" i="12"/>
  <c r="AO215" i="12" s="1"/>
  <c r="R203" i="12"/>
  <c r="R208" i="12"/>
  <c r="R220" i="12"/>
  <c r="Q11" i="2" s="1"/>
  <c r="R244" i="12"/>
  <c r="R221" i="12" s="1"/>
  <c r="R249" i="12"/>
  <c r="S241" i="12"/>
  <c r="S242" i="12" s="1"/>
  <c r="R251" i="12"/>
  <c r="R224" i="12" s="1"/>
  <c r="Q21" i="1" s="1"/>
  <c r="R250" i="12"/>
  <c r="R223" i="12" s="1"/>
  <c r="Q12" i="1" s="1"/>
  <c r="R145" i="12"/>
  <c r="S142" i="12"/>
  <c r="S143" i="12" s="1"/>
  <c r="S154" i="12" s="1"/>
  <c r="R150" i="12"/>
  <c r="R153" i="12" s="1"/>
  <c r="R152" i="12"/>
  <c r="R151" i="12"/>
  <c r="R174" i="12"/>
  <c r="R179" i="12"/>
  <c r="S171" i="12"/>
  <c r="S172" i="12" s="1"/>
  <c r="S162" i="12" s="1"/>
  <c r="X65" i="7" s="1"/>
  <c r="R181" i="12"/>
  <c r="R180" i="12"/>
  <c r="Q10" i="1" s="1"/>
  <c r="R128" i="12"/>
  <c r="R102" i="12"/>
  <c r="S119" i="12"/>
  <c r="S120" i="12" s="1"/>
  <c r="R122" i="12"/>
  <c r="R129" i="12"/>
  <c r="S200" i="12"/>
  <c r="S201" i="12" s="1"/>
  <c r="S191" i="12" s="1"/>
  <c r="X80" i="7" s="1"/>
  <c r="R210" i="12"/>
  <c r="Q20" i="1" s="1"/>
  <c r="R212" i="12"/>
  <c r="Q73" i="1" s="1"/>
  <c r="R209" i="12"/>
  <c r="Q11" i="1" s="1"/>
  <c r="R253" i="12"/>
  <c r="R226" i="12" s="1"/>
  <c r="Q74" i="1" s="1"/>
  <c r="R154" i="12"/>
  <c r="R183" i="12"/>
  <c r="Q72" i="1" s="1"/>
  <c r="R131" i="12"/>
  <c r="S269" i="12"/>
  <c r="S274" i="12"/>
  <c r="T266" i="12"/>
  <c r="T267" i="12" s="1"/>
  <c r="T259" i="12" s="1"/>
  <c r="Y110" i="7" s="1"/>
  <c r="Y100" i="7" s="1"/>
  <c r="T280" i="12" s="1"/>
  <c r="R277" i="12"/>
  <c r="R279" i="12" s="1"/>
  <c r="S276" i="12"/>
  <c r="S275" i="12"/>
  <c r="P157" i="12"/>
  <c r="S26" i="2"/>
  <c r="Y108" i="18" l="1"/>
  <c r="Y111" i="18"/>
  <c r="Y113" i="18" s="1"/>
  <c r="Y109" i="18"/>
  <c r="AC331" i="7"/>
  <c r="AC330" i="7" s="1"/>
  <c r="X114" i="18" s="1"/>
  <c r="X115" i="18" s="1"/>
  <c r="R319" i="16"/>
  <c r="O4" i="30"/>
  <c r="O9" i="30" s="1"/>
  <c r="P9" i="30" s="1"/>
  <c r="P66" i="30"/>
  <c r="S457" i="16"/>
  <c r="N296" i="16"/>
  <c r="S248" i="16"/>
  <c r="S250" i="16" s="1"/>
  <c r="S318" i="16"/>
  <c r="S317" i="16"/>
  <c r="U312" i="16"/>
  <c r="T314" i="16"/>
  <c r="T455" i="16"/>
  <c r="T456" i="16"/>
  <c r="O325" i="16"/>
  <c r="O304" i="16" s="1"/>
  <c r="P323" i="16"/>
  <c r="AO321" i="16"/>
  <c r="O12" i="19"/>
  <c r="V450" i="16"/>
  <c r="U452" i="16"/>
  <c r="U244" i="7"/>
  <c r="U242" i="7" s="1"/>
  <c r="U237" i="7" s="1"/>
  <c r="P30" i="16" s="1"/>
  <c r="Q145" i="16"/>
  <c r="W276" i="16"/>
  <c r="W274" i="16" s="1"/>
  <c r="V278" i="16"/>
  <c r="V238" i="7"/>
  <c r="U206" i="7"/>
  <c r="P183" i="15" s="1"/>
  <c r="O321" i="15"/>
  <c r="AO323" i="15"/>
  <c r="O28" i="18"/>
  <c r="L127" i="18"/>
  <c r="L121" i="18"/>
  <c r="L124" i="18"/>
  <c r="K88" i="1" s="1"/>
  <c r="L102" i="18"/>
  <c r="L99" i="18"/>
  <c r="K102" i="1"/>
  <c r="Q284" i="7"/>
  <c r="L22" i="18" s="1"/>
  <c r="L23" i="18" s="1"/>
  <c r="Q100" i="15"/>
  <c r="Q98" i="15"/>
  <c r="R100" i="15" s="1"/>
  <c r="L476" i="15"/>
  <c r="L477" i="15" s="1"/>
  <c r="L378" i="15"/>
  <c r="M10" i="18"/>
  <c r="M8" i="18" s="1"/>
  <c r="R233" i="7"/>
  <c r="R232" i="7" s="1"/>
  <c r="M478" i="15" s="1"/>
  <c r="M433" i="15"/>
  <c r="M13" i="18" s="1"/>
  <c r="M11" i="18" s="1"/>
  <c r="N448" i="15"/>
  <c r="M460" i="15"/>
  <c r="J155" i="1"/>
  <c r="K383" i="15"/>
  <c r="O34" i="15"/>
  <c r="S197" i="7"/>
  <c r="S195" i="7" s="1"/>
  <c r="S190" i="7" s="1"/>
  <c r="N30" i="15" s="1"/>
  <c r="U201" i="7"/>
  <c r="P96" i="15" s="1"/>
  <c r="Q21" i="2"/>
  <c r="R306" i="12"/>
  <c r="R12" i="2"/>
  <c r="S286" i="12"/>
  <c r="X125" i="7" s="1"/>
  <c r="X115" i="7" s="1"/>
  <c r="S309" i="12" s="1"/>
  <c r="S307" i="12"/>
  <c r="R75" i="1" s="1"/>
  <c r="S304" i="12"/>
  <c r="R13" i="1" s="1"/>
  <c r="T295" i="12"/>
  <c r="T296" i="12" s="1"/>
  <c r="S303" i="12"/>
  <c r="S298" i="12"/>
  <c r="S305" i="12"/>
  <c r="R22" i="1" s="1"/>
  <c r="Q308" i="12"/>
  <c r="Q310" i="12" s="1"/>
  <c r="P61" i="1"/>
  <c r="L158" i="1"/>
  <c r="M301" i="16"/>
  <c r="M302" i="16" s="1"/>
  <c r="X13" i="27"/>
  <c r="X15" i="27" s="1"/>
  <c r="Y11" i="27"/>
  <c r="AC457" i="7"/>
  <c r="AC456" i="7" s="1"/>
  <c r="X16" i="27" s="1"/>
  <c r="X8" i="27" s="1"/>
  <c r="W17" i="27"/>
  <c r="W7" i="27"/>
  <c r="V100" i="1" s="1"/>
  <c r="AP115" i="19"/>
  <c r="AA117" i="19"/>
  <c r="AB115" i="19"/>
  <c r="AC113" i="19"/>
  <c r="AG385" i="7"/>
  <c r="AG384" i="7" s="1"/>
  <c r="AB118" i="19" s="1"/>
  <c r="AP118" i="19"/>
  <c r="AA119" i="19"/>
  <c r="AP119" i="19" s="1"/>
  <c r="W105" i="19"/>
  <c r="W106" i="19"/>
  <c r="V111" i="1" s="1"/>
  <c r="X97" i="19"/>
  <c r="X94" i="19" s="1"/>
  <c r="Y89" i="19"/>
  <c r="Y67" i="1"/>
  <c r="U111" i="1"/>
  <c r="V108" i="19"/>
  <c r="T194" i="19"/>
  <c r="T196" i="19" s="1"/>
  <c r="S114" i="1"/>
  <c r="L165" i="19"/>
  <c r="M161" i="19"/>
  <c r="L113" i="1"/>
  <c r="N442" i="16"/>
  <c r="N428" i="16"/>
  <c r="N155" i="19"/>
  <c r="O143" i="19"/>
  <c r="AO143" i="19" s="1"/>
  <c r="N149" i="19"/>
  <c r="S420" i="7"/>
  <c r="L97" i="1"/>
  <c r="U310" i="16"/>
  <c r="M51" i="19"/>
  <c r="L110" i="1"/>
  <c r="V448" i="16"/>
  <c r="AA280" i="7"/>
  <c r="AA279" i="7" s="1"/>
  <c r="V458" i="16" s="1"/>
  <c r="V138" i="19"/>
  <c r="Q143" i="16"/>
  <c r="R145" i="16" s="1"/>
  <c r="W249" i="7" s="1"/>
  <c r="W248" i="7" s="1"/>
  <c r="R96" i="16" s="1"/>
  <c r="V249" i="7"/>
  <c r="V248" i="7" s="1"/>
  <c r="Q96" i="16" s="1"/>
  <c r="W34" i="13"/>
  <c r="AB135" i="7"/>
  <c r="Q173" i="15"/>
  <c r="V207" i="7"/>
  <c r="V213" i="7"/>
  <c r="V211" i="7" s="1"/>
  <c r="R171" i="15"/>
  <c r="R169" i="15" s="1"/>
  <c r="N398" i="15"/>
  <c r="N390" i="15"/>
  <c r="N386" i="15" s="1"/>
  <c r="N12" i="18" s="1"/>
  <c r="P264" i="15"/>
  <c r="P266" i="15" s="1"/>
  <c r="Q262" i="15"/>
  <c r="Q260" i="15" s="1"/>
  <c r="L103" i="1"/>
  <c r="M50" i="18"/>
  <c r="M54" i="18" s="1"/>
  <c r="M432" i="16"/>
  <c r="L35" i="2"/>
  <c r="L33" i="2" s="1"/>
  <c r="R399" i="7"/>
  <c r="M150" i="19" s="1"/>
  <c r="L112" i="1"/>
  <c r="M147" i="19"/>
  <c r="S417" i="7"/>
  <c r="N148" i="19"/>
  <c r="S406" i="7"/>
  <c r="T275" i="7"/>
  <c r="T274" i="7" s="1"/>
  <c r="O446" i="16" s="1"/>
  <c r="AO446" i="16" s="1"/>
  <c r="O137" i="19"/>
  <c r="AB7" i="7"/>
  <c r="U27" i="2"/>
  <c r="AB23" i="7"/>
  <c r="K48" i="12"/>
  <c r="K36" i="12" s="1"/>
  <c r="W70" i="7"/>
  <c r="R214" i="12" s="1"/>
  <c r="W55" i="7"/>
  <c r="R185" i="12" s="1"/>
  <c r="X55" i="7"/>
  <c r="S185" i="12" s="1"/>
  <c r="X70" i="7"/>
  <c r="S214" i="12" s="1"/>
  <c r="U95" i="1"/>
  <c r="V132" i="19"/>
  <c r="Y83" i="19"/>
  <c r="M38" i="19"/>
  <c r="W91" i="18"/>
  <c r="V105" i="1" s="1"/>
  <c r="W88" i="18"/>
  <c r="V85" i="1" s="1"/>
  <c r="Y148" i="18"/>
  <c r="X83" i="18"/>
  <c r="AC326" i="7" s="1"/>
  <c r="AC325" i="7" s="1"/>
  <c r="X92" i="18" s="1"/>
  <c r="X86" i="18"/>
  <c r="N46" i="18"/>
  <c r="N45" i="18" s="1"/>
  <c r="N36" i="18"/>
  <c r="N34" i="18" s="1"/>
  <c r="M81" i="1" s="1"/>
  <c r="N66" i="18"/>
  <c r="AO27" i="18"/>
  <c r="O275" i="15"/>
  <c r="AO271" i="15"/>
  <c r="O30" i="18"/>
  <c r="P273" i="15"/>
  <c r="M73" i="18"/>
  <c r="M77" i="18" s="1"/>
  <c r="T313" i="15"/>
  <c r="AB120" i="7"/>
  <c r="W293" i="12"/>
  <c r="R228" i="12"/>
  <c r="X291" i="12"/>
  <c r="AC116" i="7"/>
  <c r="X167" i="12"/>
  <c r="AC56" i="7"/>
  <c r="W239" i="12"/>
  <c r="AB90" i="7"/>
  <c r="Z72" i="25"/>
  <c r="Y74" i="25"/>
  <c r="AA441" i="7"/>
  <c r="AA440" i="7" s="1"/>
  <c r="V47" i="25" s="1"/>
  <c r="V8" i="25" s="1"/>
  <c r="Y13" i="25"/>
  <c r="Y25" i="25"/>
  <c r="Z23" i="25"/>
  <c r="AA21" i="25"/>
  <c r="AD433" i="7"/>
  <c r="AD432" i="7" s="1"/>
  <c r="Y15" i="25" s="1"/>
  <c r="Y14" i="25" s="1"/>
  <c r="Y18" i="25" s="1"/>
  <c r="Z11" i="25"/>
  <c r="Z17" i="25" s="1"/>
  <c r="Z80" i="25"/>
  <c r="AE452" i="7" s="1"/>
  <c r="AE451" i="7" s="1"/>
  <c r="Z92" i="25" s="1"/>
  <c r="Y82" i="25"/>
  <c r="X88" i="25"/>
  <c r="X90" i="25" s="1"/>
  <c r="X93" i="25" s="1"/>
  <c r="W90" i="25"/>
  <c r="W93" i="25" s="1"/>
  <c r="W187" i="19"/>
  <c r="W190" i="19"/>
  <c r="V176" i="19"/>
  <c r="V183" i="19"/>
  <c r="U181" i="19"/>
  <c r="W173" i="19"/>
  <c r="W177" i="19" s="1"/>
  <c r="W89" i="18"/>
  <c r="O13" i="19"/>
  <c r="AO371" i="16"/>
  <c r="O377" i="16"/>
  <c r="AO377" i="16" s="1"/>
  <c r="P373" i="16"/>
  <c r="U270" i="7" s="1"/>
  <c r="U269" i="7" s="1"/>
  <c r="P369" i="16" s="1"/>
  <c r="N366" i="16"/>
  <c r="N380" i="16"/>
  <c r="N367" i="16"/>
  <c r="W306" i="15"/>
  <c r="W304" i="15" s="1"/>
  <c r="V308" i="15"/>
  <c r="U311" i="15"/>
  <c r="U312" i="15"/>
  <c r="U372" i="15"/>
  <c r="U373" i="15"/>
  <c r="R15" i="2"/>
  <c r="S83" i="13"/>
  <c r="X170" i="7" s="1"/>
  <c r="X160" i="7" s="1"/>
  <c r="S106" i="13" s="1"/>
  <c r="P13" i="2"/>
  <c r="Q27" i="13"/>
  <c r="V140" i="7" s="1"/>
  <c r="V130" i="7" s="1"/>
  <c r="Q50" i="13" s="1"/>
  <c r="J19" i="12"/>
  <c r="I57" i="1"/>
  <c r="J99" i="12"/>
  <c r="J47" i="12"/>
  <c r="S253" i="12"/>
  <c r="S226" i="12" s="1"/>
  <c r="R74" i="1" s="1"/>
  <c r="S232" i="12"/>
  <c r="P107" i="12"/>
  <c r="P132" i="12"/>
  <c r="AO229" i="12"/>
  <c r="AO219" i="12"/>
  <c r="O109" i="12"/>
  <c r="AO109" i="12" s="1"/>
  <c r="O134" i="12"/>
  <c r="AO132" i="12"/>
  <c r="Q104" i="12"/>
  <c r="Q130" i="12"/>
  <c r="Q19" i="1"/>
  <c r="S131" i="12"/>
  <c r="S108" i="12" s="1"/>
  <c r="S101" i="12"/>
  <c r="X50" i="7" s="1"/>
  <c r="X40" i="7" s="1"/>
  <c r="S110" i="12" s="1"/>
  <c r="R127" i="12"/>
  <c r="AC26" i="7"/>
  <c r="W57" i="12"/>
  <c r="AB30" i="7"/>
  <c r="AP196" i="7"/>
  <c r="N414" i="15"/>
  <c r="O402" i="15"/>
  <c r="O398" i="15" s="1"/>
  <c r="M427" i="15"/>
  <c r="M423" i="15" s="1"/>
  <c r="M410" i="15"/>
  <c r="V369" i="15"/>
  <c r="W367" i="15"/>
  <c r="W365" i="15" s="1"/>
  <c r="N42" i="19"/>
  <c r="N25" i="19"/>
  <c r="N36" i="19" s="1"/>
  <c r="M109" i="1" s="1"/>
  <c r="N18" i="19"/>
  <c r="N29" i="19"/>
  <c r="S362" i="7" s="1"/>
  <c r="S361" i="7" s="1"/>
  <c r="N37" i="19" s="1"/>
  <c r="N330" i="16"/>
  <c r="N305" i="16"/>
  <c r="N300" i="16"/>
  <c r="M34" i="2"/>
  <c r="AO9" i="19"/>
  <c r="O8" i="19"/>
  <c r="L91" i="1"/>
  <c r="N306" i="16"/>
  <c r="U79" i="1"/>
  <c r="V117" i="13"/>
  <c r="V119" i="13" s="1"/>
  <c r="AP88" i="19"/>
  <c r="Z96" i="19"/>
  <c r="Z104" i="19" s="1"/>
  <c r="Y104" i="19"/>
  <c r="Y71" i="19"/>
  <c r="X79" i="19"/>
  <c r="Y52" i="25"/>
  <c r="Y168" i="18"/>
  <c r="Z160" i="18"/>
  <c r="AA152" i="18"/>
  <c r="Y161" i="18"/>
  <c r="Z153" i="18"/>
  <c r="X169" i="18"/>
  <c r="X171" i="18"/>
  <c r="W108" i="1" s="1"/>
  <c r="Z154" i="18"/>
  <c r="Y162" i="18"/>
  <c r="W67" i="25"/>
  <c r="W69" i="25" s="1"/>
  <c r="W59" i="25"/>
  <c r="V89" i="1"/>
  <c r="W173" i="18"/>
  <c r="X167" i="18"/>
  <c r="X159" i="18"/>
  <c r="X51" i="25" s="1"/>
  <c r="V59" i="25"/>
  <c r="V67" i="25"/>
  <c r="W51" i="25"/>
  <c r="Z134" i="18"/>
  <c r="AE338" i="7" s="1"/>
  <c r="AE337" i="7" s="1"/>
  <c r="Z147" i="18" s="1"/>
  <c r="Y142" i="18"/>
  <c r="X141" i="18"/>
  <c r="X29" i="25"/>
  <c r="W36" i="25"/>
  <c r="W46" i="25"/>
  <c r="V36" i="25"/>
  <c r="V46" i="25"/>
  <c r="V7" i="25" s="1"/>
  <c r="X102" i="19"/>
  <c r="Y95" i="19"/>
  <c r="Y103" i="19" s="1"/>
  <c r="Z87" i="19"/>
  <c r="AE380" i="7" s="1"/>
  <c r="AE379" i="7" s="1"/>
  <c r="Z107" i="19" s="1"/>
  <c r="W108" i="19"/>
  <c r="X69" i="19"/>
  <c r="X77" i="19"/>
  <c r="Z62" i="19"/>
  <c r="AE375" i="7" s="1"/>
  <c r="AE374" i="7" s="1"/>
  <c r="Z82" i="19" s="1"/>
  <c r="Y70" i="19"/>
  <c r="Y78" i="19" s="1"/>
  <c r="AD45" i="19"/>
  <c r="AA28" i="19"/>
  <c r="T243" i="16"/>
  <c r="W450" i="15"/>
  <c r="W438" i="15" s="1"/>
  <c r="V462" i="15"/>
  <c r="V475" i="15" s="1"/>
  <c r="W449" i="15"/>
  <c r="W437" i="15" s="1"/>
  <c r="V461" i="15"/>
  <c r="V474" i="15" s="1"/>
  <c r="W447" i="15"/>
  <c r="W435" i="15" s="1"/>
  <c r="V459" i="15"/>
  <c r="V472" i="15" s="1"/>
  <c r="I209" i="15"/>
  <c r="H153" i="1"/>
  <c r="I165" i="15"/>
  <c r="H152" i="1"/>
  <c r="H167" i="1" s="1"/>
  <c r="P58" i="1"/>
  <c r="Q184" i="12"/>
  <c r="Q186" i="12" s="1"/>
  <c r="Y5" i="25"/>
  <c r="U282" i="16"/>
  <c r="U281" i="16"/>
  <c r="U283" i="16" s="1"/>
  <c r="Z106" i="18"/>
  <c r="K20" i="12"/>
  <c r="J71" i="1"/>
  <c r="X125" i="19"/>
  <c r="AC395" i="7" s="1"/>
  <c r="AC394" i="7" s="1"/>
  <c r="X131" i="19" s="1"/>
  <c r="W128" i="19"/>
  <c r="W130" i="19" s="1"/>
  <c r="W172" i="19"/>
  <c r="X168" i="19"/>
  <c r="V179" i="19"/>
  <c r="V181" i="19" s="1"/>
  <c r="Z5" i="19"/>
  <c r="X84" i="18"/>
  <c r="Y80" i="18"/>
  <c r="V413" i="15"/>
  <c r="V426" i="15" s="1"/>
  <c r="W401" i="15"/>
  <c r="W389" i="15" s="1"/>
  <c r="V412" i="15"/>
  <c r="V425" i="15" s="1"/>
  <c r="W400" i="15"/>
  <c r="W388" i="15" s="1"/>
  <c r="V415" i="15"/>
  <c r="V428" i="15" s="1"/>
  <c r="W403" i="15"/>
  <c r="W391" i="15" s="1"/>
  <c r="W446" i="15"/>
  <c r="W434" i="15" s="1"/>
  <c r="V458" i="15"/>
  <c r="V471" i="15" s="1"/>
  <c r="V93" i="18"/>
  <c r="Y81" i="18"/>
  <c r="AE67" i="18"/>
  <c r="X60" i="18"/>
  <c r="Y58" i="18"/>
  <c r="W62" i="18"/>
  <c r="L38" i="18"/>
  <c r="R343" i="15"/>
  <c r="P59" i="1"/>
  <c r="Q213" i="12"/>
  <c r="Q215" i="12" s="1"/>
  <c r="V336" i="16"/>
  <c r="W334" i="16"/>
  <c r="W332" i="16" s="1"/>
  <c r="U339" i="16"/>
  <c r="U340" i="16"/>
  <c r="U361" i="16"/>
  <c r="U362" i="16"/>
  <c r="U352" i="16"/>
  <c r="T341" i="16"/>
  <c r="W236" i="16"/>
  <c r="W234" i="16" s="1"/>
  <c r="V238" i="16"/>
  <c r="U242" i="16"/>
  <c r="U241" i="16"/>
  <c r="U243" i="16" s="1"/>
  <c r="I257" i="15"/>
  <c r="T361" i="15"/>
  <c r="T362" i="15"/>
  <c r="I250" i="15"/>
  <c r="I22" i="15"/>
  <c r="H151" i="1" s="1"/>
  <c r="H40" i="2"/>
  <c r="H39" i="2" s="1"/>
  <c r="I318" i="15"/>
  <c r="I29" i="15"/>
  <c r="W417" i="16"/>
  <c r="W415" i="16" s="1"/>
  <c r="V419" i="16"/>
  <c r="U424" i="16"/>
  <c r="W356" i="16"/>
  <c r="W354" i="16" s="1"/>
  <c r="V358" i="16"/>
  <c r="T363" i="16"/>
  <c r="U456" i="16"/>
  <c r="U455" i="16"/>
  <c r="U457" i="16" s="1"/>
  <c r="W356" i="15"/>
  <c r="W354" i="15" s="1"/>
  <c r="U358" i="15"/>
  <c r="I95" i="15"/>
  <c r="K14" i="12"/>
  <c r="J8" i="2"/>
  <c r="K18" i="12"/>
  <c r="J18" i="1"/>
  <c r="R211" i="12"/>
  <c r="Q19" i="2"/>
  <c r="R182" i="12"/>
  <c r="Q18" i="2"/>
  <c r="S183" i="12"/>
  <c r="R72" i="1" s="1"/>
  <c r="R9" i="2"/>
  <c r="S212" i="12"/>
  <c r="R73" i="1" s="1"/>
  <c r="R10" i="2"/>
  <c r="V297" i="15"/>
  <c r="W293" i="15"/>
  <c r="X295" i="15" s="1"/>
  <c r="V300" i="15"/>
  <c r="V301" i="15"/>
  <c r="U302" i="15"/>
  <c r="T457" i="16"/>
  <c r="P47" i="13"/>
  <c r="O22" i="2"/>
  <c r="R103" i="13"/>
  <c r="Q24" i="2"/>
  <c r="J151" i="15"/>
  <c r="T145" i="15"/>
  <c r="S147" i="15"/>
  <c r="J85" i="15"/>
  <c r="R79" i="15"/>
  <c r="R77" i="15" s="1"/>
  <c r="M445" i="16"/>
  <c r="M431" i="16" s="1"/>
  <c r="M430" i="16"/>
  <c r="L44" i="1" s="1"/>
  <c r="U271" i="16"/>
  <c r="U270" i="16"/>
  <c r="I166" i="16"/>
  <c r="N443" i="16"/>
  <c r="N429" i="16" s="1"/>
  <c r="O436" i="16"/>
  <c r="H37" i="2"/>
  <c r="H36" i="2" s="1"/>
  <c r="I8" i="15"/>
  <c r="I20" i="15"/>
  <c r="H49" i="1" s="1"/>
  <c r="I19" i="15"/>
  <c r="H35" i="1" s="1"/>
  <c r="O387" i="15"/>
  <c r="V351" i="16"/>
  <c r="V350" i="16"/>
  <c r="V352" i="16" s="1"/>
  <c r="W406" i="16"/>
  <c r="W404" i="16" s="1"/>
  <c r="V408" i="16"/>
  <c r="T413" i="16"/>
  <c r="U411" i="16"/>
  <c r="U412" i="16"/>
  <c r="Q39" i="13"/>
  <c r="Q46" i="13"/>
  <c r="P23" i="1" s="1"/>
  <c r="Q45" i="13"/>
  <c r="P14" i="1" s="1"/>
  <c r="R36" i="13"/>
  <c r="R37" i="13" s="1"/>
  <c r="R27" i="13" s="1"/>
  <c r="W140" i="7" s="1"/>
  <c r="W130" i="7" s="1"/>
  <c r="R50" i="13" s="1"/>
  <c r="Q44" i="13"/>
  <c r="Q48" i="13"/>
  <c r="P76" i="1" s="1"/>
  <c r="X9" i="13"/>
  <c r="X11" i="13" s="1"/>
  <c r="W11" i="13"/>
  <c r="O70" i="12"/>
  <c r="AO67" i="12"/>
  <c r="X345" i="16"/>
  <c r="X343" i="16" s="1"/>
  <c r="W347" i="16"/>
  <c r="V397" i="16"/>
  <c r="W395" i="16"/>
  <c r="W393" i="16" s="1"/>
  <c r="W384" i="16"/>
  <c r="W382" i="16" s="1"/>
  <c r="V386" i="16"/>
  <c r="T402" i="16"/>
  <c r="T391" i="16"/>
  <c r="U400" i="16"/>
  <c r="U401" i="16"/>
  <c r="U389" i="16"/>
  <c r="U390" i="16"/>
  <c r="J177" i="16"/>
  <c r="J160" i="16" s="1"/>
  <c r="U208" i="16"/>
  <c r="U209" i="16"/>
  <c r="S189" i="16"/>
  <c r="S102" i="16"/>
  <c r="AE105" i="16" s="1"/>
  <c r="S98" i="16"/>
  <c r="T100" i="16" s="1"/>
  <c r="S132" i="16"/>
  <c r="S128" i="16"/>
  <c r="T130" i="16" s="1"/>
  <c r="T128" i="16" s="1"/>
  <c r="J151" i="16"/>
  <c r="J136" i="16"/>
  <c r="J121" i="16"/>
  <c r="I95" i="16"/>
  <c r="J106" i="16"/>
  <c r="T117" i="16"/>
  <c r="U115" i="16"/>
  <c r="T221" i="16"/>
  <c r="T294" i="16"/>
  <c r="Q147" i="16"/>
  <c r="S195" i="16"/>
  <c r="S188" i="16" s="1"/>
  <c r="S232" i="16"/>
  <c r="S197" i="16" s="1"/>
  <c r="S190" i="16" s="1"/>
  <c r="U292" i="16"/>
  <c r="U293" i="16"/>
  <c r="U119" i="13"/>
  <c r="AI10" i="12"/>
  <c r="AJ14" i="21"/>
  <c r="AJ10" i="13" s="1"/>
  <c r="L85" i="12"/>
  <c r="L39" i="12" s="1"/>
  <c r="L13" i="12"/>
  <c r="K42" i="12"/>
  <c r="K30" i="12" s="1"/>
  <c r="K95" i="12"/>
  <c r="K43" i="12"/>
  <c r="K31" i="12" s="1"/>
  <c r="X9" i="12"/>
  <c r="X11" i="12" s="1"/>
  <c r="T246" i="16"/>
  <c r="T247" i="16"/>
  <c r="U219" i="16"/>
  <c r="U220" i="16"/>
  <c r="R190" i="16"/>
  <c r="R250" i="16"/>
  <c r="T194" i="16"/>
  <c r="T187" i="16" s="1"/>
  <c r="T231" i="16"/>
  <c r="T196" i="16" s="1"/>
  <c r="U260" i="16"/>
  <c r="U261" i="16" s="1"/>
  <c r="U245" i="16"/>
  <c r="W287" i="16"/>
  <c r="W285" i="16" s="1"/>
  <c r="V289" i="16"/>
  <c r="T230" i="16"/>
  <c r="X276" i="16"/>
  <c r="X274" i="16" s="1"/>
  <c r="W278" i="16"/>
  <c r="V267" i="16"/>
  <c r="W265" i="16"/>
  <c r="W263" i="16" s="1"/>
  <c r="W254" i="16"/>
  <c r="W252" i="16" s="1"/>
  <c r="V256" i="16"/>
  <c r="W214" i="16"/>
  <c r="W212" i="16" s="1"/>
  <c r="V216" i="16"/>
  <c r="W203" i="16"/>
  <c r="W201" i="16" s="1"/>
  <c r="V205" i="16"/>
  <c r="V225" i="16"/>
  <c r="V223" i="16" s="1"/>
  <c r="U227" i="16"/>
  <c r="R199" i="16"/>
  <c r="T272" i="16"/>
  <c r="T210" i="16"/>
  <c r="R81" i="16"/>
  <c r="S79" i="16"/>
  <c r="J70" i="16"/>
  <c r="J55" i="16"/>
  <c r="U64" i="16"/>
  <c r="T66" i="16"/>
  <c r="Q51" i="16"/>
  <c r="Q47" i="16"/>
  <c r="V244" i="7" s="1"/>
  <c r="V242" i="7" s="1"/>
  <c r="V237" i="7" s="1"/>
  <c r="Q30" i="16" s="1"/>
  <c r="I163" i="15"/>
  <c r="S282" i="15"/>
  <c r="I247" i="15"/>
  <c r="H32" i="1" s="1"/>
  <c r="I248" i="15"/>
  <c r="H46" i="1" s="1"/>
  <c r="J237" i="15"/>
  <c r="J221" i="15"/>
  <c r="I207" i="15"/>
  <c r="S217" i="15"/>
  <c r="T215" i="15"/>
  <c r="S233" i="15"/>
  <c r="S229" i="15"/>
  <c r="J194" i="15"/>
  <c r="J177" i="15"/>
  <c r="R188" i="15"/>
  <c r="R132" i="15"/>
  <c r="R128" i="15"/>
  <c r="S130" i="15" s="1"/>
  <c r="S128" i="15" s="1"/>
  <c r="J136" i="15"/>
  <c r="J121" i="15"/>
  <c r="K105" i="15"/>
  <c r="J109" i="15"/>
  <c r="J110" i="15"/>
  <c r="R117" i="15"/>
  <c r="S115" i="15"/>
  <c r="S113" i="15" s="1"/>
  <c r="J70" i="15"/>
  <c r="R64" i="15"/>
  <c r="R62" i="15" s="1"/>
  <c r="J55" i="15"/>
  <c r="R49" i="15"/>
  <c r="J40" i="15"/>
  <c r="O51" i="13"/>
  <c r="AO49" i="13"/>
  <c r="P71" i="12"/>
  <c r="Q59" i="12"/>
  <c r="Q60" i="12" s="1"/>
  <c r="P67" i="12"/>
  <c r="P62" i="12"/>
  <c r="P69" i="12"/>
  <c r="P68" i="12"/>
  <c r="W198" i="12"/>
  <c r="W62" i="13"/>
  <c r="W90" i="13"/>
  <c r="Y51" i="12"/>
  <c r="Y53" i="12" s="1"/>
  <c r="Y76" i="12"/>
  <c r="Y78" i="12" s="1"/>
  <c r="Y192" i="12"/>
  <c r="Y194" i="12" s="1"/>
  <c r="AD71" i="7" s="1"/>
  <c r="Y233" i="12"/>
  <c r="Y235" i="12" s="1"/>
  <c r="AD86" i="7" s="1"/>
  <c r="Y287" i="12"/>
  <c r="Y289" i="12" s="1"/>
  <c r="Y28" i="13"/>
  <c r="Y30" i="13" s="1"/>
  <c r="AD131" i="7" s="1"/>
  <c r="Y84" i="13"/>
  <c r="Y86" i="13" s="1"/>
  <c r="AD161" i="7" s="1"/>
  <c r="Y56" i="13"/>
  <c r="Y58" i="13" s="1"/>
  <c r="Y112" i="13"/>
  <c r="Y115" i="13" s="1"/>
  <c r="Y163" i="12"/>
  <c r="Y165" i="12" s="1"/>
  <c r="AD56" i="7" s="1"/>
  <c r="X55" i="12"/>
  <c r="X80" i="12"/>
  <c r="X32" i="13"/>
  <c r="AC135" i="7" s="1"/>
  <c r="X112" i="13"/>
  <c r="X115" i="13" s="1"/>
  <c r="W169" i="12"/>
  <c r="V12" i="12"/>
  <c r="W117" i="13"/>
  <c r="X60" i="13"/>
  <c r="X196" i="12"/>
  <c r="X88" i="13"/>
  <c r="R108" i="12"/>
  <c r="P256" i="12"/>
  <c r="P229" i="12" s="1"/>
  <c r="P227" i="12"/>
  <c r="S95" i="13"/>
  <c r="S100" i="13"/>
  <c r="T92" i="13"/>
  <c r="T93" i="13" s="1"/>
  <c r="S104" i="13"/>
  <c r="R78" i="1" s="1"/>
  <c r="S101" i="13"/>
  <c r="R16" i="1" s="1"/>
  <c r="S102" i="13"/>
  <c r="R25" i="1" s="1"/>
  <c r="Q105" i="13"/>
  <c r="R105" i="12"/>
  <c r="R103" i="12"/>
  <c r="R106" i="12"/>
  <c r="Q254" i="12"/>
  <c r="Q225" i="12"/>
  <c r="P60" i="1" s="1"/>
  <c r="AO157" i="12"/>
  <c r="R222" i="12"/>
  <c r="Q20" i="2" s="1"/>
  <c r="R252" i="12"/>
  <c r="S220" i="12"/>
  <c r="R11" i="2" s="1"/>
  <c r="S244" i="12"/>
  <c r="S221" i="12" s="1"/>
  <c r="S249" i="12"/>
  <c r="T241" i="12"/>
  <c r="T242" i="12" s="1"/>
  <c r="T232" i="12" s="1"/>
  <c r="S251" i="12"/>
  <c r="S224" i="12" s="1"/>
  <c r="R21" i="1" s="1"/>
  <c r="S250" i="12"/>
  <c r="S223" i="12" s="1"/>
  <c r="R12" i="1" s="1"/>
  <c r="S145" i="12"/>
  <c r="S151" i="12"/>
  <c r="T142" i="12"/>
  <c r="T143" i="12" s="1"/>
  <c r="S150" i="12"/>
  <c r="S153" i="12" s="1"/>
  <c r="S152" i="12"/>
  <c r="S174" i="12"/>
  <c r="T171" i="12"/>
  <c r="T172" i="12" s="1"/>
  <c r="S180" i="12"/>
  <c r="R10" i="1" s="1"/>
  <c r="S179" i="12"/>
  <c r="S181" i="12"/>
  <c r="S102" i="12"/>
  <c r="S122" i="12"/>
  <c r="S129" i="12"/>
  <c r="S128" i="12"/>
  <c r="T119" i="12"/>
  <c r="T120" i="12" s="1"/>
  <c r="T101" i="12" s="1"/>
  <c r="Y50" i="7" s="1"/>
  <c r="Y40" i="7" s="1"/>
  <c r="T110" i="12" s="1"/>
  <c r="S209" i="12"/>
  <c r="R11" i="1" s="1"/>
  <c r="S210" i="12"/>
  <c r="R20" i="1" s="1"/>
  <c r="S203" i="12"/>
  <c r="S208" i="12"/>
  <c r="T200" i="12"/>
  <c r="T201" i="12" s="1"/>
  <c r="R155" i="12"/>
  <c r="T278" i="12"/>
  <c r="Q281" i="12"/>
  <c r="T269" i="12"/>
  <c r="T274" i="12"/>
  <c r="U266" i="12"/>
  <c r="U267" i="12" s="1"/>
  <c r="S277" i="12"/>
  <c r="S279" i="12" s="1"/>
  <c r="R281" i="12"/>
  <c r="T275" i="12"/>
  <c r="T276" i="12"/>
  <c r="T26" i="2"/>
  <c r="Z108" i="18" l="1"/>
  <c r="Z109" i="18"/>
  <c r="Z111" i="18"/>
  <c r="Z113" i="18" s="1"/>
  <c r="AD331" i="7"/>
  <c r="AD330" i="7" s="1"/>
  <c r="Y114" i="18" s="1"/>
  <c r="Y115" i="18" s="1"/>
  <c r="W93" i="18"/>
  <c r="T317" i="16"/>
  <c r="T316" i="16"/>
  <c r="T318" i="16" s="1"/>
  <c r="S319" i="16"/>
  <c r="AO325" i="16"/>
  <c r="P4" i="30"/>
  <c r="Q49" i="30"/>
  <c r="Q47" i="30"/>
  <c r="Q27" i="30"/>
  <c r="Q51" i="30"/>
  <c r="Q25" i="30"/>
  <c r="Q62" i="30"/>
  <c r="Q35" i="30"/>
  <c r="Q59" i="30"/>
  <c r="Q54" i="30"/>
  <c r="Q45" i="30"/>
  <c r="Q26" i="30"/>
  <c r="Q56" i="30"/>
  <c r="O329" i="16"/>
  <c r="O328" i="16"/>
  <c r="U265" i="7"/>
  <c r="U264" i="7" s="1"/>
  <c r="P308" i="16" s="1"/>
  <c r="P321" i="16"/>
  <c r="P9" i="19"/>
  <c r="U352" i="7" s="1"/>
  <c r="U351" i="7" s="1"/>
  <c r="O31" i="19"/>
  <c r="AO31" i="19" s="1"/>
  <c r="AO12" i="19"/>
  <c r="O30" i="19"/>
  <c r="AO30" i="19" s="1"/>
  <c r="V281" i="16"/>
  <c r="V282" i="16"/>
  <c r="M35" i="2"/>
  <c r="M33" i="2" s="1"/>
  <c r="N432" i="16"/>
  <c r="V312" i="16"/>
  <c r="V310" i="16" s="1"/>
  <c r="U314" i="16"/>
  <c r="U316" i="16" s="1"/>
  <c r="V452" i="16"/>
  <c r="W450" i="16"/>
  <c r="O31" i="18"/>
  <c r="AO31" i="18" s="1"/>
  <c r="O325" i="15"/>
  <c r="O315" i="15" s="1"/>
  <c r="P323" i="15"/>
  <c r="AO321" i="15"/>
  <c r="K107" i="1"/>
  <c r="L125" i="18"/>
  <c r="Q102" i="15"/>
  <c r="V202" i="7"/>
  <c r="V201" i="7" s="1"/>
  <c r="Q96" i="15" s="1"/>
  <c r="I166" i="15"/>
  <c r="AO28" i="18"/>
  <c r="O26" i="18"/>
  <c r="K33" i="1"/>
  <c r="L129" i="18"/>
  <c r="L100" i="18"/>
  <c r="L103" i="18" s="1"/>
  <c r="K106" i="1"/>
  <c r="K86" i="1"/>
  <c r="R302" i="7"/>
  <c r="R291" i="7"/>
  <c r="M20" i="18"/>
  <c r="M19" i="18" s="1"/>
  <c r="L80" i="1" s="1"/>
  <c r="R305" i="7"/>
  <c r="N15" i="18"/>
  <c r="M119" i="18"/>
  <c r="M127" i="18" s="1"/>
  <c r="M97" i="18"/>
  <c r="M21" i="18"/>
  <c r="L382" i="15"/>
  <c r="K38" i="2"/>
  <c r="N445" i="15"/>
  <c r="N436" i="15"/>
  <c r="M457" i="15"/>
  <c r="M473" i="15"/>
  <c r="M470" i="15" s="1"/>
  <c r="M379" i="15" s="1"/>
  <c r="S228" i="7"/>
  <c r="S227" i="7" s="1"/>
  <c r="N431" i="15" s="1"/>
  <c r="N9" i="18"/>
  <c r="N392" i="15"/>
  <c r="V206" i="7"/>
  <c r="Q183" i="15" s="1"/>
  <c r="K45" i="12"/>
  <c r="K33" i="12" s="1"/>
  <c r="K97" i="12"/>
  <c r="AO34" i="15"/>
  <c r="O36" i="15"/>
  <c r="AO36" i="15" s="1"/>
  <c r="T191" i="7"/>
  <c r="O32" i="15"/>
  <c r="AO70" i="12"/>
  <c r="O72" i="12"/>
  <c r="R308" i="12"/>
  <c r="R310" i="12" s="1"/>
  <c r="Q61" i="1"/>
  <c r="S12" i="2"/>
  <c r="T286" i="12"/>
  <c r="Y125" i="7" s="1"/>
  <c r="Y115" i="7" s="1"/>
  <c r="T309" i="12" s="1"/>
  <c r="T307" i="12"/>
  <c r="S75" i="1" s="1"/>
  <c r="U295" i="12"/>
  <c r="U296" i="12" s="1"/>
  <c r="T298" i="12"/>
  <c r="T305" i="12"/>
  <c r="S22" i="1" s="1"/>
  <c r="T304" i="12"/>
  <c r="S13" i="1" s="1"/>
  <c r="T303" i="12"/>
  <c r="R21" i="2"/>
  <c r="S306" i="12"/>
  <c r="AC120" i="7"/>
  <c r="X293" i="12"/>
  <c r="X17" i="27"/>
  <c r="X7" i="27"/>
  <c r="W100" i="1" s="1"/>
  <c r="Z11" i="27"/>
  <c r="Y13" i="27"/>
  <c r="Y15" i="27" s="1"/>
  <c r="AD457" i="7"/>
  <c r="AD456" i="7" s="1"/>
  <c r="Y16" i="27" s="1"/>
  <c r="Y8" i="27" s="1"/>
  <c r="W7" i="25"/>
  <c r="V99" i="1" s="1"/>
  <c r="AP117" i="19"/>
  <c r="Z69" i="1"/>
  <c r="AB117" i="19"/>
  <c r="AC115" i="19"/>
  <c r="AD113" i="19"/>
  <c r="AH385" i="7"/>
  <c r="AH384" i="7" s="1"/>
  <c r="AC118" i="19" s="1"/>
  <c r="X106" i="19"/>
  <c r="X105" i="19"/>
  <c r="Y97" i="19"/>
  <c r="Z89" i="19"/>
  <c r="N163" i="19"/>
  <c r="N160" i="19"/>
  <c r="N157" i="19"/>
  <c r="M30" i="1" s="1"/>
  <c r="N298" i="16"/>
  <c r="M43" i="1" s="1"/>
  <c r="M165" i="19"/>
  <c r="X236" i="16"/>
  <c r="X234" i="16" s="1"/>
  <c r="W238" i="16"/>
  <c r="V241" i="16"/>
  <c r="V242" i="16"/>
  <c r="O440" i="16"/>
  <c r="O140" i="19"/>
  <c r="T98" i="16"/>
  <c r="U100" i="16" s="1"/>
  <c r="Y60" i="13"/>
  <c r="AD146" i="7"/>
  <c r="X62" i="13"/>
  <c r="AC150" i="7"/>
  <c r="X90" i="13"/>
  <c r="AC165" i="7"/>
  <c r="W207" i="7"/>
  <c r="R173" i="15"/>
  <c r="U374" i="15"/>
  <c r="S171" i="15"/>
  <c r="S169" i="15" s="1"/>
  <c r="T171" i="15" s="1"/>
  <c r="Q264" i="15"/>
  <c r="Q266" i="15" s="1"/>
  <c r="R262" i="15"/>
  <c r="R260" i="15" s="1"/>
  <c r="V311" i="15"/>
  <c r="V312" i="15"/>
  <c r="L159" i="1"/>
  <c r="M433" i="16"/>
  <c r="M434" i="16" s="1"/>
  <c r="M151" i="19"/>
  <c r="L96" i="1"/>
  <c r="N147" i="19"/>
  <c r="S399" i="7"/>
  <c r="N150" i="19" s="1"/>
  <c r="M112" i="1"/>
  <c r="AO137" i="19"/>
  <c r="O136" i="19"/>
  <c r="Y7" i="27"/>
  <c r="V28" i="2"/>
  <c r="V140" i="1"/>
  <c r="AC7" i="7"/>
  <c r="W140" i="1" s="1"/>
  <c r="V27" i="2"/>
  <c r="AC23" i="7"/>
  <c r="V95" i="1"/>
  <c r="W132" i="19"/>
  <c r="Z83" i="19"/>
  <c r="N34" i="19"/>
  <c r="U191" i="19"/>
  <c r="U193" i="19" s="1"/>
  <c r="T114" i="1" s="1"/>
  <c r="U194" i="19"/>
  <c r="U196" i="19" s="1"/>
  <c r="AP152" i="18"/>
  <c r="AF343" i="7"/>
  <c r="AF342" i="7" s="1"/>
  <c r="AA172" i="18" s="1"/>
  <c r="AP172" i="18" s="1"/>
  <c r="Z148" i="18"/>
  <c r="X88" i="18"/>
  <c r="X91" i="18"/>
  <c r="N52" i="18"/>
  <c r="M103" i="1" s="1"/>
  <c r="N49" i="18"/>
  <c r="S308" i="7"/>
  <c r="S307" i="7" s="1"/>
  <c r="N53" i="18" s="1"/>
  <c r="N75" i="18"/>
  <c r="M104" i="1" s="1"/>
  <c r="N72" i="18"/>
  <c r="M84" i="1" s="1"/>
  <c r="N69" i="18"/>
  <c r="S318" i="7" s="1"/>
  <c r="S317" i="7" s="1"/>
  <c r="N76" i="18" s="1"/>
  <c r="N70" i="18"/>
  <c r="O277" i="15"/>
  <c r="AO277" i="15" s="1"/>
  <c r="O254" i="15"/>
  <c r="O29" i="18"/>
  <c r="AO30" i="18"/>
  <c r="O47" i="18"/>
  <c r="AO47" i="18" s="1"/>
  <c r="P271" i="15"/>
  <c r="P27" i="18"/>
  <c r="U223" i="7"/>
  <c r="U222" i="7" s="1"/>
  <c r="P37" i="18" s="1"/>
  <c r="U313" i="15"/>
  <c r="O9" i="18"/>
  <c r="AO9" i="18" s="1"/>
  <c r="T228" i="7"/>
  <c r="T227" i="7" s="1"/>
  <c r="O431" i="15" s="1"/>
  <c r="R264" i="15"/>
  <c r="R266" i="15" s="1"/>
  <c r="S262" i="15"/>
  <c r="S260" i="15" s="1"/>
  <c r="R186" i="15"/>
  <c r="W218" i="7"/>
  <c r="W217" i="7" s="1"/>
  <c r="R200" i="15" s="1"/>
  <c r="K22" i="12"/>
  <c r="AC60" i="7"/>
  <c r="X169" i="12"/>
  <c r="J35" i="12"/>
  <c r="J21" i="12" s="1"/>
  <c r="J49" i="12"/>
  <c r="J37" i="12" s="1"/>
  <c r="J23" i="12" s="1"/>
  <c r="S219" i="12"/>
  <c r="X95" i="7"/>
  <c r="X85" i="7" s="1"/>
  <c r="S255" i="12" s="1"/>
  <c r="L27" i="12"/>
  <c r="Q35" i="7"/>
  <c r="Q25" i="7" s="1"/>
  <c r="Y291" i="12"/>
  <c r="AD116" i="7"/>
  <c r="X198" i="12"/>
  <c r="AC75" i="7"/>
  <c r="T219" i="12"/>
  <c r="Y95" i="7"/>
  <c r="Y85" i="7" s="1"/>
  <c r="T255" i="12" s="1"/>
  <c r="T228" i="12" s="1"/>
  <c r="AA72" i="25"/>
  <c r="AP72" i="25" s="1"/>
  <c r="Z74" i="25"/>
  <c r="Z76" i="25" s="1"/>
  <c r="Y76" i="25"/>
  <c r="AP21" i="25"/>
  <c r="AF437" i="7"/>
  <c r="AF436" i="7" s="1"/>
  <c r="AA24" i="25" s="1"/>
  <c r="AP24" i="25" s="1"/>
  <c r="Z13" i="25"/>
  <c r="AA23" i="25"/>
  <c r="AB21" i="25"/>
  <c r="AG437" i="7" s="1"/>
  <c r="AG436" i="7" s="1"/>
  <c r="AB24" i="25" s="1"/>
  <c r="Z25" i="25"/>
  <c r="AP23" i="25"/>
  <c r="AE433" i="7"/>
  <c r="AE432" i="7" s="1"/>
  <c r="Z15" i="25" s="1"/>
  <c r="Z14" i="25" s="1"/>
  <c r="Z18" i="25" s="1"/>
  <c r="AA11" i="25"/>
  <c r="AA17" i="25" s="1"/>
  <c r="Z82" i="25"/>
  <c r="Z84" i="25" s="1"/>
  <c r="AA80" i="25"/>
  <c r="Y84" i="25"/>
  <c r="Y88" i="25"/>
  <c r="U98" i="1"/>
  <c r="V191" i="19"/>
  <c r="V193" i="19" s="1"/>
  <c r="X187" i="19"/>
  <c r="X190" i="19"/>
  <c r="W176" i="19"/>
  <c r="W183" i="19"/>
  <c r="X173" i="19"/>
  <c r="X177" i="19" s="1"/>
  <c r="Y86" i="18"/>
  <c r="O378" i="16"/>
  <c r="O379" i="16"/>
  <c r="AO375" i="16"/>
  <c r="N368" i="16"/>
  <c r="AO13" i="19"/>
  <c r="O11" i="19"/>
  <c r="T357" i="7" s="1"/>
  <c r="T356" i="7" s="1"/>
  <c r="O19" i="19" s="1"/>
  <c r="P10" i="19"/>
  <c r="P371" i="16"/>
  <c r="X306" i="15"/>
  <c r="X304" i="15" s="1"/>
  <c r="W308" i="15"/>
  <c r="R98" i="15"/>
  <c r="S100" i="15" s="1"/>
  <c r="X202" i="7" s="1"/>
  <c r="X201" i="7" s="1"/>
  <c r="S96" i="15" s="1"/>
  <c r="W202" i="7"/>
  <c r="W201" i="7" s="1"/>
  <c r="R96" i="15" s="1"/>
  <c r="S15" i="2"/>
  <c r="T83" i="13"/>
  <c r="Y170" i="7" s="1"/>
  <c r="Y160" i="7" s="1"/>
  <c r="T106" i="13" s="1"/>
  <c r="U278" i="12"/>
  <c r="U259" i="12"/>
  <c r="Z110" i="7" s="1"/>
  <c r="Z100" i="7" s="1"/>
  <c r="U280" i="12" s="1"/>
  <c r="P134" i="12"/>
  <c r="P111" i="12" s="1"/>
  <c r="P109" i="12"/>
  <c r="AO134" i="12"/>
  <c r="O111" i="12"/>
  <c r="AO111" i="12" s="1"/>
  <c r="S9" i="2"/>
  <c r="T162" i="12"/>
  <c r="Y65" i="7" s="1"/>
  <c r="S10" i="2"/>
  <c r="T191" i="12"/>
  <c r="Y80" i="7" s="1"/>
  <c r="Q107" i="12"/>
  <c r="Q132" i="12"/>
  <c r="R130" i="12"/>
  <c r="R104" i="12"/>
  <c r="R19" i="1"/>
  <c r="AD26" i="7"/>
  <c r="AC30" i="7"/>
  <c r="AQ196" i="7"/>
  <c r="U341" i="16"/>
  <c r="N410" i="15"/>
  <c r="N427" i="15"/>
  <c r="N423" i="15" s="1"/>
  <c r="O390" i="15"/>
  <c r="O386" i="15" s="1"/>
  <c r="AO402" i="15"/>
  <c r="M416" i="15"/>
  <c r="M404" i="15"/>
  <c r="V373" i="15"/>
  <c r="V372" i="15"/>
  <c r="V374" i="15" s="1"/>
  <c r="W369" i="15"/>
  <c r="X367" i="15"/>
  <c r="X365" i="15" s="1"/>
  <c r="AO304" i="16"/>
  <c r="AR304" i="16" s="1"/>
  <c r="N47" i="19"/>
  <c r="N46" i="19"/>
  <c r="S367" i="7" s="1"/>
  <c r="S366" i="7" s="1"/>
  <c r="N56" i="19" s="1"/>
  <c r="N48" i="19"/>
  <c r="N55" i="19"/>
  <c r="N52" i="19" s="1"/>
  <c r="M110" i="1" s="1"/>
  <c r="N33" i="19"/>
  <c r="M91" i="1" s="1"/>
  <c r="N20" i="19"/>
  <c r="N16" i="19"/>
  <c r="N301" i="16"/>
  <c r="M158" i="1"/>
  <c r="AO8" i="19"/>
  <c r="O17" i="19"/>
  <c r="U272" i="16"/>
  <c r="N307" i="16"/>
  <c r="N297" i="16"/>
  <c r="M29" i="1" s="1"/>
  <c r="V339" i="16"/>
  <c r="V340" i="16"/>
  <c r="X334" i="16"/>
  <c r="X332" i="16" s="1"/>
  <c r="W336" i="16"/>
  <c r="W93" i="1"/>
  <c r="AA96" i="19"/>
  <c r="Z71" i="19"/>
  <c r="Y79" i="19"/>
  <c r="Y60" i="25"/>
  <c r="AD445" i="7" s="1"/>
  <c r="AD444" i="7" s="1"/>
  <c r="Y68" i="25" s="1"/>
  <c r="Z52" i="25"/>
  <c r="Z168" i="18"/>
  <c r="AA160" i="18"/>
  <c r="AP160" i="18" s="1"/>
  <c r="AB152" i="18"/>
  <c r="AG343" i="7" s="1"/>
  <c r="AG342" i="7" s="1"/>
  <c r="AB172" i="18" s="1"/>
  <c r="Y169" i="18"/>
  <c r="Y61" i="25"/>
  <c r="AA153" i="18"/>
  <c r="AP153" i="18" s="1"/>
  <c r="Z161" i="18"/>
  <c r="X61" i="25"/>
  <c r="X62" i="25"/>
  <c r="Z162" i="18"/>
  <c r="AA154" i="18"/>
  <c r="AP154" i="18" s="1"/>
  <c r="Y171" i="18"/>
  <c r="X108" i="1" s="1"/>
  <c r="Y62" i="25"/>
  <c r="W89" i="1"/>
  <c r="X173" i="18"/>
  <c r="V69" i="25"/>
  <c r="Y159" i="18"/>
  <c r="Y167" i="18"/>
  <c r="AA134" i="18"/>
  <c r="AF338" i="7" s="1"/>
  <c r="AF337" i="7" s="1"/>
  <c r="AA147" i="18" s="1"/>
  <c r="Z142" i="18"/>
  <c r="Y141" i="18"/>
  <c r="Y28" i="25" s="1"/>
  <c r="Y29" i="25"/>
  <c r="Y37" i="25" s="1"/>
  <c r="Y41" i="25" s="1"/>
  <c r="AD441" i="7" s="1"/>
  <c r="AD440" i="7" s="1"/>
  <c r="Y47" i="25" s="1"/>
  <c r="X28" i="25"/>
  <c r="X37" i="25"/>
  <c r="X41" i="25" s="1"/>
  <c r="W48" i="25"/>
  <c r="U99" i="1"/>
  <c r="V48" i="25"/>
  <c r="Y94" i="19"/>
  <c r="Y102" i="19"/>
  <c r="Z95" i="19"/>
  <c r="Z103" i="19" s="1"/>
  <c r="AA87" i="19"/>
  <c r="Z70" i="19"/>
  <c r="Z78" i="19" s="1"/>
  <c r="AA62" i="19"/>
  <c r="Y69" i="19"/>
  <c r="Y77" i="19"/>
  <c r="X93" i="1" s="1"/>
  <c r="AE45" i="19"/>
  <c r="AB28" i="19"/>
  <c r="Q58" i="1"/>
  <c r="R184" i="12"/>
  <c r="R186" i="12" s="1"/>
  <c r="I251" i="15"/>
  <c r="H154" i="1"/>
  <c r="H166" i="1" s="1"/>
  <c r="H160" i="1" s="1"/>
  <c r="Z5" i="25"/>
  <c r="AA106" i="18"/>
  <c r="Y83" i="18"/>
  <c r="AD326" i="7" s="1"/>
  <c r="AD325" i="7" s="1"/>
  <c r="Y92" i="18" s="1"/>
  <c r="Y125" i="19"/>
  <c r="AD395" i="7" s="1"/>
  <c r="AD394" i="7" s="1"/>
  <c r="Y131" i="19" s="1"/>
  <c r="X128" i="19"/>
  <c r="X130" i="19" s="1"/>
  <c r="W179" i="19"/>
  <c r="V98" i="1"/>
  <c r="X172" i="19"/>
  <c r="Y168" i="19"/>
  <c r="X62" i="18"/>
  <c r="W83" i="1"/>
  <c r="AA5" i="19"/>
  <c r="Y84" i="18"/>
  <c r="Z80" i="18"/>
  <c r="S345" i="15"/>
  <c r="S343" i="15" s="1"/>
  <c r="R347" i="15"/>
  <c r="W413" i="15"/>
  <c r="W426" i="15" s="1"/>
  <c r="X401" i="15"/>
  <c r="X389" i="15" s="1"/>
  <c r="X400" i="15"/>
  <c r="X388" i="15" s="1"/>
  <c r="W412" i="15"/>
  <c r="W425" i="15" s="1"/>
  <c r="X403" i="15"/>
  <c r="X391" i="15" s="1"/>
  <c r="W415" i="15"/>
  <c r="W428" i="15" s="1"/>
  <c r="W462" i="15"/>
  <c r="W475" i="15" s="1"/>
  <c r="X450" i="15"/>
  <c r="X438" i="15" s="1"/>
  <c r="X449" i="15"/>
  <c r="X437" i="15" s="1"/>
  <c r="W461" i="15"/>
  <c r="W474" i="15" s="1"/>
  <c r="X447" i="15"/>
  <c r="X435" i="15" s="1"/>
  <c r="W459" i="15"/>
  <c r="W472" i="15" s="1"/>
  <c r="X446" i="15"/>
  <c r="X434" i="15" s="1"/>
  <c r="W458" i="15"/>
  <c r="W471" i="15" s="1"/>
  <c r="Z81" i="18"/>
  <c r="AF67" i="18"/>
  <c r="Y60" i="18"/>
  <c r="X83" i="1" s="1"/>
  <c r="Z58" i="18"/>
  <c r="K38" i="18"/>
  <c r="O411" i="15"/>
  <c r="O424" i="15" s="1"/>
  <c r="AO387" i="15"/>
  <c r="Q59" i="1"/>
  <c r="R213" i="12"/>
  <c r="R215" i="12" s="1"/>
  <c r="O62" i="1"/>
  <c r="P49" i="13"/>
  <c r="P51" i="13" s="1"/>
  <c r="Q64" i="1"/>
  <c r="R105" i="13"/>
  <c r="R107" i="13" s="1"/>
  <c r="U363" i="16"/>
  <c r="T363" i="15"/>
  <c r="S336" i="15"/>
  <c r="S338" i="15" s="1"/>
  <c r="T334" i="15"/>
  <c r="T332" i="15" s="1"/>
  <c r="S286" i="15"/>
  <c r="T284" i="15"/>
  <c r="T282" i="15" s="1"/>
  <c r="I12" i="15"/>
  <c r="L42" i="1"/>
  <c r="U362" i="15"/>
  <c r="U361" i="15"/>
  <c r="U363" i="15" s="1"/>
  <c r="I23" i="15"/>
  <c r="V313" i="15"/>
  <c r="H31" i="1"/>
  <c r="H48" i="1"/>
  <c r="H34" i="1"/>
  <c r="V422" i="16"/>
  <c r="V423" i="16"/>
  <c r="V390" i="16"/>
  <c r="V389" i="16"/>
  <c r="J92" i="15"/>
  <c r="J26" i="15"/>
  <c r="X417" i="16"/>
  <c r="X415" i="16" s="1"/>
  <c r="W419" i="16"/>
  <c r="V424" i="16"/>
  <c r="X356" i="16"/>
  <c r="X354" i="16" s="1"/>
  <c r="W358" i="16"/>
  <c r="V361" i="16"/>
  <c r="V362" i="16"/>
  <c r="X356" i="15"/>
  <c r="X354" i="15" s="1"/>
  <c r="V358" i="15"/>
  <c r="K16" i="12"/>
  <c r="J17" i="2"/>
  <c r="J16" i="2" s="1"/>
  <c r="K17" i="12"/>
  <c r="J9" i="1"/>
  <c r="S182" i="12"/>
  <c r="R18" i="2"/>
  <c r="S211" i="12"/>
  <c r="R19" i="2"/>
  <c r="X293" i="15"/>
  <c r="Y295" i="15" s="1"/>
  <c r="W297" i="15"/>
  <c r="V302" i="15"/>
  <c r="Q47" i="13"/>
  <c r="P22" i="2"/>
  <c r="R48" i="13"/>
  <c r="Q76" i="1" s="1"/>
  <c r="Q13" i="2"/>
  <c r="S103" i="13"/>
  <c r="R64" i="1" s="1"/>
  <c r="R24" i="2"/>
  <c r="J155" i="15"/>
  <c r="J154" i="15"/>
  <c r="K150" i="15"/>
  <c r="T147" i="15"/>
  <c r="T143" i="15"/>
  <c r="K84" i="15"/>
  <c r="J88" i="15"/>
  <c r="J89" i="15"/>
  <c r="R81" i="15"/>
  <c r="S79" i="15"/>
  <c r="J160" i="15"/>
  <c r="P438" i="16"/>
  <c r="N444" i="16"/>
  <c r="AO438" i="16"/>
  <c r="AO437" i="16"/>
  <c r="AO436" i="16"/>
  <c r="I9" i="15"/>
  <c r="AO398" i="15"/>
  <c r="O392" i="15"/>
  <c r="AO392" i="15" s="1"/>
  <c r="P399" i="15"/>
  <c r="T189" i="16"/>
  <c r="W351" i="16"/>
  <c r="W350" i="16"/>
  <c r="V219" i="16"/>
  <c r="V220" i="16"/>
  <c r="W408" i="16"/>
  <c r="X406" i="16"/>
  <c r="X404" i="16" s="1"/>
  <c r="W412" i="16"/>
  <c r="W411" i="16"/>
  <c r="U413" i="16"/>
  <c r="V411" i="16"/>
  <c r="V412" i="16"/>
  <c r="S106" i="12"/>
  <c r="S105" i="12"/>
  <c r="W12" i="13"/>
  <c r="Y9" i="13"/>
  <c r="R46" i="13"/>
  <c r="Q23" i="1" s="1"/>
  <c r="S36" i="13"/>
  <c r="R44" i="13"/>
  <c r="R45" i="13"/>
  <c r="Q14" i="1" s="1"/>
  <c r="R39" i="13"/>
  <c r="Y11" i="13"/>
  <c r="S37" i="13"/>
  <c r="Y345" i="16"/>
  <c r="Y343" i="16" s="1"/>
  <c r="X347" i="16"/>
  <c r="U210" i="16"/>
  <c r="V283" i="16"/>
  <c r="W397" i="16"/>
  <c r="X395" i="16"/>
  <c r="X393" i="16" s="1"/>
  <c r="W386" i="16"/>
  <c r="X384" i="16"/>
  <c r="X382" i="16" s="1"/>
  <c r="U391" i="16"/>
  <c r="V400" i="16"/>
  <c r="V401" i="16"/>
  <c r="U402" i="16"/>
  <c r="W282" i="16"/>
  <c r="W281" i="16"/>
  <c r="W283" i="16" s="1"/>
  <c r="U221" i="16"/>
  <c r="T248" i="16"/>
  <c r="T250" i="16" s="1"/>
  <c r="K176" i="16"/>
  <c r="J180" i="16"/>
  <c r="J161" i="16" s="1"/>
  <c r="I40" i="1" s="1"/>
  <c r="J181" i="16"/>
  <c r="J162" i="16" s="1"/>
  <c r="I54" i="1" s="1"/>
  <c r="R173" i="16"/>
  <c r="R192" i="16"/>
  <c r="U194" i="16"/>
  <c r="U187" i="16" s="1"/>
  <c r="U231" i="16"/>
  <c r="V292" i="16"/>
  <c r="V293" i="16"/>
  <c r="K150" i="16"/>
  <c r="J155" i="16"/>
  <c r="J154" i="16"/>
  <c r="K135" i="16"/>
  <c r="J139" i="16"/>
  <c r="J140" i="16"/>
  <c r="J124" i="16"/>
  <c r="J125" i="16"/>
  <c r="K120" i="16"/>
  <c r="J92" i="16"/>
  <c r="J109" i="16"/>
  <c r="J110" i="16"/>
  <c r="U130" i="16"/>
  <c r="T132" i="16"/>
  <c r="T102" i="16"/>
  <c r="AF105" i="16" s="1"/>
  <c r="V245" i="16"/>
  <c r="R147" i="16"/>
  <c r="R143" i="16"/>
  <c r="U117" i="16"/>
  <c r="U113" i="16"/>
  <c r="U246" i="16"/>
  <c r="U294" i="16"/>
  <c r="U247" i="16"/>
  <c r="T195" i="16"/>
  <c r="T188" i="16" s="1"/>
  <c r="T232" i="16"/>
  <c r="T197" i="16" s="1"/>
  <c r="AJ10" i="12"/>
  <c r="AK14" i="21"/>
  <c r="AK10" i="13" s="1"/>
  <c r="L92" i="12"/>
  <c r="L87" i="12"/>
  <c r="L41" i="12" s="1"/>
  <c r="L29" i="12" s="1"/>
  <c r="L15" i="12" s="1"/>
  <c r="L96" i="12"/>
  <c r="L46" i="12" s="1"/>
  <c r="L34" i="12" s="1"/>
  <c r="L93" i="12"/>
  <c r="L43" i="12" s="1"/>
  <c r="L31" i="12" s="1"/>
  <c r="M84" i="12"/>
  <c r="L40" i="12"/>
  <c r="L28" i="12" s="1"/>
  <c r="L94" i="12"/>
  <c r="L44" i="12" s="1"/>
  <c r="L32" i="12" s="1"/>
  <c r="Y9" i="12"/>
  <c r="Y11" i="12" s="1"/>
  <c r="I21" i="15"/>
  <c r="W242" i="16"/>
  <c r="W241" i="16"/>
  <c r="W243" i="16" s="1"/>
  <c r="W289" i="16"/>
  <c r="X287" i="16"/>
  <c r="X285" i="16" s="1"/>
  <c r="Y236" i="16"/>
  <c r="Y234" i="16" s="1"/>
  <c r="X238" i="16"/>
  <c r="V243" i="16"/>
  <c r="U230" i="16"/>
  <c r="U195" i="16" s="1"/>
  <c r="X278" i="16"/>
  <c r="Y276" i="16"/>
  <c r="Y274" i="16" s="1"/>
  <c r="W267" i="16"/>
  <c r="X265" i="16"/>
  <c r="X263" i="16" s="1"/>
  <c r="W256" i="16"/>
  <c r="X254" i="16"/>
  <c r="X252" i="16" s="1"/>
  <c r="X214" i="16"/>
  <c r="X212" i="16" s="1"/>
  <c r="W216" i="16"/>
  <c r="X203" i="16"/>
  <c r="X201" i="16" s="1"/>
  <c r="W205" i="16"/>
  <c r="W209" i="16" s="1"/>
  <c r="V227" i="16"/>
  <c r="W225" i="16"/>
  <c r="W223" i="16" s="1"/>
  <c r="S199" i="16"/>
  <c r="S192" i="16" s="1"/>
  <c r="V271" i="16"/>
  <c r="V270" i="16"/>
  <c r="V259" i="16"/>
  <c r="V260" i="16"/>
  <c r="V208" i="16"/>
  <c r="V209" i="16"/>
  <c r="J89" i="16"/>
  <c r="J88" i="16"/>
  <c r="S81" i="16"/>
  <c r="S77" i="16"/>
  <c r="U66" i="16"/>
  <c r="U62" i="16"/>
  <c r="V64" i="16" s="1"/>
  <c r="V62" i="16" s="1"/>
  <c r="J74" i="16"/>
  <c r="J73" i="16"/>
  <c r="K69" i="16"/>
  <c r="K54" i="16"/>
  <c r="J58" i="16"/>
  <c r="J59" i="16"/>
  <c r="R34" i="16"/>
  <c r="R49" i="16"/>
  <c r="R47" i="16" s="1"/>
  <c r="J351" i="15"/>
  <c r="J350" i="15"/>
  <c r="J340" i="15"/>
  <c r="J339" i="15"/>
  <c r="J328" i="15"/>
  <c r="J329" i="15"/>
  <c r="J289" i="15"/>
  <c r="J290" i="15"/>
  <c r="J279" i="15"/>
  <c r="J278" i="15"/>
  <c r="I249" i="15"/>
  <c r="J268" i="15"/>
  <c r="J267" i="15"/>
  <c r="K236" i="15"/>
  <c r="J241" i="15"/>
  <c r="J240" i="15"/>
  <c r="J225" i="15"/>
  <c r="J224" i="15"/>
  <c r="K220" i="15"/>
  <c r="J204" i="15"/>
  <c r="I210" i="15"/>
  <c r="T231" i="15"/>
  <c r="T229" i="15" s="1"/>
  <c r="T217" i="15"/>
  <c r="T213" i="15"/>
  <c r="K193" i="15"/>
  <c r="J197" i="15"/>
  <c r="J198" i="15"/>
  <c r="J180" i="15"/>
  <c r="J181" i="15"/>
  <c r="K176" i="15"/>
  <c r="R190" i="15"/>
  <c r="J139" i="15"/>
  <c r="J140" i="15"/>
  <c r="K135" i="15"/>
  <c r="J125" i="15"/>
  <c r="J124" i="15"/>
  <c r="K120" i="15"/>
  <c r="K103" i="15"/>
  <c r="J111" i="15"/>
  <c r="S132" i="15"/>
  <c r="T130" i="15"/>
  <c r="T115" i="15"/>
  <c r="R102" i="15"/>
  <c r="S117" i="15"/>
  <c r="R47" i="15"/>
  <c r="S49" i="15" s="1"/>
  <c r="K69" i="15"/>
  <c r="J74" i="15"/>
  <c r="J73" i="15"/>
  <c r="S64" i="15"/>
  <c r="R66" i="15"/>
  <c r="J58" i="15"/>
  <c r="J59" i="15"/>
  <c r="K54" i="15"/>
  <c r="R51" i="15"/>
  <c r="K39" i="15"/>
  <c r="J43" i="15"/>
  <c r="J44" i="15"/>
  <c r="AO51" i="13"/>
  <c r="P70" i="12"/>
  <c r="P72" i="12" s="1"/>
  <c r="Z51" i="12"/>
  <c r="Z53" i="12" s="1"/>
  <c r="Z76" i="12"/>
  <c r="Z78" i="12" s="1"/>
  <c r="Z80" i="12" s="1"/>
  <c r="Z82" i="12" s="1"/>
  <c r="Z192" i="12"/>
  <c r="Z194" i="12" s="1"/>
  <c r="Z233" i="12"/>
  <c r="Z235" i="12" s="1"/>
  <c r="Z287" i="12"/>
  <c r="Z289" i="12" s="1"/>
  <c r="Z28" i="13"/>
  <c r="Z30" i="13" s="1"/>
  <c r="AE131" i="7" s="1"/>
  <c r="Z56" i="13"/>
  <c r="Z58" i="13" s="1"/>
  <c r="AE146" i="7" s="1"/>
  <c r="Z84" i="13"/>
  <c r="Z86" i="13" s="1"/>
  <c r="Z163" i="12"/>
  <c r="Z165" i="12" s="1"/>
  <c r="Y116" i="13"/>
  <c r="X79" i="1" s="1"/>
  <c r="Y167" i="12"/>
  <c r="AD60" i="7" s="1"/>
  <c r="X57" i="12"/>
  <c r="X82" i="12"/>
  <c r="X237" i="12"/>
  <c r="AC90" i="7" s="1"/>
  <c r="X34" i="13"/>
  <c r="X116" i="13"/>
  <c r="W79" i="1" s="1"/>
  <c r="W12" i="12"/>
  <c r="W119" i="13"/>
  <c r="Y55" i="12"/>
  <c r="Y80" i="12"/>
  <c r="Y82" i="12" s="1"/>
  <c r="Y196" i="12"/>
  <c r="AD75" i="7" s="1"/>
  <c r="Y237" i="12"/>
  <c r="Y32" i="13"/>
  <c r="Y88" i="13"/>
  <c r="AD165" i="7" s="1"/>
  <c r="S103" i="12"/>
  <c r="S127" i="12"/>
  <c r="S155" i="12"/>
  <c r="S157" i="12" s="1"/>
  <c r="T95" i="13"/>
  <c r="T100" i="13"/>
  <c r="U92" i="13"/>
  <c r="U93" i="13" s="1"/>
  <c r="Q107" i="13"/>
  <c r="T104" i="13"/>
  <c r="S78" i="1" s="1"/>
  <c r="T102" i="13"/>
  <c r="S25" i="1" s="1"/>
  <c r="T101" i="13"/>
  <c r="S16" i="1" s="1"/>
  <c r="Q256" i="12"/>
  <c r="Q229" i="12" s="1"/>
  <c r="Q227" i="12"/>
  <c r="S252" i="12"/>
  <c r="S222" i="12"/>
  <c r="R20" i="2" s="1"/>
  <c r="R254" i="12"/>
  <c r="R225" i="12"/>
  <c r="Q60" i="1" s="1"/>
  <c r="T210" i="12"/>
  <c r="S20" i="1" s="1"/>
  <c r="T209" i="12"/>
  <c r="S11" i="1" s="1"/>
  <c r="T203" i="12"/>
  <c r="U200" i="12"/>
  <c r="U201" i="12" s="1"/>
  <c r="T208" i="12"/>
  <c r="T220" i="12"/>
  <c r="S11" i="2" s="1"/>
  <c r="T244" i="12"/>
  <c r="T221" i="12" s="1"/>
  <c r="T249" i="12"/>
  <c r="U241" i="12"/>
  <c r="U242" i="12" s="1"/>
  <c r="U232" i="12" s="1"/>
  <c r="Z95" i="7" s="1"/>
  <c r="Z85" i="7" s="1"/>
  <c r="U255" i="12" s="1"/>
  <c r="T251" i="12"/>
  <c r="T224" i="12" s="1"/>
  <c r="S21" i="1" s="1"/>
  <c r="T250" i="12"/>
  <c r="T223" i="12" s="1"/>
  <c r="S12" i="1" s="1"/>
  <c r="T151" i="12"/>
  <c r="T152" i="12"/>
  <c r="T150" i="12"/>
  <c r="T153" i="12" s="1"/>
  <c r="T145" i="12"/>
  <c r="T174" i="12"/>
  <c r="T179" i="12"/>
  <c r="U171" i="12"/>
  <c r="U172" i="12" s="1"/>
  <c r="U162" i="12" s="1"/>
  <c r="Z65" i="7" s="1"/>
  <c r="T181" i="12"/>
  <c r="T180" i="12"/>
  <c r="S10" i="1" s="1"/>
  <c r="T102" i="12"/>
  <c r="T122" i="12"/>
  <c r="T129" i="12"/>
  <c r="T128" i="12"/>
  <c r="U119" i="12"/>
  <c r="U120" i="12" s="1"/>
  <c r="R157" i="12"/>
  <c r="T212" i="12"/>
  <c r="S73" i="1" s="1"/>
  <c r="T253" i="12"/>
  <c r="T154" i="12"/>
  <c r="U142" i="12"/>
  <c r="U143" i="12" s="1"/>
  <c r="T183" i="12"/>
  <c r="S72" i="1" s="1"/>
  <c r="T131" i="12"/>
  <c r="Q71" i="12"/>
  <c r="U269" i="12"/>
  <c r="U274" i="12"/>
  <c r="V266" i="12"/>
  <c r="V267" i="12" s="1"/>
  <c r="V259" i="12" s="1"/>
  <c r="AA110" i="7" s="1"/>
  <c r="AA100" i="7" s="1"/>
  <c r="V280" i="12" s="1"/>
  <c r="T277" i="12"/>
  <c r="T279" i="12" s="1"/>
  <c r="S281" i="12"/>
  <c r="U276" i="12"/>
  <c r="U275" i="12"/>
  <c r="Q62" i="12"/>
  <c r="Q67" i="12"/>
  <c r="R59" i="12"/>
  <c r="Q68" i="12"/>
  <c r="Q69" i="12"/>
  <c r="U26" i="2"/>
  <c r="M99" i="18" l="1"/>
  <c r="L86" i="1" s="1"/>
  <c r="M102" i="18"/>
  <c r="AA108" i="18"/>
  <c r="AA109" i="18" s="1"/>
  <c r="AA111" i="18"/>
  <c r="AA113" i="18" s="1"/>
  <c r="AE331" i="7"/>
  <c r="AE330" i="7" s="1"/>
  <c r="Z114" i="18" s="1"/>
  <c r="Z115" i="18" s="1"/>
  <c r="M124" i="18"/>
  <c r="L88" i="1" s="1"/>
  <c r="K101" i="1"/>
  <c r="M121" i="18"/>
  <c r="L33" i="1" s="1"/>
  <c r="V391" i="16"/>
  <c r="T319" i="16"/>
  <c r="N50" i="18"/>
  <c r="N54" i="18" s="1"/>
  <c r="P8" i="19"/>
  <c r="P17" i="19" s="1"/>
  <c r="W244" i="7"/>
  <c r="W242" i="7" s="1"/>
  <c r="U318" i="16"/>
  <c r="U317" i="16"/>
  <c r="W312" i="16"/>
  <c r="W310" i="16" s="1"/>
  <c r="V314" i="16"/>
  <c r="V316" i="16" s="1"/>
  <c r="AO329" i="16"/>
  <c r="O306" i="16"/>
  <c r="AO306" i="16" s="1"/>
  <c r="O305" i="16"/>
  <c r="AO305" i="16" s="1"/>
  <c r="O330" i="16"/>
  <c r="AO328" i="16"/>
  <c r="M159" i="1"/>
  <c r="N433" i="16"/>
  <c r="P12" i="19"/>
  <c r="Q323" i="16"/>
  <c r="P325" i="16"/>
  <c r="V456" i="16"/>
  <c r="V455" i="16"/>
  <c r="V457" i="16" s="1"/>
  <c r="W448" i="16"/>
  <c r="AB280" i="7"/>
  <c r="AB279" i="7" s="1"/>
  <c r="W458" i="16" s="1"/>
  <c r="W138" i="19"/>
  <c r="W238" i="7"/>
  <c r="P321" i="15"/>
  <c r="P28" i="18"/>
  <c r="P26" i="18" s="1"/>
  <c r="P35" i="18" s="1"/>
  <c r="O35" i="18"/>
  <c r="AO35" i="18" s="1"/>
  <c r="AO26" i="18"/>
  <c r="L102" i="1"/>
  <c r="R284" i="7"/>
  <c r="M22" i="18" s="1"/>
  <c r="M23" i="18" s="1"/>
  <c r="M125" i="18"/>
  <c r="M129" i="18" s="1"/>
  <c r="L107" i="1"/>
  <c r="K155" i="1"/>
  <c r="L383" i="15"/>
  <c r="N10" i="18"/>
  <c r="N8" i="18" s="1"/>
  <c r="S233" i="7"/>
  <c r="S232" i="7" s="1"/>
  <c r="N478" i="15" s="1"/>
  <c r="O448" i="15"/>
  <c r="N460" i="15"/>
  <c r="N433" i="15"/>
  <c r="N13" i="18" s="1"/>
  <c r="N11" i="18" s="1"/>
  <c r="M476" i="15"/>
  <c r="M477" i="15" s="1"/>
  <c r="M378" i="15"/>
  <c r="W301" i="15"/>
  <c r="W300" i="15"/>
  <c r="W302" i="15" s="1"/>
  <c r="M28" i="1"/>
  <c r="K19" i="12"/>
  <c r="J57" i="1"/>
  <c r="K47" i="12"/>
  <c r="K99" i="12"/>
  <c r="AO32" i="15"/>
  <c r="T197" i="7"/>
  <c r="T195" i="7" s="1"/>
  <c r="T190" i="7" s="1"/>
  <c r="O30" i="15" s="1"/>
  <c r="AO30" i="15" s="1"/>
  <c r="P34" i="15"/>
  <c r="P32" i="15" s="1"/>
  <c r="AO72" i="12"/>
  <c r="O74" i="12"/>
  <c r="AO74" i="12" s="1"/>
  <c r="N299" i="16"/>
  <c r="N302" i="16" s="1"/>
  <c r="X12" i="13"/>
  <c r="U286" i="12"/>
  <c r="Z125" i="7" s="1"/>
  <c r="Z115" i="7" s="1"/>
  <c r="U309" i="12" s="1"/>
  <c r="U307" i="12"/>
  <c r="T75" i="1" s="1"/>
  <c r="T12" i="2"/>
  <c r="V295" i="12"/>
  <c r="V296" i="12" s="1"/>
  <c r="U303" i="12"/>
  <c r="U298" i="12"/>
  <c r="U304" i="12"/>
  <c r="T13" i="1" s="1"/>
  <c r="U305" i="12"/>
  <c r="T22" i="1" s="1"/>
  <c r="T306" i="12"/>
  <c r="S21" i="2"/>
  <c r="R61" i="1"/>
  <c r="S308" i="12"/>
  <c r="S310" i="12" s="1"/>
  <c r="AD120" i="7"/>
  <c r="Y293" i="12"/>
  <c r="Y8" i="25"/>
  <c r="AA11" i="27"/>
  <c r="Z13" i="27"/>
  <c r="AE457" i="7"/>
  <c r="AE456" i="7" s="1"/>
  <c r="Z16" i="27" s="1"/>
  <c r="Z8" i="27" s="1"/>
  <c r="Y17" i="27"/>
  <c r="AO69" i="1"/>
  <c r="Z67" i="1"/>
  <c r="AO67" i="1" s="1"/>
  <c r="AB119" i="19"/>
  <c r="AA69" i="1"/>
  <c r="AE113" i="19"/>
  <c r="AD115" i="19"/>
  <c r="AD117" i="19" s="1"/>
  <c r="AI385" i="7"/>
  <c r="AI384" i="7" s="1"/>
  <c r="AD118" i="19" s="1"/>
  <c r="AD119" i="19" s="1"/>
  <c r="X108" i="19"/>
  <c r="W111" i="1"/>
  <c r="Y105" i="19"/>
  <c r="Y106" i="19"/>
  <c r="Z97" i="19"/>
  <c r="Z94" i="19" s="1"/>
  <c r="AA89" i="19"/>
  <c r="AP89" i="19" s="1"/>
  <c r="AC117" i="19"/>
  <c r="V194" i="19"/>
  <c r="V196" i="19" s="1"/>
  <c r="U114" i="1"/>
  <c r="N161" i="19"/>
  <c r="M113" i="1"/>
  <c r="M97" i="1"/>
  <c r="O442" i="16"/>
  <c r="AO442" i="16" s="1"/>
  <c r="O428" i="16"/>
  <c r="O139" i="19"/>
  <c r="AO140" i="19"/>
  <c r="AO365" i="16"/>
  <c r="AR365" i="16" s="1"/>
  <c r="O296" i="16"/>
  <c r="AD150" i="7"/>
  <c r="Y62" i="13"/>
  <c r="Z88" i="13"/>
  <c r="AE161" i="7"/>
  <c r="Y34" i="13"/>
  <c r="AD135" i="7"/>
  <c r="X89" i="18"/>
  <c r="X93" i="18" s="1"/>
  <c r="W105" i="1"/>
  <c r="S173" i="15"/>
  <c r="X207" i="7"/>
  <c r="W213" i="7"/>
  <c r="W211" i="7" s="1"/>
  <c r="W206" i="7" s="1"/>
  <c r="R183" i="15" s="1"/>
  <c r="S188" i="15"/>
  <c r="X218" i="7" s="1"/>
  <c r="X217" i="7" s="1"/>
  <c r="S200" i="15" s="1"/>
  <c r="M100" i="18"/>
  <c r="M103" i="18" s="1"/>
  <c r="L106" i="1"/>
  <c r="X308" i="15"/>
  <c r="Y306" i="15"/>
  <c r="Y304" i="15" s="1"/>
  <c r="Z306" i="15" s="1"/>
  <c r="W311" i="15"/>
  <c r="W312" i="15"/>
  <c r="AO136" i="19"/>
  <c r="T406" i="7"/>
  <c r="O148" i="19"/>
  <c r="T417" i="7"/>
  <c r="M96" i="1"/>
  <c r="N151" i="19"/>
  <c r="U275" i="7"/>
  <c r="U274" i="7" s="1"/>
  <c r="P446" i="16" s="1"/>
  <c r="P137" i="19"/>
  <c r="X100" i="1"/>
  <c r="AD7" i="7"/>
  <c r="X140" i="1" s="1"/>
  <c r="W27" i="2"/>
  <c r="AD23" i="7"/>
  <c r="W28" i="2"/>
  <c r="L48" i="12"/>
  <c r="L36" i="12" s="1"/>
  <c r="Y55" i="7"/>
  <c r="T185" i="12" s="1"/>
  <c r="Y70" i="7"/>
  <c r="T214" i="12" s="1"/>
  <c r="Z55" i="7"/>
  <c r="U185" i="12" s="1"/>
  <c r="W95" i="1"/>
  <c r="X132" i="19"/>
  <c r="AP87" i="19"/>
  <c r="AF380" i="7"/>
  <c r="AF379" i="7" s="1"/>
  <c r="AA107" i="19" s="1"/>
  <c r="AP107" i="19" s="1"/>
  <c r="N38" i="19"/>
  <c r="AP62" i="19"/>
  <c r="AF375" i="7"/>
  <c r="AF374" i="7" s="1"/>
  <c r="AA82" i="19" s="1"/>
  <c r="AP147" i="18"/>
  <c r="AA148" i="18"/>
  <c r="AP148" i="18" s="1"/>
  <c r="AP134" i="18"/>
  <c r="W85" i="1"/>
  <c r="Y91" i="18"/>
  <c r="Y88" i="18"/>
  <c r="X85" i="1" s="1"/>
  <c r="M82" i="1"/>
  <c r="O66" i="18"/>
  <c r="O46" i="18"/>
  <c r="O45" i="18" s="1"/>
  <c r="AO29" i="18"/>
  <c r="O36" i="18"/>
  <c r="P30" i="18"/>
  <c r="Q273" i="15"/>
  <c r="P275" i="15"/>
  <c r="N73" i="18"/>
  <c r="N77" i="18" s="1"/>
  <c r="W372" i="15"/>
  <c r="W373" i="15"/>
  <c r="T169" i="15"/>
  <c r="U171" i="15" s="1"/>
  <c r="Y207" i="7"/>
  <c r="S228" i="12"/>
  <c r="U219" i="12"/>
  <c r="Z196" i="12"/>
  <c r="AE71" i="7"/>
  <c r="Z237" i="12"/>
  <c r="AE86" i="7"/>
  <c r="Z291" i="12"/>
  <c r="AE116" i="7"/>
  <c r="Z167" i="12"/>
  <c r="AE56" i="7"/>
  <c r="Y239" i="12"/>
  <c r="AD90" i="7"/>
  <c r="U228" i="12"/>
  <c r="AB72" i="25"/>
  <c r="AA74" i="25"/>
  <c r="AA25" i="25"/>
  <c r="AP25" i="25" s="1"/>
  <c r="AC441" i="7"/>
  <c r="AC440" i="7" s="1"/>
  <c r="X47" i="25" s="1"/>
  <c r="X8" i="25" s="1"/>
  <c r="AP11" i="25"/>
  <c r="AA13" i="25"/>
  <c r="AB23" i="25"/>
  <c r="AC21" i="25"/>
  <c r="AH437" i="7" s="1"/>
  <c r="AH436" i="7" s="1"/>
  <c r="AC24" i="25" s="1"/>
  <c r="AF433" i="7"/>
  <c r="AF432" i="7" s="1"/>
  <c r="AA15" i="25" s="1"/>
  <c r="AA14" i="25" s="1"/>
  <c r="AA18" i="25" s="1"/>
  <c r="AB11" i="25"/>
  <c r="AB17" i="25" s="1"/>
  <c r="AP17" i="25"/>
  <c r="AP13" i="25"/>
  <c r="AP80" i="25"/>
  <c r="AF452" i="7"/>
  <c r="AF451" i="7" s="1"/>
  <c r="AA92" i="25" s="1"/>
  <c r="AB80" i="25"/>
  <c r="AG452" i="7" s="1"/>
  <c r="AG451" i="7" s="1"/>
  <c r="AB92" i="25" s="1"/>
  <c r="AA82" i="25"/>
  <c r="AP86" i="25"/>
  <c r="Z88" i="25"/>
  <c r="Z90" i="25" s="1"/>
  <c r="Z93" i="25" s="1"/>
  <c r="Y90" i="25"/>
  <c r="Y93" i="25" s="1"/>
  <c r="O42" i="19"/>
  <c r="Y187" i="19"/>
  <c r="Y190" i="19"/>
  <c r="X176" i="19"/>
  <c r="W98" i="1" s="1"/>
  <c r="X183" i="19"/>
  <c r="W181" i="19"/>
  <c r="O18" i="19"/>
  <c r="O25" i="19"/>
  <c r="O33" i="19" s="1"/>
  <c r="Y173" i="19"/>
  <c r="Y177" i="19" s="1"/>
  <c r="AO11" i="19"/>
  <c r="O29" i="19"/>
  <c r="Z86" i="18"/>
  <c r="AO378" i="16"/>
  <c r="O380" i="16"/>
  <c r="O366" i="16"/>
  <c r="AO379" i="16"/>
  <c r="O367" i="16"/>
  <c r="P13" i="19"/>
  <c r="P375" i="16"/>
  <c r="P377" i="16" s="1"/>
  <c r="Q373" i="16"/>
  <c r="Q371" i="16" s="1"/>
  <c r="T345" i="15"/>
  <c r="T343" i="15" s="1"/>
  <c r="S347" i="15"/>
  <c r="T15" i="2"/>
  <c r="U83" i="13"/>
  <c r="Z170" i="7" s="1"/>
  <c r="Z160" i="7" s="1"/>
  <c r="U106" i="13" s="1"/>
  <c r="R13" i="2"/>
  <c r="S27" i="13"/>
  <c r="X140" i="7" s="1"/>
  <c r="X130" i="7" s="1"/>
  <c r="S50" i="13" s="1"/>
  <c r="U101" i="12"/>
  <c r="Z50" i="7" s="1"/>
  <c r="Z40" i="7" s="1"/>
  <c r="U110" i="12" s="1"/>
  <c r="T10" i="2"/>
  <c r="U191" i="12"/>
  <c r="Z80" i="7" s="1"/>
  <c r="Q109" i="12"/>
  <c r="Q134" i="12"/>
  <c r="Q111" i="12" s="1"/>
  <c r="R132" i="12"/>
  <c r="R107" i="12"/>
  <c r="S19" i="1"/>
  <c r="AE26" i="7"/>
  <c r="Y57" i="12"/>
  <c r="AD30" i="7"/>
  <c r="AR196" i="7"/>
  <c r="V341" i="16"/>
  <c r="N404" i="15"/>
  <c r="N416" i="15"/>
  <c r="AO390" i="15"/>
  <c r="P402" i="15"/>
  <c r="O414" i="15"/>
  <c r="O410" i="15" s="1"/>
  <c r="X369" i="15"/>
  <c r="Y367" i="15"/>
  <c r="Y365" i="15" s="1"/>
  <c r="X413" i="15"/>
  <c r="X426" i="15" s="1"/>
  <c r="Y401" i="15"/>
  <c r="Y389" i="15" s="1"/>
  <c r="N51" i="19"/>
  <c r="AO17" i="19"/>
  <c r="U248" i="16"/>
  <c r="U250" i="16" s="1"/>
  <c r="M90" i="1"/>
  <c r="V317" i="16"/>
  <c r="V318" i="16"/>
  <c r="Y334" i="16"/>
  <c r="Y332" i="16" s="1"/>
  <c r="X336" i="16"/>
  <c r="W339" i="16"/>
  <c r="W340" i="16"/>
  <c r="AB96" i="19"/>
  <c r="AP96" i="19"/>
  <c r="AA104" i="19"/>
  <c r="AP104" i="19" s="1"/>
  <c r="AA71" i="19"/>
  <c r="AP71" i="19" s="1"/>
  <c r="Z79" i="19"/>
  <c r="Y67" i="25"/>
  <c r="Y69" i="25" s="1"/>
  <c r="Y59" i="25"/>
  <c r="AA52" i="25"/>
  <c r="AA168" i="18"/>
  <c r="AB160" i="18"/>
  <c r="AC152" i="18"/>
  <c r="AH343" i="7" s="1"/>
  <c r="AH342" i="7" s="1"/>
  <c r="AC172" i="18" s="1"/>
  <c r="AA161" i="18"/>
  <c r="AB153" i="18"/>
  <c r="AP161" i="18"/>
  <c r="Z169" i="18"/>
  <c r="X59" i="25"/>
  <c r="X67" i="25"/>
  <c r="Z171" i="18"/>
  <c r="Y108" i="1" s="1"/>
  <c r="AB154" i="18"/>
  <c r="AA162" i="18"/>
  <c r="AP162" i="18" s="1"/>
  <c r="Y51" i="25"/>
  <c r="X89" i="1"/>
  <c r="Y173" i="18"/>
  <c r="Z60" i="25"/>
  <c r="AE445" i="7" s="1"/>
  <c r="AE444" i="7" s="1"/>
  <c r="Z68" i="25" s="1"/>
  <c r="Z167" i="18"/>
  <c r="Z159" i="18"/>
  <c r="AB134" i="18"/>
  <c r="AG338" i="7" s="1"/>
  <c r="AG337" i="7" s="1"/>
  <c r="AB147" i="18" s="1"/>
  <c r="AA142" i="18"/>
  <c r="AP142" i="18" s="1"/>
  <c r="Z141" i="18"/>
  <c r="Z29" i="25"/>
  <c r="Y46" i="25"/>
  <c r="Y36" i="25"/>
  <c r="X36" i="25"/>
  <c r="X46" i="25"/>
  <c r="Z102" i="19"/>
  <c r="AA95" i="19"/>
  <c r="AB87" i="19"/>
  <c r="AG380" i="7" s="1"/>
  <c r="AG379" i="7" s="1"/>
  <c r="AB107" i="19" s="1"/>
  <c r="Z69" i="19"/>
  <c r="Z77" i="19"/>
  <c r="AB62" i="19"/>
  <c r="AG375" i="7" s="1"/>
  <c r="AG374" i="7" s="1"/>
  <c r="AB82" i="19" s="1"/>
  <c r="AA70" i="19"/>
  <c r="AF45" i="19"/>
  <c r="AC28" i="19"/>
  <c r="Y400" i="15"/>
  <c r="Y388" i="15" s="1"/>
  <c r="X412" i="15"/>
  <c r="X425" i="15" s="1"/>
  <c r="Y403" i="15"/>
  <c r="Y391" i="15" s="1"/>
  <c r="X415" i="15"/>
  <c r="Y450" i="15"/>
  <c r="Y438" i="15" s="1"/>
  <c r="X462" i="15"/>
  <c r="X475" i="15" s="1"/>
  <c r="Y449" i="15"/>
  <c r="Y437" i="15" s="1"/>
  <c r="X461" i="15"/>
  <c r="X474" i="15" s="1"/>
  <c r="Y447" i="15"/>
  <c r="Y435" i="15" s="1"/>
  <c r="X459" i="15"/>
  <c r="X472" i="15" s="1"/>
  <c r="Y446" i="15"/>
  <c r="Y434" i="15" s="1"/>
  <c r="X458" i="15"/>
  <c r="X471" i="15" s="1"/>
  <c r="I252" i="15"/>
  <c r="I13" i="15"/>
  <c r="AA5" i="25"/>
  <c r="AB106" i="18"/>
  <c r="AP106" i="18"/>
  <c r="L20" i="12"/>
  <c r="K71" i="1"/>
  <c r="Z83" i="18"/>
  <c r="AE326" i="7" s="1"/>
  <c r="AE325" i="7" s="1"/>
  <c r="Z92" i="18" s="1"/>
  <c r="Z125" i="19"/>
  <c r="AE395" i="7" s="1"/>
  <c r="AE394" i="7" s="1"/>
  <c r="Z131" i="19" s="1"/>
  <c r="Y128" i="19"/>
  <c r="Y130" i="19" s="1"/>
  <c r="X179" i="19"/>
  <c r="X181" i="19" s="1"/>
  <c r="Z168" i="19"/>
  <c r="Y172" i="19"/>
  <c r="AB5" i="19"/>
  <c r="Z84" i="18"/>
  <c r="AA80" i="18"/>
  <c r="AA81" i="18"/>
  <c r="AG67" i="18"/>
  <c r="Y62" i="18"/>
  <c r="Z60" i="18"/>
  <c r="Y83" i="1" s="1"/>
  <c r="AA58" i="18"/>
  <c r="N20" i="18"/>
  <c r="AO411" i="15"/>
  <c r="AO424" i="15"/>
  <c r="AO41" i="19" s="1"/>
  <c r="AO386" i="15"/>
  <c r="O12" i="18"/>
  <c r="T262" i="15"/>
  <c r="R58" i="1"/>
  <c r="S184" i="12"/>
  <c r="S186" i="12" s="1"/>
  <c r="R59" i="1"/>
  <c r="S213" i="12"/>
  <c r="S215" i="12" s="1"/>
  <c r="P62" i="1"/>
  <c r="Q49" i="13"/>
  <c r="Q51" i="13" s="1"/>
  <c r="W423" i="16"/>
  <c r="W422" i="16"/>
  <c r="W424" i="16" s="1"/>
  <c r="I24" i="15"/>
  <c r="I45" i="2"/>
  <c r="J164" i="16"/>
  <c r="W361" i="16"/>
  <c r="W362" i="16"/>
  <c r="U334" i="15"/>
  <c r="U332" i="15" s="1"/>
  <c r="T336" i="15"/>
  <c r="T338" i="15" s="1"/>
  <c r="U284" i="15"/>
  <c r="U282" i="15" s="1"/>
  <c r="T286" i="15"/>
  <c r="S264" i="15"/>
  <c r="S266" i="15" s="1"/>
  <c r="I42" i="2"/>
  <c r="J208" i="15"/>
  <c r="I41" i="2"/>
  <c r="J164" i="15"/>
  <c r="V361" i="15"/>
  <c r="V362" i="15"/>
  <c r="J316" i="15"/>
  <c r="J317" i="15"/>
  <c r="X311" i="15"/>
  <c r="X312" i="15"/>
  <c r="J27" i="15"/>
  <c r="J256" i="15"/>
  <c r="J255" i="15"/>
  <c r="X419" i="16"/>
  <c r="Y417" i="16"/>
  <c r="Y415" i="16" s="1"/>
  <c r="W352" i="16"/>
  <c r="Y356" i="16"/>
  <c r="Y354" i="16" s="1"/>
  <c r="X358" i="16"/>
  <c r="V363" i="16"/>
  <c r="Y356" i="15"/>
  <c r="Y354" i="15" s="1"/>
  <c r="W358" i="15"/>
  <c r="J28" i="15"/>
  <c r="J93" i="15"/>
  <c r="J94" i="15"/>
  <c r="L17" i="12"/>
  <c r="K9" i="1"/>
  <c r="L14" i="12"/>
  <c r="K8" i="2"/>
  <c r="L18" i="12"/>
  <c r="K18" i="1"/>
  <c r="T211" i="12"/>
  <c r="S19" i="2"/>
  <c r="T182" i="12"/>
  <c r="S18" i="2"/>
  <c r="U183" i="12"/>
  <c r="T72" i="1" s="1"/>
  <c r="T9" i="2"/>
  <c r="Z304" i="15"/>
  <c r="AA306" i="15" s="1"/>
  <c r="Y308" i="15"/>
  <c r="Y293" i="15"/>
  <c r="Z295" i="15" s="1"/>
  <c r="X297" i="15"/>
  <c r="R47" i="13"/>
  <c r="Q22" i="2"/>
  <c r="T103" i="13"/>
  <c r="S24" i="2"/>
  <c r="J156" i="15"/>
  <c r="K148" i="15"/>
  <c r="U145" i="15"/>
  <c r="U143" i="15" s="1"/>
  <c r="Y415" i="15"/>
  <c r="Z403" i="15"/>
  <c r="X428" i="15"/>
  <c r="K82" i="15"/>
  <c r="J90" i="15"/>
  <c r="S81" i="15"/>
  <c r="S77" i="15"/>
  <c r="N445" i="16"/>
  <c r="N431" i="16" s="1"/>
  <c r="N434" i="16" s="1"/>
  <c r="N430" i="16"/>
  <c r="M44" i="1" s="1"/>
  <c r="O443" i="16"/>
  <c r="O429" i="16" s="1"/>
  <c r="W413" i="16"/>
  <c r="AO441" i="16"/>
  <c r="P436" i="16"/>
  <c r="V221" i="16"/>
  <c r="J18" i="15"/>
  <c r="P387" i="15"/>
  <c r="P411" i="15" s="1"/>
  <c r="J162" i="15"/>
  <c r="I50" i="1" s="1"/>
  <c r="T190" i="16"/>
  <c r="Y406" i="16"/>
  <c r="Y404" i="16" s="1"/>
  <c r="X408" i="16"/>
  <c r="V413" i="16"/>
  <c r="V402" i="16"/>
  <c r="S46" i="13"/>
  <c r="R23" i="1" s="1"/>
  <c r="S45" i="13"/>
  <c r="R14" i="1" s="1"/>
  <c r="T36" i="13"/>
  <c r="T37" i="13" s="1"/>
  <c r="S44" i="13"/>
  <c r="S39" i="13"/>
  <c r="S48" i="13"/>
  <c r="R76" i="1" s="1"/>
  <c r="Z32" i="13"/>
  <c r="Z9" i="13"/>
  <c r="Y347" i="16"/>
  <c r="Z345" i="16"/>
  <c r="Z343" i="16" s="1"/>
  <c r="X350" i="16"/>
  <c r="X351" i="16"/>
  <c r="W259" i="16"/>
  <c r="W260" i="16"/>
  <c r="Y395" i="16"/>
  <c r="Y393" i="16" s="1"/>
  <c r="X397" i="16"/>
  <c r="Y384" i="16"/>
  <c r="Y382" i="16" s="1"/>
  <c r="X386" i="16"/>
  <c r="W401" i="16"/>
  <c r="W400" i="16"/>
  <c r="W389" i="16"/>
  <c r="W390" i="16"/>
  <c r="V294" i="16"/>
  <c r="W292" i="16"/>
  <c r="W293" i="16"/>
  <c r="J182" i="16"/>
  <c r="J163" i="16" s="1"/>
  <c r="S173" i="16"/>
  <c r="U196" i="16"/>
  <c r="U189" i="16" s="1"/>
  <c r="U232" i="16"/>
  <c r="U197" i="16" s="1"/>
  <c r="W245" i="16"/>
  <c r="U102" i="16"/>
  <c r="AG105" i="16" s="1"/>
  <c r="U98" i="16"/>
  <c r="V100" i="16" s="1"/>
  <c r="K148" i="16"/>
  <c r="J156" i="16"/>
  <c r="K133" i="16"/>
  <c r="J141" i="16"/>
  <c r="K118" i="16"/>
  <c r="J126" i="16"/>
  <c r="J93" i="16"/>
  <c r="J111" i="16"/>
  <c r="J94" i="16"/>
  <c r="S145" i="16"/>
  <c r="V115" i="16"/>
  <c r="V113" i="16" s="1"/>
  <c r="U188" i="16"/>
  <c r="U132" i="16"/>
  <c r="U128" i="16"/>
  <c r="V247" i="16"/>
  <c r="AK10" i="12"/>
  <c r="AL14" i="21"/>
  <c r="AL10" i="13" s="1"/>
  <c r="L95" i="12"/>
  <c r="L42" i="12"/>
  <c r="L30" i="12" s="1"/>
  <c r="M85" i="12"/>
  <c r="M39" i="12" s="1"/>
  <c r="M13" i="12"/>
  <c r="Z55" i="12"/>
  <c r="Z9" i="12"/>
  <c r="Z11" i="12" s="1"/>
  <c r="W219" i="16"/>
  <c r="W220" i="16"/>
  <c r="V194" i="16"/>
  <c r="V187" i="16" s="1"/>
  <c r="V231" i="16"/>
  <c r="V196" i="16" s="1"/>
  <c r="V230" i="16"/>
  <c r="V246" i="16"/>
  <c r="J246" i="15"/>
  <c r="Y287" i="16"/>
  <c r="Y285" i="16" s="1"/>
  <c r="X289" i="16"/>
  <c r="W208" i="16"/>
  <c r="W210" i="16" s="1"/>
  <c r="Y238" i="16"/>
  <c r="Z236" i="16"/>
  <c r="Z234" i="16" s="1"/>
  <c r="X241" i="16"/>
  <c r="X242" i="16"/>
  <c r="Z276" i="16"/>
  <c r="Z274" i="16" s="1"/>
  <c r="Y278" i="16"/>
  <c r="X267" i="16"/>
  <c r="Y265" i="16"/>
  <c r="Y263" i="16" s="1"/>
  <c r="X256" i="16"/>
  <c r="Y254" i="16"/>
  <c r="Y252" i="16" s="1"/>
  <c r="Y214" i="16"/>
  <c r="Y212" i="16" s="1"/>
  <c r="X216" i="16"/>
  <c r="X205" i="16"/>
  <c r="Y203" i="16"/>
  <c r="Y201" i="16" s="1"/>
  <c r="W227" i="16"/>
  <c r="X225" i="16"/>
  <c r="X223" i="16" s="1"/>
  <c r="T199" i="16"/>
  <c r="T192" i="16" s="1"/>
  <c r="V272" i="16"/>
  <c r="V261" i="16"/>
  <c r="V210" i="16"/>
  <c r="X282" i="16"/>
  <c r="X281" i="16"/>
  <c r="W270" i="16"/>
  <c r="W271" i="16"/>
  <c r="J90" i="16"/>
  <c r="T79" i="16"/>
  <c r="T77" i="16" s="1"/>
  <c r="K67" i="16"/>
  <c r="J75" i="16"/>
  <c r="J60" i="16"/>
  <c r="K52" i="16"/>
  <c r="V66" i="16"/>
  <c r="W64" i="16"/>
  <c r="S34" i="16"/>
  <c r="R51" i="16"/>
  <c r="S49" i="16"/>
  <c r="J161" i="15"/>
  <c r="I36" i="1" s="1"/>
  <c r="J352" i="15"/>
  <c r="J341" i="15"/>
  <c r="J330" i="15"/>
  <c r="J291" i="15"/>
  <c r="J280" i="15"/>
  <c r="J269" i="15"/>
  <c r="K234" i="15"/>
  <c r="J242" i="15"/>
  <c r="J206" i="15"/>
  <c r="I51" i="1" s="1"/>
  <c r="K218" i="15"/>
  <c r="J205" i="15"/>
  <c r="I37" i="1" s="1"/>
  <c r="J226" i="15"/>
  <c r="T233" i="15"/>
  <c r="U231" i="15"/>
  <c r="U215" i="15"/>
  <c r="U213" i="15" s="1"/>
  <c r="K191" i="15"/>
  <c r="J199" i="15"/>
  <c r="K174" i="15"/>
  <c r="J182" i="15"/>
  <c r="T173" i="15"/>
  <c r="S190" i="15"/>
  <c r="T117" i="15"/>
  <c r="T113" i="15"/>
  <c r="U115" i="15" s="1"/>
  <c r="U113" i="15" s="1"/>
  <c r="K133" i="15"/>
  <c r="J141" i="15"/>
  <c r="J126" i="15"/>
  <c r="K118" i="15"/>
  <c r="K106" i="15"/>
  <c r="T132" i="15"/>
  <c r="T128" i="15"/>
  <c r="S102" i="15"/>
  <c r="S98" i="15"/>
  <c r="K67" i="15"/>
  <c r="J75" i="15"/>
  <c r="S66" i="15"/>
  <c r="S62" i="15"/>
  <c r="J60" i="15"/>
  <c r="K52" i="15"/>
  <c r="S51" i="15"/>
  <c r="S47" i="15"/>
  <c r="K37" i="15"/>
  <c r="J45" i="15"/>
  <c r="Z60" i="13"/>
  <c r="AE150" i="7" s="1"/>
  <c r="AP14" i="21"/>
  <c r="AA51" i="12"/>
  <c r="AA53" i="12" s="1"/>
  <c r="AA76" i="12"/>
  <c r="AA192" i="12"/>
  <c r="AA233" i="12"/>
  <c r="AA235" i="12" s="1"/>
  <c r="AF86" i="7" s="1"/>
  <c r="AA287" i="12"/>
  <c r="AA289" i="12" s="1"/>
  <c r="AF116" i="7" s="1"/>
  <c r="AA28" i="13"/>
  <c r="AA30" i="13" s="1"/>
  <c r="AF131" i="7" s="1"/>
  <c r="AA84" i="13"/>
  <c r="AA86" i="13" s="1"/>
  <c r="AF161" i="7" s="1"/>
  <c r="AA56" i="13"/>
  <c r="AA58" i="13" s="1"/>
  <c r="AF146" i="7" s="1"/>
  <c r="AA163" i="12"/>
  <c r="AA165" i="12" s="1"/>
  <c r="AF56" i="7" s="1"/>
  <c r="Z112" i="13"/>
  <c r="Z115" i="13" s="1"/>
  <c r="Y169" i="12"/>
  <c r="X239" i="12"/>
  <c r="X12" i="12" s="1"/>
  <c r="X117" i="13"/>
  <c r="Y198" i="12"/>
  <c r="Y90" i="13"/>
  <c r="Y117" i="13"/>
  <c r="S130" i="12"/>
  <c r="S104" i="12"/>
  <c r="T103" i="12"/>
  <c r="T127" i="12"/>
  <c r="U122" i="12"/>
  <c r="U127" i="12" s="1"/>
  <c r="S254" i="12"/>
  <c r="S225" i="12"/>
  <c r="R60" i="1" s="1"/>
  <c r="U212" i="12"/>
  <c r="T73" i="1" s="1"/>
  <c r="U203" i="12"/>
  <c r="U253" i="12"/>
  <c r="U226" i="12" s="1"/>
  <c r="T74" i="1" s="1"/>
  <c r="U220" i="12"/>
  <c r="T11" i="2" s="1"/>
  <c r="S105" i="13"/>
  <c r="U95" i="13"/>
  <c r="U100" i="13"/>
  <c r="V92" i="13"/>
  <c r="V93" i="13" s="1"/>
  <c r="U104" i="13"/>
  <c r="T78" i="1" s="1"/>
  <c r="U102" i="13"/>
  <c r="T25" i="1" s="1"/>
  <c r="U101" i="13"/>
  <c r="T16" i="1" s="1"/>
  <c r="R227" i="12"/>
  <c r="R256" i="12"/>
  <c r="R229" i="12" s="1"/>
  <c r="T106" i="12"/>
  <c r="T105" i="12"/>
  <c r="T222" i="12"/>
  <c r="S20" i="2" s="1"/>
  <c r="T252" i="12"/>
  <c r="U244" i="12"/>
  <c r="U221" i="12" s="1"/>
  <c r="U249" i="12"/>
  <c r="V241" i="12"/>
  <c r="V242" i="12" s="1"/>
  <c r="V232" i="12" s="1"/>
  <c r="U250" i="12"/>
  <c r="U223" i="12" s="1"/>
  <c r="T12" i="1" s="1"/>
  <c r="U251" i="12"/>
  <c r="U224" i="12" s="1"/>
  <c r="T21" i="1" s="1"/>
  <c r="U181" i="12"/>
  <c r="U180" i="12"/>
  <c r="T10" i="1" s="1"/>
  <c r="U174" i="12"/>
  <c r="U179" i="12"/>
  <c r="V171" i="12"/>
  <c r="V172" i="12" s="1"/>
  <c r="T108" i="12"/>
  <c r="V200" i="12"/>
  <c r="V201" i="12" s="1"/>
  <c r="U209" i="12"/>
  <c r="T11" i="1" s="1"/>
  <c r="U208" i="12"/>
  <c r="U210" i="12"/>
  <c r="T20" i="1" s="1"/>
  <c r="U131" i="12"/>
  <c r="V119" i="12"/>
  <c r="V120" i="12" s="1"/>
  <c r="U102" i="12"/>
  <c r="U129" i="12"/>
  <c r="U128" i="12"/>
  <c r="T226" i="12"/>
  <c r="S74" i="1" s="1"/>
  <c r="U151" i="12"/>
  <c r="U152" i="12"/>
  <c r="U154" i="12"/>
  <c r="U145" i="12"/>
  <c r="V142" i="12"/>
  <c r="V143" i="12" s="1"/>
  <c r="U150" i="12"/>
  <c r="U153" i="12" s="1"/>
  <c r="T155" i="12"/>
  <c r="V278" i="12"/>
  <c r="V269" i="12"/>
  <c r="V274" i="12"/>
  <c r="W266" i="12"/>
  <c r="W267" i="12" s="1"/>
  <c r="W259" i="12" s="1"/>
  <c r="AB110" i="7" s="1"/>
  <c r="AB100" i="7" s="1"/>
  <c r="W280" i="12" s="1"/>
  <c r="U277" i="12"/>
  <c r="U279" i="12" s="1"/>
  <c r="T281" i="12"/>
  <c r="V275" i="12"/>
  <c r="V276" i="12"/>
  <c r="P74" i="12"/>
  <c r="Q70" i="12"/>
  <c r="Q72" i="12" s="1"/>
  <c r="R60" i="12"/>
  <c r="V26" i="2"/>
  <c r="S302" i="7" l="1"/>
  <c r="S291" i="7"/>
  <c r="AB111" i="18"/>
  <c r="AB113" i="18" s="1"/>
  <c r="AB108" i="18"/>
  <c r="AB109" i="18"/>
  <c r="AF331" i="7"/>
  <c r="AF330" i="7" s="1"/>
  <c r="AA114" i="18" s="1"/>
  <c r="W237" i="7"/>
  <c r="R30" i="16" s="1"/>
  <c r="U319" i="16"/>
  <c r="X312" i="16"/>
  <c r="X310" i="16" s="1"/>
  <c r="W314" i="16"/>
  <c r="W316" i="16" s="1"/>
  <c r="S186" i="15"/>
  <c r="X213" i="7" s="1"/>
  <c r="X211" i="7" s="1"/>
  <c r="Y428" i="15"/>
  <c r="P11" i="19"/>
  <c r="U357" i="7" s="1"/>
  <c r="U356" i="7" s="1"/>
  <c r="P19" i="19" s="1"/>
  <c r="X238" i="7"/>
  <c r="AO330" i="16"/>
  <c r="O307" i="16"/>
  <c r="AO307" i="16" s="1"/>
  <c r="W452" i="16"/>
  <c r="X450" i="16"/>
  <c r="P31" i="19"/>
  <c r="P30" i="19"/>
  <c r="V265" i="7"/>
  <c r="V264" i="7" s="1"/>
  <c r="Q308" i="16" s="1"/>
  <c r="Q321" i="16"/>
  <c r="Q9" i="19"/>
  <c r="P304" i="16"/>
  <c r="P328" i="16"/>
  <c r="P329" i="16"/>
  <c r="P306" i="16" s="1"/>
  <c r="N35" i="2"/>
  <c r="O432" i="16"/>
  <c r="Q323" i="15"/>
  <c r="P325" i="15"/>
  <c r="P315" i="15" s="1"/>
  <c r="P31" i="18"/>
  <c r="P390" i="15"/>
  <c r="P386" i="15" s="1"/>
  <c r="P12" i="18" s="1"/>
  <c r="P398" i="15"/>
  <c r="U228" i="7" s="1"/>
  <c r="U227" i="7" s="1"/>
  <c r="P431" i="15" s="1"/>
  <c r="Z450" i="15"/>
  <c r="Y462" i="15"/>
  <c r="Y475" i="15" s="1"/>
  <c r="O436" i="15"/>
  <c r="O445" i="15"/>
  <c r="AO448" i="15"/>
  <c r="N457" i="15"/>
  <c r="N473" i="15"/>
  <c r="N470" i="15" s="1"/>
  <c r="N119" i="18"/>
  <c r="N97" i="18"/>
  <c r="N21" i="18"/>
  <c r="N19" i="18" s="1"/>
  <c r="M80" i="1" s="1"/>
  <c r="O15" i="18"/>
  <c r="S305" i="7"/>
  <c r="S284" i="7" s="1"/>
  <c r="N22" i="18" s="1"/>
  <c r="N23" i="18" s="1"/>
  <c r="N38" i="18" s="1"/>
  <c r="M382" i="15"/>
  <c r="L38" i="2"/>
  <c r="W374" i="15"/>
  <c r="X206" i="7"/>
  <c r="S183" i="15" s="1"/>
  <c r="K35" i="12"/>
  <c r="K21" i="12" s="1"/>
  <c r="K49" i="12"/>
  <c r="K37" i="12" s="1"/>
  <c r="K23" i="12" s="1"/>
  <c r="Q34" i="15"/>
  <c r="U197" i="7"/>
  <c r="U195" i="7" s="1"/>
  <c r="P36" i="15"/>
  <c r="U191" i="7"/>
  <c r="X28" i="2"/>
  <c r="Y12" i="13"/>
  <c r="U12" i="2"/>
  <c r="V286" i="12"/>
  <c r="AA125" i="7" s="1"/>
  <c r="AA115" i="7" s="1"/>
  <c r="V309" i="12" s="1"/>
  <c r="V307" i="12"/>
  <c r="U75" i="1" s="1"/>
  <c r="V298" i="12"/>
  <c r="W295" i="12"/>
  <c r="W296" i="12" s="1"/>
  <c r="V304" i="12"/>
  <c r="U13" i="1" s="1"/>
  <c r="V303" i="12"/>
  <c r="V305" i="12"/>
  <c r="U22" i="1" s="1"/>
  <c r="T21" i="2"/>
  <c r="U306" i="12"/>
  <c r="S61" i="1"/>
  <c r="T308" i="12"/>
  <c r="T310" i="12" s="1"/>
  <c r="AA13" i="27"/>
  <c r="AA15" i="27" s="1"/>
  <c r="AA7" i="27" s="1"/>
  <c r="AB11" i="27"/>
  <c r="AF457" i="7"/>
  <c r="AF456" i="7" s="1"/>
  <c r="AA16" i="27" s="1"/>
  <c r="AP11" i="27"/>
  <c r="AP13" i="27"/>
  <c r="Z15" i="27"/>
  <c r="Y7" i="25"/>
  <c r="X99" i="1" s="1"/>
  <c r="X7" i="25"/>
  <c r="W99" i="1" s="1"/>
  <c r="X111" i="1"/>
  <c r="Y108" i="19"/>
  <c r="AB69" i="1"/>
  <c r="AB67" i="1" s="1"/>
  <c r="AC119" i="19"/>
  <c r="AA67" i="1"/>
  <c r="AE115" i="19"/>
  <c r="AF113" i="19"/>
  <c r="AJ385" i="7"/>
  <c r="AJ384" i="7" s="1"/>
  <c r="AE118" i="19" s="1"/>
  <c r="Z106" i="19"/>
  <c r="Z105" i="19"/>
  <c r="AA97" i="19"/>
  <c r="AA94" i="19" s="1"/>
  <c r="AP94" i="19" s="1"/>
  <c r="AB89" i="19"/>
  <c r="AC69" i="1"/>
  <c r="AC67" i="1" s="1"/>
  <c r="N165" i="19"/>
  <c r="O155" i="19"/>
  <c r="P143" i="19"/>
  <c r="O149" i="19"/>
  <c r="AO149" i="19" s="1"/>
  <c r="AO139" i="19"/>
  <c r="T420" i="7"/>
  <c r="N34" i="2"/>
  <c r="O300" i="16"/>
  <c r="AO296" i="16"/>
  <c r="AR296" i="16" s="1"/>
  <c r="O48" i="19"/>
  <c r="AO48" i="19" s="1"/>
  <c r="O46" i="19"/>
  <c r="T367" i="7" s="1"/>
  <c r="T366" i="7" s="1"/>
  <c r="O56" i="19" s="1"/>
  <c r="AO56" i="19" s="1"/>
  <c r="O47" i="19"/>
  <c r="O55" i="19"/>
  <c r="O52" i="19" s="1"/>
  <c r="AO18" i="19"/>
  <c r="O16" i="19"/>
  <c r="N90" i="1" s="1"/>
  <c r="AN90" i="1" s="1"/>
  <c r="Q10" i="19"/>
  <c r="V270" i="7"/>
  <c r="V269" i="7" s="1"/>
  <c r="Q369" i="16" s="1"/>
  <c r="P440" i="16"/>
  <c r="P140" i="19"/>
  <c r="P139" i="19" s="1"/>
  <c r="P155" i="19" s="1"/>
  <c r="V98" i="16"/>
  <c r="S143" i="16"/>
  <c r="X249" i="7"/>
  <c r="X248" i="7" s="1"/>
  <c r="S96" i="16" s="1"/>
  <c r="AE165" i="7"/>
  <c r="Z90" i="13"/>
  <c r="Z34" i="13"/>
  <c r="AE135" i="7"/>
  <c r="Y89" i="18"/>
  <c r="Y93" i="18" s="1"/>
  <c r="X105" i="1"/>
  <c r="L101" i="1"/>
  <c r="W313" i="15"/>
  <c r="AO148" i="19"/>
  <c r="O147" i="19"/>
  <c r="P136" i="19"/>
  <c r="Z100" i="1"/>
  <c r="AE7" i="7"/>
  <c r="X27" i="2"/>
  <c r="AE23" i="7"/>
  <c r="Z70" i="7"/>
  <c r="U214" i="12" s="1"/>
  <c r="X95" i="1"/>
  <c r="Y132" i="19"/>
  <c r="AP82" i="19"/>
  <c r="AA83" i="19"/>
  <c r="AP83" i="19" s="1"/>
  <c r="AB83" i="19"/>
  <c r="AO25" i="19"/>
  <c r="O36" i="19"/>
  <c r="AO29" i="19"/>
  <c r="T362" i="7"/>
  <c r="T361" i="7" s="1"/>
  <c r="O37" i="19" s="1"/>
  <c r="W191" i="19"/>
  <c r="W193" i="19" s="1"/>
  <c r="AB148" i="18"/>
  <c r="Z88" i="18"/>
  <c r="Y85" i="1" s="1"/>
  <c r="Z91" i="18"/>
  <c r="Y105" i="1" s="1"/>
  <c r="O72" i="18"/>
  <c r="AO66" i="18"/>
  <c r="O75" i="18"/>
  <c r="N104" i="1" s="1"/>
  <c r="AN104" i="1" s="1"/>
  <c r="O70" i="18"/>
  <c r="AO70" i="18" s="1"/>
  <c r="O69" i="18"/>
  <c r="O52" i="18"/>
  <c r="N103" i="1" s="1"/>
  <c r="O49" i="18"/>
  <c r="T308" i="7"/>
  <c r="T307" i="7" s="1"/>
  <c r="O53" i="18" s="1"/>
  <c r="O50" i="18" s="1"/>
  <c r="P29" i="18"/>
  <c r="P47" i="18"/>
  <c r="Q271" i="15"/>
  <c r="Q27" i="18"/>
  <c r="V223" i="7"/>
  <c r="V222" i="7" s="1"/>
  <c r="Q37" i="18" s="1"/>
  <c r="P277" i="15"/>
  <c r="P254" i="15"/>
  <c r="AO36" i="18"/>
  <c r="O34" i="18"/>
  <c r="T260" i="15"/>
  <c r="U169" i="15"/>
  <c r="V171" i="15" s="1"/>
  <c r="AA207" i="7" s="1"/>
  <c r="Z207" i="7"/>
  <c r="L22" i="12"/>
  <c r="AE75" i="7"/>
  <c r="Z198" i="12"/>
  <c r="AE90" i="7"/>
  <c r="Z239" i="12"/>
  <c r="AE120" i="7"/>
  <c r="Z293" i="12"/>
  <c r="AE60" i="7"/>
  <c r="Z169" i="12"/>
  <c r="M27" i="12"/>
  <c r="R35" i="7"/>
  <c r="R25" i="7" s="1"/>
  <c r="V219" i="12"/>
  <c r="AA95" i="7"/>
  <c r="AA85" i="7" s="1"/>
  <c r="V255" i="12" s="1"/>
  <c r="AB74" i="25"/>
  <c r="AC72" i="25"/>
  <c r="AP74" i="25"/>
  <c r="AA76" i="25"/>
  <c r="AP76" i="25" s="1"/>
  <c r="AB13" i="25"/>
  <c r="AA60" i="25"/>
  <c r="AP52" i="25"/>
  <c r="AB25" i="25"/>
  <c r="AC23" i="25"/>
  <c r="AD21" i="25"/>
  <c r="AI437" i="7" s="1"/>
  <c r="AI436" i="7" s="1"/>
  <c r="AD24" i="25" s="1"/>
  <c r="AG433" i="7"/>
  <c r="AG432" i="7" s="1"/>
  <c r="AB15" i="25" s="1"/>
  <c r="AB14" i="25" s="1"/>
  <c r="AB18" i="25" s="1"/>
  <c r="AC11" i="25"/>
  <c r="AC17" i="25" s="1"/>
  <c r="AP18" i="25"/>
  <c r="AP14" i="25"/>
  <c r="AC80" i="25"/>
  <c r="AH452" i="7" s="1"/>
  <c r="AH451" i="7" s="1"/>
  <c r="AC92" i="25" s="1"/>
  <c r="AB82" i="25"/>
  <c r="AP82" i="25"/>
  <c r="AA84" i="25"/>
  <c r="AA88" i="25"/>
  <c r="X191" i="19"/>
  <c r="X193" i="19" s="1"/>
  <c r="Z187" i="19"/>
  <c r="Z190" i="19"/>
  <c r="Y176" i="19"/>
  <c r="X98" i="1" s="1"/>
  <c r="Y183" i="19"/>
  <c r="Z173" i="19"/>
  <c r="Z177" i="19" s="1"/>
  <c r="O20" i="19"/>
  <c r="AO20" i="19" s="1"/>
  <c r="AO19" i="19"/>
  <c r="AO380" i="16"/>
  <c r="O368" i="16"/>
  <c r="O297" i="16"/>
  <c r="AO366" i="16"/>
  <c r="O298" i="16"/>
  <c r="AO367" i="16"/>
  <c r="P378" i="16"/>
  <c r="P379" i="16"/>
  <c r="P367" i="16" s="1"/>
  <c r="P365" i="16"/>
  <c r="Q375" i="16"/>
  <c r="Q377" i="16" s="1"/>
  <c r="R373" i="16"/>
  <c r="R371" i="16" s="1"/>
  <c r="Q13" i="19"/>
  <c r="V319" i="16"/>
  <c r="X372" i="15"/>
  <c r="X373" i="15"/>
  <c r="U15" i="2"/>
  <c r="V83" i="13"/>
  <c r="AA170" i="7" s="1"/>
  <c r="AA160" i="7" s="1"/>
  <c r="V106" i="13" s="1"/>
  <c r="S13" i="2"/>
  <c r="T27" i="13"/>
  <c r="Y140" i="7" s="1"/>
  <c r="Y130" i="7" s="1"/>
  <c r="T50" i="13" s="1"/>
  <c r="V101" i="12"/>
  <c r="AA50" i="7" s="1"/>
  <c r="AA40" i="7" s="1"/>
  <c r="V110" i="12" s="1"/>
  <c r="U9" i="2"/>
  <c r="V162" i="12"/>
  <c r="AA65" i="7" s="1"/>
  <c r="U10" i="2"/>
  <c r="V191" i="12"/>
  <c r="AA80" i="7" s="1"/>
  <c r="R109" i="12"/>
  <c r="R134" i="12"/>
  <c r="R111" i="12" s="1"/>
  <c r="S59" i="1"/>
  <c r="T213" i="12"/>
  <c r="T215" i="12" s="1"/>
  <c r="T19" i="1"/>
  <c r="Z57" i="12"/>
  <c r="AE30" i="7"/>
  <c r="J257" i="15"/>
  <c r="U190" i="16"/>
  <c r="W341" i="16"/>
  <c r="Z334" i="16"/>
  <c r="Z332" i="16" s="1"/>
  <c r="Y336" i="16"/>
  <c r="W317" i="16"/>
  <c r="W318" i="16"/>
  <c r="Q402" i="15"/>
  <c r="Q390" i="15" s="1"/>
  <c r="P414" i="15"/>
  <c r="AO414" i="15"/>
  <c r="O427" i="15"/>
  <c r="Y369" i="15"/>
  <c r="Y372" i="15" s="1"/>
  <c r="Z367" i="15"/>
  <c r="Z365" i="15" s="1"/>
  <c r="N91" i="1"/>
  <c r="AN91" i="1" s="1"/>
  <c r="AO33" i="19"/>
  <c r="X340" i="16"/>
  <c r="X339" i="16"/>
  <c r="Y93" i="1"/>
  <c r="AC96" i="19"/>
  <c r="AC104" i="19" s="1"/>
  <c r="AB104" i="19"/>
  <c r="AB71" i="19"/>
  <c r="AA79" i="19"/>
  <c r="AP79" i="19" s="1"/>
  <c r="AB168" i="18"/>
  <c r="AB52" i="25"/>
  <c r="AC160" i="18"/>
  <c r="AD152" i="18"/>
  <c r="AI343" i="7" s="1"/>
  <c r="AI342" i="7" s="1"/>
  <c r="AD172" i="18" s="1"/>
  <c r="AA169" i="18"/>
  <c r="AA61" i="25"/>
  <c r="AC153" i="18"/>
  <c r="AB161" i="18"/>
  <c r="AP53" i="25"/>
  <c r="Z61" i="25"/>
  <c r="AP61" i="25" s="1"/>
  <c r="X69" i="25"/>
  <c r="Z62" i="25"/>
  <c r="AB162" i="18"/>
  <c r="AC154" i="18"/>
  <c r="AA171" i="18"/>
  <c r="Z67" i="25"/>
  <c r="Z59" i="25"/>
  <c r="Y89" i="1"/>
  <c r="Z173" i="18"/>
  <c r="AA167" i="18"/>
  <c r="AP167" i="18" s="1"/>
  <c r="AA159" i="18"/>
  <c r="AA51" i="25" s="1"/>
  <c r="Z51" i="25"/>
  <c r="AB142" i="18"/>
  <c r="AC134" i="18"/>
  <c r="AH338" i="7" s="1"/>
  <c r="AH337" i="7" s="1"/>
  <c r="AC147" i="18" s="1"/>
  <c r="AA141" i="18"/>
  <c r="AA28" i="25" s="1"/>
  <c r="AA29" i="25"/>
  <c r="Z28" i="25"/>
  <c r="Z37" i="25"/>
  <c r="Z41" i="25" s="1"/>
  <c r="Y48" i="25"/>
  <c r="X48" i="25"/>
  <c r="AP95" i="19"/>
  <c r="AA103" i="19"/>
  <c r="AP103" i="19" s="1"/>
  <c r="AP70" i="19"/>
  <c r="AA78" i="19"/>
  <c r="AP78" i="19" s="1"/>
  <c r="AA102" i="19"/>
  <c r="AB95" i="19"/>
  <c r="AB103" i="19" s="1"/>
  <c r="AC87" i="19"/>
  <c r="AH380" i="7" s="1"/>
  <c r="AH379" i="7" s="1"/>
  <c r="AC107" i="19" s="1"/>
  <c r="AB70" i="19"/>
  <c r="AB78" i="19" s="1"/>
  <c r="AC62" i="19"/>
  <c r="AH375" i="7" s="1"/>
  <c r="AH374" i="7" s="1"/>
  <c r="AC82" i="19" s="1"/>
  <c r="AA69" i="19"/>
  <c r="AP69" i="19" s="1"/>
  <c r="AA77" i="19"/>
  <c r="AG45" i="19"/>
  <c r="AD28" i="19"/>
  <c r="S64" i="1"/>
  <c r="T105" i="13"/>
  <c r="T107" i="13" s="1"/>
  <c r="J209" i="15"/>
  <c r="I153" i="1"/>
  <c r="J165" i="15"/>
  <c r="I152" i="1"/>
  <c r="I167" i="1" s="1"/>
  <c r="Y311" i="15"/>
  <c r="Y312" i="15"/>
  <c r="AB5" i="25"/>
  <c r="J165" i="16"/>
  <c r="J166" i="16" s="1"/>
  <c r="I157" i="1"/>
  <c r="AC106" i="18"/>
  <c r="Q62" i="1"/>
  <c r="R49" i="13"/>
  <c r="R51" i="13" s="1"/>
  <c r="AA86" i="18"/>
  <c r="AP80" i="18"/>
  <c r="AA83" i="18"/>
  <c r="AA125" i="19"/>
  <c r="AF395" i="7" s="1"/>
  <c r="AF394" i="7" s="1"/>
  <c r="AA131" i="19" s="1"/>
  <c r="AP131" i="19" s="1"/>
  <c r="Z128" i="19"/>
  <c r="Z130" i="19" s="1"/>
  <c r="AA168" i="19"/>
  <c r="Z172" i="19"/>
  <c r="Y179" i="19"/>
  <c r="Y181" i="19" s="1"/>
  <c r="AC5" i="19"/>
  <c r="AA84" i="18"/>
  <c r="AP84" i="18" s="1"/>
  <c r="AB80" i="18"/>
  <c r="O416" i="15"/>
  <c r="AO416" i="15" s="1"/>
  <c r="O404" i="15"/>
  <c r="Z401" i="15"/>
  <c r="Z389" i="15" s="1"/>
  <c r="Y413" i="15"/>
  <c r="Y426" i="15" s="1"/>
  <c r="Y412" i="15"/>
  <c r="Y425" i="15" s="1"/>
  <c r="Z400" i="15"/>
  <c r="Z388" i="15" s="1"/>
  <c r="Y461" i="15"/>
  <c r="Y474" i="15" s="1"/>
  <c r="Z449" i="15"/>
  <c r="Z437" i="15" s="1"/>
  <c r="Z447" i="15"/>
  <c r="Z435" i="15" s="1"/>
  <c r="Y459" i="15"/>
  <c r="Y472" i="15" s="1"/>
  <c r="Z446" i="15"/>
  <c r="Z434" i="15" s="1"/>
  <c r="Y458" i="15"/>
  <c r="Y471" i="15" s="1"/>
  <c r="AB81" i="18"/>
  <c r="AH67" i="18"/>
  <c r="AA60" i="18"/>
  <c r="AP60" i="18" s="1"/>
  <c r="AB58" i="18"/>
  <c r="Z62" i="18"/>
  <c r="AO12" i="18"/>
  <c r="Z391" i="15"/>
  <c r="Z438" i="15"/>
  <c r="S58" i="1"/>
  <c r="T184" i="12"/>
  <c r="T186" i="12" s="1"/>
  <c r="R22" i="2"/>
  <c r="S47" i="13"/>
  <c r="W363" i="16"/>
  <c r="W362" i="15"/>
  <c r="W361" i="15"/>
  <c r="V363" i="15"/>
  <c r="Y351" i="16"/>
  <c r="Y350" i="16"/>
  <c r="Y352" i="16" s="1"/>
  <c r="J318" i="15"/>
  <c r="T347" i="15"/>
  <c r="U345" i="15"/>
  <c r="U343" i="15" s="1"/>
  <c r="U286" i="15"/>
  <c r="V284" i="15"/>
  <c r="V282" i="15" s="1"/>
  <c r="X361" i="16"/>
  <c r="X362" i="16"/>
  <c r="X363" i="16" s="1"/>
  <c r="M42" i="1"/>
  <c r="I37" i="2"/>
  <c r="I36" i="2" s="1"/>
  <c r="J250" i="15"/>
  <c r="J22" i="15"/>
  <c r="I151" i="1" s="1"/>
  <c r="X313" i="15"/>
  <c r="X300" i="15"/>
  <c r="X301" i="15"/>
  <c r="J163" i="15"/>
  <c r="J166" i="15" s="1"/>
  <c r="Y419" i="16"/>
  <c r="Z417" i="16"/>
  <c r="Z415" i="16" s="1"/>
  <c r="X422" i="16"/>
  <c r="X423" i="16"/>
  <c r="Z356" i="16"/>
  <c r="Z354" i="16" s="1"/>
  <c r="Y358" i="16"/>
  <c r="X358" i="15"/>
  <c r="Z356" i="15"/>
  <c r="Z354" i="15" s="1"/>
  <c r="J95" i="15"/>
  <c r="L16" i="12"/>
  <c r="K17" i="2"/>
  <c r="K16" i="2" s="1"/>
  <c r="U182" i="12"/>
  <c r="T18" i="2"/>
  <c r="U211" i="12"/>
  <c r="T19" i="2"/>
  <c r="Z308" i="15"/>
  <c r="J29" i="15"/>
  <c r="Z293" i="15"/>
  <c r="AA295" i="15" s="1"/>
  <c r="Y297" i="15"/>
  <c r="Y300" i="15"/>
  <c r="Y301" i="15"/>
  <c r="U103" i="13"/>
  <c r="T64" i="1" s="1"/>
  <c r="T24" i="2"/>
  <c r="K151" i="15"/>
  <c r="U147" i="15"/>
  <c r="V145" i="15"/>
  <c r="K85" i="15"/>
  <c r="T79" i="15"/>
  <c r="T77" i="15" s="1"/>
  <c r="Q438" i="16"/>
  <c r="AO443" i="16"/>
  <c r="AO429" i="16"/>
  <c r="O444" i="16"/>
  <c r="AO428" i="16"/>
  <c r="AO439" i="16"/>
  <c r="AO440" i="16"/>
  <c r="J8" i="15"/>
  <c r="I40" i="2"/>
  <c r="I39" i="2" s="1"/>
  <c r="P424" i="15"/>
  <c r="Q399" i="15"/>
  <c r="X389" i="16"/>
  <c r="X390" i="16"/>
  <c r="W261" i="16"/>
  <c r="W294" i="16"/>
  <c r="W221" i="16"/>
  <c r="Z406" i="16"/>
  <c r="Z404" i="16" s="1"/>
  <c r="Y408" i="16"/>
  <c r="X412" i="16"/>
  <c r="X411" i="16"/>
  <c r="T39" i="13"/>
  <c r="T48" i="13"/>
  <c r="S76" i="1" s="1"/>
  <c r="U36" i="13"/>
  <c r="U37" i="13" s="1"/>
  <c r="T46" i="13"/>
  <c r="S23" i="1" s="1"/>
  <c r="T44" i="13"/>
  <c r="T45" i="13"/>
  <c r="S14" i="1" s="1"/>
  <c r="AA9" i="13"/>
  <c r="AA11" i="13" s="1"/>
  <c r="Z11" i="13"/>
  <c r="Z347" i="16"/>
  <c r="AA345" i="16"/>
  <c r="X352" i="16"/>
  <c r="Y241" i="16"/>
  <c r="Y242" i="16"/>
  <c r="Y397" i="16"/>
  <c r="Z395" i="16"/>
  <c r="Z393" i="16" s="1"/>
  <c r="Z384" i="16"/>
  <c r="Z382" i="16" s="1"/>
  <c r="Y386" i="16"/>
  <c r="W402" i="16"/>
  <c r="W391" i="16"/>
  <c r="X400" i="16"/>
  <c r="X401" i="16"/>
  <c r="W246" i="16"/>
  <c r="W247" i="16"/>
  <c r="K177" i="16"/>
  <c r="K160" i="16" s="1"/>
  <c r="K151" i="16"/>
  <c r="K136" i="16"/>
  <c r="K121" i="16"/>
  <c r="K106" i="16"/>
  <c r="J95" i="16"/>
  <c r="V102" i="16"/>
  <c r="AH105" i="16" s="1"/>
  <c r="W100" i="16"/>
  <c r="S147" i="16"/>
  <c r="T145" i="16"/>
  <c r="Y249" i="7" s="1"/>
  <c r="Y248" i="7" s="1"/>
  <c r="T96" i="16" s="1"/>
  <c r="W115" i="16"/>
  <c r="V117" i="16"/>
  <c r="V130" i="16"/>
  <c r="V128" i="16" s="1"/>
  <c r="V189" i="16"/>
  <c r="X245" i="16"/>
  <c r="V195" i="16"/>
  <c r="V188" i="16" s="1"/>
  <c r="V232" i="16"/>
  <c r="V197" i="16" s="1"/>
  <c r="X219" i="16"/>
  <c r="X220" i="16"/>
  <c r="W194" i="16"/>
  <c r="W187" i="16" s="1"/>
  <c r="W230" i="16"/>
  <c r="W231" i="16"/>
  <c r="W196" i="16" s="1"/>
  <c r="Y119" i="13"/>
  <c r="AL10" i="12"/>
  <c r="AM14" i="21"/>
  <c r="L45" i="12"/>
  <c r="L33" i="12" s="1"/>
  <c r="L97" i="12"/>
  <c r="M92" i="12"/>
  <c r="M40" i="12"/>
  <c r="M28" i="12" s="1"/>
  <c r="N84" i="12"/>
  <c r="M93" i="12"/>
  <c r="M43" i="12" s="1"/>
  <c r="M31" i="12" s="1"/>
  <c r="L9" i="1" s="1"/>
  <c r="M96" i="12"/>
  <c r="M46" i="12" s="1"/>
  <c r="M34" i="12" s="1"/>
  <c r="M94" i="12"/>
  <c r="M44" i="12" s="1"/>
  <c r="M32" i="12" s="1"/>
  <c r="M87" i="12"/>
  <c r="M41" i="12" s="1"/>
  <c r="M29" i="12" s="1"/>
  <c r="M15" i="12" s="1"/>
  <c r="AA9" i="12"/>
  <c r="J19" i="15"/>
  <c r="V248" i="16"/>
  <c r="J20" i="15"/>
  <c r="Z287" i="16"/>
  <c r="Z285" i="16" s="1"/>
  <c r="Y289" i="16"/>
  <c r="X292" i="16"/>
  <c r="X293" i="16"/>
  <c r="AA236" i="16"/>
  <c r="Z238" i="16"/>
  <c r="X243" i="16"/>
  <c r="AA276" i="16"/>
  <c r="Z278" i="16"/>
  <c r="Z265" i="16"/>
  <c r="Z263" i="16" s="1"/>
  <c r="Y267" i="16"/>
  <c r="Y256" i="16"/>
  <c r="Z254" i="16"/>
  <c r="Z252" i="16" s="1"/>
  <c r="Z214" i="16"/>
  <c r="Z212" i="16" s="1"/>
  <c r="Y216" i="16"/>
  <c r="Y205" i="16"/>
  <c r="Z203" i="16"/>
  <c r="Z201" i="16" s="1"/>
  <c r="Y225" i="16"/>
  <c r="Y223" i="16" s="1"/>
  <c r="X227" i="16"/>
  <c r="X231" i="16" s="1"/>
  <c r="U199" i="16"/>
  <c r="U192" i="16" s="1"/>
  <c r="X283" i="16"/>
  <c r="W272" i="16"/>
  <c r="Y281" i="16"/>
  <c r="Y282" i="16"/>
  <c r="X271" i="16"/>
  <c r="X270" i="16"/>
  <c r="X260" i="16"/>
  <c r="X259" i="16"/>
  <c r="X208" i="16"/>
  <c r="X209" i="16"/>
  <c r="T81" i="16"/>
  <c r="U79" i="16"/>
  <c r="K70" i="16"/>
  <c r="K55" i="16"/>
  <c r="W66" i="16"/>
  <c r="W62" i="16"/>
  <c r="S51" i="16"/>
  <c r="S47" i="16"/>
  <c r="X244" i="7" s="1"/>
  <c r="X242" i="7" s="1"/>
  <c r="J248" i="15"/>
  <c r="I46" i="1" s="1"/>
  <c r="J247" i="15"/>
  <c r="I32" i="1" s="1"/>
  <c r="K237" i="15"/>
  <c r="K221" i="15"/>
  <c r="J207" i="15"/>
  <c r="U217" i="15"/>
  <c r="V215" i="15"/>
  <c r="U233" i="15"/>
  <c r="U229" i="15"/>
  <c r="K194" i="15"/>
  <c r="K177" i="15"/>
  <c r="T188" i="15"/>
  <c r="U173" i="15"/>
  <c r="K136" i="15"/>
  <c r="K121" i="15"/>
  <c r="L105" i="15"/>
  <c r="K109" i="15"/>
  <c r="K110" i="15"/>
  <c r="U117" i="15"/>
  <c r="V115" i="15"/>
  <c r="U130" i="15"/>
  <c r="U128" i="15" s="1"/>
  <c r="T100" i="15"/>
  <c r="K70" i="15"/>
  <c r="T64" i="15"/>
  <c r="T62" i="15" s="1"/>
  <c r="K55" i="15"/>
  <c r="T49" i="15"/>
  <c r="K40" i="15"/>
  <c r="U103" i="12"/>
  <c r="S107" i="12"/>
  <c r="S132" i="12"/>
  <c r="T130" i="12"/>
  <c r="T104" i="12"/>
  <c r="Z62" i="13"/>
  <c r="AB51" i="12"/>
  <c r="AB53" i="12" s="1"/>
  <c r="AB76" i="12"/>
  <c r="AB78" i="12" s="1"/>
  <c r="AB192" i="12"/>
  <c r="AB194" i="12" s="1"/>
  <c r="AG71" i="7" s="1"/>
  <c r="AB287" i="12"/>
  <c r="AB289" i="12" s="1"/>
  <c r="AB28" i="13"/>
  <c r="AB30" i="13" s="1"/>
  <c r="AG131" i="7" s="1"/>
  <c r="AB233" i="12"/>
  <c r="AB235" i="12" s="1"/>
  <c r="AG86" i="7" s="1"/>
  <c r="AB84" i="13"/>
  <c r="AB86" i="13" s="1"/>
  <c r="AG161" i="7" s="1"/>
  <c r="AB56" i="13"/>
  <c r="AB58" i="13" s="1"/>
  <c r="AG146" i="7" s="1"/>
  <c r="AB163" i="12"/>
  <c r="AB165" i="12" s="1"/>
  <c r="AG56" i="7" s="1"/>
  <c r="AP51" i="12"/>
  <c r="AA78" i="12"/>
  <c r="AF26" i="7" s="1"/>
  <c r="AP76" i="12"/>
  <c r="AA194" i="12"/>
  <c r="AF71" i="7" s="1"/>
  <c r="AP192" i="12"/>
  <c r="AP233" i="12"/>
  <c r="AP287" i="12"/>
  <c r="AA291" i="12"/>
  <c r="AF120" i="7" s="1"/>
  <c r="AP28" i="13"/>
  <c r="AP84" i="13"/>
  <c r="AP56" i="13"/>
  <c r="AP163" i="12"/>
  <c r="Z116" i="13"/>
  <c r="Y79" i="1" s="1"/>
  <c r="Y12" i="12"/>
  <c r="X119" i="13"/>
  <c r="S227" i="12"/>
  <c r="S256" i="12"/>
  <c r="S229" i="12" s="1"/>
  <c r="U155" i="12"/>
  <c r="U157" i="12" s="1"/>
  <c r="U106" i="12"/>
  <c r="U105" i="12"/>
  <c r="S107" i="13"/>
  <c r="V95" i="13"/>
  <c r="V100" i="13"/>
  <c r="W92" i="13"/>
  <c r="W93" i="13" s="1"/>
  <c r="V102" i="13"/>
  <c r="U25" i="1" s="1"/>
  <c r="V101" i="13"/>
  <c r="U16" i="1" s="1"/>
  <c r="V104" i="13"/>
  <c r="U78" i="1" s="1"/>
  <c r="T225" i="12"/>
  <c r="S60" i="1" s="1"/>
  <c r="T254" i="12"/>
  <c r="U222" i="12"/>
  <c r="T20" i="2" s="1"/>
  <c r="U252" i="12"/>
  <c r="V150" i="12"/>
  <c r="V153" i="12" s="1"/>
  <c r="V145" i="12"/>
  <c r="W142" i="12"/>
  <c r="W143" i="12" s="1"/>
  <c r="V154" i="12"/>
  <c r="U108" i="12"/>
  <c r="U130" i="12"/>
  <c r="U104" i="12"/>
  <c r="V152" i="12"/>
  <c r="V151" i="12"/>
  <c r="V210" i="12"/>
  <c r="U20" i="1" s="1"/>
  <c r="V209" i="12"/>
  <c r="U11" i="1" s="1"/>
  <c r="V203" i="12"/>
  <c r="V208" i="12"/>
  <c r="W200" i="12"/>
  <c r="W201" i="12" s="1"/>
  <c r="V212" i="12"/>
  <c r="U73" i="1" s="1"/>
  <c r="V220" i="12"/>
  <c r="U11" i="2" s="1"/>
  <c r="V244" i="12"/>
  <c r="V221" i="12" s="1"/>
  <c r="V249" i="12"/>
  <c r="W241" i="12"/>
  <c r="W242" i="12" s="1"/>
  <c r="W232" i="12" s="1"/>
  <c r="V251" i="12"/>
  <c r="V224" i="12" s="1"/>
  <c r="U21" i="1" s="1"/>
  <c r="V250" i="12"/>
  <c r="V223" i="12" s="1"/>
  <c r="U12" i="1" s="1"/>
  <c r="V253" i="12"/>
  <c r="V226" i="12" s="1"/>
  <c r="U74" i="1" s="1"/>
  <c r="V180" i="12"/>
  <c r="U10" i="1" s="1"/>
  <c r="V174" i="12"/>
  <c r="V179" i="12"/>
  <c r="W171" i="12"/>
  <c r="W172" i="12" s="1"/>
  <c r="V181" i="12"/>
  <c r="V128" i="12"/>
  <c r="V129" i="12"/>
  <c r="W119" i="12"/>
  <c r="W120" i="12" s="1"/>
  <c r="W101" i="12" s="1"/>
  <c r="AB50" i="7" s="1"/>
  <c r="AB40" i="7" s="1"/>
  <c r="W110" i="12" s="1"/>
  <c r="V122" i="12"/>
  <c r="V102" i="12"/>
  <c r="V131" i="12"/>
  <c r="T157" i="12"/>
  <c r="V183" i="12"/>
  <c r="U72" i="1" s="1"/>
  <c r="W278" i="12"/>
  <c r="R71" i="12"/>
  <c r="W269" i="12"/>
  <c r="W274" i="12"/>
  <c r="X266" i="12"/>
  <c r="X267" i="12" s="1"/>
  <c r="V277" i="12"/>
  <c r="V279" i="12" s="1"/>
  <c r="U281" i="12"/>
  <c r="W276" i="12"/>
  <c r="W275" i="12"/>
  <c r="S59" i="12"/>
  <c r="R67" i="12"/>
  <c r="R62" i="12"/>
  <c r="R68" i="12"/>
  <c r="R69" i="12"/>
  <c r="W26" i="2"/>
  <c r="AC108" i="18" l="1"/>
  <c r="AC109" i="18" s="1"/>
  <c r="AC111" i="18"/>
  <c r="AC113" i="18" s="1"/>
  <c r="AP114" i="18"/>
  <c r="AA115" i="18"/>
  <c r="AG331" i="7"/>
  <c r="AG330" i="7" s="1"/>
  <c r="AB114" i="18" s="1"/>
  <c r="AB115" i="18" s="1"/>
  <c r="AP83" i="18"/>
  <c r="AF326" i="7"/>
  <c r="AF325" i="7" s="1"/>
  <c r="AA92" i="18" s="1"/>
  <c r="AP92" i="18" s="1"/>
  <c r="AP141" i="18"/>
  <c r="Z89" i="18"/>
  <c r="Z93" i="18" s="1"/>
  <c r="AP159" i="18"/>
  <c r="P9" i="18"/>
  <c r="P392" i="15"/>
  <c r="X237" i="7"/>
  <c r="S30" i="16" s="1"/>
  <c r="X314" i="16"/>
  <c r="X316" i="16" s="1"/>
  <c r="Y312" i="16"/>
  <c r="P29" i="19"/>
  <c r="U362" i="7" s="1"/>
  <c r="U361" i="7" s="1"/>
  <c r="P37" i="19" s="1"/>
  <c r="P25" i="19"/>
  <c r="P36" i="19" s="1"/>
  <c r="O109" i="1" s="1"/>
  <c r="P42" i="19"/>
  <c r="P46" i="19" s="1"/>
  <c r="U367" i="7" s="1"/>
  <c r="U366" i="7" s="1"/>
  <c r="P56" i="19" s="1"/>
  <c r="P18" i="19"/>
  <c r="P20" i="19" s="1"/>
  <c r="M102" i="1"/>
  <c r="W363" i="15"/>
  <c r="Y373" i="15"/>
  <c r="AO16" i="19"/>
  <c r="AP9" i="13"/>
  <c r="W455" i="16"/>
  <c r="W456" i="16"/>
  <c r="X448" i="16"/>
  <c r="AC280" i="7"/>
  <c r="AC279" i="7" s="1"/>
  <c r="X458" i="16" s="1"/>
  <c r="X138" i="19"/>
  <c r="AO432" i="16"/>
  <c r="O433" i="16"/>
  <c r="AO433" i="16" s="1"/>
  <c r="N159" i="1"/>
  <c r="AN159" i="1" s="1"/>
  <c r="N33" i="2"/>
  <c r="AN33" i="2" s="1"/>
  <c r="P298" i="16"/>
  <c r="O43" i="1" s="1"/>
  <c r="P296" i="16"/>
  <c r="O34" i="2" s="1"/>
  <c r="W319" i="16"/>
  <c r="R323" i="16"/>
  <c r="Q325" i="16"/>
  <c r="Q12" i="19"/>
  <c r="V352" i="7"/>
  <c r="V351" i="7" s="1"/>
  <c r="Q8" i="19"/>
  <c r="Q17" i="19" s="1"/>
  <c r="P330" i="16"/>
  <c r="P307" i="16" s="1"/>
  <c r="P305" i="16"/>
  <c r="Q321" i="15"/>
  <c r="Q28" i="18"/>
  <c r="Q26" i="18" s="1"/>
  <c r="Q35" i="18" s="1"/>
  <c r="O460" i="15"/>
  <c r="O433" i="15"/>
  <c r="P448" i="15"/>
  <c r="AO436" i="15"/>
  <c r="O10" i="18"/>
  <c r="AO445" i="15"/>
  <c r="T233" i="7"/>
  <c r="T232" i="7" s="1"/>
  <c r="O478" i="15" s="1"/>
  <c r="AO478" i="15" s="1"/>
  <c r="N378" i="15"/>
  <c r="N476" i="15"/>
  <c r="N477" i="15"/>
  <c r="N379" i="15"/>
  <c r="N124" i="18"/>
  <c r="M88" i="1" s="1"/>
  <c r="N121" i="18"/>
  <c r="N127" i="18"/>
  <c r="N99" i="18"/>
  <c r="M86" i="1" s="1"/>
  <c r="N102" i="18"/>
  <c r="M383" i="15"/>
  <c r="L155" i="1"/>
  <c r="AO69" i="18"/>
  <c r="T318" i="7"/>
  <c r="T317" i="7" s="1"/>
  <c r="O76" i="18" s="1"/>
  <c r="AO76" i="18" s="1"/>
  <c r="AP16" i="27"/>
  <c r="AA17" i="27"/>
  <c r="AA8" i="27"/>
  <c r="AP8" i="27" s="1"/>
  <c r="T399" i="7"/>
  <c r="O150" i="19" s="1"/>
  <c r="N112" i="1"/>
  <c r="AN112" i="1" s="1"/>
  <c r="Q32" i="15"/>
  <c r="Q36" i="15"/>
  <c r="V191" i="7"/>
  <c r="U190" i="7"/>
  <c r="P30" i="15" s="1"/>
  <c r="W303" i="12"/>
  <c r="W305" i="12"/>
  <c r="V22" i="1" s="1"/>
  <c r="Z12" i="13"/>
  <c r="W298" i="12"/>
  <c r="X295" i="12"/>
  <c r="X296" i="12" s="1"/>
  <c r="Z12" i="12"/>
  <c r="W307" i="12"/>
  <c r="V75" i="1" s="1"/>
  <c r="W304" i="12"/>
  <c r="V13" i="1" s="1"/>
  <c r="V12" i="2"/>
  <c r="W286" i="12"/>
  <c r="AB125" i="7" s="1"/>
  <c r="AB115" i="7" s="1"/>
  <c r="W309" i="12" s="1"/>
  <c r="U21" i="2"/>
  <c r="V306" i="12"/>
  <c r="T61" i="1"/>
  <c r="U308" i="12"/>
  <c r="U310" i="12" s="1"/>
  <c r="N158" i="1"/>
  <c r="AN158" i="1" s="1"/>
  <c r="AO300" i="16"/>
  <c r="O301" i="16"/>
  <c r="AO301" i="16" s="1"/>
  <c r="AC11" i="27"/>
  <c r="AB13" i="27"/>
  <c r="AB15" i="27" s="1"/>
  <c r="AG457" i="7"/>
  <c r="AG456" i="7" s="1"/>
  <c r="AB16" i="27" s="1"/>
  <c r="AB8" i="27" s="1"/>
  <c r="AP15" i="27"/>
  <c r="Z17" i="27"/>
  <c r="Z7" i="27"/>
  <c r="AE117" i="19"/>
  <c r="AF115" i="19"/>
  <c r="AG113" i="19"/>
  <c r="AK385" i="7"/>
  <c r="AK384" i="7" s="1"/>
  <c r="AF118" i="19" s="1"/>
  <c r="AE119" i="19"/>
  <c r="AA106" i="19"/>
  <c r="AA108" i="19" s="1"/>
  <c r="AA105" i="19"/>
  <c r="AP105" i="19" s="1"/>
  <c r="AP97" i="19"/>
  <c r="AB97" i="19"/>
  <c r="AB94" i="19" s="1"/>
  <c r="AC89" i="19"/>
  <c r="Y111" i="1"/>
  <c r="Z108" i="19"/>
  <c r="N110" i="1"/>
  <c r="AN110" i="1" s="1"/>
  <c r="O51" i="19"/>
  <c r="AO51" i="19" s="1"/>
  <c r="AO52" i="19"/>
  <c r="W194" i="19"/>
  <c r="W196" i="19" s="1"/>
  <c r="V114" i="1"/>
  <c r="X194" i="19"/>
  <c r="X196" i="19" s="1"/>
  <c r="W114" i="1"/>
  <c r="AO155" i="19"/>
  <c r="O163" i="19"/>
  <c r="O160" i="19"/>
  <c r="O157" i="19"/>
  <c r="P160" i="19"/>
  <c r="P157" i="19"/>
  <c r="P163" i="19"/>
  <c r="P442" i="16"/>
  <c r="P428" i="16"/>
  <c r="P149" i="19"/>
  <c r="Q143" i="19"/>
  <c r="U420" i="7"/>
  <c r="AO36" i="19"/>
  <c r="N109" i="1"/>
  <c r="AN109" i="1" s="1"/>
  <c r="R10" i="19"/>
  <c r="W270" i="7"/>
  <c r="W269" i="7" s="1"/>
  <c r="R369" i="16" s="1"/>
  <c r="Y310" i="16"/>
  <c r="AP28" i="25"/>
  <c r="AP171" i="18"/>
  <c r="Z108" i="1"/>
  <c r="AO108" i="1" s="1"/>
  <c r="AA37" i="25"/>
  <c r="AA41" i="25" s="1"/>
  <c r="AP29" i="25"/>
  <c r="X374" i="15"/>
  <c r="U262" i="15"/>
  <c r="U260" i="15" s="1"/>
  <c r="T264" i="15"/>
  <c r="T266" i="15" s="1"/>
  <c r="AO147" i="19"/>
  <c r="N96" i="1"/>
  <c r="AN96" i="1" s="1"/>
  <c r="U417" i="7"/>
  <c r="P148" i="19"/>
  <c r="U406" i="7"/>
  <c r="V275" i="7"/>
  <c r="V274" i="7" s="1"/>
  <c r="Q446" i="16" s="1"/>
  <c r="Q137" i="19"/>
  <c r="AB7" i="27"/>
  <c r="Y28" i="2"/>
  <c r="Y140" i="1"/>
  <c r="AF7" i="7"/>
  <c r="Z140" i="1" s="1"/>
  <c r="Y27" i="2"/>
  <c r="AF23" i="7"/>
  <c r="AU23" i="7" s="1"/>
  <c r="M48" i="12"/>
  <c r="M36" i="12" s="1"/>
  <c r="AA55" i="7"/>
  <c r="V185" i="12" s="1"/>
  <c r="AA70" i="7"/>
  <c r="V214" i="12" s="1"/>
  <c r="Y95" i="1"/>
  <c r="Z132" i="19"/>
  <c r="AC83" i="19"/>
  <c r="AO37" i="19"/>
  <c r="O34" i="19"/>
  <c r="AC148" i="18"/>
  <c r="AF445" i="7"/>
  <c r="AF444" i="7" s="1"/>
  <c r="AA68" i="25" s="1"/>
  <c r="AP60" i="25"/>
  <c r="AO72" i="18"/>
  <c r="N84" i="1"/>
  <c r="AN84" i="1" s="1"/>
  <c r="O54" i="18"/>
  <c r="N82" i="1"/>
  <c r="P36" i="18"/>
  <c r="P34" i="18" s="1"/>
  <c r="O81" i="1" s="1"/>
  <c r="P46" i="18"/>
  <c r="P45" i="18" s="1"/>
  <c r="P66" i="18"/>
  <c r="R273" i="15"/>
  <c r="Q30" i="18"/>
  <c r="Q275" i="15"/>
  <c r="N81" i="1"/>
  <c r="AN81" i="1" s="1"/>
  <c r="AO34" i="18"/>
  <c r="O73" i="18"/>
  <c r="T186" i="15"/>
  <c r="Y218" i="7"/>
  <c r="Y217" i="7" s="1"/>
  <c r="T200" i="15" s="1"/>
  <c r="V228" i="12"/>
  <c r="AB291" i="12"/>
  <c r="AG116" i="7"/>
  <c r="W219" i="12"/>
  <c r="AB95" i="7"/>
  <c r="AB85" i="7" s="1"/>
  <c r="W255" i="12" s="1"/>
  <c r="AB76" i="25"/>
  <c r="AD72" i="25"/>
  <c r="AC74" i="25"/>
  <c r="AE441" i="7"/>
  <c r="AE440" i="7" s="1"/>
  <c r="Z47" i="25" s="1"/>
  <c r="Z8" i="25" s="1"/>
  <c r="AC13" i="25"/>
  <c r="AD23" i="25"/>
  <c r="AD25" i="25" s="1"/>
  <c r="AE21" i="25"/>
  <c r="AJ437" i="7" s="1"/>
  <c r="AJ436" i="7" s="1"/>
  <c r="AE24" i="25" s="1"/>
  <c r="AC25" i="25"/>
  <c r="AH433" i="7"/>
  <c r="AH432" i="7" s="1"/>
  <c r="AC15" i="25" s="1"/>
  <c r="AC14" i="25" s="1"/>
  <c r="AC18" i="25" s="1"/>
  <c r="AD11" i="25"/>
  <c r="AD17" i="25" s="1"/>
  <c r="AP84" i="25"/>
  <c r="AD80" i="25"/>
  <c r="AI452" i="7" s="1"/>
  <c r="AI451" i="7" s="1"/>
  <c r="AD92" i="25" s="1"/>
  <c r="AC82" i="25"/>
  <c r="AC84" i="25" s="1"/>
  <c r="AB84" i="25"/>
  <c r="AB88" i="25"/>
  <c r="AP88" i="25"/>
  <c r="AA90" i="25"/>
  <c r="Y191" i="19"/>
  <c r="Y193" i="19" s="1"/>
  <c r="AA187" i="19"/>
  <c r="AA190" i="19"/>
  <c r="Z176" i="19"/>
  <c r="Z183" i="19"/>
  <c r="AA173" i="19"/>
  <c r="AA177" i="19" s="1"/>
  <c r="Z93" i="1"/>
  <c r="AO93" i="1" s="1"/>
  <c r="AP102" i="19"/>
  <c r="AB86" i="18"/>
  <c r="AB88" i="18" s="1"/>
  <c r="AA85" i="1" s="1"/>
  <c r="O299" i="16"/>
  <c r="AO368" i="16"/>
  <c r="AO297" i="16"/>
  <c r="N29" i="1"/>
  <c r="AO298" i="16"/>
  <c r="N43" i="1"/>
  <c r="AN43" i="1" s="1"/>
  <c r="P380" i="16"/>
  <c r="P368" i="16" s="1"/>
  <c r="P366" i="16"/>
  <c r="Q365" i="16"/>
  <c r="R375" i="16"/>
  <c r="R377" i="16" s="1"/>
  <c r="S373" i="16"/>
  <c r="X270" i="7" s="1"/>
  <c r="X269" i="7" s="1"/>
  <c r="S369" i="16" s="1"/>
  <c r="R13" i="19"/>
  <c r="Q379" i="16"/>
  <c r="Q367" i="16" s="1"/>
  <c r="Q378" i="16"/>
  <c r="AA334" i="16"/>
  <c r="Z336" i="16"/>
  <c r="Y339" i="16"/>
  <c r="Y340" i="16"/>
  <c r="P427" i="15"/>
  <c r="P410" i="15"/>
  <c r="P416" i="15" s="1"/>
  <c r="T98" i="15"/>
  <c r="U100" i="15" s="1"/>
  <c r="Z202" i="7" s="1"/>
  <c r="Z201" i="7" s="1"/>
  <c r="U96" i="15" s="1"/>
  <c r="Y202" i="7"/>
  <c r="Y201" i="7" s="1"/>
  <c r="T96" i="15" s="1"/>
  <c r="V15" i="2"/>
  <c r="W83" i="13"/>
  <c r="AB170" i="7" s="1"/>
  <c r="AB160" i="7" s="1"/>
  <c r="W106" i="13" s="1"/>
  <c r="T13" i="2"/>
  <c r="U27" i="13"/>
  <c r="Z140" i="7" s="1"/>
  <c r="Z130" i="7" s="1"/>
  <c r="U50" i="13" s="1"/>
  <c r="X278" i="12"/>
  <c r="X259" i="12"/>
  <c r="AC110" i="7" s="1"/>
  <c r="AC100" i="7" s="1"/>
  <c r="X280" i="12" s="1"/>
  <c r="V10" i="2"/>
  <c r="W191" i="12"/>
  <c r="AB80" i="7" s="1"/>
  <c r="V9" i="2"/>
  <c r="W162" i="12"/>
  <c r="AB65" i="7" s="1"/>
  <c r="U19" i="1"/>
  <c r="AG26" i="7"/>
  <c r="V127" i="12"/>
  <c r="X341" i="16"/>
  <c r="Q414" i="15"/>
  <c r="Q427" i="15" s="1"/>
  <c r="R402" i="15"/>
  <c r="R390" i="15" s="1"/>
  <c r="O423" i="15"/>
  <c r="AO423" i="15" s="1"/>
  <c r="AO427" i="15"/>
  <c r="Z369" i="15"/>
  <c r="AA367" i="15"/>
  <c r="AD96" i="19"/>
  <c r="AC71" i="19"/>
  <c r="AB79" i="19"/>
  <c r="AB60" i="25"/>
  <c r="AG445" i="7" s="1"/>
  <c r="AG444" i="7" s="1"/>
  <c r="AB68" i="25" s="1"/>
  <c r="AC52" i="25"/>
  <c r="AC168" i="18"/>
  <c r="AD160" i="18"/>
  <c r="AE152" i="18"/>
  <c r="AJ343" i="7" s="1"/>
  <c r="AJ342" i="7" s="1"/>
  <c r="AE172" i="18" s="1"/>
  <c r="AC161" i="18"/>
  <c r="AD153" i="18"/>
  <c r="AB169" i="18"/>
  <c r="AB171" i="18"/>
  <c r="AA108" i="1" s="1"/>
  <c r="AD154" i="18"/>
  <c r="AC162" i="18"/>
  <c r="Z89" i="1"/>
  <c r="AO89" i="1" s="1"/>
  <c r="AA173" i="18"/>
  <c r="AP173" i="18" s="1"/>
  <c r="AP51" i="25"/>
  <c r="AB167" i="18"/>
  <c r="AB159" i="18"/>
  <c r="AA62" i="25"/>
  <c r="AA59" i="25" s="1"/>
  <c r="AP59" i="25" s="1"/>
  <c r="AP54" i="25"/>
  <c r="Z69" i="25"/>
  <c r="AB141" i="18"/>
  <c r="AB29" i="25"/>
  <c r="AD134" i="18"/>
  <c r="AI338" i="7" s="1"/>
  <c r="AI337" i="7" s="1"/>
  <c r="AD147" i="18" s="1"/>
  <c r="AC142" i="18"/>
  <c r="AA46" i="25"/>
  <c r="AA36" i="25"/>
  <c r="AP37" i="25"/>
  <c r="Z36" i="25"/>
  <c r="Z46" i="25"/>
  <c r="Z7" i="25" s="1"/>
  <c r="AB102" i="19"/>
  <c r="AD87" i="19"/>
  <c r="AI380" i="7" s="1"/>
  <c r="AI379" i="7" s="1"/>
  <c r="AD107" i="19" s="1"/>
  <c r="AC95" i="19"/>
  <c r="AC103" i="19" s="1"/>
  <c r="AB69" i="19"/>
  <c r="AB77" i="19"/>
  <c r="AA93" i="1" s="1"/>
  <c r="AD62" i="19"/>
  <c r="AI375" i="7" s="1"/>
  <c r="AI374" i="7" s="1"/>
  <c r="AD82" i="19" s="1"/>
  <c r="AC70" i="19"/>
  <c r="AC78" i="19" s="1"/>
  <c r="AH45" i="19"/>
  <c r="AE28" i="19"/>
  <c r="Y313" i="15"/>
  <c r="Z412" i="15"/>
  <c r="Z425" i="15" s="1"/>
  <c r="AA400" i="15"/>
  <c r="AA388" i="15" s="1"/>
  <c r="J251" i="15"/>
  <c r="I154" i="1"/>
  <c r="AC5" i="25"/>
  <c r="AA88" i="18"/>
  <c r="AA91" i="18"/>
  <c r="AP86" i="18"/>
  <c r="AD106" i="18"/>
  <c r="M20" i="12"/>
  <c r="L71" i="1"/>
  <c r="AB83" i="18"/>
  <c r="AG326" i="7" s="1"/>
  <c r="AG325" i="7" s="1"/>
  <c r="AB92" i="18" s="1"/>
  <c r="AB125" i="19"/>
  <c r="AG395" i="7" s="1"/>
  <c r="AG394" i="7" s="1"/>
  <c r="AB131" i="19" s="1"/>
  <c r="AA128" i="19"/>
  <c r="AA130" i="19" s="1"/>
  <c r="AB168" i="19"/>
  <c r="AA172" i="19"/>
  <c r="Z179" i="19"/>
  <c r="AA62" i="18"/>
  <c r="AP62" i="18" s="1"/>
  <c r="Z83" i="1"/>
  <c r="AO83" i="1" s="1"/>
  <c r="AD5" i="19"/>
  <c r="AB84" i="18"/>
  <c r="AC80" i="18"/>
  <c r="AA403" i="15"/>
  <c r="Z415" i="15"/>
  <c r="Z428" i="15" s="1"/>
  <c r="Z462" i="15"/>
  <c r="Z475" i="15" s="1"/>
  <c r="AA450" i="15"/>
  <c r="Z461" i="15"/>
  <c r="Z474" i="15" s="1"/>
  <c r="AA449" i="15"/>
  <c r="AA437" i="15" s="1"/>
  <c r="AA447" i="15"/>
  <c r="AA435" i="15" s="1"/>
  <c r="Z459" i="15"/>
  <c r="Z472" i="15" s="1"/>
  <c r="AA446" i="15"/>
  <c r="AP446" i="15" s="1"/>
  <c r="Z458" i="15"/>
  <c r="Z471" i="15" s="1"/>
  <c r="Z413" i="15"/>
  <c r="Z426" i="15" s="1"/>
  <c r="AA401" i="15"/>
  <c r="AA389" i="15" s="1"/>
  <c r="AC81" i="18"/>
  <c r="AI67" i="18"/>
  <c r="AB60" i="18"/>
  <c r="AA83" i="1" s="1"/>
  <c r="AC58" i="18"/>
  <c r="AA391" i="15"/>
  <c r="AP403" i="15"/>
  <c r="AA438" i="15"/>
  <c r="AP450" i="15"/>
  <c r="P423" i="15"/>
  <c r="R62" i="1"/>
  <c r="S49" i="13"/>
  <c r="S51" i="13" s="1"/>
  <c r="T59" i="1"/>
  <c r="U213" i="12"/>
  <c r="U215" i="12" s="1"/>
  <c r="T58" i="1"/>
  <c r="U184" i="12"/>
  <c r="U186" i="12" s="1"/>
  <c r="Z311" i="15"/>
  <c r="Z312" i="15"/>
  <c r="J12" i="15"/>
  <c r="V345" i="15"/>
  <c r="U347" i="15"/>
  <c r="U336" i="15"/>
  <c r="U338" i="15" s="1"/>
  <c r="V334" i="15"/>
  <c r="V332" i="15" s="1"/>
  <c r="V286" i="15"/>
  <c r="W284" i="15"/>
  <c r="J23" i="15"/>
  <c r="X302" i="15"/>
  <c r="K160" i="15"/>
  <c r="I31" i="1"/>
  <c r="Z419" i="16"/>
  <c r="AA417" i="16"/>
  <c r="X424" i="16"/>
  <c r="Y422" i="16"/>
  <c r="Y423" i="16"/>
  <c r="AA356" i="16"/>
  <c r="Z358" i="16"/>
  <c r="Z361" i="16" s="1"/>
  <c r="Z362" i="16"/>
  <c r="Y361" i="16"/>
  <c r="Y362" i="16"/>
  <c r="AA356" i="15"/>
  <c r="AA354" i="15" s="1"/>
  <c r="Y358" i="15"/>
  <c r="Y374" i="15"/>
  <c r="X361" i="15"/>
  <c r="X362" i="15"/>
  <c r="AM10" i="12"/>
  <c r="AM10" i="13"/>
  <c r="L19" i="12"/>
  <c r="K57" i="1"/>
  <c r="M14" i="12"/>
  <c r="L8" i="2"/>
  <c r="M18" i="12"/>
  <c r="L18" i="1"/>
  <c r="V211" i="12"/>
  <c r="U19" i="2"/>
  <c r="V182" i="12"/>
  <c r="U18" i="2"/>
  <c r="K92" i="15"/>
  <c r="K26" i="15"/>
  <c r="AP306" i="15"/>
  <c r="AA304" i="15"/>
  <c r="AB306" i="15" s="1"/>
  <c r="Z297" i="15"/>
  <c r="Y302" i="15"/>
  <c r="T47" i="13"/>
  <c r="S22" i="2"/>
  <c r="V103" i="13"/>
  <c r="U24" i="2"/>
  <c r="K155" i="15"/>
  <c r="K154" i="15"/>
  <c r="L150" i="15"/>
  <c r="V147" i="15"/>
  <c r="V143" i="15"/>
  <c r="J21" i="15"/>
  <c r="L84" i="15"/>
  <c r="K88" i="15"/>
  <c r="K89" i="15"/>
  <c r="T81" i="15"/>
  <c r="U79" i="15"/>
  <c r="O445" i="16"/>
  <c r="O430" i="16"/>
  <c r="P443" i="16"/>
  <c r="P429" i="16" s="1"/>
  <c r="W248" i="16"/>
  <c r="W250" i="16" s="1"/>
  <c r="X391" i="16"/>
  <c r="Y412" i="16"/>
  <c r="Y411" i="16"/>
  <c r="Y413" i="16" s="1"/>
  <c r="AO444" i="16"/>
  <c r="Q436" i="16"/>
  <c r="J9" i="15"/>
  <c r="Q398" i="15"/>
  <c r="V228" i="7" s="1"/>
  <c r="V227" i="7" s="1"/>
  <c r="Q431" i="15" s="1"/>
  <c r="Q387" i="15"/>
  <c r="Q411" i="15" s="1"/>
  <c r="I35" i="1"/>
  <c r="I49" i="1"/>
  <c r="Y243" i="16"/>
  <c r="Y390" i="16"/>
  <c r="Y389" i="16"/>
  <c r="W189" i="16"/>
  <c r="AP345" i="16"/>
  <c r="AA343" i="16"/>
  <c r="AA406" i="16"/>
  <c r="Z408" i="16"/>
  <c r="X413" i="16"/>
  <c r="U39" i="13"/>
  <c r="U48" i="13"/>
  <c r="T76" i="1" s="1"/>
  <c r="V36" i="13"/>
  <c r="V37" i="13" s="1"/>
  <c r="U45" i="13"/>
  <c r="T14" i="1" s="1"/>
  <c r="U44" i="13"/>
  <c r="U46" i="13"/>
  <c r="T23" i="1" s="1"/>
  <c r="AB9" i="13"/>
  <c r="AB11" i="13" s="1"/>
  <c r="Z351" i="16"/>
  <c r="Z350" i="16"/>
  <c r="AA395" i="16"/>
  <c r="Z397" i="16"/>
  <c r="AA384" i="16"/>
  <c r="Z386" i="16"/>
  <c r="Y401" i="16"/>
  <c r="Y400" i="16"/>
  <c r="X402" i="16"/>
  <c r="X221" i="16"/>
  <c r="Y219" i="16"/>
  <c r="Y220" i="16"/>
  <c r="K181" i="16"/>
  <c r="K162" i="16" s="1"/>
  <c r="K180" i="16"/>
  <c r="K161" i="16" s="1"/>
  <c r="L176" i="16"/>
  <c r="T173" i="16"/>
  <c r="X247" i="16"/>
  <c r="Y292" i="16"/>
  <c r="Y293" i="16"/>
  <c r="Y245" i="16"/>
  <c r="L150" i="16"/>
  <c r="K154" i="16"/>
  <c r="K155" i="16"/>
  <c r="K139" i="16"/>
  <c r="K140" i="16"/>
  <c r="L135" i="16"/>
  <c r="L120" i="16"/>
  <c r="K124" i="16"/>
  <c r="K125" i="16"/>
  <c r="K109" i="16"/>
  <c r="K110" i="16"/>
  <c r="K92" i="16"/>
  <c r="V132" i="16"/>
  <c r="W130" i="16"/>
  <c r="X196" i="16"/>
  <c r="W102" i="16"/>
  <c r="AI105" i="16" s="1"/>
  <c r="W98" i="16"/>
  <c r="T147" i="16"/>
  <c r="T143" i="16"/>
  <c r="W117" i="16"/>
  <c r="W113" i="16"/>
  <c r="W195" i="16"/>
  <c r="W188" i="16" s="1"/>
  <c r="W232" i="16"/>
  <c r="W197" i="16" s="1"/>
  <c r="AP9" i="12"/>
  <c r="AA11" i="12"/>
  <c r="L47" i="12"/>
  <c r="L99" i="12"/>
  <c r="M95" i="12"/>
  <c r="M42" i="12"/>
  <c r="M30" i="12" s="1"/>
  <c r="N85" i="12"/>
  <c r="N39" i="12" s="1"/>
  <c r="N13" i="12"/>
  <c r="AB9" i="12"/>
  <c r="AB11" i="12" s="1"/>
  <c r="T107" i="12"/>
  <c r="T132" i="12"/>
  <c r="W154" i="12"/>
  <c r="W151" i="12"/>
  <c r="W152" i="12"/>
  <c r="Z241" i="16"/>
  <c r="Z242" i="16"/>
  <c r="V250" i="16"/>
  <c r="V190" i="16"/>
  <c r="X194" i="16"/>
  <c r="X187" i="16" s="1"/>
  <c r="X230" i="16"/>
  <c r="X246" i="16"/>
  <c r="AA287" i="16"/>
  <c r="Z289" i="16"/>
  <c r="X294" i="16"/>
  <c r="AP236" i="16"/>
  <c r="AA234" i="16"/>
  <c r="AP276" i="16"/>
  <c r="AA274" i="16"/>
  <c r="AA278" i="16" s="1"/>
  <c r="Z267" i="16"/>
  <c r="AA265" i="16"/>
  <c r="AA254" i="16"/>
  <c r="Z256" i="16"/>
  <c r="AA214" i="16"/>
  <c r="Z216" i="16"/>
  <c r="Z205" i="16"/>
  <c r="AA203" i="16"/>
  <c r="Z225" i="16"/>
  <c r="Z223" i="16" s="1"/>
  <c r="Y227" i="16"/>
  <c r="V199" i="16"/>
  <c r="X261" i="16"/>
  <c r="X210" i="16"/>
  <c r="Z281" i="16"/>
  <c r="Z282" i="16"/>
  <c r="Y270" i="16"/>
  <c r="Y271" i="16"/>
  <c r="Y260" i="16"/>
  <c r="Y259" i="16"/>
  <c r="Y209" i="16"/>
  <c r="Y208" i="16"/>
  <c r="Y283" i="16"/>
  <c r="X272" i="16"/>
  <c r="K89" i="16"/>
  <c r="K88" i="16"/>
  <c r="U81" i="16"/>
  <c r="U77" i="16"/>
  <c r="K74" i="16"/>
  <c r="K73" i="16"/>
  <c r="L69" i="16"/>
  <c r="L54" i="16"/>
  <c r="K59" i="16"/>
  <c r="K58" i="16"/>
  <c r="X64" i="16"/>
  <c r="X62" i="16" s="1"/>
  <c r="T34" i="16"/>
  <c r="T49" i="16"/>
  <c r="T47" i="16" s="1"/>
  <c r="Y244" i="7" s="1"/>
  <c r="Y242" i="7" s="1"/>
  <c r="K351" i="15"/>
  <c r="K350" i="15"/>
  <c r="K340" i="15"/>
  <c r="K339" i="15"/>
  <c r="K328" i="15"/>
  <c r="K329" i="15"/>
  <c r="K290" i="15"/>
  <c r="K289" i="15"/>
  <c r="K279" i="15"/>
  <c r="K278" i="15"/>
  <c r="K267" i="15"/>
  <c r="K268" i="15"/>
  <c r="J249" i="15"/>
  <c r="K241" i="15"/>
  <c r="K240" i="15"/>
  <c r="L236" i="15"/>
  <c r="K204" i="15"/>
  <c r="L220" i="15"/>
  <c r="K225" i="15"/>
  <c r="K224" i="15"/>
  <c r="J210" i="15"/>
  <c r="V231" i="15"/>
  <c r="V229" i="15" s="1"/>
  <c r="V217" i="15"/>
  <c r="V213" i="15"/>
  <c r="L193" i="15"/>
  <c r="K198" i="15"/>
  <c r="K197" i="15"/>
  <c r="L176" i="15"/>
  <c r="K180" i="15"/>
  <c r="K181" i="15"/>
  <c r="T190" i="15"/>
  <c r="V173" i="15"/>
  <c r="V169" i="15"/>
  <c r="K139" i="15"/>
  <c r="K140" i="15"/>
  <c r="L135" i="15"/>
  <c r="K124" i="15"/>
  <c r="K125" i="15"/>
  <c r="L120" i="15"/>
  <c r="K111" i="15"/>
  <c r="L103" i="15"/>
  <c r="V130" i="15"/>
  <c r="U132" i="15"/>
  <c r="T102" i="15"/>
  <c r="V117" i="15"/>
  <c r="V113" i="15"/>
  <c r="T47" i="15"/>
  <c r="U49" i="15" s="1"/>
  <c r="L69" i="15"/>
  <c r="K74" i="15"/>
  <c r="K73" i="15"/>
  <c r="T66" i="15"/>
  <c r="U64" i="15"/>
  <c r="U62" i="15" s="1"/>
  <c r="L54" i="15"/>
  <c r="K58" i="15"/>
  <c r="K59" i="15"/>
  <c r="T51" i="15"/>
  <c r="K44" i="15"/>
  <c r="K43" i="15"/>
  <c r="L39" i="15"/>
  <c r="S109" i="12"/>
  <c r="S134" i="12"/>
  <c r="S111" i="12" s="1"/>
  <c r="M17" i="12"/>
  <c r="AB55" i="12"/>
  <c r="AB80" i="12"/>
  <c r="AB196" i="12"/>
  <c r="AG75" i="7" s="1"/>
  <c r="AB32" i="13"/>
  <c r="AG135" i="7" s="1"/>
  <c r="AB88" i="13"/>
  <c r="AG165" i="7" s="1"/>
  <c r="AC233" i="12"/>
  <c r="AC235" i="12" s="1"/>
  <c r="AH86" i="7" s="1"/>
  <c r="AC51" i="12"/>
  <c r="AC53" i="12" s="1"/>
  <c r="AC76" i="12"/>
  <c r="AC78" i="12" s="1"/>
  <c r="AC192" i="12"/>
  <c r="AC194" i="12" s="1"/>
  <c r="AH71" i="7" s="1"/>
  <c r="AC287" i="12"/>
  <c r="AC289" i="12" s="1"/>
  <c r="AC28" i="13"/>
  <c r="AC30" i="13" s="1"/>
  <c r="AH131" i="7" s="1"/>
  <c r="AC84" i="13"/>
  <c r="AC86" i="13" s="1"/>
  <c r="AH161" i="7" s="1"/>
  <c r="AC56" i="13"/>
  <c r="AC58" i="13" s="1"/>
  <c r="AC112" i="13"/>
  <c r="AC163" i="12"/>
  <c r="AC165" i="12" s="1"/>
  <c r="AB60" i="13"/>
  <c r="AG150" i="7" s="1"/>
  <c r="AB112" i="13"/>
  <c r="AB115" i="13" s="1"/>
  <c r="AB167" i="12"/>
  <c r="AG60" i="7" s="1"/>
  <c r="AP53" i="12"/>
  <c r="AA55" i="12"/>
  <c r="AP78" i="12"/>
  <c r="AA80" i="12"/>
  <c r="AP194" i="12"/>
  <c r="AA196" i="12"/>
  <c r="AF75" i="7" s="1"/>
  <c r="AP234" i="12"/>
  <c r="AP291" i="12"/>
  <c r="AA293" i="12"/>
  <c r="AP293" i="12" s="1"/>
  <c r="AP30" i="13"/>
  <c r="AA32" i="13"/>
  <c r="AF135" i="7" s="1"/>
  <c r="AP86" i="13"/>
  <c r="AA88" i="13"/>
  <c r="AF165" i="7" s="1"/>
  <c r="AP58" i="13"/>
  <c r="AA60" i="13"/>
  <c r="AF150" i="7" s="1"/>
  <c r="AP110" i="13"/>
  <c r="AA112" i="13"/>
  <c r="AA115" i="13" s="1"/>
  <c r="AP165" i="12"/>
  <c r="AA167" i="12"/>
  <c r="AF60" i="7" s="1"/>
  <c r="Z117" i="13"/>
  <c r="S60" i="12"/>
  <c r="T227" i="12"/>
  <c r="T256" i="12"/>
  <c r="T229" i="12" s="1"/>
  <c r="U105" i="13"/>
  <c r="W95" i="13"/>
  <c r="W100" i="13"/>
  <c r="X92" i="13"/>
  <c r="X93" i="13" s="1"/>
  <c r="W104" i="13"/>
  <c r="V78" i="1" s="1"/>
  <c r="W102" i="13"/>
  <c r="V25" i="1" s="1"/>
  <c r="W101" i="13"/>
  <c r="V16" i="1" s="1"/>
  <c r="V106" i="12"/>
  <c r="V103" i="12"/>
  <c r="V108" i="12"/>
  <c r="U225" i="12"/>
  <c r="T60" i="1" s="1"/>
  <c r="U254" i="12"/>
  <c r="U107" i="12"/>
  <c r="U132" i="12"/>
  <c r="V155" i="12"/>
  <c r="V157" i="12" s="1"/>
  <c r="V105" i="12"/>
  <c r="X142" i="12"/>
  <c r="X143" i="12" s="1"/>
  <c r="W150" i="12"/>
  <c r="W153" i="12" s="1"/>
  <c r="W145" i="12"/>
  <c r="V222" i="12"/>
  <c r="U20" i="2" s="1"/>
  <c r="V252" i="12"/>
  <c r="W203" i="12"/>
  <c r="X200" i="12"/>
  <c r="X201" i="12" s="1"/>
  <c r="W208" i="12"/>
  <c r="W210" i="12"/>
  <c r="V20" i="1" s="1"/>
  <c r="W209" i="12"/>
  <c r="V11" i="1" s="1"/>
  <c r="W220" i="12"/>
  <c r="V11" i="2" s="1"/>
  <c r="W244" i="12"/>
  <c r="W221" i="12" s="1"/>
  <c r="W249" i="12"/>
  <c r="X241" i="12"/>
  <c r="X242" i="12" s="1"/>
  <c r="X232" i="12" s="1"/>
  <c r="AC95" i="7" s="1"/>
  <c r="AC85" i="7" s="1"/>
  <c r="X255" i="12" s="1"/>
  <c r="W250" i="12"/>
  <c r="W223" i="12" s="1"/>
  <c r="V12" i="1" s="1"/>
  <c r="W251" i="12"/>
  <c r="W224" i="12" s="1"/>
  <c r="V21" i="1" s="1"/>
  <c r="W174" i="12"/>
  <c r="W181" i="12"/>
  <c r="W179" i="12"/>
  <c r="X171" i="12"/>
  <c r="X172" i="12" s="1"/>
  <c r="W180" i="12"/>
  <c r="V10" i="1" s="1"/>
  <c r="W183" i="12"/>
  <c r="V72" i="1" s="1"/>
  <c r="W102" i="12"/>
  <c r="X119" i="12"/>
  <c r="X120" i="12" s="1"/>
  <c r="X101" i="12" s="1"/>
  <c r="AC50" i="7" s="1"/>
  <c r="AC40" i="7" s="1"/>
  <c r="X110" i="12" s="1"/>
  <c r="W129" i="12"/>
  <c r="W122" i="12"/>
  <c r="W128" i="12"/>
  <c r="W212" i="12"/>
  <c r="V73" i="1" s="1"/>
  <c r="W253" i="12"/>
  <c r="W131" i="12"/>
  <c r="Q74" i="12"/>
  <c r="X269" i="12"/>
  <c r="X274" i="12"/>
  <c r="Y266" i="12"/>
  <c r="Y267" i="12" s="1"/>
  <c r="Y259" i="12" s="1"/>
  <c r="AD110" i="7" s="1"/>
  <c r="AD100" i="7" s="1"/>
  <c r="Y280" i="12" s="1"/>
  <c r="W277" i="12"/>
  <c r="W279" i="12" s="1"/>
  <c r="V281" i="12"/>
  <c r="X276" i="12"/>
  <c r="X275" i="12"/>
  <c r="R70" i="12"/>
  <c r="R72" i="12" s="1"/>
  <c r="X26" i="2"/>
  <c r="AD108" i="18" l="1"/>
  <c r="AD109" i="18"/>
  <c r="AD111" i="18"/>
  <c r="AD113" i="18" s="1"/>
  <c r="AH331" i="7"/>
  <c r="AH330" i="7" s="1"/>
  <c r="AC114" i="18" s="1"/>
  <c r="AC115" i="18" s="1"/>
  <c r="AB91" i="18"/>
  <c r="AP36" i="25"/>
  <c r="AP401" i="15"/>
  <c r="P404" i="15"/>
  <c r="X317" i="16"/>
  <c r="X318" i="16"/>
  <c r="P16" i="19"/>
  <c r="O90" i="1" s="1"/>
  <c r="P33" i="19"/>
  <c r="P55" i="19"/>
  <c r="P52" i="19" s="1"/>
  <c r="P51" i="19" s="1"/>
  <c r="P48" i="19"/>
  <c r="P47" i="19"/>
  <c r="P34" i="19"/>
  <c r="AP400" i="15"/>
  <c r="AA434" i="15"/>
  <c r="AB446" i="15" s="1"/>
  <c r="AP447" i="15"/>
  <c r="AP449" i="15"/>
  <c r="Y341" i="16"/>
  <c r="P300" i="16"/>
  <c r="O158" i="1" s="1"/>
  <c r="AP17" i="27"/>
  <c r="X319" i="16"/>
  <c r="W457" i="16"/>
  <c r="Y450" i="16"/>
  <c r="Y448" i="16" s="1"/>
  <c r="X452" i="16"/>
  <c r="P299" i="16"/>
  <c r="P297" i="16"/>
  <c r="O29" i="1" s="1"/>
  <c r="W265" i="7"/>
  <c r="W264" i="7" s="1"/>
  <c r="R308" i="16" s="1"/>
  <c r="R321" i="16"/>
  <c r="S323" i="16" s="1"/>
  <c r="X265" i="7" s="1"/>
  <c r="X264" i="7" s="1"/>
  <c r="S308" i="16" s="1"/>
  <c r="R9" i="19"/>
  <c r="W352" i="7" s="1"/>
  <c r="W351" i="7" s="1"/>
  <c r="Q304" i="16"/>
  <c r="Q296" i="16" s="1"/>
  <c r="Q329" i="16"/>
  <c r="Q306" i="16" s="1"/>
  <c r="Q298" i="16" s="1"/>
  <c r="P43" i="1" s="1"/>
  <c r="Q328" i="16"/>
  <c r="Q330" i="16" s="1"/>
  <c r="Q307" i="16" s="1"/>
  <c r="Q31" i="19"/>
  <c r="Q11" i="19"/>
  <c r="Q30" i="19"/>
  <c r="O35" i="2"/>
  <c r="O33" i="2" s="1"/>
  <c r="P432" i="16"/>
  <c r="Z340" i="16"/>
  <c r="Z339" i="16"/>
  <c r="Z341" i="16" s="1"/>
  <c r="Y238" i="7"/>
  <c r="Y237" i="7" s="1"/>
  <c r="T30" i="16" s="1"/>
  <c r="AO150" i="19"/>
  <c r="O151" i="19"/>
  <c r="AO151" i="19" s="1"/>
  <c r="Q325" i="15"/>
  <c r="Q315" i="15" s="1"/>
  <c r="R323" i="15"/>
  <c r="R28" i="18" s="1"/>
  <c r="R321" i="15"/>
  <c r="Q31" i="18"/>
  <c r="Q29" i="18" s="1"/>
  <c r="O473" i="15"/>
  <c r="O457" i="15"/>
  <c r="AO460" i="15"/>
  <c r="AO433" i="15"/>
  <c r="O13" i="18"/>
  <c r="AO10" i="18"/>
  <c r="O8" i="18"/>
  <c r="M38" i="2"/>
  <c r="N382" i="15"/>
  <c r="M107" i="1"/>
  <c r="N125" i="18"/>
  <c r="N129" i="18" s="1"/>
  <c r="M106" i="1"/>
  <c r="N100" i="18"/>
  <c r="N103" i="18" s="1"/>
  <c r="M33" i="1"/>
  <c r="P445" i="15"/>
  <c r="P436" i="15"/>
  <c r="I166" i="1"/>
  <c r="I160" i="1" s="1"/>
  <c r="V197" i="7"/>
  <c r="V195" i="7" s="1"/>
  <c r="V190" i="7" s="1"/>
  <c r="Q30" i="15" s="1"/>
  <c r="R34" i="15"/>
  <c r="R32" i="15" s="1"/>
  <c r="W306" i="12"/>
  <c r="V21" i="2"/>
  <c r="W12" i="2"/>
  <c r="X286" i="12"/>
  <c r="AC125" i="7" s="1"/>
  <c r="AC115" i="7" s="1"/>
  <c r="X309" i="12" s="1"/>
  <c r="X305" i="12"/>
  <c r="W22" i="1" s="1"/>
  <c r="X298" i="12"/>
  <c r="Y295" i="12"/>
  <c r="Y296" i="12" s="1"/>
  <c r="X307" i="12"/>
  <c r="W75" i="1" s="1"/>
  <c r="X304" i="12"/>
  <c r="W13" i="1" s="1"/>
  <c r="X303" i="12"/>
  <c r="AG120" i="7"/>
  <c r="AB293" i="12"/>
  <c r="U61" i="1"/>
  <c r="V308" i="12"/>
  <c r="V310" i="12" s="1"/>
  <c r="AD11" i="27"/>
  <c r="AC13" i="27"/>
  <c r="AC15" i="27" s="1"/>
  <c r="AH457" i="7"/>
  <c r="AH456" i="7" s="1"/>
  <c r="AC16" i="27" s="1"/>
  <c r="AC8" i="27" s="1"/>
  <c r="AP7" i="27"/>
  <c r="Y100" i="1"/>
  <c r="AO100" i="1" s="1"/>
  <c r="AB17" i="27"/>
  <c r="AF441" i="7"/>
  <c r="AF440" i="7" s="1"/>
  <c r="AA47" i="25" s="1"/>
  <c r="AP47" i="25" s="1"/>
  <c r="AP41" i="25"/>
  <c r="AP108" i="19"/>
  <c r="AD69" i="1"/>
  <c r="AG115" i="19"/>
  <c r="AG117" i="19" s="1"/>
  <c r="AH113" i="19"/>
  <c r="AL385" i="7"/>
  <c r="AL384" i="7" s="1"/>
  <c r="AG118" i="19" s="1"/>
  <c r="Z111" i="1"/>
  <c r="AO111" i="1" s="1"/>
  <c r="AP106" i="19"/>
  <c r="AB105" i="19"/>
  <c r="AB106" i="19"/>
  <c r="AC97" i="19"/>
  <c r="AC94" i="19" s="1"/>
  <c r="AD89" i="19"/>
  <c r="O30" i="1"/>
  <c r="AF117" i="19"/>
  <c r="Y194" i="19"/>
  <c r="Y196" i="19" s="1"/>
  <c r="X114" i="1"/>
  <c r="N113" i="1"/>
  <c r="AN113" i="1" s="1"/>
  <c r="O161" i="19"/>
  <c r="AO161" i="19" s="1"/>
  <c r="AO160" i="19"/>
  <c r="N97" i="1"/>
  <c r="AN97" i="1" s="1"/>
  <c r="N30" i="1"/>
  <c r="O165" i="19"/>
  <c r="AO165" i="19" s="1"/>
  <c r="O97" i="1"/>
  <c r="O113" i="1"/>
  <c r="P161" i="19"/>
  <c r="Z312" i="16"/>
  <c r="Y314" i="16"/>
  <c r="Y316" i="16" s="1"/>
  <c r="Z310" i="16"/>
  <c r="AO299" i="16"/>
  <c r="O302" i="16"/>
  <c r="AO302" i="16" s="1"/>
  <c r="AP334" i="16"/>
  <c r="AA332" i="16"/>
  <c r="Q440" i="16"/>
  <c r="Q140" i="19"/>
  <c r="Q139" i="19" s="1"/>
  <c r="W128" i="16"/>
  <c r="X130" i="16" s="1"/>
  <c r="AC60" i="13"/>
  <c r="AH146" i="7"/>
  <c r="AA89" i="18"/>
  <c r="Z105" i="1"/>
  <c r="AO105" i="1" s="1"/>
  <c r="Y213" i="7"/>
  <c r="Y211" i="7" s="1"/>
  <c r="Y206" i="7" s="1"/>
  <c r="T183" i="15" s="1"/>
  <c r="U188" i="15"/>
  <c r="Z218" i="7" s="1"/>
  <c r="Z217" i="7" s="1"/>
  <c r="U200" i="15" s="1"/>
  <c r="AP367" i="15"/>
  <c r="AA365" i="15"/>
  <c r="P147" i="19"/>
  <c r="U399" i="7"/>
  <c r="P150" i="19" s="1"/>
  <c r="P151" i="19" s="1"/>
  <c r="O112" i="1"/>
  <c r="Q136" i="19"/>
  <c r="AA100" i="1"/>
  <c r="AO140" i="1"/>
  <c r="AG7" i="7"/>
  <c r="AA140" i="1" s="1"/>
  <c r="Z27" i="2"/>
  <c r="AG23" i="7"/>
  <c r="Z28" i="2"/>
  <c r="AA28" i="2" s="1"/>
  <c r="AB70" i="7"/>
  <c r="W214" i="12" s="1"/>
  <c r="AB55" i="7"/>
  <c r="W185" i="12" s="1"/>
  <c r="Z95" i="1"/>
  <c r="AO95" i="1" s="1"/>
  <c r="AA132" i="19"/>
  <c r="AP132" i="19" s="1"/>
  <c r="AD83" i="19"/>
  <c r="AO34" i="19"/>
  <c r="O38" i="19"/>
  <c r="AO38" i="19" s="1"/>
  <c r="O91" i="1"/>
  <c r="AD148" i="18"/>
  <c r="AP68" i="25"/>
  <c r="P52" i="18"/>
  <c r="O103" i="1" s="1"/>
  <c r="P49" i="18"/>
  <c r="U308" i="7"/>
  <c r="U307" i="7" s="1"/>
  <c r="P53" i="18" s="1"/>
  <c r="P72" i="18"/>
  <c r="O84" i="1" s="1"/>
  <c r="P69" i="18"/>
  <c r="U318" i="7" s="1"/>
  <c r="U317" i="7" s="1"/>
  <c r="P76" i="18" s="1"/>
  <c r="P70" i="18"/>
  <c r="P75" i="18"/>
  <c r="O104" i="1" s="1"/>
  <c r="R271" i="15"/>
  <c r="R27" i="18"/>
  <c r="W223" i="7"/>
  <c r="W222" i="7" s="1"/>
  <c r="R37" i="18" s="1"/>
  <c r="Q47" i="18"/>
  <c r="Q254" i="15"/>
  <c r="Q277" i="15"/>
  <c r="AO73" i="18"/>
  <c r="O77" i="18"/>
  <c r="AO77" i="18" s="1"/>
  <c r="M22" i="12"/>
  <c r="X219" i="12"/>
  <c r="W228" i="12"/>
  <c r="L35" i="12"/>
  <c r="L21" i="12" s="1"/>
  <c r="L49" i="12"/>
  <c r="L37" i="12" s="1"/>
  <c r="L23" i="12" s="1"/>
  <c r="N27" i="12"/>
  <c r="S35" i="7"/>
  <c r="S25" i="7" s="1"/>
  <c r="AC291" i="12"/>
  <c r="AH116" i="7"/>
  <c r="AC167" i="12"/>
  <c r="AH56" i="7"/>
  <c r="X228" i="12"/>
  <c r="AE72" i="25"/>
  <c r="AD74" i="25"/>
  <c r="AD76" i="25" s="1"/>
  <c r="AC76" i="25"/>
  <c r="AD13" i="25"/>
  <c r="AE23" i="25"/>
  <c r="AF21" i="25"/>
  <c r="AK437" i="7" s="1"/>
  <c r="AK436" i="7" s="1"/>
  <c r="AF24" i="25" s="1"/>
  <c r="AI433" i="7"/>
  <c r="AI432" i="7" s="1"/>
  <c r="AD15" i="25" s="1"/>
  <c r="AD14" i="25" s="1"/>
  <c r="AD18" i="25" s="1"/>
  <c r="AE11" i="25"/>
  <c r="AE17" i="25" s="1"/>
  <c r="AP90" i="25"/>
  <c r="AA93" i="25"/>
  <c r="AE80" i="25"/>
  <c r="AJ452" i="7" s="1"/>
  <c r="AJ451" i="7" s="1"/>
  <c r="AE92" i="25" s="1"/>
  <c r="AD82" i="25"/>
  <c r="AB90" i="25"/>
  <c r="AB93" i="25" s="1"/>
  <c r="AC88" i="25"/>
  <c r="Y98" i="1"/>
  <c r="AB187" i="19"/>
  <c r="AB190" i="19"/>
  <c r="AA176" i="19"/>
  <c r="AA183" i="19"/>
  <c r="Z181" i="19"/>
  <c r="AB173" i="19"/>
  <c r="AB177" i="19" s="1"/>
  <c r="AC86" i="18"/>
  <c r="Z85" i="1"/>
  <c r="AO85" i="1" s="1"/>
  <c r="AP88" i="18"/>
  <c r="AP62" i="25"/>
  <c r="AA67" i="25"/>
  <c r="AA7" i="25" s="1"/>
  <c r="Z99" i="1" s="1"/>
  <c r="AN29" i="1"/>
  <c r="Q380" i="16"/>
  <c r="Q368" i="16" s="1"/>
  <c r="Q366" i="16"/>
  <c r="R365" i="16"/>
  <c r="R379" i="16"/>
  <c r="R367" i="16" s="1"/>
  <c r="R378" i="16"/>
  <c r="S10" i="19"/>
  <c r="S371" i="16"/>
  <c r="J13" i="15"/>
  <c r="W15" i="2"/>
  <c r="X83" i="13"/>
  <c r="AC170" i="7" s="1"/>
  <c r="AC160" i="7" s="1"/>
  <c r="X106" i="13" s="1"/>
  <c r="U13" i="2"/>
  <c r="V27" i="13"/>
  <c r="AA140" i="7" s="1"/>
  <c r="AA130" i="7" s="1"/>
  <c r="V50" i="13" s="1"/>
  <c r="W10" i="2"/>
  <c r="X191" i="12"/>
  <c r="AC80" i="7" s="1"/>
  <c r="W9" i="2"/>
  <c r="X162" i="12"/>
  <c r="AC65" i="7" s="1"/>
  <c r="V130" i="12"/>
  <c r="V104" i="12"/>
  <c r="V19" i="1"/>
  <c r="AG30" i="7"/>
  <c r="W127" i="12"/>
  <c r="AH26" i="7"/>
  <c r="AF30" i="7"/>
  <c r="R414" i="15"/>
  <c r="R427" i="15" s="1"/>
  <c r="S402" i="15"/>
  <c r="S390" i="15" s="1"/>
  <c r="Z373" i="15"/>
  <c r="Z372" i="15"/>
  <c r="Z374" i="15" s="1"/>
  <c r="Y391" i="16"/>
  <c r="AD104" i="19"/>
  <c r="AE96" i="19"/>
  <c r="AE104" i="19" s="1"/>
  <c r="AD71" i="19"/>
  <c r="AC79" i="19"/>
  <c r="AD52" i="25"/>
  <c r="AD60" i="25" s="1"/>
  <c r="AI445" i="7" s="1"/>
  <c r="AI444" i="7" s="1"/>
  <c r="AD68" i="25" s="1"/>
  <c r="AD168" i="18"/>
  <c r="AE160" i="18"/>
  <c r="AF152" i="18"/>
  <c r="AK343" i="7" s="1"/>
  <c r="AK342" i="7" s="1"/>
  <c r="AF172" i="18" s="1"/>
  <c r="AC169" i="18"/>
  <c r="AC61" i="25"/>
  <c r="AE153" i="18"/>
  <c r="AD161" i="18"/>
  <c r="AB61" i="25"/>
  <c r="AB62" i="25"/>
  <c r="AD162" i="18"/>
  <c r="AE154" i="18"/>
  <c r="AC171" i="18"/>
  <c r="AB108" i="1" s="1"/>
  <c r="AA89" i="1"/>
  <c r="AB173" i="18"/>
  <c r="AB51" i="25"/>
  <c r="AC60" i="25"/>
  <c r="AH445" i="7" s="1"/>
  <c r="AH444" i="7" s="1"/>
  <c r="AC68" i="25" s="1"/>
  <c r="AC167" i="18"/>
  <c r="AC159" i="18"/>
  <c r="AB28" i="25"/>
  <c r="AB37" i="25"/>
  <c r="AB41" i="25" s="1"/>
  <c r="AE134" i="18"/>
  <c r="AJ338" i="7" s="1"/>
  <c r="AJ337" i="7" s="1"/>
  <c r="AE147" i="18" s="1"/>
  <c r="AD142" i="18"/>
  <c r="AC141" i="18"/>
  <c r="AC29" i="25"/>
  <c r="Z48" i="25"/>
  <c r="AE87" i="19"/>
  <c r="AJ380" i="7" s="1"/>
  <c r="AJ379" i="7" s="1"/>
  <c r="AE107" i="19" s="1"/>
  <c r="AD95" i="19"/>
  <c r="AD103" i="19" s="1"/>
  <c r="AC102" i="19"/>
  <c r="AD70" i="19"/>
  <c r="AD78" i="19" s="1"/>
  <c r="AE62" i="19"/>
  <c r="AJ375" i="7" s="1"/>
  <c r="AJ374" i="7" s="1"/>
  <c r="AE82" i="19" s="1"/>
  <c r="AC69" i="19"/>
  <c r="AC77" i="19"/>
  <c r="AB93" i="1" s="1"/>
  <c r="AI45" i="19"/>
  <c r="AF28" i="19"/>
  <c r="AC83" i="18"/>
  <c r="AH326" i="7" s="1"/>
  <c r="AH325" i="7" s="1"/>
  <c r="AC92" i="18" s="1"/>
  <c r="J252" i="15"/>
  <c r="AP438" i="15"/>
  <c r="AB450" i="15"/>
  <c r="AB438" i="15" s="1"/>
  <c r="AA462" i="15"/>
  <c r="AP437" i="15"/>
  <c r="AB449" i="15"/>
  <c r="AB437" i="15" s="1"/>
  <c r="AA461" i="15"/>
  <c r="AP435" i="15"/>
  <c r="AB447" i="15"/>
  <c r="AB435" i="15" s="1"/>
  <c r="AA459" i="15"/>
  <c r="K316" i="15"/>
  <c r="AD5" i="25"/>
  <c r="AP91" i="18"/>
  <c r="O431" i="16"/>
  <c r="AO445" i="16"/>
  <c r="N44" i="1"/>
  <c r="AO430" i="16"/>
  <c r="AE106" i="18"/>
  <c r="AC125" i="19"/>
  <c r="AH395" i="7" s="1"/>
  <c r="AH394" i="7" s="1"/>
  <c r="AC131" i="19" s="1"/>
  <c r="AB128" i="19"/>
  <c r="AB130" i="19" s="1"/>
  <c r="AC168" i="19"/>
  <c r="AB172" i="19"/>
  <c r="Z98" i="1"/>
  <c r="AA179" i="19"/>
  <c r="AA181" i="19" s="1"/>
  <c r="AE5" i="19"/>
  <c r="AC84" i="18"/>
  <c r="AD80" i="18"/>
  <c r="AP388" i="15"/>
  <c r="AA412" i="15"/>
  <c r="AB400" i="15"/>
  <c r="AB388" i="15" s="1"/>
  <c r="AP389" i="15"/>
  <c r="AA413" i="15"/>
  <c r="AB401" i="15"/>
  <c r="AB389" i="15" s="1"/>
  <c r="AP391" i="15"/>
  <c r="AA415" i="15"/>
  <c r="AB403" i="15"/>
  <c r="AB391" i="15" s="1"/>
  <c r="AP434" i="15"/>
  <c r="AA458" i="15"/>
  <c r="AD81" i="18"/>
  <c r="AJ67" i="18"/>
  <c r="AB62" i="18"/>
  <c r="AC60" i="18"/>
  <c r="AB83" i="1" s="1"/>
  <c r="AD58" i="18"/>
  <c r="M38" i="18"/>
  <c r="AO15" i="18"/>
  <c r="AB434" i="15"/>
  <c r="Q392" i="15"/>
  <c r="Q9" i="18"/>
  <c r="V262" i="15"/>
  <c r="U59" i="1"/>
  <c r="V213" i="12"/>
  <c r="V215" i="12" s="1"/>
  <c r="U58" i="1"/>
  <c r="V184" i="12"/>
  <c r="V186" i="12" s="1"/>
  <c r="U64" i="1"/>
  <c r="V105" i="13"/>
  <c r="V107" i="13" s="1"/>
  <c r="J24" i="15"/>
  <c r="S62" i="1"/>
  <c r="T49" i="13"/>
  <c r="T51" i="13" s="1"/>
  <c r="Y402" i="16"/>
  <c r="Z313" i="15"/>
  <c r="J45" i="2"/>
  <c r="K164" i="16"/>
  <c r="W334" i="15"/>
  <c r="W332" i="15" s="1"/>
  <c r="V336" i="15"/>
  <c r="V338" i="15" s="1"/>
  <c r="U264" i="15"/>
  <c r="U266" i="15" s="1"/>
  <c r="J42" i="2"/>
  <c r="K208" i="15"/>
  <c r="J41" i="2"/>
  <c r="K164" i="15"/>
  <c r="Z300" i="15"/>
  <c r="Z301" i="15"/>
  <c r="K28" i="15"/>
  <c r="K27" i="15"/>
  <c r="K317" i="15"/>
  <c r="K161" i="15"/>
  <c r="J36" i="1" s="1"/>
  <c r="K255" i="15"/>
  <c r="K256" i="15"/>
  <c r="K94" i="15"/>
  <c r="K93" i="15"/>
  <c r="I34" i="1"/>
  <c r="I48" i="1"/>
  <c r="AP356" i="16"/>
  <c r="AA354" i="16"/>
  <c r="J40" i="1"/>
  <c r="Z363" i="16"/>
  <c r="K18" i="15"/>
  <c r="Y424" i="16"/>
  <c r="Z422" i="16"/>
  <c r="Z423" i="16"/>
  <c r="AP417" i="16"/>
  <c r="AA415" i="16"/>
  <c r="Y363" i="16"/>
  <c r="Z358" i="15"/>
  <c r="AP365" i="15"/>
  <c r="X363" i="15"/>
  <c r="Y361" i="15"/>
  <c r="Y362" i="15"/>
  <c r="M16" i="12"/>
  <c r="L17" i="2"/>
  <c r="L16" i="2" s="1"/>
  <c r="W211" i="12"/>
  <c r="V19" i="2"/>
  <c r="W182" i="12"/>
  <c r="V18" i="2"/>
  <c r="AA308" i="15"/>
  <c r="AB304" i="15"/>
  <c r="AC306" i="15" s="1"/>
  <c r="AP304" i="15"/>
  <c r="AP295" i="15"/>
  <c r="AA293" i="15"/>
  <c r="AB295" i="15" s="1"/>
  <c r="U47" i="13"/>
  <c r="T22" i="2"/>
  <c r="W103" i="13"/>
  <c r="V64" i="1" s="1"/>
  <c r="V24" i="2"/>
  <c r="L148" i="15"/>
  <c r="K156" i="15"/>
  <c r="W145" i="15"/>
  <c r="W143" i="15" s="1"/>
  <c r="L82" i="15"/>
  <c r="K90" i="15"/>
  <c r="U81" i="15"/>
  <c r="U77" i="15"/>
  <c r="W190" i="16"/>
  <c r="Z389" i="16"/>
  <c r="Z390" i="16"/>
  <c r="J54" i="1"/>
  <c r="Z411" i="16"/>
  <c r="Z412" i="16"/>
  <c r="R438" i="16"/>
  <c r="AP343" i="16"/>
  <c r="AB345" i="16"/>
  <c r="AB343" i="16" s="1"/>
  <c r="AA347" i="16"/>
  <c r="P444" i="16"/>
  <c r="Q424" i="15"/>
  <c r="Q410" i="15"/>
  <c r="R399" i="15"/>
  <c r="Q386" i="15"/>
  <c r="Q12" i="18" s="1"/>
  <c r="Y221" i="16"/>
  <c r="Z245" i="16"/>
  <c r="AP406" i="16"/>
  <c r="AA404" i="16"/>
  <c r="AP395" i="16"/>
  <c r="AA393" i="16"/>
  <c r="V48" i="13"/>
  <c r="U76" i="1" s="1"/>
  <c r="V46" i="13"/>
  <c r="U23" i="1" s="1"/>
  <c r="V45" i="13"/>
  <c r="U14" i="1" s="1"/>
  <c r="V39" i="13"/>
  <c r="AC9" i="13"/>
  <c r="AC11" i="13" s="1"/>
  <c r="V44" i="13"/>
  <c r="W36" i="13"/>
  <c r="W37" i="13" s="1"/>
  <c r="Z352" i="16"/>
  <c r="Z401" i="16"/>
  <c r="Z400" i="16"/>
  <c r="AP384" i="16"/>
  <c r="AA382" i="16"/>
  <c r="Z243" i="16"/>
  <c r="Y294" i="16"/>
  <c r="X189" i="16"/>
  <c r="Y247" i="16"/>
  <c r="K182" i="16"/>
  <c r="K163" i="16" s="1"/>
  <c r="U173" i="16"/>
  <c r="V192" i="16"/>
  <c r="L148" i="16"/>
  <c r="K156" i="16"/>
  <c r="K141" i="16"/>
  <c r="L133" i="16"/>
  <c r="L118" i="16"/>
  <c r="K126" i="16"/>
  <c r="K93" i="16"/>
  <c r="K111" i="16"/>
  <c r="K94" i="16"/>
  <c r="X100" i="16"/>
  <c r="U145" i="16"/>
  <c r="X115" i="16"/>
  <c r="X113" i="16" s="1"/>
  <c r="W132" i="16"/>
  <c r="Y194" i="16"/>
  <c r="Y187" i="16" s="1"/>
  <c r="Y231" i="16"/>
  <c r="Y196" i="16" s="1"/>
  <c r="Y230" i="16"/>
  <c r="AC115" i="13"/>
  <c r="AC116" i="13"/>
  <c r="AB79" i="1" s="1"/>
  <c r="M45" i="12"/>
  <c r="M33" i="12" s="1"/>
  <c r="M97" i="12"/>
  <c r="O84" i="12"/>
  <c r="N94" i="12"/>
  <c r="N87" i="12"/>
  <c r="N41" i="12" s="1"/>
  <c r="N29" i="12" s="1"/>
  <c r="N15" i="12" s="1"/>
  <c r="N40" i="12"/>
  <c r="N28" i="12" s="1"/>
  <c r="N93" i="12"/>
  <c r="N96" i="12"/>
  <c r="N92" i="12"/>
  <c r="AC9" i="12"/>
  <c r="AC11" i="12" s="1"/>
  <c r="W155" i="12"/>
  <c r="W157" i="12" s="1"/>
  <c r="W106" i="12"/>
  <c r="W105" i="12"/>
  <c r="T134" i="12"/>
  <c r="T111" i="12" s="1"/>
  <c r="T109" i="12"/>
  <c r="X195" i="16"/>
  <c r="X188" i="16" s="1"/>
  <c r="X232" i="16"/>
  <c r="X197" i="16" s="1"/>
  <c r="Z292" i="16"/>
  <c r="Z293" i="16"/>
  <c r="AB276" i="16"/>
  <c r="AB274" i="16" s="1"/>
  <c r="AP274" i="16"/>
  <c r="Z219" i="16"/>
  <c r="Z220" i="16"/>
  <c r="X248" i="16"/>
  <c r="Y246" i="16"/>
  <c r="AP287" i="16"/>
  <c r="AA285" i="16"/>
  <c r="AA238" i="16"/>
  <c r="AB236" i="16"/>
  <c r="AB234" i="16" s="1"/>
  <c r="AP234" i="16"/>
  <c r="AP278" i="16"/>
  <c r="AA225" i="16"/>
  <c r="Z227" i="16"/>
  <c r="Z231" i="16" s="1"/>
  <c r="W199" i="16"/>
  <c r="W192" i="16" s="1"/>
  <c r="Y261" i="16"/>
  <c r="Y210" i="16"/>
  <c r="Z283" i="16"/>
  <c r="Y272" i="16"/>
  <c r="AA281" i="16"/>
  <c r="AA282" i="16"/>
  <c r="AP282" i="16" s="1"/>
  <c r="Z270" i="16"/>
  <c r="Z271" i="16"/>
  <c r="AP265" i="16"/>
  <c r="AA263" i="16"/>
  <c r="AP254" i="16"/>
  <c r="AA252" i="16"/>
  <c r="Z260" i="16"/>
  <c r="Z259" i="16"/>
  <c r="AP214" i="16"/>
  <c r="AA212" i="16"/>
  <c r="Z208" i="16"/>
  <c r="Z209" i="16"/>
  <c r="AP203" i="16"/>
  <c r="AA201" i="16"/>
  <c r="K246" i="15"/>
  <c r="K162" i="15"/>
  <c r="J50" i="1" s="1"/>
  <c r="K90" i="16"/>
  <c r="V79" i="16"/>
  <c r="V77" i="16" s="1"/>
  <c r="L67" i="16"/>
  <c r="K75" i="16"/>
  <c r="L52" i="16"/>
  <c r="K60" i="16"/>
  <c r="Y64" i="16"/>
  <c r="X66" i="16"/>
  <c r="U34" i="16"/>
  <c r="U49" i="16"/>
  <c r="T51" i="16"/>
  <c r="W282" i="15"/>
  <c r="X284" i="15" s="1"/>
  <c r="V343" i="15"/>
  <c r="W345" i="15" s="1"/>
  <c r="K352" i="15"/>
  <c r="K341" i="15"/>
  <c r="K330" i="15"/>
  <c r="K291" i="15"/>
  <c r="K280" i="15"/>
  <c r="K269" i="15"/>
  <c r="L234" i="15"/>
  <c r="K242" i="15"/>
  <c r="K206" i="15"/>
  <c r="J51" i="1" s="1"/>
  <c r="K226" i="15"/>
  <c r="K205" i="15"/>
  <c r="J37" i="1" s="1"/>
  <c r="L218" i="15"/>
  <c r="V233" i="15"/>
  <c r="W231" i="15"/>
  <c r="W229" i="15" s="1"/>
  <c r="W215" i="15"/>
  <c r="W213" i="15" s="1"/>
  <c r="L191" i="15"/>
  <c r="K199" i="15"/>
  <c r="L174" i="15"/>
  <c r="K182" i="15"/>
  <c r="W171" i="15"/>
  <c r="U190" i="15"/>
  <c r="L133" i="15"/>
  <c r="K141" i="15"/>
  <c r="L118" i="15"/>
  <c r="K126" i="15"/>
  <c r="L106" i="15"/>
  <c r="W115" i="15"/>
  <c r="W113" i="15" s="1"/>
  <c r="V132" i="15"/>
  <c r="V128" i="15"/>
  <c r="U102" i="15"/>
  <c r="U98" i="15"/>
  <c r="U51" i="15"/>
  <c r="U47" i="15"/>
  <c r="V49" i="15" s="1"/>
  <c r="L67" i="15"/>
  <c r="K75" i="15"/>
  <c r="V64" i="15"/>
  <c r="U66" i="15"/>
  <c r="K60" i="15"/>
  <c r="L52" i="15"/>
  <c r="L37" i="15"/>
  <c r="K45" i="15"/>
  <c r="S71" i="12"/>
  <c r="S67" i="12"/>
  <c r="T59" i="12"/>
  <c r="T60" i="12" s="1"/>
  <c r="S62" i="12"/>
  <c r="S68" i="12"/>
  <c r="S69" i="12"/>
  <c r="AB57" i="12"/>
  <c r="AB82" i="12"/>
  <c r="AB198" i="12"/>
  <c r="AB34" i="13"/>
  <c r="AB237" i="12"/>
  <c r="AG90" i="7" s="1"/>
  <c r="AB90" i="13"/>
  <c r="AD51" i="12"/>
  <c r="AD53" i="12" s="1"/>
  <c r="AD76" i="12"/>
  <c r="AD78" i="12" s="1"/>
  <c r="AD192" i="12"/>
  <c r="AD194" i="12" s="1"/>
  <c r="AI71" i="7" s="1"/>
  <c r="AD287" i="12"/>
  <c r="AD289" i="12" s="1"/>
  <c r="AD28" i="13"/>
  <c r="AD30" i="13" s="1"/>
  <c r="AI131" i="7" s="1"/>
  <c r="AD56" i="13"/>
  <c r="AD58" i="13" s="1"/>
  <c r="AI146" i="7" s="1"/>
  <c r="AD84" i="13"/>
  <c r="AD86" i="13" s="1"/>
  <c r="AD233" i="12"/>
  <c r="AD235" i="12" s="1"/>
  <c r="AD163" i="12"/>
  <c r="AD165" i="12" s="1"/>
  <c r="AI56" i="7" s="1"/>
  <c r="AB62" i="13"/>
  <c r="AB116" i="13"/>
  <c r="AA79" i="1" s="1"/>
  <c r="AB169" i="12"/>
  <c r="AP55" i="12"/>
  <c r="AA57" i="12"/>
  <c r="AP80" i="12"/>
  <c r="AA82" i="12"/>
  <c r="AP82" i="12" s="1"/>
  <c r="AP196" i="12"/>
  <c r="AA198" i="12"/>
  <c r="AP198" i="12" s="1"/>
  <c r="AP235" i="12"/>
  <c r="AA237" i="12"/>
  <c r="AF90" i="7" s="1"/>
  <c r="AP32" i="13"/>
  <c r="AA34" i="13"/>
  <c r="AP88" i="13"/>
  <c r="AA90" i="13"/>
  <c r="AP90" i="13" s="1"/>
  <c r="AP60" i="13"/>
  <c r="AA62" i="13"/>
  <c r="AP62" i="13" s="1"/>
  <c r="AP112" i="13"/>
  <c r="AA116" i="13"/>
  <c r="AP167" i="12"/>
  <c r="AA169" i="12"/>
  <c r="AP169" i="12" s="1"/>
  <c r="Z119" i="13"/>
  <c r="AC237" i="12"/>
  <c r="AC55" i="12"/>
  <c r="AC80" i="12"/>
  <c r="AC82" i="12" s="1"/>
  <c r="AC196" i="12"/>
  <c r="AC32" i="13"/>
  <c r="AC88" i="13"/>
  <c r="U107" i="13"/>
  <c r="X151" i="12"/>
  <c r="X152" i="12"/>
  <c r="X95" i="13"/>
  <c r="X100" i="13"/>
  <c r="Y92" i="13"/>
  <c r="Y93" i="13" s="1"/>
  <c r="X104" i="13"/>
  <c r="W78" i="1" s="1"/>
  <c r="X102" i="13"/>
  <c r="W25" i="1" s="1"/>
  <c r="X101" i="13"/>
  <c r="W16" i="1" s="1"/>
  <c r="U227" i="12"/>
  <c r="U256" i="12"/>
  <c r="U229" i="12" s="1"/>
  <c r="U109" i="12"/>
  <c r="U134" i="12"/>
  <c r="U111" i="12" s="1"/>
  <c r="W103" i="12"/>
  <c r="X154" i="12"/>
  <c r="Y142" i="12"/>
  <c r="Y143" i="12" s="1"/>
  <c r="Y154" i="12" s="1"/>
  <c r="X145" i="12"/>
  <c r="X150" i="12"/>
  <c r="X153" i="12" s="1"/>
  <c r="V254" i="12"/>
  <c r="V225" i="12"/>
  <c r="U60" i="1" s="1"/>
  <c r="X212" i="12"/>
  <c r="W73" i="1" s="1"/>
  <c r="X208" i="12"/>
  <c r="X209" i="12"/>
  <c r="W11" i="1" s="1"/>
  <c r="Y200" i="12"/>
  <c r="Y201" i="12" s="1"/>
  <c r="X203" i="12"/>
  <c r="X210" i="12"/>
  <c r="W20" i="1" s="1"/>
  <c r="W222" i="12"/>
  <c r="V20" i="2" s="1"/>
  <c r="W252" i="12"/>
  <c r="X220" i="12"/>
  <c r="W11" i="2" s="1"/>
  <c r="Y241" i="12"/>
  <c r="Y242" i="12" s="1"/>
  <c r="Y232" i="12" s="1"/>
  <c r="X251" i="12"/>
  <c r="X224" i="12" s="1"/>
  <c r="W21" i="1" s="1"/>
  <c r="X244" i="12"/>
  <c r="X221" i="12" s="1"/>
  <c r="X249" i="12"/>
  <c r="X250" i="12"/>
  <c r="X223" i="12" s="1"/>
  <c r="W12" i="1" s="1"/>
  <c r="X253" i="12"/>
  <c r="X226" i="12" s="1"/>
  <c r="W74" i="1" s="1"/>
  <c r="X183" i="12"/>
  <c r="W72" i="1" s="1"/>
  <c r="X179" i="12"/>
  <c r="X180" i="12"/>
  <c r="W10" i="1" s="1"/>
  <c r="X174" i="12"/>
  <c r="Y171" i="12"/>
  <c r="Y172" i="12" s="1"/>
  <c r="X181" i="12"/>
  <c r="X128" i="12"/>
  <c r="X122" i="12"/>
  <c r="Y119" i="12"/>
  <c r="Y120" i="12" s="1"/>
  <c r="Y101" i="12" s="1"/>
  <c r="AD50" i="7" s="1"/>
  <c r="AD40" i="7" s="1"/>
  <c r="Y110" i="12" s="1"/>
  <c r="X102" i="12"/>
  <c r="X129" i="12"/>
  <c r="X131" i="12"/>
  <c r="W226" i="12"/>
  <c r="V74" i="1" s="1"/>
  <c r="W108" i="12"/>
  <c r="Y278" i="12"/>
  <c r="W281" i="12"/>
  <c r="Y269" i="12"/>
  <c r="Y274" i="12"/>
  <c r="Z266" i="12"/>
  <c r="Z267" i="12" s="1"/>
  <c r="X277" i="12"/>
  <c r="X279" i="12" s="1"/>
  <c r="Y276" i="12"/>
  <c r="Y275" i="12"/>
  <c r="Y26" i="2"/>
  <c r="AA105" i="1" l="1"/>
  <c r="AB89" i="18"/>
  <c r="AB93" i="18" s="1"/>
  <c r="AE108" i="18"/>
  <c r="AE109" i="18"/>
  <c r="AE111" i="18"/>
  <c r="AE113" i="18" s="1"/>
  <c r="AI331" i="7"/>
  <c r="AI330" i="7" s="1"/>
  <c r="AD114" i="18" s="1"/>
  <c r="AD115" i="18" s="1"/>
  <c r="M101" i="1"/>
  <c r="P38" i="19"/>
  <c r="O110" i="1"/>
  <c r="P301" i="16"/>
  <c r="U186" i="15"/>
  <c r="Z213" i="7" s="1"/>
  <c r="Z211" i="7" s="1"/>
  <c r="Z206" i="7" s="1"/>
  <c r="U183" i="15" s="1"/>
  <c r="R26" i="18"/>
  <c r="R35" i="18" s="1"/>
  <c r="Q305" i="16"/>
  <c r="Q297" i="16" s="1"/>
  <c r="P29" i="1" s="1"/>
  <c r="O28" i="1"/>
  <c r="R12" i="19"/>
  <c r="R11" i="19" s="1"/>
  <c r="W357" i="7" s="1"/>
  <c r="W356" i="7" s="1"/>
  <c r="R19" i="19" s="1"/>
  <c r="R8" i="19"/>
  <c r="R17" i="19" s="1"/>
  <c r="R325" i="16"/>
  <c r="R329" i="16" s="1"/>
  <c r="R306" i="16" s="1"/>
  <c r="R298" i="16" s="1"/>
  <c r="Q43" i="1" s="1"/>
  <c r="P302" i="16"/>
  <c r="V357" i="7"/>
  <c r="V356" i="7" s="1"/>
  <c r="Q19" i="19" s="1"/>
  <c r="Q18" i="19"/>
  <c r="Q20" i="19" s="1"/>
  <c r="Q29" i="19"/>
  <c r="V362" i="7" s="1"/>
  <c r="V361" i="7" s="1"/>
  <c r="Q37" i="19" s="1"/>
  <c r="Q42" i="19"/>
  <c r="Q46" i="19" s="1"/>
  <c r="V367" i="7" s="1"/>
  <c r="V366" i="7" s="1"/>
  <c r="Q56" i="19" s="1"/>
  <c r="Q25" i="19"/>
  <c r="Y452" i="16"/>
  <c r="Z450" i="16"/>
  <c r="Z448" i="16" s="1"/>
  <c r="Y138" i="19"/>
  <c r="AD280" i="7"/>
  <c r="AD279" i="7" s="1"/>
  <c r="Y458" i="16" s="1"/>
  <c r="X455" i="16"/>
  <c r="Y455" i="16"/>
  <c r="Y456" i="16"/>
  <c r="X456" i="16"/>
  <c r="O159" i="1"/>
  <c r="P433" i="16"/>
  <c r="Z238" i="7"/>
  <c r="Y318" i="16"/>
  <c r="Y317" i="16"/>
  <c r="Y319" i="16" s="1"/>
  <c r="AA312" i="16"/>
  <c r="Z314" i="16"/>
  <c r="Z316" i="16" s="1"/>
  <c r="AB334" i="16"/>
  <c r="AB332" i="16" s="1"/>
  <c r="AP332" i="16"/>
  <c r="AA336" i="16"/>
  <c r="AA8" i="25"/>
  <c r="AP8" i="25" s="1"/>
  <c r="AA48" i="25"/>
  <c r="R31" i="18"/>
  <c r="R325" i="15"/>
  <c r="R315" i="15" s="1"/>
  <c r="S323" i="15"/>
  <c r="O470" i="15"/>
  <c r="AO473" i="15"/>
  <c r="O378" i="15"/>
  <c r="O476" i="15"/>
  <c r="AO476" i="15" s="1"/>
  <c r="AO457" i="15"/>
  <c r="O11" i="18"/>
  <c r="AO13" i="18"/>
  <c r="O20" i="18"/>
  <c r="AO8" i="18"/>
  <c r="T291" i="7"/>
  <c r="T302" i="7"/>
  <c r="N383" i="15"/>
  <c r="M155" i="1"/>
  <c r="U233" i="7"/>
  <c r="U232" i="7" s="1"/>
  <c r="P478" i="15" s="1"/>
  <c r="P10" i="18"/>
  <c r="P8" i="18" s="1"/>
  <c r="Q448" i="15"/>
  <c r="Q445" i="15" s="1"/>
  <c r="P460" i="15"/>
  <c r="P433" i="15"/>
  <c r="P13" i="18" s="1"/>
  <c r="P11" i="18" s="1"/>
  <c r="AB367" i="15"/>
  <c r="AB365" i="15"/>
  <c r="AA369" i="15"/>
  <c r="AP462" i="15"/>
  <c r="AA475" i="15"/>
  <c r="AP475" i="15" s="1"/>
  <c r="AP461" i="15"/>
  <c r="AP154" i="19" s="1"/>
  <c r="AA474" i="15"/>
  <c r="AP474" i="15" s="1"/>
  <c r="S34" i="15"/>
  <c r="W197" i="7"/>
  <c r="W195" i="7" s="1"/>
  <c r="R36" i="15"/>
  <c r="W191" i="7"/>
  <c r="X12" i="2"/>
  <c r="Y286" i="12"/>
  <c r="AD125" i="7" s="1"/>
  <c r="AD115" i="7" s="1"/>
  <c r="Y309" i="12" s="1"/>
  <c r="V61" i="1"/>
  <c r="W308" i="12"/>
  <c r="W310" i="12" s="1"/>
  <c r="Z295" i="12"/>
  <c r="Z296" i="12" s="1"/>
  <c r="Y303" i="12"/>
  <c r="Y304" i="12"/>
  <c r="X13" i="1" s="1"/>
  <c r="Y298" i="12"/>
  <c r="Y305" i="12"/>
  <c r="X22" i="1" s="1"/>
  <c r="Y307" i="12"/>
  <c r="X75" i="1" s="1"/>
  <c r="X306" i="12"/>
  <c r="W21" i="2"/>
  <c r="V59" i="1"/>
  <c r="W213" i="12"/>
  <c r="W215" i="12" s="1"/>
  <c r="Q299" i="16"/>
  <c r="AH120" i="7"/>
  <c r="AC293" i="12"/>
  <c r="P34" i="2"/>
  <c r="Q300" i="16"/>
  <c r="AD13" i="27"/>
  <c r="AD15" i="27" s="1"/>
  <c r="AE11" i="27"/>
  <c r="AI457" i="7"/>
  <c r="AI456" i="7" s="1"/>
  <c r="AD16" i="27" s="1"/>
  <c r="AD8" i="27" s="1"/>
  <c r="AC17" i="27"/>
  <c r="AC7" i="27"/>
  <c r="AB100" i="1" s="1"/>
  <c r="AE69" i="1"/>
  <c r="AE67" i="1" s="1"/>
  <c r="AF119" i="19"/>
  <c r="AD67" i="1"/>
  <c r="AM385" i="7"/>
  <c r="AM384" i="7" s="1"/>
  <c r="AH118" i="19" s="1"/>
  <c r="AH115" i="19"/>
  <c r="AI113" i="19"/>
  <c r="AG119" i="19"/>
  <c r="AC106" i="19"/>
  <c r="AB111" i="1" s="1"/>
  <c r="AC105" i="19"/>
  <c r="AD97" i="19"/>
  <c r="AE89" i="19"/>
  <c r="AF69" i="1"/>
  <c r="AF67" i="1" s="1"/>
  <c r="AA111" i="1"/>
  <c r="AB108" i="19"/>
  <c r="AN30" i="1"/>
  <c r="N28" i="1"/>
  <c r="AN28" i="1" s="1"/>
  <c r="P165" i="19"/>
  <c r="Q442" i="16"/>
  <c r="Q428" i="16"/>
  <c r="Q155" i="19"/>
  <c r="R143" i="19"/>
  <c r="Q149" i="19"/>
  <c r="V420" i="7"/>
  <c r="X98" i="16"/>
  <c r="U143" i="16"/>
  <c r="Z249" i="7"/>
  <c r="Z248" i="7" s="1"/>
  <c r="U96" i="16" s="1"/>
  <c r="AH150" i="7"/>
  <c r="AC62" i="13"/>
  <c r="AD88" i="13"/>
  <c r="AI161" i="7"/>
  <c r="AC34" i="13"/>
  <c r="AH135" i="7"/>
  <c r="AC90" i="13"/>
  <c r="AH165" i="7"/>
  <c r="AC88" i="18"/>
  <c r="AB85" i="1" s="1"/>
  <c r="AC91" i="18"/>
  <c r="O96" i="1"/>
  <c r="V406" i="7"/>
  <c r="V417" i="7"/>
  <c r="Q148" i="19"/>
  <c r="W275" i="7"/>
  <c r="W274" i="7" s="1"/>
  <c r="R446" i="16" s="1"/>
  <c r="R137" i="19"/>
  <c r="P50" i="18"/>
  <c r="P54" i="18" s="1"/>
  <c r="AH7" i="7"/>
  <c r="AA27" i="2"/>
  <c r="AH23" i="7"/>
  <c r="AO98" i="1"/>
  <c r="N48" i="12"/>
  <c r="N36" i="12" s="1"/>
  <c r="AC70" i="7"/>
  <c r="X214" i="12" s="1"/>
  <c r="AC55" i="7"/>
  <c r="X185" i="12" s="1"/>
  <c r="AU7" i="7"/>
  <c r="AA95" i="1"/>
  <c r="AB132" i="19"/>
  <c r="AE83" i="19"/>
  <c r="Z191" i="19"/>
  <c r="Z193" i="19" s="1"/>
  <c r="Y114" i="1" s="1"/>
  <c r="Z194" i="19"/>
  <c r="Z196" i="19" s="1"/>
  <c r="AE148" i="18"/>
  <c r="AP48" i="25"/>
  <c r="P73" i="18"/>
  <c r="P77" i="18" s="1"/>
  <c r="O82" i="1"/>
  <c r="R30" i="18"/>
  <c r="S273" i="15"/>
  <c r="R275" i="15"/>
  <c r="Q36" i="18"/>
  <c r="Q34" i="18" s="1"/>
  <c r="P81" i="1" s="1"/>
  <c r="Q46" i="18"/>
  <c r="Q45" i="18" s="1"/>
  <c r="Q66" i="18"/>
  <c r="AP459" i="15"/>
  <c r="AA472" i="15"/>
  <c r="AP472" i="15" s="1"/>
  <c r="W169" i="15"/>
  <c r="X171" i="15" s="1"/>
  <c r="AB207" i="7"/>
  <c r="AH60" i="7"/>
  <c r="AC169" i="12"/>
  <c r="AD291" i="12"/>
  <c r="AI116" i="7"/>
  <c r="AD237" i="12"/>
  <c r="AI86" i="7"/>
  <c r="AC239" i="12"/>
  <c r="AH90" i="7"/>
  <c r="AC198" i="12"/>
  <c r="AH75" i="7"/>
  <c r="Y219" i="12"/>
  <c r="AD95" i="7"/>
  <c r="AD85" i="7" s="1"/>
  <c r="Y255" i="12" s="1"/>
  <c r="AF72" i="25"/>
  <c r="AE74" i="25"/>
  <c r="AG441" i="7"/>
  <c r="AG440" i="7" s="1"/>
  <c r="AB47" i="25" s="1"/>
  <c r="AB8" i="25" s="1"/>
  <c r="AE13" i="25"/>
  <c r="AE25" i="25"/>
  <c r="AF23" i="25"/>
  <c r="AG21" i="25"/>
  <c r="AL437" i="7" s="1"/>
  <c r="AL436" i="7" s="1"/>
  <c r="AG24" i="25" s="1"/>
  <c r="AJ433" i="7"/>
  <c r="AJ432" i="7" s="1"/>
  <c r="AE15" i="25" s="1"/>
  <c r="AE14" i="25" s="1"/>
  <c r="AE18" i="25" s="1"/>
  <c r="AF11" i="25"/>
  <c r="AF17" i="25" s="1"/>
  <c r="AF80" i="25"/>
  <c r="AK452" i="7" s="1"/>
  <c r="AK451" i="7" s="1"/>
  <c r="AF92" i="25" s="1"/>
  <c r="AE82" i="25"/>
  <c r="AE84" i="25" s="1"/>
  <c r="AD84" i="25"/>
  <c r="AD88" i="25"/>
  <c r="AD90" i="25" s="1"/>
  <c r="AC90" i="25"/>
  <c r="AC93" i="25" s="1"/>
  <c r="AA191" i="19"/>
  <c r="AA193" i="19" s="1"/>
  <c r="AC187" i="19"/>
  <c r="AC190" i="19"/>
  <c r="AB176" i="19"/>
  <c r="AB183" i="19"/>
  <c r="AC173" i="19"/>
  <c r="AC177" i="19" s="1"/>
  <c r="AD86" i="18"/>
  <c r="AP67" i="25"/>
  <c r="AA69" i="25"/>
  <c r="AP69" i="25" s="1"/>
  <c r="R366" i="16"/>
  <c r="R380" i="16"/>
  <c r="R368" i="16" s="1"/>
  <c r="S13" i="19"/>
  <c r="S375" i="16"/>
  <c r="S377" i="16" s="1"/>
  <c r="T373" i="16"/>
  <c r="T371" i="16"/>
  <c r="X15" i="2"/>
  <c r="Y83" i="13"/>
  <c r="AD170" i="7" s="1"/>
  <c r="AD160" i="7" s="1"/>
  <c r="Y106" i="13" s="1"/>
  <c r="V13" i="2"/>
  <c r="W27" i="13"/>
  <c r="AB140" i="7" s="1"/>
  <c r="AB130" i="7" s="1"/>
  <c r="W50" i="13" s="1"/>
  <c r="Z278" i="12"/>
  <c r="Z259" i="12"/>
  <c r="AE110" i="7" s="1"/>
  <c r="AE100" i="7" s="1"/>
  <c r="Z280" i="12" s="1"/>
  <c r="V132" i="12"/>
  <c r="V107" i="12"/>
  <c r="W130" i="12"/>
  <c r="W104" i="12"/>
  <c r="X10" i="2"/>
  <c r="Y191" i="12"/>
  <c r="AD80" i="7" s="1"/>
  <c r="X9" i="2"/>
  <c r="Y162" i="12"/>
  <c r="AD65" i="7" s="1"/>
  <c r="W19" i="1"/>
  <c r="AI26" i="7"/>
  <c r="X127" i="12"/>
  <c r="AC57" i="12"/>
  <c r="AH30" i="7"/>
  <c r="S414" i="15"/>
  <c r="S427" i="15" s="1"/>
  <c r="T402" i="15"/>
  <c r="T390" i="15" s="1"/>
  <c r="AA426" i="15"/>
  <c r="AP426" i="15" s="1"/>
  <c r="AP413" i="15"/>
  <c r="AA428" i="15"/>
  <c r="AP428" i="15" s="1"/>
  <c r="AP415" i="15"/>
  <c r="S9" i="19"/>
  <c r="X352" i="7" s="1"/>
  <c r="X351" i="7" s="1"/>
  <c r="S321" i="16"/>
  <c r="AF96" i="19"/>
  <c r="AE71" i="19"/>
  <c r="AD79" i="19"/>
  <c r="AE52" i="25"/>
  <c r="AE168" i="18"/>
  <c r="AF160" i="18"/>
  <c r="AG152" i="18"/>
  <c r="AL343" i="7" s="1"/>
  <c r="AL342" i="7" s="1"/>
  <c r="AG172" i="18" s="1"/>
  <c r="AE161" i="18"/>
  <c r="AF153" i="18"/>
  <c r="AD169" i="18"/>
  <c r="AB67" i="25"/>
  <c r="AB59" i="25"/>
  <c r="AD171" i="18"/>
  <c r="AC108" i="1" s="1"/>
  <c r="AD62" i="25"/>
  <c r="AF154" i="18"/>
  <c r="AE162" i="18"/>
  <c r="AB89" i="1"/>
  <c r="AC173" i="18"/>
  <c r="AD167" i="18"/>
  <c r="AD159" i="18"/>
  <c r="AD51" i="25" s="1"/>
  <c r="AC62" i="25"/>
  <c r="AC51" i="25"/>
  <c r="AB46" i="25"/>
  <c r="AB7" i="25" s="1"/>
  <c r="AB36" i="25"/>
  <c r="AF134" i="18"/>
  <c r="AK338" i="7" s="1"/>
  <c r="AK337" i="7" s="1"/>
  <c r="AF147" i="18" s="1"/>
  <c r="AE142" i="18"/>
  <c r="AD141" i="18"/>
  <c r="AD28" i="25" s="1"/>
  <c r="AD29" i="25"/>
  <c r="AD37" i="25" s="1"/>
  <c r="AD41" i="25" s="1"/>
  <c r="AI441" i="7" s="1"/>
  <c r="AI440" i="7" s="1"/>
  <c r="AD47" i="25" s="1"/>
  <c r="AD8" i="25" s="1"/>
  <c r="AP7" i="25"/>
  <c r="Y99" i="1"/>
  <c r="AO99" i="1" s="1"/>
  <c r="AC28" i="25"/>
  <c r="AC37" i="25"/>
  <c r="AC41" i="25" s="1"/>
  <c r="AE95" i="19"/>
  <c r="AE103" i="19" s="1"/>
  <c r="AF87" i="19"/>
  <c r="AK380" i="7" s="1"/>
  <c r="AK379" i="7" s="1"/>
  <c r="AF107" i="19" s="1"/>
  <c r="AD94" i="19"/>
  <c r="AD102" i="19"/>
  <c r="AC108" i="19"/>
  <c r="AD69" i="19"/>
  <c r="AD77" i="19"/>
  <c r="AC93" i="1" s="1"/>
  <c r="AF62" i="19"/>
  <c r="AK375" i="7" s="1"/>
  <c r="AK374" i="7" s="1"/>
  <c r="AF82" i="19" s="1"/>
  <c r="AE70" i="19"/>
  <c r="AE78" i="19" s="1"/>
  <c r="AJ45" i="19"/>
  <c r="AG28" i="19"/>
  <c r="O434" i="16"/>
  <c r="AO431" i="16"/>
  <c r="AN44" i="1"/>
  <c r="N42" i="1"/>
  <c r="AN42" i="1" s="1"/>
  <c r="AD83" i="18"/>
  <c r="AI326" i="7" s="1"/>
  <c r="AI325" i="7" s="1"/>
  <c r="AD92" i="18" s="1"/>
  <c r="AA425" i="15"/>
  <c r="AP425" i="15" s="1"/>
  <c r="AP412" i="15"/>
  <c r="V260" i="15"/>
  <c r="K209" i="15"/>
  <c r="J153" i="1"/>
  <c r="K165" i="15"/>
  <c r="J152" i="1"/>
  <c r="J167" i="1" s="1"/>
  <c r="AE5" i="25"/>
  <c r="AA93" i="18"/>
  <c r="AP93" i="18" s="1"/>
  <c r="AP89" i="18"/>
  <c r="K165" i="16"/>
  <c r="K166" i="16" s="1"/>
  <c r="J157" i="1"/>
  <c r="AF106" i="18"/>
  <c r="AP116" i="13"/>
  <c r="Z79" i="1"/>
  <c r="AO79" i="1" s="1"/>
  <c r="AC128" i="19"/>
  <c r="AC130" i="19" s="1"/>
  <c r="AD125" i="19"/>
  <c r="AI395" i="7" s="1"/>
  <c r="AI394" i="7" s="1"/>
  <c r="AD131" i="19" s="1"/>
  <c r="AD168" i="19"/>
  <c r="AC172" i="19"/>
  <c r="AB179" i="19"/>
  <c r="AF5" i="19"/>
  <c r="AD84" i="18"/>
  <c r="AE80" i="18"/>
  <c r="AP458" i="15"/>
  <c r="AP65" i="18" s="1"/>
  <c r="AA471" i="15"/>
  <c r="AP471" i="15" s="1"/>
  <c r="AB412" i="15"/>
  <c r="AB425" i="15" s="1"/>
  <c r="AC400" i="15"/>
  <c r="AC388" i="15" s="1"/>
  <c r="AB413" i="15"/>
  <c r="AB426" i="15" s="1"/>
  <c r="AC401" i="15"/>
  <c r="AC389" i="15" s="1"/>
  <c r="AB415" i="15"/>
  <c r="AB428" i="15" s="1"/>
  <c r="AC403" i="15"/>
  <c r="AC391" i="15" s="1"/>
  <c r="AC450" i="15"/>
  <c r="AC438" i="15" s="1"/>
  <c r="AB462" i="15"/>
  <c r="AB475" i="15" s="1"/>
  <c r="AB461" i="15"/>
  <c r="AB474" i="15" s="1"/>
  <c r="AC449" i="15"/>
  <c r="AC437" i="15" s="1"/>
  <c r="AC447" i="15"/>
  <c r="AC435" i="15" s="1"/>
  <c r="AB459" i="15"/>
  <c r="AB472" i="15" s="1"/>
  <c r="AC446" i="15"/>
  <c r="AC434" i="15" s="1"/>
  <c r="AB458" i="15"/>
  <c r="AB471" i="15" s="1"/>
  <c r="AE81" i="18"/>
  <c r="AK67" i="18"/>
  <c r="AD60" i="18"/>
  <c r="AE58" i="18"/>
  <c r="AC62" i="18"/>
  <c r="Q423" i="15"/>
  <c r="R387" i="15"/>
  <c r="K19" i="15"/>
  <c r="J35" i="1" s="1"/>
  <c r="V58" i="1"/>
  <c r="W184" i="12"/>
  <c r="W186" i="12" s="1"/>
  <c r="T62" i="1"/>
  <c r="U49" i="13"/>
  <c r="U51" i="13" s="1"/>
  <c r="AP354" i="16"/>
  <c r="AB356" i="16"/>
  <c r="AB354" i="16" s="1"/>
  <c r="AA358" i="16"/>
  <c r="Z361" i="15"/>
  <c r="Z362" i="15"/>
  <c r="K318" i="15"/>
  <c r="K250" i="15"/>
  <c r="Z302" i="15"/>
  <c r="K22" i="15"/>
  <c r="J151" i="1" s="1"/>
  <c r="J40" i="2"/>
  <c r="J39" i="2" s="1"/>
  <c r="K257" i="15"/>
  <c r="AP356" i="15"/>
  <c r="Z413" i="16"/>
  <c r="K29" i="15"/>
  <c r="Z424" i="16"/>
  <c r="AB417" i="16"/>
  <c r="AB415" i="16" s="1"/>
  <c r="AA419" i="16"/>
  <c r="AP415" i="16"/>
  <c r="Z391" i="16"/>
  <c r="AC356" i="16"/>
  <c r="AC354" i="16" s="1"/>
  <c r="AB358" i="16"/>
  <c r="AB362" i="16" s="1"/>
  <c r="AP358" i="16"/>
  <c r="AB361" i="16"/>
  <c r="AA361" i="16"/>
  <c r="AA362" i="16"/>
  <c r="AP362" i="16" s="1"/>
  <c r="K95" i="15"/>
  <c r="AA358" i="15"/>
  <c r="Y363" i="15"/>
  <c r="M19" i="12"/>
  <c r="L57" i="1"/>
  <c r="N14" i="12"/>
  <c r="M8" i="2"/>
  <c r="X211" i="12"/>
  <c r="W19" i="2"/>
  <c r="X182" i="12"/>
  <c r="W18" i="2"/>
  <c r="AA312" i="15"/>
  <c r="AP312" i="15" s="1"/>
  <c r="AA311" i="15"/>
  <c r="AP308" i="15"/>
  <c r="AC304" i="15"/>
  <c r="AD306" i="15" s="1"/>
  <c r="AB308" i="15"/>
  <c r="AA297" i="15"/>
  <c r="AB293" i="15"/>
  <c r="AC295" i="15" s="1"/>
  <c r="AP293" i="15"/>
  <c r="V47" i="13"/>
  <c r="U22" i="2"/>
  <c r="X103" i="13"/>
  <c r="W24" i="2"/>
  <c r="K20" i="15"/>
  <c r="J49" i="1" s="1"/>
  <c r="L151" i="15"/>
  <c r="W147" i="15"/>
  <c r="X145" i="15"/>
  <c r="L85" i="15"/>
  <c r="V79" i="15"/>
  <c r="P445" i="16"/>
  <c r="P431" i="16" s="1"/>
  <c r="P434" i="16" s="1"/>
  <c r="P430" i="16"/>
  <c r="O44" i="1" s="1"/>
  <c r="AB347" i="16"/>
  <c r="AC345" i="16"/>
  <c r="AC343" i="16" s="1"/>
  <c r="AP347" i="16"/>
  <c r="AA350" i="16"/>
  <c r="AA351" i="16"/>
  <c r="AP351" i="16" s="1"/>
  <c r="Q443" i="16"/>
  <c r="Q429" i="16" s="1"/>
  <c r="R436" i="16"/>
  <c r="J37" i="2"/>
  <c r="J36" i="2" s="1"/>
  <c r="K8" i="15"/>
  <c r="Q416" i="15"/>
  <c r="Q404" i="15"/>
  <c r="R398" i="15"/>
  <c r="W228" i="7" s="1"/>
  <c r="W227" i="7" s="1"/>
  <c r="R431" i="15" s="1"/>
  <c r="AB395" i="16"/>
  <c r="AB393" i="16" s="1"/>
  <c r="AA397" i="16"/>
  <c r="AP393" i="16"/>
  <c r="Y189" i="16"/>
  <c r="AB406" i="16"/>
  <c r="AB404" i="16" s="1"/>
  <c r="AA408" i="16"/>
  <c r="AP404" i="16"/>
  <c r="AC117" i="13"/>
  <c r="AC119" i="13" s="1"/>
  <c r="AB12" i="13"/>
  <c r="AD9" i="13"/>
  <c r="AD11" i="13" s="1"/>
  <c r="W44" i="13"/>
  <c r="W39" i="13"/>
  <c r="W48" i="13"/>
  <c r="V76" i="1" s="1"/>
  <c r="X36" i="13"/>
  <c r="X37" i="13" s="1"/>
  <c r="W46" i="13"/>
  <c r="V23" i="1" s="1"/>
  <c r="W45" i="13"/>
  <c r="V14" i="1" s="1"/>
  <c r="AP34" i="13"/>
  <c r="AA12" i="13"/>
  <c r="AP12" i="13" s="1"/>
  <c r="Z402" i="16"/>
  <c r="AP382" i="16"/>
  <c r="AB384" i="16"/>
  <c r="AB382" i="16" s="1"/>
  <c r="AA386" i="16"/>
  <c r="Z294" i="16"/>
  <c r="Z221" i="16"/>
  <c r="AC276" i="16"/>
  <c r="AC274" i="16" s="1"/>
  <c r="AB278" i="16"/>
  <c r="Y232" i="16"/>
  <c r="Y197" i="16" s="1"/>
  <c r="Y195" i="16"/>
  <c r="Y188" i="16" s="1"/>
  <c r="Z194" i="16"/>
  <c r="Z187" i="16" s="1"/>
  <c r="Z230" i="16"/>
  <c r="L177" i="16"/>
  <c r="L160" i="16" s="1"/>
  <c r="X132" i="16"/>
  <c r="X128" i="16"/>
  <c r="Y130" i="16" s="1"/>
  <c r="Y128" i="16" s="1"/>
  <c r="L151" i="16"/>
  <c r="L136" i="16"/>
  <c r="L121" i="16"/>
  <c r="K95" i="16"/>
  <c r="L106" i="16"/>
  <c r="X102" i="16"/>
  <c r="AJ105" i="16" s="1"/>
  <c r="Y100" i="16"/>
  <c r="U147" i="16"/>
  <c r="V145" i="16"/>
  <c r="AA249" i="7" s="1"/>
  <c r="AA248" i="7" s="1"/>
  <c r="V96" i="16" s="1"/>
  <c r="X117" i="16"/>
  <c r="Y115" i="16"/>
  <c r="Z247" i="16"/>
  <c r="Z196" i="16"/>
  <c r="M99" i="12"/>
  <c r="M47" i="12"/>
  <c r="O13" i="12"/>
  <c r="AO13" i="12" s="1"/>
  <c r="AO84" i="12"/>
  <c r="O85" i="12"/>
  <c r="O39" i="12" s="1"/>
  <c r="T35" i="7" s="1"/>
  <c r="T25" i="7" s="1"/>
  <c r="N42" i="12"/>
  <c r="N30" i="12" s="1"/>
  <c r="N95" i="12"/>
  <c r="N44" i="12"/>
  <c r="N32" i="12" s="1"/>
  <c r="N43" i="12"/>
  <c r="N31" i="12" s="1"/>
  <c r="N46" i="12"/>
  <c r="N34" i="12" s="1"/>
  <c r="AD9" i="12"/>
  <c r="AD11" i="12" s="1"/>
  <c r="X190" i="16"/>
  <c r="X250" i="16"/>
  <c r="Y248" i="16"/>
  <c r="Z246" i="16"/>
  <c r="V347" i="15"/>
  <c r="W343" i="15"/>
  <c r="X345" i="15" s="1"/>
  <c r="W286" i="15"/>
  <c r="X282" i="15"/>
  <c r="Y284" i="15" s="1"/>
  <c r="AA289" i="16"/>
  <c r="AB287" i="16"/>
  <c r="AB285" i="16" s="1"/>
  <c r="AP285" i="16"/>
  <c r="AA241" i="16"/>
  <c r="AA242" i="16"/>
  <c r="AP242" i="16" s="1"/>
  <c r="AP238" i="16"/>
  <c r="AC236" i="16"/>
  <c r="AC234" i="16" s="1"/>
  <c r="AB238" i="16"/>
  <c r="X199" i="16"/>
  <c r="AP281" i="16"/>
  <c r="AA283" i="16"/>
  <c r="AP283" i="16" s="1"/>
  <c r="Z272" i="16"/>
  <c r="AP263" i="16"/>
  <c r="AA267" i="16"/>
  <c r="AB265" i="16"/>
  <c r="AB263" i="16" s="1"/>
  <c r="AA256" i="16"/>
  <c r="AB254" i="16"/>
  <c r="AB252" i="16" s="1"/>
  <c r="AP252" i="16"/>
  <c r="Z261" i="16"/>
  <c r="AA216" i="16"/>
  <c r="AB214" i="16"/>
  <c r="AB212" i="16" s="1"/>
  <c r="AP212" i="16"/>
  <c r="Z210" i="16"/>
  <c r="AA205" i="16"/>
  <c r="AB203" i="16"/>
  <c r="AB201" i="16" s="1"/>
  <c r="AP201" i="16"/>
  <c r="AP225" i="16"/>
  <c r="AA223" i="16"/>
  <c r="K163" i="15"/>
  <c r="V81" i="16"/>
  <c r="W79" i="16"/>
  <c r="L70" i="16"/>
  <c r="L55" i="16"/>
  <c r="Y66" i="16"/>
  <c r="Y62" i="16"/>
  <c r="U51" i="16"/>
  <c r="U47" i="16"/>
  <c r="Z244" i="7" s="1"/>
  <c r="Z242" i="7" s="1"/>
  <c r="K247" i="15"/>
  <c r="K248" i="15"/>
  <c r="J46" i="1" s="1"/>
  <c r="L237" i="15"/>
  <c r="K207" i="15"/>
  <c r="L221" i="15"/>
  <c r="X231" i="15"/>
  <c r="X215" i="15"/>
  <c r="W217" i="15"/>
  <c r="W233" i="15"/>
  <c r="L194" i="15"/>
  <c r="L177" i="15"/>
  <c r="W173" i="15"/>
  <c r="V188" i="15"/>
  <c r="L136" i="15"/>
  <c r="L121" i="15"/>
  <c r="L109" i="15"/>
  <c r="L110" i="15"/>
  <c r="M105" i="15"/>
  <c r="W117" i="15"/>
  <c r="X115" i="15"/>
  <c r="W130" i="15"/>
  <c r="W128" i="15" s="1"/>
  <c r="V100" i="15"/>
  <c r="V47" i="15"/>
  <c r="W49" i="15" s="1"/>
  <c r="L70" i="15"/>
  <c r="V66" i="15"/>
  <c r="V62" i="15"/>
  <c r="L55" i="15"/>
  <c r="V51" i="15"/>
  <c r="L40" i="15"/>
  <c r="S70" i="12"/>
  <c r="S72" i="12" s="1"/>
  <c r="AB239" i="12"/>
  <c r="AB12" i="12" s="1"/>
  <c r="AD60" i="13"/>
  <c r="AI150" i="7" s="1"/>
  <c r="AD112" i="13"/>
  <c r="AD115" i="13" s="1"/>
  <c r="AD167" i="12"/>
  <c r="AI60" i="7" s="1"/>
  <c r="AE163" i="12"/>
  <c r="AE165" i="12" s="1"/>
  <c r="AJ56" i="7" s="1"/>
  <c r="AE51" i="12"/>
  <c r="AE53" i="12" s="1"/>
  <c r="AE76" i="12"/>
  <c r="AE78" i="12" s="1"/>
  <c r="AE80" i="12" s="1"/>
  <c r="AE82" i="12" s="1"/>
  <c r="AE192" i="12"/>
  <c r="AE194" i="12" s="1"/>
  <c r="AE287" i="12"/>
  <c r="AE289" i="12" s="1"/>
  <c r="AE233" i="12"/>
  <c r="AE235" i="12" s="1"/>
  <c r="AJ86" i="7" s="1"/>
  <c r="AE28" i="13"/>
  <c r="AE30" i="13" s="1"/>
  <c r="AJ131" i="7" s="1"/>
  <c r="AE56" i="13"/>
  <c r="AE58" i="13" s="1"/>
  <c r="AJ146" i="7" s="1"/>
  <c r="AE84" i="13"/>
  <c r="AE86" i="13" s="1"/>
  <c r="AJ161" i="7" s="1"/>
  <c r="AB117" i="13"/>
  <c r="AP57" i="12"/>
  <c r="AP237" i="12"/>
  <c r="AA239" i="12"/>
  <c r="AP115" i="13"/>
  <c r="AA117" i="13"/>
  <c r="AD55" i="12"/>
  <c r="AD80" i="12"/>
  <c r="AD196" i="12"/>
  <c r="AI75" i="7" s="1"/>
  <c r="AD32" i="13"/>
  <c r="AI135" i="7" s="1"/>
  <c r="X106" i="12"/>
  <c r="X105" i="12"/>
  <c r="X108" i="12"/>
  <c r="X155" i="12"/>
  <c r="X157" i="12" s="1"/>
  <c r="Y151" i="12"/>
  <c r="Y152" i="12"/>
  <c r="Y95" i="13"/>
  <c r="Y100" i="13"/>
  <c r="Z92" i="13"/>
  <c r="Z93" i="13" s="1"/>
  <c r="Y104" i="13"/>
  <c r="X78" i="1" s="1"/>
  <c r="Y102" i="13"/>
  <c r="X25" i="1" s="1"/>
  <c r="Y101" i="13"/>
  <c r="X16" i="1" s="1"/>
  <c r="W105" i="13"/>
  <c r="W225" i="12"/>
  <c r="V60" i="1" s="1"/>
  <c r="W254" i="12"/>
  <c r="X103" i="12"/>
  <c r="V227" i="12"/>
  <c r="V256" i="12"/>
  <c r="V229" i="12" s="1"/>
  <c r="Y150" i="12"/>
  <c r="Y153" i="12" s="1"/>
  <c r="Z142" i="12"/>
  <c r="Y145" i="12"/>
  <c r="X222" i="12"/>
  <c r="W20" i="2" s="1"/>
  <c r="X252" i="12"/>
  <c r="Y208" i="12"/>
  <c r="Y209" i="12"/>
  <c r="X11" i="1" s="1"/>
  <c r="Y210" i="12"/>
  <c r="X20" i="1" s="1"/>
  <c r="Z200" i="12"/>
  <c r="Z201" i="12" s="1"/>
  <c r="Y220" i="12"/>
  <c r="X11" i="2" s="1"/>
  <c r="Y249" i="12"/>
  <c r="Z241" i="12"/>
  <c r="Z242" i="12" s="1"/>
  <c r="Y244" i="12"/>
  <c r="Y221" i="12" s="1"/>
  <c r="Y251" i="12"/>
  <c r="Y224" i="12" s="1"/>
  <c r="X21" i="1" s="1"/>
  <c r="Y250" i="12"/>
  <c r="Y223" i="12" s="1"/>
  <c r="X12" i="1" s="1"/>
  <c r="Y102" i="12"/>
  <c r="Y122" i="12"/>
  <c r="Y129" i="12"/>
  <c r="Y128" i="12"/>
  <c r="Z119" i="12"/>
  <c r="Z120" i="12" s="1"/>
  <c r="Y174" i="12"/>
  <c r="Y181" i="12"/>
  <c r="Z171" i="12"/>
  <c r="Z172" i="12" s="1"/>
  <c r="Z162" i="12" s="1"/>
  <c r="AE65" i="7" s="1"/>
  <c r="Y180" i="12"/>
  <c r="X10" i="1" s="1"/>
  <c r="Y179" i="12"/>
  <c r="Y212" i="12"/>
  <c r="X73" i="1" s="1"/>
  <c r="Y203" i="12"/>
  <c r="Y253" i="12"/>
  <c r="Y226" i="12" s="1"/>
  <c r="X74" i="1" s="1"/>
  <c r="Y131" i="12"/>
  <c r="Y183" i="12"/>
  <c r="X72" i="1" s="1"/>
  <c r="T71" i="12"/>
  <c r="Z269" i="12"/>
  <c r="Z274" i="12"/>
  <c r="AA266" i="12"/>
  <c r="Y277" i="12"/>
  <c r="Y279" i="12" s="1"/>
  <c r="X281" i="12"/>
  <c r="Z276" i="12"/>
  <c r="Z275" i="12"/>
  <c r="R74" i="12"/>
  <c r="T67" i="12"/>
  <c r="U59" i="12"/>
  <c r="T62" i="12"/>
  <c r="T68" i="12"/>
  <c r="T69" i="12"/>
  <c r="AO28" i="2"/>
  <c r="AO27" i="2"/>
  <c r="Z26" i="2"/>
  <c r="AO26" i="2" s="1"/>
  <c r="AF108" i="18" l="1"/>
  <c r="AF111" i="18"/>
  <c r="AF113" i="18" s="1"/>
  <c r="AF109" i="18"/>
  <c r="AJ331" i="7"/>
  <c r="AJ330" i="7" s="1"/>
  <c r="AE114" i="18" s="1"/>
  <c r="AE115" i="18" s="1"/>
  <c r="R31" i="19"/>
  <c r="Q16" i="19"/>
  <c r="P90" i="1" s="1"/>
  <c r="R30" i="19"/>
  <c r="Q436" i="15"/>
  <c r="R304" i="16"/>
  <c r="R296" i="16" s="1"/>
  <c r="Q34" i="2" s="1"/>
  <c r="R328" i="16"/>
  <c r="R330" i="16" s="1"/>
  <c r="R307" i="16" s="1"/>
  <c r="R299" i="16" s="1"/>
  <c r="Z237" i="7"/>
  <c r="U30" i="16" s="1"/>
  <c r="Q47" i="19"/>
  <c r="Q48" i="19"/>
  <c r="Q55" i="19"/>
  <c r="Q52" i="19" s="1"/>
  <c r="Q36" i="19"/>
  <c r="Q33" i="19"/>
  <c r="P91" i="1" s="1"/>
  <c r="AP336" i="16"/>
  <c r="AA339" i="16"/>
  <c r="AA341" i="16" s="1"/>
  <c r="AP341" i="16" s="1"/>
  <c r="AA340" i="16"/>
  <c r="AP340" i="16" s="1"/>
  <c r="Z452" i="16"/>
  <c r="AA450" i="16"/>
  <c r="AA448" i="16" s="1"/>
  <c r="Z456" i="16"/>
  <c r="Z455" i="16"/>
  <c r="Z457" i="16" s="1"/>
  <c r="AP450" i="16"/>
  <c r="AE280" i="7"/>
  <c r="AE279" i="7" s="1"/>
  <c r="Z458" i="16" s="1"/>
  <c r="Z138" i="19"/>
  <c r="AB336" i="16"/>
  <c r="AC334" i="16"/>
  <c r="AC332" i="16" s="1"/>
  <c r="X457" i="16"/>
  <c r="Y457" i="16"/>
  <c r="AP312" i="16"/>
  <c r="AA310" i="16"/>
  <c r="AA314" i="16" s="1"/>
  <c r="AA316" i="16" s="1"/>
  <c r="AP316" i="16" s="1"/>
  <c r="Z317" i="16"/>
  <c r="Z318" i="16"/>
  <c r="P35" i="2"/>
  <c r="P33" i="2" s="1"/>
  <c r="Q432" i="16"/>
  <c r="S321" i="15"/>
  <c r="S28" i="18"/>
  <c r="AC367" i="15"/>
  <c r="AC365" i="15"/>
  <c r="AD367" i="15" s="1"/>
  <c r="AB369" i="15"/>
  <c r="AA373" i="15"/>
  <c r="AP373" i="15" s="1"/>
  <c r="AA372" i="15"/>
  <c r="AP369" i="15"/>
  <c r="O477" i="15"/>
  <c r="AO477" i="15" s="1"/>
  <c r="O379" i="15"/>
  <c r="AO470" i="15"/>
  <c r="O382" i="15"/>
  <c r="N38" i="2"/>
  <c r="AO11" i="18"/>
  <c r="O119" i="18"/>
  <c r="T305" i="7"/>
  <c r="N102" i="1" s="1"/>
  <c r="P15" i="18"/>
  <c r="O21" i="18"/>
  <c r="O19" i="18" s="1"/>
  <c r="O97" i="18"/>
  <c r="AO20" i="18"/>
  <c r="U291" i="7"/>
  <c r="U302" i="7"/>
  <c r="P20" i="18"/>
  <c r="Q10" i="18"/>
  <c r="Q8" i="18" s="1"/>
  <c r="V233" i="7"/>
  <c r="V232" i="7" s="1"/>
  <c r="Q478" i="15" s="1"/>
  <c r="P473" i="15"/>
  <c r="P470" i="15" s="1"/>
  <c r="P457" i="15"/>
  <c r="P119" i="18"/>
  <c r="Q15" i="18"/>
  <c r="P97" i="18"/>
  <c r="P21" i="18"/>
  <c r="U305" i="7"/>
  <c r="Q433" i="15"/>
  <c r="Q13" i="18" s="1"/>
  <c r="Q11" i="18" s="1"/>
  <c r="Q460" i="15"/>
  <c r="R448" i="15"/>
  <c r="R445" i="15" s="1"/>
  <c r="Z189" i="16"/>
  <c r="S32" i="15"/>
  <c r="S36" i="15"/>
  <c r="X191" i="7"/>
  <c r="W190" i="7"/>
  <c r="R30" i="15" s="1"/>
  <c r="Y12" i="2"/>
  <c r="Z286" i="12"/>
  <c r="AE125" i="7" s="1"/>
  <c r="AE115" i="7" s="1"/>
  <c r="Z309" i="12" s="1"/>
  <c r="W61" i="1"/>
  <c r="X308" i="12"/>
  <c r="X310" i="12" s="1"/>
  <c r="Z307" i="12"/>
  <c r="Y75" i="1" s="1"/>
  <c r="Z303" i="12"/>
  <c r="Z304" i="12"/>
  <c r="Y13" i="1" s="1"/>
  <c r="Z298" i="12"/>
  <c r="AA295" i="12"/>
  <c r="Z305" i="12"/>
  <c r="Y22" i="1" s="1"/>
  <c r="X21" i="2"/>
  <c r="Y306" i="12"/>
  <c r="AC12" i="13"/>
  <c r="AC12" i="12"/>
  <c r="P158" i="1"/>
  <c r="Q301" i="16"/>
  <c r="Q302" i="16" s="1"/>
  <c r="AI120" i="7"/>
  <c r="AD293" i="12"/>
  <c r="AD17" i="27"/>
  <c r="AD7" i="27"/>
  <c r="AC100" i="1" s="1"/>
  <c r="AF11" i="27"/>
  <c r="AE13" i="27"/>
  <c r="AE15" i="27" s="1"/>
  <c r="AE7" i="27" s="1"/>
  <c r="AJ457" i="7"/>
  <c r="AJ456" i="7" s="1"/>
  <c r="AE16" i="27" s="1"/>
  <c r="AE8" i="27" s="1"/>
  <c r="AH117" i="19"/>
  <c r="AN385" i="7"/>
  <c r="AN384" i="7" s="1"/>
  <c r="AI118" i="19" s="1"/>
  <c r="AI115" i="19"/>
  <c r="AJ113" i="19"/>
  <c r="AD106" i="19"/>
  <c r="AD105" i="19"/>
  <c r="AE97" i="19"/>
  <c r="AF89" i="19"/>
  <c r="AA194" i="19"/>
  <c r="AA196" i="19" s="1"/>
  <c r="Z114" i="1"/>
  <c r="AO114" i="1" s="1"/>
  <c r="Q163" i="19"/>
  <c r="Q157" i="19"/>
  <c r="Q160" i="19"/>
  <c r="T10" i="19"/>
  <c r="Y270" i="7"/>
  <c r="Y269" i="7" s="1"/>
  <c r="T369" i="16" s="1"/>
  <c r="Q51" i="19"/>
  <c r="P110" i="1"/>
  <c r="R440" i="16"/>
  <c r="R140" i="19"/>
  <c r="R139" i="19" s="1"/>
  <c r="Y98" i="16"/>
  <c r="Z100" i="16" s="1"/>
  <c r="AI165" i="7"/>
  <c r="AD90" i="13"/>
  <c r="AB105" i="1"/>
  <c r="AC89" i="18"/>
  <c r="AC93" i="18" s="1"/>
  <c r="K166" i="15"/>
  <c r="V399" i="7"/>
  <c r="Q150" i="19" s="1"/>
  <c r="Q151" i="19" s="1"/>
  <c r="P112" i="1"/>
  <c r="Q147" i="19"/>
  <c r="R136" i="19"/>
  <c r="AB28" i="2"/>
  <c r="AB140" i="1"/>
  <c r="AI7" i="7"/>
  <c r="AC140" i="1" s="1"/>
  <c r="AB27" i="2"/>
  <c r="AI23" i="7"/>
  <c r="O48" i="12"/>
  <c r="AD70" i="7"/>
  <c r="Y214" i="12" s="1"/>
  <c r="AD55" i="7"/>
  <c r="Y185" i="12" s="1"/>
  <c r="AE55" i="7"/>
  <c r="Z185" i="12" s="1"/>
  <c r="AB95" i="1"/>
  <c r="AC132" i="19"/>
  <c r="AF83" i="19"/>
  <c r="AF148" i="18"/>
  <c r="AD91" i="18"/>
  <c r="AD88" i="18"/>
  <c r="AC85" i="1" s="1"/>
  <c r="R29" i="18"/>
  <c r="R47" i="18"/>
  <c r="S27" i="18"/>
  <c r="S271" i="15"/>
  <c r="X223" i="7"/>
  <c r="X222" i="7" s="1"/>
  <c r="S37" i="18" s="1"/>
  <c r="R254" i="15"/>
  <c r="R277" i="15"/>
  <c r="Q52" i="18"/>
  <c r="P103" i="1" s="1"/>
  <c r="Q49" i="18"/>
  <c r="V308" i="7"/>
  <c r="V307" i="7" s="1"/>
  <c r="Q53" i="18" s="1"/>
  <c r="Q72" i="18"/>
  <c r="Q70" i="18"/>
  <c r="Q69" i="18"/>
  <c r="V318" i="7" s="1"/>
  <c r="V317" i="7" s="1"/>
  <c r="Q76" i="18" s="1"/>
  <c r="Q75" i="18"/>
  <c r="P104" i="1" s="1"/>
  <c r="X169" i="15"/>
  <c r="Y171" i="15" s="1"/>
  <c r="AD207" i="7" s="1"/>
  <c r="AC207" i="7"/>
  <c r="V186" i="15"/>
  <c r="AA218" i="7"/>
  <c r="AA217" i="7" s="1"/>
  <c r="V200" i="15" s="1"/>
  <c r="N22" i="12"/>
  <c r="AI90" i="7"/>
  <c r="AD239" i="12"/>
  <c r="Y228" i="12"/>
  <c r="M35" i="12"/>
  <c r="M21" i="12" s="1"/>
  <c r="M49" i="12"/>
  <c r="M37" i="12" s="1"/>
  <c r="M23" i="12" s="1"/>
  <c r="AE196" i="12"/>
  <c r="AJ71" i="7"/>
  <c r="AE291" i="12"/>
  <c r="AJ116" i="7"/>
  <c r="AF74" i="25"/>
  <c r="AF76" i="25" s="1"/>
  <c r="AG72" i="25"/>
  <c r="AE76" i="25"/>
  <c r="AH441" i="7"/>
  <c r="AH440" i="7" s="1"/>
  <c r="AC47" i="25" s="1"/>
  <c r="AC8" i="25" s="1"/>
  <c r="AF13" i="25"/>
  <c r="AG23" i="25"/>
  <c r="AG25" i="25" s="1"/>
  <c r="AH21" i="25"/>
  <c r="AM437" i="7" s="1"/>
  <c r="AM436" i="7" s="1"/>
  <c r="AH24" i="25" s="1"/>
  <c r="AF25" i="25"/>
  <c r="AK433" i="7"/>
  <c r="AK432" i="7" s="1"/>
  <c r="AF15" i="25" s="1"/>
  <c r="AF14" i="25" s="1"/>
  <c r="AF18" i="25" s="1"/>
  <c r="AG11" i="25"/>
  <c r="AG17" i="25" s="1"/>
  <c r="AD93" i="25"/>
  <c r="AG80" i="25"/>
  <c r="AL452" i="7" s="1"/>
  <c r="AL451" i="7" s="1"/>
  <c r="AG92" i="25" s="1"/>
  <c r="AF82" i="25"/>
  <c r="AE88" i="25"/>
  <c r="AA98" i="1"/>
  <c r="AD187" i="19"/>
  <c r="AD190" i="19"/>
  <c r="AC176" i="19"/>
  <c r="AB98" i="1" s="1"/>
  <c r="AC183" i="19"/>
  <c r="AB181" i="19"/>
  <c r="AD173" i="19"/>
  <c r="AD177" i="19" s="1"/>
  <c r="AE86" i="18"/>
  <c r="AO434" i="16"/>
  <c r="AC59" i="25"/>
  <c r="AC67" i="25"/>
  <c r="AC69" i="25" s="1"/>
  <c r="S365" i="16"/>
  <c r="S379" i="16"/>
  <c r="S367" i="16" s="1"/>
  <c r="S378" i="16"/>
  <c r="U373" i="16"/>
  <c r="Z270" i="7" s="1"/>
  <c r="Z269" i="7" s="1"/>
  <c r="U369" i="16" s="1"/>
  <c r="T13" i="19"/>
  <c r="T375" i="16"/>
  <c r="T377" i="16" s="1"/>
  <c r="V264" i="15"/>
  <c r="V266" i="15" s="1"/>
  <c r="W262" i="15"/>
  <c r="V77" i="15"/>
  <c r="W79" i="15" s="1"/>
  <c r="V98" i="15"/>
  <c r="W100" i="15" s="1"/>
  <c r="AB202" i="7" s="1"/>
  <c r="AB201" i="7" s="1"/>
  <c r="W96" i="15" s="1"/>
  <c r="AA202" i="7"/>
  <c r="AA201" i="7" s="1"/>
  <c r="V96" i="15" s="1"/>
  <c r="Y15" i="2"/>
  <c r="Z83" i="13"/>
  <c r="AE170" i="7" s="1"/>
  <c r="AE160" i="7" s="1"/>
  <c r="Z106" i="13" s="1"/>
  <c r="W13" i="2"/>
  <c r="X27" i="13"/>
  <c r="AC140" i="7" s="1"/>
  <c r="AC130" i="7" s="1"/>
  <c r="X50" i="13" s="1"/>
  <c r="Z253" i="12"/>
  <c r="Z226" i="12" s="1"/>
  <c r="Y74" i="1" s="1"/>
  <c r="Z232" i="12"/>
  <c r="V109" i="12"/>
  <c r="V134" i="12"/>
  <c r="V111" i="12" s="1"/>
  <c r="W107" i="12"/>
  <c r="W132" i="12"/>
  <c r="X130" i="12"/>
  <c r="X104" i="12"/>
  <c r="Y10" i="2"/>
  <c r="Z191" i="12"/>
  <c r="AE80" i="7" s="1"/>
  <c r="AI30" i="7"/>
  <c r="AO39" i="12"/>
  <c r="O27" i="12"/>
  <c r="AO27" i="12" s="1"/>
  <c r="X19" i="1"/>
  <c r="Y127" i="12"/>
  <c r="AJ26" i="7"/>
  <c r="AB350" i="16"/>
  <c r="AB351" i="16"/>
  <c r="T414" i="15"/>
  <c r="T427" i="15" s="1"/>
  <c r="U402" i="15"/>
  <c r="U390" i="15" s="1"/>
  <c r="AC412" i="15"/>
  <c r="AC425" i="15" s="1"/>
  <c r="AD400" i="15"/>
  <c r="AD388" i="15" s="1"/>
  <c r="R29" i="19"/>
  <c r="W362" i="7" s="1"/>
  <c r="W361" i="7" s="1"/>
  <c r="R37" i="19" s="1"/>
  <c r="R18" i="19"/>
  <c r="R42" i="19"/>
  <c r="R25" i="19"/>
  <c r="R36" i="19" s="1"/>
  <c r="Q109" i="1" s="1"/>
  <c r="S8" i="19"/>
  <c r="S17" i="19" s="1"/>
  <c r="T323" i="16"/>
  <c r="T321" i="16" s="1"/>
  <c r="S12" i="19"/>
  <c r="S325" i="16"/>
  <c r="AF104" i="19"/>
  <c r="AG96" i="19"/>
  <c r="AF71" i="19"/>
  <c r="AE79" i="19"/>
  <c r="AE60" i="25"/>
  <c r="AJ445" i="7" s="1"/>
  <c r="AJ444" i="7" s="1"/>
  <c r="AE68" i="25" s="1"/>
  <c r="AF52" i="25"/>
  <c r="AF168" i="18"/>
  <c r="AG160" i="18"/>
  <c r="AH152" i="18"/>
  <c r="AM343" i="7" s="1"/>
  <c r="AM342" i="7" s="1"/>
  <c r="AH172" i="18" s="1"/>
  <c r="AE169" i="18"/>
  <c r="AE61" i="25"/>
  <c r="AG153" i="18"/>
  <c r="AF161" i="18"/>
  <c r="AD61" i="25"/>
  <c r="AB69" i="25"/>
  <c r="AF162" i="18"/>
  <c r="AG154" i="18"/>
  <c r="AE171" i="18"/>
  <c r="AD108" i="1" s="1"/>
  <c r="AC89" i="1"/>
  <c r="AD173" i="18"/>
  <c r="AE167" i="18"/>
  <c r="AE159" i="18"/>
  <c r="AA99" i="1"/>
  <c r="AB48" i="25"/>
  <c r="AG134" i="18"/>
  <c r="AL338" i="7" s="1"/>
  <c r="AL337" i="7" s="1"/>
  <c r="AG147" i="18" s="1"/>
  <c r="AF142" i="18"/>
  <c r="AE29" i="25"/>
  <c r="AE141" i="18"/>
  <c r="AD36" i="25"/>
  <c r="AD46" i="25"/>
  <c r="AC36" i="25"/>
  <c r="AC46" i="25"/>
  <c r="AE102" i="19"/>
  <c r="AE94" i="19"/>
  <c r="AF95" i="19"/>
  <c r="AF103" i="19" s="1"/>
  <c r="AG87" i="19"/>
  <c r="AL380" i="7" s="1"/>
  <c r="AL379" i="7" s="1"/>
  <c r="AG107" i="19" s="1"/>
  <c r="AF70" i="19"/>
  <c r="AF78" i="19" s="1"/>
  <c r="AG62" i="19"/>
  <c r="AL375" i="7" s="1"/>
  <c r="AL374" i="7" s="1"/>
  <c r="AG82" i="19" s="1"/>
  <c r="AE69" i="19"/>
  <c r="AE77" i="19"/>
  <c r="AK45" i="19"/>
  <c r="AH28" i="19"/>
  <c r="AE83" i="18"/>
  <c r="AJ326" i="7" s="1"/>
  <c r="AJ325" i="7" s="1"/>
  <c r="AE92" i="18" s="1"/>
  <c r="AC415" i="15"/>
  <c r="AC428" i="15" s="1"/>
  <c r="AD403" i="15"/>
  <c r="AD391" i="15" s="1"/>
  <c r="AD450" i="15"/>
  <c r="AD438" i="15" s="1"/>
  <c r="AC462" i="15"/>
  <c r="AC475" i="15" s="1"/>
  <c r="R411" i="15"/>
  <c r="S399" i="15"/>
  <c r="R386" i="15"/>
  <c r="R12" i="18" s="1"/>
  <c r="K251" i="15"/>
  <c r="J154" i="1"/>
  <c r="J166" i="1" s="1"/>
  <c r="J160" i="1" s="1"/>
  <c r="W59" i="1"/>
  <c r="X213" i="12"/>
  <c r="X215" i="12" s="1"/>
  <c r="AF5" i="25"/>
  <c r="AG106" i="18"/>
  <c r="W58" i="1"/>
  <c r="X184" i="12"/>
  <c r="X186" i="12" s="1"/>
  <c r="N20" i="12"/>
  <c r="M71" i="1"/>
  <c r="AD128" i="19"/>
  <c r="AD130" i="19" s="1"/>
  <c r="AE125" i="19"/>
  <c r="AJ395" i="7" s="1"/>
  <c r="AJ394" i="7" s="1"/>
  <c r="AE131" i="19" s="1"/>
  <c r="AD172" i="19"/>
  <c r="AE168" i="19"/>
  <c r="AC179" i="19"/>
  <c r="AC181" i="19" s="1"/>
  <c r="AD62" i="18"/>
  <c r="AC83" i="1"/>
  <c r="AG5" i="19"/>
  <c r="AE84" i="18"/>
  <c r="AF80" i="18"/>
  <c r="Z363" i="15"/>
  <c r="AC413" i="15"/>
  <c r="AC426" i="15" s="1"/>
  <c r="AD401" i="15"/>
  <c r="AD389" i="15" s="1"/>
  <c r="AD449" i="15"/>
  <c r="AD437" i="15" s="1"/>
  <c r="AC461" i="15"/>
  <c r="AC474" i="15" s="1"/>
  <c r="AD447" i="15"/>
  <c r="AD435" i="15" s="1"/>
  <c r="AC459" i="15"/>
  <c r="AC472" i="15" s="1"/>
  <c r="AD446" i="15"/>
  <c r="AD434" i="15" s="1"/>
  <c r="AC458" i="15"/>
  <c r="AC471" i="15" s="1"/>
  <c r="AF81" i="18"/>
  <c r="AL67" i="18"/>
  <c r="AE60" i="18"/>
  <c r="AD83" i="1" s="1"/>
  <c r="AF58" i="18"/>
  <c r="R392" i="15"/>
  <c r="R9" i="18"/>
  <c r="AP354" i="15"/>
  <c r="AB356" i="15"/>
  <c r="AB354" i="15" s="1"/>
  <c r="W336" i="15"/>
  <c r="W338" i="15" s="1"/>
  <c r="X334" i="15"/>
  <c r="X332" i="15" s="1"/>
  <c r="K12" i="15"/>
  <c r="AA361" i="15"/>
  <c r="AA362" i="15"/>
  <c r="AP362" i="15" s="1"/>
  <c r="O42" i="1"/>
  <c r="K23" i="15"/>
  <c r="J48" i="1"/>
  <c r="J34" i="1"/>
  <c r="AB419" i="16"/>
  <c r="AC417" i="16"/>
  <c r="AC415" i="16" s="1"/>
  <c r="AA423" i="16"/>
  <c r="AP423" i="16" s="1"/>
  <c r="AA422" i="16"/>
  <c r="AP419" i="16"/>
  <c r="AB423" i="16"/>
  <c r="AB422" i="16"/>
  <c r="AD356" i="16"/>
  <c r="AD354" i="16" s="1"/>
  <c r="AC358" i="16"/>
  <c r="AB363" i="16"/>
  <c r="AP361" i="16"/>
  <c r="AA363" i="16"/>
  <c r="AP363" i="16" s="1"/>
  <c r="AP350" i="16"/>
  <c r="AA352" i="16"/>
  <c r="AP352" i="16" s="1"/>
  <c r="AP358" i="15"/>
  <c r="AP372" i="15"/>
  <c r="AA374" i="15"/>
  <c r="AP374" i="15" s="1"/>
  <c r="L26" i="15"/>
  <c r="L92" i="15"/>
  <c r="N16" i="12"/>
  <c r="M17" i="2"/>
  <c r="M16" i="2" s="1"/>
  <c r="N18" i="12"/>
  <c r="M18" i="1"/>
  <c r="N17" i="12"/>
  <c r="M9" i="1"/>
  <c r="Y211" i="12"/>
  <c r="X19" i="2"/>
  <c r="Z183" i="12"/>
  <c r="Y72" i="1" s="1"/>
  <c r="Y9" i="2"/>
  <c r="Y182" i="12"/>
  <c r="X18" i="2"/>
  <c r="AP311" i="15"/>
  <c r="AA313" i="15"/>
  <c r="AP313" i="15" s="1"/>
  <c r="AD304" i="15"/>
  <c r="AE306" i="15" s="1"/>
  <c r="AC308" i="15"/>
  <c r="AB311" i="15"/>
  <c r="AB312" i="15"/>
  <c r="AA300" i="15"/>
  <c r="AA301" i="15"/>
  <c r="AP301" i="15" s="1"/>
  <c r="AP297" i="15"/>
  <c r="AC293" i="15"/>
  <c r="AD295" i="15" s="1"/>
  <c r="AB297" i="15"/>
  <c r="AC347" i="16"/>
  <c r="AD345" i="16"/>
  <c r="AD343" i="16" s="1"/>
  <c r="U62" i="1"/>
  <c r="V49" i="13"/>
  <c r="V51" i="13" s="1"/>
  <c r="W64" i="1"/>
  <c r="X105" i="13"/>
  <c r="X107" i="13" s="1"/>
  <c r="W47" i="13"/>
  <c r="V22" i="2"/>
  <c r="Y103" i="13"/>
  <c r="X64" i="1" s="1"/>
  <c r="X24" i="2"/>
  <c r="L155" i="15"/>
  <c r="L154" i="15"/>
  <c r="M150" i="15"/>
  <c r="X147" i="15"/>
  <c r="X143" i="15"/>
  <c r="M84" i="15"/>
  <c r="L88" i="15"/>
  <c r="L89" i="15"/>
  <c r="V81" i="15"/>
  <c r="K9" i="15"/>
  <c r="J32" i="1"/>
  <c r="AC395" i="16"/>
  <c r="AC393" i="16" s="1"/>
  <c r="AB397" i="16"/>
  <c r="S438" i="16"/>
  <c r="AP397" i="16"/>
  <c r="AA400" i="16"/>
  <c r="AA401" i="16"/>
  <c r="AP401" i="16" s="1"/>
  <c r="Q444" i="16"/>
  <c r="Z232" i="16"/>
  <c r="Z197" i="16" s="1"/>
  <c r="Z195" i="16"/>
  <c r="Z188" i="16" s="1"/>
  <c r="AD276" i="16"/>
  <c r="AD274" i="16" s="1"/>
  <c r="AC278" i="16"/>
  <c r="AB408" i="16"/>
  <c r="AB411" i="16" s="1"/>
  <c r="AC406" i="16"/>
  <c r="AC404" i="16" s="1"/>
  <c r="AA411" i="16"/>
  <c r="AA412" i="16"/>
  <c r="AP412" i="16" s="1"/>
  <c r="AP408" i="16"/>
  <c r="AB412" i="16"/>
  <c r="X45" i="13"/>
  <c r="W14" i="1" s="1"/>
  <c r="X44" i="13"/>
  <c r="X48" i="13"/>
  <c r="W76" i="1" s="1"/>
  <c r="X46" i="13"/>
  <c r="W23" i="1" s="1"/>
  <c r="X39" i="13"/>
  <c r="Y36" i="13"/>
  <c r="Y37" i="13" s="1"/>
  <c r="AE32" i="13"/>
  <c r="AE9" i="13"/>
  <c r="AC384" i="16"/>
  <c r="AC382" i="16" s="1"/>
  <c r="AB386" i="16"/>
  <c r="AA390" i="16"/>
  <c r="AP390" i="16" s="1"/>
  <c r="AA389" i="16"/>
  <c r="AP386" i="16"/>
  <c r="AB282" i="16"/>
  <c r="AB281" i="16"/>
  <c r="AB283" i="16" s="1"/>
  <c r="M176" i="16"/>
  <c r="L180" i="16"/>
  <c r="L161" i="16" s="1"/>
  <c r="K40" i="1" s="1"/>
  <c r="L181" i="16"/>
  <c r="L162" i="16" s="1"/>
  <c r="K54" i="1" s="1"/>
  <c r="V173" i="16"/>
  <c r="M150" i="16"/>
  <c r="L154" i="16"/>
  <c r="L155" i="16"/>
  <c r="M135" i="16"/>
  <c r="L139" i="16"/>
  <c r="L140" i="16"/>
  <c r="L125" i="16"/>
  <c r="L124" i="16"/>
  <c r="M120" i="16"/>
  <c r="L92" i="16"/>
  <c r="L110" i="16"/>
  <c r="L109" i="16"/>
  <c r="Y132" i="16"/>
  <c r="Z130" i="16"/>
  <c r="Z128" i="16" s="1"/>
  <c r="Y102" i="16"/>
  <c r="AK105" i="16" s="1"/>
  <c r="V147" i="16"/>
  <c r="V143" i="16"/>
  <c r="Y117" i="16"/>
  <c r="Y113" i="16"/>
  <c r="AA245" i="16"/>
  <c r="AP245" i="16" s="1"/>
  <c r="X192" i="16"/>
  <c r="O96" i="12"/>
  <c r="O93" i="12"/>
  <c r="O94" i="12"/>
  <c r="AO85" i="12"/>
  <c r="P84" i="12"/>
  <c r="O87" i="12"/>
  <c r="O92" i="12"/>
  <c r="O40" i="12"/>
  <c r="N45" i="12"/>
  <c r="N97" i="12"/>
  <c r="AE55" i="12"/>
  <c r="AE9" i="12"/>
  <c r="AE11" i="12" s="1"/>
  <c r="Y250" i="16"/>
  <c r="Y190" i="16"/>
  <c r="K21" i="15"/>
  <c r="Z248" i="16"/>
  <c r="Z250" i="16" s="1"/>
  <c r="W347" i="15"/>
  <c r="X343" i="15"/>
  <c r="X286" i="15"/>
  <c r="Y282" i="15"/>
  <c r="AA293" i="16"/>
  <c r="AP293" i="16" s="1"/>
  <c r="AA292" i="16"/>
  <c r="AP289" i="16"/>
  <c r="AB289" i="16"/>
  <c r="AC287" i="16"/>
  <c r="AC285" i="16" s="1"/>
  <c r="AA243" i="16"/>
  <c r="AP243" i="16" s="1"/>
  <c r="AP241" i="16"/>
  <c r="AD236" i="16"/>
  <c r="AD234" i="16" s="1"/>
  <c r="AC238" i="16"/>
  <c r="AB242" i="16"/>
  <c r="AB241" i="16"/>
  <c r="AA271" i="16"/>
  <c r="AP271" i="16" s="1"/>
  <c r="AA270" i="16"/>
  <c r="AP267" i="16"/>
  <c r="AC265" i="16"/>
  <c r="AC263" i="16" s="1"/>
  <c r="AB267" i="16"/>
  <c r="AA260" i="16"/>
  <c r="AA259" i="16"/>
  <c r="AP256" i="16"/>
  <c r="AC254" i="16"/>
  <c r="AC252" i="16" s="1"/>
  <c r="AB256" i="16"/>
  <c r="AA220" i="16"/>
  <c r="AA219" i="16"/>
  <c r="AP216" i="16"/>
  <c r="AC214" i="16"/>
  <c r="AC212" i="16" s="1"/>
  <c r="AB216" i="16"/>
  <c r="AA209" i="16"/>
  <c r="AA208" i="16"/>
  <c r="AP205" i="16"/>
  <c r="AC203" i="16"/>
  <c r="AC201" i="16" s="1"/>
  <c r="AB205" i="16"/>
  <c r="AB225" i="16"/>
  <c r="AB223" i="16" s="1"/>
  <c r="AA227" i="16"/>
  <c r="AA194" i="16" s="1"/>
  <c r="AP223" i="16"/>
  <c r="Y199" i="16"/>
  <c r="L89" i="16"/>
  <c r="L88" i="16"/>
  <c r="W81" i="16"/>
  <c r="W77" i="16"/>
  <c r="L74" i="16"/>
  <c r="L73" i="16"/>
  <c r="M69" i="16"/>
  <c r="L58" i="16"/>
  <c r="L59" i="16"/>
  <c r="M54" i="16"/>
  <c r="Z64" i="16"/>
  <c r="Z62" i="16" s="1"/>
  <c r="V34" i="16"/>
  <c r="V49" i="16"/>
  <c r="V47" i="16" s="1"/>
  <c r="L351" i="15"/>
  <c r="L350" i="15"/>
  <c r="L340" i="15"/>
  <c r="L339" i="15"/>
  <c r="L328" i="15"/>
  <c r="L329" i="15"/>
  <c r="L317" i="15" s="1"/>
  <c r="L289" i="15"/>
  <c r="L290" i="15"/>
  <c r="L278" i="15"/>
  <c r="L279" i="15"/>
  <c r="K249" i="15"/>
  <c r="L268" i="15"/>
  <c r="L267" i="15"/>
  <c r="L241" i="15"/>
  <c r="L240" i="15"/>
  <c r="M236" i="15"/>
  <c r="K210" i="15"/>
  <c r="L225" i="15"/>
  <c r="L224" i="15"/>
  <c r="L204" i="15"/>
  <c r="M220" i="15"/>
  <c r="L160" i="15"/>
  <c r="X233" i="15"/>
  <c r="X229" i="15"/>
  <c r="X217" i="15"/>
  <c r="X213" i="15"/>
  <c r="M193" i="15"/>
  <c r="L197" i="15"/>
  <c r="L198" i="15"/>
  <c r="M176" i="15"/>
  <c r="L181" i="15"/>
  <c r="L180" i="15"/>
  <c r="V190" i="15"/>
  <c r="X173" i="15"/>
  <c r="L140" i="15"/>
  <c r="L139" i="15"/>
  <c r="M135" i="15"/>
  <c r="L125" i="15"/>
  <c r="L124" i="15"/>
  <c r="M120" i="15"/>
  <c r="M103" i="15"/>
  <c r="L111" i="15"/>
  <c r="W132" i="15"/>
  <c r="X130" i="15"/>
  <c r="X128" i="15" s="1"/>
  <c r="V102" i="15"/>
  <c r="X117" i="15"/>
  <c r="X113" i="15"/>
  <c r="M69" i="15"/>
  <c r="L73" i="15"/>
  <c r="L74" i="15"/>
  <c r="W64" i="15"/>
  <c r="L59" i="15"/>
  <c r="L58" i="15"/>
  <c r="M54" i="15"/>
  <c r="W51" i="15"/>
  <c r="W47" i="15"/>
  <c r="L44" i="15"/>
  <c r="L43" i="15"/>
  <c r="M39" i="15"/>
  <c r="AD62" i="13"/>
  <c r="AD116" i="13"/>
  <c r="AC79" i="1" s="1"/>
  <c r="AD169" i="12"/>
  <c r="AF51" i="12"/>
  <c r="AF53" i="12" s="1"/>
  <c r="AF76" i="12"/>
  <c r="AF78" i="12" s="1"/>
  <c r="AF192" i="12"/>
  <c r="AF194" i="12" s="1"/>
  <c r="AK71" i="7" s="1"/>
  <c r="AF287" i="12"/>
  <c r="AF289" i="12" s="1"/>
  <c r="AF28" i="13"/>
  <c r="AF30" i="13" s="1"/>
  <c r="AK131" i="7" s="1"/>
  <c r="AF56" i="13"/>
  <c r="AF58" i="13" s="1"/>
  <c r="AF84" i="13"/>
  <c r="AF86" i="13" s="1"/>
  <c r="AF233" i="12"/>
  <c r="AF235" i="12" s="1"/>
  <c r="AF163" i="12"/>
  <c r="AF165" i="12" s="1"/>
  <c r="AK56" i="7" s="1"/>
  <c r="AE88" i="13"/>
  <c r="AJ165" i="7" s="1"/>
  <c r="AB119" i="13"/>
  <c r="AP117" i="13"/>
  <c r="AA119" i="13"/>
  <c r="AP119" i="13" s="1"/>
  <c r="AD57" i="12"/>
  <c r="AD82" i="12"/>
  <c r="AD198" i="12"/>
  <c r="AD34" i="13"/>
  <c r="AE112" i="13"/>
  <c r="AE115" i="13" s="1"/>
  <c r="AE167" i="12"/>
  <c r="AE60" i="13"/>
  <c r="AP239" i="12"/>
  <c r="AA12" i="12"/>
  <c r="AP12" i="12" s="1"/>
  <c r="Z131" i="12"/>
  <c r="Y155" i="12"/>
  <c r="Y157" i="12" s="1"/>
  <c r="Y106" i="12"/>
  <c r="Y105" i="12"/>
  <c r="Z95" i="13"/>
  <c r="Z100" i="13"/>
  <c r="AA92" i="13"/>
  <c r="W107" i="13"/>
  <c r="Z104" i="13"/>
  <c r="Y78" i="1" s="1"/>
  <c r="Z101" i="13"/>
  <c r="Y16" i="1" s="1"/>
  <c r="Z102" i="13"/>
  <c r="Y25" i="1" s="1"/>
  <c r="Y103" i="12"/>
  <c r="W256" i="12"/>
  <c r="W229" i="12" s="1"/>
  <c r="W227" i="12"/>
  <c r="Z143" i="12"/>
  <c r="AA200" i="12"/>
  <c r="Z208" i="12"/>
  <c r="Z203" i="12"/>
  <c r="X254" i="12"/>
  <c r="X225" i="12"/>
  <c r="W60" i="1" s="1"/>
  <c r="Z212" i="12"/>
  <c r="Y73" i="1" s="1"/>
  <c r="Z209" i="12"/>
  <c r="Y11" i="1" s="1"/>
  <c r="Z210" i="12"/>
  <c r="Y20" i="1" s="1"/>
  <c r="Y222" i="12"/>
  <c r="X20" i="2" s="1"/>
  <c r="Y252" i="12"/>
  <c r="Z249" i="12"/>
  <c r="Z220" i="12"/>
  <c r="Y11" i="2" s="1"/>
  <c r="Z251" i="12"/>
  <c r="Z224" i="12" s="1"/>
  <c r="Y21" i="1" s="1"/>
  <c r="Z250" i="12"/>
  <c r="Z244" i="12"/>
  <c r="Z221" i="12" s="1"/>
  <c r="AA241" i="12"/>
  <c r="AA119" i="12"/>
  <c r="Z128" i="12"/>
  <c r="Z129" i="12"/>
  <c r="Z122" i="12"/>
  <c r="Z180" i="12"/>
  <c r="Y10" i="1" s="1"/>
  <c r="Z181" i="12"/>
  <c r="Z179" i="12"/>
  <c r="AA171" i="12"/>
  <c r="Z174" i="12"/>
  <c r="Y108" i="12"/>
  <c r="Z277" i="12"/>
  <c r="Z279" i="12" s="1"/>
  <c r="AP266" i="12"/>
  <c r="AA267" i="12"/>
  <c r="AA259" i="12" s="1"/>
  <c r="AF110" i="7" s="1"/>
  <c r="AF100" i="7" s="1"/>
  <c r="AA280" i="12" s="1"/>
  <c r="AP280" i="12" s="1"/>
  <c r="S74" i="12"/>
  <c r="T70" i="12"/>
  <c r="T72" i="12" s="1"/>
  <c r="U60" i="12"/>
  <c r="AA26" i="2"/>
  <c r="AG108" i="18" l="1"/>
  <c r="AG111" i="18"/>
  <c r="AG113" i="18" s="1"/>
  <c r="AG109" i="18"/>
  <c r="AK331" i="7"/>
  <c r="AK330" i="7" s="1"/>
  <c r="AF114" i="18" s="1"/>
  <c r="AF115" i="18" s="1"/>
  <c r="AB312" i="16"/>
  <c r="AP310" i="16"/>
  <c r="R300" i="16"/>
  <c r="Q158" i="1" s="1"/>
  <c r="Z319" i="16"/>
  <c r="R436" i="15"/>
  <c r="T284" i="7"/>
  <c r="O22" i="18" s="1"/>
  <c r="AO22" i="18" s="1"/>
  <c r="AC369" i="15"/>
  <c r="AD365" i="15"/>
  <c r="AE367" i="15" s="1"/>
  <c r="AP339" i="16"/>
  <c r="R305" i="16"/>
  <c r="R297" i="16" s="1"/>
  <c r="Q29" i="1" s="1"/>
  <c r="AA244" i="7"/>
  <c r="AA242" i="7" s="1"/>
  <c r="Q34" i="19"/>
  <c r="Q38" i="19" s="1"/>
  <c r="P109" i="1"/>
  <c r="AP448" i="16"/>
  <c r="AA452" i="16"/>
  <c r="AB450" i="16"/>
  <c r="AA138" i="19"/>
  <c r="AP138" i="19" s="1"/>
  <c r="AF280" i="7"/>
  <c r="AF279" i="7" s="1"/>
  <c r="AA458" i="16" s="1"/>
  <c r="AP458" i="16" s="1"/>
  <c r="AB340" i="16"/>
  <c r="AB339" i="16"/>
  <c r="AC336" i="16"/>
  <c r="AD334" i="16"/>
  <c r="AD332" i="16" s="1"/>
  <c r="P159" i="1"/>
  <c r="Q433" i="16"/>
  <c r="AA238" i="7"/>
  <c r="S325" i="15"/>
  <c r="S315" i="15" s="1"/>
  <c r="T323" i="15"/>
  <c r="S31" i="18"/>
  <c r="S26" i="18"/>
  <c r="S35" i="18" s="1"/>
  <c r="AB372" i="15"/>
  <c r="AB373" i="15"/>
  <c r="Q20" i="18"/>
  <c r="V302" i="7"/>
  <c r="V291" i="7"/>
  <c r="V305" i="7"/>
  <c r="R15" i="18"/>
  <c r="Q21" i="18"/>
  <c r="Q97" i="18"/>
  <c r="Q119" i="18"/>
  <c r="O383" i="15"/>
  <c r="AO383" i="15" s="1"/>
  <c r="N155" i="1"/>
  <c r="AN155" i="1" s="1"/>
  <c r="AO119" i="18"/>
  <c r="O127" i="18"/>
  <c r="O121" i="18"/>
  <c r="O124" i="18"/>
  <c r="O23" i="18"/>
  <c r="AO23" i="18" s="1"/>
  <c r="AO21" i="18"/>
  <c r="O102" i="18"/>
  <c r="O99" i="18"/>
  <c r="AO97" i="18"/>
  <c r="N80" i="1"/>
  <c r="AN80" i="1" s="1"/>
  <c r="AO19" i="18"/>
  <c r="AN102" i="1"/>
  <c r="U284" i="7"/>
  <c r="P22" i="18" s="1"/>
  <c r="P23" i="18" s="1"/>
  <c r="O102" i="1"/>
  <c r="P379" i="15"/>
  <c r="P378" i="15"/>
  <c r="P476" i="15"/>
  <c r="P477" i="15" s="1"/>
  <c r="P124" i="18"/>
  <c r="O88" i="1" s="1"/>
  <c r="P121" i="18"/>
  <c r="P127" i="18"/>
  <c r="P102" i="18"/>
  <c r="P99" i="18"/>
  <c r="O86" i="1" s="1"/>
  <c r="R10" i="18"/>
  <c r="R8" i="18" s="1"/>
  <c r="W233" i="7"/>
  <c r="W232" i="7" s="1"/>
  <c r="R478" i="15" s="1"/>
  <c r="R460" i="15"/>
  <c r="R457" i="15" s="1"/>
  <c r="S448" i="15"/>
  <c r="R433" i="15"/>
  <c r="R13" i="18" s="1"/>
  <c r="R11" i="18" s="1"/>
  <c r="P19" i="18"/>
  <c r="O80" i="1" s="1"/>
  <c r="Q457" i="15"/>
  <c r="Q473" i="15"/>
  <c r="Q470" i="15" s="1"/>
  <c r="X197" i="7"/>
  <c r="X195" i="7" s="1"/>
  <c r="X190" i="7" s="1"/>
  <c r="S30" i="15" s="1"/>
  <c r="T34" i="15"/>
  <c r="Z306" i="12"/>
  <c r="Y21" i="2"/>
  <c r="AP295" i="12"/>
  <c r="AA296" i="12"/>
  <c r="X61" i="1"/>
  <c r="Y308" i="12"/>
  <c r="Y310" i="12" s="1"/>
  <c r="AF13" i="27"/>
  <c r="AF15" i="27" s="1"/>
  <c r="AG11" i="27"/>
  <c r="AK457" i="7"/>
  <c r="AK456" i="7" s="1"/>
  <c r="AF16" i="27" s="1"/>
  <c r="AF8" i="27" s="1"/>
  <c r="AE17" i="27"/>
  <c r="AC105" i="1"/>
  <c r="AD89" i="18"/>
  <c r="AD93" i="18" s="1"/>
  <c r="AH119" i="19"/>
  <c r="AG69" i="1"/>
  <c r="AO385" i="7"/>
  <c r="AO384" i="7" s="1"/>
  <c r="AJ118" i="19" s="1"/>
  <c r="AJ115" i="19"/>
  <c r="AJ117" i="19" s="1"/>
  <c r="AK113" i="19"/>
  <c r="AD108" i="19"/>
  <c r="AC111" i="1"/>
  <c r="AE106" i="19"/>
  <c r="AE105" i="19"/>
  <c r="AF97" i="19"/>
  <c r="AF94" i="19" s="1"/>
  <c r="AG89" i="19"/>
  <c r="AI117" i="19"/>
  <c r="Q161" i="19"/>
  <c r="P113" i="1"/>
  <c r="P30" i="1"/>
  <c r="P28" i="1" s="1"/>
  <c r="Q165" i="19"/>
  <c r="P97" i="1"/>
  <c r="R442" i="16"/>
  <c r="R428" i="16"/>
  <c r="R155" i="19"/>
  <c r="S143" i="19"/>
  <c r="R149" i="19"/>
  <c r="W420" i="7"/>
  <c r="AB352" i="16"/>
  <c r="T9" i="19"/>
  <c r="Y352" i="7" s="1"/>
  <c r="Y351" i="7" s="1"/>
  <c r="Y265" i="7"/>
  <c r="Y264" i="7" s="1"/>
  <c r="T308" i="16" s="1"/>
  <c r="AB310" i="16"/>
  <c r="AE34" i="13"/>
  <c r="AJ135" i="7"/>
  <c r="AF60" i="13"/>
  <c r="AK146" i="7"/>
  <c r="AF88" i="13"/>
  <c r="AK161" i="7"/>
  <c r="AE62" i="13"/>
  <c r="AJ150" i="7"/>
  <c r="AA213" i="7"/>
  <c r="AA211" i="7" s="1"/>
  <c r="AA206" i="7" s="1"/>
  <c r="V183" i="15" s="1"/>
  <c r="W188" i="15"/>
  <c r="AB218" i="7" s="1"/>
  <c r="AB217" i="7" s="1"/>
  <c r="W200" i="15" s="1"/>
  <c r="P96" i="1"/>
  <c r="W417" i="7"/>
  <c r="R148" i="19"/>
  <c r="W406" i="7"/>
  <c r="X275" i="7"/>
  <c r="X274" i="7" s="1"/>
  <c r="S446" i="16" s="1"/>
  <c r="S137" i="19"/>
  <c r="Q50" i="18"/>
  <c r="Q54" i="18" s="1"/>
  <c r="AD100" i="1"/>
  <c r="AJ7" i="7"/>
  <c r="AD140" i="1" s="1"/>
  <c r="AC27" i="2"/>
  <c r="AJ23" i="7"/>
  <c r="AC28" i="2"/>
  <c r="AD28" i="2" s="1"/>
  <c r="AO48" i="12"/>
  <c r="O36" i="12"/>
  <c r="AE70" i="7"/>
  <c r="Z214" i="12" s="1"/>
  <c r="AC95" i="1"/>
  <c r="AD132" i="19"/>
  <c r="AG83" i="19"/>
  <c r="R34" i="19"/>
  <c r="AB191" i="19"/>
  <c r="AB193" i="19" s="1"/>
  <c r="AG148" i="18"/>
  <c r="AC7" i="25"/>
  <c r="AB99" i="1" s="1"/>
  <c r="AE88" i="18"/>
  <c r="AD85" i="1" s="1"/>
  <c r="AE91" i="18"/>
  <c r="Q73" i="18"/>
  <c r="Q77" i="18" s="1"/>
  <c r="R66" i="18"/>
  <c r="R46" i="18"/>
  <c r="R45" i="18" s="1"/>
  <c r="R36" i="18"/>
  <c r="R34" i="18" s="1"/>
  <c r="Q81" i="1" s="1"/>
  <c r="S30" i="18"/>
  <c r="T273" i="15"/>
  <c r="T271" i="15" s="1"/>
  <c r="S275" i="15"/>
  <c r="P84" i="1"/>
  <c r="P82" i="1"/>
  <c r="W260" i="15"/>
  <c r="AJ75" i="7"/>
  <c r="AE198" i="12"/>
  <c r="AJ120" i="7"/>
  <c r="AE293" i="12"/>
  <c r="Z219" i="12"/>
  <c r="AE95" i="7"/>
  <c r="AE85" i="7" s="1"/>
  <c r="Z255" i="12" s="1"/>
  <c r="AF291" i="12"/>
  <c r="AK116" i="7"/>
  <c r="AF237" i="12"/>
  <c r="AK86" i="7"/>
  <c r="AE169" i="12"/>
  <c r="AJ60" i="7"/>
  <c r="AG74" i="25"/>
  <c r="AH72" i="25"/>
  <c r="AG13" i="25"/>
  <c r="AH23" i="25"/>
  <c r="AI21" i="25"/>
  <c r="AN437" i="7" s="1"/>
  <c r="AN436" i="7" s="1"/>
  <c r="AI24" i="25" s="1"/>
  <c r="AL433" i="7"/>
  <c r="AL432" i="7" s="1"/>
  <c r="AG15" i="25" s="1"/>
  <c r="AG14" i="25" s="1"/>
  <c r="AG18" i="25" s="1"/>
  <c r="AH11" i="25"/>
  <c r="AH17" i="25" s="1"/>
  <c r="AG82" i="25"/>
  <c r="AG84" i="25" s="1"/>
  <c r="AH80" i="25"/>
  <c r="AM452" i="7" s="1"/>
  <c r="AM451" i="7" s="1"/>
  <c r="AH92" i="25" s="1"/>
  <c r="AF84" i="25"/>
  <c r="AE90" i="25"/>
  <c r="AE93" i="25" s="1"/>
  <c r="AF88" i="25"/>
  <c r="AC191" i="19"/>
  <c r="AC193" i="19" s="1"/>
  <c r="AE187" i="19"/>
  <c r="AE190" i="19"/>
  <c r="AD176" i="19"/>
  <c r="AD183" i="19"/>
  <c r="AE173" i="19"/>
  <c r="AE177" i="19" s="1"/>
  <c r="AD93" i="1"/>
  <c r="AF86" i="18"/>
  <c r="S380" i="16"/>
  <c r="S368" i="16" s="1"/>
  <c r="S366" i="16"/>
  <c r="U10" i="19"/>
  <c r="U371" i="16"/>
  <c r="T365" i="16"/>
  <c r="T379" i="16"/>
  <c r="T367" i="16" s="1"/>
  <c r="T378" i="16"/>
  <c r="K13" i="15"/>
  <c r="AE403" i="15"/>
  <c r="AE391" i="15" s="1"/>
  <c r="AD415" i="15"/>
  <c r="AD428" i="15" s="1"/>
  <c r="AD462" i="15"/>
  <c r="AD475" i="15" s="1"/>
  <c r="AE450" i="15"/>
  <c r="AE438" i="15" s="1"/>
  <c r="S398" i="15"/>
  <c r="S392" i="15" s="1"/>
  <c r="S387" i="15"/>
  <c r="W62" i="15"/>
  <c r="X64" i="15" s="1"/>
  <c r="X13" i="2"/>
  <c r="Y27" i="13"/>
  <c r="AD140" i="7" s="1"/>
  <c r="AD130" i="7" s="1"/>
  <c r="Y50" i="13" s="1"/>
  <c r="W109" i="12"/>
  <c r="W134" i="12"/>
  <c r="W111" i="12" s="1"/>
  <c r="X132" i="12"/>
  <c r="X107" i="12"/>
  <c r="Y130" i="12"/>
  <c r="Y104" i="12"/>
  <c r="Z102" i="12"/>
  <c r="Z101" i="12"/>
  <c r="AE50" i="7" s="1"/>
  <c r="AE40" i="7" s="1"/>
  <c r="Z110" i="12" s="1"/>
  <c r="Y19" i="1"/>
  <c r="AK26" i="7"/>
  <c r="Z127" i="12"/>
  <c r="Z130" i="12" s="1"/>
  <c r="Z132" i="12" s="1"/>
  <c r="AE57" i="12"/>
  <c r="AJ30" i="7"/>
  <c r="AA317" i="16"/>
  <c r="AP317" i="16" s="1"/>
  <c r="AA318" i="16"/>
  <c r="AP318" i="16" s="1"/>
  <c r="AP314" i="16"/>
  <c r="U414" i="15"/>
  <c r="U427" i="15" s="1"/>
  <c r="V402" i="15"/>
  <c r="V390" i="15" s="1"/>
  <c r="AD413" i="15"/>
  <c r="AD426" i="15" s="1"/>
  <c r="AE401" i="15"/>
  <c r="AE389" i="15" s="1"/>
  <c r="R20" i="19"/>
  <c r="R16" i="19"/>
  <c r="Q90" i="1" s="1"/>
  <c r="R47" i="19"/>
  <c r="R48" i="19"/>
  <c r="R46" i="19"/>
  <c r="W367" i="7" s="1"/>
  <c r="W366" i="7" s="1"/>
  <c r="R56" i="19" s="1"/>
  <c r="R55" i="19"/>
  <c r="R52" i="19" s="1"/>
  <c r="R33" i="19"/>
  <c r="S31" i="19"/>
  <c r="S11" i="19"/>
  <c r="X357" i="7" s="1"/>
  <c r="X356" i="7" s="1"/>
  <c r="S19" i="19" s="1"/>
  <c r="S30" i="19"/>
  <c r="S329" i="16"/>
  <c r="S306" i="16" s="1"/>
  <c r="S298" i="16" s="1"/>
  <c r="R43" i="1" s="1"/>
  <c r="S328" i="16"/>
  <c r="S304" i="16"/>
  <c r="S296" i="16" s="1"/>
  <c r="T325" i="16"/>
  <c r="T304" i="16" s="1"/>
  <c r="U323" i="16"/>
  <c r="Z265" i="7" s="1"/>
  <c r="Z264" i="7" s="1"/>
  <c r="U308" i="16" s="1"/>
  <c r="T12" i="19"/>
  <c r="AH96" i="19"/>
  <c r="AH104" i="19" s="1"/>
  <c r="AG104" i="19"/>
  <c r="AG71" i="19"/>
  <c r="AF79" i="19"/>
  <c r="AG52" i="25"/>
  <c r="AG60" i="25" s="1"/>
  <c r="AL445" i="7" s="1"/>
  <c r="AL444" i="7" s="1"/>
  <c r="AG68" i="25" s="1"/>
  <c r="AG168" i="18"/>
  <c r="AH160" i="18"/>
  <c r="AI152" i="18"/>
  <c r="AN343" i="7" s="1"/>
  <c r="AN342" i="7" s="1"/>
  <c r="AI172" i="18" s="1"/>
  <c r="AG161" i="18"/>
  <c r="AH153" i="18"/>
  <c r="AF169" i="18"/>
  <c r="AD59" i="25"/>
  <c r="AD67" i="25"/>
  <c r="AD7" i="25" s="1"/>
  <c r="AC99" i="1" s="1"/>
  <c r="AF171" i="18"/>
  <c r="AE108" i="1" s="1"/>
  <c r="AF62" i="25"/>
  <c r="AH154" i="18"/>
  <c r="AG162" i="18"/>
  <c r="AE62" i="25"/>
  <c r="AD89" i="1"/>
  <c r="AE173" i="18"/>
  <c r="AE51" i="25"/>
  <c r="AF60" i="25"/>
  <c r="AK445" i="7" s="1"/>
  <c r="AK444" i="7" s="1"/>
  <c r="AF68" i="25" s="1"/>
  <c r="AF167" i="18"/>
  <c r="AF159" i="18"/>
  <c r="AH134" i="18"/>
  <c r="AM338" i="7" s="1"/>
  <c r="AM337" i="7" s="1"/>
  <c r="AH147" i="18" s="1"/>
  <c r="AG142" i="18"/>
  <c r="AF141" i="18"/>
  <c r="AF28" i="25" s="1"/>
  <c r="AF29" i="25"/>
  <c r="AE37" i="25"/>
  <c r="AE41" i="25" s="1"/>
  <c r="AE28" i="25"/>
  <c r="AD48" i="25"/>
  <c r="AC48" i="25"/>
  <c r="AF102" i="19"/>
  <c r="AG95" i="19"/>
  <c r="AG103" i="19" s="1"/>
  <c r="AH87" i="19"/>
  <c r="AM380" i="7" s="1"/>
  <c r="AM379" i="7" s="1"/>
  <c r="AH107" i="19" s="1"/>
  <c r="AF69" i="19"/>
  <c r="AF77" i="19"/>
  <c r="AH62" i="19"/>
  <c r="AM375" i="7" s="1"/>
  <c r="AM374" i="7" s="1"/>
  <c r="AH82" i="19" s="1"/>
  <c r="AG70" i="19"/>
  <c r="AG78" i="19" s="1"/>
  <c r="AL45" i="19"/>
  <c r="AM45" i="19"/>
  <c r="AI28" i="19"/>
  <c r="AC311" i="15"/>
  <c r="AC312" i="15"/>
  <c r="K252" i="15"/>
  <c r="AF83" i="18"/>
  <c r="AK326" i="7" s="1"/>
  <c r="AK325" i="7" s="1"/>
  <c r="AF92" i="18" s="1"/>
  <c r="R410" i="15"/>
  <c r="R424" i="15"/>
  <c r="R423" i="15" s="1"/>
  <c r="AP361" i="15"/>
  <c r="AA363" i="15"/>
  <c r="AP363" i="15" s="1"/>
  <c r="X59" i="1"/>
  <c r="Y213" i="12"/>
  <c r="Y215" i="12" s="1"/>
  <c r="AG5" i="25"/>
  <c r="AH106" i="18"/>
  <c r="AE128" i="19"/>
  <c r="AE130" i="19" s="1"/>
  <c r="AF125" i="19"/>
  <c r="AK395" i="7" s="1"/>
  <c r="AK394" i="7" s="1"/>
  <c r="AF131" i="19" s="1"/>
  <c r="AD179" i="19"/>
  <c r="AF168" i="19"/>
  <c r="AE172" i="19"/>
  <c r="AH5" i="19"/>
  <c r="AF84" i="18"/>
  <c r="AG80" i="18"/>
  <c r="AD412" i="15"/>
  <c r="AD425" i="15" s="1"/>
  <c r="AE400" i="15"/>
  <c r="AE388" i="15" s="1"/>
  <c r="AE446" i="15"/>
  <c r="AE434" i="15" s="1"/>
  <c r="AD458" i="15"/>
  <c r="AD471" i="15" s="1"/>
  <c r="AE449" i="15"/>
  <c r="AE437" i="15" s="1"/>
  <c r="AD461" i="15"/>
  <c r="AD474" i="15" s="1"/>
  <c r="AE447" i="15"/>
  <c r="AE435" i="15" s="1"/>
  <c r="AD459" i="15"/>
  <c r="AD472" i="15" s="1"/>
  <c r="AG81" i="18"/>
  <c r="AM67" i="18"/>
  <c r="AE62" i="18"/>
  <c r="AF60" i="18"/>
  <c r="AE83" i="1" s="1"/>
  <c r="AG58" i="18"/>
  <c r="X58" i="1"/>
  <c r="Y184" i="12"/>
  <c r="Y186" i="12" s="1"/>
  <c r="K24" i="15"/>
  <c r="K45" i="2"/>
  <c r="L164" i="16"/>
  <c r="AD347" i="16"/>
  <c r="AE345" i="16"/>
  <c r="AE343" i="16" s="1"/>
  <c r="AC356" i="15"/>
  <c r="AC354" i="15" s="1"/>
  <c r="AC358" i="15" s="1"/>
  <c r="AB358" i="15"/>
  <c r="X347" i="15"/>
  <c r="Y345" i="15"/>
  <c r="Y343" i="15" s="1"/>
  <c r="X336" i="15"/>
  <c r="X338" i="15" s="1"/>
  <c r="Y334" i="15"/>
  <c r="Y332" i="15" s="1"/>
  <c r="Y286" i="15"/>
  <c r="Z284" i="15"/>
  <c r="Z282" i="15" s="1"/>
  <c r="AD395" i="16"/>
  <c r="AD393" i="16" s="1"/>
  <c r="AC397" i="16"/>
  <c r="K42" i="2"/>
  <c r="L208" i="15"/>
  <c r="K41" i="2"/>
  <c r="L164" i="15"/>
  <c r="L316" i="15"/>
  <c r="L256" i="15"/>
  <c r="L255" i="15"/>
  <c r="L162" i="15"/>
  <c r="K50" i="1" s="1"/>
  <c r="J31" i="1"/>
  <c r="L28" i="15"/>
  <c r="L27" i="15"/>
  <c r="L18" i="15"/>
  <c r="AC419" i="16"/>
  <c r="AD417" i="16"/>
  <c r="AD415" i="16" s="1"/>
  <c r="AP422" i="16"/>
  <c r="AA424" i="16"/>
  <c r="AP424" i="16" s="1"/>
  <c r="AB424" i="16"/>
  <c r="AE356" i="16"/>
  <c r="AE354" i="16" s="1"/>
  <c r="AD358" i="16"/>
  <c r="AC361" i="16"/>
  <c r="AC362" i="16"/>
  <c r="AB401" i="16"/>
  <c r="AB400" i="16"/>
  <c r="AP400" i="16"/>
  <c r="AA402" i="16"/>
  <c r="AP402" i="16" s="1"/>
  <c r="L94" i="15"/>
  <c r="L93" i="15"/>
  <c r="AE365" i="15"/>
  <c r="AF367" i="15" s="1"/>
  <c r="AD369" i="15"/>
  <c r="Z211" i="12"/>
  <c r="Y19" i="2"/>
  <c r="Z182" i="12"/>
  <c r="Y18" i="2"/>
  <c r="AE304" i="15"/>
  <c r="AF306" i="15" s="1"/>
  <c r="AD308" i="15"/>
  <c r="AB313" i="15"/>
  <c r="AA302" i="15"/>
  <c r="AP302" i="15" s="1"/>
  <c r="AP300" i="15"/>
  <c r="AC297" i="15"/>
  <c r="AC301" i="15" s="1"/>
  <c r="AD293" i="15"/>
  <c r="AE295" i="15" s="1"/>
  <c r="AC300" i="15"/>
  <c r="AB300" i="15"/>
  <c r="AB301" i="15"/>
  <c r="AC350" i="16"/>
  <c r="AC351" i="16"/>
  <c r="V62" i="1"/>
  <c r="W49" i="13"/>
  <c r="W51" i="13" s="1"/>
  <c r="X47" i="13"/>
  <c r="W22" i="2"/>
  <c r="Z103" i="13"/>
  <c r="Y24" i="2"/>
  <c r="M148" i="15"/>
  <c r="L156" i="15"/>
  <c r="Y145" i="15"/>
  <c r="Y143" i="15" s="1"/>
  <c r="M82" i="15"/>
  <c r="L90" i="15"/>
  <c r="W81" i="15"/>
  <c r="W77" i="15"/>
  <c r="Q445" i="16"/>
  <c r="Q431" i="16" s="1"/>
  <c r="Q430" i="16"/>
  <c r="P44" i="1" s="1"/>
  <c r="AC282" i="16"/>
  <c r="AC281" i="16"/>
  <c r="AC283" i="16" s="1"/>
  <c r="R443" i="16"/>
  <c r="R429" i="16" s="1"/>
  <c r="S436" i="16"/>
  <c r="L161" i="15"/>
  <c r="K36" i="1" s="1"/>
  <c r="Z190" i="16"/>
  <c r="AD278" i="16"/>
  <c r="AE276" i="16"/>
  <c r="AE274" i="16" s="1"/>
  <c r="AC408" i="16"/>
  <c r="AD406" i="16"/>
  <c r="AD404" i="16" s="1"/>
  <c r="AA413" i="16"/>
  <c r="AP413" i="16" s="1"/>
  <c r="AP411" i="16"/>
  <c r="AB413" i="16"/>
  <c r="AB389" i="16"/>
  <c r="AB390" i="16"/>
  <c r="AD12" i="13"/>
  <c r="Y48" i="13"/>
  <c r="X76" i="1" s="1"/>
  <c r="Z36" i="13"/>
  <c r="Z37" i="13" s="1"/>
  <c r="Y45" i="13"/>
  <c r="X14" i="1" s="1"/>
  <c r="Y46" i="13"/>
  <c r="X23" i="1" s="1"/>
  <c r="AF9" i="13"/>
  <c r="AF11" i="13" s="1"/>
  <c r="Y39" i="13"/>
  <c r="Y44" i="13"/>
  <c r="AE11" i="13"/>
  <c r="AD384" i="16"/>
  <c r="AD382" i="16" s="1"/>
  <c r="AC386" i="16"/>
  <c r="AP389" i="16"/>
  <c r="AA391" i="16"/>
  <c r="AP391" i="16" s="1"/>
  <c r="AA319" i="16"/>
  <c r="L182" i="16"/>
  <c r="L163" i="16" s="1"/>
  <c r="W173" i="16"/>
  <c r="M148" i="16"/>
  <c r="L156" i="16"/>
  <c r="L141" i="16"/>
  <c r="M133" i="16"/>
  <c r="L126" i="16"/>
  <c r="M118" i="16"/>
  <c r="L94" i="16"/>
  <c r="L111" i="16"/>
  <c r="L93" i="16"/>
  <c r="AA130" i="16"/>
  <c r="AP130" i="16" s="1"/>
  <c r="W145" i="16"/>
  <c r="Z115" i="16"/>
  <c r="AB245" i="16"/>
  <c r="Z132" i="16"/>
  <c r="Z102" i="16"/>
  <c r="AL105" i="16" s="1"/>
  <c r="Z98" i="16"/>
  <c r="AA187" i="16"/>
  <c r="AP187" i="16" s="1"/>
  <c r="L246" i="15"/>
  <c r="Y192" i="16"/>
  <c r="AO96" i="12"/>
  <c r="O46" i="12"/>
  <c r="AO93" i="12"/>
  <c r="O43" i="12"/>
  <c r="AO94" i="12"/>
  <c r="O44" i="12"/>
  <c r="AO87" i="12"/>
  <c r="O41" i="12"/>
  <c r="O95" i="12"/>
  <c r="O97" i="12" s="1"/>
  <c r="AO92" i="12"/>
  <c r="O42" i="12"/>
  <c r="AO40" i="12"/>
  <c r="O28" i="12"/>
  <c r="N8" i="2" s="1"/>
  <c r="AN8" i="2" s="1"/>
  <c r="N33" i="12"/>
  <c r="M57" i="1" s="1"/>
  <c r="N99" i="12"/>
  <c r="N47" i="12"/>
  <c r="N49" i="12" s="1"/>
  <c r="P13" i="12"/>
  <c r="P85" i="12"/>
  <c r="P39" i="12" s="1"/>
  <c r="AF9" i="12"/>
  <c r="AF11" i="12" s="1"/>
  <c r="AA247" i="16"/>
  <c r="AP247" i="16" s="1"/>
  <c r="AA246" i="16"/>
  <c r="AP246" i="16" s="1"/>
  <c r="AP220" i="16"/>
  <c r="AA294" i="16"/>
  <c r="AP294" i="16" s="1"/>
  <c r="AP292" i="16"/>
  <c r="AC289" i="16"/>
  <c r="AD287" i="16"/>
  <c r="AD285" i="16" s="1"/>
  <c r="AB292" i="16"/>
  <c r="AB293" i="16"/>
  <c r="AE236" i="16"/>
  <c r="AE234" i="16" s="1"/>
  <c r="AD238" i="16"/>
  <c r="AB243" i="16"/>
  <c r="AC241" i="16"/>
  <c r="AC242" i="16"/>
  <c r="AP270" i="16"/>
  <c r="AA272" i="16"/>
  <c r="AP272" i="16" s="1"/>
  <c r="AC267" i="16"/>
  <c r="AD265" i="16"/>
  <c r="AD263" i="16" s="1"/>
  <c r="AP260" i="16"/>
  <c r="AP259" i="16"/>
  <c r="AA261" i="16"/>
  <c r="AD254" i="16"/>
  <c r="AD252" i="16" s="1"/>
  <c r="AC256" i="16"/>
  <c r="AC260" i="16" s="1"/>
  <c r="AA221" i="16"/>
  <c r="AP221" i="16" s="1"/>
  <c r="AP219" i="16"/>
  <c r="AD214" i="16"/>
  <c r="AD212" i="16" s="1"/>
  <c r="AC216" i="16"/>
  <c r="AP209" i="16"/>
  <c r="AP208" i="16"/>
  <c r="AA210" i="16"/>
  <c r="AP194" i="16"/>
  <c r="AC205" i="16"/>
  <c r="AD203" i="16"/>
  <c r="AD201" i="16" s="1"/>
  <c r="AA230" i="16"/>
  <c r="AA195" i="16" s="1"/>
  <c r="AA231" i="16"/>
  <c r="AA196" i="16" s="1"/>
  <c r="AP227" i="16"/>
  <c r="AC225" i="16"/>
  <c r="AC223" i="16" s="1"/>
  <c r="AB227" i="16"/>
  <c r="AB194" i="16" s="1"/>
  <c r="Z199" i="16"/>
  <c r="Z192" i="16" s="1"/>
  <c r="AB270" i="16"/>
  <c r="AB271" i="16"/>
  <c r="AB260" i="16"/>
  <c r="AB259" i="16"/>
  <c r="AB219" i="16"/>
  <c r="AB220" i="16"/>
  <c r="AB209" i="16"/>
  <c r="AB208" i="16"/>
  <c r="L90" i="16"/>
  <c r="X79" i="16"/>
  <c r="X77" i="16" s="1"/>
  <c r="M67" i="16"/>
  <c r="L75" i="16"/>
  <c r="M52" i="16"/>
  <c r="L60" i="16"/>
  <c r="AA64" i="16"/>
  <c r="AP64" i="16" s="1"/>
  <c r="Z66" i="16"/>
  <c r="W34" i="16"/>
  <c r="W49" i="16"/>
  <c r="V51" i="16"/>
  <c r="L352" i="15"/>
  <c r="L341" i="15"/>
  <c r="L330" i="15"/>
  <c r="L291" i="15"/>
  <c r="L280" i="15"/>
  <c r="L269" i="15"/>
  <c r="L242" i="15"/>
  <c r="M234" i="15"/>
  <c r="L206" i="15"/>
  <c r="K51" i="1" s="1"/>
  <c r="L226" i="15"/>
  <c r="M218" i="15"/>
  <c r="L205" i="15"/>
  <c r="K37" i="1" s="1"/>
  <c r="Y231" i="15"/>
  <c r="Y229" i="15" s="1"/>
  <c r="Y215" i="15"/>
  <c r="Y213" i="15" s="1"/>
  <c r="Y173" i="15"/>
  <c r="Y169" i="15"/>
  <c r="L199" i="15"/>
  <c r="M191" i="15"/>
  <c r="L182" i="15"/>
  <c r="M174" i="15"/>
  <c r="W190" i="15"/>
  <c r="W186" i="15"/>
  <c r="AB213" i="7" s="1"/>
  <c r="AB211" i="7" s="1"/>
  <c r="AB206" i="7" s="1"/>
  <c r="W183" i="15" s="1"/>
  <c r="M133" i="15"/>
  <c r="L141" i="15"/>
  <c r="M118" i="15"/>
  <c r="L126" i="15"/>
  <c r="M106" i="15"/>
  <c r="Y130" i="15"/>
  <c r="Y115" i="15"/>
  <c r="Y113" i="15" s="1"/>
  <c r="X132" i="15"/>
  <c r="W102" i="15"/>
  <c r="W98" i="15"/>
  <c r="M67" i="15"/>
  <c r="L75" i="15"/>
  <c r="W66" i="15"/>
  <c r="L60" i="15"/>
  <c r="M52" i="15"/>
  <c r="X49" i="15"/>
  <c r="M37" i="15"/>
  <c r="L45" i="15"/>
  <c r="AD117" i="13"/>
  <c r="AD12" i="12"/>
  <c r="AG51" i="12"/>
  <c r="AG53" i="12" s="1"/>
  <c r="AG76" i="12"/>
  <c r="AG78" i="12" s="1"/>
  <c r="AG80" i="12" s="1"/>
  <c r="AG82" i="12" s="1"/>
  <c r="AG192" i="12"/>
  <c r="AG194" i="12" s="1"/>
  <c r="AG287" i="12"/>
  <c r="AG289" i="12" s="1"/>
  <c r="AG28" i="13"/>
  <c r="AG30" i="13" s="1"/>
  <c r="AL131" i="7" s="1"/>
  <c r="AG56" i="13"/>
  <c r="AG58" i="13" s="1"/>
  <c r="AL146" i="7" s="1"/>
  <c r="AG233" i="12"/>
  <c r="AG235" i="12" s="1"/>
  <c r="AL86" i="7" s="1"/>
  <c r="AG84" i="13"/>
  <c r="AG86" i="13" s="1"/>
  <c r="AL161" i="7" s="1"/>
  <c r="AG163" i="12"/>
  <c r="AG165" i="12" s="1"/>
  <c r="AL56" i="7" s="1"/>
  <c r="AF55" i="12"/>
  <c r="AF80" i="12"/>
  <c r="AF196" i="12"/>
  <c r="AK75" i="7" s="1"/>
  <c r="AF32" i="13"/>
  <c r="AK135" i="7" s="1"/>
  <c r="AE237" i="12"/>
  <c r="AJ90" i="7" s="1"/>
  <c r="AE90" i="13"/>
  <c r="AE116" i="13"/>
  <c r="AF112" i="13"/>
  <c r="AF115" i="13" s="1"/>
  <c r="AF167" i="12"/>
  <c r="AK60" i="7" s="1"/>
  <c r="Y105" i="13"/>
  <c r="AP92" i="13"/>
  <c r="AA93" i="13"/>
  <c r="AP200" i="12"/>
  <c r="AA201" i="12"/>
  <c r="X256" i="12"/>
  <c r="X229" i="12" s="1"/>
  <c r="X227" i="12"/>
  <c r="Z154" i="12"/>
  <c r="Z151" i="12"/>
  <c r="Z105" i="12" s="1"/>
  <c r="Z145" i="12"/>
  <c r="Z103" i="12" s="1"/>
  <c r="Z152" i="12"/>
  <c r="Z106" i="12" s="1"/>
  <c r="Z150" i="12"/>
  <c r="AA142" i="12"/>
  <c r="Y254" i="12"/>
  <c r="Y225" i="12"/>
  <c r="X60" i="1" s="1"/>
  <c r="Z222" i="12"/>
  <c r="Y20" i="2" s="1"/>
  <c r="Z252" i="12"/>
  <c r="Z223" i="12"/>
  <c r="Y12" i="1" s="1"/>
  <c r="AP241" i="12"/>
  <c r="AA242" i="12"/>
  <c r="AA232" i="12" s="1"/>
  <c r="AF95" i="7" s="1"/>
  <c r="AF85" i="7" s="1"/>
  <c r="AA255" i="12" s="1"/>
  <c r="AA228" i="12" s="1"/>
  <c r="AP119" i="12"/>
  <c r="AA120" i="12"/>
  <c r="AP171" i="12"/>
  <c r="AA172" i="12"/>
  <c r="AA278" i="12"/>
  <c r="U71" i="12"/>
  <c r="Z281" i="12"/>
  <c r="AB266" i="12"/>
  <c r="AB267" i="12" s="1"/>
  <c r="AB259" i="12" s="1"/>
  <c r="AG110" i="7" s="1"/>
  <c r="AG100" i="7" s="1"/>
  <c r="AB280" i="12" s="1"/>
  <c r="AA274" i="12"/>
  <c r="AA269" i="12"/>
  <c r="AP259" i="12" s="1"/>
  <c r="AP267" i="12"/>
  <c r="AA276" i="12"/>
  <c r="AA275" i="12"/>
  <c r="Y281" i="12"/>
  <c r="U67" i="12"/>
  <c r="U62" i="12"/>
  <c r="V59" i="12"/>
  <c r="U68" i="12"/>
  <c r="U69" i="12"/>
  <c r="AB26" i="2"/>
  <c r="AD105" i="1" l="1"/>
  <c r="AE89" i="18"/>
  <c r="AH108" i="18"/>
  <c r="AH109" i="18"/>
  <c r="AH111" i="18"/>
  <c r="AH113" i="18" s="1"/>
  <c r="AL331" i="7"/>
  <c r="AL330" i="7" s="1"/>
  <c r="AG114" i="18" s="1"/>
  <c r="AG115" i="18" s="1"/>
  <c r="R301" i="16"/>
  <c r="R302" i="16" s="1"/>
  <c r="T8" i="19"/>
  <c r="T17" i="19" s="1"/>
  <c r="R473" i="15"/>
  <c r="R470" i="15" s="1"/>
  <c r="R476" i="15"/>
  <c r="Q19" i="18"/>
  <c r="P80" i="1" s="1"/>
  <c r="AB374" i="15"/>
  <c r="AC372" i="15"/>
  <c r="AC373" i="15"/>
  <c r="AA237" i="7"/>
  <c r="V30" i="16" s="1"/>
  <c r="T329" i="16"/>
  <c r="T306" i="16" s="1"/>
  <c r="T298" i="16" s="1"/>
  <c r="S43" i="1" s="1"/>
  <c r="T328" i="16"/>
  <c r="AB341" i="16"/>
  <c r="AP452" i="16"/>
  <c r="AA455" i="16"/>
  <c r="AA456" i="16"/>
  <c r="AP456" i="16" s="1"/>
  <c r="AB448" i="16"/>
  <c r="AG280" i="7"/>
  <c r="AG279" i="7" s="1"/>
  <c r="AB458" i="16" s="1"/>
  <c r="AB138" i="19"/>
  <c r="AC340" i="16"/>
  <c r="AC339" i="16"/>
  <c r="AC341" i="16" s="1"/>
  <c r="AD336" i="16"/>
  <c r="AE334" i="16"/>
  <c r="AE332" i="16" s="1"/>
  <c r="Q434" i="16"/>
  <c r="Q35" i="2"/>
  <c r="Q33" i="2" s="1"/>
  <c r="R432" i="16"/>
  <c r="AC312" i="16"/>
  <c r="AC310" i="16" s="1"/>
  <c r="AB314" i="16"/>
  <c r="AB316" i="16" s="1"/>
  <c r="AB238" i="7"/>
  <c r="T28" i="18"/>
  <c r="T321" i="15"/>
  <c r="V284" i="7"/>
  <c r="Q22" i="18" s="1"/>
  <c r="Q23" i="18" s="1"/>
  <c r="P102" i="1"/>
  <c r="Q99" i="18"/>
  <c r="P86" i="1" s="1"/>
  <c r="Q102" i="18"/>
  <c r="P106" i="1" s="1"/>
  <c r="Q127" i="18"/>
  <c r="Q121" i="18"/>
  <c r="Q124" i="18"/>
  <c r="P88" i="1" s="1"/>
  <c r="W305" i="7"/>
  <c r="S15" i="18"/>
  <c r="R97" i="18"/>
  <c r="R99" i="18" s="1"/>
  <c r="Q86" i="1" s="1"/>
  <c r="R119" i="18"/>
  <c r="R127" i="18" s="1"/>
  <c r="R21" i="18"/>
  <c r="S411" i="15"/>
  <c r="S386" i="15"/>
  <c r="S12" i="18" s="1"/>
  <c r="T399" i="15"/>
  <c r="T398" i="15" s="1"/>
  <c r="N107" i="1"/>
  <c r="AN107" i="1" s="1"/>
  <c r="O125" i="18"/>
  <c r="AO125" i="18" s="1"/>
  <c r="O129" i="18"/>
  <c r="AO129" i="18" s="1"/>
  <c r="N33" i="1"/>
  <c r="AN33" i="1" s="1"/>
  <c r="N88" i="1"/>
  <c r="AN88" i="1" s="1"/>
  <c r="AO124" i="18"/>
  <c r="AO102" i="18"/>
  <c r="N106" i="1"/>
  <c r="O100" i="18"/>
  <c r="AO100" i="18" s="1"/>
  <c r="AO99" i="18"/>
  <c r="N86" i="1"/>
  <c r="AN86" i="1" s="1"/>
  <c r="P382" i="15"/>
  <c r="O38" i="2"/>
  <c r="O33" i="1"/>
  <c r="O107" i="1"/>
  <c r="P125" i="18"/>
  <c r="P129" i="18" s="1"/>
  <c r="O106" i="1"/>
  <c r="P100" i="18"/>
  <c r="P103" i="18" s="1"/>
  <c r="S436" i="15"/>
  <c r="S445" i="15"/>
  <c r="Q476" i="15"/>
  <c r="Q378" i="15"/>
  <c r="Q379" i="15"/>
  <c r="P33" i="1" s="1"/>
  <c r="Q477" i="15"/>
  <c r="T36" i="15"/>
  <c r="Y191" i="7"/>
  <c r="T32" i="15"/>
  <c r="Z12" i="2"/>
  <c r="AO12" i="2" s="1"/>
  <c r="AA286" i="12"/>
  <c r="Y61" i="1"/>
  <c r="Z308" i="12"/>
  <c r="Z310" i="12" s="1"/>
  <c r="AA307" i="12"/>
  <c r="Z75" i="1" s="1"/>
  <c r="AO75" i="1" s="1"/>
  <c r="AA305" i="12"/>
  <c r="AP296" i="12"/>
  <c r="AA304" i="12"/>
  <c r="AA303" i="12"/>
  <c r="AA298" i="12"/>
  <c r="AP298" i="12" s="1"/>
  <c r="AB295" i="12"/>
  <c r="AB296" i="12" s="1"/>
  <c r="AK120" i="7"/>
  <c r="AF293" i="12"/>
  <c r="T296" i="16"/>
  <c r="AE12" i="13"/>
  <c r="AK150" i="7"/>
  <c r="AF62" i="13"/>
  <c r="AF17" i="27"/>
  <c r="AF7" i="27"/>
  <c r="AE100" i="1" s="1"/>
  <c r="AH11" i="27"/>
  <c r="AG13" i="27"/>
  <c r="AG15" i="27" s="1"/>
  <c r="AL457" i="7"/>
  <c r="AL456" i="7" s="1"/>
  <c r="AG16" i="27" s="1"/>
  <c r="AG8" i="27" s="1"/>
  <c r="AH69" i="1"/>
  <c r="AH67" i="1" s="1"/>
  <c r="AI119" i="19"/>
  <c r="AG67" i="1"/>
  <c r="AP385" i="7"/>
  <c r="AP384" i="7" s="1"/>
  <c r="AK118" i="19" s="1"/>
  <c r="AK115" i="19"/>
  <c r="AL113" i="19"/>
  <c r="AF106" i="19"/>
  <c r="AE111" i="1" s="1"/>
  <c r="AF105" i="19"/>
  <c r="AG97" i="19"/>
  <c r="AH89" i="19"/>
  <c r="AJ119" i="19"/>
  <c r="AI69" i="1"/>
  <c r="AI67" i="1" s="1"/>
  <c r="AD111" i="1"/>
  <c r="AE108" i="19"/>
  <c r="AB194" i="19"/>
  <c r="AB196" i="19" s="1"/>
  <c r="AA114" i="1"/>
  <c r="AC194" i="19"/>
  <c r="AC196" i="19" s="1"/>
  <c r="AB114" i="1"/>
  <c r="R444" i="16"/>
  <c r="R163" i="19"/>
  <c r="R160" i="19"/>
  <c r="R157" i="19"/>
  <c r="R51" i="19"/>
  <c r="Q110" i="1"/>
  <c r="S440" i="16"/>
  <c r="S140" i="19"/>
  <c r="S139" i="19" s="1"/>
  <c r="W143" i="16"/>
  <c r="X145" i="16" s="1"/>
  <c r="AC249" i="7" s="1"/>
  <c r="AC248" i="7" s="1"/>
  <c r="X96" i="16" s="1"/>
  <c r="AB249" i="7"/>
  <c r="AB248" i="7" s="1"/>
  <c r="W96" i="16" s="1"/>
  <c r="Z113" i="16"/>
  <c r="AK165" i="7"/>
  <c r="AF90" i="13"/>
  <c r="X262" i="15"/>
  <c r="X260" i="15" s="1"/>
  <c r="X264" i="15" s="1"/>
  <c r="W264" i="15"/>
  <c r="W266" i="15" s="1"/>
  <c r="R147" i="19"/>
  <c r="W399" i="7"/>
  <c r="R150" i="19" s="1"/>
  <c r="Q112" i="1"/>
  <c r="S136" i="19"/>
  <c r="AK7" i="7"/>
  <c r="AD27" i="2"/>
  <c r="AK23" i="7"/>
  <c r="O22" i="12"/>
  <c r="AO22" i="12" s="1"/>
  <c r="AO36" i="12"/>
  <c r="AD95" i="1"/>
  <c r="AE132" i="19"/>
  <c r="AH83" i="19"/>
  <c r="R38" i="19"/>
  <c r="AH148" i="18"/>
  <c r="AF91" i="18"/>
  <c r="AE105" i="1" s="1"/>
  <c r="AF88" i="18"/>
  <c r="AE85" i="1" s="1"/>
  <c r="R75" i="18"/>
  <c r="Q104" i="1" s="1"/>
  <c r="R72" i="18"/>
  <c r="R69" i="18"/>
  <c r="W318" i="7" s="1"/>
  <c r="W317" i="7" s="1"/>
  <c r="R76" i="18" s="1"/>
  <c r="R70" i="18"/>
  <c r="R52" i="18"/>
  <c r="Q103" i="1" s="1"/>
  <c r="R49" i="18"/>
  <c r="W308" i="7"/>
  <c r="W307" i="7" s="1"/>
  <c r="R53" i="18" s="1"/>
  <c r="S29" i="18"/>
  <c r="S47" i="18"/>
  <c r="Y223" i="7"/>
  <c r="Y222" i="7" s="1"/>
  <c r="T37" i="18" s="1"/>
  <c r="T27" i="18"/>
  <c r="T275" i="15"/>
  <c r="T30" i="18"/>
  <c r="U273" i="15"/>
  <c r="S254" i="15"/>
  <c r="S277" i="15"/>
  <c r="AC313" i="15"/>
  <c r="S9" i="18"/>
  <c r="X228" i="7"/>
  <c r="X227" i="7" s="1"/>
  <c r="S431" i="15" s="1"/>
  <c r="Z171" i="15"/>
  <c r="Z173" i="15" s="1"/>
  <c r="AP255" i="12"/>
  <c r="Z228" i="12"/>
  <c r="AP228" i="12" s="1"/>
  <c r="AK90" i="7"/>
  <c r="AF239" i="12"/>
  <c r="Y132" i="12"/>
  <c r="Y107" i="12"/>
  <c r="P27" i="12"/>
  <c r="U35" i="7"/>
  <c r="U25" i="7" s="1"/>
  <c r="AG196" i="12"/>
  <c r="AL71" i="7"/>
  <c r="AG291" i="12"/>
  <c r="AL116" i="7"/>
  <c r="AG76" i="25"/>
  <c r="AI72" i="25"/>
  <c r="AH74" i="25"/>
  <c r="AJ441" i="7"/>
  <c r="AJ440" i="7" s="1"/>
  <c r="AE47" i="25" s="1"/>
  <c r="AE8" i="25" s="1"/>
  <c r="AH13" i="25"/>
  <c r="AH25" i="25"/>
  <c r="AI23" i="25"/>
  <c r="AJ21" i="25"/>
  <c r="AO437" i="7" s="1"/>
  <c r="AO436" i="7" s="1"/>
  <c r="AJ24" i="25" s="1"/>
  <c r="AM433" i="7"/>
  <c r="AM432" i="7" s="1"/>
  <c r="AH15" i="25" s="1"/>
  <c r="AH14" i="25" s="1"/>
  <c r="AH18" i="25" s="1"/>
  <c r="AI11" i="25"/>
  <c r="AI17" i="25" s="1"/>
  <c r="AH82" i="25"/>
  <c r="AI80" i="25"/>
  <c r="AN452" i="7" s="1"/>
  <c r="AN451" i="7" s="1"/>
  <c r="AI92" i="25" s="1"/>
  <c r="AG88" i="25"/>
  <c r="AG90" i="25" s="1"/>
  <c r="AG93" i="25" s="1"/>
  <c r="AF90" i="25"/>
  <c r="AF93" i="25" s="1"/>
  <c r="AC98" i="1"/>
  <c r="AF187" i="19"/>
  <c r="AF190" i="19"/>
  <c r="AE176" i="19"/>
  <c r="AE183" i="19"/>
  <c r="AD181" i="19"/>
  <c r="Q91" i="1"/>
  <c r="AF173" i="19"/>
  <c r="AF177" i="19" s="1"/>
  <c r="AG86" i="18"/>
  <c r="W302" i="7"/>
  <c r="W291" i="7"/>
  <c r="U13" i="19"/>
  <c r="U375" i="16"/>
  <c r="U377" i="16" s="1"/>
  <c r="V373" i="16"/>
  <c r="AA270" i="7" s="1"/>
  <c r="AA269" i="7" s="1"/>
  <c r="V369" i="16" s="1"/>
  <c r="T380" i="16"/>
  <c r="T368" i="16" s="1"/>
  <c r="T366" i="16"/>
  <c r="Z15" i="2"/>
  <c r="AO15" i="2" s="1"/>
  <c r="AA83" i="13"/>
  <c r="Y13" i="2"/>
  <c r="Z27" i="13"/>
  <c r="AE140" i="7" s="1"/>
  <c r="AE130" i="7" s="1"/>
  <c r="Z50" i="13" s="1"/>
  <c r="AP232" i="12"/>
  <c r="AA219" i="12"/>
  <c r="X109" i="12"/>
  <c r="X134" i="12"/>
  <c r="X111" i="12" s="1"/>
  <c r="AL26" i="7"/>
  <c r="Z10" i="2"/>
  <c r="AO10" i="2" s="1"/>
  <c r="AA191" i="12"/>
  <c r="Z9" i="2"/>
  <c r="AO9" i="2" s="1"/>
  <c r="AA162" i="12"/>
  <c r="AF65" i="7" s="1"/>
  <c r="AK30" i="7"/>
  <c r="W402" i="15"/>
  <c r="W390" i="15" s="1"/>
  <c r="V414" i="15"/>
  <c r="V427" i="15" s="1"/>
  <c r="S25" i="19"/>
  <c r="S36" i="19" s="1"/>
  <c r="R109" i="1" s="1"/>
  <c r="S18" i="19"/>
  <c r="S29" i="19"/>
  <c r="X362" i="7" s="1"/>
  <c r="X361" i="7" s="1"/>
  <c r="S37" i="19" s="1"/>
  <c r="S42" i="19"/>
  <c r="S330" i="16"/>
  <c r="S307" i="16" s="1"/>
  <c r="S299" i="16" s="1"/>
  <c r="S305" i="16"/>
  <c r="S297" i="16" s="1"/>
  <c r="R29" i="1" s="1"/>
  <c r="R34" i="2"/>
  <c r="S300" i="16"/>
  <c r="U321" i="16"/>
  <c r="U9" i="19"/>
  <c r="Z352" i="7" s="1"/>
  <c r="Z351" i="7" s="1"/>
  <c r="T31" i="19"/>
  <c r="T11" i="19"/>
  <c r="Y357" i="7" s="1"/>
  <c r="Y356" i="7" s="1"/>
  <c r="T19" i="19" s="1"/>
  <c r="T30" i="19"/>
  <c r="T305" i="16"/>
  <c r="T330" i="16"/>
  <c r="T307" i="16" s="1"/>
  <c r="AD79" i="1"/>
  <c r="AE117" i="13"/>
  <c r="AE119" i="13" s="1"/>
  <c r="AI96" i="19"/>
  <c r="AH71" i="19"/>
  <c r="AG79" i="19"/>
  <c r="AH52" i="25"/>
  <c r="AH168" i="18"/>
  <c r="AI160" i="18"/>
  <c r="AJ152" i="18"/>
  <c r="AO343" i="7" s="1"/>
  <c r="AO342" i="7" s="1"/>
  <c r="AJ172" i="18" s="1"/>
  <c r="AG169" i="18"/>
  <c r="AG61" i="25"/>
  <c r="AI153" i="18"/>
  <c r="AH161" i="18"/>
  <c r="AF61" i="25"/>
  <c r="AD69" i="25"/>
  <c r="AH162" i="18"/>
  <c r="AI154" i="18"/>
  <c r="AG171" i="18"/>
  <c r="AF108" i="1" s="1"/>
  <c r="AF59" i="25"/>
  <c r="AF67" i="25"/>
  <c r="AF69" i="25" s="1"/>
  <c r="AE89" i="1"/>
  <c r="AF173" i="18"/>
  <c r="AG167" i="18"/>
  <c r="AG159" i="18"/>
  <c r="AG51" i="25" s="1"/>
  <c r="AE67" i="25"/>
  <c r="AE59" i="25"/>
  <c r="AF51" i="25"/>
  <c r="AI134" i="18"/>
  <c r="AN338" i="7" s="1"/>
  <c r="AN337" i="7" s="1"/>
  <c r="AI147" i="18" s="1"/>
  <c r="AH142" i="18"/>
  <c r="AG29" i="25"/>
  <c r="AG37" i="25" s="1"/>
  <c r="AG41" i="25" s="1"/>
  <c r="AL441" i="7" s="1"/>
  <c r="AL440" i="7" s="1"/>
  <c r="AG47" i="25" s="1"/>
  <c r="AG8" i="25" s="1"/>
  <c r="AG141" i="18"/>
  <c r="AE36" i="25"/>
  <c r="AE46" i="25"/>
  <c r="AF37" i="25"/>
  <c r="AF41" i="25" s="1"/>
  <c r="AE93" i="1"/>
  <c r="AG102" i="19"/>
  <c r="AG94" i="19"/>
  <c r="AH95" i="19"/>
  <c r="AH103" i="19" s="1"/>
  <c r="AI87" i="19"/>
  <c r="AN380" i="7" s="1"/>
  <c r="AN379" i="7" s="1"/>
  <c r="AI107" i="19" s="1"/>
  <c r="AF108" i="19"/>
  <c r="AH70" i="19"/>
  <c r="AH78" i="19" s="1"/>
  <c r="AI62" i="19"/>
  <c r="AN375" i="7" s="1"/>
  <c r="AN374" i="7" s="1"/>
  <c r="AI82" i="19" s="1"/>
  <c r="AG69" i="19"/>
  <c r="AG77" i="19"/>
  <c r="AF93" i="1" s="1"/>
  <c r="AJ28" i="19"/>
  <c r="R404" i="15"/>
  <c r="R416" i="15"/>
  <c r="R378" i="15"/>
  <c r="L209" i="15"/>
  <c r="K153" i="1"/>
  <c r="L165" i="15"/>
  <c r="K152" i="1"/>
  <c r="K167" i="1" s="1"/>
  <c r="AH5" i="25"/>
  <c r="AG83" i="18"/>
  <c r="AL326" i="7" s="1"/>
  <c r="AL325" i="7" s="1"/>
  <c r="AG92" i="18" s="1"/>
  <c r="L165" i="16"/>
  <c r="L166" i="16" s="1"/>
  <c r="K157" i="1"/>
  <c r="AI106" i="18"/>
  <c r="R102" i="18"/>
  <c r="R124" i="18"/>
  <c r="Q88" i="1" s="1"/>
  <c r="AF128" i="19"/>
  <c r="AF130" i="19" s="1"/>
  <c r="AG125" i="19"/>
  <c r="AL395" i="7" s="1"/>
  <c r="AL394" i="7" s="1"/>
  <c r="AG131" i="19" s="1"/>
  <c r="AF172" i="19"/>
  <c r="AG168" i="19"/>
  <c r="AE179" i="19"/>
  <c r="AE181" i="19" s="1"/>
  <c r="AI5" i="19"/>
  <c r="AG84" i="18"/>
  <c r="AH80" i="18"/>
  <c r="AE412" i="15"/>
  <c r="AE425" i="15" s="1"/>
  <c r="AF400" i="15"/>
  <c r="AF388" i="15" s="1"/>
  <c r="AE413" i="15"/>
  <c r="AE426" i="15" s="1"/>
  <c r="AF401" i="15"/>
  <c r="AF389" i="15" s="1"/>
  <c r="AE415" i="15"/>
  <c r="AE428" i="15" s="1"/>
  <c r="AF403" i="15"/>
  <c r="AF391" i="15" s="1"/>
  <c r="AF450" i="15"/>
  <c r="AF438" i="15" s="1"/>
  <c r="AE462" i="15"/>
  <c r="AE475" i="15" s="1"/>
  <c r="AE461" i="15"/>
  <c r="AE474" i="15" s="1"/>
  <c r="AF449" i="15"/>
  <c r="AF437" i="15" s="1"/>
  <c r="AF447" i="15"/>
  <c r="AF435" i="15" s="1"/>
  <c r="AE459" i="15"/>
  <c r="AE472" i="15" s="1"/>
  <c r="AF446" i="15"/>
  <c r="AF434" i="15" s="1"/>
  <c r="AE458" i="15"/>
  <c r="AE471" i="15" s="1"/>
  <c r="AE93" i="18"/>
  <c r="AH81" i="18"/>
  <c r="AG60" i="18"/>
  <c r="AH58" i="18"/>
  <c r="AF62" i="18"/>
  <c r="AO37" i="18"/>
  <c r="O38" i="18"/>
  <c r="AO38" i="18" s="1"/>
  <c r="P38" i="18"/>
  <c r="R20" i="18"/>
  <c r="R379" i="15"/>
  <c r="R477" i="15"/>
  <c r="Y59" i="1"/>
  <c r="Z213" i="12"/>
  <c r="Z215" i="12" s="1"/>
  <c r="Y58" i="1"/>
  <c r="Z184" i="12"/>
  <c r="Z186" i="12" s="1"/>
  <c r="AC400" i="16"/>
  <c r="AC401" i="16"/>
  <c r="L19" i="15"/>
  <c r="K35" i="1" s="1"/>
  <c r="AB402" i="16"/>
  <c r="AE395" i="16"/>
  <c r="AE393" i="16" s="1"/>
  <c r="AD397" i="16"/>
  <c r="AD350" i="16"/>
  <c r="AD351" i="16"/>
  <c r="AF345" i="16"/>
  <c r="AF343" i="16" s="1"/>
  <c r="AE347" i="16"/>
  <c r="AB361" i="15"/>
  <c r="AB362" i="15"/>
  <c r="AD356" i="15"/>
  <c r="AD354" i="15" s="1"/>
  <c r="AD358" i="15" s="1"/>
  <c r="Z345" i="15"/>
  <c r="Y347" i="15"/>
  <c r="Z286" i="15"/>
  <c r="AA284" i="15"/>
  <c r="AP284" i="15" s="1"/>
  <c r="P42" i="1"/>
  <c r="L250" i="15"/>
  <c r="L22" i="15"/>
  <c r="K151" i="1" s="1"/>
  <c r="L20" i="15"/>
  <c r="K49" i="1" s="1"/>
  <c r="K40" i="2"/>
  <c r="K39" i="2" s="1"/>
  <c r="AD311" i="15"/>
  <c r="AD312" i="15"/>
  <c r="L257" i="15"/>
  <c r="L318" i="15"/>
  <c r="AC208" i="16"/>
  <c r="AC209" i="16"/>
  <c r="AD419" i="16"/>
  <c r="AE417" i="16"/>
  <c r="AE415" i="16" s="1"/>
  <c r="AC422" i="16"/>
  <c r="AC423" i="16"/>
  <c r="AF356" i="16"/>
  <c r="AF354" i="16" s="1"/>
  <c r="AE358" i="16"/>
  <c r="AC363" i="16"/>
  <c r="AD361" i="16"/>
  <c r="AD362" i="16"/>
  <c r="AD281" i="16"/>
  <c r="AD282" i="16"/>
  <c r="AF365" i="15"/>
  <c r="AG367" i="15" s="1"/>
  <c r="AE369" i="15"/>
  <c r="AE373" i="15" s="1"/>
  <c r="L163" i="15"/>
  <c r="L166" i="15" s="1"/>
  <c r="L29" i="15"/>
  <c r="AC361" i="15"/>
  <c r="AC362" i="15"/>
  <c r="AD372" i="15"/>
  <c r="AD373" i="15"/>
  <c r="AF304" i="15"/>
  <c r="AG306" i="15" s="1"/>
  <c r="AE308" i="15"/>
  <c r="L95" i="15"/>
  <c r="AE293" i="15"/>
  <c r="AF295" i="15" s="1"/>
  <c r="AD297" i="15"/>
  <c r="AB302" i="15"/>
  <c r="AC302" i="15"/>
  <c r="AC352" i="16"/>
  <c r="W62" i="1"/>
  <c r="X49" i="13"/>
  <c r="X51" i="13" s="1"/>
  <c r="Y64" i="1"/>
  <c r="Z105" i="13"/>
  <c r="Z107" i="13" s="1"/>
  <c r="Y47" i="13"/>
  <c r="X22" i="2"/>
  <c r="M151" i="15"/>
  <c r="Z145" i="15"/>
  <c r="Y147" i="15"/>
  <c r="M85" i="15"/>
  <c r="X79" i="15"/>
  <c r="AD242" i="16"/>
  <c r="AD241" i="16"/>
  <c r="AD243" i="16" s="1"/>
  <c r="AF276" i="16"/>
  <c r="AF274" i="16" s="1"/>
  <c r="AE278" i="16"/>
  <c r="T438" i="16"/>
  <c r="AC271" i="16"/>
  <c r="AC270" i="16"/>
  <c r="K37" i="2"/>
  <c r="K36" i="2" s="1"/>
  <c r="L8" i="15"/>
  <c r="AB391" i="16"/>
  <c r="AD408" i="16"/>
  <c r="AE406" i="16"/>
  <c r="AE404" i="16" s="1"/>
  <c r="AC411" i="16"/>
  <c r="AC412" i="16"/>
  <c r="AC390" i="16"/>
  <c r="AC389" i="16"/>
  <c r="AC391" i="16" s="1"/>
  <c r="Z46" i="13"/>
  <c r="Y23" i="1" s="1"/>
  <c r="Z45" i="13"/>
  <c r="Y14" i="1" s="1"/>
  <c r="AA36" i="13"/>
  <c r="Z44" i="13"/>
  <c r="Z39" i="13"/>
  <c r="Z48" i="13"/>
  <c r="Y76" i="1" s="1"/>
  <c r="AG32" i="13"/>
  <c r="AG9" i="13"/>
  <c r="AE384" i="16"/>
  <c r="AE382" i="16" s="1"/>
  <c r="AD386" i="16"/>
  <c r="AP319" i="16"/>
  <c r="AC219" i="16"/>
  <c r="AC220" i="16"/>
  <c r="M177" i="16"/>
  <c r="M160" i="16" s="1"/>
  <c r="AA188" i="16"/>
  <c r="AP188" i="16" s="1"/>
  <c r="AA189" i="16"/>
  <c r="AB187" i="16"/>
  <c r="M151" i="16"/>
  <c r="M136" i="16"/>
  <c r="M121" i="16"/>
  <c r="M106" i="16"/>
  <c r="L95" i="16"/>
  <c r="W147" i="16"/>
  <c r="Z117" i="16"/>
  <c r="AA115" i="16"/>
  <c r="AA113" i="16" s="1"/>
  <c r="AA100" i="16"/>
  <c r="AA132" i="16"/>
  <c r="AP132" i="16" s="1"/>
  <c r="AA128" i="16"/>
  <c r="O34" i="12"/>
  <c r="N71" i="1" s="1"/>
  <c r="AO46" i="12"/>
  <c r="AO43" i="12"/>
  <c r="O31" i="12"/>
  <c r="N9" i="1" s="1"/>
  <c r="AN9" i="1" s="1"/>
  <c r="O99" i="12"/>
  <c r="O47" i="12"/>
  <c r="O49" i="12" s="1"/>
  <c r="AO97" i="12"/>
  <c r="O32" i="12"/>
  <c r="N18" i="1" s="1"/>
  <c r="AN18" i="1" s="1"/>
  <c r="AO44" i="12"/>
  <c r="AO41" i="12"/>
  <c r="O29" i="12"/>
  <c r="AO95" i="12"/>
  <c r="O45" i="12"/>
  <c r="AO42" i="12"/>
  <c r="O30" i="12"/>
  <c r="N17" i="2" s="1"/>
  <c r="O14" i="12"/>
  <c r="AO14" i="12" s="1"/>
  <c r="AO28" i="12"/>
  <c r="N19" i="12"/>
  <c r="N35" i="12"/>
  <c r="P40" i="12"/>
  <c r="P28" i="12" s="1"/>
  <c r="P87" i="12"/>
  <c r="P41" i="12" s="1"/>
  <c r="P29" i="12" s="1"/>
  <c r="P15" i="12" s="1"/>
  <c r="Q84" i="12"/>
  <c r="P92" i="12"/>
  <c r="P94" i="12"/>
  <c r="P44" i="12" s="1"/>
  <c r="P32" i="12" s="1"/>
  <c r="P93" i="12"/>
  <c r="P96" i="12"/>
  <c r="P46" i="12" s="1"/>
  <c r="P34" i="12" s="1"/>
  <c r="AG55" i="12"/>
  <c r="AG9" i="12"/>
  <c r="AG11" i="12" s="1"/>
  <c r="AB247" i="16"/>
  <c r="AA248" i="16"/>
  <c r="AA250" i="16" s="1"/>
  <c r="AB246" i="16"/>
  <c r="AC259" i="16"/>
  <c r="AC245" i="16"/>
  <c r="AE287" i="16"/>
  <c r="AE285" i="16" s="1"/>
  <c r="AD289" i="16"/>
  <c r="AB294" i="16"/>
  <c r="AC292" i="16"/>
  <c r="AC293" i="16"/>
  <c r="AF236" i="16"/>
  <c r="AF234" i="16" s="1"/>
  <c r="AE238" i="16"/>
  <c r="AC243" i="16"/>
  <c r="AE265" i="16"/>
  <c r="AE263" i="16" s="1"/>
  <c r="AD267" i="16"/>
  <c r="AP261" i="16"/>
  <c r="AE254" i="16"/>
  <c r="AE252" i="16" s="1"/>
  <c r="AD256" i="16"/>
  <c r="AD260" i="16" s="1"/>
  <c r="AE214" i="16"/>
  <c r="AE212" i="16" s="1"/>
  <c r="AD216" i="16"/>
  <c r="AP195" i="16"/>
  <c r="AP210" i="16"/>
  <c r="AE203" i="16"/>
  <c r="AE201" i="16" s="1"/>
  <c r="AD205" i="16"/>
  <c r="AA232" i="16"/>
  <c r="AA197" i="16" s="1"/>
  <c r="AP230" i="16"/>
  <c r="AC227" i="16"/>
  <c r="AC230" i="16" s="1"/>
  <c r="AD225" i="16"/>
  <c r="AD223" i="16" s="1"/>
  <c r="AB272" i="16"/>
  <c r="AB261" i="16"/>
  <c r="AB221" i="16"/>
  <c r="AB210" i="16"/>
  <c r="AP231" i="16"/>
  <c r="AB231" i="16"/>
  <c r="AB196" i="16" s="1"/>
  <c r="AB230" i="16"/>
  <c r="AB195" i="16" s="1"/>
  <c r="Y79" i="16"/>
  <c r="X81" i="16"/>
  <c r="AA66" i="16"/>
  <c r="AP66" i="16" s="1"/>
  <c r="AA62" i="16"/>
  <c r="W51" i="16"/>
  <c r="W47" i="16"/>
  <c r="M70" i="16"/>
  <c r="M55" i="16"/>
  <c r="L248" i="15"/>
  <c r="K46" i="1" s="1"/>
  <c r="L247" i="15"/>
  <c r="M237" i="15"/>
  <c r="L207" i="15"/>
  <c r="M221" i="15"/>
  <c r="Z231" i="15"/>
  <c r="Y233" i="15"/>
  <c r="Z215" i="15"/>
  <c r="Y217" i="15"/>
  <c r="M194" i="15"/>
  <c r="M177" i="15"/>
  <c r="X188" i="15"/>
  <c r="M136" i="15"/>
  <c r="M121" i="15"/>
  <c r="M109" i="15"/>
  <c r="M110" i="15"/>
  <c r="N105" i="15"/>
  <c r="Z115" i="15"/>
  <c r="Y117" i="15"/>
  <c r="X100" i="15"/>
  <c r="Y132" i="15"/>
  <c r="Y128" i="15"/>
  <c r="X47" i="15"/>
  <c r="Y49" i="15" s="1"/>
  <c r="M70" i="15"/>
  <c r="X66" i="15"/>
  <c r="X62" i="15"/>
  <c r="M55" i="15"/>
  <c r="X51" i="15"/>
  <c r="M40" i="15"/>
  <c r="AD119" i="13"/>
  <c r="AG60" i="13"/>
  <c r="AL150" i="7" s="1"/>
  <c r="AG88" i="13"/>
  <c r="AL165" i="7" s="1"/>
  <c r="AH233" i="12"/>
  <c r="AH235" i="12" s="1"/>
  <c r="AM86" i="7" s="1"/>
  <c r="AH112" i="13"/>
  <c r="AH115" i="13" s="1"/>
  <c r="AH163" i="12"/>
  <c r="AH165" i="12" s="1"/>
  <c r="AM56" i="7" s="1"/>
  <c r="AH51" i="12"/>
  <c r="AH53" i="12" s="1"/>
  <c r="AH76" i="12"/>
  <c r="AH78" i="12" s="1"/>
  <c r="AH192" i="12"/>
  <c r="AH194" i="12" s="1"/>
  <c r="AM71" i="7" s="1"/>
  <c r="AH287" i="12"/>
  <c r="AH289" i="12" s="1"/>
  <c r="AH28" i="13"/>
  <c r="AH30" i="13" s="1"/>
  <c r="AM131" i="7" s="1"/>
  <c r="AH56" i="13"/>
  <c r="AH58" i="13" s="1"/>
  <c r="AM146" i="7" s="1"/>
  <c r="AH84" i="13"/>
  <c r="AH86" i="13" s="1"/>
  <c r="AM161" i="7" s="1"/>
  <c r="AF57" i="12"/>
  <c r="AF82" i="12"/>
  <c r="AF198" i="12"/>
  <c r="AF34" i="13"/>
  <c r="AE239" i="12"/>
  <c r="AE12" i="12" s="1"/>
  <c r="AF116" i="13"/>
  <c r="AE79" i="1" s="1"/>
  <c r="AF169" i="12"/>
  <c r="AG112" i="13"/>
  <c r="AG115" i="13" s="1"/>
  <c r="AG167" i="12"/>
  <c r="V60" i="12"/>
  <c r="AA212" i="12"/>
  <c r="AA208" i="12"/>
  <c r="Z19" i="2" s="1"/>
  <c r="AO19" i="2" s="1"/>
  <c r="AA203" i="12"/>
  <c r="AP203" i="12" s="1"/>
  <c r="AA210" i="12"/>
  <c r="Y107" i="13"/>
  <c r="AB92" i="13"/>
  <c r="AB93" i="13" s="1"/>
  <c r="AA100" i="13"/>
  <c r="AA95" i="13"/>
  <c r="AP93" i="13"/>
  <c r="AA101" i="13"/>
  <c r="Z16" i="1" s="1"/>
  <c r="AO16" i="1" s="1"/>
  <c r="AA104" i="13"/>
  <c r="Z78" i="1" s="1"/>
  <c r="AO78" i="1" s="1"/>
  <c r="AA102" i="13"/>
  <c r="Z25" i="1" s="1"/>
  <c r="AO25" i="1" s="1"/>
  <c r="AP201" i="12"/>
  <c r="AB200" i="12"/>
  <c r="AB201" i="12" s="1"/>
  <c r="AA209" i="12"/>
  <c r="AP172" i="12"/>
  <c r="AA183" i="12"/>
  <c r="AB171" i="12"/>
  <c r="AB172" i="12" s="1"/>
  <c r="AA179" i="12"/>
  <c r="Z18" i="2" s="1"/>
  <c r="AO18" i="2" s="1"/>
  <c r="Z225" i="12"/>
  <c r="Y60" i="1" s="1"/>
  <c r="Z254" i="12"/>
  <c r="Z108" i="12"/>
  <c r="Z153" i="12"/>
  <c r="Z104" i="12"/>
  <c r="AP142" i="12"/>
  <c r="AA143" i="12"/>
  <c r="Y256" i="12"/>
  <c r="Y229" i="12" s="1"/>
  <c r="Y227" i="12"/>
  <c r="AA253" i="12"/>
  <c r="AP242" i="12"/>
  <c r="AA220" i="12"/>
  <c r="AB241" i="12"/>
  <c r="AB242" i="12" s="1"/>
  <c r="AB232" i="12" s="1"/>
  <c r="AA249" i="12"/>
  <c r="AA244" i="12"/>
  <c r="AA251" i="12"/>
  <c r="AA250" i="12"/>
  <c r="AA131" i="12"/>
  <c r="AP120" i="12"/>
  <c r="AA128" i="12"/>
  <c r="AA122" i="12"/>
  <c r="AB119" i="12"/>
  <c r="AB120" i="12" s="1"/>
  <c r="AA129" i="12"/>
  <c r="AP129" i="12" s="1"/>
  <c r="AA174" i="12"/>
  <c r="AP174" i="12" s="1"/>
  <c r="AA181" i="12"/>
  <c r="AA180" i="12"/>
  <c r="AB278" i="12"/>
  <c r="AP274" i="12"/>
  <c r="AA277" i="12"/>
  <c r="AA279" i="12" s="1"/>
  <c r="AP269" i="12"/>
  <c r="AB269" i="12"/>
  <c r="AB274" i="12"/>
  <c r="AC266" i="12"/>
  <c r="AC267" i="12" s="1"/>
  <c r="AC259" i="12" s="1"/>
  <c r="AH110" i="7" s="1"/>
  <c r="AH100" i="7" s="1"/>
  <c r="AC280" i="12" s="1"/>
  <c r="AP276" i="12"/>
  <c r="AP275" i="12"/>
  <c r="AB276" i="12"/>
  <c r="AB275" i="12"/>
  <c r="Z134" i="12"/>
  <c r="T74" i="12"/>
  <c r="U70" i="12"/>
  <c r="U72" i="12" s="1"/>
  <c r="AC26" i="2"/>
  <c r="Q102" i="1" l="1"/>
  <c r="R125" i="18"/>
  <c r="Q107" i="1"/>
  <c r="AI108" i="18"/>
  <c r="AI111" i="18"/>
  <c r="AI113" i="18" s="1"/>
  <c r="AI109" i="18"/>
  <c r="AM331" i="7"/>
  <c r="AM330" i="7" s="1"/>
  <c r="AH114" i="18" s="1"/>
  <c r="AH115" i="18" s="1"/>
  <c r="O101" i="1"/>
  <c r="T26" i="18"/>
  <c r="T35" i="18" s="1"/>
  <c r="AF89" i="18"/>
  <c r="AF93" i="18" s="1"/>
  <c r="Q100" i="18"/>
  <c r="Q103" i="18" s="1"/>
  <c r="T387" i="15"/>
  <c r="T411" i="15" s="1"/>
  <c r="O103" i="18"/>
  <c r="AO103" i="18" s="1"/>
  <c r="R19" i="18"/>
  <c r="R121" i="18"/>
  <c r="AE372" i="15"/>
  <c r="AE374" i="15" s="1"/>
  <c r="AC374" i="15"/>
  <c r="AN17" i="2"/>
  <c r="N16" i="2"/>
  <c r="R430" i="16"/>
  <c r="Q44" i="1" s="1"/>
  <c r="Q42" i="1" s="1"/>
  <c r="R445" i="16"/>
  <c r="R431" i="16" s="1"/>
  <c r="AA457" i="16"/>
  <c r="AP457" i="16" s="1"/>
  <c r="AP455" i="16"/>
  <c r="AC450" i="16"/>
  <c r="AC448" i="16" s="1"/>
  <c r="AB452" i="16"/>
  <c r="AD340" i="16"/>
  <c r="AD339" i="16"/>
  <c r="AD341" i="16" s="1"/>
  <c r="AE336" i="16"/>
  <c r="AF334" i="16"/>
  <c r="AF332" i="16" s="1"/>
  <c r="Q159" i="1"/>
  <c r="R433" i="16"/>
  <c r="R434" i="16" s="1"/>
  <c r="AB318" i="16"/>
  <c r="AB317" i="16"/>
  <c r="AC314" i="16"/>
  <c r="AC316" i="16" s="1"/>
  <c r="AD312" i="16"/>
  <c r="AD310" i="16" s="1"/>
  <c r="S34" i="2"/>
  <c r="T300" i="16"/>
  <c r="T301" i="16" s="1"/>
  <c r="U323" i="15"/>
  <c r="U28" i="18" s="1"/>
  <c r="T325" i="15"/>
  <c r="T315" i="15" s="1"/>
  <c r="T31" i="18"/>
  <c r="U321" i="15"/>
  <c r="P107" i="1"/>
  <c r="P101" i="1" s="1"/>
  <c r="Q125" i="18"/>
  <c r="Q129" i="18" s="1"/>
  <c r="S410" i="15"/>
  <c r="S424" i="15"/>
  <c r="S423" i="15" s="1"/>
  <c r="N101" i="1"/>
  <c r="AN106" i="1"/>
  <c r="P383" i="15"/>
  <c r="O155" i="1"/>
  <c r="S433" i="15"/>
  <c r="S13" i="18" s="1"/>
  <c r="S11" i="18" s="1"/>
  <c r="S460" i="15"/>
  <c r="T448" i="15"/>
  <c r="S10" i="18"/>
  <c r="S8" i="18" s="1"/>
  <c r="X233" i="7"/>
  <c r="X232" i="7" s="1"/>
  <c r="S478" i="15" s="1"/>
  <c r="P38" i="2"/>
  <c r="Q382" i="15"/>
  <c r="U34" i="15"/>
  <c r="Y197" i="7"/>
  <c r="Y195" i="7" s="1"/>
  <c r="Y190" i="7" s="1"/>
  <c r="T30" i="15" s="1"/>
  <c r="AF125" i="7"/>
  <c r="AF115" i="7" s="1"/>
  <c r="AA309" i="12" s="1"/>
  <c r="AP309" i="12" s="1"/>
  <c r="AP286" i="12"/>
  <c r="Z21" i="2"/>
  <c r="AO21" i="2" s="1"/>
  <c r="AP303" i="12"/>
  <c r="AA306" i="12"/>
  <c r="AP305" i="12"/>
  <c r="Z22" i="1"/>
  <c r="AO22" i="1" s="1"/>
  <c r="AP304" i="12"/>
  <c r="Z13" i="1"/>
  <c r="AO13" i="1" s="1"/>
  <c r="AB286" i="12"/>
  <c r="AG125" i="7" s="1"/>
  <c r="AG115" i="7" s="1"/>
  <c r="AB309" i="12" s="1"/>
  <c r="AB307" i="12"/>
  <c r="AA75" i="1" s="1"/>
  <c r="AA12" i="2"/>
  <c r="AB304" i="12"/>
  <c r="AA13" i="1" s="1"/>
  <c r="AC295" i="12"/>
  <c r="AC296" i="12" s="1"/>
  <c r="AB298" i="12"/>
  <c r="AB303" i="12"/>
  <c r="AB305" i="12"/>
  <c r="AA22" i="1" s="1"/>
  <c r="T297" i="16"/>
  <c r="S29" i="1" s="1"/>
  <c r="T299" i="16"/>
  <c r="AF12" i="13"/>
  <c r="AH13" i="27"/>
  <c r="AH15" i="27" s="1"/>
  <c r="AH7" i="27" s="1"/>
  <c r="AI11" i="27"/>
  <c r="AM457" i="7"/>
  <c r="AM456" i="7" s="1"/>
  <c r="AH16" i="27" s="1"/>
  <c r="AH8" i="27" s="1"/>
  <c r="AG7" i="27"/>
  <c r="AF100" i="1" s="1"/>
  <c r="AG17" i="27"/>
  <c r="AK117" i="19"/>
  <c r="AQ385" i="7"/>
  <c r="AQ384" i="7" s="1"/>
  <c r="AL118" i="19" s="1"/>
  <c r="AL115" i="19"/>
  <c r="AM113" i="19"/>
  <c r="AQ113" i="19" s="1"/>
  <c r="AG106" i="19"/>
  <c r="AG105" i="19"/>
  <c r="AH97" i="19"/>
  <c r="AH94" i="19" s="1"/>
  <c r="AI89" i="19"/>
  <c r="R161" i="19"/>
  <c r="R165" i="19" s="1"/>
  <c r="Q113" i="1"/>
  <c r="Q97" i="1"/>
  <c r="Q30" i="1"/>
  <c r="Q28" i="1" s="1"/>
  <c r="S442" i="16"/>
  <c r="S444" i="16" s="1"/>
  <c r="S428" i="16"/>
  <c r="S155" i="19"/>
  <c r="S149" i="19"/>
  <c r="T143" i="19"/>
  <c r="X420" i="7"/>
  <c r="AA98" i="16"/>
  <c r="X49" i="16"/>
  <c r="AB244" i="7"/>
  <c r="AB242" i="7" s="1"/>
  <c r="AB237" i="7" s="1"/>
  <c r="W30" i="16" s="1"/>
  <c r="AP83" i="13"/>
  <c r="AF170" i="7"/>
  <c r="AF160" i="7" s="1"/>
  <c r="AA106" i="13" s="1"/>
  <c r="AP106" i="13" s="1"/>
  <c r="AG34" i="13"/>
  <c r="AL135" i="7"/>
  <c r="AG91" i="18"/>
  <c r="AF105" i="1" s="1"/>
  <c r="AG88" i="18"/>
  <c r="AF85" i="1" s="1"/>
  <c r="R100" i="18"/>
  <c r="Q106" i="1"/>
  <c r="Q96" i="1"/>
  <c r="R151" i="19"/>
  <c r="X417" i="7"/>
  <c r="X406" i="7"/>
  <c r="S148" i="19"/>
  <c r="T436" i="16"/>
  <c r="U438" i="16" s="1"/>
  <c r="Y275" i="7"/>
  <c r="Y274" i="7" s="1"/>
  <c r="T446" i="16" s="1"/>
  <c r="T137" i="19"/>
  <c r="R50" i="18"/>
  <c r="R54" i="18" s="1"/>
  <c r="AE28" i="2"/>
  <c r="AE140" i="1"/>
  <c r="AL7" i="7"/>
  <c r="AF140" i="1" s="1"/>
  <c r="AE27" i="2"/>
  <c r="AL23" i="7"/>
  <c r="AN71" i="1"/>
  <c r="P48" i="12"/>
  <c r="P36" i="12" s="1"/>
  <c r="P22" i="12" s="1"/>
  <c r="AF55" i="7"/>
  <c r="AA185" i="12" s="1"/>
  <c r="AP185" i="12" s="1"/>
  <c r="AE95" i="1"/>
  <c r="AF132" i="19"/>
  <c r="W284" i="7"/>
  <c r="R22" i="18" s="1"/>
  <c r="R23" i="18" s="1"/>
  <c r="AI83" i="19"/>
  <c r="S34" i="19"/>
  <c r="AD191" i="19"/>
  <c r="AD193" i="19" s="1"/>
  <c r="AI148" i="18"/>
  <c r="AE7" i="25"/>
  <c r="AD99" i="1" s="1"/>
  <c r="R73" i="18"/>
  <c r="R77" i="18" s="1"/>
  <c r="Q84" i="1"/>
  <c r="S36" i="18"/>
  <c r="S34" i="18" s="1"/>
  <c r="R81" i="1" s="1"/>
  <c r="S46" i="18"/>
  <c r="S45" i="18" s="1"/>
  <c r="S66" i="18"/>
  <c r="T277" i="15"/>
  <c r="T254" i="15"/>
  <c r="T29" i="18"/>
  <c r="T47" i="18"/>
  <c r="U271" i="15"/>
  <c r="U27" i="18"/>
  <c r="Z223" i="7"/>
  <c r="Z222" i="7" s="1"/>
  <c r="U37" i="18" s="1"/>
  <c r="AE207" i="7"/>
  <c r="Z169" i="15"/>
  <c r="AA171" i="15" s="1"/>
  <c r="Q82" i="1"/>
  <c r="T9" i="18"/>
  <c r="Y228" i="7"/>
  <c r="Y227" i="7" s="1"/>
  <c r="T431" i="15" s="1"/>
  <c r="X186" i="15"/>
  <c r="AC218" i="7"/>
  <c r="AC217" i="7" s="1"/>
  <c r="X200" i="15" s="1"/>
  <c r="AL75" i="7"/>
  <c r="AG198" i="12"/>
  <c r="AL120" i="7"/>
  <c r="AG293" i="12"/>
  <c r="Y134" i="12"/>
  <c r="Y111" i="12" s="1"/>
  <c r="Y109" i="12"/>
  <c r="AP191" i="12"/>
  <c r="AF80" i="7"/>
  <c r="AH291" i="12"/>
  <c r="AM116" i="7"/>
  <c r="AG169" i="12"/>
  <c r="AL60" i="7"/>
  <c r="AB219" i="12"/>
  <c r="AG95" i="7"/>
  <c r="AG85" i="7" s="1"/>
  <c r="AB255" i="12" s="1"/>
  <c r="AI74" i="25"/>
  <c r="AI76" i="25" s="1"/>
  <c r="AJ72" i="25"/>
  <c r="AH76" i="25"/>
  <c r="AK441" i="7"/>
  <c r="AK440" i="7" s="1"/>
  <c r="AF47" i="25" s="1"/>
  <c r="AF8" i="25" s="1"/>
  <c r="AI13" i="25"/>
  <c r="AJ23" i="25"/>
  <c r="AJ25" i="25" s="1"/>
  <c r="AK21" i="25"/>
  <c r="AP437" i="7" s="1"/>
  <c r="AP436" i="7" s="1"/>
  <c r="AK24" i="25" s="1"/>
  <c r="AI25" i="25"/>
  <c r="AN433" i="7"/>
  <c r="AN432" i="7" s="1"/>
  <c r="AI15" i="25" s="1"/>
  <c r="AI14" i="25" s="1"/>
  <c r="AI18" i="25" s="1"/>
  <c r="AJ11" i="25"/>
  <c r="AJ17" i="25" s="1"/>
  <c r="AH84" i="25"/>
  <c r="AI82" i="25"/>
  <c r="AJ80" i="25"/>
  <c r="AO452" i="7" s="1"/>
  <c r="AO451" i="7" s="1"/>
  <c r="AJ92" i="25" s="1"/>
  <c r="AH88" i="25"/>
  <c r="AE191" i="19"/>
  <c r="AE193" i="19" s="1"/>
  <c r="AD98" i="1"/>
  <c r="AG187" i="19"/>
  <c r="AG190" i="19"/>
  <c r="AF176" i="19"/>
  <c r="AF183" i="19"/>
  <c r="AG173" i="19"/>
  <c r="AG177" i="19" s="1"/>
  <c r="AG89" i="18"/>
  <c r="AG93" i="18" s="1"/>
  <c r="AH86" i="18"/>
  <c r="U365" i="16"/>
  <c r="U379" i="16"/>
  <c r="U367" i="16" s="1"/>
  <c r="U378" i="16"/>
  <c r="V10" i="19"/>
  <c r="V371" i="16"/>
  <c r="X77" i="15"/>
  <c r="X98" i="15"/>
  <c r="Y100" i="15" s="1"/>
  <c r="AD202" i="7" s="1"/>
  <c r="AD201" i="7" s="1"/>
  <c r="Y96" i="15" s="1"/>
  <c r="AC202" i="7"/>
  <c r="AC201" i="7" s="1"/>
  <c r="X96" i="15" s="1"/>
  <c r="AA15" i="2"/>
  <c r="AB83" i="13"/>
  <c r="AG170" i="7" s="1"/>
  <c r="AG160" i="7" s="1"/>
  <c r="AB106" i="13" s="1"/>
  <c r="AP162" i="12"/>
  <c r="AA10" i="2"/>
  <c r="AB191" i="12"/>
  <c r="AG80" i="7" s="1"/>
  <c r="AA9" i="2"/>
  <c r="AB162" i="12"/>
  <c r="AG65" i="7" s="1"/>
  <c r="AA102" i="12"/>
  <c r="AP102" i="12" s="1"/>
  <c r="AA101" i="12"/>
  <c r="AM26" i="7"/>
  <c r="AG57" i="12"/>
  <c r="AL30" i="7"/>
  <c r="W414" i="15"/>
  <c r="W427" i="15" s="1"/>
  <c r="X402" i="15"/>
  <c r="X390" i="15" s="1"/>
  <c r="Y262" i="15"/>
  <c r="X266" i="15"/>
  <c r="S33" i="19"/>
  <c r="R91" i="1" s="1"/>
  <c r="S20" i="19"/>
  <c r="S16" i="19"/>
  <c r="R90" i="1" s="1"/>
  <c r="S46" i="19"/>
  <c r="X367" i="7" s="1"/>
  <c r="X366" i="7" s="1"/>
  <c r="S56" i="19" s="1"/>
  <c r="S47" i="19"/>
  <c r="S48" i="19"/>
  <c r="S55" i="19"/>
  <c r="S52" i="19" s="1"/>
  <c r="S301" i="16"/>
  <c r="S302" i="16" s="1"/>
  <c r="R158" i="1"/>
  <c r="U12" i="19"/>
  <c r="V323" i="16"/>
  <c r="AA265" i="7" s="1"/>
  <c r="AA264" i="7" s="1"/>
  <c r="V308" i="16" s="1"/>
  <c r="U325" i="16"/>
  <c r="U8" i="19"/>
  <c r="U17" i="19" s="1"/>
  <c r="T18" i="19"/>
  <c r="T29" i="19"/>
  <c r="Y362" i="7" s="1"/>
  <c r="Y361" i="7" s="1"/>
  <c r="T37" i="19" s="1"/>
  <c r="T42" i="19"/>
  <c r="T25" i="19"/>
  <c r="T36" i="19" s="1"/>
  <c r="S109" i="1" s="1"/>
  <c r="AJ96" i="19"/>
  <c r="AJ104" i="19" s="1"/>
  <c r="AI104" i="19"/>
  <c r="AI71" i="19"/>
  <c r="AH79" i="19"/>
  <c r="AH60" i="25"/>
  <c r="AM445" i="7" s="1"/>
  <c r="AM444" i="7" s="1"/>
  <c r="AH68" i="25" s="1"/>
  <c r="AI52" i="25"/>
  <c r="AI168" i="18"/>
  <c r="AJ160" i="18"/>
  <c r="AK152" i="18"/>
  <c r="AP343" i="7" s="1"/>
  <c r="AP342" i="7" s="1"/>
  <c r="AK172" i="18" s="1"/>
  <c r="AI161" i="18"/>
  <c r="AJ153" i="18"/>
  <c r="AH169" i="18"/>
  <c r="AH171" i="18"/>
  <c r="AG108" i="1" s="1"/>
  <c r="AH62" i="25"/>
  <c r="AJ154" i="18"/>
  <c r="AI162" i="18"/>
  <c r="AG62" i="25"/>
  <c r="AF89" i="1"/>
  <c r="AG173" i="18"/>
  <c r="AH167" i="18"/>
  <c r="AH159" i="18"/>
  <c r="AE69" i="25"/>
  <c r="AJ134" i="18"/>
  <c r="AO338" i="7" s="1"/>
  <c r="AO337" i="7" s="1"/>
  <c r="AJ147" i="18" s="1"/>
  <c r="AI142" i="18"/>
  <c r="AH29" i="25"/>
  <c r="AH141" i="18"/>
  <c r="AH28" i="25" s="1"/>
  <c r="AG36" i="25"/>
  <c r="AG46" i="25"/>
  <c r="AG28" i="25"/>
  <c r="AE48" i="25"/>
  <c r="AF36" i="25"/>
  <c r="AF46" i="25"/>
  <c r="AF7" i="25" s="1"/>
  <c r="AH102" i="19"/>
  <c r="AI95" i="19"/>
  <c r="AI103" i="19" s="1"/>
  <c r="AJ87" i="19"/>
  <c r="AO380" i="7" s="1"/>
  <c r="AO379" i="7" s="1"/>
  <c r="AJ107" i="19" s="1"/>
  <c r="AH69" i="19"/>
  <c r="AH77" i="19"/>
  <c r="AJ62" i="19"/>
  <c r="AO375" i="7" s="1"/>
  <c r="AO374" i="7" s="1"/>
  <c r="AJ82" i="19" s="1"/>
  <c r="AI70" i="19"/>
  <c r="AI78" i="19" s="1"/>
  <c r="AK28" i="19"/>
  <c r="AH83" i="18"/>
  <c r="AM326" i="7" s="1"/>
  <c r="AM325" i="7" s="1"/>
  <c r="AH92" i="18" s="1"/>
  <c r="R382" i="15"/>
  <c r="Q38" i="2"/>
  <c r="L251" i="15"/>
  <c r="K154" i="1"/>
  <c r="AI5" i="25"/>
  <c r="AC272" i="16"/>
  <c r="AJ106" i="18"/>
  <c r="P20" i="12"/>
  <c r="O71" i="1"/>
  <c r="AP212" i="12"/>
  <c r="Z73" i="1"/>
  <c r="AO73" i="1" s="1"/>
  <c r="AP183" i="12"/>
  <c r="Z72" i="1"/>
  <c r="AO72" i="1" s="1"/>
  <c r="AG128" i="19"/>
  <c r="AG130" i="19" s="1"/>
  <c r="AH125" i="19"/>
  <c r="AM395" i="7" s="1"/>
  <c r="AM394" i="7" s="1"/>
  <c r="AH131" i="19" s="1"/>
  <c r="AF179" i="19"/>
  <c r="AG172" i="19"/>
  <c r="AH168" i="19"/>
  <c r="AG62" i="18"/>
  <c r="AF83" i="1"/>
  <c r="AJ5" i="19"/>
  <c r="Q80" i="1"/>
  <c r="AH84" i="18"/>
  <c r="AI80" i="18"/>
  <c r="AF412" i="15"/>
  <c r="AF425" i="15" s="1"/>
  <c r="AG400" i="15"/>
  <c r="AG388" i="15" s="1"/>
  <c r="AF415" i="15"/>
  <c r="AF428" i="15" s="1"/>
  <c r="AG403" i="15"/>
  <c r="AG391" i="15" s="1"/>
  <c r="AF462" i="15"/>
  <c r="AF475" i="15" s="1"/>
  <c r="AG450" i="15"/>
  <c r="AG438" i="15" s="1"/>
  <c r="AG449" i="15"/>
  <c r="AG437" i="15" s="1"/>
  <c r="AF461" i="15"/>
  <c r="AF474" i="15" s="1"/>
  <c r="AF459" i="15"/>
  <c r="AF472" i="15" s="1"/>
  <c r="AG447" i="15"/>
  <c r="AG435" i="15" s="1"/>
  <c r="AG446" i="15"/>
  <c r="AG434" i="15" s="1"/>
  <c r="AF458" i="15"/>
  <c r="AF471" i="15" s="1"/>
  <c r="AG401" i="15"/>
  <c r="AG389" i="15" s="1"/>
  <c r="AF413" i="15"/>
  <c r="AF426" i="15" s="1"/>
  <c r="AI81" i="18"/>
  <c r="AH60" i="18"/>
  <c r="AG83" i="1" s="1"/>
  <c r="AI58" i="18"/>
  <c r="R103" i="18"/>
  <c r="AO99" i="12"/>
  <c r="O35" i="12"/>
  <c r="AO47" i="12"/>
  <c r="AC402" i="16"/>
  <c r="L45" i="2"/>
  <c r="M164" i="16"/>
  <c r="AE397" i="16"/>
  <c r="AF395" i="16"/>
  <c r="AF393" i="16" s="1"/>
  <c r="AD400" i="16"/>
  <c r="AD401" i="16"/>
  <c r="AD352" i="16"/>
  <c r="AD283" i="16"/>
  <c r="AC210" i="16"/>
  <c r="AF347" i="16"/>
  <c r="AG345" i="16"/>
  <c r="AG343" i="16" s="1"/>
  <c r="AE350" i="16"/>
  <c r="AE351" i="16"/>
  <c r="AE356" i="15"/>
  <c r="AE354" i="15" s="1"/>
  <c r="AE358" i="15" s="1"/>
  <c r="AB363" i="15"/>
  <c r="AD362" i="15"/>
  <c r="AD361" i="15"/>
  <c r="AD363" i="15" s="1"/>
  <c r="Y336" i="15"/>
  <c r="Y338" i="15" s="1"/>
  <c r="Z334" i="15"/>
  <c r="Z332" i="15" s="1"/>
  <c r="L12" i="15"/>
  <c r="L23" i="15"/>
  <c r="AD313" i="15"/>
  <c r="AE311" i="15"/>
  <c r="AE312" i="15"/>
  <c r="AD300" i="15"/>
  <c r="AD301" i="15"/>
  <c r="K48" i="1"/>
  <c r="K34" i="1"/>
  <c r="AE419" i="16"/>
  <c r="AF417" i="16"/>
  <c r="AF415" i="16" s="1"/>
  <c r="AC424" i="16"/>
  <c r="AD422" i="16"/>
  <c r="AD423" i="16"/>
  <c r="AG356" i="16"/>
  <c r="AG354" i="16" s="1"/>
  <c r="AF358" i="16"/>
  <c r="AE361" i="16"/>
  <c r="AE362" i="16"/>
  <c r="AD363" i="16"/>
  <c r="AG365" i="15"/>
  <c r="AH367" i="15" s="1"/>
  <c r="AF369" i="15"/>
  <c r="AC363" i="15"/>
  <c r="AD374" i="15"/>
  <c r="Z147" i="15"/>
  <c r="Z143" i="15"/>
  <c r="AA145" i="15" s="1"/>
  <c r="AA143" i="15" s="1"/>
  <c r="AP143" i="15" s="1"/>
  <c r="X62" i="1"/>
  <c r="Y49" i="13"/>
  <c r="Y51" i="13" s="1"/>
  <c r="P14" i="12"/>
  <c r="O8" i="2"/>
  <c r="Q13" i="12"/>
  <c r="Q85" i="12"/>
  <c r="Q39" i="12" s="1"/>
  <c r="P18" i="12"/>
  <c r="O18" i="1"/>
  <c r="AP210" i="12"/>
  <c r="Z20" i="1"/>
  <c r="AO20" i="1" s="1"/>
  <c r="AP209" i="12"/>
  <c r="Z11" i="1"/>
  <c r="AO11" i="1" s="1"/>
  <c r="AP220" i="12"/>
  <c r="Z11" i="2"/>
  <c r="AO11" i="2" s="1"/>
  <c r="AP181" i="12"/>
  <c r="Z19" i="1"/>
  <c r="AO19" i="1" s="1"/>
  <c r="AP180" i="12"/>
  <c r="Z10" i="1"/>
  <c r="AO10" i="1" s="1"/>
  <c r="AG304" i="15"/>
  <c r="AH306" i="15" s="1"/>
  <c r="AF308" i="15"/>
  <c r="M92" i="15"/>
  <c r="M26" i="15"/>
  <c r="AF293" i="15"/>
  <c r="AG295" i="15" s="1"/>
  <c r="AE297" i="15"/>
  <c r="Z47" i="13"/>
  <c r="Y22" i="2"/>
  <c r="AA103" i="13"/>
  <c r="Z24" i="2"/>
  <c r="AO24" i="2" s="1"/>
  <c r="M154" i="15"/>
  <c r="M155" i="15"/>
  <c r="N150" i="15"/>
  <c r="N84" i="15"/>
  <c r="M88" i="15"/>
  <c r="M89" i="15"/>
  <c r="X81" i="15"/>
  <c r="Y79" i="15"/>
  <c r="L9" i="15"/>
  <c r="K32" i="1"/>
  <c r="AG276" i="16"/>
  <c r="AG274" i="16" s="1"/>
  <c r="AF278" i="16"/>
  <c r="AE281" i="16"/>
  <c r="AE282" i="16"/>
  <c r="S443" i="16"/>
  <c r="S429" i="16" s="1"/>
  <c r="AC247" i="16"/>
  <c r="AD389" i="16"/>
  <c r="AD390" i="16"/>
  <c r="T424" i="15"/>
  <c r="T410" i="15"/>
  <c r="T392" i="15"/>
  <c r="T386" i="15"/>
  <c r="T12" i="18" s="1"/>
  <c r="U399" i="15"/>
  <c r="AC221" i="16"/>
  <c r="AF406" i="16"/>
  <c r="AF404" i="16" s="1"/>
  <c r="AE408" i="16"/>
  <c r="AC413" i="16"/>
  <c r="AC195" i="16"/>
  <c r="AD411" i="16"/>
  <c r="AD412" i="16"/>
  <c r="AP36" i="13"/>
  <c r="AA37" i="13"/>
  <c r="AH9" i="13"/>
  <c r="AH11" i="13" s="1"/>
  <c r="AG11" i="13"/>
  <c r="AF384" i="16"/>
  <c r="AF382" i="16" s="1"/>
  <c r="AE386" i="16"/>
  <c r="AC261" i="16"/>
  <c r="AP62" i="16"/>
  <c r="AB64" i="16"/>
  <c r="M181" i="16"/>
  <c r="M162" i="16" s="1"/>
  <c r="L54" i="1" s="1"/>
  <c r="M180" i="16"/>
  <c r="M161" i="16" s="1"/>
  <c r="L40" i="1" s="1"/>
  <c r="N176" i="16"/>
  <c r="X173" i="16"/>
  <c r="N150" i="16"/>
  <c r="M154" i="16"/>
  <c r="M155" i="16"/>
  <c r="N135" i="16"/>
  <c r="M139" i="16"/>
  <c r="M140" i="16"/>
  <c r="M124" i="16"/>
  <c r="M125" i="16"/>
  <c r="N120" i="16"/>
  <c r="M92" i="16"/>
  <c r="M109" i="16"/>
  <c r="M110" i="16"/>
  <c r="AP113" i="16"/>
  <c r="AB115" i="16"/>
  <c r="AB113" i="16" s="1"/>
  <c r="AP100" i="16"/>
  <c r="AA102" i="16"/>
  <c r="AB130" i="16"/>
  <c r="AB128" i="16" s="1"/>
  <c r="AP128" i="16"/>
  <c r="X147" i="16"/>
  <c r="X143" i="16"/>
  <c r="AA117" i="16"/>
  <c r="AP117" i="16" s="1"/>
  <c r="AP115" i="16"/>
  <c r="AC194" i="16"/>
  <c r="AC187" i="16" s="1"/>
  <c r="AC231" i="16"/>
  <c r="AD245" i="16"/>
  <c r="AD259" i="16"/>
  <c r="AD219" i="16"/>
  <c r="AD220" i="16"/>
  <c r="M160" i="15"/>
  <c r="O20" i="12"/>
  <c r="AO20" i="12" s="1"/>
  <c r="AO34" i="12"/>
  <c r="AO31" i="12"/>
  <c r="O17" i="12"/>
  <c r="AO17" i="12" s="1"/>
  <c r="O18" i="12"/>
  <c r="AO18" i="12" s="1"/>
  <c r="AO32" i="12"/>
  <c r="O15" i="12"/>
  <c r="AO15" i="12" s="1"/>
  <c r="AO29" i="12"/>
  <c r="AO45" i="12"/>
  <c r="O33" i="12"/>
  <c r="N57" i="1" s="1"/>
  <c r="AN57" i="1" s="1"/>
  <c r="O16" i="12"/>
  <c r="AO16" i="12" s="1"/>
  <c r="AO30" i="12"/>
  <c r="N37" i="12"/>
  <c r="N21" i="12"/>
  <c r="P95" i="12"/>
  <c r="P42" i="12"/>
  <c r="P30" i="12" s="1"/>
  <c r="P43" i="12"/>
  <c r="P31" i="12" s="1"/>
  <c r="AH9" i="12"/>
  <c r="AH11" i="12" s="1"/>
  <c r="AA190" i="16"/>
  <c r="AB189" i="16"/>
  <c r="AB188" i="16"/>
  <c r="AE242" i="16"/>
  <c r="AE241" i="16"/>
  <c r="AB248" i="16"/>
  <c r="AB250" i="16" s="1"/>
  <c r="AC246" i="16"/>
  <c r="AF287" i="16"/>
  <c r="AF285" i="16" s="1"/>
  <c r="AE289" i="16"/>
  <c r="AC294" i="16"/>
  <c r="AD293" i="16"/>
  <c r="AD292" i="16"/>
  <c r="AG236" i="16"/>
  <c r="AG234" i="16" s="1"/>
  <c r="AF238" i="16"/>
  <c r="AF265" i="16"/>
  <c r="AF263" i="16" s="1"/>
  <c r="AE267" i="16"/>
  <c r="AP248" i="16"/>
  <c r="AP250" i="16"/>
  <c r="AF254" i="16"/>
  <c r="AF252" i="16" s="1"/>
  <c r="AE256" i="16"/>
  <c r="AF214" i="16"/>
  <c r="AF212" i="16" s="1"/>
  <c r="AE216" i="16"/>
  <c r="AF203" i="16"/>
  <c r="AF201" i="16" s="1"/>
  <c r="AE205" i="16"/>
  <c r="AE208" i="16" s="1"/>
  <c r="AE209" i="16"/>
  <c r="AE225" i="16"/>
  <c r="AE223" i="16" s="1"/>
  <c r="AD227" i="16"/>
  <c r="AP189" i="16"/>
  <c r="AP196" i="16"/>
  <c r="AB232" i="16"/>
  <c r="AB197" i="16" s="1"/>
  <c r="AD270" i="16"/>
  <c r="AD271" i="16"/>
  <c r="AD208" i="16"/>
  <c r="AD209" i="16"/>
  <c r="AP232" i="16"/>
  <c r="L21" i="15"/>
  <c r="Y81" i="16"/>
  <c r="Y77" i="16"/>
  <c r="Z79" i="16" s="1"/>
  <c r="Z77" i="16" s="1"/>
  <c r="M88" i="16"/>
  <c r="M89" i="16"/>
  <c r="M74" i="16"/>
  <c r="M73" i="16"/>
  <c r="N69" i="16"/>
  <c r="N54" i="16"/>
  <c r="M58" i="16"/>
  <c r="M59" i="16"/>
  <c r="X34" i="16"/>
  <c r="AA282" i="15"/>
  <c r="AB284" i="15" s="1"/>
  <c r="Z343" i="15"/>
  <c r="AA345" i="15" s="1"/>
  <c r="Z217" i="15"/>
  <c r="Z213" i="15"/>
  <c r="AA215" i="15" s="1"/>
  <c r="AA213" i="15" s="1"/>
  <c r="AP213" i="15" s="1"/>
  <c r="M350" i="15"/>
  <c r="M351" i="15"/>
  <c r="M340" i="15"/>
  <c r="M339" i="15"/>
  <c r="M329" i="15"/>
  <c r="M328" i="15"/>
  <c r="M289" i="15"/>
  <c r="M290" i="15"/>
  <c r="M279" i="15"/>
  <c r="M278" i="15"/>
  <c r="L249" i="15"/>
  <c r="M268" i="15"/>
  <c r="M267" i="15"/>
  <c r="M241" i="15"/>
  <c r="M240" i="15"/>
  <c r="N236" i="15"/>
  <c r="L210" i="15"/>
  <c r="N220" i="15"/>
  <c r="M204" i="15"/>
  <c r="M225" i="15"/>
  <c r="M224" i="15"/>
  <c r="Z233" i="15"/>
  <c r="Z229" i="15"/>
  <c r="N193" i="15"/>
  <c r="M198" i="15"/>
  <c r="M197" i="15"/>
  <c r="M180" i="15"/>
  <c r="M181" i="15"/>
  <c r="N176" i="15"/>
  <c r="X190" i="15"/>
  <c r="Z117" i="15"/>
  <c r="Z113" i="15"/>
  <c r="AA115" i="15" s="1"/>
  <c r="AA113" i="15" s="1"/>
  <c r="AP113" i="15" s="1"/>
  <c r="N135" i="15"/>
  <c r="M139" i="15"/>
  <c r="M140" i="15"/>
  <c r="M125" i="15"/>
  <c r="M124" i="15"/>
  <c r="N120" i="15"/>
  <c r="N103" i="15"/>
  <c r="M111" i="15"/>
  <c r="X102" i="15"/>
  <c r="Z130" i="15"/>
  <c r="Z128" i="15" s="1"/>
  <c r="N69" i="15"/>
  <c r="M74" i="15"/>
  <c r="M73" i="15"/>
  <c r="Y64" i="15"/>
  <c r="N54" i="15"/>
  <c r="M58" i="15"/>
  <c r="M59" i="15"/>
  <c r="Y51" i="15"/>
  <c r="Y47" i="15"/>
  <c r="N39" i="15"/>
  <c r="M44" i="15"/>
  <c r="M43" i="15"/>
  <c r="AG62" i="13"/>
  <c r="AG237" i="12"/>
  <c r="AL90" i="7" s="1"/>
  <c r="AG90" i="13"/>
  <c r="AI233" i="12"/>
  <c r="AI235" i="12" s="1"/>
  <c r="AN86" i="7" s="1"/>
  <c r="AI51" i="12"/>
  <c r="AI53" i="12" s="1"/>
  <c r="AI76" i="12"/>
  <c r="AI78" i="12" s="1"/>
  <c r="AI80" i="12" s="1"/>
  <c r="AI82" i="12" s="1"/>
  <c r="AI192" i="12"/>
  <c r="AI194" i="12" s="1"/>
  <c r="AI287" i="12"/>
  <c r="AI289" i="12" s="1"/>
  <c r="AI28" i="13"/>
  <c r="AI30" i="13" s="1"/>
  <c r="AN131" i="7" s="1"/>
  <c r="AI56" i="13"/>
  <c r="AI58" i="13" s="1"/>
  <c r="AN146" i="7" s="1"/>
  <c r="AI84" i="13"/>
  <c r="AI86" i="13" s="1"/>
  <c r="AN161" i="7" s="1"/>
  <c r="AI163" i="12"/>
  <c r="AI165" i="12" s="1"/>
  <c r="AN56" i="7" s="1"/>
  <c r="AH116" i="13"/>
  <c r="AG79" i="1" s="1"/>
  <c r="AH55" i="12"/>
  <c r="AH80" i="12"/>
  <c r="AH196" i="12"/>
  <c r="AM75" i="7" s="1"/>
  <c r="AH32" i="13"/>
  <c r="AM135" i="7" s="1"/>
  <c r="AF12" i="12"/>
  <c r="AF117" i="13"/>
  <c r="AG116" i="13"/>
  <c r="AF79" i="1" s="1"/>
  <c r="AH237" i="12"/>
  <c r="AH167" i="12"/>
  <c r="AH60" i="13"/>
  <c r="AH88" i="13"/>
  <c r="V71" i="12"/>
  <c r="V62" i="12"/>
  <c r="V68" i="12"/>
  <c r="W59" i="12"/>
  <c r="V67" i="12"/>
  <c r="V69" i="12"/>
  <c r="AB210" i="12"/>
  <c r="AA20" i="1" s="1"/>
  <c r="AC200" i="12"/>
  <c r="AC201" i="12" s="1"/>
  <c r="AC191" i="12" s="1"/>
  <c r="AH80" i="7" s="1"/>
  <c r="AB208" i="12"/>
  <c r="AB203" i="12"/>
  <c r="AB212" i="12"/>
  <c r="AA73" i="1" s="1"/>
  <c r="AB209" i="12"/>
  <c r="AA11" i="1" s="1"/>
  <c r="AP122" i="12"/>
  <c r="AA127" i="12"/>
  <c r="AP208" i="12"/>
  <c r="AA211" i="12"/>
  <c r="Z59" i="1" s="1"/>
  <c r="AO59" i="1" s="1"/>
  <c r="AP179" i="12"/>
  <c r="AA182" i="12"/>
  <c r="Z58" i="1" s="1"/>
  <c r="AO58" i="1" s="1"/>
  <c r="AP100" i="13"/>
  <c r="AP95" i="13"/>
  <c r="AB95" i="13"/>
  <c r="AB100" i="13"/>
  <c r="AC92" i="13"/>
  <c r="AC93" i="13" s="1"/>
  <c r="AP101" i="13"/>
  <c r="AP104" i="13"/>
  <c r="AP102" i="13"/>
  <c r="AB101" i="13"/>
  <c r="AA16" i="1" s="1"/>
  <c r="AB102" i="13"/>
  <c r="AA25" i="1" s="1"/>
  <c r="AB104" i="13"/>
  <c r="AA78" i="1" s="1"/>
  <c r="Z227" i="12"/>
  <c r="Z256" i="12"/>
  <c r="Z229" i="12" s="1"/>
  <c r="Z155" i="12"/>
  <c r="Z107" i="12"/>
  <c r="AB129" i="12"/>
  <c r="AB128" i="12"/>
  <c r="AC119" i="12"/>
  <c r="AC120" i="12" s="1"/>
  <c r="AB122" i="12"/>
  <c r="AB179" i="12"/>
  <c r="AB174" i="12"/>
  <c r="AB180" i="12"/>
  <c r="AA10" i="1" s="1"/>
  <c r="AC171" i="12"/>
  <c r="AC172" i="12" s="1"/>
  <c r="AB181" i="12"/>
  <c r="AP143" i="12"/>
  <c r="AA152" i="12"/>
  <c r="AA150" i="12"/>
  <c r="AA145" i="12"/>
  <c r="AA151" i="12"/>
  <c r="AA105" i="12" s="1"/>
  <c r="AP105" i="12" s="1"/>
  <c r="AB142" i="12"/>
  <c r="AB143" i="12" s="1"/>
  <c r="AB101" i="12" s="1"/>
  <c r="AG50" i="7" s="1"/>
  <c r="AG40" i="7" s="1"/>
  <c r="AB110" i="12" s="1"/>
  <c r="AA154" i="12"/>
  <c r="AP131" i="12"/>
  <c r="AP253" i="12"/>
  <c r="AA226" i="12"/>
  <c r="AB250" i="12"/>
  <c r="AB251" i="12"/>
  <c r="AB224" i="12" s="1"/>
  <c r="AA21" i="1" s="1"/>
  <c r="AC241" i="12"/>
  <c r="AC242" i="12" s="1"/>
  <c r="AC232" i="12" s="1"/>
  <c r="AB249" i="12"/>
  <c r="AB220" i="12"/>
  <c r="AA11" i="2" s="1"/>
  <c r="AB244" i="12"/>
  <c r="AB221" i="12" s="1"/>
  <c r="AP249" i="12"/>
  <c r="AA222" i="12"/>
  <c r="AA252" i="12"/>
  <c r="AA254" i="12" s="1"/>
  <c r="AP244" i="12"/>
  <c r="AA221" i="12"/>
  <c r="AP221" i="12" s="1"/>
  <c r="AP251" i="12"/>
  <c r="AA224" i="12"/>
  <c r="AP250" i="12"/>
  <c r="AA223" i="12"/>
  <c r="AP128" i="12"/>
  <c r="AB253" i="12"/>
  <c r="AB131" i="12"/>
  <c r="AB183" i="12"/>
  <c r="AA72" i="1" s="1"/>
  <c r="AC278" i="12"/>
  <c r="AP277" i="12"/>
  <c r="AC269" i="12"/>
  <c r="AC274" i="12"/>
  <c r="AD266" i="12"/>
  <c r="AD267" i="12" s="1"/>
  <c r="AB277" i="12"/>
  <c r="AB279" i="12" s="1"/>
  <c r="AP279" i="12"/>
  <c r="AA281" i="12"/>
  <c r="AC276" i="12"/>
  <c r="AC275" i="12"/>
  <c r="AD26" i="2"/>
  <c r="Q101" i="1" l="1"/>
  <c r="R129" i="18"/>
  <c r="Q33" i="1"/>
  <c r="S20" i="18"/>
  <c r="X302" i="7"/>
  <c r="X291" i="7"/>
  <c r="AJ108" i="18"/>
  <c r="AJ111" i="18"/>
  <c r="AJ113" i="18" s="1"/>
  <c r="AJ109" i="18"/>
  <c r="AN331" i="7"/>
  <c r="AN330" i="7" s="1"/>
  <c r="AI114" i="18" s="1"/>
  <c r="AI115" i="18" s="1"/>
  <c r="U26" i="18"/>
  <c r="U35" i="18" s="1"/>
  <c r="AB319" i="16"/>
  <c r="S158" i="1"/>
  <c r="M316" i="15"/>
  <c r="AC452" i="16"/>
  <c r="AD450" i="16"/>
  <c r="AD448" i="16" s="1"/>
  <c r="AH280" i="7"/>
  <c r="AH279" i="7" s="1"/>
  <c r="AC458" i="16" s="1"/>
  <c r="AC138" i="19"/>
  <c r="AC455" i="16"/>
  <c r="AC456" i="16"/>
  <c r="AB456" i="16"/>
  <c r="AB455" i="16"/>
  <c r="AB457" i="16" s="1"/>
  <c r="AE340" i="16"/>
  <c r="AE339" i="16"/>
  <c r="AE341" i="16" s="1"/>
  <c r="AF336" i="16"/>
  <c r="AG334" i="16"/>
  <c r="AG332" i="16" s="1"/>
  <c r="AC238" i="7"/>
  <c r="AF339" i="16"/>
  <c r="AF340" i="16"/>
  <c r="AC317" i="16"/>
  <c r="AC318" i="16"/>
  <c r="AD314" i="16"/>
  <c r="AD316" i="16" s="1"/>
  <c r="AE312" i="16"/>
  <c r="AE310" i="16" s="1"/>
  <c r="R35" i="2"/>
  <c r="R33" i="2" s="1"/>
  <c r="S432" i="16"/>
  <c r="AP98" i="16"/>
  <c r="AB100" i="16"/>
  <c r="AB102" i="16" s="1"/>
  <c r="X47" i="16"/>
  <c r="Y49" i="16" s="1"/>
  <c r="X51" i="16"/>
  <c r="U325" i="15"/>
  <c r="U315" i="15" s="1"/>
  <c r="V323" i="15"/>
  <c r="U31" i="18"/>
  <c r="S404" i="15"/>
  <c r="S416" i="15"/>
  <c r="X305" i="7"/>
  <c r="R102" i="1" s="1"/>
  <c r="T15" i="18"/>
  <c r="S21" i="18"/>
  <c r="S19" i="18" s="1"/>
  <c r="R80" i="1" s="1"/>
  <c r="S97" i="18"/>
  <c r="S119" i="18"/>
  <c r="S127" i="18" s="1"/>
  <c r="S473" i="15"/>
  <c r="S470" i="15" s="1"/>
  <c r="S379" i="15" s="1"/>
  <c r="S457" i="15"/>
  <c r="T445" i="15"/>
  <c r="T436" i="15"/>
  <c r="Q383" i="15"/>
  <c r="P155" i="1"/>
  <c r="K166" i="1"/>
  <c r="K160" i="1" s="1"/>
  <c r="U36" i="15"/>
  <c r="Z191" i="7"/>
  <c r="U32" i="15"/>
  <c r="Z61" i="1"/>
  <c r="AO61" i="1" s="1"/>
  <c r="AA308" i="12"/>
  <c r="AP306" i="12"/>
  <c r="AC305" i="12"/>
  <c r="AB22" i="1" s="1"/>
  <c r="AC298" i="12"/>
  <c r="AC303" i="12"/>
  <c r="AD295" i="12"/>
  <c r="AD296" i="12" s="1"/>
  <c r="AC304" i="12"/>
  <c r="AB13" i="1" s="1"/>
  <c r="AC307" i="12"/>
  <c r="AB75" i="1" s="1"/>
  <c r="AB12" i="2"/>
  <c r="AC286" i="12"/>
  <c r="AH125" i="7" s="1"/>
  <c r="AH115" i="7" s="1"/>
  <c r="AC309" i="12" s="1"/>
  <c r="AB306" i="12"/>
  <c r="AA21" i="2"/>
  <c r="T302" i="16"/>
  <c r="AJ11" i="27"/>
  <c r="AI13" i="27"/>
  <c r="AI15" i="27" s="1"/>
  <c r="AN457" i="7"/>
  <c r="AN456" i="7" s="1"/>
  <c r="AI16" i="27" s="1"/>
  <c r="AI8" i="27" s="1"/>
  <c r="AH17" i="27"/>
  <c r="AH91" i="18"/>
  <c r="AH88" i="18"/>
  <c r="AG85" i="1" s="1"/>
  <c r="AK119" i="19"/>
  <c r="AJ69" i="1"/>
  <c r="AM115" i="19"/>
  <c r="AM117" i="19" s="1"/>
  <c r="AR385" i="7"/>
  <c r="AR384" i="7" s="1"/>
  <c r="AM118" i="19" s="1"/>
  <c r="AG108" i="19"/>
  <c r="AF111" i="1"/>
  <c r="AH106" i="19"/>
  <c r="AG111" i="1" s="1"/>
  <c r="AH105" i="19"/>
  <c r="AI97" i="19"/>
  <c r="AJ89" i="19"/>
  <c r="AL117" i="19"/>
  <c r="AQ115" i="19"/>
  <c r="AD194" i="19"/>
  <c r="AD196" i="19" s="1"/>
  <c r="AC114" i="1"/>
  <c r="AE194" i="19"/>
  <c r="AE196" i="19" s="1"/>
  <c r="AD114" i="1"/>
  <c r="S163" i="19"/>
  <c r="S160" i="19"/>
  <c r="S157" i="19"/>
  <c r="R30" i="1" s="1"/>
  <c r="R28" i="1" s="1"/>
  <c r="T440" i="16"/>
  <c r="T442" i="16" s="1"/>
  <c r="T140" i="19"/>
  <c r="T139" i="19" s="1"/>
  <c r="S51" i="19"/>
  <c r="R110" i="1"/>
  <c r="AB98" i="16"/>
  <c r="AC100" i="16" s="1"/>
  <c r="AH62" i="13"/>
  <c r="AM150" i="7"/>
  <c r="AH90" i="13"/>
  <c r="AM165" i="7"/>
  <c r="AF207" i="7"/>
  <c r="AP171" i="15"/>
  <c r="AA169" i="15"/>
  <c r="AA173" i="15"/>
  <c r="AP173" i="15" s="1"/>
  <c r="AC213" i="7"/>
  <c r="AC211" i="7" s="1"/>
  <c r="AC206" i="7" s="1"/>
  <c r="X183" i="15" s="1"/>
  <c r="Y188" i="15"/>
  <c r="AF373" i="15"/>
  <c r="AF372" i="15"/>
  <c r="AF374" i="15" s="1"/>
  <c r="T428" i="16"/>
  <c r="T443" i="16"/>
  <c r="T429" i="16" s="1"/>
  <c r="S35" i="2"/>
  <c r="S33" i="2" s="1"/>
  <c r="T432" i="16"/>
  <c r="X399" i="7"/>
  <c r="S150" i="19" s="1"/>
  <c r="R112" i="1"/>
  <c r="S147" i="19"/>
  <c r="T136" i="19"/>
  <c r="Z275" i="7"/>
  <c r="Z274" i="7" s="1"/>
  <c r="U446" i="16" s="1"/>
  <c r="U137" i="19"/>
  <c r="AG100" i="1"/>
  <c r="AM7" i="7"/>
  <c r="AG140" i="1" s="1"/>
  <c r="AF27" i="2"/>
  <c r="AM23" i="7"/>
  <c r="AF28" i="2"/>
  <c r="AM120" i="7"/>
  <c r="AH293" i="12"/>
  <c r="AF70" i="7"/>
  <c r="AA214" i="12" s="1"/>
  <c r="AP214" i="12" s="1"/>
  <c r="AG70" i="7"/>
  <c r="AB214" i="12" s="1"/>
  <c r="AG55" i="7"/>
  <c r="AB185" i="12" s="1"/>
  <c r="AH70" i="7"/>
  <c r="AC214" i="12" s="1"/>
  <c r="AF95" i="1"/>
  <c r="AG132" i="19"/>
  <c r="AJ83" i="19"/>
  <c r="S38" i="19"/>
  <c r="T34" i="19"/>
  <c r="AE98" i="1"/>
  <c r="AJ148" i="18"/>
  <c r="S52" i="18"/>
  <c r="R103" i="1" s="1"/>
  <c r="S49" i="18"/>
  <c r="R82" i="1" s="1"/>
  <c r="X308" i="7"/>
  <c r="X307" i="7" s="1"/>
  <c r="S53" i="18" s="1"/>
  <c r="S70" i="18"/>
  <c r="S69" i="18"/>
  <c r="X318" i="7" s="1"/>
  <c r="X317" i="7" s="1"/>
  <c r="S76" i="18" s="1"/>
  <c r="S72" i="18"/>
  <c r="S75" i="18"/>
  <c r="R104" i="1" s="1"/>
  <c r="T66" i="18"/>
  <c r="T36" i="18"/>
  <c r="T34" i="18" s="1"/>
  <c r="S81" i="1" s="1"/>
  <c r="T46" i="18"/>
  <c r="T45" i="18" s="1"/>
  <c r="U275" i="15"/>
  <c r="U30" i="18"/>
  <c r="V273" i="15"/>
  <c r="V271" i="15" s="1"/>
  <c r="AB228" i="12"/>
  <c r="AP101" i="12"/>
  <c r="AF50" i="7"/>
  <c r="AF40" i="7" s="1"/>
  <c r="AA110" i="12" s="1"/>
  <c r="AP110" i="12" s="1"/>
  <c r="Q27" i="12"/>
  <c r="V35" i="7"/>
  <c r="V25" i="7" s="1"/>
  <c r="AI196" i="12"/>
  <c r="AN71" i="7"/>
  <c r="AI291" i="12"/>
  <c r="AN116" i="7"/>
  <c r="AH239" i="12"/>
  <c r="AM90" i="7"/>
  <c r="AH169" i="12"/>
  <c r="AM60" i="7"/>
  <c r="AC219" i="12"/>
  <c r="AH95" i="7"/>
  <c r="AH85" i="7" s="1"/>
  <c r="AC255" i="12" s="1"/>
  <c r="AK72" i="25"/>
  <c r="AJ74" i="25"/>
  <c r="X284" i="7"/>
  <c r="S22" i="18" s="1"/>
  <c r="AJ13" i="25"/>
  <c r="AK23" i="25"/>
  <c r="AL21" i="25"/>
  <c r="AQ437" i="7" s="1"/>
  <c r="AQ436" i="7" s="1"/>
  <c r="AL24" i="25" s="1"/>
  <c r="AO433" i="7"/>
  <c r="AO432" i="7" s="1"/>
  <c r="AJ15" i="25" s="1"/>
  <c r="AJ14" i="25" s="1"/>
  <c r="AJ18" i="25" s="1"/>
  <c r="AK11" i="25"/>
  <c r="AK17" i="25" s="1"/>
  <c r="AJ82" i="25"/>
  <c r="AJ84" i="25" s="1"/>
  <c r="AK80" i="25"/>
  <c r="AP452" i="7" s="1"/>
  <c r="AP451" i="7" s="1"/>
  <c r="AK92" i="25" s="1"/>
  <c r="AI84" i="25"/>
  <c r="AG67" i="25"/>
  <c r="AG7" i="25" s="1"/>
  <c r="AG59" i="25"/>
  <c r="AH90" i="25"/>
  <c r="AH93" i="25" s="1"/>
  <c r="AI88" i="25"/>
  <c r="AH187" i="19"/>
  <c r="AH190" i="19"/>
  <c r="AG176" i="19"/>
  <c r="AG183" i="19"/>
  <c r="AF181" i="19"/>
  <c r="AH173" i="19"/>
  <c r="AH177" i="19" s="1"/>
  <c r="AI86" i="18"/>
  <c r="U366" i="16"/>
  <c r="U380" i="16"/>
  <c r="U368" i="16" s="1"/>
  <c r="V13" i="19"/>
  <c r="W373" i="16"/>
  <c r="W371" i="16" s="1"/>
  <c r="V375" i="16"/>
  <c r="V377" i="16" s="1"/>
  <c r="Y62" i="15"/>
  <c r="Z64" i="15" s="1"/>
  <c r="AB15" i="2"/>
  <c r="AC83" i="13"/>
  <c r="AH170" i="7" s="1"/>
  <c r="AH160" i="7" s="1"/>
  <c r="AC106" i="13" s="1"/>
  <c r="Z13" i="2"/>
  <c r="AO13" i="2" s="1"/>
  <c r="AA27" i="13"/>
  <c r="AF140" i="7" s="1"/>
  <c r="AF130" i="7" s="1"/>
  <c r="AA50" i="13" s="1"/>
  <c r="AD278" i="12"/>
  <c r="AD259" i="12"/>
  <c r="AI110" i="7" s="1"/>
  <c r="AI100" i="7" s="1"/>
  <c r="AD280" i="12" s="1"/>
  <c r="AB9" i="2"/>
  <c r="AC162" i="12"/>
  <c r="AH65" i="7" s="1"/>
  <c r="AA19" i="1"/>
  <c r="AB127" i="12"/>
  <c r="AB130" i="12" s="1"/>
  <c r="AB132" i="12" s="1"/>
  <c r="AN26" i="7"/>
  <c r="AM30" i="7"/>
  <c r="Y260" i="15"/>
  <c r="Y264" i="15" s="1"/>
  <c r="X414" i="15"/>
  <c r="X427" i="15" s="1"/>
  <c r="Y402" i="15"/>
  <c r="Y390" i="15" s="1"/>
  <c r="U31" i="19"/>
  <c r="U11" i="19"/>
  <c r="Z357" i="7" s="1"/>
  <c r="Z356" i="7" s="1"/>
  <c r="U19" i="19" s="1"/>
  <c r="U30" i="19"/>
  <c r="V9" i="19"/>
  <c r="AA352" i="7" s="1"/>
  <c r="AA351" i="7" s="1"/>
  <c r="V321" i="16"/>
  <c r="U304" i="16"/>
  <c r="U296" i="16" s="1"/>
  <c r="U328" i="16"/>
  <c r="U329" i="16"/>
  <c r="U306" i="16" s="1"/>
  <c r="U298" i="16" s="1"/>
  <c r="T43" i="1" s="1"/>
  <c r="T20" i="19"/>
  <c r="T16" i="19"/>
  <c r="S90" i="1" s="1"/>
  <c r="T46" i="19"/>
  <c r="Y367" i="7" s="1"/>
  <c r="Y366" i="7" s="1"/>
  <c r="T56" i="19" s="1"/>
  <c r="T47" i="19"/>
  <c r="T48" i="19"/>
  <c r="T55" i="19"/>
  <c r="T52" i="19" s="1"/>
  <c r="T33" i="19"/>
  <c r="AK96" i="19"/>
  <c r="AJ71" i="19"/>
  <c r="AI79" i="19"/>
  <c r="AJ52" i="25"/>
  <c r="AJ60" i="25" s="1"/>
  <c r="AO445" i="7" s="1"/>
  <c r="AO444" i="7" s="1"/>
  <c r="AJ68" i="25" s="1"/>
  <c r="AJ168" i="18"/>
  <c r="AK160" i="18"/>
  <c r="AL152" i="18"/>
  <c r="AQ343" i="7" s="1"/>
  <c r="AQ342" i="7" s="1"/>
  <c r="AL172" i="18" s="1"/>
  <c r="AI169" i="18"/>
  <c r="AI61" i="25"/>
  <c r="AK153" i="18"/>
  <c r="AJ161" i="18"/>
  <c r="AH61" i="25"/>
  <c r="AJ162" i="18"/>
  <c r="AK154" i="18"/>
  <c r="AI171" i="18"/>
  <c r="AH108" i="1" s="1"/>
  <c r="AG89" i="1"/>
  <c r="AH173" i="18"/>
  <c r="AH51" i="25"/>
  <c r="AI60" i="25"/>
  <c r="AN445" i="7" s="1"/>
  <c r="AN444" i="7" s="1"/>
  <c r="AI68" i="25" s="1"/>
  <c r="AI167" i="18"/>
  <c r="AI159" i="18"/>
  <c r="AK134" i="18"/>
  <c r="AP338" i="7" s="1"/>
  <c r="AP337" i="7" s="1"/>
  <c r="AK147" i="18" s="1"/>
  <c r="AJ142" i="18"/>
  <c r="AI141" i="18"/>
  <c r="AI29" i="25"/>
  <c r="AI37" i="25" s="1"/>
  <c r="AI41" i="25" s="1"/>
  <c r="AN441" i="7" s="1"/>
  <c r="AN440" i="7" s="1"/>
  <c r="AI47" i="25" s="1"/>
  <c r="AH37" i="25"/>
  <c r="AH41" i="25" s="1"/>
  <c r="AG48" i="25"/>
  <c r="AE99" i="1"/>
  <c r="AF48" i="25"/>
  <c r="AH108" i="19"/>
  <c r="AI102" i="19"/>
  <c r="AI94" i="19"/>
  <c r="AK87" i="19"/>
  <c r="AP380" i="7" s="1"/>
  <c r="AP379" i="7" s="1"/>
  <c r="AK107" i="19" s="1"/>
  <c r="AJ95" i="19"/>
  <c r="AJ103" i="19" s="1"/>
  <c r="AG93" i="1"/>
  <c r="AJ70" i="19"/>
  <c r="AJ78" i="19" s="1"/>
  <c r="AK62" i="19"/>
  <c r="AP375" i="7" s="1"/>
  <c r="AP374" i="7" s="1"/>
  <c r="AK82" i="19" s="1"/>
  <c r="AI69" i="19"/>
  <c r="AI77" i="19"/>
  <c r="AM28" i="19"/>
  <c r="AL28" i="19"/>
  <c r="AH450" i="15"/>
  <c r="AH438" i="15" s="1"/>
  <c r="AG462" i="15"/>
  <c r="AG475" i="15" s="1"/>
  <c r="AH449" i="15"/>
  <c r="AH437" i="15" s="1"/>
  <c r="AG461" i="15"/>
  <c r="AG474" i="15" s="1"/>
  <c r="L252" i="15"/>
  <c r="M256" i="15"/>
  <c r="M255" i="15"/>
  <c r="AG413" i="15"/>
  <c r="AG426" i="15" s="1"/>
  <c r="AH401" i="15"/>
  <c r="AH389" i="15" s="1"/>
  <c r="AG415" i="15"/>
  <c r="AG428" i="15" s="1"/>
  <c r="AH403" i="15"/>
  <c r="AH391" i="15" s="1"/>
  <c r="L13" i="15"/>
  <c r="AD402" i="16"/>
  <c r="AG395" i="16"/>
  <c r="AG393" i="16" s="1"/>
  <c r="AF397" i="16"/>
  <c r="Q155" i="1"/>
  <c r="R383" i="15"/>
  <c r="AJ5" i="25"/>
  <c r="M165" i="16"/>
  <c r="L157" i="1"/>
  <c r="AF282" i="16"/>
  <c r="AF281" i="16"/>
  <c r="AF283" i="16" s="1"/>
  <c r="AI83" i="18"/>
  <c r="AN326" i="7" s="1"/>
  <c r="AN325" i="7" s="1"/>
  <c r="AI92" i="18" s="1"/>
  <c r="AK106" i="18"/>
  <c r="AP226" i="12"/>
  <c r="Z74" i="1"/>
  <c r="AO74" i="1" s="1"/>
  <c r="S99" i="18"/>
  <c r="R86" i="1" s="1"/>
  <c r="S102" i="18"/>
  <c r="AH128" i="19"/>
  <c r="AH130" i="19" s="1"/>
  <c r="AI125" i="19"/>
  <c r="AN395" i="7" s="1"/>
  <c r="AN394" i="7" s="1"/>
  <c r="AI131" i="19" s="1"/>
  <c r="AG179" i="19"/>
  <c r="AG181" i="19" s="1"/>
  <c r="AI168" i="19"/>
  <c r="AH172" i="19"/>
  <c r="AK5" i="19"/>
  <c r="AI84" i="18"/>
  <c r="AJ80" i="18"/>
  <c r="AG459" i="15"/>
  <c r="AG472" i="15" s="1"/>
  <c r="AH447" i="15"/>
  <c r="AH435" i="15" s="1"/>
  <c r="AF311" i="15"/>
  <c r="AF312" i="15"/>
  <c r="AE300" i="15"/>
  <c r="AE301" i="15"/>
  <c r="AH446" i="15"/>
  <c r="AH434" i="15" s="1"/>
  <c r="AG458" i="15"/>
  <c r="AG471" i="15" s="1"/>
  <c r="AH400" i="15"/>
  <c r="AH388" i="15" s="1"/>
  <c r="AG412" i="15"/>
  <c r="AG425" i="15" s="1"/>
  <c r="AJ81" i="18"/>
  <c r="AH62" i="18"/>
  <c r="AI60" i="18"/>
  <c r="AH83" i="1" s="1"/>
  <c r="AJ58" i="18"/>
  <c r="Q38" i="18"/>
  <c r="T423" i="15"/>
  <c r="O37" i="12"/>
  <c r="O21" i="12"/>
  <c r="AO21" i="12" s="1"/>
  <c r="AO35" i="12"/>
  <c r="AP102" i="16"/>
  <c r="AM105" i="16"/>
  <c r="AE352" i="16"/>
  <c r="AE401" i="16"/>
  <c r="AE400" i="16"/>
  <c r="AE402" i="16" s="1"/>
  <c r="AF350" i="16"/>
  <c r="AF351" i="16"/>
  <c r="AG347" i="16"/>
  <c r="AH345" i="16"/>
  <c r="AH343" i="16" s="1"/>
  <c r="L24" i="15"/>
  <c r="AE362" i="15"/>
  <c r="AE361" i="15"/>
  <c r="AF356" i="15"/>
  <c r="AF354" i="15" s="1"/>
  <c r="AF358" i="15" s="1"/>
  <c r="Z336" i="15"/>
  <c r="Z338" i="15" s="1"/>
  <c r="AA334" i="15"/>
  <c r="AA332" i="15" s="1"/>
  <c r="L42" i="2"/>
  <c r="M208" i="15"/>
  <c r="L41" i="2"/>
  <c r="M164" i="15"/>
  <c r="AE313" i="15"/>
  <c r="M317" i="15"/>
  <c r="AD302" i="15"/>
  <c r="K31" i="1"/>
  <c r="AF419" i="16"/>
  <c r="AG417" i="16"/>
  <c r="AG415" i="16" s="1"/>
  <c r="AD424" i="16"/>
  <c r="AE422" i="16"/>
  <c r="AE423" i="16"/>
  <c r="AH356" i="16"/>
  <c r="AH354" i="16" s="1"/>
  <c r="AG358" i="16"/>
  <c r="AE363" i="16"/>
  <c r="AF361" i="16"/>
  <c r="AF362" i="16"/>
  <c r="AG369" i="15"/>
  <c r="AH365" i="15"/>
  <c r="AI367" i="15" s="1"/>
  <c r="AG373" i="15"/>
  <c r="AG372" i="15"/>
  <c r="Q96" i="12"/>
  <c r="Q46" i="12" s="1"/>
  <c r="Q34" i="12" s="1"/>
  <c r="Q94" i="12"/>
  <c r="Q44" i="12" s="1"/>
  <c r="Q32" i="12" s="1"/>
  <c r="Q93" i="12"/>
  <c r="Q43" i="12" s="1"/>
  <c r="Q31" i="12" s="1"/>
  <c r="R84" i="12"/>
  <c r="Q87" i="12"/>
  <c r="Q41" i="12" s="1"/>
  <c r="Q29" i="12" s="1"/>
  <c r="Q15" i="12" s="1"/>
  <c r="Q92" i="12"/>
  <c r="Q40" i="12"/>
  <c r="Q28" i="12" s="1"/>
  <c r="Y62" i="1"/>
  <c r="Z49" i="13"/>
  <c r="Z51" i="13" s="1"/>
  <c r="Z64" i="1"/>
  <c r="AO64" i="1" s="1"/>
  <c r="AA105" i="13"/>
  <c r="P45" i="12"/>
  <c r="P33" i="12" s="1"/>
  <c r="P97" i="12"/>
  <c r="P16" i="12"/>
  <c r="O17" i="2"/>
  <c r="P17" i="12"/>
  <c r="O9" i="1"/>
  <c r="AC212" i="12"/>
  <c r="AB73" i="1" s="1"/>
  <c r="AB10" i="2"/>
  <c r="AB211" i="12"/>
  <c r="AA19" i="2"/>
  <c r="AB182" i="12"/>
  <c r="AA18" i="2"/>
  <c r="AP222" i="12"/>
  <c r="Z20" i="2"/>
  <c r="AO20" i="2" s="1"/>
  <c r="AP224" i="12"/>
  <c r="Z21" i="1"/>
  <c r="AO21" i="1" s="1"/>
  <c r="AP223" i="12"/>
  <c r="Z12" i="1"/>
  <c r="AO12" i="1" s="1"/>
  <c r="AH304" i="15"/>
  <c r="AI306" i="15" s="1"/>
  <c r="AG308" i="15"/>
  <c r="M93" i="15"/>
  <c r="M94" i="15"/>
  <c r="M28" i="15"/>
  <c r="M27" i="15"/>
  <c r="AG293" i="15"/>
  <c r="AH295" i="15" s="1"/>
  <c r="AF297" i="15"/>
  <c r="AE283" i="16"/>
  <c r="AE243" i="16"/>
  <c r="AB103" i="13"/>
  <c r="AA24" i="2"/>
  <c r="M156" i="15"/>
  <c r="N148" i="15"/>
  <c r="AP145" i="15"/>
  <c r="AA147" i="15"/>
  <c r="AP147" i="15" s="1"/>
  <c r="AB145" i="15"/>
  <c r="AB143" i="15" s="1"/>
  <c r="N82" i="15"/>
  <c r="M90" i="15"/>
  <c r="Y81" i="15"/>
  <c r="Y77" i="15"/>
  <c r="AH276" i="16"/>
  <c r="AH274" i="16" s="1"/>
  <c r="AG278" i="16"/>
  <c r="S445" i="16"/>
  <c r="S431" i="16" s="1"/>
  <c r="S430" i="16"/>
  <c r="R44" i="1" s="1"/>
  <c r="AD391" i="16"/>
  <c r="U436" i="16"/>
  <c r="T416" i="15"/>
  <c r="T404" i="15"/>
  <c r="U398" i="15"/>
  <c r="U387" i="15"/>
  <c r="U411" i="15" s="1"/>
  <c r="AE390" i="16"/>
  <c r="AE389" i="16"/>
  <c r="AE391" i="16"/>
  <c r="AE219" i="16"/>
  <c r="AE220" i="16"/>
  <c r="AC188" i="16"/>
  <c r="AF408" i="16"/>
  <c r="AG406" i="16"/>
  <c r="AG404" i="16" s="1"/>
  <c r="AD413" i="16"/>
  <c r="AE411" i="16"/>
  <c r="AE412" i="16"/>
  <c r="AA44" i="13"/>
  <c r="Z22" i="2" s="1"/>
  <c r="AO22" i="2" s="1"/>
  <c r="AA39" i="13"/>
  <c r="AB36" i="13"/>
  <c r="AB37" i="13" s="1"/>
  <c r="AA45" i="13"/>
  <c r="AA48" i="13"/>
  <c r="AP37" i="13"/>
  <c r="AA46" i="13"/>
  <c r="AA47" i="13"/>
  <c r="Z62" i="1" s="1"/>
  <c r="AP44" i="13"/>
  <c r="AG12" i="13"/>
  <c r="AI32" i="13"/>
  <c r="AI9" i="13"/>
  <c r="AC248" i="16"/>
  <c r="AC250" i="16" s="1"/>
  <c r="AB62" i="16"/>
  <c r="AB66" i="16"/>
  <c r="AG384" i="16"/>
  <c r="AG382" i="16" s="1"/>
  <c r="AF386" i="16"/>
  <c r="M182" i="16"/>
  <c r="M163" i="16" s="1"/>
  <c r="Y173" i="16"/>
  <c r="AF242" i="16"/>
  <c r="AF241" i="16"/>
  <c r="AF243" i="16" s="1"/>
  <c r="AD221" i="16"/>
  <c r="N148" i="16"/>
  <c r="M156" i="16"/>
  <c r="N133" i="16"/>
  <c r="M141" i="16"/>
  <c r="M126" i="16"/>
  <c r="N118" i="16"/>
  <c r="M111" i="16"/>
  <c r="M93" i="16"/>
  <c r="M94" i="16"/>
  <c r="AB117" i="16"/>
  <c r="AC115" i="16"/>
  <c r="AB132" i="16"/>
  <c r="AC130" i="16"/>
  <c r="Y145" i="16"/>
  <c r="AD246" i="16"/>
  <c r="AD247" i="16"/>
  <c r="AC196" i="16"/>
  <c r="AC189" i="16" s="1"/>
  <c r="AC232" i="16"/>
  <c r="AC197" i="16" s="1"/>
  <c r="AD261" i="16"/>
  <c r="AE270" i="16"/>
  <c r="AE271" i="16"/>
  <c r="AE245" i="16"/>
  <c r="AB190" i="16"/>
  <c r="AO33" i="12"/>
  <c r="O19" i="12"/>
  <c r="AO19" i="12" s="1"/>
  <c r="N23" i="12"/>
  <c r="AI55" i="12"/>
  <c r="AI9" i="12"/>
  <c r="AI11" i="12" s="1"/>
  <c r="M18" i="15"/>
  <c r="AE293" i="16"/>
  <c r="AE292" i="16"/>
  <c r="AE294" i="16" s="1"/>
  <c r="AA286" i="15"/>
  <c r="AP282" i="15"/>
  <c r="AB282" i="15"/>
  <c r="AC284" i="15" s="1"/>
  <c r="Z347" i="15"/>
  <c r="AD194" i="16"/>
  <c r="AD187" i="16" s="1"/>
  <c r="AD230" i="16"/>
  <c r="AD195" i="16" s="1"/>
  <c r="AF289" i="16"/>
  <c r="AG287" i="16"/>
  <c r="AG285" i="16" s="1"/>
  <c r="AD294" i="16"/>
  <c r="AH236" i="16"/>
  <c r="AH234" i="16" s="1"/>
  <c r="AG238" i="16"/>
  <c r="AD231" i="16"/>
  <c r="AG265" i="16"/>
  <c r="AG263" i="16" s="1"/>
  <c r="AF267" i="16"/>
  <c r="AG254" i="16"/>
  <c r="AG252" i="16" s="1"/>
  <c r="AF256" i="16"/>
  <c r="AG214" i="16"/>
  <c r="AG212" i="16" s="1"/>
  <c r="AF216" i="16"/>
  <c r="AF205" i="16"/>
  <c r="AG203" i="16"/>
  <c r="AG201" i="16" s="1"/>
  <c r="AE210" i="16"/>
  <c r="AF225" i="16"/>
  <c r="AF223" i="16" s="1"/>
  <c r="AE227" i="16"/>
  <c r="AB199" i="16"/>
  <c r="AB192" i="16" s="1"/>
  <c r="AD272" i="16"/>
  <c r="AD210" i="16"/>
  <c r="AA199" i="16"/>
  <c r="AA192" i="16" s="1"/>
  <c r="AP190" i="16"/>
  <c r="AP197" i="16"/>
  <c r="AE259" i="16"/>
  <c r="AE260" i="16"/>
  <c r="M246" i="15"/>
  <c r="M161" i="15"/>
  <c r="L36" i="1" s="1"/>
  <c r="M162" i="15"/>
  <c r="L50" i="1" s="1"/>
  <c r="M90" i="16"/>
  <c r="AA79" i="16"/>
  <c r="AP79" i="16" s="1"/>
  <c r="Z81" i="16"/>
  <c r="N67" i="16"/>
  <c r="M75" i="16"/>
  <c r="M60" i="16"/>
  <c r="N52" i="16"/>
  <c r="Y34" i="16"/>
  <c r="M352" i="15"/>
  <c r="M341" i="15"/>
  <c r="M330" i="15"/>
  <c r="M291" i="15"/>
  <c r="M280" i="15"/>
  <c r="M269" i="15"/>
  <c r="N234" i="15"/>
  <c r="M242" i="15"/>
  <c r="M206" i="15"/>
  <c r="L51" i="1" s="1"/>
  <c r="N218" i="15"/>
  <c r="M205" i="15"/>
  <c r="L37" i="1" s="1"/>
  <c r="M226" i="15"/>
  <c r="AP215" i="15"/>
  <c r="AA217" i="15"/>
  <c r="AP217" i="15" s="1"/>
  <c r="AB215" i="15"/>
  <c r="AB213" i="15" s="1"/>
  <c r="AA231" i="15"/>
  <c r="AA229" i="15" s="1"/>
  <c r="N191" i="15"/>
  <c r="M199" i="15"/>
  <c r="N174" i="15"/>
  <c r="M182" i="15"/>
  <c r="N133" i="15"/>
  <c r="M141" i="15"/>
  <c r="M126" i="15"/>
  <c r="N118" i="15"/>
  <c r="N106" i="15"/>
  <c r="AP115" i="15"/>
  <c r="AA117" i="15"/>
  <c r="AP117" i="15" s="1"/>
  <c r="AB115" i="15"/>
  <c r="AB113" i="15" s="1"/>
  <c r="AA130" i="15"/>
  <c r="AP130" i="15" s="1"/>
  <c r="Z132" i="15"/>
  <c r="Y102" i="15"/>
  <c r="Y98" i="15"/>
  <c r="N67" i="15"/>
  <c r="M75" i="15"/>
  <c r="Y66" i="15"/>
  <c r="M60" i="15"/>
  <c r="N52" i="15"/>
  <c r="Z49" i="15"/>
  <c r="N37" i="15"/>
  <c r="M45" i="15"/>
  <c r="AG239" i="12"/>
  <c r="AG12" i="12" s="1"/>
  <c r="AJ51" i="12"/>
  <c r="AJ53" i="12" s="1"/>
  <c r="AJ76" i="12"/>
  <c r="AJ78" i="12" s="1"/>
  <c r="AJ192" i="12"/>
  <c r="AJ194" i="12" s="1"/>
  <c r="AO71" i="7" s="1"/>
  <c r="AJ287" i="12"/>
  <c r="AJ289" i="12" s="1"/>
  <c r="AJ28" i="13"/>
  <c r="AJ30" i="13" s="1"/>
  <c r="AO131" i="7" s="1"/>
  <c r="AJ56" i="13"/>
  <c r="AJ58" i="13" s="1"/>
  <c r="AJ233" i="12"/>
  <c r="AJ235" i="12" s="1"/>
  <c r="AJ84" i="13"/>
  <c r="AJ86" i="13" s="1"/>
  <c r="AJ163" i="12"/>
  <c r="AJ165" i="12" s="1"/>
  <c r="AI112" i="13"/>
  <c r="AI115" i="13" s="1"/>
  <c r="AH57" i="12"/>
  <c r="AH82" i="12"/>
  <c r="AH198" i="12"/>
  <c r="AH34" i="13"/>
  <c r="AF119" i="13"/>
  <c r="AH117" i="13"/>
  <c r="AI60" i="13"/>
  <c r="AN150" i="7" s="1"/>
  <c r="AI88" i="13"/>
  <c r="AN165" i="7" s="1"/>
  <c r="AI167" i="12"/>
  <c r="AN60" i="7" s="1"/>
  <c r="AG117" i="13"/>
  <c r="W60" i="12"/>
  <c r="V70" i="12"/>
  <c r="AC210" i="12"/>
  <c r="AB20" i="1" s="1"/>
  <c r="AC209" i="12"/>
  <c r="AB11" i="1" s="1"/>
  <c r="AC208" i="12"/>
  <c r="AD200" i="12"/>
  <c r="AD201" i="12" s="1"/>
  <c r="AC203" i="12"/>
  <c r="AA104" i="12"/>
  <c r="AP104" i="12" s="1"/>
  <c r="AP127" i="12"/>
  <c r="AA130" i="12"/>
  <c r="AA213" i="12"/>
  <c r="AP211" i="12"/>
  <c r="AP182" i="12"/>
  <c r="AA184" i="12"/>
  <c r="AP103" i="13"/>
  <c r="AC95" i="13"/>
  <c r="AC100" i="13"/>
  <c r="AD92" i="13"/>
  <c r="AD93" i="13" s="1"/>
  <c r="AC102" i="13"/>
  <c r="AB25" i="1" s="1"/>
  <c r="AC104" i="13"/>
  <c r="AB78" i="1" s="1"/>
  <c r="AC101" i="13"/>
  <c r="AB16" i="1" s="1"/>
  <c r="Z157" i="12"/>
  <c r="Z111" i="12" s="1"/>
  <c r="Z109" i="12"/>
  <c r="AA225" i="12"/>
  <c r="AP252" i="12"/>
  <c r="AP154" i="12"/>
  <c r="AA108" i="12"/>
  <c r="AP108" i="12" s="1"/>
  <c r="AA106" i="12"/>
  <c r="AP106" i="12" s="1"/>
  <c r="AP152" i="12"/>
  <c r="AA153" i="12"/>
  <c r="AA155" i="12" s="1"/>
  <c r="AP150" i="12"/>
  <c r="AA103" i="12"/>
  <c r="AP103" i="12" s="1"/>
  <c r="AP145" i="12"/>
  <c r="AP151" i="12"/>
  <c r="AB102" i="12"/>
  <c r="AB150" i="12"/>
  <c r="AC142" i="12"/>
  <c r="AC143" i="12" s="1"/>
  <c r="AC101" i="12" s="1"/>
  <c r="AH50" i="7" s="1"/>
  <c r="AH40" i="7" s="1"/>
  <c r="AC110" i="12" s="1"/>
  <c r="AB145" i="12"/>
  <c r="AB103" i="12" s="1"/>
  <c r="AB152" i="12"/>
  <c r="AB106" i="12" s="1"/>
  <c r="AB154" i="12"/>
  <c r="AB108" i="12" s="1"/>
  <c r="AB151" i="12"/>
  <c r="AB223" i="12"/>
  <c r="AA12" i="1" s="1"/>
  <c r="AC253" i="12"/>
  <c r="AC226" i="12" s="1"/>
  <c r="AB74" i="1" s="1"/>
  <c r="AC251" i="12"/>
  <c r="AC224" i="12" s="1"/>
  <c r="AB21" i="1" s="1"/>
  <c r="AC250" i="12"/>
  <c r="AC223" i="12" s="1"/>
  <c r="AB12" i="1" s="1"/>
  <c r="AD241" i="12"/>
  <c r="AD242" i="12" s="1"/>
  <c r="AC249" i="12"/>
  <c r="AC244" i="12"/>
  <c r="AC221" i="12" s="1"/>
  <c r="AC220" i="12"/>
  <c r="AB11" i="2" s="1"/>
  <c r="AB222" i="12"/>
  <c r="AA20" i="2" s="1"/>
  <c r="AB252" i="12"/>
  <c r="AC131" i="12"/>
  <c r="AC122" i="12"/>
  <c r="AC128" i="12"/>
  <c r="AD119" i="12"/>
  <c r="AD120" i="12" s="1"/>
  <c r="AC129" i="12"/>
  <c r="AC183" i="12"/>
  <c r="AB72" i="1" s="1"/>
  <c r="AC181" i="12"/>
  <c r="AC180" i="12"/>
  <c r="AB10" i="1" s="1"/>
  <c r="AC174" i="12"/>
  <c r="AC179" i="12"/>
  <c r="AD171" i="12"/>
  <c r="AD172" i="12" s="1"/>
  <c r="AB226" i="12"/>
  <c r="AA74" i="1" s="1"/>
  <c r="AP254" i="12"/>
  <c r="AA256" i="12"/>
  <c r="AA227" i="12"/>
  <c r="AP227" i="12" s="1"/>
  <c r="AD269" i="12"/>
  <c r="AD274" i="12"/>
  <c r="AE266" i="12"/>
  <c r="AE267" i="12" s="1"/>
  <c r="AE259" i="12" s="1"/>
  <c r="AJ110" i="7" s="1"/>
  <c r="AJ100" i="7" s="1"/>
  <c r="AE280" i="12" s="1"/>
  <c r="AC277" i="12"/>
  <c r="AC279" i="12" s="1"/>
  <c r="AP281" i="12"/>
  <c r="AB281" i="12"/>
  <c r="AD276" i="12"/>
  <c r="AD275" i="12"/>
  <c r="U74" i="12"/>
  <c r="AE26" i="2"/>
  <c r="S125" i="18" l="1"/>
  <c r="R107" i="1"/>
  <c r="AG105" i="1"/>
  <c r="AH89" i="18"/>
  <c r="AK108" i="18"/>
  <c r="AK109" i="18" s="1"/>
  <c r="AK111" i="18"/>
  <c r="AK113" i="18" s="1"/>
  <c r="AO331" i="7"/>
  <c r="AO330" i="7" s="1"/>
  <c r="AJ114" i="18" s="1"/>
  <c r="AJ115" i="18" s="1"/>
  <c r="S124" i="18"/>
  <c r="R88" i="1" s="1"/>
  <c r="S121" i="18"/>
  <c r="AE363" i="15"/>
  <c r="Z262" i="15"/>
  <c r="Z260" i="15" s="1"/>
  <c r="Z264" i="15" s="1"/>
  <c r="Z266" i="15" s="1"/>
  <c r="AC244" i="7"/>
  <c r="AC242" i="7" s="1"/>
  <c r="AC237" i="7" s="1"/>
  <c r="X30" i="16" s="1"/>
  <c r="M19" i="15"/>
  <c r="L35" i="1" s="1"/>
  <c r="AC319" i="16"/>
  <c r="AF341" i="16"/>
  <c r="AD452" i="16"/>
  <c r="AE450" i="16"/>
  <c r="AE448" i="16" s="1"/>
  <c r="AD455" i="16"/>
  <c r="AD456" i="16"/>
  <c r="AD138" i="19"/>
  <c r="AI280" i="7"/>
  <c r="AI279" i="7" s="1"/>
  <c r="AD458" i="16" s="1"/>
  <c r="AG336" i="16"/>
  <c r="AG339" i="16" s="1"/>
  <c r="AH334" i="16"/>
  <c r="AH332" i="16" s="1"/>
  <c r="R159" i="1"/>
  <c r="S433" i="16"/>
  <c r="S434" i="16" s="1"/>
  <c r="AD238" i="7"/>
  <c r="AC457" i="16"/>
  <c r="AD318" i="16"/>
  <c r="AD317" i="16"/>
  <c r="AD319" i="16" s="1"/>
  <c r="AE314" i="16"/>
  <c r="AE316" i="16" s="1"/>
  <c r="AF312" i="16"/>
  <c r="AF310" i="16" s="1"/>
  <c r="Y51" i="16"/>
  <c r="Y47" i="16"/>
  <c r="Z49" i="16" s="1"/>
  <c r="Z47" i="16" s="1"/>
  <c r="V28" i="18"/>
  <c r="V321" i="15"/>
  <c r="S476" i="15"/>
  <c r="S477" i="15" s="1"/>
  <c r="S378" i="15"/>
  <c r="T10" i="18"/>
  <c r="T8" i="18" s="1"/>
  <c r="T20" i="18" s="1"/>
  <c r="Y233" i="7"/>
  <c r="Y232" i="7" s="1"/>
  <c r="T478" i="15" s="1"/>
  <c r="U448" i="15"/>
  <c r="T433" i="15"/>
  <c r="T13" i="18" s="1"/>
  <c r="T11" i="18" s="1"/>
  <c r="T460" i="15"/>
  <c r="Z197" i="7"/>
  <c r="Z195" i="7" s="1"/>
  <c r="Z190" i="7" s="1"/>
  <c r="U30" i="15" s="1"/>
  <c r="V34" i="15"/>
  <c r="AC12" i="2"/>
  <c r="AD286" i="12"/>
  <c r="AI125" i="7" s="1"/>
  <c r="AI115" i="7" s="1"/>
  <c r="AD309" i="12" s="1"/>
  <c r="AG28" i="2"/>
  <c r="AA310" i="12"/>
  <c r="AP310" i="12" s="1"/>
  <c r="AP308" i="12"/>
  <c r="AC306" i="12"/>
  <c r="AB21" i="2"/>
  <c r="AE295" i="12"/>
  <c r="AD298" i="12"/>
  <c r="AE296" i="12"/>
  <c r="AD307" i="12"/>
  <c r="AC75" i="1" s="1"/>
  <c r="AD303" i="12"/>
  <c r="AD305" i="12"/>
  <c r="AC22" i="1" s="1"/>
  <c r="AD304" i="12"/>
  <c r="AC13" i="1" s="1"/>
  <c r="AA61" i="1"/>
  <c r="AB308" i="12"/>
  <c r="AB310" i="12" s="1"/>
  <c r="AH12" i="13"/>
  <c r="AJ13" i="27"/>
  <c r="AJ15" i="27" s="1"/>
  <c r="AJ7" i="27" s="1"/>
  <c r="AK11" i="27"/>
  <c r="AO457" i="7"/>
  <c r="AO456" i="7" s="1"/>
  <c r="AJ16" i="27" s="1"/>
  <c r="AJ8" i="27" s="1"/>
  <c r="AI17" i="27"/>
  <c r="AI7" i="27"/>
  <c r="AH100" i="1" s="1"/>
  <c r="AK69" i="1"/>
  <c r="AK67" i="1" s="1"/>
  <c r="AL119" i="19"/>
  <c r="AJ67" i="1"/>
  <c r="AI106" i="19"/>
  <c r="AI105" i="19"/>
  <c r="AJ97" i="19"/>
  <c r="AJ94" i="19" s="1"/>
  <c r="AK89" i="19"/>
  <c r="AL69" i="1"/>
  <c r="AQ117" i="19"/>
  <c r="AM119" i="19"/>
  <c r="AQ119" i="19" s="1"/>
  <c r="AQ118" i="19"/>
  <c r="S161" i="19"/>
  <c r="R113" i="1"/>
  <c r="R97" i="1"/>
  <c r="T155" i="19"/>
  <c r="U143" i="19"/>
  <c r="T149" i="19"/>
  <c r="Y420" i="7"/>
  <c r="W10" i="19"/>
  <c r="AB270" i="7"/>
  <c r="AB269" i="7" s="1"/>
  <c r="W369" i="16" s="1"/>
  <c r="T51" i="19"/>
  <c r="S110" i="1"/>
  <c r="AH395" i="16"/>
  <c r="AH393" i="16" s="1"/>
  <c r="AG397" i="16"/>
  <c r="AF400" i="16"/>
  <c r="AF402" i="16" s="1"/>
  <c r="AF401" i="16"/>
  <c r="U440" i="16"/>
  <c r="U140" i="19"/>
  <c r="U139" i="19" s="1"/>
  <c r="U155" i="19" s="1"/>
  <c r="Y143" i="16"/>
  <c r="AD249" i="7"/>
  <c r="AD248" i="7" s="1"/>
  <c r="Y96" i="16" s="1"/>
  <c r="AP50" i="13"/>
  <c r="AI34" i="13"/>
  <c r="AN135" i="7"/>
  <c r="AJ60" i="13"/>
  <c r="AO146" i="7"/>
  <c r="AJ88" i="13"/>
  <c r="AO161" i="7"/>
  <c r="AB171" i="15"/>
  <c r="AB173" i="15" s="1"/>
  <c r="AP169" i="15"/>
  <c r="AD218" i="7"/>
  <c r="AD217" i="7" s="1"/>
  <c r="Y200" i="15" s="1"/>
  <c r="Y190" i="15"/>
  <c r="Y186" i="15"/>
  <c r="S100" i="18"/>
  <c r="S103" i="18" s="1"/>
  <c r="R106" i="1"/>
  <c r="T433" i="16"/>
  <c r="S159" i="1"/>
  <c r="S151" i="19"/>
  <c r="R96" i="1"/>
  <c r="Y406" i="7"/>
  <c r="T148" i="19"/>
  <c r="Y417" i="7"/>
  <c r="U136" i="19"/>
  <c r="AI8" i="25"/>
  <c r="S50" i="18"/>
  <c r="S54" i="18" s="1"/>
  <c r="AN7" i="7"/>
  <c r="AG27" i="2"/>
  <c r="AN23" i="7"/>
  <c r="Q48" i="12"/>
  <c r="Q36" i="12" s="1"/>
  <c r="Q22" i="12" s="1"/>
  <c r="AH55" i="7"/>
  <c r="AC185" i="12" s="1"/>
  <c r="AG95" i="1"/>
  <c r="AH132" i="19"/>
  <c r="AK83" i="19"/>
  <c r="T38" i="19"/>
  <c r="AH93" i="1"/>
  <c r="AF191" i="19"/>
  <c r="AF193" i="19" s="1"/>
  <c r="AK148" i="18"/>
  <c r="AI91" i="18"/>
  <c r="AI88" i="18"/>
  <c r="AH85" i="1" s="1"/>
  <c r="S73" i="18"/>
  <c r="S77" i="18" s="1"/>
  <c r="R84" i="1"/>
  <c r="T72" i="18"/>
  <c r="T69" i="18"/>
  <c r="Y318" i="7" s="1"/>
  <c r="Y317" i="7" s="1"/>
  <c r="T76" i="18" s="1"/>
  <c r="T70" i="18"/>
  <c r="T75" i="18"/>
  <c r="S104" i="1" s="1"/>
  <c r="T52" i="18"/>
  <c r="S103" i="1" s="1"/>
  <c r="T49" i="18"/>
  <c r="Y308" i="7"/>
  <c r="Y307" i="7" s="1"/>
  <c r="T53" i="18" s="1"/>
  <c r="W273" i="15"/>
  <c r="V30" i="18"/>
  <c r="V275" i="15"/>
  <c r="U254" i="15"/>
  <c r="U277" i="15"/>
  <c r="U29" i="18"/>
  <c r="U47" i="18"/>
  <c r="AA223" i="7"/>
  <c r="AA222" i="7" s="1"/>
  <c r="V37" i="18" s="1"/>
  <c r="V27" i="18"/>
  <c r="M318" i="15"/>
  <c r="U9" i="18"/>
  <c r="Z228" i="7"/>
  <c r="Z227" i="7" s="1"/>
  <c r="U431" i="15" s="1"/>
  <c r="AB169" i="15"/>
  <c r="AC171" i="15" s="1"/>
  <c r="AH207" i="7" s="1"/>
  <c r="AG207" i="7"/>
  <c r="AN75" i="7"/>
  <c r="AI198" i="12"/>
  <c r="AN120" i="7"/>
  <c r="AI293" i="12"/>
  <c r="AC228" i="12"/>
  <c r="AJ291" i="12"/>
  <c r="AO116" i="7"/>
  <c r="AJ237" i="12"/>
  <c r="AO86" i="7"/>
  <c r="AJ167" i="12"/>
  <c r="AO56" i="7"/>
  <c r="AK74" i="25"/>
  <c r="AK76" i="25" s="1"/>
  <c r="AL72" i="25"/>
  <c r="AJ76" i="25"/>
  <c r="AM441" i="7"/>
  <c r="AM440" i="7" s="1"/>
  <c r="AH47" i="25" s="1"/>
  <c r="AH8" i="25" s="1"/>
  <c r="AK13" i="25"/>
  <c r="AG69" i="25"/>
  <c r="AF99" i="1"/>
  <c r="AK25" i="25"/>
  <c r="AL23" i="25"/>
  <c r="AM21" i="25"/>
  <c r="AR437" i="7" s="1"/>
  <c r="AR436" i="7" s="1"/>
  <c r="AM24" i="25" s="1"/>
  <c r="AQ24" i="25" s="1"/>
  <c r="AP433" i="7"/>
  <c r="AP432" i="7" s="1"/>
  <c r="AK15" i="25" s="1"/>
  <c r="AK14" i="25" s="1"/>
  <c r="AK18" i="25" s="1"/>
  <c r="AL11" i="25"/>
  <c r="AL17" i="25" s="1"/>
  <c r="AK82" i="25"/>
  <c r="AL80" i="25"/>
  <c r="AQ452" i="7" s="1"/>
  <c r="AQ451" i="7" s="1"/>
  <c r="AL92" i="25" s="1"/>
  <c r="AJ88" i="25"/>
  <c r="AJ90" i="25" s="1"/>
  <c r="AJ93" i="25" s="1"/>
  <c r="AI90" i="25"/>
  <c r="AI93" i="25" s="1"/>
  <c r="AF98" i="1"/>
  <c r="AG191" i="19"/>
  <c r="AG193" i="19" s="1"/>
  <c r="AI187" i="19"/>
  <c r="AI190" i="19"/>
  <c r="AH176" i="19"/>
  <c r="AG98" i="1" s="1"/>
  <c r="AH183" i="19"/>
  <c r="AI173" i="19"/>
  <c r="AI177" i="19" s="1"/>
  <c r="AJ86" i="18"/>
  <c r="M166" i="16"/>
  <c r="V379" i="16"/>
  <c r="V367" i="16" s="1"/>
  <c r="V378" i="16"/>
  <c r="V365" i="16"/>
  <c r="W375" i="16"/>
  <c r="W377" i="16" s="1"/>
  <c r="X373" i="16"/>
  <c r="AC270" i="7" s="1"/>
  <c r="AC269" i="7" s="1"/>
  <c r="X369" i="16" s="1"/>
  <c r="W13" i="19"/>
  <c r="S91" i="1"/>
  <c r="AF301" i="15"/>
  <c r="AF300" i="15"/>
  <c r="AF302" i="15" s="1"/>
  <c r="AC15" i="2"/>
  <c r="AD83" i="13"/>
  <c r="AI170" i="7" s="1"/>
  <c r="AI160" i="7" s="1"/>
  <c r="AD106" i="13" s="1"/>
  <c r="AA13" i="2"/>
  <c r="AB27" i="13"/>
  <c r="AG140" i="7" s="1"/>
  <c r="AG130" i="7" s="1"/>
  <c r="AB50" i="13" s="1"/>
  <c r="AP39" i="13"/>
  <c r="AP27" i="13"/>
  <c r="AD253" i="12"/>
  <c r="AD226" i="12" s="1"/>
  <c r="AC74" i="1" s="1"/>
  <c r="AD232" i="12"/>
  <c r="AC10" i="2"/>
  <c r="AD191" i="12"/>
  <c r="AI80" i="7" s="1"/>
  <c r="AC9" i="2"/>
  <c r="AD162" i="12"/>
  <c r="AI65" i="7" s="1"/>
  <c r="AB19" i="1"/>
  <c r="W71" i="12"/>
  <c r="AC127" i="12"/>
  <c r="AC130" i="12" s="1"/>
  <c r="AO26" i="7"/>
  <c r="AI57" i="12"/>
  <c r="AN30" i="7"/>
  <c r="Y414" i="15"/>
  <c r="Y427" i="15" s="1"/>
  <c r="Z402" i="15"/>
  <c r="Z390" i="15" s="1"/>
  <c r="U42" i="19"/>
  <c r="U25" i="19"/>
  <c r="U36" i="19" s="1"/>
  <c r="T109" i="1" s="1"/>
  <c r="U18" i="19"/>
  <c r="U29" i="19"/>
  <c r="Z362" i="7" s="1"/>
  <c r="Z361" i="7" s="1"/>
  <c r="U37" i="19" s="1"/>
  <c r="V8" i="19"/>
  <c r="V17" i="19" s="1"/>
  <c r="V12" i="19"/>
  <c r="W323" i="16"/>
  <c r="AB265" i="7" s="1"/>
  <c r="AB264" i="7" s="1"/>
  <c r="W308" i="16" s="1"/>
  <c r="V325" i="16"/>
  <c r="U300" i="16"/>
  <c r="T34" i="2"/>
  <c r="U330" i="16"/>
  <c r="U307" i="16" s="1"/>
  <c r="U299" i="16" s="1"/>
  <c r="U305" i="16"/>
  <c r="U297" i="16" s="1"/>
  <c r="T29" i="1" s="1"/>
  <c r="AK104" i="19"/>
  <c r="AL96" i="19"/>
  <c r="AK71" i="19"/>
  <c r="AJ79" i="19"/>
  <c r="AK52" i="25"/>
  <c r="AK168" i="18"/>
  <c r="AL160" i="18"/>
  <c r="AM152" i="18"/>
  <c r="AR343" i="7" s="1"/>
  <c r="AR342" i="7" s="1"/>
  <c r="AM172" i="18" s="1"/>
  <c r="AQ172" i="18" s="1"/>
  <c r="AK161" i="18"/>
  <c r="AL153" i="18"/>
  <c r="AJ169" i="18"/>
  <c r="AJ171" i="18"/>
  <c r="AI108" i="1" s="1"/>
  <c r="AJ62" i="25"/>
  <c r="AL154" i="18"/>
  <c r="AK162" i="18"/>
  <c r="AI62" i="25"/>
  <c r="AH89" i="1"/>
  <c r="AI173" i="18"/>
  <c r="AJ167" i="18"/>
  <c r="AJ159" i="18"/>
  <c r="AJ51" i="25" s="1"/>
  <c r="AH59" i="25"/>
  <c r="AH67" i="25"/>
  <c r="AI51" i="25"/>
  <c r="AL134" i="18"/>
  <c r="AQ338" i="7" s="1"/>
  <c r="AQ337" i="7" s="1"/>
  <c r="AL147" i="18" s="1"/>
  <c r="AK142" i="18"/>
  <c r="AJ29" i="25"/>
  <c r="AJ141" i="18"/>
  <c r="AJ28" i="25" s="1"/>
  <c r="AI28" i="25"/>
  <c r="AI36" i="25"/>
  <c r="AI46" i="25"/>
  <c r="AH36" i="25"/>
  <c r="AH46" i="25"/>
  <c r="AL87" i="19"/>
  <c r="AQ380" i="7" s="1"/>
  <c r="AQ379" i="7" s="1"/>
  <c r="AL107" i="19" s="1"/>
  <c r="AK95" i="19"/>
  <c r="AK103" i="19" s="1"/>
  <c r="AJ102" i="19"/>
  <c r="AJ69" i="19"/>
  <c r="AJ77" i="19"/>
  <c r="AI93" i="1" s="1"/>
  <c r="AL62" i="19"/>
  <c r="AQ375" i="7" s="1"/>
  <c r="AQ374" i="7" s="1"/>
  <c r="AL82" i="19" s="1"/>
  <c r="AK70" i="19"/>
  <c r="AK78" i="19" s="1"/>
  <c r="AF313" i="15"/>
  <c r="AJ83" i="18"/>
  <c r="AO326" i="7" s="1"/>
  <c r="AO325" i="7" s="1"/>
  <c r="AJ92" i="18" s="1"/>
  <c r="AE302" i="15"/>
  <c r="M209" i="15"/>
  <c r="L153" i="1"/>
  <c r="M165" i="15"/>
  <c r="L152" i="1"/>
  <c r="L167" i="1" s="1"/>
  <c r="O23" i="12"/>
  <c r="AK5" i="25"/>
  <c r="AL106" i="18"/>
  <c r="Q20" i="12"/>
  <c r="P71" i="1"/>
  <c r="AP48" i="13"/>
  <c r="Z76" i="1"/>
  <c r="AO76" i="1" s="1"/>
  <c r="R33" i="1"/>
  <c r="AI128" i="19"/>
  <c r="AI130" i="19" s="1"/>
  <c r="AJ125" i="19"/>
  <c r="AO395" i="7" s="1"/>
  <c r="AO394" i="7" s="1"/>
  <c r="AJ131" i="19" s="1"/>
  <c r="AJ168" i="19"/>
  <c r="AI172" i="19"/>
  <c r="AH179" i="19"/>
  <c r="AH181" i="19" s="1"/>
  <c r="AL5" i="19"/>
  <c r="AJ84" i="18"/>
  <c r="AK80" i="18"/>
  <c r="AO62" i="1"/>
  <c r="AI400" i="15"/>
  <c r="AI388" i="15" s="1"/>
  <c r="AH412" i="15"/>
  <c r="AH425" i="15" s="1"/>
  <c r="AH413" i="15"/>
  <c r="AH426" i="15" s="1"/>
  <c r="AI401" i="15"/>
  <c r="AI389" i="15" s="1"/>
  <c r="AH415" i="15"/>
  <c r="AH428" i="15" s="1"/>
  <c r="AI403" i="15"/>
  <c r="AI391" i="15" s="1"/>
  <c r="AH462" i="15"/>
  <c r="AH475" i="15" s="1"/>
  <c r="AI450" i="15"/>
  <c r="AI438" i="15" s="1"/>
  <c r="AH461" i="15"/>
  <c r="AH474" i="15" s="1"/>
  <c r="AI449" i="15"/>
  <c r="AI437" i="15" s="1"/>
  <c r="AI447" i="15"/>
  <c r="AI435" i="15" s="1"/>
  <c r="AH459" i="15"/>
  <c r="AH472" i="15" s="1"/>
  <c r="AI446" i="15"/>
  <c r="AI434" i="15" s="1"/>
  <c r="AH458" i="15"/>
  <c r="AH471" i="15" s="1"/>
  <c r="AH93" i="18"/>
  <c r="AK81" i="18"/>
  <c r="AJ60" i="18"/>
  <c r="AK58" i="18"/>
  <c r="AI62" i="18"/>
  <c r="S23" i="18"/>
  <c r="AG312" i="15"/>
  <c r="AG311" i="15"/>
  <c r="AG313" i="15" s="1"/>
  <c r="AA59" i="1"/>
  <c r="AB213" i="12"/>
  <c r="AB215" i="12" s="1"/>
  <c r="AA58" i="1"/>
  <c r="AB184" i="12"/>
  <c r="AB186" i="12" s="1"/>
  <c r="AF352" i="16"/>
  <c r="AG282" i="16"/>
  <c r="AG281" i="16"/>
  <c r="AG283" i="16" s="1"/>
  <c r="AG350" i="16"/>
  <c r="AG351" i="16"/>
  <c r="AH347" i="16"/>
  <c r="AI345" i="16"/>
  <c r="AI343" i="16" s="1"/>
  <c r="AG356" i="15"/>
  <c r="AG354" i="15" s="1"/>
  <c r="AG358" i="15" s="1"/>
  <c r="M257" i="15"/>
  <c r="R42" i="1"/>
  <c r="L37" i="2"/>
  <c r="L36" i="2" s="1"/>
  <c r="M250" i="15"/>
  <c r="M22" i="15"/>
  <c r="L151" i="1" s="1"/>
  <c r="M29" i="15"/>
  <c r="Y266" i="15"/>
  <c r="M20" i="15"/>
  <c r="L49" i="1" s="1"/>
  <c r="AG419" i="16"/>
  <c r="AH417" i="16"/>
  <c r="AH415" i="16" s="1"/>
  <c r="AE424" i="16"/>
  <c r="AF422" i="16"/>
  <c r="AF423" i="16"/>
  <c r="AI356" i="16"/>
  <c r="AI354" i="16" s="1"/>
  <c r="AH358" i="16"/>
  <c r="AF363" i="16"/>
  <c r="AG361" i="16"/>
  <c r="AG362" i="16"/>
  <c r="AI365" i="15"/>
  <c r="AJ367" i="15" s="1"/>
  <c r="AH369" i="15"/>
  <c r="AG374" i="15"/>
  <c r="AF361" i="15"/>
  <c r="AF362" i="15"/>
  <c r="P18" i="1"/>
  <c r="Q18" i="12"/>
  <c r="P9" i="1"/>
  <c r="Q17" i="12"/>
  <c r="P8" i="2"/>
  <c r="Q14" i="12"/>
  <c r="O57" i="1"/>
  <c r="P19" i="12"/>
  <c r="R85" i="12"/>
  <c r="R39" i="12" s="1"/>
  <c r="R13" i="12"/>
  <c r="Q95" i="12"/>
  <c r="Q42" i="12"/>
  <c r="Q30" i="12" s="1"/>
  <c r="AP105" i="13"/>
  <c r="AA107" i="13"/>
  <c r="AP107" i="13" s="1"/>
  <c r="P47" i="12"/>
  <c r="P99" i="12"/>
  <c r="AA64" i="1"/>
  <c r="AB105" i="13"/>
  <c r="AB107" i="13" s="1"/>
  <c r="AC211" i="12"/>
  <c r="AB19" i="2"/>
  <c r="AP225" i="12"/>
  <c r="Z60" i="1"/>
  <c r="AO60" i="1" s="1"/>
  <c r="AC182" i="12"/>
  <c r="AB18" i="2"/>
  <c r="AI304" i="15"/>
  <c r="AJ306" i="15" s="1"/>
  <c r="AH308" i="15"/>
  <c r="M95" i="15"/>
  <c r="AG297" i="15"/>
  <c r="AG301" i="15" s="1"/>
  <c r="AH293" i="15"/>
  <c r="AI295" i="15" s="1"/>
  <c r="AG300" i="15"/>
  <c r="AH278" i="16"/>
  <c r="AI276" i="16"/>
  <c r="AI274" i="16" s="1"/>
  <c r="AP45" i="13"/>
  <c r="Z14" i="1"/>
  <c r="AO14" i="1" s="1"/>
  <c r="AP46" i="13"/>
  <c r="Z23" i="1"/>
  <c r="AO23" i="1" s="1"/>
  <c r="AC103" i="13"/>
  <c r="AB24" i="2"/>
  <c r="N151" i="15"/>
  <c r="AC145" i="15"/>
  <c r="AB147" i="15"/>
  <c r="N85" i="15"/>
  <c r="Z79" i="15"/>
  <c r="V438" i="16"/>
  <c r="AF389" i="16"/>
  <c r="AF390" i="16"/>
  <c r="T444" i="16"/>
  <c r="M8" i="15"/>
  <c r="U424" i="15"/>
  <c r="U410" i="15"/>
  <c r="U392" i="15"/>
  <c r="V399" i="15"/>
  <c r="U386" i="15"/>
  <c r="U12" i="18" s="1"/>
  <c r="AE221" i="16"/>
  <c r="L40" i="2"/>
  <c r="L39" i="2" s="1"/>
  <c r="AH406" i="16"/>
  <c r="AH404" i="16" s="1"/>
  <c r="AG408" i="16"/>
  <c r="AE413" i="16"/>
  <c r="AF412" i="16"/>
  <c r="AF411" i="16"/>
  <c r="AC64" i="16"/>
  <c r="AA49" i="13"/>
  <c r="AP47" i="13"/>
  <c r="AJ9" i="13"/>
  <c r="AJ11" i="13" s="1"/>
  <c r="AC36" i="13"/>
  <c r="AC37" i="13" s="1"/>
  <c r="AC27" i="13" s="1"/>
  <c r="AH140" i="7" s="1"/>
  <c r="AH130" i="7" s="1"/>
  <c r="AC50" i="13" s="1"/>
  <c r="AB39" i="13"/>
  <c r="AB44" i="13"/>
  <c r="AB45" i="13"/>
  <c r="AA14" i="1" s="1"/>
  <c r="AB48" i="13"/>
  <c r="AA76" i="1" s="1"/>
  <c r="AB46" i="13"/>
  <c r="AA23" i="1" s="1"/>
  <c r="AI11" i="13"/>
  <c r="AH384" i="16"/>
  <c r="AH382" i="16" s="1"/>
  <c r="AG386" i="16"/>
  <c r="AC190" i="16"/>
  <c r="AC199" i="16"/>
  <c r="AC192" i="16" s="1"/>
  <c r="N177" i="16"/>
  <c r="N160" i="16" s="1"/>
  <c r="AD188" i="16"/>
  <c r="AF245" i="16"/>
  <c r="N151" i="16"/>
  <c r="N136" i="16"/>
  <c r="N121" i="16"/>
  <c r="N106" i="16"/>
  <c r="M95" i="16"/>
  <c r="Y147" i="16"/>
  <c r="AE272" i="16"/>
  <c r="AC117" i="16"/>
  <c r="AC113" i="16"/>
  <c r="AC102" i="16"/>
  <c r="AC98" i="16"/>
  <c r="AC132" i="16"/>
  <c r="AC128" i="16"/>
  <c r="AE247" i="16"/>
  <c r="AF208" i="16"/>
  <c r="AF209" i="16"/>
  <c r="AD248" i="16"/>
  <c r="AD250" i="16" s="1"/>
  <c r="AG241" i="16"/>
  <c r="AG242" i="16"/>
  <c r="AG119" i="13"/>
  <c r="AJ9" i="12"/>
  <c r="AJ11" i="12" s="1"/>
  <c r="AF271" i="16"/>
  <c r="AF270" i="16"/>
  <c r="AF272" i="16" s="1"/>
  <c r="AF219" i="16"/>
  <c r="AF220" i="16"/>
  <c r="AE194" i="16"/>
  <c r="AE187" i="16" s="1"/>
  <c r="AE231" i="16"/>
  <c r="AE196" i="16" s="1"/>
  <c r="AE230" i="16"/>
  <c r="AE246" i="16"/>
  <c r="AB286" i="15"/>
  <c r="AC282" i="15"/>
  <c r="AA343" i="15"/>
  <c r="AB345" i="15" s="1"/>
  <c r="AP345" i="15"/>
  <c r="AH287" i="16"/>
  <c r="AH285" i="16" s="1"/>
  <c r="AG289" i="16"/>
  <c r="AF292" i="16"/>
  <c r="AF293" i="16"/>
  <c r="AD232" i="16"/>
  <c r="AD197" i="16" s="1"/>
  <c r="AD196" i="16"/>
  <c r="AD189" i="16" s="1"/>
  <c r="AH238" i="16"/>
  <c r="AI236" i="16"/>
  <c r="AI234" i="16" s="1"/>
  <c r="AG267" i="16"/>
  <c r="AH265" i="16"/>
  <c r="AH263" i="16" s="1"/>
  <c r="AG256" i="16"/>
  <c r="AH254" i="16"/>
  <c r="AH252" i="16" s="1"/>
  <c r="AH214" i="16"/>
  <c r="AH212" i="16" s="1"/>
  <c r="AG216" i="16"/>
  <c r="AH203" i="16"/>
  <c r="AH201" i="16" s="1"/>
  <c r="AG205" i="16"/>
  <c r="AF227" i="16"/>
  <c r="AG225" i="16"/>
  <c r="AG223" i="16" s="1"/>
  <c r="AP199" i="16"/>
  <c r="AP192" i="16"/>
  <c r="AE261" i="16"/>
  <c r="AF260" i="16"/>
  <c r="AF259" i="16"/>
  <c r="M163" i="15"/>
  <c r="AA81" i="16"/>
  <c r="AP81" i="16" s="1"/>
  <c r="AA77" i="16"/>
  <c r="N70" i="16"/>
  <c r="N55" i="16"/>
  <c r="M248" i="15"/>
  <c r="L46" i="1" s="1"/>
  <c r="M247" i="15"/>
  <c r="AP334" i="15"/>
  <c r="N237" i="15"/>
  <c r="N221" i="15"/>
  <c r="M207" i="15"/>
  <c r="AC215" i="15"/>
  <c r="AB217" i="15"/>
  <c r="AP229" i="15"/>
  <c r="AB231" i="15"/>
  <c r="AB229" i="15" s="1"/>
  <c r="AP231" i="15"/>
  <c r="AA233" i="15"/>
  <c r="AP233" i="15" s="1"/>
  <c r="N194" i="15"/>
  <c r="N177" i="15"/>
  <c r="N136" i="15"/>
  <c r="N121" i="15"/>
  <c r="N110" i="15"/>
  <c r="N109" i="15"/>
  <c r="O105" i="15"/>
  <c r="AO105" i="15" s="1"/>
  <c r="AC115" i="15"/>
  <c r="AB117" i="15"/>
  <c r="Z100" i="15"/>
  <c r="AA132" i="15"/>
  <c r="AP132" i="15" s="1"/>
  <c r="AA128" i="15"/>
  <c r="AP128" i="15" s="1"/>
  <c r="Z47" i="15"/>
  <c r="AA49" i="15" s="1"/>
  <c r="N70" i="15"/>
  <c r="Z66" i="15"/>
  <c r="Z62" i="15"/>
  <c r="N55" i="15"/>
  <c r="Z51" i="15"/>
  <c r="N40" i="15"/>
  <c r="AJ55" i="12"/>
  <c r="AJ80" i="12"/>
  <c r="AJ196" i="12"/>
  <c r="AO75" i="7" s="1"/>
  <c r="AJ32" i="13"/>
  <c r="AO135" i="7" s="1"/>
  <c r="AK112" i="13"/>
  <c r="AK115" i="13" s="1"/>
  <c r="AK163" i="12"/>
  <c r="AK165" i="12" s="1"/>
  <c r="AP56" i="7" s="1"/>
  <c r="AK51" i="12"/>
  <c r="AK53" i="12" s="1"/>
  <c r="AK76" i="12"/>
  <c r="AK78" i="12" s="1"/>
  <c r="AK192" i="12"/>
  <c r="AK194" i="12" s="1"/>
  <c r="AP71" i="7" s="1"/>
  <c r="AK287" i="12"/>
  <c r="AK289" i="12" s="1"/>
  <c r="AK28" i="13"/>
  <c r="AK30" i="13" s="1"/>
  <c r="AP131" i="7" s="1"/>
  <c r="AK56" i="13"/>
  <c r="AK58" i="13" s="1"/>
  <c r="AP146" i="7" s="1"/>
  <c r="AK84" i="13"/>
  <c r="AK86" i="13" s="1"/>
  <c r="AP161" i="7" s="1"/>
  <c r="AK233" i="12"/>
  <c r="AK235" i="12" s="1"/>
  <c r="AP86" i="7" s="1"/>
  <c r="AI116" i="13"/>
  <c r="AH79" i="1" s="1"/>
  <c r="AH12" i="12"/>
  <c r="AI237" i="12"/>
  <c r="AI62" i="13"/>
  <c r="AI90" i="13"/>
  <c r="AI169" i="12"/>
  <c r="AJ112" i="13"/>
  <c r="AJ115" i="13" s="1"/>
  <c r="AH119" i="13"/>
  <c r="AD212" i="12"/>
  <c r="AC73" i="1" s="1"/>
  <c r="AD210" i="12"/>
  <c r="AC20" i="1" s="1"/>
  <c r="AD209" i="12"/>
  <c r="AC11" i="1" s="1"/>
  <c r="AD203" i="12"/>
  <c r="X59" i="12"/>
  <c r="W62" i="12"/>
  <c r="W67" i="12"/>
  <c r="W69" i="12"/>
  <c r="W68" i="12"/>
  <c r="AD208" i="12"/>
  <c r="AE200" i="12"/>
  <c r="AE201" i="12" s="1"/>
  <c r="V72" i="12"/>
  <c r="AP130" i="12"/>
  <c r="AA132" i="12"/>
  <c r="AA109" i="12" s="1"/>
  <c r="AP109" i="12" s="1"/>
  <c r="AC102" i="12"/>
  <c r="AC154" i="12"/>
  <c r="AC108" i="12" s="1"/>
  <c r="AP213" i="12"/>
  <c r="AA215" i="12"/>
  <c r="AP215" i="12" s="1"/>
  <c r="AP184" i="12"/>
  <c r="AA186" i="12"/>
  <c r="AP186" i="12" s="1"/>
  <c r="AD95" i="13"/>
  <c r="AD100" i="13"/>
  <c r="AE92" i="13"/>
  <c r="AE93" i="13" s="1"/>
  <c r="AD104" i="13"/>
  <c r="AC78" i="1" s="1"/>
  <c r="AD101" i="13"/>
  <c r="AC16" i="1" s="1"/>
  <c r="AD102" i="13"/>
  <c r="AC25" i="1" s="1"/>
  <c r="AA107" i="12"/>
  <c r="AP107" i="12" s="1"/>
  <c r="AP153" i="12"/>
  <c r="AA157" i="12"/>
  <c r="AP155" i="12"/>
  <c r="AB104" i="12"/>
  <c r="AB153" i="12"/>
  <c r="AC150" i="12"/>
  <c r="AD142" i="12"/>
  <c r="AD143" i="12" s="1"/>
  <c r="AD101" i="12" s="1"/>
  <c r="AI50" i="7" s="1"/>
  <c r="AI40" i="7" s="1"/>
  <c r="AD110" i="12" s="1"/>
  <c r="AC145" i="12"/>
  <c r="AC103" i="12" s="1"/>
  <c r="AB105" i="12"/>
  <c r="AC151" i="12"/>
  <c r="AC152" i="12"/>
  <c r="AC106" i="12" s="1"/>
  <c r="AD220" i="12"/>
  <c r="AC11" i="2" s="1"/>
  <c r="AD244" i="12"/>
  <c r="AD221" i="12" s="1"/>
  <c r="AD249" i="12"/>
  <c r="AE241" i="12"/>
  <c r="AE242" i="12" s="1"/>
  <c r="AE232" i="12" s="1"/>
  <c r="AD250" i="12"/>
  <c r="AD223" i="12" s="1"/>
  <c r="AC12" i="1" s="1"/>
  <c r="AD251" i="12"/>
  <c r="AD224" i="12" s="1"/>
  <c r="AC21" i="1" s="1"/>
  <c r="AC222" i="12"/>
  <c r="AB20" i="2" s="1"/>
  <c r="AC252" i="12"/>
  <c r="AB225" i="12"/>
  <c r="AA60" i="1" s="1"/>
  <c r="AB254" i="12"/>
  <c r="AD129" i="12"/>
  <c r="AD128" i="12"/>
  <c r="AD122" i="12"/>
  <c r="AE119" i="12"/>
  <c r="AE120" i="12" s="1"/>
  <c r="AD131" i="12"/>
  <c r="AD179" i="12"/>
  <c r="AD174" i="12"/>
  <c r="AE171" i="12"/>
  <c r="AE172" i="12" s="1"/>
  <c r="AE162" i="12" s="1"/>
  <c r="AJ65" i="7" s="1"/>
  <c r="AD181" i="12"/>
  <c r="AD180" i="12"/>
  <c r="AC10" i="1" s="1"/>
  <c r="AD183" i="12"/>
  <c r="AC72" i="1" s="1"/>
  <c r="AP256" i="12"/>
  <c r="AA229" i="12"/>
  <c r="AE278" i="12"/>
  <c r="AB134" i="12"/>
  <c r="AE269" i="12"/>
  <c r="AE274" i="12"/>
  <c r="AF266" i="12"/>
  <c r="AF267" i="12" s="1"/>
  <c r="AF259" i="12" s="1"/>
  <c r="AK110" i="7" s="1"/>
  <c r="AK100" i="7" s="1"/>
  <c r="AF280" i="12" s="1"/>
  <c r="AD277" i="12"/>
  <c r="AD279" i="12" s="1"/>
  <c r="AC281" i="12"/>
  <c r="AE276" i="12"/>
  <c r="AE275" i="12"/>
  <c r="AF26" i="2"/>
  <c r="AH105" i="1" l="1"/>
  <c r="AI89" i="18"/>
  <c r="AL108" i="18"/>
  <c r="AL111" i="18"/>
  <c r="AL113" i="18" s="1"/>
  <c r="AL109" i="18"/>
  <c r="AP331" i="7"/>
  <c r="AP330" i="7" s="1"/>
  <c r="AK114" i="18" s="1"/>
  <c r="AK115" i="18" s="1"/>
  <c r="AI93" i="18"/>
  <c r="V26" i="18"/>
  <c r="V35" i="18" s="1"/>
  <c r="Y291" i="7"/>
  <c r="S129" i="18"/>
  <c r="Y302" i="7"/>
  <c r="AG340" i="16"/>
  <c r="AG341" i="16"/>
  <c r="AI395" i="16"/>
  <c r="AI393" i="16" s="1"/>
  <c r="AH397" i="16"/>
  <c r="AG400" i="16"/>
  <c r="AG401" i="16"/>
  <c r="AE452" i="16"/>
  <c r="AF450" i="16"/>
  <c r="AF448" i="16" s="1"/>
  <c r="AE456" i="16"/>
  <c r="AE455" i="16"/>
  <c r="AE457" i="16" s="1"/>
  <c r="AJ280" i="7"/>
  <c r="AJ279" i="7" s="1"/>
  <c r="AE458" i="16" s="1"/>
  <c r="AE138" i="19"/>
  <c r="AI334" i="16"/>
  <c r="AI332" i="16" s="1"/>
  <c r="AH336" i="16"/>
  <c r="AH339" i="16" s="1"/>
  <c r="R101" i="1"/>
  <c r="AD457" i="16"/>
  <c r="AE317" i="16"/>
  <c r="AE318" i="16"/>
  <c r="Z145" i="16"/>
  <c r="AE249" i="7" s="1"/>
  <c r="AE248" i="7" s="1"/>
  <c r="Z96" i="16" s="1"/>
  <c r="AD244" i="7"/>
  <c r="AD242" i="7" s="1"/>
  <c r="AD237" i="7" s="1"/>
  <c r="Y30" i="16" s="1"/>
  <c r="V31" i="18"/>
  <c r="V29" i="18" s="1"/>
  <c r="W323" i="15"/>
  <c r="W28" i="18" s="1"/>
  <c r="V325" i="15"/>
  <c r="V315" i="15" s="1"/>
  <c r="M166" i="15"/>
  <c r="S382" i="15"/>
  <c r="R38" i="2"/>
  <c r="U445" i="15"/>
  <c r="U436" i="15"/>
  <c r="T457" i="15"/>
  <c r="T473" i="15"/>
  <c r="T470" i="15" s="1"/>
  <c r="T379" i="15" s="1"/>
  <c r="Y305" i="7"/>
  <c r="Y284" i="7" s="1"/>
  <c r="T22" i="18" s="1"/>
  <c r="U15" i="18"/>
  <c r="T21" i="18"/>
  <c r="T97" i="18"/>
  <c r="T119" i="18"/>
  <c r="V32" i="15"/>
  <c r="V36" i="15"/>
  <c r="AA191" i="7"/>
  <c r="AD12" i="2"/>
  <c r="AE286" i="12"/>
  <c r="AJ125" i="7" s="1"/>
  <c r="AJ115" i="7" s="1"/>
  <c r="AE309" i="12" s="1"/>
  <c r="AB61" i="1"/>
  <c r="AC308" i="12"/>
  <c r="AC310" i="12" s="1"/>
  <c r="AE307" i="12"/>
  <c r="AD75" i="1" s="1"/>
  <c r="AE304" i="12"/>
  <c r="AD13" i="1" s="1"/>
  <c r="AE305" i="12"/>
  <c r="AD22" i="1" s="1"/>
  <c r="AF295" i="12"/>
  <c r="AF296" i="12" s="1"/>
  <c r="AE303" i="12"/>
  <c r="AE298" i="12"/>
  <c r="AD306" i="12"/>
  <c r="AC21" i="2"/>
  <c r="AK13" i="27"/>
  <c r="AK15" i="27" s="1"/>
  <c r="AL11" i="27"/>
  <c r="AP457" i="7"/>
  <c r="AP456" i="7" s="1"/>
  <c r="AK16" i="27" s="1"/>
  <c r="AK8" i="27" s="1"/>
  <c r="AJ17" i="27"/>
  <c r="AH111" i="1"/>
  <c r="AI108" i="19"/>
  <c r="AL67" i="1"/>
  <c r="AP67" i="1" s="1"/>
  <c r="AP69" i="1"/>
  <c r="AJ106" i="19"/>
  <c r="AJ105" i="19"/>
  <c r="AK97" i="19"/>
  <c r="AK94" i="19" s="1"/>
  <c r="AL89" i="19"/>
  <c r="AF194" i="19"/>
  <c r="AF196" i="19" s="1"/>
  <c r="AE114" i="1"/>
  <c r="AG194" i="19"/>
  <c r="AG196" i="19" s="1"/>
  <c r="AF114" i="1"/>
  <c r="S165" i="19"/>
  <c r="T163" i="19"/>
  <c r="T160" i="19"/>
  <c r="T157" i="19"/>
  <c r="U157" i="19"/>
  <c r="U160" i="19"/>
  <c r="T97" i="1" s="1"/>
  <c r="U163" i="19"/>
  <c r="AF314" i="16"/>
  <c r="AF316" i="16" s="1"/>
  <c r="AG312" i="16"/>
  <c r="U442" i="16"/>
  <c r="U428" i="16"/>
  <c r="U149" i="19"/>
  <c r="V143" i="19"/>
  <c r="Z420" i="7"/>
  <c r="AO150" i="7"/>
  <c r="AJ62" i="13"/>
  <c r="AO165" i="7"/>
  <c r="AJ90" i="13"/>
  <c r="T19" i="18"/>
  <c r="S80" i="1" s="1"/>
  <c r="AD213" i="7"/>
  <c r="AD211" i="7" s="1"/>
  <c r="AD206" i="7" s="1"/>
  <c r="Y183" i="15" s="1"/>
  <c r="Z188" i="15"/>
  <c r="AA402" i="15"/>
  <c r="Z414" i="15"/>
  <c r="Z427" i="15" s="1"/>
  <c r="Y399" i="7"/>
  <c r="T150" i="19" s="1"/>
  <c r="T151" i="19" s="1"/>
  <c r="S112" i="1"/>
  <c r="T147" i="19"/>
  <c r="U148" i="19"/>
  <c r="Z406" i="7"/>
  <c r="Z417" i="7"/>
  <c r="V436" i="16"/>
  <c r="AA275" i="7"/>
  <c r="AA274" i="7" s="1"/>
  <c r="V446" i="16" s="1"/>
  <c r="V137" i="19"/>
  <c r="T50" i="18"/>
  <c r="T54" i="18" s="1"/>
  <c r="AI100" i="1"/>
  <c r="AH28" i="2"/>
  <c r="AH140" i="1"/>
  <c r="AO7" i="7"/>
  <c r="AI140" i="1" s="1"/>
  <c r="AH27" i="2"/>
  <c r="AO23" i="7"/>
  <c r="AO120" i="7"/>
  <c r="AJ293" i="12"/>
  <c r="AO90" i="7"/>
  <c r="AJ239" i="12"/>
  <c r="AI70" i="7"/>
  <c r="AD214" i="12" s="1"/>
  <c r="AI55" i="7"/>
  <c r="AD185" i="12" s="1"/>
  <c r="AJ55" i="7"/>
  <c r="AE185" i="12" s="1"/>
  <c r="AH95" i="1"/>
  <c r="AI132" i="19"/>
  <c r="AL83" i="19"/>
  <c r="U34" i="19"/>
  <c r="AL148" i="18"/>
  <c r="AJ91" i="18"/>
  <c r="AI105" i="1" s="1"/>
  <c r="AJ88" i="18"/>
  <c r="AI85" i="1" s="1"/>
  <c r="AH7" i="25"/>
  <c r="AG99" i="1" s="1"/>
  <c r="T73" i="18"/>
  <c r="T77" i="18" s="1"/>
  <c r="S84" i="1"/>
  <c r="S82" i="1"/>
  <c r="W271" i="15"/>
  <c r="W27" i="18"/>
  <c r="AB223" i="7"/>
  <c r="AB222" i="7" s="1"/>
  <c r="W37" i="18" s="1"/>
  <c r="V47" i="18"/>
  <c r="V277" i="15"/>
  <c r="V254" i="15"/>
  <c r="U46" i="18"/>
  <c r="U45" i="18" s="1"/>
  <c r="U66" i="18"/>
  <c r="U36" i="18"/>
  <c r="U34" i="18" s="1"/>
  <c r="T81" i="1" s="1"/>
  <c r="AO60" i="7"/>
  <c r="AJ169" i="12"/>
  <c r="AD219" i="12"/>
  <c r="AI95" i="7"/>
  <c r="AI85" i="7" s="1"/>
  <c r="AD255" i="12" s="1"/>
  <c r="R27" i="12"/>
  <c r="W35" i="7"/>
  <c r="W25" i="7" s="1"/>
  <c r="P35" i="12"/>
  <c r="P21" i="12" s="1"/>
  <c r="P49" i="12"/>
  <c r="P37" i="12" s="1"/>
  <c r="P23" i="12" s="1"/>
  <c r="AK291" i="12"/>
  <c r="AP116" i="7"/>
  <c r="AI239" i="12"/>
  <c r="AI12" i="12" s="1"/>
  <c r="AN90" i="7"/>
  <c r="AE219" i="12"/>
  <c r="AJ95" i="7"/>
  <c r="AJ85" i="7" s="1"/>
  <c r="AE255" i="12" s="1"/>
  <c r="AE228" i="12" s="1"/>
  <c r="AL74" i="25"/>
  <c r="AM72" i="25"/>
  <c r="AL13" i="25"/>
  <c r="AL25" i="25"/>
  <c r="AM23" i="25"/>
  <c r="AQ21" i="25"/>
  <c r="AQ433" i="7"/>
  <c r="AQ432" i="7" s="1"/>
  <c r="AL15" i="25" s="1"/>
  <c r="AL14" i="25" s="1"/>
  <c r="AL18" i="25" s="1"/>
  <c r="AM11" i="25"/>
  <c r="AM17" i="25" s="1"/>
  <c r="AK84" i="25"/>
  <c r="AL82" i="25"/>
  <c r="AM80" i="25"/>
  <c r="AR452" i="7" s="1"/>
  <c r="AR451" i="7" s="1"/>
  <c r="AM92" i="25" s="1"/>
  <c r="AK88" i="25"/>
  <c r="AH191" i="19"/>
  <c r="AH193" i="19" s="1"/>
  <c r="AJ187" i="19"/>
  <c r="AJ190" i="19"/>
  <c r="AI176" i="19"/>
  <c r="AH98" i="1" s="1"/>
  <c r="AI183" i="19"/>
  <c r="AJ173" i="19"/>
  <c r="AJ177" i="19" s="1"/>
  <c r="AJ89" i="18"/>
  <c r="AJ93" i="18" s="1"/>
  <c r="AK86" i="18"/>
  <c r="V380" i="16"/>
  <c r="V368" i="16" s="1"/>
  <c r="V366" i="16"/>
  <c r="W365" i="16"/>
  <c r="W379" i="16"/>
  <c r="W367" i="16" s="1"/>
  <c r="W378" i="16"/>
  <c r="X10" i="19"/>
  <c r="X371" i="16"/>
  <c r="Z77" i="15"/>
  <c r="Z98" i="15"/>
  <c r="AA100" i="15" s="1"/>
  <c r="AE202" i="7"/>
  <c r="AE201" i="7" s="1"/>
  <c r="Z96" i="15" s="1"/>
  <c r="AP49" i="15"/>
  <c r="AD15" i="2"/>
  <c r="AE83" i="13"/>
  <c r="AJ170" i="7" s="1"/>
  <c r="AJ160" i="7" s="1"/>
  <c r="AE106" i="13" s="1"/>
  <c r="AP229" i="12"/>
  <c r="AP219" i="12"/>
  <c r="AD10" i="2"/>
  <c r="AE191" i="12"/>
  <c r="AJ80" i="7" s="1"/>
  <c r="AC19" i="1"/>
  <c r="AO30" i="7"/>
  <c r="AP26" i="7"/>
  <c r="AD127" i="12"/>
  <c r="AD130" i="12" s="1"/>
  <c r="AA262" i="15"/>
  <c r="U46" i="19"/>
  <c r="Z367" i="7" s="1"/>
  <c r="Z366" i="7" s="1"/>
  <c r="U56" i="19" s="1"/>
  <c r="U48" i="19"/>
  <c r="U47" i="19"/>
  <c r="U55" i="19"/>
  <c r="U52" i="19" s="1"/>
  <c r="U33" i="19"/>
  <c r="U16" i="19"/>
  <c r="T90" i="1" s="1"/>
  <c r="U20" i="19"/>
  <c r="V11" i="19"/>
  <c r="AA357" i="7" s="1"/>
  <c r="AA356" i="7" s="1"/>
  <c r="V19" i="19" s="1"/>
  <c r="V31" i="19"/>
  <c r="V30" i="19"/>
  <c r="V328" i="16"/>
  <c r="V329" i="16"/>
  <c r="V306" i="16" s="1"/>
  <c r="V298" i="16" s="1"/>
  <c r="U43" i="1" s="1"/>
  <c r="V304" i="16"/>
  <c r="V296" i="16" s="1"/>
  <c r="U301" i="16"/>
  <c r="U302" i="16" s="1"/>
  <c r="T158" i="1"/>
  <c r="W9" i="19"/>
  <c r="AB352" i="7" s="1"/>
  <c r="AB351" i="7" s="1"/>
  <c r="W321" i="16"/>
  <c r="AM96" i="19"/>
  <c r="AQ88" i="19"/>
  <c r="AL104" i="19"/>
  <c r="AL71" i="19"/>
  <c r="AK79" i="19"/>
  <c r="AK60" i="25"/>
  <c r="AP445" i="7" s="1"/>
  <c r="AP444" i="7" s="1"/>
  <c r="AK68" i="25" s="1"/>
  <c r="AL52" i="25"/>
  <c r="AL168" i="18"/>
  <c r="AK169" i="18"/>
  <c r="AK61" i="25"/>
  <c r="AM153" i="18"/>
  <c r="AL161" i="18"/>
  <c r="AJ61" i="25"/>
  <c r="AL162" i="18"/>
  <c r="AM154" i="18"/>
  <c r="AK171" i="18"/>
  <c r="AJ108" i="1" s="1"/>
  <c r="AI89" i="1"/>
  <c r="AJ173" i="18"/>
  <c r="AH69" i="25"/>
  <c r="AM160" i="18"/>
  <c r="AQ160" i="18" s="1"/>
  <c r="AQ152" i="18"/>
  <c r="AK159" i="18"/>
  <c r="AK167" i="18"/>
  <c r="AI59" i="25"/>
  <c r="AI67" i="25"/>
  <c r="AI7" i="25" s="1"/>
  <c r="AH99" i="1" s="1"/>
  <c r="AM134" i="18"/>
  <c r="AR338" i="7" s="1"/>
  <c r="AR337" i="7" s="1"/>
  <c r="AM147" i="18" s="1"/>
  <c r="AL142" i="18"/>
  <c r="AK29" i="25"/>
  <c r="AK37" i="25" s="1"/>
  <c r="AK41" i="25" s="1"/>
  <c r="AP441" i="7" s="1"/>
  <c r="AP440" i="7" s="1"/>
  <c r="AK47" i="25" s="1"/>
  <c r="AK141" i="18"/>
  <c r="AJ37" i="25"/>
  <c r="AJ41" i="25" s="1"/>
  <c r="AI48" i="25"/>
  <c r="AH48" i="25"/>
  <c r="AL95" i="19"/>
  <c r="AL103" i="19" s="1"/>
  <c r="AM87" i="19"/>
  <c r="AR380" i="7" s="1"/>
  <c r="AR379" i="7" s="1"/>
  <c r="AM107" i="19" s="1"/>
  <c r="AQ107" i="19" s="1"/>
  <c r="AK102" i="19"/>
  <c r="AM62" i="19"/>
  <c r="AR375" i="7" s="1"/>
  <c r="AR374" i="7" s="1"/>
  <c r="AM82" i="19" s="1"/>
  <c r="AL70" i="19"/>
  <c r="AL78" i="19" s="1"/>
  <c r="AK69" i="19"/>
  <c r="AK77" i="19"/>
  <c r="AJ93" i="1" s="1"/>
  <c r="AB64" i="1"/>
  <c r="AC105" i="13"/>
  <c r="AC107" i="13" s="1"/>
  <c r="AI413" i="15"/>
  <c r="AI426" i="15" s="1"/>
  <c r="AJ401" i="15"/>
  <c r="AJ389" i="15" s="1"/>
  <c r="M251" i="15"/>
  <c r="L154" i="1"/>
  <c r="AL5" i="25"/>
  <c r="AI278" i="16"/>
  <c r="AJ276" i="16"/>
  <c r="AJ274" i="16" s="1"/>
  <c r="AM106" i="18"/>
  <c r="AK83" i="18"/>
  <c r="AP326" i="7" s="1"/>
  <c r="AP325" i="7" s="1"/>
  <c r="AK92" i="18" s="1"/>
  <c r="AJ128" i="19"/>
  <c r="AJ130" i="19" s="1"/>
  <c r="AK125" i="19"/>
  <c r="AP395" i="7" s="1"/>
  <c r="AP394" i="7" s="1"/>
  <c r="AK131" i="19" s="1"/>
  <c r="AK168" i="19"/>
  <c r="AJ172" i="19"/>
  <c r="AI179" i="19"/>
  <c r="AJ62" i="18"/>
  <c r="AI83" i="1"/>
  <c r="AM5" i="19"/>
  <c r="AK84" i="18"/>
  <c r="AL80" i="18"/>
  <c r="AI415" i="15"/>
  <c r="AI428" i="15" s="1"/>
  <c r="AJ403" i="15"/>
  <c r="AJ391" i="15" s="1"/>
  <c r="AI462" i="15"/>
  <c r="AI475" i="15" s="1"/>
  <c r="AJ450" i="15"/>
  <c r="AJ438" i="15" s="1"/>
  <c r="AI461" i="15"/>
  <c r="AI474" i="15" s="1"/>
  <c r="AJ449" i="15"/>
  <c r="AJ437" i="15" s="1"/>
  <c r="AJ447" i="15"/>
  <c r="AJ435" i="15" s="1"/>
  <c r="AI459" i="15"/>
  <c r="AI472" i="15" s="1"/>
  <c r="AJ446" i="15"/>
  <c r="AJ434" i="15" s="1"/>
  <c r="AI458" i="15"/>
  <c r="AI471" i="15" s="1"/>
  <c r="AJ400" i="15"/>
  <c r="AJ388" i="15" s="1"/>
  <c r="AI412" i="15"/>
  <c r="AI425" i="15" s="1"/>
  <c r="AL81" i="18"/>
  <c r="AK60" i="18"/>
  <c r="AJ83" i="1" s="1"/>
  <c r="AL58" i="18"/>
  <c r="R38" i="18"/>
  <c r="U423" i="15"/>
  <c r="V387" i="15"/>
  <c r="AB58" i="1"/>
  <c r="AC184" i="12"/>
  <c r="AC186" i="12" s="1"/>
  <c r="R96" i="12"/>
  <c r="R46" i="12" s="1"/>
  <c r="R34" i="12" s="1"/>
  <c r="S84" i="12"/>
  <c r="R92" i="12"/>
  <c r="R87" i="12"/>
  <c r="R41" i="12" s="1"/>
  <c r="R29" i="12" s="1"/>
  <c r="R15" i="12" s="1"/>
  <c r="R40" i="12"/>
  <c r="R28" i="12" s="1"/>
  <c r="R94" i="12"/>
  <c r="R44" i="12" s="1"/>
  <c r="R32" i="12" s="1"/>
  <c r="R93" i="12"/>
  <c r="Q97" i="12"/>
  <c r="Q45" i="12"/>
  <c r="Q33" i="12" s="1"/>
  <c r="AB59" i="1"/>
  <c r="AC213" i="12"/>
  <c r="AC215" i="12" s="1"/>
  <c r="AG352" i="16"/>
  <c r="AH351" i="16"/>
  <c r="AH350" i="16"/>
  <c r="AH352" i="16" s="1"/>
  <c r="AJ345" i="16"/>
  <c r="AJ343" i="16" s="1"/>
  <c r="AI347" i="16"/>
  <c r="M45" i="2"/>
  <c r="N164" i="16"/>
  <c r="AH241" i="16"/>
  <c r="AH242" i="16"/>
  <c r="AH356" i="15"/>
  <c r="AH354" i="15" s="1"/>
  <c r="AH358" i="15" s="1"/>
  <c r="AA336" i="15"/>
  <c r="AA338" i="15" s="1"/>
  <c r="AP338" i="15" s="1"/>
  <c r="AB334" i="15"/>
  <c r="AB332" i="15" s="1"/>
  <c r="M12" i="15"/>
  <c r="AC286" i="15"/>
  <c r="AD284" i="15"/>
  <c r="AD282" i="15" s="1"/>
  <c r="M23" i="15"/>
  <c r="AH311" i="15"/>
  <c r="AH312" i="15"/>
  <c r="L48" i="1"/>
  <c r="L34" i="1"/>
  <c r="AH419" i="16"/>
  <c r="AI417" i="16"/>
  <c r="AI415" i="16" s="1"/>
  <c r="AG422" i="16"/>
  <c r="AG423" i="16"/>
  <c r="AF424" i="16"/>
  <c r="AJ356" i="16"/>
  <c r="AJ354" i="16" s="1"/>
  <c r="AI358" i="16"/>
  <c r="AG363" i="16"/>
  <c r="AH362" i="16"/>
  <c r="AH361" i="16"/>
  <c r="AH282" i="16"/>
  <c r="AH281" i="16"/>
  <c r="AH283" i="16" s="1"/>
  <c r="AJ365" i="15"/>
  <c r="AK367" i="15" s="1"/>
  <c r="AI369" i="15"/>
  <c r="AF363" i="15"/>
  <c r="AG361" i="15"/>
  <c r="AG362" i="15"/>
  <c r="AH372" i="15"/>
  <c r="AH373" i="15"/>
  <c r="P17" i="2"/>
  <c r="Q16" i="12"/>
  <c r="AD211" i="12"/>
  <c r="AC19" i="2"/>
  <c r="AD182" i="12"/>
  <c r="AC18" i="2"/>
  <c r="AE183" i="12"/>
  <c r="AD72" i="1" s="1"/>
  <c r="AD9" i="2"/>
  <c r="AJ304" i="15"/>
  <c r="AK306" i="15" s="1"/>
  <c r="AI308" i="15"/>
  <c r="N92" i="15"/>
  <c r="N26" i="15"/>
  <c r="M21" i="15"/>
  <c r="AI293" i="15"/>
  <c r="AJ295" i="15" s="1"/>
  <c r="AH297" i="15"/>
  <c r="AG302" i="15"/>
  <c r="AC48" i="13"/>
  <c r="AB76" i="1" s="1"/>
  <c r="AB13" i="2"/>
  <c r="AB47" i="13"/>
  <c r="AA22" i="2"/>
  <c r="AD103" i="13"/>
  <c r="AC24" i="2"/>
  <c r="O150" i="15"/>
  <c r="AO150" i="15" s="1"/>
  <c r="N154" i="15"/>
  <c r="N155" i="15"/>
  <c r="AC147" i="15"/>
  <c r="AC143" i="15"/>
  <c r="O84" i="15"/>
  <c r="AO84" i="15" s="1"/>
  <c r="N88" i="15"/>
  <c r="N89" i="15"/>
  <c r="Z81" i="15"/>
  <c r="AA79" i="15"/>
  <c r="M9" i="15"/>
  <c r="L32" i="1"/>
  <c r="T445" i="16"/>
  <c r="T431" i="16" s="1"/>
  <c r="T434" i="16" s="1"/>
  <c r="T430" i="16"/>
  <c r="S44" i="1" s="1"/>
  <c r="AF391" i="16"/>
  <c r="U443" i="16"/>
  <c r="AG402" i="16"/>
  <c r="U416" i="15"/>
  <c r="U404" i="15"/>
  <c r="V398" i="15"/>
  <c r="AA228" i="7" s="1"/>
  <c r="AA227" i="7" s="1"/>
  <c r="V431" i="15" s="1"/>
  <c r="AG412" i="16"/>
  <c r="AG411" i="16"/>
  <c r="AG389" i="16"/>
  <c r="AG390" i="16"/>
  <c r="AH408" i="16"/>
  <c r="AH412" i="16" s="1"/>
  <c r="AI406" i="16"/>
  <c r="AI404" i="16" s="1"/>
  <c r="AH411" i="16"/>
  <c r="AG243" i="16"/>
  <c r="AF413" i="16"/>
  <c r="AC66" i="16"/>
  <c r="AC62" i="16"/>
  <c r="AD64" i="16" s="1"/>
  <c r="AP49" i="13"/>
  <c r="AA51" i="13"/>
  <c r="AP51" i="13" s="1"/>
  <c r="AI12" i="13"/>
  <c r="AK9" i="13"/>
  <c r="AK11" i="13" s="1"/>
  <c r="AC39" i="13"/>
  <c r="AD36" i="13"/>
  <c r="AD37" i="13" s="1"/>
  <c r="AD27" i="13" s="1"/>
  <c r="AI140" i="7" s="1"/>
  <c r="AI130" i="7" s="1"/>
  <c r="AD50" i="13" s="1"/>
  <c r="AC44" i="13"/>
  <c r="AC46" i="13"/>
  <c r="AB23" i="1" s="1"/>
  <c r="AC45" i="13"/>
  <c r="AB14" i="1" s="1"/>
  <c r="AJ395" i="16"/>
  <c r="AJ393" i="16" s="1"/>
  <c r="AI397" i="16"/>
  <c r="AI384" i="16"/>
  <c r="AI382" i="16" s="1"/>
  <c r="AH386" i="16"/>
  <c r="AH400" i="16"/>
  <c r="AH401" i="16"/>
  <c r="AF210" i="16"/>
  <c r="AD190" i="16"/>
  <c r="AF221" i="16"/>
  <c r="O176" i="16"/>
  <c r="AO176" i="16" s="1"/>
  <c r="N180" i="16"/>
  <c r="N161" i="16" s="1"/>
  <c r="N181" i="16"/>
  <c r="N162" i="16" s="1"/>
  <c r="Z173" i="16"/>
  <c r="AE195" i="16"/>
  <c r="AE188" i="16" s="1"/>
  <c r="AE232" i="16"/>
  <c r="AE197" i="16" s="1"/>
  <c r="O150" i="16"/>
  <c r="AO150" i="16" s="1"/>
  <c r="N155" i="16"/>
  <c r="N154" i="16"/>
  <c r="O135" i="16"/>
  <c r="N139" i="16"/>
  <c r="N140" i="16"/>
  <c r="O120" i="16"/>
  <c r="AO120" i="16" s="1"/>
  <c r="N125" i="16"/>
  <c r="N124" i="16"/>
  <c r="N110" i="16"/>
  <c r="N109" i="16"/>
  <c r="AO105" i="16"/>
  <c r="N92" i="16"/>
  <c r="AD115" i="16"/>
  <c r="AD113" i="16" s="1"/>
  <c r="AD100" i="16"/>
  <c r="AD130" i="16"/>
  <c r="AD128" i="16" s="1"/>
  <c r="AE189" i="16"/>
  <c r="Z147" i="16"/>
  <c r="Z143" i="16"/>
  <c r="AE244" i="7" s="1"/>
  <c r="AE242" i="7" s="1"/>
  <c r="AK9" i="12"/>
  <c r="AK11" i="12" s="1"/>
  <c r="AG245" i="16"/>
  <c r="AF247" i="16"/>
  <c r="AG219" i="16"/>
  <c r="AG220" i="16"/>
  <c r="AF194" i="16"/>
  <c r="AF187" i="16" s="1"/>
  <c r="AF230" i="16"/>
  <c r="AF231" i="16"/>
  <c r="AF196" i="16" s="1"/>
  <c r="AE248" i="16"/>
  <c r="AF246" i="16"/>
  <c r="AB343" i="15"/>
  <c r="AC345" i="15" s="1"/>
  <c r="AP343" i="15"/>
  <c r="AA347" i="15"/>
  <c r="AI287" i="16"/>
  <c r="AI285" i="16" s="1"/>
  <c r="AH289" i="16"/>
  <c r="AF294" i="16"/>
  <c r="AG292" i="16"/>
  <c r="AG293" i="16"/>
  <c r="AJ236" i="16"/>
  <c r="AJ234" i="16" s="1"/>
  <c r="AI238" i="16"/>
  <c r="AG270" i="16"/>
  <c r="AG271" i="16"/>
  <c r="AI265" i="16"/>
  <c r="AI263" i="16" s="1"/>
  <c r="AH267" i="16"/>
  <c r="AH256" i="16"/>
  <c r="AH259" i="16" s="1"/>
  <c r="AI254" i="16"/>
  <c r="AI252" i="16" s="1"/>
  <c r="AI214" i="16"/>
  <c r="AI212" i="16" s="1"/>
  <c r="AH216" i="16"/>
  <c r="AH205" i="16"/>
  <c r="AI203" i="16"/>
  <c r="AI201" i="16" s="1"/>
  <c r="AG227" i="16"/>
  <c r="AG194" i="16" s="1"/>
  <c r="AH225" i="16"/>
  <c r="AH223" i="16" s="1"/>
  <c r="AD199" i="16"/>
  <c r="AD192" i="16" s="1"/>
  <c r="AF261" i="16"/>
  <c r="AG260" i="16"/>
  <c r="AG259" i="16"/>
  <c r="AG208" i="16"/>
  <c r="AG209" i="16"/>
  <c r="N160" i="15"/>
  <c r="N88" i="16"/>
  <c r="N89" i="16"/>
  <c r="AB79" i="16"/>
  <c r="AB77" i="16" s="1"/>
  <c r="AP77" i="16"/>
  <c r="N73" i="16"/>
  <c r="N74" i="16"/>
  <c r="O69" i="16"/>
  <c r="AO69" i="16" s="1"/>
  <c r="N58" i="16"/>
  <c r="N59" i="16"/>
  <c r="O54" i="16"/>
  <c r="AO54" i="16" s="1"/>
  <c r="Z51" i="16"/>
  <c r="AA49" i="16"/>
  <c r="Z34" i="16"/>
  <c r="AE238" i="7" s="1"/>
  <c r="N350" i="15"/>
  <c r="N351" i="15"/>
  <c r="N340" i="15"/>
  <c r="N339" i="15"/>
  <c r="N328" i="15"/>
  <c r="N329" i="15"/>
  <c r="N289" i="15"/>
  <c r="N290" i="15"/>
  <c r="N278" i="15"/>
  <c r="N279" i="15"/>
  <c r="N267" i="15"/>
  <c r="N268" i="15"/>
  <c r="M249" i="15"/>
  <c r="AP332" i="15"/>
  <c r="O236" i="15"/>
  <c r="AO236" i="15" s="1"/>
  <c r="N240" i="15"/>
  <c r="N241" i="15"/>
  <c r="N224" i="15"/>
  <c r="N225" i="15"/>
  <c r="O220" i="15"/>
  <c r="N204" i="15"/>
  <c r="M210" i="15"/>
  <c r="AC231" i="15"/>
  <c r="AB233" i="15"/>
  <c r="AC217" i="15"/>
  <c r="AC213" i="15"/>
  <c r="AC173" i="15"/>
  <c r="AC169" i="15"/>
  <c r="O193" i="15"/>
  <c r="AO193" i="15" s="1"/>
  <c r="N197" i="15"/>
  <c r="N198" i="15"/>
  <c r="N180" i="15"/>
  <c r="N181" i="15"/>
  <c r="O176" i="15"/>
  <c r="N139" i="15"/>
  <c r="N140" i="15"/>
  <c r="O135" i="15"/>
  <c r="AO135" i="15" s="1"/>
  <c r="O120" i="15"/>
  <c r="AO120" i="15" s="1"/>
  <c r="N125" i="15"/>
  <c r="N124" i="15"/>
  <c r="N111" i="15"/>
  <c r="O103" i="15"/>
  <c r="Z102" i="15"/>
  <c r="AB130" i="15"/>
  <c r="AB128" i="15" s="1"/>
  <c r="AC117" i="15"/>
  <c r="AC113" i="15"/>
  <c r="N74" i="15"/>
  <c r="N73" i="15"/>
  <c r="O69" i="15"/>
  <c r="AA64" i="15"/>
  <c r="O54" i="15"/>
  <c r="N58" i="15"/>
  <c r="N59" i="15"/>
  <c r="AA51" i="15"/>
  <c r="AA47" i="15"/>
  <c r="O39" i="15"/>
  <c r="N44" i="15"/>
  <c r="N43" i="15"/>
  <c r="AE212" i="12"/>
  <c r="AD73" i="1" s="1"/>
  <c r="AF200" i="12"/>
  <c r="AF201" i="12" s="1"/>
  <c r="AE210" i="12"/>
  <c r="AD20" i="1" s="1"/>
  <c r="AE209" i="12"/>
  <c r="AD11" i="1" s="1"/>
  <c r="AE203" i="12"/>
  <c r="AE208" i="12"/>
  <c r="X60" i="12"/>
  <c r="AJ57" i="12"/>
  <c r="AJ82" i="12"/>
  <c r="AJ198" i="12"/>
  <c r="AJ34" i="13"/>
  <c r="AK116" i="13"/>
  <c r="AJ79" i="1" s="1"/>
  <c r="AK167" i="12"/>
  <c r="AP60" i="7" s="1"/>
  <c r="AK60" i="13"/>
  <c r="AP150" i="7" s="1"/>
  <c r="AK88" i="13"/>
  <c r="AP165" i="7" s="1"/>
  <c r="AL51" i="12"/>
  <c r="AL53" i="12" s="1"/>
  <c r="AL76" i="12"/>
  <c r="AL78" i="12" s="1"/>
  <c r="AL192" i="12"/>
  <c r="AL194" i="12" s="1"/>
  <c r="AQ71" i="7" s="1"/>
  <c r="AL287" i="12"/>
  <c r="AL289" i="12" s="1"/>
  <c r="AL233" i="12"/>
  <c r="AL235" i="12" s="1"/>
  <c r="AL28" i="13"/>
  <c r="AL30" i="13" s="1"/>
  <c r="AQ131" i="7" s="1"/>
  <c r="AL56" i="13"/>
  <c r="AL58" i="13" s="1"/>
  <c r="AL84" i="13"/>
  <c r="AL86" i="13" s="1"/>
  <c r="AL163" i="12"/>
  <c r="AL165" i="12" s="1"/>
  <c r="AQ56" i="7" s="1"/>
  <c r="AI117" i="13"/>
  <c r="AJ116" i="13"/>
  <c r="AI79" i="1" s="1"/>
  <c r="AK55" i="12"/>
  <c r="AK80" i="12"/>
  <c r="AK82" i="12" s="1"/>
  <c r="AK196" i="12"/>
  <c r="AK32" i="13"/>
  <c r="V74" i="12"/>
  <c r="W70" i="12"/>
  <c r="AA134" i="12"/>
  <c r="AP132" i="12"/>
  <c r="AE95" i="13"/>
  <c r="AE100" i="13"/>
  <c r="AF92" i="13"/>
  <c r="AF93" i="13" s="1"/>
  <c r="AE101" i="13"/>
  <c r="AD16" i="1" s="1"/>
  <c r="AE104" i="13"/>
  <c r="AD78" i="1" s="1"/>
  <c r="AE102" i="13"/>
  <c r="AD25" i="1" s="1"/>
  <c r="AB107" i="12"/>
  <c r="AB155" i="12"/>
  <c r="AC254" i="12"/>
  <c r="AC225" i="12"/>
  <c r="AB60" i="1" s="1"/>
  <c r="AC153" i="12"/>
  <c r="AC104" i="12"/>
  <c r="AE131" i="12"/>
  <c r="AE122" i="12"/>
  <c r="AE129" i="12"/>
  <c r="AF119" i="12"/>
  <c r="AF120" i="12" s="1"/>
  <c r="AE128" i="12"/>
  <c r="AE181" i="12"/>
  <c r="AE180" i="12"/>
  <c r="AD10" i="1" s="1"/>
  <c r="AD154" i="12"/>
  <c r="AD108" i="12" s="1"/>
  <c r="AD150" i="12"/>
  <c r="AE142" i="12"/>
  <c r="AE143" i="12" s="1"/>
  <c r="AE101" i="12" s="1"/>
  <c r="AJ50" i="7" s="1"/>
  <c r="AJ40" i="7" s="1"/>
  <c r="AE110" i="12" s="1"/>
  <c r="AD145" i="12"/>
  <c r="AD103" i="12" s="1"/>
  <c r="AC105" i="12"/>
  <c r="AP157" i="12"/>
  <c r="AD152" i="12"/>
  <c r="AD106" i="12" s="1"/>
  <c r="AD151" i="12"/>
  <c r="AD102" i="12"/>
  <c r="AD222" i="12"/>
  <c r="AC20" i="2" s="1"/>
  <c r="AD252" i="12"/>
  <c r="AB227" i="12"/>
  <c r="AB256" i="12"/>
  <c r="AB229" i="12" s="1"/>
  <c r="AC132" i="12"/>
  <c r="AC134" i="12" s="1"/>
  <c r="AE179" i="12"/>
  <c r="AE174" i="12"/>
  <c r="AF171" i="12"/>
  <c r="AF172" i="12" s="1"/>
  <c r="AE244" i="12"/>
  <c r="AE221" i="12" s="1"/>
  <c r="AF241" i="12"/>
  <c r="AF242" i="12" s="1"/>
  <c r="AF232" i="12" s="1"/>
  <c r="AE250" i="12"/>
  <c r="AE223" i="12" s="1"/>
  <c r="AD12" i="1" s="1"/>
  <c r="AE220" i="12"/>
  <c r="AD11" i="2" s="1"/>
  <c r="AE249" i="12"/>
  <c r="AE251" i="12"/>
  <c r="AE224" i="12" s="1"/>
  <c r="AD21" i="1" s="1"/>
  <c r="AE253" i="12"/>
  <c r="AF278" i="12"/>
  <c r="AF269" i="12"/>
  <c r="AF274" i="12"/>
  <c r="AG266" i="12"/>
  <c r="AG267" i="12" s="1"/>
  <c r="AE277" i="12"/>
  <c r="AE279" i="12" s="1"/>
  <c r="AD281" i="12"/>
  <c r="AF275" i="12"/>
  <c r="AF276" i="12"/>
  <c r="AG26" i="2"/>
  <c r="AM108" i="18" l="1"/>
  <c r="AM111" i="18"/>
  <c r="AM113" i="18" s="1"/>
  <c r="AM109" i="18"/>
  <c r="AQ331" i="7"/>
  <c r="AQ330" i="7" s="1"/>
  <c r="AL114" i="18" s="1"/>
  <c r="AL115" i="18" s="1"/>
  <c r="S102" i="1"/>
  <c r="W321" i="15"/>
  <c r="AH341" i="16"/>
  <c r="AH340" i="16"/>
  <c r="AF452" i="16"/>
  <c r="AG450" i="16"/>
  <c r="AG448" i="16" s="1"/>
  <c r="AF455" i="16"/>
  <c r="AF456" i="16"/>
  <c r="AK280" i="7"/>
  <c r="AK279" i="7" s="1"/>
  <c r="AF458" i="16" s="1"/>
  <c r="AF138" i="19"/>
  <c r="AI336" i="16"/>
  <c r="AJ334" i="16"/>
  <c r="AJ332" i="16" s="1"/>
  <c r="AE319" i="16"/>
  <c r="T35" i="2"/>
  <c r="T33" i="2" s="1"/>
  <c r="U432" i="16"/>
  <c r="W325" i="15"/>
  <c r="W315" i="15" s="1"/>
  <c r="W31" i="18"/>
  <c r="X323" i="15"/>
  <c r="W26" i="18"/>
  <c r="W35" i="18" s="1"/>
  <c r="T99" i="18"/>
  <c r="S86" i="1" s="1"/>
  <c r="T102" i="18"/>
  <c r="T127" i="18"/>
  <c r="T124" i="18"/>
  <c r="S88" i="1" s="1"/>
  <c r="T121" i="18"/>
  <c r="AJ413" i="15"/>
  <c r="AJ426" i="15" s="1"/>
  <c r="AK401" i="15"/>
  <c r="AK389" i="15" s="1"/>
  <c r="R155" i="1"/>
  <c r="S383" i="15"/>
  <c r="U10" i="18"/>
  <c r="U8" i="18" s="1"/>
  <c r="Z233" i="7"/>
  <c r="Z232" i="7" s="1"/>
  <c r="U478" i="15" s="1"/>
  <c r="U460" i="15"/>
  <c r="V448" i="15"/>
  <c r="U433" i="15"/>
  <c r="U13" i="18" s="1"/>
  <c r="U11" i="18" s="1"/>
  <c r="T476" i="15"/>
  <c r="T477" i="15" s="1"/>
  <c r="T378" i="15"/>
  <c r="Z186" i="15"/>
  <c r="AE218" i="7"/>
  <c r="AE217" i="7" s="1"/>
  <c r="Z200" i="15" s="1"/>
  <c r="Z190" i="15"/>
  <c r="AA390" i="15"/>
  <c r="AP402" i="15"/>
  <c r="L166" i="1"/>
  <c r="L160" i="1" s="1"/>
  <c r="AE237" i="7"/>
  <c r="Z30" i="16" s="1"/>
  <c r="AA197" i="7"/>
  <c r="AA195" i="7" s="1"/>
  <c r="AA190" i="7" s="1"/>
  <c r="V30" i="15" s="1"/>
  <c r="W34" i="15"/>
  <c r="AE12" i="2"/>
  <c r="AF286" i="12"/>
  <c r="AK125" i="7" s="1"/>
  <c r="AK115" i="7" s="1"/>
  <c r="AF309" i="12" s="1"/>
  <c r="AF304" i="12"/>
  <c r="AE13" i="1" s="1"/>
  <c r="AF305" i="12"/>
  <c r="AE22" i="1" s="1"/>
  <c r="AF303" i="12"/>
  <c r="AF307" i="12"/>
  <c r="AE75" i="1" s="1"/>
  <c r="AF298" i="12"/>
  <c r="AG295" i="12"/>
  <c r="AG296" i="12" s="1"/>
  <c r="AE306" i="12"/>
  <c r="AD21" i="2"/>
  <c r="AC61" i="1"/>
  <c r="AD308" i="12"/>
  <c r="AD310" i="12" s="1"/>
  <c r="AJ12" i="13"/>
  <c r="AP120" i="7"/>
  <c r="AK293" i="12"/>
  <c r="AK17" i="27"/>
  <c r="AK7" i="27"/>
  <c r="AJ100" i="1" s="1"/>
  <c r="AL13" i="27"/>
  <c r="AM11" i="27"/>
  <c r="AQ457" i="7"/>
  <c r="AQ456" i="7" s="1"/>
  <c r="AL16" i="27" s="1"/>
  <c r="AL8" i="27" s="1"/>
  <c r="AJ108" i="19"/>
  <c r="AI111" i="1"/>
  <c r="AK105" i="19"/>
  <c r="AK106" i="19"/>
  <c r="AJ111" i="1" s="1"/>
  <c r="AL97" i="19"/>
  <c r="AM89" i="19"/>
  <c r="AH194" i="19"/>
  <c r="AH196" i="19" s="1"/>
  <c r="AG114" i="1"/>
  <c r="T161" i="19"/>
  <c r="S113" i="1"/>
  <c r="S97" i="1"/>
  <c r="S30" i="1"/>
  <c r="S28" i="1" s="1"/>
  <c r="T165" i="19"/>
  <c r="U161" i="19"/>
  <c r="U165" i="19" s="1"/>
  <c r="T113" i="1"/>
  <c r="AF317" i="16"/>
  <c r="AF318" i="16"/>
  <c r="AG310" i="16"/>
  <c r="U444" i="16"/>
  <c r="V440" i="16"/>
  <c r="W438" i="16"/>
  <c r="W436" i="16" s="1"/>
  <c r="V140" i="19"/>
  <c r="V139" i="19" s="1"/>
  <c r="U51" i="19"/>
  <c r="T110" i="1"/>
  <c r="AD98" i="16"/>
  <c r="AE100" i="16" s="1"/>
  <c r="AL60" i="13"/>
  <c r="AQ146" i="7"/>
  <c r="AL88" i="13"/>
  <c r="AQ161" i="7"/>
  <c r="AK34" i="13"/>
  <c r="AP135" i="7"/>
  <c r="AK88" i="18"/>
  <c r="AJ85" i="1" s="1"/>
  <c r="AK91" i="18"/>
  <c r="AJ105" i="1" s="1"/>
  <c r="S96" i="1"/>
  <c r="Z399" i="7"/>
  <c r="U150" i="19" s="1"/>
  <c r="T112" i="1"/>
  <c r="V136" i="19"/>
  <c r="U147" i="19"/>
  <c r="T96" i="1" s="1"/>
  <c r="AB275" i="7"/>
  <c r="AB274" i="7" s="1"/>
  <c r="W446" i="16" s="1"/>
  <c r="W137" i="19"/>
  <c r="AK8" i="25"/>
  <c r="AP7" i="7"/>
  <c r="AJ140" i="1" s="1"/>
  <c r="AI27" i="2"/>
  <c r="AP23" i="7"/>
  <c r="AI28" i="2"/>
  <c r="AJ28" i="2" s="1"/>
  <c r="R48" i="12"/>
  <c r="R36" i="12" s="1"/>
  <c r="R22" i="12" s="1"/>
  <c r="AJ70" i="7"/>
  <c r="AE214" i="12" s="1"/>
  <c r="AI95" i="1"/>
  <c r="AJ132" i="19"/>
  <c r="AQ82" i="19"/>
  <c r="AM83" i="19"/>
  <c r="AQ83" i="19" s="1"/>
  <c r="U38" i="19"/>
  <c r="AQ147" i="18"/>
  <c r="AM148" i="18"/>
  <c r="AQ148" i="18" s="1"/>
  <c r="W275" i="15"/>
  <c r="X273" i="15"/>
  <c r="X271" i="15" s="1"/>
  <c r="W30" i="18"/>
  <c r="V46" i="18"/>
  <c r="V45" i="18" s="1"/>
  <c r="V66" i="18"/>
  <c r="V36" i="18"/>
  <c r="V34" i="18" s="1"/>
  <c r="U81" i="1" s="1"/>
  <c r="U52" i="18"/>
  <c r="T103" i="1" s="1"/>
  <c r="U49" i="18"/>
  <c r="T82" i="1" s="1"/>
  <c r="Z308" i="7"/>
  <c r="Z307" i="7" s="1"/>
  <c r="U53" i="18" s="1"/>
  <c r="U70" i="18"/>
  <c r="U72" i="18"/>
  <c r="U69" i="18"/>
  <c r="Z318" i="7" s="1"/>
  <c r="Z317" i="7" s="1"/>
  <c r="U76" i="18" s="1"/>
  <c r="U75" i="18"/>
  <c r="T104" i="1" s="1"/>
  <c r="AD171" i="15"/>
  <c r="AD173" i="15" s="1"/>
  <c r="AD228" i="12"/>
  <c r="AL291" i="12"/>
  <c r="AQ116" i="7"/>
  <c r="AL237" i="12"/>
  <c r="AQ86" i="7"/>
  <c r="AK198" i="12"/>
  <c r="AP75" i="7"/>
  <c r="AF219" i="12"/>
  <c r="AK95" i="7"/>
  <c r="AK85" i="7" s="1"/>
  <c r="AF255" i="12" s="1"/>
  <c r="AL76" i="25"/>
  <c r="AM74" i="25"/>
  <c r="AQ72" i="25"/>
  <c r="AO441" i="7"/>
  <c r="AO440" i="7" s="1"/>
  <c r="AJ47" i="25" s="1"/>
  <c r="AJ8" i="25" s="1"/>
  <c r="AM25" i="25"/>
  <c r="AQ25" i="25" s="1"/>
  <c r="AQ23" i="25"/>
  <c r="AQ11" i="25"/>
  <c r="AM13" i="25"/>
  <c r="AR433" i="7"/>
  <c r="AR432" i="7" s="1"/>
  <c r="AM15" i="25" s="1"/>
  <c r="AM14" i="25" s="1"/>
  <c r="AM18" i="25" s="1"/>
  <c r="AQ18" i="25" s="1"/>
  <c r="AQ13" i="25"/>
  <c r="AQ17" i="25"/>
  <c r="AL84" i="25"/>
  <c r="AM82" i="25"/>
  <c r="AQ80" i="25"/>
  <c r="AL88" i="25"/>
  <c r="AL90" i="25" s="1"/>
  <c r="AK90" i="25"/>
  <c r="AK93" i="25" s="1"/>
  <c r="AK187" i="19"/>
  <c r="AK190" i="19"/>
  <c r="AJ176" i="19"/>
  <c r="AI98" i="1" s="1"/>
  <c r="AJ183" i="19"/>
  <c r="AI181" i="19"/>
  <c r="AM104" i="19"/>
  <c r="AQ104" i="19" s="1"/>
  <c r="AQ96" i="19"/>
  <c r="AK173" i="19"/>
  <c r="AK177" i="19" s="1"/>
  <c r="AK89" i="18"/>
  <c r="AL86" i="18"/>
  <c r="AQ325" i="7"/>
  <c r="AL92" i="18" s="1"/>
  <c r="W366" i="16"/>
  <c r="W380" i="16"/>
  <c r="W368" i="16" s="1"/>
  <c r="X375" i="16"/>
  <c r="X377" i="16" s="1"/>
  <c r="Y373" i="16"/>
  <c r="X13" i="19"/>
  <c r="AP262" i="15"/>
  <c r="AA260" i="15"/>
  <c r="AB262" i="15" s="1"/>
  <c r="AJ462" i="15"/>
  <c r="AK450" i="15"/>
  <c r="AK438" i="15" s="1"/>
  <c r="AK449" i="15"/>
  <c r="AK437" i="15" s="1"/>
  <c r="AJ461" i="15"/>
  <c r="AJ459" i="15"/>
  <c r="AJ472" i="15" s="1"/>
  <c r="AK447" i="15"/>
  <c r="AK435" i="15" s="1"/>
  <c r="AP100" i="15"/>
  <c r="AF202" i="7"/>
  <c r="AF201" i="7" s="1"/>
  <c r="AA96" i="15" s="1"/>
  <c r="AP96" i="15" s="1"/>
  <c r="AA62" i="15"/>
  <c r="AP62" i="15" s="1"/>
  <c r="AE15" i="2"/>
  <c r="AF83" i="13"/>
  <c r="AK170" i="7" s="1"/>
  <c r="AK160" i="7" s="1"/>
  <c r="AF106" i="13" s="1"/>
  <c r="AG278" i="12"/>
  <c r="AG259" i="12"/>
  <c r="AL110" i="7" s="1"/>
  <c r="AL100" i="7" s="1"/>
  <c r="AG280" i="12" s="1"/>
  <c r="AE10" i="2"/>
  <c r="AF191" i="12"/>
  <c r="AK80" i="7" s="1"/>
  <c r="AE9" i="2"/>
  <c r="AF162" i="12"/>
  <c r="AK65" i="7" s="1"/>
  <c r="AD19" i="1"/>
  <c r="AE127" i="12"/>
  <c r="AE130" i="12" s="1"/>
  <c r="AE132" i="12" s="1"/>
  <c r="AQ26" i="7"/>
  <c r="AK57" i="12"/>
  <c r="AP30" i="7"/>
  <c r="T91" i="1"/>
  <c r="V42" i="19"/>
  <c r="V25" i="19"/>
  <c r="V36" i="19" s="1"/>
  <c r="U109" i="1" s="1"/>
  <c r="V18" i="19"/>
  <c r="V16" i="19" s="1"/>
  <c r="U90" i="1" s="1"/>
  <c r="V29" i="19"/>
  <c r="AA362" i="7" s="1"/>
  <c r="AA361" i="7" s="1"/>
  <c r="V37" i="19" s="1"/>
  <c r="V330" i="16"/>
  <c r="V307" i="16" s="1"/>
  <c r="V299" i="16" s="1"/>
  <c r="V305" i="16"/>
  <c r="V297" i="16" s="1"/>
  <c r="U29" i="1" s="1"/>
  <c r="V300" i="16"/>
  <c r="U34" i="2"/>
  <c r="W8" i="19"/>
  <c r="W17" i="19" s="1"/>
  <c r="W325" i="16"/>
  <c r="X323" i="16"/>
  <c r="AC265" i="7" s="1"/>
  <c r="AC264" i="7" s="1"/>
  <c r="X308" i="16" s="1"/>
  <c r="W12" i="19"/>
  <c r="AH413" i="16"/>
  <c r="AM71" i="19"/>
  <c r="AL79" i="19"/>
  <c r="AL169" i="18"/>
  <c r="AJ59" i="25"/>
  <c r="AJ67" i="25"/>
  <c r="AJ69" i="25" s="1"/>
  <c r="AL171" i="18"/>
  <c r="AK108" i="1" s="1"/>
  <c r="AL62" i="25"/>
  <c r="AK62" i="25"/>
  <c r="AM168" i="18"/>
  <c r="AM52" i="25"/>
  <c r="AM60" i="25" s="1"/>
  <c r="AR445" i="7" s="1"/>
  <c r="AR444" i="7" s="1"/>
  <c r="AM68" i="25" s="1"/>
  <c r="AK51" i="25"/>
  <c r="AJ89" i="1"/>
  <c r="AK173" i="18"/>
  <c r="AL60" i="25"/>
  <c r="AQ445" i="7" s="1"/>
  <c r="AQ444" i="7" s="1"/>
  <c r="AL68" i="25" s="1"/>
  <c r="AM161" i="18"/>
  <c r="AQ153" i="18"/>
  <c r="AL159" i="18"/>
  <c r="AL167" i="18"/>
  <c r="AM162" i="18"/>
  <c r="AQ162" i="18" s="1"/>
  <c r="AQ154" i="18"/>
  <c r="AI69" i="25"/>
  <c r="AL141" i="18"/>
  <c r="AL28" i="25" s="1"/>
  <c r="AL29" i="25"/>
  <c r="AK46" i="25"/>
  <c r="AK36" i="25"/>
  <c r="AK28" i="25"/>
  <c r="AJ36" i="25"/>
  <c r="AJ46" i="25"/>
  <c r="AM142" i="18"/>
  <c r="AQ142" i="18" s="1"/>
  <c r="AQ134" i="18"/>
  <c r="AL94" i="19"/>
  <c r="AL102" i="19"/>
  <c r="AK108" i="19"/>
  <c r="AM95" i="19"/>
  <c r="AQ87" i="19"/>
  <c r="AL69" i="19"/>
  <c r="AL77" i="19"/>
  <c r="AK93" i="1" s="1"/>
  <c r="AM70" i="19"/>
  <c r="AQ62" i="19"/>
  <c r="M252" i="15"/>
  <c r="M13" i="15"/>
  <c r="AI281" i="16"/>
  <c r="AI282" i="16"/>
  <c r="AM5" i="25"/>
  <c r="AL83" i="18"/>
  <c r="AQ326" i="7" s="1"/>
  <c r="AK276" i="16"/>
  <c r="AK274" i="16" s="1"/>
  <c r="AJ278" i="16"/>
  <c r="N165" i="16"/>
  <c r="M157" i="1"/>
  <c r="AQ106" i="18"/>
  <c r="R20" i="12"/>
  <c r="Q71" i="1"/>
  <c r="AL125" i="19"/>
  <c r="AQ395" i="7" s="1"/>
  <c r="AQ394" i="7" s="1"/>
  <c r="AL131" i="19" s="1"/>
  <c r="AK128" i="19"/>
  <c r="AK130" i="19" s="1"/>
  <c r="AL168" i="19"/>
  <c r="AK172" i="19"/>
  <c r="AJ179" i="19"/>
  <c r="AJ181" i="19" s="1"/>
  <c r="AL84" i="18"/>
  <c r="AM80" i="18"/>
  <c r="AJ415" i="15"/>
  <c r="AJ428" i="15" s="1"/>
  <c r="AK403" i="15"/>
  <c r="AK391" i="15" s="1"/>
  <c r="AK446" i="15"/>
  <c r="AK434" i="15" s="1"/>
  <c r="AJ458" i="15"/>
  <c r="AJ471" i="15" s="1"/>
  <c r="AK400" i="15"/>
  <c r="AK388" i="15" s="1"/>
  <c r="AJ412" i="15"/>
  <c r="AJ425" i="15" s="1"/>
  <c r="V411" i="15"/>
  <c r="W399" i="15"/>
  <c r="V386" i="15"/>
  <c r="V12" i="18" s="1"/>
  <c r="AM81" i="18"/>
  <c r="AK62" i="18"/>
  <c r="AL60" i="18"/>
  <c r="AK83" i="1" s="1"/>
  <c r="AM58" i="18"/>
  <c r="AM60" i="18" s="1"/>
  <c r="T23" i="18"/>
  <c r="V392" i="15"/>
  <c r="V9" i="18"/>
  <c r="S85" i="12"/>
  <c r="S39" i="12" s="1"/>
  <c r="S13" i="12"/>
  <c r="R95" i="12"/>
  <c r="R45" i="12" s="1"/>
  <c r="R33" i="12" s="1"/>
  <c r="R42" i="12"/>
  <c r="R30" i="12" s="1"/>
  <c r="R43" i="12"/>
  <c r="R31" i="12" s="1"/>
  <c r="R97" i="12"/>
  <c r="Q47" i="12"/>
  <c r="Q99" i="12"/>
  <c r="AC58" i="1"/>
  <c r="AD184" i="12"/>
  <c r="AD186" i="12" s="1"/>
  <c r="R14" i="12"/>
  <c r="Q8" i="2"/>
  <c r="R18" i="12"/>
  <c r="Q18" i="1"/>
  <c r="Q19" i="12"/>
  <c r="P57" i="1"/>
  <c r="AC59" i="1"/>
  <c r="AD213" i="12"/>
  <c r="AD215" i="12" s="1"/>
  <c r="AO39" i="16"/>
  <c r="AK345" i="16"/>
  <c r="AK343" i="16" s="1"/>
  <c r="AJ347" i="16"/>
  <c r="AI350" i="16"/>
  <c r="AI351" i="16"/>
  <c r="AH243" i="16"/>
  <c r="M24" i="15"/>
  <c r="AI361" i="16"/>
  <c r="AI362" i="16"/>
  <c r="U429" i="16"/>
  <c r="T30" i="1" s="1"/>
  <c r="T28" i="1" s="1"/>
  <c r="AI356" i="15"/>
  <c r="AI354" i="15" s="1"/>
  <c r="AI358" i="15" s="1"/>
  <c r="AH361" i="15"/>
  <c r="AH362" i="15"/>
  <c r="N317" i="15"/>
  <c r="AI312" i="15"/>
  <c r="AI311" i="15"/>
  <c r="AI313" i="15" s="1"/>
  <c r="AH313" i="15"/>
  <c r="AB336" i="15"/>
  <c r="AB338" i="15" s="1"/>
  <c r="AC334" i="15"/>
  <c r="AC332" i="15" s="1"/>
  <c r="AE284" i="15"/>
  <c r="AD286" i="15"/>
  <c r="N255" i="15"/>
  <c r="S42" i="1"/>
  <c r="M42" i="2"/>
  <c r="N208" i="15"/>
  <c r="M41" i="2"/>
  <c r="N164" i="15"/>
  <c r="AH300" i="15"/>
  <c r="AH301" i="15"/>
  <c r="N316" i="15"/>
  <c r="N256" i="15"/>
  <c r="L31" i="1"/>
  <c r="N94" i="15"/>
  <c r="N93" i="15"/>
  <c r="M40" i="1"/>
  <c r="AJ417" i="16"/>
  <c r="AJ415" i="16" s="1"/>
  <c r="AI419" i="16"/>
  <c r="AG424" i="16"/>
  <c r="AH423" i="16"/>
  <c r="AH422" i="16"/>
  <c r="AK356" i="16"/>
  <c r="AK354" i="16" s="1"/>
  <c r="AJ358" i="16"/>
  <c r="AH363" i="16"/>
  <c r="AK365" i="15"/>
  <c r="AL367" i="15" s="1"/>
  <c r="AJ369" i="15"/>
  <c r="AH374" i="15"/>
  <c r="AG363" i="15"/>
  <c r="AI372" i="15"/>
  <c r="AI373" i="15"/>
  <c r="AA62" i="1"/>
  <c r="AB49" i="13"/>
  <c r="AB51" i="13" s="1"/>
  <c r="AC64" i="1"/>
  <c r="AD105" i="13"/>
  <c r="AD107" i="13" s="1"/>
  <c r="AE211" i="12"/>
  <c r="AD19" i="2"/>
  <c r="AE182" i="12"/>
  <c r="AD18" i="2"/>
  <c r="AK304" i="15"/>
  <c r="AL306" i="15" s="1"/>
  <c r="AJ308" i="15"/>
  <c r="N28" i="15"/>
  <c r="N27" i="15"/>
  <c r="AJ293" i="15"/>
  <c r="AK295" i="15" s="1"/>
  <c r="AI297" i="15"/>
  <c r="AD46" i="13"/>
  <c r="AC23" i="1" s="1"/>
  <c r="AD48" i="13"/>
  <c r="AC76" i="1" s="1"/>
  <c r="AD45" i="13"/>
  <c r="AC14" i="1" s="1"/>
  <c r="AC13" i="2"/>
  <c r="AC47" i="13"/>
  <c r="AB22" i="2"/>
  <c r="AE103" i="13"/>
  <c r="AD64" i="1" s="1"/>
  <c r="AD24" i="2"/>
  <c r="O148" i="15"/>
  <c r="N156" i="15"/>
  <c r="AD145" i="15"/>
  <c r="AD143" i="15" s="1"/>
  <c r="O82" i="15"/>
  <c r="N90" i="15"/>
  <c r="AA81" i="15"/>
  <c r="AP81" i="15" s="1"/>
  <c r="AP79" i="15"/>
  <c r="AA77" i="15"/>
  <c r="AG272" i="16"/>
  <c r="AG391" i="16"/>
  <c r="AG413" i="16"/>
  <c r="AJ475" i="15"/>
  <c r="AJ474" i="15"/>
  <c r="AK413" i="15"/>
  <c r="AL401" i="15"/>
  <c r="AP260" i="15"/>
  <c r="AF189" i="16"/>
  <c r="AI400" i="16"/>
  <c r="AI401" i="16"/>
  <c r="M54" i="1"/>
  <c r="AD62" i="16"/>
  <c r="AE64" i="16" s="1"/>
  <c r="AD66" i="16"/>
  <c r="AI408" i="16"/>
  <c r="AJ406" i="16"/>
  <c r="AJ404" i="16" s="1"/>
  <c r="AC107" i="12"/>
  <c r="AC155" i="12"/>
  <c r="AL9" i="13"/>
  <c r="AL11" i="13" s="1"/>
  <c r="AD39" i="13"/>
  <c r="AE36" i="13"/>
  <c r="AE37" i="13" s="1"/>
  <c r="AD44" i="13"/>
  <c r="AK395" i="16"/>
  <c r="AK393" i="16" s="1"/>
  <c r="AJ397" i="16"/>
  <c r="AJ384" i="16"/>
  <c r="AJ382" i="16" s="1"/>
  <c r="AI386" i="16"/>
  <c r="AH402" i="16"/>
  <c r="AH389" i="16"/>
  <c r="AH390" i="16"/>
  <c r="AG221" i="16"/>
  <c r="N182" i="16"/>
  <c r="N163" i="16" s="1"/>
  <c r="AF195" i="16"/>
  <c r="AF188" i="16" s="1"/>
  <c r="AF232" i="16"/>
  <c r="AF197" i="16" s="1"/>
  <c r="O148" i="16"/>
  <c r="N156" i="16"/>
  <c r="N141" i="16"/>
  <c r="O133" i="16"/>
  <c r="N126" i="16"/>
  <c r="O118" i="16"/>
  <c r="N94" i="16"/>
  <c r="N93" i="16"/>
  <c r="N111" i="16"/>
  <c r="AE115" i="16"/>
  <c r="AD117" i="16"/>
  <c r="AD102" i="16"/>
  <c r="AD132" i="16"/>
  <c r="AE130" i="16"/>
  <c r="AA145" i="16"/>
  <c r="AO135" i="16"/>
  <c r="AG247" i="16"/>
  <c r="AH219" i="16"/>
  <c r="AH220" i="16"/>
  <c r="AH208" i="16"/>
  <c r="AH209" i="16"/>
  <c r="N246" i="15"/>
  <c r="AK117" i="13"/>
  <c r="AG187" i="16"/>
  <c r="AL55" i="12"/>
  <c r="AL9" i="12"/>
  <c r="AL11" i="12" s="1"/>
  <c r="N18" i="15"/>
  <c r="AI241" i="16"/>
  <c r="AI242" i="16"/>
  <c r="AE250" i="16"/>
  <c r="AE190" i="16"/>
  <c r="AF248" i="16"/>
  <c r="AG246" i="16"/>
  <c r="AC343" i="15"/>
  <c r="AD345" i="15" s="1"/>
  <c r="AB347" i="15"/>
  <c r="N162" i="15"/>
  <c r="M50" i="1" s="1"/>
  <c r="AH260" i="16"/>
  <c r="AH261" i="16" s="1"/>
  <c r="AH245" i="16"/>
  <c r="AJ287" i="16"/>
  <c r="AJ285" i="16" s="1"/>
  <c r="AI289" i="16"/>
  <c r="AH292" i="16"/>
  <c r="AH293" i="16"/>
  <c r="AG294" i="16"/>
  <c r="AJ238" i="16"/>
  <c r="AK236" i="16"/>
  <c r="AK234" i="16" s="1"/>
  <c r="AJ265" i="16"/>
  <c r="AJ263" i="16" s="1"/>
  <c r="AI267" i="16"/>
  <c r="AI256" i="16"/>
  <c r="AJ254" i="16"/>
  <c r="AJ252" i="16" s="1"/>
  <c r="AJ214" i="16"/>
  <c r="AJ212" i="16" s="1"/>
  <c r="AI216" i="16"/>
  <c r="AI205" i="16"/>
  <c r="AJ203" i="16"/>
  <c r="AJ201" i="16" s="1"/>
  <c r="AI225" i="16"/>
  <c r="AI223" i="16" s="1"/>
  <c r="AH227" i="16"/>
  <c r="AH194" i="16" s="1"/>
  <c r="AE199" i="16"/>
  <c r="AG261" i="16"/>
  <c r="AG210" i="16"/>
  <c r="AH270" i="16"/>
  <c r="AH271" i="16"/>
  <c r="AG231" i="16"/>
  <c r="AG196" i="16" s="1"/>
  <c r="AG230" i="16"/>
  <c r="AG195" i="16" s="1"/>
  <c r="N90" i="16"/>
  <c r="AB81" i="16"/>
  <c r="AC79" i="16"/>
  <c r="AO84" i="16"/>
  <c r="O67" i="16"/>
  <c r="N75" i="16"/>
  <c r="O52" i="16"/>
  <c r="N60" i="16"/>
  <c r="AA34" i="16"/>
  <c r="AF238" i="7" s="1"/>
  <c r="AA51" i="16"/>
  <c r="AP51" i="16" s="1"/>
  <c r="AP49" i="16"/>
  <c r="AA47" i="16"/>
  <c r="AO69" i="15"/>
  <c r="N352" i="15"/>
  <c r="N341" i="15"/>
  <c r="N330" i="15"/>
  <c r="N291" i="15"/>
  <c r="N280" i="15"/>
  <c r="N269" i="15"/>
  <c r="O234" i="15"/>
  <c r="N242" i="15"/>
  <c r="O218" i="15"/>
  <c r="N205" i="15"/>
  <c r="M37" i="1" s="1"/>
  <c r="N226" i="15"/>
  <c r="N206" i="15"/>
  <c r="M51" i="1" s="1"/>
  <c r="AD215" i="15"/>
  <c r="AD213" i="15" s="1"/>
  <c r="N161" i="15"/>
  <c r="M36" i="1" s="1"/>
  <c r="AO220" i="15"/>
  <c r="AC233" i="15"/>
  <c r="AC229" i="15"/>
  <c r="N199" i="15"/>
  <c r="O191" i="15"/>
  <c r="O174" i="15"/>
  <c r="N182" i="15"/>
  <c r="AO176" i="15"/>
  <c r="O133" i="15"/>
  <c r="N141" i="15"/>
  <c r="N126" i="15"/>
  <c r="O118" i="15"/>
  <c r="O106" i="15"/>
  <c r="AO103" i="15"/>
  <c r="AB132" i="15"/>
  <c r="AC130" i="15"/>
  <c r="AD115" i="15"/>
  <c r="AD113" i="15" s="1"/>
  <c r="AA102" i="15"/>
  <c r="AP102" i="15" s="1"/>
  <c r="AA98" i="15"/>
  <c r="AP98" i="15" s="1"/>
  <c r="AP51" i="15"/>
  <c r="N75" i="15"/>
  <c r="O67" i="15"/>
  <c r="AB64" i="15"/>
  <c r="AB62" i="15" s="1"/>
  <c r="AP64" i="15"/>
  <c r="AA66" i="15"/>
  <c r="O52" i="15"/>
  <c r="O55" i="15" s="1"/>
  <c r="N60" i="15"/>
  <c r="AB49" i="15"/>
  <c r="AP47" i="15"/>
  <c r="AO54" i="15"/>
  <c r="O37" i="15"/>
  <c r="N45" i="15"/>
  <c r="AO39" i="15"/>
  <c r="AF212" i="12"/>
  <c r="AE73" i="1" s="1"/>
  <c r="AG200" i="12"/>
  <c r="AG201" i="12" s="1"/>
  <c r="AF209" i="12"/>
  <c r="AE11" i="1" s="1"/>
  <c r="AF208" i="12"/>
  <c r="AF203" i="12"/>
  <c r="AF210" i="12"/>
  <c r="AE20" i="1" s="1"/>
  <c r="AP134" i="12"/>
  <c r="AA111" i="12"/>
  <c r="AP111" i="12" s="1"/>
  <c r="X71" i="12"/>
  <c r="X62" i="12"/>
  <c r="Y59" i="12"/>
  <c r="Y60" i="12" s="1"/>
  <c r="X67" i="12"/>
  <c r="X70" i="12" s="1"/>
  <c r="X68" i="12"/>
  <c r="X69" i="12"/>
  <c r="AJ12" i="12"/>
  <c r="AK169" i="12"/>
  <c r="AK62" i="13"/>
  <c r="AK90" i="13"/>
  <c r="AK237" i="12"/>
  <c r="AP90" i="7" s="1"/>
  <c r="AL112" i="13"/>
  <c r="AL115" i="13" s="1"/>
  <c r="AQ14" i="21"/>
  <c r="AM51" i="12"/>
  <c r="AM53" i="12" s="1"/>
  <c r="AM76" i="12"/>
  <c r="AM192" i="12"/>
  <c r="AM287" i="12"/>
  <c r="AM289" i="12" s="1"/>
  <c r="AR116" i="7" s="1"/>
  <c r="AM28" i="13"/>
  <c r="AM30" i="13" s="1"/>
  <c r="AR131" i="7" s="1"/>
  <c r="AM56" i="13"/>
  <c r="AM58" i="13" s="1"/>
  <c r="AR146" i="7" s="1"/>
  <c r="AM84" i="13"/>
  <c r="AM86" i="13" s="1"/>
  <c r="AR161" i="7" s="1"/>
  <c r="AM233" i="12"/>
  <c r="AM235" i="12" s="1"/>
  <c r="AR86" i="7" s="1"/>
  <c r="AM163" i="12"/>
  <c r="AM165" i="12" s="1"/>
  <c r="AR56" i="7" s="1"/>
  <c r="AI119" i="13"/>
  <c r="AJ117" i="13"/>
  <c r="AL80" i="12"/>
  <c r="AL196" i="12"/>
  <c r="AQ75" i="7" s="1"/>
  <c r="AL32" i="13"/>
  <c r="AQ135" i="7" s="1"/>
  <c r="AL167" i="12"/>
  <c r="W72" i="12"/>
  <c r="AB109" i="12"/>
  <c r="AB157" i="12"/>
  <c r="AB111" i="12" s="1"/>
  <c r="AD225" i="12"/>
  <c r="AC60" i="1" s="1"/>
  <c r="AD254" i="12"/>
  <c r="AF95" i="13"/>
  <c r="AF100" i="13"/>
  <c r="AG92" i="13"/>
  <c r="AG93" i="13" s="1"/>
  <c r="AF104" i="13"/>
  <c r="AE78" i="1" s="1"/>
  <c r="AF102" i="13"/>
  <c r="AE25" i="1" s="1"/>
  <c r="AF101" i="13"/>
  <c r="AE16" i="1" s="1"/>
  <c r="AC256" i="12"/>
  <c r="AC229" i="12" s="1"/>
  <c r="AC227" i="12"/>
  <c r="AD153" i="12"/>
  <c r="AD104" i="12"/>
  <c r="AD132" i="12"/>
  <c r="AE102" i="12"/>
  <c r="AE150" i="12"/>
  <c r="AE145" i="12"/>
  <c r="AE103" i="12" s="1"/>
  <c r="AF142" i="12"/>
  <c r="AF143" i="12" s="1"/>
  <c r="AF101" i="12" s="1"/>
  <c r="AK50" i="7" s="1"/>
  <c r="AK40" i="7" s="1"/>
  <c r="AF110" i="12" s="1"/>
  <c r="AD105" i="12"/>
  <c r="AE151" i="12"/>
  <c r="AE152" i="12"/>
  <c r="AE106" i="12" s="1"/>
  <c r="AE154" i="12"/>
  <c r="AE108" i="12" s="1"/>
  <c r="AE222" i="12"/>
  <c r="AD20" i="2" s="1"/>
  <c r="AE252" i="12"/>
  <c r="AF253" i="12"/>
  <c r="AF226" i="12" s="1"/>
  <c r="AE74" i="1" s="1"/>
  <c r="AF244" i="12"/>
  <c r="AF221" i="12" s="1"/>
  <c r="AF249" i="12"/>
  <c r="AG241" i="12"/>
  <c r="AG242" i="12" s="1"/>
  <c r="AF251" i="12"/>
  <c r="AF224" i="12" s="1"/>
  <c r="AE21" i="1" s="1"/>
  <c r="AF250" i="12"/>
  <c r="AF223" i="12" s="1"/>
  <c r="AE12" i="1" s="1"/>
  <c r="AF128" i="12"/>
  <c r="AG119" i="12"/>
  <c r="AG120" i="12" s="1"/>
  <c r="AF129" i="12"/>
  <c r="AF122" i="12"/>
  <c r="AF179" i="12"/>
  <c r="AG171" i="12"/>
  <c r="AG172" i="12" s="1"/>
  <c r="AG162" i="12" s="1"/>
  <c r="AL65" i="7" s="1"/>
  <c r="AF180" i="12"/>
  <c r="AE10" i="1" s="1"/>
  <c r="AF174" i="12"/>
  <c r="AF181" i="12"/>
  <c r="AE226" i="12"/>
  <c r="AD74" i="1" s="1"/>
  <c r="AF220" i="12"/>
  <c r="AE11" i="2" s="1"/>
  <c r="AF131" i="12"/>
  <c r="AF183" i="12"/>
  <c r="AE72" i="1" s="1"/>
  <c r="AE281" i="12"/>
  <c r="AG269" i="12"/>
  <c r="AG274" i="12"/>
  <c r="AH266" i="12"/>
  <c r="AH267" i="12" s="1"/>
  <c r="AH259" i="12" s="1"/>
  <c r="AM110" i="7" s="1"/>
  <c r="AM100" i="7" s="1"/>
  <c r="AH280" i="12" s="1"/>
  <c r="AF277" i="12"/>
  <c r="AF279" i="12" s="1"/>
  <c r="AG276" i="12"/>
  <c r="AG275" i="12"/>
  <c r="AH26" i="2"/>
  <c r="AR331" i="7" l="1"/>
  <c r="AR330" i="7" s="1"/>
  <c r="AM114" i="18" s="1"/>
  <c r="AQ52" i="25"/>
  <c r="T125" i="18"/>
  <c r="S107" i="1"/>
  <c r="AA264" i="15"/>
  <c r="AA266" i="15" s="1"/>
  <c r="AP266" i="15" s="1"/>
  <c r="AH450" i="16"/>
  <c r="AH448" i="16" s="1"/>
  <c r="AG452" i="16"/>
  <c r="AG456" i="16"/>
  <c r="AG455" i="16"/>
  <c r="AG457" i="16" s="1"/>
  <c r="AL280" i="7"/>
  <c r="AL279" i="7" s="1"/>
  <c r="AG458" i="16" s="1"/>
  <c r="AG138" i="19"/>
  <c r="AI340" i="16"/>
  <c r="AI339" i="16"/>
  <c r="AJ336" i="16"/>
  <c r="AK334" i="16"/>
  <c r="AK332" i="16" s="1"/>
  <c r="T159" i="1"/>
  <c r="U433" i="16"/>
  <c r="AF457" i="16"/>
  <c r="X28" i="18"/>
  <c r="X321" i="15"/>
  <c r="T100" i="18"/>
  <c r="T103" i="18" s="1"/>
  <c r="S106" i="1"/>
  <c r="S33" i="1"/>
  <c r="T129" i="18"/>
  <c r="U20" i="18"/>
  <c r="Z302" i="7"/>
  <c r="Z291" i="7"/>
  <c r="U457" i="15"/>
  <c r="U473" i="15"/>
  <c r="U470" i="15" s="1"/>
  <c r="U379" i="15" s="1"/>
  <c r="V436" i="15"/>
  <c r="V445" i="15"/>
  <c r="T382" i="15"/>
  <c r="S38" i="2"/>
  <c r="AA188" i="15"/>
  <c r="AE213" i="7"/>
  <c r="AE211" i="7" s="1"/>
  <c r="AE206" i="7" s="1"/>
  <c r="Z183" i="15" s="1"/>
  <c r="Z305" i="7"/>
  <c r="U97" i="18"/>
  <c r="U119" i="18"/>
  <c r="U121" i="18" s="1"/>
  <c r="U21" i="18"/>
  <c r="V15" i="18"/>
  <c r="AB402" i="15"/>
  <c r="AB390" i="15" s="1"/>
  <c r="AP390" i="15"/>
  <c r="AA414" i="15"/>
  <c r="AB191" i="7"/>
  <c r="W36" i="15"/>
  <c r="W32" i="15"/>
  <c r="AF12" i="2"/>
  <c r="AG286" i="12"/>
  <c r="AL125" i="7" s="1"/>
  <c r="AL115" i="7" s="1"/>
  <c r="AG309" i="12" s="1"/>
  <c r="AE308" i="12"/>
  <c r="AE310" i="12" s="1"/>
  <c r="AD61" i="1"/>
  <c r="AF306" i="12"/>
  <c r="AE21" i="2"/>
  <c r="AG304" i="12"/>
  <c r="AF13" i="1" s="1"/>
  <c r="AG307" i="12"/>
  <c r="AF75" i="1" s="1"/>
  <c r="AG305" i="12"/>
  <c r="AF22" i="1" s="1"/>
  <c r="AG298" i="12"/>
  <c r="AG303" i="12"/>
  <c r="AH295" i="12"/>
  <c r="AH296" i="12" s="1"/>
  <c r="AL15" i="27"/>
  <c r="AM13" i="27"/>
  <c r="AR457" i="7"/>
  <c r="AR456" i="7" s="1"/>
  <c r="AM16" i="27" s="1"/>
  <c r="AQ11" i="27"/>
  <c r="AM76" i="25"/>
  <c r="AQ76" i="25" s="1"/>
  <c r="AQ74" i="25"/>
  <c r="AL106" i="19"/>
  <c r="AL105" i="19"/>
  <c r="AQ89" i="19"/>
  <c r="AM97" i="19"/>
  <c r="AG314" i="16"/>
  <c r="AG316" i="16" s="1"/>
  <c r="AH312" i="16"/>
  <c r="AH310" i="16" s="1"/>
  <c r="V442" i="16"/>
  <c r="V444" i="16" s="1"/>
  <c r="V443" i="16"/>
  <c r="V429" i="16" s="1"/>
  <c r="V428" i="16"/>
  <c r="V155" i="19"/>
  <c r="V149" i="19"/>
  <c r="W143" i="19"/>
  <c r="AA420" i="7"/>
  <c r="AH210" i="16"/>
  <c r="AF319" i="16"/>
  <c r="U430" i="16"/>
  <c r="T44" i="1" s="1"/>
  <c r="T42" i="1" s="1"/>
  <c r="U445" i="16"/>
  <c r="U431" i="16" s="1"/>
  <c r="W140" i="19"/>
  <c r="W139" i="19" s="1"/>
  <c r="W155" i="19" s="1"/>
  <c r="W440" i="16"/>
  <c r="Y10" i="19"/>
  <c r="Y371" i="16"/>
  <c r="Z373" i="16" s="1"/>
  <c r="AE270" i="7" s="1"/>
  <c r="AE269" i="7" s="1"/>
  <c r="Z369" i="16" s="1"/>
  <c r="AD270" i="7"/>
  <c r="AD269" i="7" s="1"/>
  <c r="Y369" i="16" s="1"/>
  <c r="AA143" i="16"/>
  <c r="AF249" i="7"/>
  <c r="AF248" i="7" s="1"/>
  <c r="AA96" i="16" s="1"/>
  <c r="AP96" i="16" s="1"/>
  <c r="AQ150" i="7"/>
  <c r="AL62" i="13"/>
  <c r="AQ165" i="7"/>
  <c r="AL90" i="13"/>
  <c r="AL91" i="18"/>
  <c r="AL88" i="18"/>
  <c r="AK85" i="1" s="1"/>
  <c r="U151" i="19"/>
  <c r="V148" i="19"/>
  <c r="AA417" i="7"/>
  <c r="AA406" i="7"/>
  <c r="W136" i="19"/>
  <c r="U50" i="18"/>
  <c r="U54" i="18" s="1"/>
  <c r="AQ7" i="7"/>
  <c r="AJ27" i="2"/>
  <c r="AQ23" i="7"/>
  <c r="AQ120" i="7"/>
  <c r="AL293" i="12"/>
  <c r="AK70" i="7"/>
  <c r="AF214" i="12" s="1"/>
  <c r="AK55" i="7"/>
  <c r="AF185" i="12" s="1"/>
  <c r="AL55" i="7"/>
  <c r="AG185" i="12" s="1"/>
  <c r="AJ95" i="1"/>
  <c r="AK132" i="19"/>
  <c r="V34" i="19"/>
  <c r="AI191" i="19"/>
  <c r="AI193" i="19" s="1"/>
  <c r="AQ68" i="25"/>
  <c r="AJ7" i="25"/>
  <c r="AI99" i="1" s="1"/>
  <c r="Y273" i="15"/>
  <c r="X275" i="15"/>
  <c r="X30" i="18"/>
  <c r="W254" i="15"/>
  <c r="W277" i="15"/>
  <c r="AC223" i="7"/>
  <c r="AC222" i="7" s="1"/>
  <c r="X37" i="18" s="1"/>
  <c r="X27" i="18"/>
  <c r="W29" i="18"/>
  <c r="W47" i="18"/>
  <c r="V52" i="18"/>
  <c r="U103" i="1" s="1"/>
  <c r="V49" i="18"/>
  <c r="U82" i="1" s="1"/>
  <c r="AA308" i="7"/>
  <c r="AA307" i="7" s="1"/>
  <c r="V53" i="18" s="1"/>
  <c r="V75" i="18"/>
  <c r="U104" i="1" s="1"/>
  <c r="V69" i="18"/>
  <c r="AA318" i="7" s="1"/>
  <c r="AA317" i="7" s="1"/>
  <c r="V76" i="18" s="1"/>
  <c r="V70" i="18"/>
  <c r="V72" i="18"/>
  <c r="T84" i="1"/>
  <c r="AI207" i="7"/>
  <c r="AD169" i="15"/>
  <c r="U73" i="18"/>
  <c r="U77" i="18" s="1"/>
  <c r="AQ90" i="7"/>
  <c r="AL239" i="12"/>
  <c r="AF228" i="12"/>
  <c r="S27" i="12"/>
  <c r="X35" i="7"/>
  <c r="X25" i="7" s="1"/>
  <c r="Q35" i="12"/>
  <c r="Q21" i="12" s="1"/>
  <c r="Q49" i="12"/>
  <c r="Q37" i="12" s="1"/>
  <c r="Q23" i="12" s="1"/>
  <c r="AL169" i="12"/>
  <c r="AQ60" i="7"/>
  <c r="AL93" i="25"/>
  <c r="AQ14" i="25"/>
  <c r="AM84" i="25"/>
  <c r="AQ82" i="25"/>
  <c r="AM88" i="25"/>
  <c r="AQ86" i="25"/>
  <c r="AJ191" i="19"/>
  <c r="AJ193" i="19" s="1"/>
  <c r="AL187" i="19"/>
  <c r="AL190" i="19"/>
  <c r="AK176" i="19"/>
  <c r="AJ98" i="1" s="1"/>
  <c r="AK183" i="19"/>
  <c r="AL173" i="19"/>
  <c r="AL177" i="19" s="1"/>
  <c r="AQ60" i="25"/>
  <c r="AQ161" i="18"/>
  <c r="AM167" i="18"/>
  <c r="AM159" i="18"/>
  <c r="X379" i="16"/>
  <c r="X367" i="16" s="1"/>
  <c r="X378" i="16"/>
  <c r="X365" i="16"/>
  <c r="Y13" i="19"/>
  <c r="Y375" i="16"/>
  <c r="Y377" i="16" s="1"/>
  <c r="AF15" i="2"/>
  <c r="AG83" i="13"/>
  <c r="AL170" i="7" s="1"/>
  <c r="AL160" i="7" s="1"/>
  <c r="AG106" i="13" s="1"/>
  <c r="AD13" i="2"/>
  <c r="AE27" i="13"/>
  <c r="AJ140" i="7" s="1"/>
  <c r="AJ130" i="7" s="1"/>
  <c r="AE50" i="13" s="1"/>
  <c r="AG253" i="12"/>
  <c r="AG226" i="12" s="1"/>
  <c r="AF74" i="1" s="1"/>
  <c r="AG232" i="12"/>
  <c r="AF10" i="2"/>
  <c r="AG191" i="12"/>
  <c r="AL80" i="7" s="1"/>
  <c r="AE19" i="1"/>
  <c r="AF127" i="12"/>
  <c r="AF130" i="12" s="1"/>
  <c r="AL57" i="12"/>
  <c r="AQ30" i="7"/>
  <c r="AB260" i="15"/>
  <c r="AB264" i="15" s="1"/>
  <c r="AB266" i="15" s="1"/>
  <c r="AI283" i="16"/>
  <c r="W398" i="15"/>
  <c r="W387" i="15"/>
  <c r="W411" i="15" s="1"/>
  <c r="V46" i="19"/>
  <c r="AA367" i="7" s="1"/>
  <c r="AA366" i="7" s="1"/>
  <c r="V56" i="19" s="1"/>
  <c r="V47" i="19"/>
  <c r="V48" i="19"/>
  <c r="V55" i="19"/>
  <c r="V52" i="19" s="1"/>
  <c r="V33" i="19"/>
  <c r="U158" i="1"/>
  <c r="V301" i="16"/>
  <c r="V302" i="16" s="1"/>
  <c r="W328" i="16"/>
  <c r="W329" i="16"/>
  <c r="W306" i="16" s="1"/>
  <c r="W298" i="16" s="1"/>
  <c r="V43" i="1" s="1"/>
  <c r="W304" i="16"/>
  <c r="W296" i="16" s="1"/>
  <c r="W31" i="19"/>
  <c r="W11" i="19"/>
  <c r="AB357" i="7" s="1"/>
  <c r="AB356" i="7" s="1"/>
  <c r="W19" i="19" s="1"/>
  <c r="W30" i="19"/>
  <c r="V20" i="19"/>
  <c r="X9" i="19"/>
  <c r="AC352" i="7" s="1"/>
  <c r="AC351" i="7" s="1"/>
  <c r="X321" i="16"/>
  <c r="AM79" i="19"/>
  <c r="AQ79" i="19" s="1"/>
  <c r="AQ71" i="19"/>
  <c r="AL61" i="25"/>
  <c r="AM169" i="18"/>
  <c r="AK89" i="1"/>
  <c r="AL173" i="18"/>
  <c r="AM171" i="18"/>
  <c r="AL108" i="1" s="1"/>
  <c r="AP108" i="1" s="1"/>
  <c r="AK67" i="25"/>
  <c r="AK7" i="25" s="1"/>
  <c r="AJ99" i="1" s="1"/>
  <c r="AK59" i="25"/>
  <c r="AL51" i="25"/>
  <c r="AL37" i="25"/>
  <c r="AL41" i="25" s="1"/>
  <c r="AK48" i="25"/>
  <c r="AJ48" i="25"/>
  <c r="AM141" i="18"/>
  <c r="AM29" i="25"/>
  <c r="AQ95" i="19"/>
  <c r="AM103" i="19"/>
  <c r="AQ103" i="19" s="1"/>
  <c r="AQ70" i="19"/>
  <c r="AM78" i="19"/>
  <c r="AQ78" i="19" s="1"/>
  <c r="AM102" i="19"/>
  <c r="AM94" i="19"/>
  <c r="AQ94" i="19" s="1"/>
  <c r="AM77" i="19"/>
  <c r="AL93" i="1" s="1"/>
  <c r="AP93" i="1" s="1"/>
  <c r="AM69" i="19"/>
  <c r="AQ69" i="19" s="1"/>
  <c r="AI300" i="15"/>
  <c r="AI301" i="15"/>
  <c r="AM83" i="18"/>
  <c r="AQ80" i="18"/>
  <c r="AM86" i="18"/>
  <c r="AQ86" i="18" s="1"/>
  <c r="AM84" i="18"/>
  <c r="AQ84" i="18" s="1"/>
  <c r="AL403" i="15"/>
  <c r="AL391" i="15" s="1"/>
  <c r="AK415" i="15"/>
  <c r="AK428" i="15" s="1"/>
  <c r="N209" i="15"/>
  <c r="M153" i="1"/>
  <c r="N165" i="15"/>
  <c r="M152" i="1"/>
  <c r="M167" i="1" s="1"/>
  <c r="R19" i="12"/>
  <c r="Q57" i="1"/>
  <c r="R16" i="12"/>
  <c r="Q17" i="2"/>
  <c r="R17" i="12"/>
  <c r="Q9" i="1"/>
  <c r="AK278" i="16"/>
  <c r="AL276" i="16"/>
  <c r="AL274" i="16" s="1"/>
  <c r="AJ281" i="16"/>
  <c r="AJ282" i="16"/>
  <c r="AJ351" i="16"/>
  <c r="AJ350" i="16"/>
  <c r="AJ352" i="16" s="1"/>
  <c r="AL128" i="19"/>
  <c r="AL130" i="19" s="1"/>
  <c r="AM125" i="19"/>
  <c r="AM168" i="19"/>
  <c r="AL172" i="19"/>
  <c r="AK179" i="19"/>
  <c r="AM62" i="18"/>
  <c r="AL83" i="1"/>
  <c r="AP83" i="1" s="1"/>
  <c r="V410" i="15"/>
  <c r="V424" i="15"/>
  <c r="V423" i="15" s="1"/>
  <c r="AL450" i="15"/>
  <c r="AL438" i="15" s="1"/>
  <c r="AK462" i="15"/>
  <c r="AK475" i="15" s="1"/>
  <c r="AL449" i="15"/>
  <c r="AL437" i="15" s="1"/>
  <c r="AK461" i="15"/>
  <c r="AK474" i="15" s="1"/>
  <c r="AK459" i="15"/>
  <c r="AK472" i="15" s="1"/>
  <c r="AL447" i="15"/>
  <c r="AL435" i="15" s="1"/>
  <c r="AK458" i="15"/>
  <c r="AK471" i="15" s="1"/>
  <c r="AL446" i="15"/>
  <c r="AL434" i="15" s="1"/>
  <c r="AK412" i="15"/>
  <c r="AK425" i="15" s="1"/>
  <c r="AL400" i="15"/>
  <c r="AK93" i="18"/>
  <c r="AL62" i="18"/>
  <c r="AQ62" i="18" s="1"/>
  <c r="AQ60" i="18"/>
  <c r="S38" i="18"/>
  <c r="AJ311" i="15"/>
  <c r="AJ312" i="15"/>
  <c r="AJ313" i="15" s="1"/>
  <c r="AL388" i="15"/>
  <c r="AL389" i="15"/>
  <c r="S87" i="12"/>
  <c r="S41" i="12" s="1"/>
  <c r="S29" i="12" s="1"/>
  <c r="S15" i="12" s="1"/>
  <c r="T84" i="12"/>
  <c r="S92" i="12"/>
  <c r="S40" i="12"/>
  <c r="S28" i="12" s="1"/>
  <c r="S96" i="12"/>
  <c r="S46" i="12" s="1"/>
  <c r="S34" i="12" s="1"/>
  <c r="S94" i="12"/>
  <c r="S44" i="12" s="1"/>
  <c r="S32" i="12" s="1"/>
  <c r="S93" i="12"/>
  <c r="S43" i="12" s="1"/>
  <c r="S31" i="12" s="1"/>
  <c r="R99" i="12"/>
  <c r="R47" i="12"/>
  <c r="AD59" i="1"/>
  <c r="AE213" i="12"/>
  <c r="AE215" i="12" s="1"/>
  <c r="AD58" i="1"/>
  <c r="AE184" i="12"/>
  <c r="AE186" i="12" s="1"/>
  <c r="AI352" i="16"/>
  <c r="AL345" i="16"/>
  <c r="AL343" i="16" s="1"/>
  <c r="AK347" i="16"/>
  <c r="AI422" i="16"/>
  <c r="AI423" i="16"/>
  <c r="AH363" i="15"/>
  <c r="AI361" i="15"/>
  <c r="AI362" i="15"/>
  <c r="AI363" i="16"/>
  <c r="AJ356" i="15"/>
  <c r="AJ354" i="15" s="1"/>
  <c r="AJ358" i="15" s="1"/>
  <c r="N318" i="15"/>
  <c r="AH302" i="15"/>
  <c r="M37" i="2"/>
  <c r="M36" i="2" s="1"/>
  <c r="N250" i="15"/>
  <c r="N20" i="15"/>
  <c r="M49" i="1" s="1"/>
  <c r="N22" i="15"/>
  <c r="M151" i="1" s="1"/>
  <c r="N19" i="15"/>
  <c r="M35" i="1" s="1"/>
  <c r="N163" i="15"/>
  <c r="N166" i="15" s="1"/>
  <c r="N257" i="15"/>
  <c r="AE66" i="16"/>
  <c r="AE62" i="16"/>
  <c r="AF64" i="16" s="1"/>
  <c r="AF62" i="16" s="1"/>
  <c r="AK417" i="16"/>
  <c r="AK415" i="16" s="1"/>
  <c r="AJ419" i="16"/>
  <c r="AH424" i="16"/>
  <c r="AJ361" i="16"/>
  <c r="AJ362" i="16"/>
  <c r="AL356" i="16"/>
  <c r="AL354" i="16" s="1"/>
  <c r="AK358" i="16"/>
  <c r="AJ363" i="16"/>
  <c r="AL365" i="15"/>
  <c r="AM367" i="15" s="1"/>
  <c r="AK369" i="15"/>
  <c r="AI374" i="15"/>
  <c r="N95" i="15"/>
  <c r="AJ372" i="15"/>
  <c r="AJ373" i="15"/>
  <c r="AF211" i="12"/>
  <c r="AE19" i="2"/>
  <c r="AF182" i="12"/>
  <c r="AE18" i="2"/>
  <c r="AG183" i="12"/>
  <c r="AF72" i="1" s="1"/>
  <c r="AF9" i="2"/>
  <c r="AL304" i="15"/>
  <c r="AM306" i="15" s="1"/>
  <c r="AK308" i="15"/>
  <c r="N29" i="15"/>
  <c r="AJ297" i="15"/>
  <c r="AK293" i="15"/>
  <c r="AL295" i="15" s="1"/>
  <c r="AC49" i="13"/>
  <c r="AC51" i="13" s="1"/>
  <c r="AB62" i="1"/>
  <c r="AD47" i="13"/>
  <c r="AC22" i="2"/>
  <c r="AF103" i="13"/>
  <c r="AE24" i="2"/>
  <c r="O151" i="15"/>
  <c r="AO148" i="15"/>
  <c r="AD147" i="15"/>
  <c r="AE145" i="15"/>
  <c r="AE143" i="15" s="1"/>
  <c r="O85" i="15"/>
  <c r="AO82" i="15"/>
  <c r="AB79" i="15"/>
  <c r="AP77" i="15"/>
  <c r="X438" i="16"/>
  <c r="AI402" i="16"/>
  <c r="N8" i="15"/>
  <c r="AC347" i="15"/>
  <c r="AD343" i="15"/>
  <c r="AE345" i="15" s="1"/>
  <c r="AK426" i="15"/>
  <c r="W392" i="15"/>
  <c r="W386" i="15"/>
  <c r="W12" i="18" s="1"/>
  <c r="X399" i="15"/>
  <c r="M40" i="2"/>
  <c r="M39" i="2" s="1"/>
  <c r="AJ401" i="16"/>
  <c r="AJ400" i="16"/>
  <c r="AK406" i="16"/>
  <c r="AK404" i="16" s="1"/>
  <c r="AJ408" i="16"/>
  <c r="N166" i="16"/>
  <c r="AI412" i="16"/>
  <c r="AI411" i="16"/>
  <c r="AI390" i="16"/>
  <c r="AI389" i="16"/>
  <c r="AO133" i="16"/>
  <c r="O136" i="16"/>
  <c r="AC157" i="12"/>
  <c r="AC111" i="12" s="1"/>
  <c r="AC109" i="12"/>
  <c r="AK12" i="13"/>
  <c r="AM9" i="13"/>
  <c r="AE45" i="13"/>
  <c r="AD14" i="1" s="1"/>
  <c r="AE46" i="13"/>
  <c r="AD23" i="1" s="1"/>
  <c r="AF36" i="13"/>
  <c r="AF37" i="13" s="1"/>
  <c r="AF46" i="13" s="1"/>
  <c r="AE23" i="1" s="1"/>
  <c r="AE44" i="13"/>
  <c r="AE39" i="13"/>
  <c r="AE48" i="13"/>
  <c r="AD76" i="1" s="1"/>
  <c r="AF48" i="13"/>
  <c r="AE76" i="1" s="1"/>
  <c r="AQ9" i="13"/>
  <c r="AM11" i="13"/>
  <c r="AL395" i="16"/>
  <c r="AL393" i="16" s="1"/>
  <c r="AK397" i="16"/>
  <c r="AK384" i="16"/>
  <c r="AK382" i="16" s="1"/>
  <c r="AJ386" i="16"/>
  <c r="AH391" i="16"/>
  <c r="AO82" i="16"/>
  <c r="O89" i="16"/>
  <c r="AO89" i="16" s="1"/>
  <c r="O177" i="16"/>
  <c r="O160" i="16" s="1"/>
  <c r="AO174" i="16"/>
  <c r="AG189" i="16"/>
  <c r="AH221" i="16"/>
  <c r="AI243" i="16"/>
  <c r="O151" i="16"/>
  <c r="AO148" i="16"/>
  <c r="O121" i="16"/>
  <c r="AO118" i="16"/>
  <c r="O106" i="16"/>
  <c r="AO103" i="16"/>
  <c r="N95" i="16"/>
  <c r="AB145" i="16"/>
  <c r="AP145" i="16"/>
  <c r="AA147" i="16"/>
  <c r="AP147" i="16" s="1"/>
  <c r="AE117" i="16"/>
  <c r="AE113" i="16"/>
  <c r="AE102" i="16"/>
  <c r="AE98" i="16"/>
  <c r="AE132" i="16"/>
  <c r="AE128" i="16"/>
  <c r="AI219" i="16"/>
  <c r="AI220" i="16"/>
  <c r="AK119" i="13"/>
  <c r="AJ119" i="13"/>
  <c r="AG188" i="16"/>
  <c r="AM9" i="12"/>
  <c r="AI245" i="16"/>
  <c r="AH187" i="16"/>
  <c r="AE192" i="16"/>
  <c r="AH246" i="16"/>
  <c r="AI271" i="16"/>
  <c r="AI270" i="16"/>
  <c r="AF250" i="16"/>
  <c r="AF190" i="16"/>
  <c r="AG248" i="16"/>
  <c r="AG250" i="16" s="1"/>
  <c r="AH247" i="16"/>
  <c r="AK287" i="16"/>
  <c r="AK285" i="16" s="1"/>
  <c r="AJ289" i="16"/>
  <c r="AH294" i="16"/>
  <c r="AI292" i="16"/>
  <c r="AI293" i="16"/>
  <c r="AJ241" i="16"/>
  <c r="AJ242" i="16"/>
  <c r="AL236" i="16"/>
  <c r="AL234" i="16" s="1"/>
  <c r="AK238" i="16"/>
  <c r="AK265" i="16"/>
  <c r="AK263" i="16" s="1"/>
  <c r="AJ267" i="16"/>
  <c r="AK254" i="16"/>
  <c r="AK252" i="16" s="1"/>
  <c r="AJ256" i="16"/>
  <c r="AJ259" i="16" s="1"/>
  <c r="AK214" i="16"/>
  <c r="AK212" i="16" s="1"/>
  <c r="AJ216" i="16"/>
  <c r="AJ205" i="16"/>
  <c r="AK203" i="16"/>
  <c r="AK201" i="16" s="1"/>
  <c r="AJ225" i="16"/>
  <c r="AJ223" i="16" s="1"/>
  <c r="AI227" i="16"/>
  <c r="AI194" i="16" s="1"/>
  <c r="AH272" i="16"/>
  <c r="AG232" i="16"/>
  <c r="AG197" i="16" s="1"/>
  <c r="AF199" i="16"/>
  <c r="AI260" i="16"/>
  <c r="AI259" i="16"/>
  <c r="AI208" i="16"/>
  <c r="AI209" i="16"/>
  <c r="AH230" i="16"/>
  <c r="AH195" i="16" s="1"/>
  <c r="AH231" i="16"/>
  <c r="AH196" i="16" s="1"/>
  <c r="AO218" i="15"/>
  <c r="O221" i="15"/>
  <c r="AC81" i="16"/>
  <c r="AC77" i="16"/>
  <c r="O70" i="16"/>
  <c r="AO67" i="16"/>
  <c r="O55" i="16"/>
  <c r="AO52" i="16"/>
  <c r="AO37" i="16"/>
  <c r="AB49" i="16"/>
  <c r="AB47" i="16" s="1"/>
  <c r="AP47" i="16"/>
  <c r="AP34" i="16"/>
  <c r="AE282" i="15"/>
  <c r="AF284" i="15" s="1"/>
  <c r="AO174" i="15"/>
  <c r="O177" i="15"/>
  <c r="O180" i="15" s="1"/>
  <c r="N247" i="15"/>
  <c r="N248" i="15"/>
  <c r="M46" i="1" s="1"/>
  <c r="AO347" i="15"/>
  <c r="O350" i="15"/>
  <c r="O351" i="15"/>
  <c r="AO351" i="15" s="1"/>
  <c r="O237" i="15"/>
  <c r="AO234" i="15"/>
  <c r="N207" i="15"/>
  <c r="AD217" i="15"/>
  <c r="AE215" i="15"/>
  <c r="AE213" i="15" s="1"/>
  <c r="AD231" i="15"/>
  <c r="AD229" i="15" s="1"/>
  <c r="O194" i="15"/>
  <c r="AO191" i="15"/>
  <c r="O136" i="15"/>
  <c r="AO133" i="15"/>
  <c r="O121" i="15"/>
  <c r="AO118" i="15"/>
  <c r="P105" i="15"/>
  <c r="AO106" i="15"/>
  <c r="O109" i="15"/>
  <c r="O110" i="15"/>
  <c r="AD117" i="15"/>
  <c r="AE115" i="15"/>
  <c r="AE113" i="15" s="1"/>
  <c r="AB100" i="15"/>
  <c r="AC132" i="15"/>
  <c r="AC128" i="15"/>
  <c r="AO37" i="15"/>
  <c r="O40" i="15"/>
  <c r="AP66" i="15"/>
  <c r="AO52" i="15"/>
  <c r="AB47" i="15"/>
  <c r="AC49" i="15" s="1"/>
  <c r="O70" i="15"/>
  <c r="AO67" i="15"/>
  <c r="AB66" i="15"/>
  <c r="AC64" i="15"/>
  <c r="AC62" i="15" s="1"/>
  <c r="AB51" i="15"/>
  <c r="AO55" i="15"/>
  <c r="P54" i="15"/>
  <c r="O58" i="15"/>
  <c r="O59" i="15"/>
  <c r="AO59" i="15" s="1"/>
  <c r="AG209" i="12"/>
  <c r="AF11" i="1" s="1"/>
  <c r="AG212" i="12"/>
  <c r="AF73" i="1" s="1"/>
  <c r="AG203" i="12"/>
  <c r="AH200" i="12"/>
  <c r="AH201" i="12" s="1"/>
  <c r="AG208" i="12"/>
  <c r="AG210" i="12"/>
  <c r="AF20" i="1" s="1"/>
  <c r="AK239" i="12"/>
  <c r="AK12" i="12" s="1"/>
  <c r="AL116" i="13"/>
  <c r="AK79" i="1" s="1"/>
  <c r="AQ51" i="12"/>
  <c r="AM78" i="12"/>
  <c r="AR26" i="7" s="1"/>
  <c r="AQ76" i="12"/>
  <c r="AM194" i="12"/>
  <c r="AR71" i="7" s="1"/>
  <c r="AQ192" i="12"/>
  <c r="AM291" i="12"/>
  <c r="AR120" i="7" s="1"/>
  <c r="AQ287" i="12"/>
  <c r="AQ28" i="13"/>
  <c r="AQ56" i="13"/>
  <c r="AQ84" i="13"/>
  <c r="AQ233" i="12"/>
  <c r="AQ163" i="12"/>
  <c r="AL82" i="12"/>
  <c r="AL198" i="12"/>
  <c r="AL34" i="13"/>
  <c r="W74" i="12"/>
  <c r="Y71" i="12"/>
  <c r="Z59" i="12"/>
  <c r="Y67" i="12"/>
  <c r="Y62" i="12"/>
  <c r="Y68" i="12"/>
  <c r="Y69" i="12"/>
  <c r="X72" i="12"/>
  <c r="X74" i="12" s="1"/>
  <c r="AG131" i="12"/>
  <c r="AD227" i="12"/>
  <c r="AD256" i="12"/>
  <c r="AD229" i="12" s="1"/>
  <c r="AF102" i="12"/>
  <c r="AF154" i="12"/>
  <c r="AF108" i="12" s="1"/>
  <c r="AE105" i="13"/>
  <c r="AG95" i="13"/>
  <c r="AG100" i="13"/>
  <c r="AH92" i="13"/>
  <c r="AH93" i="13" s="1"/>
  <c r="AG104" i="13"/>
  <c r="AF78" i="1" s="1"/>
  <c r="AG102" i="13"/>
  <c r="AF25" i="1" s="1"/>
  <c r="AG101" i="13"/>
  <c r="AF16" i="1" s="1"/>
  <c r="AD107" i="12"/>
  <c r="AD155" i="12"/>
  <c r="AD134" i="12"/>
  <c r="AF222" i="12"/>
  <c r="AE20" i="2" s="1"/>
  <c r="AF252" i="12"/>
  <c r="AG220" i="12"/>
  <c r="AF11" i="2" s="1"/>
  <c r="AG249" i="12"/>
  <c r="AH241" i="12"/>
  <c r="AH242" i="12" s="1"/>
  <c r="AH232" i="12" s="1"/>
  <c r="AG244" i="12"/>
  <c r="AG221" i="12" s="1"/>
  <c r="AE104" i="12"/>
  <c r="AE153" i="12"/>
  <c r="AG142" i="12"/>
  <c r="AG143" i="12" s="1"/>
  <c r="AG101" i="12" s="1"/>
  <c r="AL50" i="7" s="1"/>
  <c r="AL40" i="7" s="1"/>
  <c r="AG110" i="12" s="1"/>
  <c r="AF150" i="12"/>
  <c r="AF145" i="12"/>
  <c r="AF103" i="12" s="1"/>
  <c r="AE105" i="12"/>
  <c r="AE254" i="12"/>
  <c r="AE225" i="12"/>
  <c r="AD60" i="1" s="1"/>
  <c r="AF151" i="12"/>
  <c r="AF152" i="12"/>
  <c r="AF106" i="12" s="1"/>
  <c r="AG251" i="12"/>
  <c r="AG224" i="12" s="1"/>
  <c r="AF21" i="1" s="1"/>
  <c r="AG250" i="12"/>
  <c r="AG223" i="12" s="1"/>
  <c r="AF12" i="1" s="1"/>
  <c r="AG129" i="12"/>
  <c r="AH119" i="12"/>
  <c r="AH120" i="12" s="1"/>
  <c r="AG128" i="12"/>
  <c r="AG122" i="12"/>
  <c r="AG179" i="12"/>
  <c r="AG174" i="12"/>
  <c r="AH171" i="12"/>
  <c r="AH172" i="12" s="1"/>
  <c r="AG180" i="12"/>
  <c r="AF10" i="1" s="1"/>
  <c r="AG181" i="12"/>
  <c r="AH278" i="12"/>
  <c r="AH269" i="12"/>
  <c r="AH274" i="12"/>
  <c r="AI266" i="12"/>
  <c r="AI267" i="12" s="1"/>
  <c r="AG277" i="12"/>
  <c r="AG279" i="12" s="1"/>
  <c r="AF281" i="12"/>
  <c r="AH276" i="12"/>
  <c r="AH275" i="12"/>
  <c r="AE134" i="12"/>
  <c r="AI26" i="2"/>
  <c r="AQ114" i="18" l="1"/>
  <c r="AM115" i="18"/>
  <c r="AQ83" i="18"/>
  <c r="AR326" i="7"/>
  <c r="AR325" i="7" s="1"/>
  <c r="AM92" i="18" s="1"/>
  <c r="AQ92" i="18" s="1"/>
  <c r="U19" i="18"/>
  <c r="T80" i="1" s="1"/>
  <c r="S101" i="1"/>
  <c r="AC262" i="15"/>
  <c r="X26" i="18"/>
  <c r="X35" i="18" s="1"/>
  <c r="AI341" i="16"/>
  <c r="AF45" i="13"/>
  <c r="AE14" i="1" s="1"/>
  <c r="U434" i="16"/>
  <c r="AH452" i="16"/>
  <c r="AI450" i="16"/>
  <c r="AI448" i="16" s="1"/>
  <c r="AH138" i="19"/>
  <c r="AM280" i="7"/>
  <c r="AM279" i="7" s="1"/>
  <c r="AH458" i="16" s="1"/>
  <c r="AH456" i="16"/>
  <c r="AH455" i="16"/>
  <c r="AH457" i="16" s="1"/>
  <c r="AJ340" i="16"/>
  <c r="AJ339" i="16"/>
  <c r="AJ341" i="16" s="1"/>
  <c r="AL334" i="16"/>
  <c r="AL332" i="16" s="1"/>
  <c r="AK336" i="16"/>
  <c r="U35" i="2"/>
  <c r="U33" i="2" s="1"/>
  <c r="V432" i="16"/>
  <c r="AJ422" i="16"/>
  <c r="AJ423" i="16"/>
  <c r="AP143" i="16"/>
  <c r="AF244" i="7"/>
  <c r="AF242" i="7" s="1"/>
  <c r="AF237" i="7" s="1"/>
  <c r="AA30" i="16" s="1"/>
  <c r="AP30" i="16" s="1"/>
  <c r="Y323" i="15"/>
  <c r="Y321" i="15" s="1"/>
  <c r="X325" i="15"/>
  <c r="X315" i="15" s="1"/>
  <c r="X31" i="18"/>
  <c r="X29" i="18" s="1"/>
  <c r="T102" i="1"/>
  <c r="Z284" i="7"/>
  <c r="U22" i="18" s="1"/>
  <c r="U23" i="18" s="1"/>
  <c r="U102" i="18"/>
  <c r="U99" i="18"/>
  <c r="T86" i="1" s="1"/>
  <c r="U476" i="15"/>
  <c r="U477" i="15" s="1"/>
  <c r="U378" i="15"/>
  <c r="W448" i="15"/>
  <c r="V433" i="15"/>
  <c r="V13" i="18" s="1"/>
  <c r="V11" i="18" s="1"/>
  <c r="V460" i="15"/>
  <c r="V10" i="18"/>
  <c r="V8" i="18" s="1"/>
  <c r="V20" i="18" s="1"/>
  <c r="AA233" i="7"/>
  <c r="AA232" i="7" s="1"/>
  <c r="V478" i="15" s="1"/>
  <c r="S155" i="1"/>
  <c r="T383" i="15"/>
  <c r="AP188" i="15"/>
  <c r="AA186" i="15"/>
  <c r="AA190" i="15"/>
  <c r="AP190" i="15" s="1"/>
  <c r="AF218" i="7"/>
  <c r="AF217" i="7" s="1"/>
  <c r="AA200" i="15" s="1"/>
  <c r="AP200" i="15" s="1"/>
  <c r="U127" i="18"/>
  <c r="U124" i="18"/>
  <c r="AC402" i="15"/>
  <c r="AC390" i="15" s="1"/>
  <c r="AB414" i="15"/>
  <c r="AB427" i="15" s="1"/>
  <c r="AA427" i="15"/>
  <c r="AP427" i="15" s="1"/>
  <c r="AP414" i="15"/>
  <c r="AK105" i="1"/>
  <c r="AL89" i="18"/>
  <c r="AL93" i="18" s="1"/>
  <c r="X34" i="15"/>
  <c r="AB197" i="7"/>
  <c r="AB195" i="7" s="1"/>
  <c r="AB190" i="7" s="1"/>
  <c r="W30" i="15" s="1"/>
  <c r="AE61" i="1"/>
  <c r="AF308" i="12"/>
  <c r="AF310" i="12" s="1"/>
  <c r="AG306" i="12"/>
  <c r="AF21" i="2"/>
  <c r="AG12" i="2"/>
  <c r="AH286" i="12"/>
  <c r="AM125" i="7" s="1"/>
  <c r="AM115" i="7" s="1"/>
  <c r="AH309" i="12" s="1"/>
  <c r="AH307" i="12"/>
  <c r="AG75" i="1" s="1"/>
  <c r="AH304" i="12"/>
  <c r="AG13" i="1" s="1"/>
  <c r="AH303" i="12"/>
  <c r="AI295" i="12"/>
  <c r="AI296" i="12" s="1"/>
  <c r="AH298" i="12"/>
  <c r="AH305" i="12"/>
  <c r="AG22" i="1" s="1"/>
  <c r="AL12" i="13"/>
  <c r="AQ15" i="27"/>
  <c r="AL7" i="27"/>
  <c r="AL17" i="27"/>
  <c r="AM8" i="27"/>
  <c r="AQ8" i="27" s="1"/>
  <c r="AQ16" i="27"/>
  <c r="AM15" i="27"/>
  <c r="AQ13" i="27"/>
  <c r="AL108" i="19"/>
  <c r="AK111" i="1"/>
  <c r="AM105" i="19"/>
  <c r="AQ105" i="19" s="1"/>
  <c r="AM106" i="19"/>
  <c r="AQ97" i="19"/>
  <c r="AI194" i="19"/>
  <c r="AI196" i="19" s="1"/>
  <c r="AH114" i="1"/>
  <c r="AJ194" i="19"/>
  <c r="AJ196" i="19" s="1"/>
  <c r="AI114" i="1"/>
  <c r="AG318" i="16"/>
  <c r="AG317" i="16"/>
  <c r="AG319" i="16" s="1"/>
  <c r="AI312" i="16"/>
  <c r="AH314" i="16"/>
  <c r="AH316" i="16" s="1"/>
  <c r="V163" i="19"/>
  <c r="V157" i="19"/>
  <c r="U30" i="1" s="1"/>
  <c r="U28" i="1" s="1"/>
  <c r="V160" i="19"/>
  <c r="W160" i="19"/>
  <c r="V97" i="1" s="1"/>
  <c r="W157" i="19"/>
  <c r="W163" i="19"/>
  <c r="W149" i="19"/>
  <c r="X143" i="19"/>
  <c r="AB420" i="7"/>
  <c r="W442" i="16"/>
  <c r="W428" i="16"/>
  <c r="AI424" i="16"/>
  <c r="V51" i="19"/>
  <c r="U110" i="1"/>
  <c r="AB143" i="16"/>
  <c r="AG244" i="7" s="1"/>
  <c r="AG242" i="7" s="1"/>
  <c r="AG249" i="7"/>
  <c r="AG248" i="7" s="1"/>
  <c r="AB96" i="16" s="1"/>
  <c r="AE171" i="15"/>
  <c r="AE169" i="15" s="1"/>
  <c r="AF171" i="15" s="1"/>
  <c r="AI302" i="15"/>
  <c r="V147" i="19"/>
  <c r="AA399" i="7"/>
  <c r="V150" i="19" s="1"/>
  <c r="U112" i="1"/>
  <c r="AB406" i="7"/>
  <c r="W148" i="19"/>
  <c r="AB417" i="7"/>
  <c r="AC275" i="7"/>
  <c r="AC274" i="7" s="1"/>
  <c r="X446" i="16" s="1"/>
  <c r="X137" i="19"/>
  <c r="V50" i="18"/>
  <c r="V54" i="18" s="1"/>
  <c r="AK28" i="2"/>
  <c r="AK140" i="1"/>
  <c r="AR7" i="7"/>
  <c r="AL140" i="1" s="1"/>
  <c r="AK27" i="2"/>
  <c r="AR23" i="7"/>
  <c r="AL12" i="12"/>
  <c r="S48" i="12"/>
  <c r="S36" i="12" s="1"/>
  <c r="S22" i="12" s="1"/>
  <c r="AL70" i="7"/>
  <c r="AG214" i="12" s="1"/>
  <c r="AK95" i="1"/>
  <c r="AL132" i="19"/>
  <c r="AM128" i="19"/>
  <c r="AM130" i="19" s="1"/>
  <c r="AR395" i="7"/>
  <c r="AR394" i="7" s="1"/>
  <c r="AM131" i="19" s="1"/>
  <c r="AQ131" i="19" s="1"/>
  <c r="V38" i="19"/>
  <c r="AM51" i="25"/>
  <c r="AQ159" i="18"/>
  <c r="Y271" i="15"/>
  <c r="Y27" i="18"/>
  <c r="AD223" i="7"/>
  <c r="AD222" i="7" s="1"/>
  <c r="Y37" i="18" s="1"/>
  <c r="X277" i="15"/>
  <c r="X254" i="15"/>
  <c r="X47" i="18"/>
  <c r="W36" i="18"/>
  <c r="W34" i="18" s="1"/>
  <c r="V81" i="1" s="1"/>
  <c r="W46" i="18"/>
  <c r="W45" i="18" s="1"/>
  <c r="W66" i="18"/>
  <c r="U84" i="1"/>
  <c r="V73" i="18"/>
  <c r="V77" i="18" s="1"/>
  <c r="W9" i="18"/>
  <c r="AB228" i="7"/>
  <c r="AB227" i="7" s="1"/>
  <c r="W431" i="15" s="1"/>
  <c r="AK372" i="15"/>
  <c r="AK373" i="15"/>
  <c r="AG219" i="12"/>
  <c r="AL95" i="7"/>
  <c r="AL85" i="7" s="1"/>
  <c r="AG255" i="12" s="1"/>
  <c r="R35" i="12"/>
  <c r="R21" i="12" s="1"/>
  <c r="R49" i="12"/>
  <c r="R37" i="12" s="1"/>
  <c r="R23" i="12" s="1"/>
  <c r="AH219" i="12"/>
  <c r="AM95" i="7"/>
  <c r="AM85" i="7" s="1"/>
  <c r="AH255" i="12" s="1"/>
  <c r="AH228" i="12" s="1"/>
  <c r="AQ441" i="7"/>
  <c r="AQ440" i="7" s="1"/>
  <c r="AL47" i="25" s="1"/>
  <c r="AL8" i="25" s="1"/>
  <c r="AQ84" i="25"/>
  <c r="AM90" i="25"/>
  <c r="AQ88" i="25"/>
  <c r="AM187" i="19"/>
  <c r="AM190" i="19"/>
  <c r="AL176" i="19"/>
  <c r="AK98" i="1" s="1"/>
  <c r="AL183" i="19"/>
  <c r="AK181" i="19"/>
  <c r="AM173" i="19"/>
  <c r="AM177" i="19" s="1"/>
  <c r="AQ167" i="18"/>
  <c r="AL89" i="1"/>
  <c r="AP89" i="1" s="1"/>
  <c r="AL59" i="25"/>
  <c r="AL67" i="25"/>
  <c r="AL69" i="25" s="1"/>
  <c r="AQ51" i="25"/>
  <c r="X366" i="16"/>
  <c r="X380" i="16"/>
  <c r="X368" i="16" s="1"/>
  <c r="Z10" i="19"/>
  <c r="Z371" i="16"/>
  <c r="Y365" i="16"/>
  <c r="Y379" i="16"/>
  <c r="Y367" i="16" s="1"/>
  <c r="Y378" i="16"/>
  <c r="W424" i="15"/>
  <c r="W423" i="15" s="1"/>
  <c r="W410" i="15"/>
  <c r="W416" i="15" s="1"/>
  <c r="AB77" i="15"/>
  <c r="AC79" i="15" s="1"/>
  <c r="AB98" i="15"/>
  <c r="AC100" i="15" s="1"/>
  <c r="AH202" i="7" s="1"/>
  <c r="AG202" i="7"/>
  <c r="AG201" i="7" s="1"/>
  <c r="AB96" i="15" s="1"/>
  <c r="AG15" i="2"/>
  <c r="AH83" i="13"/>
  <c r="AM170" i="7" s="1"/>
  <c r="AM160" i="7" s="1"/>
  <c r="AH106" i="13" s="1"/>
  <c r="AE13" i="2"/>
  <c r="AF27" i="13"/>
  <c r="AK140" i="7" s="1"/>
  <c r="AK130" i="7" s="1"/>
  <c r="AF50" i="13" s="1"/>
  <c r="AI278" i="12"/>
  <c r="AI259" i="12"/>
  <c r="AN110" i="7" s="1"/>
  <c r="AN100" i="7" s="1"/>
  <c r="AI280" i="12" s="1"/>
  <c r="AG10" i="2"/>
  <c r="AH191" i="12"/>
  <c r="AM80" i="7" s="1"/>
  <c r="AG9" i="2"/>
  <c r="AH162" i="12"/>
  <c r="AM65" i="7" s="1"/>
  <c r="AF19" i="1"/>
  <c r="AG127" i="12"/>
  <c r="AG130" i="12" s="1"/>
  <c r="AJ283" i="16"/>
  <c r="AK282" i="16"/>
  <c r="AK281" i="16"/>
  <c r="AK283" i="16" s="1"/>
  <c r="U91" i="1"/>
  <c r="W330" i="16"/>
  <c r="W307" i="16" s="1"/>
  <c r="W299" i="16" s="1"/>
  <c r="W305" i="16"/>
  <c r="W297" i="16" s="1"/>
  <c r="V29" i="1" s="1"/>
  <c r="V34" i="2"/>
  <c r="W300" i="16"/>
  <c r="W18" i="19"/>
  <c r="W16" i="19" s="1"/>
  <c r="V90" i="1" s="1"/>
  <c r="W29" i="19"/>
  <c r="AB362" i="7" s="1"/>
  <c r="AB361" i="7" s="1"/>
  <c r="W37" i="19" s="1"/>
  <c r="W42" i="19"/>
  <c r="W25" i="19"/>
  <c r="W36" i="19" s="1"/>
  <c r="V109" i="1" s="1"/>
  <c r="X8" i="19"/>
  <c r="X17" i="19" s="1"/>
  <c r="X325" i="16"/>
  <c r="Y323" i="16"/>
  <c r="X12" i="19"/>
  <c r="AQ54" i="25"/>
  <c r="AM62" i="25"/>
  <c r="AQ62" i="25" s="1"/>
  <c r="AK69" i="25"/>
  <c r="AM61" i="25"/>
  <c r="AQ53" i="25"/>
  <c r="AQ171" i="18"/>
  <c r="AM173" i="18"/>
  <c r="AQ173" i="18" s="1"/>
  <c r="AL36" i="25"/>
  <c r="AL46" i="25"/>
  <c r="AQ141" i="18"/>
  <c r="AM28" i="25"/>
  <c r="AQ28" i="25" s="1"/>
  <c r="AM37" i="25"/>
  <c r="AQ29" i="25"/>
  <c r="AQ102" i="19"/>
  <c r="AM108" i="19"/>
  <c r="AQ108" i="19" s="1"/>
  <c r="AJ300" i="15"/>
  <c r="AJ301" i="15"/>
  <c r="AJ302" i="15" s="1"/>
  <c r="AM91" i="18"/>
  <c r="AM88" i="18"/>
  <c r="AC260" i="15"/>
  <c r="AC264" i="15" s="1"/>
  <c r="AI363" i="15"/>
  <c r="N251" i="15"/>
  <c r="M154" i="1"/>
  <c r="T85" i="12"/>
  <c r="T39" i="12" s="1"/>
  <c r="T13" i="12"/>
  <c r="S95" i="12"/>
  <c r="S42" i="12"/>
  <c r="S30" i="12" s="1"/>
  <c r="AL278" i="16"/>
  <c r="AM276" i="16"/>
  <c r="S14" i="12"/>
  <c r="R8" i="2"/>
  <c r="S20" i="12"/>
  <c r="R71" i="1"/>
  <c r="S18" i="12"/>
  <c r="R18" i="1"/>
  <c r="S17" i="12"/>
  <c r="R9" i="1"/>
  <c r="T33" i="1"/>
  <c r="AM172" i="19"/>
  <c r="AL179" i="19"/>
  <c r="AL181" i="19" s="1"/>
  <c r="V416" i="15"/>
  <c r="V404" i="15"/>
  <c r="AL415" i="15"/>
  <c r="AM403" i="15"/>
  <c r="AL412" i="15"/>
  <c r="AL425" i="15" s="1"/>
  <c r="AM400" i="15"/>
  <c r="AM450" i="15"/>
  <c r="AL462" i="15"/>
  <c r="AL475" i="15" s="1"/>
  <c r="AM449" i="15"/>
  <c r="AL461" i="15"/>
  <c r="AL474" i="15" s="1"/>
  <c r="AL459" i="15"/>
  <c r="AL472" i="15" s="1"/>
  <c r="AM447" i="15"/>
  <c r="AM446" i="15"/>
  <c r="AL458" i="15"/>
  <c r="AL471" i="15" s="1"/>
  <c r="AL413" i="15"/>
  <c r="AL426" i="15" s="1"/>
  <c r="AM401" i="15"/>
  <c r="AM389" i="15" s="1"/>
  <c r="O224" i="15"/>
  <c r="O225" i="15"/>
  <c r="AO225" i="15" s="1"/>
  <c r="P176" i="15"/>
  <c r="AO177" i="15"/>
  <c r="O181" i="15"/>
  <c r="AE59" i="1"/>
  <c r="AF213" i="12"/>
  <c r="AF215" i="12" s="1"/>
  <c r="AE58" i="1"/>
  <c r="AF184" i="12"/>
  <c r="AF186" i="12" s="1"/>
  <c r="AM345" i="16"/>
  <c r="AL347" i="16"/>
  <c r="AK350" i="16"/>
  <c r="AK351" i="16"/>
  <c r="AI272" i="16"/>
  <c r="AI391" i="16"/>
  <c r="AJ361" i="15"/>
  <c r="AJ362" i="15"/>
  <c r="AK356" i="15"/>
  <c r="AK354" i="15" s="1"/>
  <c r="AK358" i="15" s="1"/>
  <c r="AC336" i="15"/>
  <c r="AC338" i="15" s="1"/>
  <c r="AD334" i="15"/>
  <c r="AD332" i="15" s="1"/>
  <c r="N12" i="15"/>
  <c r="N23" i="15"/>
  <c r="O160" i="15"/>
  <c r="O92" i="15"/>
  <c r="AO92" i="15" s="1"/>
  <c r="M48" i="1"/>
  <c r="M34" i="1"/>
  <c r="AK361" i="16"/>
  <c r="AK362" i="16"/>
  <c r="AJ412" i="16"/>
  <c r="AJ411" i="16"/>
  <c r="AJ413" i="16" s="1"/>
  <c r="AL417" i="16"/>
  <c r="AL415" i="16" s="1"/>
  <c r="AK419" i="16"/>
  <c r="AJ424" i="16"/>
  <c r="AM356" i="16"/>
  <c r="AL358" i="16"/>
  <c r="AK363" i="16"/>
  <c r="AL369" i="15"/>
  <c r="AJ374" i="15"/>
  <c r="AG211" i="12"/>
  <c r="AF19" i="2"/>
  <c r="AG182" i="12"/>
  <c r="AF18" i="2"/>
  <c r="AL308" i="15"/>
  <c r="AK311" i="15"/>
  <c r="AK312" i="15"/>
  <c r="AL293" i="15"/>
  <c r="AM295" i="15" s="1"/>
  <c r="AK297" i="15"/>
  <c r="P39" i="15"/>
  <c r="O26" i="15"/>
  <c r="AJ389" i="16"/>
  <c r="AJ390" i="16"/>
  <c r="AE64" i="1"/>
  <c r="AF105" i="13"/>
  <c r="AF107" i="13" s="1"/>
  <c r="AC62" i="1"/>
  <c r="AD49" i="13"/>
  <c r="AD51" i="13" s="1"/>
  <c r="AE47" i="13"/>
  <c r="AD22" i="2"/>
  <c r="AG103" i="13"/>
  <c r="AF64" i="1" s="1"/>
  <c r="AF24" i="2"/>
  <c r="P150" i="15"/>
  <c r="AO151" i="15"/>
  <c r="O155" i="15"/>
  <c r="AO155" i="15" s="1"/>
  <c r="O154" i="15"/>
  <c r="AF145" i="15"/>
  <c r="AE147" i="15"/>
  <c r="AE286" i="15"/>
  <c r="AF282" i="15"/>
  <c r="AG284" i="15" s="1"/>
  <c r="P84" i="15"/>
  <c r="AO85" i="15"/>
  <c r="O88" i="15"/>
  <c r="O89" i="15"/>
  <c r="AO89" i="15" s="1"/>
  <c r="AB81" i="15"/>
  <c r="N9" i="15"/>
  <c r="M32" i="1"/>
  <c r="V445" i="16"/>
  <c r="V431" i="16" s="1"/>
  <c r="V430" i="16"/>
  <c r="U44" i="1" s="1"/>
  <c r="AJ402" i="16"/>
  <c r="W443" i="16"/>
  <c r="W429" i="16" s="1"/>
  <c r="X436" i="16"/>
  <c r="AD347" i="15"/>
  <c r="AE343" i="15"/>
  <c r="X398" i="15"/>
  <c r="X387" i="15"/>
  <c r="X411" i="15" s="1"/>
  <c r="AO85" i="16"/>
  <c r="O88" i="16"/>
  <c r="P135" i="16"/>
  <c r="AO136" i="16"/>
  <c r="O139" i="16"/>
  <c r="O140" i="16"/>
  <c r="AO140" i="16" s="1"/>
  <c r="AL406" i="16"/>
  <c r="AL404" i="16" s="1"/>
  <c r="AK408" i="16"/>
  <c r="AI413" i="16"/>
  <c r="AK400" i="16"/>
  <c r="AK401" i="16"/>
  <c r="AF39" i="13"/>
  <c r="AF44" i="13"/>
  <c r="AG36" i="13"/>
  <c r="AG37" i="13" s="1"/>
  <c r="AM395" i="16"/>
  <c r="AL397" i="16"/>
  <c r="AK386" i="16"/>
  <c r="AL384" i="16"/>
  <c r="AL382" i="16" s="1"/>
  <c r="AI247" i="16"/>
  <c r="AI221" i="16"/>
  <c r="P176" i="16"/>
  <c r="AO177" i="16"/>
  <c r="O180" i="16"/>
  <c r="O161" i="16" s="1"/>
  <c r="O181" i="16"/>
  <c r="O162" i="16" s="1"/>
  <c r="AJ219" i="16"/>
  <c r="AJ220" i="16"/>
  <c r="AH248" i="16"/>
  <c r="AH250" i="16" s="1"/>
  <c r="P150" i="16"/>
  <c r="AO151" i="16"/>
  <c r="O154" i="16"/>
  <c r="O155" i="16"/>
  <c r="AO155" i="16" s="1"/>
  <c r="P120" i="16"/>
  <c r="AO121" i="16"/>
  <c r="O124" i="16"/>
  <c r="O125" i="16"/>
  <c r="AO125" i="16" s="1"/>
  <c r="AO106" i="16"/>
  <c r="O92" i="16"/>
  <c r="AO92" i="16" s="1"/>
  <c r="O110" i="16"/>
  <c r="O109" i="16"/>
  <c r="AC145" i="16"/>
  <c r="AH249" i="7" s="1"/>
  <c r="AH248" i="7" s="1"/>
  <c r="AC96" i="16" s="1"/>
  <c r="AB147" i="16"/>
  <c r="AF115" i="16"/>
  <c r="AF113" i="16" s="1"/>
  <c r="AF100" i="16"/>
  <c r="AF130" i="16"/>
  <c r="AF128" i="16" s="1"/>
  <c r="AJ245" i="16"/>
  <c r="AJ260" i="16"/>
  <c r="AJ261" i="16" s="1"/>
  <c r="AI187" i="16"/>
  <c r="AG190" i="16"/>
  <c r="AF192" i="16"/>
  <c r="AH188" i="16"/>
  <c r="AQ9" i="12"/>
  <c r="AM11" i="12"/>
  <c r="AH209" i="12"/>
  <c r="AG11" i="1" s="1"/>
  <c r="AI200" i="12"/>
  <c r="AI201" i="12" s="1"/>
  <c r="AH203" i="12"/>
  <c r="AH208" i="12"/>
  <c r="AH210" i="12"/>
  <c r="AG20" i="1" s="1"/>
  <c r="AH212" i="12"/>
  <c r="AG73" i="1" s="1"/>
  <c r="AH189" i="16"/>
  <c r="AJ292" i="16"/>
  <c r="AJ293" i="16"/>
  <c r="AI246" i="16"/>
  <c r="AJ270" i="16"/>
  <c r="AJ271" i="16"/>
  <c r="AL287" i="16"/>
  <c r="AL285" i="16" s="1"/>
  <c r="AK289" i="16"/>
  <c r="AI294" i="16"/>
  <c r="AK241" i="16"/>
  <c r="AK242" i="16"/>
  <c r="AJ243" i="16"/>
  <c r="AM236" i="16"/>
  <c r="AL238" i="16"/>
  <c r="AL265" i="16"/>
  <c r="AL263" i="16" s="1"/>
  <c r="AK267" i="16"/>
  <c r="AL254" i="16"/>
  <c r="AL252" i="16" s="1"/>
  <c r="AK256" i="16"/>
  <c r="AL214" i="16"/>
  <c r="AL212" i="16" s="1"/>
  <c r="AK216" i="16"/>
  <c r="AK205" i="16"/>
  <c r="AL203" i="16"/>
  <c r="AL201" i="16" s="1"/>
  <c r="AJ227" i="16"/>
  <c r="AJ194" i="16" s="1"/>
  <c r="AK225" i="16"/>
  <c r="AK223" i="16" s="1"/>
  <c r="AG199" i="16"/>
  <c r="AG192" i="16" s="1"/>
  <c r="AI261" i="16"/>
  <c r="AI210" i="16"/>
  <c r="AH232" i="16"/>
  <c r="AH197" i="16" s="1"/>
  <c r="AJ208" i="16"/>
  <c r="AJ209" i="16"/>
  <c r="AI231" i="16"/>
  <c r="AI196" i="16" s="1"/>
  <c r="AI230" i="16"/>
  <c r="AI195" i="16" s="1"/>
  <c r="O204" i="15"/>
  <c r="AO221" i="15"/>
  <c r="P220" i="15"/>
  <c r="AD79" i="16"/>
  <c r="AD77" i="16" s="1"/>
  <c r="P69" i="16"/>
  <c r="AO70" i="16"/>
  <c r="O74" i="16"/>
  <c r="AO74" i="16" s="1"/>
  <c r="O73" i="16"/>
  <c r="P54" i="16"/>
  <c r="AO55" i="16"/>
  <c r="O58" i="16"/>
  <c r="O59" i="16"/>
  <c r="AO59" i="16" s="1"/>
  <c r="AF66" i="16"/>
  <c r="AG64" i="16"/>
  <c r="AB51" i="16"/>
  <c r="AC49" i="16"/>
  <c r="AB34" i="16"/>
  <c r="AG238" i="7" s="1"/>
  <c r="AP32" i="16"/>
  <c r="N21" i="15"/>
  <c r="AO336" i="15"/>
  <c r="O339" i="15"/>
  <c r="O340" i="15"/>
  <c r="AO340" i="15" s="1"/>
  <c r="AO315" i="15"/>
  <c r="AO325" i="15"/>
  <c r="O328" i="15"/>
  <c r="O316" i="15" s="1"/>
  <c r="O329" i="15"/>
  <c r="AO286" i="15"/>
  <c r="O289" i="15"/>
  <c r="O290" i="15"/>
  <c r="AO290" i="15" s="1"/>
  <c r="AO275" i="15"/>
  <c r="O279" i="15"/>
  <c r="AO279" i="15" s="1"/>
  <c r="O278" i="15"/>
  <c r="AO264" i="15"/>
  <c r="O268" i="15"/>
  <c r="O267" i="15"/>
  <c r="N249" i="15"/>
  <c r="AO350" i="15"/>
  <c r="O352" i="15"/>
  <c r="AO352" i="15" s="1"/>
  <c r="P236" i="15"/>
  <c r="AO237" i="15"/>
  <c r="O240" i="15"/>
  <c r="O241" i="15"/>
  <c r="N210" i="15"/>
  <c r="AF215" i="15"/>
  <c r="AD233" i="15"/>
  <c r="AE231" i="15"/>
  <c r="AE217" i="15"/>
  <c r="P193" i="15"/>
  <c r="AO194" i="15"/>
  <c r="O198" i="15"/>
  <c r="O197" i="15"/>
  <c r="O161" i="15" s="1"/>
  <c r="N36" i="1" s="1"/>
  <c r="AN36" i="1" s="1"/>
  <c r="AO180" i="15"/>
  <c r="P174" i="15"/>
  <c r="P135" i="15"/>
  <c r="AO136" i="15"/>
  <c r="O140" i="15"/>
  <c r="AO140" i="15" s="1"/>
  <c r="O139" i="15"/>
  <c r="P120" i="15"/>
  <c r="AO121" i="15"/>
  <c r="O124" i="15"/>
  <c r="O125" i="15"/>
  <c r="AO109" i="15"/>
  <c r="O111" i="15"/>
  <c r="P103" i="15"/>
  <c r="AO110" i="15"/>
  <c r="AF115" i="15"/>
  <c r="AB102" i="15"/>
  <c r="AD130" i="15"/>
  <c r="AD128" i="15" s="1"/>
  <c r="AE117" i="15"/>
  <c r="AO40" i="15"/>
  <c r="O43" i="15"/>
  <c r="O44" i="15"/>
  <c r="P69" i="15"/>
  <c r="AO70" i="15"/>
  <c r="O73" i="15"/>
  <c r="O74" i="15"/>
  <c r="AD64" i="15"/>
  <c r="AC66" i="15"/>
  <c r="AO58" i="15"/>
  <c r="O60" i="15"/>
  <c r="AO60" i="15" s="1"/>
  <c r="P52" i="15"/>
  <c r="AC51" i="15"/>
  <c r="AC47" i="15"/>
  <c r="AL117" i="13"/>
  <c r="AQ53" i="12"/>
  <c r="AM55" i="12"/>
  <c r="AQ78" i="12"/>
  <c r="AM80" i="12"/>
  <c r="AQ194" i="12"/>
  <c r="AM196" i="12"/>
  <c r="AR75" i="7" s="1"/>
  <c r="AQ291" i="12"/>
  <c r="AM293" i="12"/>
  <c r="AQ293" i="12" s="1"/>
  <c r="AQ30" i="13"/>
  <c r="AM32" i="13"/>
  <c r="AR135" i="7" s="1"/>
  <c r="AQ58" i="13"/>
  <c r="AM60" i="13"/>
  <c r="AR150" i="7" s="1"/>
  <c r="AQ86" i="13"/>
  <c r="AM88" i="13"/>
  <c r="AR165" i="7" s="1"/>
  <c r="AQ110" i="13"/>
  <c r="AM112" i="13"/>
  <c r="AM115" i="13" s="1"/>
  <c r="AQ234" i="12"/>
  <c r="AQ165" i="12"/>
  <c r="AM167" i="12"/>
  <c r="AR60" i="7" s="1"/>
  <c r="Z60" i="12"/>
  <c r="Y70" i="12"/>
  <c r="AD157" i="12"/>
  <c r="AD111" i="12" s="1"/>
  <c r="AD109" i="12"/>
  <c r="AE107" i="12"/>
  <c r="AE155" i="12"/>
  <c r="AE107" i="13"/>
  <c r="AH95" i="13"/>
  <c r="AH100" i="13"/>
  <c r="AI92" i="13"/>
  <c r="AI93" i="13" s="1"/>
  <c r="AH104" i="13"/>
  <c r="AG78" i="1" s="1"/>
  <c r="AH102" i="13"/>
  <c r="AG25" i="1" s="1"/>
  <c r="AH101" i="13"/>
  <c r="AG16" i="1" s="1"/>
  <c r="AF225" i="12"/>
  <c r="AE60" i="1" s="1"/>
  <c r="AF254" i="12"/>
  <c r="AF153" i="12"/>
  <c r="AF104" i="12"/>
  <c r="AG222" i="12"/>
  <c r="AF20" i="2" s="1"/>
  <c r="AG252" i="12"/>
  <c r="AG154" i="12"/>
  <c r="AG108" i="12" s="1"/>
  <c r="AG145" i="12"/>
  <c r="AG103" i="12" s="1"/>
  <c r="AH142" i="12"/>
  <c r="AH143" i="12" s="1"/>
  <c r="AG150" i="12"/>
  <c r="AF105" i="12"/>
  <c r="AG151" i="12"/>
  <c r="AG102" i="12"/>
  <c r="AG152" i="12"/>
  <c r="AG106" i="12" s="1"/>
  <c r="AE227" i="12"/>
  <c r="AE256" i="12"/>
  <c r="AE229" i="12" s="1"/>
  <c r="AF132" i="12"/>
  <c r="AH244" i="12"/>
  <c r="AH221" i="12" s="1"/>
  <c r="AH249" i="12"/>
  <c r="AI241" i="12"/>
  <c r="AI242" i="12" s="1"/>
  <c r="AH220" i="12"/>
  <c r="AG11" i="2" s="1"/>
  <c r="AH251" i="12"/>
  <c r="AH224" i="12" s="1"/>
  <c r="AG21" i="1" s="1"/>
  <c r="AH250" i="12"/>
  <c r="AH223" i="12" s="1"/>
  <c r="AG12" i="1" s="1"/>
  <c r="AH253" i="12"/>
  <c r="AH226" i="12" s="1"/>
  <c r="AG74" i="1" s="1"/>
  <c r="AH122" i="12"/>
  <c r="AI119" i="12"/>
  <c r="AI120" i="12" s="1"/>
  <c r="AH128" i="12"/>
  <c r="AH129" i="12"/>
  <c r="AH180" i="12"/>
  <c r="AG10" i="1" s="1"/>
  <c r="AH181" i="12"/>
  <c r="AH174" i="12"/>
  <c r="AH179" i="12"/>
  <c r="AI171" i="12"/>
  <c r="AI172" i="12" s="1"/>
  <c r="AI162" i="12" s="1"/>
  <c r="AN65" i="7" s="1"/>
  <c r="AH131" i="12"/>
  <c r="AH183" i="12"/>
  <c r="AG72" i="1" s="1"/>
  <c r="AI269" i="12"/>
  <c r="AI274" i="12"/>
  <c r="AJ266" i="12"/>
  <c r="AJ267" i="12" s="1"/>
  <c r="AJ259" i="12" s="1"/>
  <c r="AO110" i="7" s="1"/>
  <c r="AO100" i="7" s="1"/>
  <c r="AJ280" i="12" s="1"/>
  <c r="AH277" i="12"/>
  <c r="AH279" i="12" s="1"/>
  <c r="AI275" i="12"/>
  <c r="AI276" i="12"/>
  <c r="AJ26" i="2"/>
  <c r="W404" i="15" l="1"/>
  <c r="AQ401" i="15"/>
  <c r="AD262" i="15"/>
  <c r="AI452" i="16"/>
  <c r="AJ450" i="16"/>
  <c r="AJ448" i="16" s="1"/>
  <c r="AI456" i="16"/>
  <c r="AI455" i="16"/>
  <c r="AI457" i="16" s="1"/>
  <c r="AN280" i="7"/>
  <c r="AN279" i="7" s="1"/>
  <c r="AI458" i="16" s="1"/>
  <c r="AI138" i="19"/>
  <c r="AM334" i="16"/>
  <c r="AL336" i="16"/>
  <c r="AK340" i="16"/>
  <c r="AK339" i="16"/>
  <c r="AK341" i="16" s="1"/>
  <c r="U159" i="1"/>
  <c r="V433" i="16"/>
  <c r="V434" i="16" s="1"/>
  <c r="AG237" i="7"/>
  <c r="AB30" i="16" s="1"/>
  <c r="Y31" i="18"/>
  <c r="Y325" i="15"/>
  <c r="Y315" i="15" s="1"/>
  <c r="Z323" i="15"/>
  <c r="AK374" i="15"/>
  <c r="Y28" i="18"/>
  <c r="Y26" i="18" s="1"/>
  <c r="Y35" i="18" s="1"/>
  <c r="U100" i="18"/>
  <c r="U103" i="18" s="1"/>
  <c r="T106" i="1"/>
  <c r="U125" i="18"/>
  <c r="U129" i="18" s="1"/>
  <c r="T107" i="1"/>
  <c r="AL311" i="15"/>
  <c r="AL312" i="15"/>
  <c r="AL313" i="15" s="1"/>
  <c r="U382" i="15"/>
  <c r="T38" i="2"/>
  <c r="W436" i="15"/>
  <c r="W445" i="15"/>
  <c r="V473" i="15"/>
  <c r="V470" i="15" s="1"/>
  <c r="V379" i="15" s="1"/>
  <c r="V457" i="15"/>
  <c r="AB188" i="15"/>
  <c r="AP186" i="15"/>
  <c r="AF213" i="7"/>
  <c r="AF211" i="7" s="1"/>
  <c r="AF206" i="7" s="1"/>
  <c r="AA183" i="15" s="1"/>
  <c r="AA305" i="7"/>
  <c r="W15" i="18"/>
  <c r="V119" i="18"/>
  <c r="V97" i="18"/>
  <c r="V21" i="18"/>
  <c r="V19" i="18" s="1"/>
  <c r="U80" i="1" s="1"/>
  <c r="AA302" i="7"/>
  <c r="AA291" i="7"/>
  <c r="U102" i="1" s="1"/>
  <c r="T88" i="1"/>
  <c r="AD402" i="15"/>
  <c r="AD390" i="15" s="1"/>
  <c r="AC414" i="15"/>
  <c r="AC427" i="15" s="1"/>
  <c r="M166" i="1"/>
  <c r="M160" i="1" s="1"/>
  <c r="AC191" i="7"/>
  <c r="X36" i="15"/>
  <c r="X32" i="15"/>
  <c r="AH201" i="7"/>
  <c r="AC96" i="15" s="1"/>
  <c r="AF61" i="1"/>
  <c r="AG308" i="12"/>
  <c r="AG310" i="12" s="1"/>
  <c r="AH306" i="12"/>
  <c r="AG21" i="2"/>
  <c r="AH12" i="2"/>
  <c r="AI286" i="12"/>
  <c r="AN125" i="7" s="1"/>
  <c r="AN115" i="7" s="1"/>
  <c r="AI309" i="12" s="1"/>
  <c r="AJ295" i="12"/>
  <c r="AJ296" i="12" s="1"/>
  <c r="AI298" i="12"/>
  <c r="AI303" i="12"/>
  <c r="AI304" i="12"/>
  <c r="AH13" i="1" s="1"/>
  <c r="AI307" i="12"/>
  <c r="AH75" i="1" s="1"/>
  <c r="AI305" i="12"/>
  <c r="AH22" i="1" s="1"/>
  <c r="AK100" i="1"/>
  <c r="AM7" i="27"/>
  <c r="AM17" i="27"/>
  <c r="AQ17" i="27" s="1"/>
  <c r="AL111" i="1"/>
  <c r="AP111" i="1" s="1"/>
  <c r="AQ106" i="19"/>
  <c r="AI310" i="16"/>
  <c r="AH317" i="16"/>
  <c r="AH318" i="16"/>
  <c r="V161" i="19"/>
  <c r="U113" i="1"/>
  <c r="U97" i="1"/>
  <c r="W161" i="19"/>
  <c r="W165" i="19" s="1"/>
  <c r="V113" i="1"/>
  <c r="W432" i="16"/>
  <c r="V35" i="2"/>
  <c r="V33" i="2" s="1"/>
  <c r="AK352" i="16"/>
  <c r="V30" i="1"/>
  <c r="V28" i="1" s="1"/>
  <c r="Y9" i="19"/>
  <c r="AD352" i="7" s="1"/>
  <c r="AD351" i="7" s="1"/>
  <c r="Y321" i="16"/>
  <c r="AD265" i="7"/>
  <c r="AD264" i="7" s="1"/>
  <c r="Y308" i="16" s="1"/>
  <c r="AK422" i="16"/>
  <c r="AK423" i="16"/>
  <c r="X440" i="16"/>
  <c r="X140" i="19"/>
  <c r="X139" i="19" s="1"/>
  <c r="AF98" i="16"/>
  <c r="AG100" i="16" s="1"/>
  <c r="AM89" i="18"/>
  <c r="AL105" i="1"/>
  <c r="AP105" i="1" s="1"/>
  <c r="AE173" i="15"/>
  <c r="AJ207" i="7"/>
  <c r="T101" i="1"/>
  <c r="U96" i="1"/>
  <c r="V151" i="19"/>
  <c r="AB399" i="7"/>
  <c r="W150" i="19" s="1"/>
  <c r="W151" i="19" s="1"/>
  <c r="V112" i="1"/>
  <c r="W147" i="19"/>
  <c r="X136" i="19"/>
  <c r="AP140" i="1"/>
  <c r="AL28" i="2"/>
  <c r="AP28" i="2" s="1"/>
  <c r="AL27" i="2"/>
  <c r="AV23" i="7"/>
  <c r="AM70" i="7"/>
  <c r="AH214" i="12" s="1"/>
  <c r="AM55" i="7"/>
  <c r="AH185" i="12" s="1"/>
  <c r="AN55" i="7"/>
  <c r="AI185" i="12" s="1"/>
  <c r="AM132" i="19"/>
  <c r="AQ132" i="19" s="1"/>
  <c r="AL95" i="1"/>
  <c r="AP95" i="1" s="1"/>
  <c r="W34" i="19"/>
  <c r="AK191" i="19"/>
  <c r="AK193" i="19" s="1"/>
  <c r="AL7" i="25"/>
  <c r="Y275" i="15"/>
  <c r="Y30" i="18"/>
  <c r="Z273" i="15"/>
  <c r="Z271" i="15" s="1"/>
  <c r="X46" i="18"/>
  <c r="X45" i="18" s="1"/>
  <c r="X66" i="18"/>
  <c r="X36" i="18"/>
  <c r="X34" i="18" s="1"/>
  <c r="W81" i="1" s="1"/>
  <c r="W52" i="18"/>
  <c r="V103" i="1" s="1"/>
  <c r="W49" i="18"/>
  <c r="V82" i="1" s="1"/>
  <c r="AB308" i="7"/>
  <c r="AB307" i="7" s="1"/>
  <c r="W53" i="18" s="1"/>
  <c r="W75" i="18"/>
  <c r="V104" i="1" s="1"/>
  <c r="W70" i="18"/>
  <c r="W69" i="18"/>
  <c r="AB318" i="7" s="1"/>
  <c r="AB317" i="7" s="1"/>
  <c r="W76" i="18" s="1"/>
  <c r="W72" i="18"/>
  <c r="X9" i="18"/>
  <c r="AC228" i="7"/>
  <c r="AC227" i="7" s="1"/>
  <c r="X431" i="15" s="1"/>
  <c r="AF169" i="15"/>
  <c r="AG171" i="15" s="1"/>
  <c r="AL207" i="7" s="1"/>
  <c r="AK207" i="7"/>
  <c r="AG228" i="12"/>
  <c r="T27" i="12"/>
  <c r="Y35" i="7"/>
  <c r="Y25" i="7" s="1"/>
  <c r="AQ37" i="25"/>
  <c r="AM41" i="25"/>
  <c r="AQ90" i="25"/>
  <c r="AM93" i="25"/>
  <c r="AL191" i="19"/>
  <c r="AL193" i="19" s="1"/>
  <c r="AM176" i="19"/>
  <c r="AL98" i="1" s="1"/>
  <c r="AP98" i="1" s="1"/>
  <c r="AM183" i="19"/>
  <c r="Z375" i="16"/>
  <c r="Z377" i="16" s="1"/>
  <c r="Z13" i="19"/>
  <c r="AA373" i="16"/>
  <c r="AF270" i="7" s="1"/>
  <c r="AF269" i="7" s="1"/>
  <c r="AA369" i="16" s="1"/>
  <c r="AP369" i="16" s="1"/>
  <c r="Y380" i="16"/>
  <c r="Y368" i="16" s="1"/>
  <c r="Y366" i="16"/>
  <c r="AL351" i="16"/>
  <c r="AL350" i="16"/>
  <c r="AL352" i="16" s="1"/>
  <c r="AL361" i="16"/>
  <c r="AL362" i="16"/>
  <c r="AL363" i="16" s="1"/>
  <c r="O256" i="15"/>
  <c r="O255" i="15"/>
  <c r="AH15" i="2"/>
  <c r="AI83" i="13"/>
  <c r="AN170" i="7" s="1"/>
  <c r="AN160" i="7" s="1"/>
  <c r="AI106" i="13" s="1"/>
  <c r="AF13" i="2"/>
  <c r="AG27" i="13"/>
  <c r="AL140" i="7" s="1"/>
  <c r="AL130" i="7" s="1"/>
  <c r="AG50" i="13" s="1"/>
  <c r="AI220" i="12"/>
  <c r="AH11" i="2" s="1"/>
  <c r="AI232" i="12"/>
  <c r="AH10" i="2"/>
  <c r="AI191" i="12"/>
  <c r="AN80" i="7" s="1"/>
  <c r="AH102" i="12"/>
  <c r="AH101" i="12"/>
  <c r="AM50" i="7" s="1"/>
  <c r="AM40" i="7" s="1"/>
  <c r="AH110" i="12" s="1"/>
  <c r="AG19" i="1"/>
  <c r="AH127" i="12"/>
  <c r="AH130" i="12" s="1"/>
  <c r="AH132" i="12" s="1"/>
  <c r="AR30" i="7"/>
  <c r="AM274" i="16"/>
  <c r="AQ276" i="16"/>
  <c r="AJ363" i="15"/>
  <c r="V158" i="1"/>
  <c r="W301" i="16"/>
  <c r="W302" i="16" s="1"/>
  <c r="W47" i="19"/>
  <c r="W48" i="19"/>
  <c r="W46" i="19"/>
  <c r="AB367" i="7" s="1"/>
  <c r="AB366" i="7" s="1"/>
  <c r="W56" i="19" s="1"/>
  <c r="W55" i="19"/>
  <c r="W52" i="19" s="1"/>
  <c r="W33" i="19"/>
  <c r="X328" i="16"/>
  <c r="X329" i="16"/>
  <c r="X306" i="16" s="1"/>
  <c r="X298" i="16" s="1"/>
  <c r="W43" i="1" s="1"/>
  <c r="X304" i="16"/>
  <c r="X296" i="16" s="1"/>
  <c r="X31" i="19"/>
  <c r="X11" i="19"/>
  <c r="AC357" i="7" s="1"/>
  <c r="AC356" i="7" s="1"/>
  <c r="X19" i="19" s="1"/>
  <c r="X30" i="19"/>
  <c r="Z323" i="16"/>
  <c r="Y12" i="19"/>
  <c r="Y325" i="16"/>
  <c r="W20" i="19"/>
  <c r="AL281" i="16"/>
  <c r="AL282" i="16"/>
  <c r="AQ345" i="16"/>
  <c r="AM343" i="16"/>
  <c r="AQ61" i="25"/>
  <c r="AM67" i="25"/>
  <c r="AM59" i="25"/>
  <c r="AQ59" i="25" s="1"/>
  <c r="AL48" i="25"/>
  <c r="AM46" i="25"/>
  <c r="AM36" i="25"/>
  <c r="AQ36" i="25" s="1"/>
  <c r="AD260" i="15"/>
  <c r="AD264" i="15" s="1"/>
  <c r="N13" i="15"/>
  <c r="N252" i="15"/>
  <c r="AL85" i="1"/>
  <c r="AP85" i="1" s="1"/>
  <c r="AQ88" i="18"/>
  <c r="AQ91" i="18"/>
  <c r="AM391" i="15"/>
  <c r="AQ403" i="15"/>
  <c r="AM388" i="15"/>
  <c r="AQ400" i="15"/>
  <c r="T92" i="12"/>
  <c r="T94" i="12"/>
  <c r="T44" i="12" s="1"/>
  <c r="T32" i="12" s="1"/>
  <c r="T40" i="12"/>
  <c r="T28" i="12" s="1"/>
  <c r="T93" i="12"/>
  <c r="T43" i="12" s="1"/>
  <c r="T31" i="12" s="1"/>
  <c r="T87" i="12"/>
  <c r="T41" i="12" s="1"/>
  <c r="T29" i="12" s="1"/>
  <c r="T15" i="12" s="1"/>
  <c r="U84" i="12"/>
  <c r="T96" i="12"/>
  <c r="T46" i="12" s="1"/>
  <c r="T34" i="12" s="1"/>
  <c r="S45" i="12"/>
  <c r="S33" i="12" s="1"/>
  <c r="S97" i="12"/>
  <c r="S16" i="12"/>
  <c r="R17" i="2"/>
  <c r="AM179" i="19"/>
  <c r="AO224" i="15"/>
  <c r="P218" i="15"/>
  <c r="P221" i="15" s="1"/>
  <c r="O205" i="15"/>
  <c r="O226" i="15"/>
  <c r="AO226" i="15" s="1"/>
  <c r="AQ450" i="15"/>
  <c r="AM438" i="15"/>
  <c r="AQ449" i="15"/>
  <c r="AM437" i="15"/>
  <c r="AQ447" i="15"/>
  <c r="AM435" i="15"/>
  <c r="AQ446" i="15"/>
  <c r="AM434" i="15"/>
  <c r="AL428" i="15"/>
  <c r="T38" i="18"/>
  <c r="AQ389" i="15"/>
  <c r="AM413" i="15"/>
  <c r="AQ391" i="15"/>
  <c r="AM415" i="15"/>
  <c r="O162" i="15"/>
  <c r="AO181" i="15"/>
  <c r="O182" i="15"/>
  <c r="AF58" i="1"/>
  <c r="AG184" i="12"/>
  <c r="AG186" i="12" s="1"/>
  <c r="AF59" i="1"/>
  <c r="AG213" i="12"/>
  <c r="AG215" i="12" s="1"/>
  <c r="AK362" i="15"/>
  <c r="AK361" i="15"/>
  <c r="N24" i="15"/>
  <c r="N45" i="2"/>
  <c r="AN45" i="2" s="1"/>
  <c r="O164" i="16"/>
  <c r="N157" i="1" s="1"/>
  <c r="AK411" i="16"/>
  <c r="AK412" i="16"/>
  <c r="AJ391" i="16"/>
  <c r="AL356" i="15"/>
  <c r="AL354" i="15" s="1"/>
  <c r="AL358" i="15" s="1"/>
  <c r="O317" i="15"/>
  <c r="AO317" i="15" s="1"/>
  <c r="AE347" i="15"/>
  <c r="AF345" i="15"/>
  <c r="AF343" i="15" s="1"/>
  <c r="AD336" i="15"/>
  <c r="AD338" i="15" s="1"/>
  <c r="AE334" i="15"/>
  <c r="AE332" i="15" s="1"/>
  <c r="AL372" i="15"/>
  <c r="AL373" i="15"/>
  <c r="AK300" i="15"/>
  <c r="AK301" i="15"/>
  <c r="U42" i="1"/>
  <c r="O208" i="15"/>
  <c r="O164" i="15"/>
  <c r="AC266" i="15"/>
  <c r="N41" i="2"/>
  <c r="AN41" i="2" s="1"/>
  <c r="AO160" i="15"/>
  <c r="AQ367" i="15"/>
  <c r="AM365" i="15"/>
  <c r="M31" i="1"/>
  <c r="AL419" i="16"/>
  <c r="AM417" i="16"/>
  <c r="N40" i="1"/>
  <c r="AN40" i="1" s="1"/>
  <c r="N54" i="1"/>
  <c r="AN54" i="1" s="1"/>
  <c r="AQ356" i="16"/>
  <c r="AM354" i="16"/>
  <c r="AK219" i="16"/>
  <c r="AK220" i="16"/>
  <c r="AD62" i="1"/>
  <c r="AE49" i="13"/>
  <c r="AE51" i="13" s="1"/>
  <c r="AH211" i="12"/>
  <c r="AG19" i="2"/>
  <c r="AH182" i="12"/>
  <c r="AG18" i="2"/>
  <c r="AI183" i="12"/>
  <c r="AH72" i="1" s="1"/>
  <c r="AH9" i="2"/>
  <c r="AK313" i="15"/>
  <c r="O93" i="15"/>
  <c r="AO93" i="15" s="1"/>
  <c r="O94" i="15"/>
  <c r="O27" i="15"/>
  <c r="O28" i="15"/>
  <c r="AQ306" i="15"/>
  <c r="AM304" i="15"/>
  <c r="AL297" i="15"/>
  <c r="AL301" i="15" s="1"/>
  <c r="AO111" i="15"/>
  <c r="AF47" i="13"/>
  <c r="AE22" i="2"/>
  <c r="AH103" i="13"/>
  <c r="AG24" i="2"/>
  <c r="AO154" i="15"/>
  <c r="P148" i="15"/>
  <c r="O156" i="15"/>
  <c r="AO156" i="15" s="1"/>
  <c r="AF147" i="15"/>
  <c r="AF143" i="15"/>
  <c r="AF286" i="15"/>
  <c r="AG282" i="15"/>
  <c r="AO88" i="15"/>
  <c r="P82" i="15"/>
  <c r="O90" i="15"/>
  <c r="AO90" i="15" s="1"/>
  <c r="AC81" i="15"/>
  <c r="AC77" i="15"/>
  <c r="Y438" i="16"/>
  <c r="AL401" i="16"/>
  <c r="AL400" i="16"/>
  <c r="AL402" i="16" s="1"/>
  <c r="AK260" i="16"/>
  <c r="AK259" i="16"/>
  <c r="AK261" i="16" s="1"/>
  <c r="W444" i="16"/>
  <c r="X424" i="15"/>
  <c r="X410" i="15"/>
  <c r="X392" i="15"/>
  <c r="Y399" i="15"/>
  <c r="X386" i="15"/>
  <c r="X12" i="18" s="1"/>
  <c r="AK402" i="16"/>
  <c r="AO88" i="16"/>
  <c r="O90" i="16"/>
  <c r="AO90" i="16" s="1"/>
  <c r="AJ294" i="16"/>
  <c r="AO204" i="15"/>
  <c r="N42" i="2"/>
  <c r="AN42" i="2" s="1"/>
  <c r="AO139" i="16"/>
  <c r="O141" i="16"/>
  <c r="AO141" i="16" s="1"/>
  <c r="P133" i="16"/>
  <c r="P136" i="16" s="1"/>
  <c r="AK389" i="16"/>
  <c r="AK390" i="16"/>
  <c r="AI189" i="16"/>
  <c r="AM406" i="16"/>
  <c r="AL408" i="16"/>
  <c r="AG46" i="13"/>
  <c r="AF23" i="1" s="1"/>
  <c r="AG44" i="13"/>
  <c r="AG39" i="13"/>
  <c r="AG48" i="13"/>
  <c r="AF76" i="1" s="1"/>
  <c r="AH36" i="13"/>
  <c r="AH37" i="13" s="1"/>
  <c r="AG45" i="13"/>
  <c r="AF14" i="1" s="1"/>
  <c r="AQ395" i="16"/>
  <c r="AM393" i="16"/>
  <c r="AK292" i="16"/>
  <c r="AK293" i="16"/>
  <c r="AM384" i="16"/>
  <c r="AL386" i="16"/>
  <c r="AI188" i="16"/>
  <c r="AJ221" i="16"/>
  <c r="AO160" i="16"/>
  <c r="AO180" i="16"/>
  <c r="O182" i="16"/>
  <c r="O163" i="16" s="1"/>
  <c r="AO181" i="16"/>
  <c r="AK243" i="16"/>
  <c r="AH190" i="16"/>
  <c r="AJ246" i="16"/>
  <c r="AJ272" i="16"/>
  <c r="AO154" i="16"/>
  <c r="P148" i="16"/>
  <c r="O156" i="16"/>
  <c r="AO156" i="16" s="1"/>
  <c r="AO124" i="16"/>
  <c r="P118" i="16"/>
  <c r="O126" i="16"/>
  <c r="AO126" i="16" s="1"/>
  <c r="AO110" i="16"/>
  <c r="O94" i="16"/>
  <c r="AO109" i="16"/>
  <c r="O93" i="16"/>
  <c r="AO93" i="16" s="1"/>
  <c r="O111" i="16"/>
  <c r="AF117" i="16"/>
  <c r="AG115" i="16"/>
  <c r="AG113" i="16" s="1"/>
  <c r="AF102" i="16"/>
  <c r="AF132" i="16"/>
  <c r="AG130" i="16"/>
  <c r="AJ187" i="16"/>
  <c r="AC147" i="16"/>
  <c r="AC143" i="16"/>
  <c r="AJ247" i="16"/>
  <c r="AI212" i="12"/>
  <c r="AH73" i="1" s="1"/>
  <c r="AJ200" i="12"/>
  <c r="AJ201" i="12" s="1"/>
  <c r="AI208" i="12"/>
  <c r="AI203" i="12"/>
  <c r="AI209" i="12"/>
  <c r="AH11" i="1" s="1"/>
  <c r="AI210" i="12"/>
  <c r="AH20" i="1" s="1"/>
  <c r="AK245" i="16"/>
  <c r="AI248" i="16"/>
  <c r="AI250" i="16" s="1"/>
  <c r="AL242" i="16"/>
  <c r="AL241" i="16"/>
  <c r="AL289" i="16"/>
  <c r="AM287" i="16"/>
  <c r="AQ236" i="16"/>
  <c r="AM234" i="16"/>
  <c r="AL267" i="16"/>
  <c r="AM265" i="16"/>
  <c r="AL256" i="16"/>
  <c r="AL260" i="16" s="1"/>
  <c r="AM254" i="16"/>
  <c r="AM214" i="16"/>
  <c r="AL216" i="16"/>
  <c r="AM203" i="16"/>
  <c r="AL205" i="16"/>
  <c r="AK227" i="16"/>
  <c r="AK231" i="16" s="1"/>
  <c r="AL225" i="16"/>
  <c r="AL223" i="16" s="1"/>
  <c r="AJ210" i="16"/>
  <c r="AI232" i="16"/>
  <c r="AI197" i="16" s="1"/>
  <c r="AK271" i="16"/>
  <c r="AK270" i="16"/>
  <c r="AK208" i="16"/>
  <c r="AK209" i="16"/>
  <c r="AJ230" i="16"/>
  <c r="AJ195" i="16" s="1"/>
  <c r="AJ231" i="16"/>
  <c r="AJ196" i="16" s="1"/>
  <c r="AD81" i="16"/>
  <c r="AE79" i="16"/>
  <c r="AO73" i="16"/>
  <c r="P67" i="16"/>
  <c r="O75" i="16"/>
  <c r="AO75" i="16" s="1"/>
  <c r="AO58" i="16"/>
  <c r="P52" i="16"/>
  <c r="O60" i="16"/>
  <c r="AO60" i="16" s="1"/>
  <c r="AC34" i="16"/>
  <c r="AH238" i="7" s="1"/>
  <c r="AG66" i="16"/>
  <c r="AG62" i="16"/>
  <c r="AC51" i="16"/>
  <c r="AC47" i="16"/>
  <c r="AH244" i="7" s="1"/>
  <c r="AH242" i="7" s="1"/>
  <c r="AO241" i="15"/>
  <c r="O206" i="15"/>
  <c r="AO339" i="15"/>
  <c r="O341" i="15"/>
  <c r="AO341" i="15" s="1"/>
  <c r="AO328" i="15"/>
  <c r="O330" i="15"/>
  <c r="AO316" i="15"/>
  <c r="AO329" i="15"/>
  <c r="AO289" i="15"/>
  <c r="O291" i="15"/>
  <c r="AO291" i="15" s="1"/>
  <c r="AO278" i="15"/>
  <c r="O280" i="15"/>
  <c r="AO280" i="15" s="1"/>
  <c r="AO254" i="15"/>
  <c r="O246" i="15"/>
  <c r="AO268" i="15"/>
  <c r="AO267" i="15"/>
  <c r="O269" i="15"/>
  <c r="AO240" i="15"/>
  <c r="P234" i="15"/>
  <c r="O242" i="15"/>
  <c r="AF217" i="15"/>
  <c r="AF213" i="15"/>
  <c r="AE233" i="15"/>
  <c r="AE229" i="15"/>
  <c r="AO125" i="15"/>
  <c r="AO198" i="15"/>
  <c r="AO197" i="15"/>
  <c r="P191" i="15"/>
  <c r="O199" i="15"/>
  <c r="P177" i="15"/>
  <c r="AO161" i="15"/>
  <c r="AF173" i="15"/>
  <c r="AO26" i="15"/>
  <c r="O18" i="15"/>
  <c r="AO139" i="15"/>
  <c r="O141" i="15"/>
  <c r="AO141" i="15" s="1"/>
  <c r="P133" i="15"/>
  <c r="AO124" i="15"/>
  <c r="P118" i="15"/>
  <c r="O126" i="15"/>
  <c r="P106" i="15"/>
  <c r="AE130" i="15"/>
  <c r="AD132" i="15"/>
  <c r="AO44" i="15"/>
  <c r="AF117" i="15"/>
  <c r="AF113" i="15"/>
  <c r="AC102" i="15"/>
  <c r="AC98" i="15"/>
  <c r="AO43" i="15"/>
  <c r="O45" i="15"/>
  <c r="P37" i="15"/>
  <c r="P40" i="15" s="1"/>
  <c r="AD66" i="15"/>
  <c r="AD62" i="15"/>
  <c r="AE64" i="15" s="1"/>
  <c r="AE62" i="15" s="1"/>
  <c r="AO74" i="15"/>
  <c r="AO73" i="15"/>
  <c r="O75" i="15"/>
  <c r="P67" i="15"/>
  <c r="P55" i="15"/>
  <c r="AD49" i="15"/>
  <c r="Z62" i="12"/>
  <c r="Z67" i="12"/>
  <c r="Z70" i="12" s="1"/>
  <c r="AA59" i="12"/>
  <c r="Z68" i="12"/>
  <c r="Z69" i="12"/>
  <c r="Z71" i="12"/>
  <c r="Y72" i="12"/>
  <c r="AL119" i="13"/>
  <c r="AQ55" i="12"/>
  <c r="AM57" i="12"/>
  <c r="AQ80" i="12"/>
  <c r="AM82" i="12"/>
  <c r="AQ82" i="12" s="1"/>
  <c r="AQ196" i="12"/>
  <c r="AM198" i="12"/>
  <c r="AQ198" i="12" s="1"/>
  <c r="AQ32" i="13"/>
  <c r="AM34" i="13"/>
  <c r="AQ60" i="13"/>
  <c r="AM62" i="13"/>
  <c r="AQ62" i="13" s="1"/>
  <c r="AQ88" i="13"/>
  <c r="AM90" i="13"/>
  <c r="AQ90" i="13" s="1"/>
  <c r="AQ112" i="13"/>
  <c r="AM116" i="13"/>
  <c r="AQ235" i="12"/>
  <c r="AM237" i="12"/>
  <c r="AR90" i="7" s="1"/>
  <c r="AQ167" i="12"/>
  <c r="AM169" i="12"/>
  <c r="AQ169" i="12" s="1"/>
  <c r="AI131" i="12"/>
  <c r="AG105" i="13"/>
  <c r="AE157" i="12"/>
  <c r="AE111" i="12" s="1"/>
  <c r="AE109" i="12"/>
  <c r="AF227" i="12"/>
  <c r="AF256" i="12"/>
  <c r="AF229" i="12" s="1"/>
  <c r="AF155" i="12"/>
  <c r="AF107" i="12"/>
  <c r="AI95" i="13"/>
  <c r="AI100" i="13"/>
  <c r="AJ92" i="13"/>
  <c r="AJ93" i="13" s="1"/>
  <c r="AI104" i="13"/>
  <c r="AH78" i="1" s="1"/>
  <c r="AI102" i="13"/>
  <c r="AH25" i="1" s="1"/>
  <c r="AI101" i="13"/>
  <c r="AH16" i="1" s="1"/>
  <c r="AG153" i="12"/>
  <c r="AG104" i="12"/>
  <c r="AG254" i="12"/>
  <c r="AG225" i="12"/>
  <c r="AF60" i="1" s="1"/>
  <c r="AF134" i="12"/>
  <c r="AG132" i="12"/>
  <c r="AG134" i="12" s="1"/>
  <c r="AH222" i="12"/>
  <c r="AG20" i="2" s="1"/>
  <c r="AH252" i="12"/>
  <c r="AI253" i="12"/>
  <c r="AI226" i="12" s="1"/>
  <c r="AH74" i="1" s="1"/>
  <c r="AI251" i="12"/>
  <c r="AI224" i="12" s="1"/>
  <c r="AH21" i="1" s="1"/>
  <c r="AI250" i="12"/>
  <c r="AI244" i="12"/>
  <c r="AI221" i="12" s="1"/>
  <c r="AI249" i="12"/>
  <c r="AJ241" i="12"/>
  <c r="AJ242" i="12" s="1"/>
  <c r="AJ232" i="12" s="1"/>
  <c r="AJ119" i="12"/>
  <c r="AJ120" i="12" s="1"/>
  <c r="AI122" i="12"/>
  <c r="AI129" i="12"/>
  <c r="AI128" i="12"/>
  <c r="AI174" i="12"/>
  <c r="AI179" i="12"/>
  <c r="AJ171" i="12"/>
  <c r="AJ172" i="12" s="1"/>
  <c r="AI181" i="12"/>
  <c r="AI180" i="12"/>
  <c r="AH10" i="1" s="1"/>
  <c r="AI142" i="12"/>
  <c r="AI143" i="12" s="1"/>
  <c r="AI101" i="12" s="1"/>
  <c r="AN50" i="7" s="1"/>
  <c r="AN40" i="7" s="1"/>
  <c r="AI110" i="12" s="1"/>
  <c r="AH145" i="12"/>
  <c r="AH103" i="12" s="1"/>
  <c r="AH150" i="12"/>
  <c r="AG105" i="12"/>
  <c r="AH151" i="12"/>
  <c r="AH152" i="12"/>
  <c r="AH106" i="12" s="1"/>
  <c r="AH154" i="12"/>
  <c r="AH108" i="12" s="1"/>
  <c r="AJ278" i="12"/>
  <c r="AG281" i="12"/>
  <c r="AJ269" i="12"/>
  <c r="AJ274" i="12"/>
  <c r="AK266" i="12"/>
  <c r="AK267" i="12" s="1"/>
  <c r="AI277" i="12"/>
  <c r="AI279" i="12" s="1"/>
  <c r="AH281" i="12"/>
  <c r="AJ276" i="12"/>
  <c r="AJ275" i="12"/>
  <c r="AK26" i="2"/>
  <c r="AA284" i="7" l="1"/>
  <c r="V22" i="18" s="1"/>
  <c r="V23" i="18" s="1"/>
  <c r="AL300" i="15"/>
  <c r="AK363" i="15"/>
  <c r="Y8" i="19"/>
  <c r="Y17" i="19" s="1"/>
  <c r="AK424" i="16"/>
  <c r="AK450" i="16"/>
  <c r="AK448" i="16" s="1"/>
  <c r="AJ452" i="16"/>
  <c r="AJ138" i="19"/>
  <c r="AO280" i="7"/>
  <c r="AO279" i="7" s="1"/>
  <c r="AJ458" i="16" s="1"/>
  <c r="AM332" i="16"/>
  <c r="AQ334" i="16"/>
  <c r="AL340" i="16"/>
  <c r="AL339" i="16"/>
  <c r="AL341" i="16" s="1"/>
  <c r="AM278" i="16"/>
  <c r="AQ274" i="16"/>
  <c r="Z28" i="18"/>
  <c r="Z321" i="15"/>
  <c r="T155" i="1"/>
  <c r="U383" i="15"/>
  <c r="W460" i="15"/>
  <c r="W433" i="15"/>
  <c r="W13" i="18" s="1"/>
  <c r="W11" i="18" s="1"/>
  <c r="X448" i="15"/>
  <c r="W10" i="18"/>
  <c r="W8" i="18" s="1"/>
  <c r="AB233" i="7"/>
  <c r="AB232" i="7" s="1"/>
  <c r="W478" i="15" s="1"/>
  <c r="V378" i="15"/>
  <c r="V476" i="15"/>
  <c r="V477" i="15" s="1"/>
  <c r="AG218" i="7"/>
  <c r="AG217" i="7" s="1"/>
  <c r="AB200" i="15" s="1"/>
  <c r="AB190" i="15"/>
  <c r="AB186" i="15"/>
  <c r="V127" i="18"/>
  <c r="V124" i="18"/>
  <c r="U88" i="1" s="1"/>
  <c r="V121" i="18"/>
  <c r="U33" i="1" s="1"/>
  <c r="V102" i="18"/>
  <c r="V99" i="18"/>
  <c r="U86" i="1" s="1"/>
  <c r="AE402" i="15"/>
  <c r="AE390" i="15" s="1"/>
  <c r="AD414" i="15"/>
  <c r="AD427" i="15" s="1"/>
  <c r="AN157" i="1"/>
  <c r="AC197" i="7"/>
  <c r="AC195" i="7" s="1"/>
  <c r="AC190" i="7" s="1"/>
  <c r="X30" i="15" s="1"/>
  <c r="Y34" i="15"/>
  <c r="Y32" i="15" s="1"/>
  <c r="AG61" i="1"/>
  <c r="AH308" i="12"/>
  <c r="AH310" i="12" s="1"/>
  <c r="AI12" i="2"/>
  <c r="AJ286" i="12"/>
  <c r="AO125" i="7" s="1"/>
  <c r="AO115" i="7" s="1"/>
  <c r="AJ309" i="12" s="1"/>
  <c r="AJ307" i="12"/>
  <c r="AI75" i="1" s="1"/>
  <c r="AJ303" i="12"/>
  <c r="AJ298" i="12"/>
  <c r="AK295" i="12"/>
  <c r="AK296" i="12" s="1"/>
  <c r="AJ304" i="12"/>
  <c r="AI13" i="1" s="1"/>
  <c r="AJ305" i="12"/>
  <c r="AI22" i="1" s="1"/>
  <c r="AI306" i="12"/>
  <c r="AH21" i="2"/>
  <c r="AL100" i="1"/>
  <c r="AP100" i="1" s="1"/>
  <c r="AQ7" i="27"/>
  <c r="AK194" i="19"/>
  <c r="AK196" i="19" s="1"/>
  <c r="AJ114" i="1"/>
  <c r="AL194" i="19"/>
  <c r="AL196" i="19" s="1"/>
  <c r="AK114" i="1"/>
  <c r="AI314" i="16"/>
  <c r="AI316" i="16" s="1"/>
  <c r="AJ312" i="16"/>
  <c r="V165" i="19"/>
  <c r="V159" i="1"/>
  <c r="W433" i="16"/>
  <c r="X442" i="16"/>
  <c r="X428" i="16"/>
  <c r="X155" i="19"/>
  <c r="Y143" i="19"/>
  <c r="X149" i="19"/>
  <c r="AC420" i="7"/>
  <c r="AH319" i="16"/>
  <c r="W51" i="19"/>
  <c r="V110" i="1"/>
  <c r="Z321" i="16"/>
  <c r="Z325" i="16" s="1"/>
  <c r="AE265" i="7"/>
  <c r="AE264" i="7" s="1"/>
  <c r="Z308" i="16" s="1"/>
  <c r="AH237" i="7"/>
  <c r="AC30" i="16" s="1"/>
  <c r="AM7" i="25"/>
  <c r="AC406" i="7"/>
  <c r="X148" i="19"/>
  <c r="AC417" i="7"/>
  <c r="V96" i="1"/>
  <c r="Y436" i="16"/>
  <c r="AD275" i="7"/>
  <c r="AD274" i="7" s="1"/>
  <c r="Y446" i="16" s="1"/>
  <c r="Y137" i="19"/>
  <c r="W50" i="18"/>
  <c r="W54" i="18" s="1"/>
  <c r="T48" i="12"/>
  <c r="T36" i="12" s="1"/>
  <c r="AN70" i="7"/>
  <c r="AI214" i="12" s="1"/>
  <c r="W38" i="19"/>
  <c r="AA273" i="15"/>
  <c r="Z275" i="15"/>
  <c r="Z30" i="18"/>
  <c r="Y277" i="15"/>
  <c r="Y254" i="15"/>
  <c r="Y29" i="18"/>
  <c r="Y47" i="18"/>
  <c r="Z27" i="18"/>
  <c r="AE223" i="7"/>
  <c r="AE222" i="7" s="1"/>
  <c r="Z37" i="18" s="1"/>
  <c r="X49" i="18"/>
  <c r="W82" i="1" s="1"/>
  <c r="X52" i="18"/>
  <c r="W103" i="1" s="1"/>
  <c r="AC308" i="7"/>
  <c r="AC307" i="7" s="1"/>
  <c r="X53" i="18" s="1"/>
  <c r="X69" i="18"/>
  <c r="AC318" i="7" s="1"/>
  <c r="AC317" i="7" s="1"/>
  <c r="X76" i="18" s="1"/>
  <c r="X70" i="18"/>
  <c r="X75" i="18"/>
  <c r="W104" i="1" s="1"/>
  <c r="X72" i="18"/>
  <c r="V84" i="1"/>
  <c r="W73" i="18"/>
  <c r="W77" i="18" s="1"/>
  <c r="AI219" i="12"/>
  <c r="AN95" i="7"/>
  <c r="AN85" i="7" s="1"/>
  <c r="AI255" i="12" s="1"/>
  <c r="AJ219" i="12"/>
  <c r="AO95" i="7"/>
  <c r="AO85" i="7" s="1"/>
  <c r="AJ255" i="12" s="1"/>
  <c r="AJ228" i="12" s="1"/>
  <c r="AQ41" i="25"/>
  <c r="AR441" i="7"/>
  <c r="AR440" i="7" s="1"/>
  <c r="AM47" i="25" s="1"/>
  <c r="AM181" i="19"/>
  <c r="AB302" i="7"/>
  <c r="Z379" i="16"/>
  <c r="Z365" i="16"/>
  <c r="Z378" i="16"/>
  <c r="AP373" i="16"/>
  <c r="AA10" i="19"/>
  <c r="AP10" i="19" s="1"/>
  <c r="AA371" i="16"/>
  <c r="AQ388" i="15"/>
  <c r="AM412" i="15"/>
  <c r="AO205" i="15"/>
  <c r="N37" i="1"/>
  <c r="AN37" i="1" s="1"/>
  <c r="AO94" i="15"/>
  <c r="AI15" i="2"/>
  <c r="AJ83" i="13"/>
  <c r="AO170" i="7" s="1"/>
  <c r="AO160" i="7" s="1"/>
  <c r="AJ106" i="13" s="1"/>
  <c r="AG13" i="2"/>
  <c r="AH27" i="13"/>
  <c r="AM140" i="7" s="1"/>
  <c r="AM130" i="7" s="1"/>
  <c r="AH50" i="13" s="1"/>
  <c r="AK278" i="12"/>
  <c r="AK259" i="12"/>
  <c r="AP110" i="7" s="1"/>
  <c r="AP100" i="7" s="1"/>
  <c r="AK280" i="12" s="1"/>
  <c r="AG58" i="1"/>
  <c r="AH184" i="12"/>
  <c r="AH186" i="12" s="1"/>
  <c r="AI10" i="2"/>
  <c r="AJ191" i="12"/>
  <c r="AO80" i="7" s="1"/>
  <c r="AI9" i="2"/>
  <c r="AJ162" i="12"/>
  <c r="AO65" i="7" s="1"/>
  <c r="AH19" i="1"/>
  <c r="AI127" i="12"/>
  <c r="AI130" i="12" s="1"/>
  <c r="AI132" i="12" s="1"/>
  <c r="AL283" i="16"/>
  <c r="AE262" i="15"/>
  <c r="V91" i="1"/>
  <c r="X330" i="16"/>
  <c r="X307" i="16" s="1"/>
  <c r="X299" i="16" s="1"/>
  <c r="X305" i="16"/>
  <c r="X297" i="16" s="1"/>
  <c r="W29" i="1" s="1"/>
  <c r="W34" i="2"/>
  <c r="X300" i="16"/>
  <c r="X25" i="19"/>
  <c r="X36" i="19" s="1"/>
  <c r="W109" i="1" s="1"/>
  <c r="X18" i="19"/>
  <c r="X16" i="19" s="1"/>
  <c r="W90" i="1" s="1"/>
  <c r="X29" i="19"/>
  <c r="AC362" i="7" s="1"/>
  <c r="AC361" i="7" s="1"/>
  <c r="X37" i="19" s="1"/>
  <c r="X42" i="19"/>
  <c r="Z9" i="19"/>
  <c r="AE352" i="7" s="1"/>
  <c r="AE351" i="7" s="1"/>
  <c r="Y31" i="19"/>
  <c r="Y11" i="19"/>
  <c r="AD357" i="7" s="1"/>
  <c r="AD356" i="7" s="1"/>
  <c r="Y19" i="19" s="1"/>
  <c r="Y30" i="19"/>
  <c r="Z12" i="19"/>
  <c r="Y304" i="16"/>
  <c r="Y296" i="16" s="1"/>
  <c r="Y300" i="16" s="1"/>
  <c r="AK413" i="16"/>
  <c r="Y329" i="16"/>
  <c r="Y306" i="16" s="1"/>
  <c r="Y298" i="16" s="1"/>
  <c r="X43" i="1" s="1"/>
  <c r="Y328" i="16"/>
  <c r="AQ343" i="16"/>
  <c r="AM347" i="16"/>
  <c r="AQ67" i="25"/>
  <c r="AM69" i="25"/>
  <c r="AQ69" i="25" s="1"/>
  <c r="AK99" i="1"/>
  <c r="T20" i="12"/>
  <c r="S71" i="1"/>
  <c r="AH19" i="2"/>
  <c r="AI211" i="12"/>
  <c r="AQ89" i="18"/>
  <c r="AM93" i="18"/>
  <c r="AQ93" i="18" s="1"/>
  <c r="O257" i="15"/>
  <c r="O209" i="15"/>
  <c r="AO209" i="15" s="1"/>
  <c r="N153" i="1"/>
  <c r="AN153" i="1" s="1"/>
  <c r="O165" i="15"/>
  <c r="AO165" i="15" s="1"/>
  <c r="N152" i="1"/>
  <c r="T95" i="12"/>
  <c r="T42" i="12"/>
  <c r="T30" i="12" s="1"/>
  <c r="U85" i="12"/>
  <c r="U39" i="12" s="1"/>
  <c r="U13" i="12"/>
  <c r="S47" i="12"/>
  <c r="S99" i="12"/>
  <c r="T18" i="12"/>
  <c r="S18" i="1"/>
  <c r="T14" i="12"/>
  <c r="S8" i="2"/>
  <c r="T17" i="12"/>
  <c r="S9" i="1"/>
  <c r="S19" i="12"/>
  <c r="R57" i="1"/>
  <c r="AL243" i="16"/>
  <c r="AQ116" i="13"/>
  <c r="AL79" i="1"/>
  <c r="AP79" i="1" s="1"/>
  <c r="AQ438" i="15"/>
  <c r="AM462" i="15"/>
  <c r="AQ437" i="15"/>
  <c r="AM461" i="15"/>
  <c r="AQ435" i="15"/>
  <c r="AM459" i="15"/>
  <c r="AM458" i="15"/>
  <c r="AQ434" i="15"/>
  <c r="AQ413" i="15"/>
  <c r="AM426" i="15"/>
  <c r="AQ426" i="15" s="1"/>
  <c r="AQ415" i="15"/>
  <c r="AM428" i="15"/>
  <c r="AQ428" i="15" s="1"/>
  <c r="O163" i="15"/>
  <c r="O166" i="15" s="1"/>
  <c r="N50" i="1"/>
  <c r="AN50" i="1" s="1"/>
  <c r="AO162" i="15"/>
  <c r="AO183" i="15"/>
  <c r="AO182" i="15"/>
  <c r="X423" i="15"/>
  <c r="AG59" i="1"/>
  <c r="AH213" i="12"/>
  <c r="AH215" i="12" s="1"/>
  <c r="AO164" i="16"/>
  <c r="O165" i="16"/>
  <c r="AO165" i="16" s="1"/>
  <c r="AL374" i="15"/>
  <c r="AL302" i="15"/>
  <c r="AM369" i="15"/>
  <c r="AQ365" i="15"/>
  <c r="AJ248" i="16"/>
  <c r="AJ250" i="16" s="1"/>
  <c r="AM356" i="15"/>
  <c r="AL362" i="15"/>
  <c r="AL361" i="15"/>
  <c r="AF347" i="15"/>
  <c r="AG345" i="15"/>
  <c r="O318" i="15"/>
  <c r="AG286" i="15"/>
  <c r="AH284" i="15"/>
  <c r="AH282" i="15" s="1"/>
  <c r="AK302" i="15"/>
  <c r="N37" i="2"/>
  <c r="N36" i="2" s="1"/>
  <c r="AN36" i="2" s="1"/>
  <c r="O250" i="15"/>
  <c r="O22" i="15"/>
  <c r="N151" i="1" s="1"/>
  <c r="AN151" i="1" s="1"/>
  <c r="AD266" i="15"/>
  <c r="AK221" i="16"/>
  <c r="AL422" i="16"/>
  <c r="AL423" i="16"/>
  <c r="AQ417" i="16"/>
  <c r="AM415" i="16"/>
  <c r="AQ354" i="16"/>
  <c r="AM358" i="16"/>
  <c r="O95" i="15"/>
  <c r="AG64" i="1"/>
  <c r="AH105" i="13"/>
  <c r="AH107" i="13" s="1"/>
  <c r="AI182" i="12"/>
  <c r="AH18" i="2"/>
  <c r="AQ304" i="15"/>
  <c r="AM308" i="15"/>
  <c r="O29" i="15"/>
  <c r="AQ295" i="15"/>
  <c r="AM293" i="15"/>
  <c r="AE62" i="1"/>
  <c r="AF49" i="13"/>
  <c r="AF51" i="13" s="1"/>
  <c r="AG47" i="13"/>
  <c r="AF22" i="2"/>
  <c r="AI103" i="13"/>
  <c r="AH64" i="1" s="1"/>
  <c r="AH24" i="2"/>
  <c r="O8" i="15"/>
  <c r="P151" i="15"/>
  <c r="AG145" i="15"/>
  <c r="AG143" i="15" s="1"/>
  <c r="P85" i="15"/>
  <c r="AD79" i="15"/>
  <c r="W445" i="16"/>
  <c r="W431" i="16" s="1"/>
  <c r="W430" i="16"/>
  <c r="V44" i="1" s="1"/>
  <c r="X443" i="16"/>
  <c r="AK247" i="16"/>
  <c r="AK246" i="16"/>
  <c r="AQ393" i="16"/>
  <c r="AM397" i="16"/>
  <c r="AK194" i="16"/>
  <c r="AK187" i="16" s="1"/>
  <c r="AK230" i="16"/>
  <c r="X416" i="15"/>
  <c r="X404" i="15"/>
  <c r="Y398" i="15"/>
  <c r="Y387" i="15"/>
  <c r="Y411" i="15" s="1"/>
  <c r="AK294" i="16"/>
  <c r="AK391" i="16"/>
  <c r="AO206" i="15"/>
  <c r="N51" i="1"/>
  <c r="AN51" i="1" s="1"/>
  <c r="AO246" i="15"/>
  <c r="N40" i="2"/>
  <c r="AL292" i="16"/>
  <c r="AL293" i="16"/>
  <c r="AL389" i="16"/>
  <c r="AL390" i="16"/>
  <c r="AQ406" i="16"/>
  <c r="AM404" i="16"/>
  <c r="AL412" i="16"/>
  <c r="AL411" i="16"/>
  <c r="AH39" i="13"/>
  <c r="AI36" i="13"/>
  <c r="AI37" i="13" s="1"/>
  <c r="AH44" i="13"/>
  <c r="AH45" i="13"/>
  <c r="AG14" i="1" s="1"/>
  <c r="AH46" i="13"/>
  <c r="AG23" i="1" s="1"/>
  <c r="AH48" i="13"/>
  <c r="AG76" i="1" s="1"/>
  <c r="AQ34" i="13"/>
  <c r="AM12" i="13"/>
  <c r="AQ12" i="13" s="1"/>
  <c r="AQ384" i="16"/>
  <c r="AM382" i="16"/>
  <c r="AJ188" i="16"/>
  <c r="AO161" i="16"/>
  <c r="AO182" i="16"/>
  <c r="AO162" i="16"/>
  <c r="AO94" i="16"/>
  <c r="AK196" i="16"/>
  <c r="AJ189" i="16"/>
  <c r="P151" i="16"/>
  <c r="P121" i="16"/>
  <c r="P106" i="16"/>
  <c r="AO111" i="16"/>
  <c r="O95" i="16"/>
  <c r="Q135" i="16"/>
  <c r="P140" i="16"/>
  <c r="P139" i="16"/>
  <c r="AH115" i="16"/>
  <c r="AD145" i="16"/>
  <c r="AG117" i="16"/>
  <c r="AG102" i="16"/>
  <c r="AG98" i="16"/>
  <c r="AG132" i="16"/>
  <c r="AG128" i="16"/>
  <c r="AJ212" i="12"/>
  <c r="AI73" i="1" s="1"/>
  <c r="AK200" i="12"/>
  <c r="AK201" i="12" s="1"/>
  <c r="AJ203" i="12"/>
  <c r="AJ208" i="12"/>
  <c r="AJ209" i="12"/>
  <c r="AI11" i="1" s="1"/>
  <c r="AJ210" i="12"/>
  <c r="AI20" i="1" s="1"/>
  <c r="AG155" i="12"/>
  <c r="AG107" i="12"/>
  <c r="AI190" i="16"/>
  <c r="AL208" i="16"/>
  <c r="AL209" i="16"/>
  <c r="AL245" i="16"/>
  <c r="AL259" i="16"/>
  <c r="AL219" i="16"/>
  <c r="AL220" i="16"/>
  <c r="O20" i="15"/>
  <c r="AQ203" i="16"/>
  <c r="AM201" i="16"/>
  <c r="AQ287" i="16"/>
  <c r="AM285" i="16"/>
  <c r="AQ234" i="16"/>
  <c r="AM238" i="16"/>
  <c r="AM225" i="16"/>
  <c r="AL227" i="16"/>
  <c r="AL194" i="16" s="1"/>
  <c r="AH199" i="16"/>
  <c r="AH192" i="16" s="1"/>
  <c r="AM282" i="16"/>
  <c r="AQ282" i="16" s="1"/>
  <c r="AM281" i="16"/>
  <c r="AQ278" i="16"/>
  <c r="AK272" i="16"/>
  <c r="AK210" i="16"/>
  <c r="AJ232" i="16"/>
  <c r="AJ197" i="16" s="1"/>
  <c r="AL270" i="16"/>
  <c r="AL271" i="16"/>
  <c r="AQ265" i="16"/>
  <c r="AM263" i="16"/>
  <c r="AQ254" i="16"/>
  <c r="AM252" i="16"/>
  <c r="AQ214" i="16"/>
  <c r="AM212" i="16"/>
  <c r="P89" i="16"/>
  <c r="P88" i="16"/>
  <c r="AE81" i="16"/>
  <c r="AE77" i="16"/>
  <c r="P70" i="16"/>
  <c r="P55" i="16"/>
  <c r="AH64" i="16"/>
  <c r="AH62" i="16" s="1"/>
  <c r="AD49" i="16"/>
  <c r="AD47" i="16" s="1"/>
  <c r="AO18" i="15"/>
  <c r="AF334" i="15"/>
  <c r="AF332" i="15" s="1"/>
  <c r="AO242" i="15"/>
  <c r="O207" i="15"/>
  <c r="AO330" i="15"/>
  <c r="AO256" i="15"/>
  <c r="O248" i="15"/>
  <c r="N46" i="1" s="1"/>
  <c r="AN46" i="1" s="1"/>
  <c r="AO269" i="15"/>
  <c r="AO255" i="15"/>
  <c r="O247" i="15"/>
  <c r="N32" i="1" s="1"/>
  <c r="P351" i="15"/>
  <c r="P350" i="15"/>
  <c r="P237" i="15"/>
  <c r="P204" i="15" s="1"/>
  <c r="P224" i="15"/>
  <c r="P225" i="15"/>
  <c r="Q220" i="15"/>
  <c r="AG215" i="15"/>
  <c r="AG213" i="15" s="1"/>
  <c r="AF231" i="15"/>
  <c r="AF229" i="15" s="1"/>
  <c r="O19" i="15"/>
  <c r="AO27" i="15"/>
  <c r="AG173" i="15"/>
  <c r="AG169" i="15"/>
  <c r="AO126" i="15"/>
  <c r="P194" i="15"/>
  <c r="P160" i="15" s="1"/>
  <c r="AO199" i="15"/>
  <c r="P181" i="15"/>
  <c r="P180" i="15"/>
  <c r="Q176" i="15"/>
  <c r="P136" i="15"/>
  <c r="P121" i="15"/>
  <c r="Q105" i="15"/>
  <c r="P109" i="15"/>
  <c r="P110" i="15"/>
  <c r="AG115" i="15"/>
  <c r="AG113" i="15" s="1"/>
  <c r="AD100" i="15"/>
  <c r="AO45" i="15"/>
  <c r="AE132" i="15"/>
  <c r="AE128" i="15"/>
  <c r="AO75" i="15"/>
  <c r="AO28" i="15"/>
  <c r="AD47" i="15"/>
  <c r="AE49" i="15" s="1"/>
  <c r="P70" i="15"/>
  <c r="AE66" i="15"/>
  <c r="AF64" i="15"/>
  <c r="AF62" i="15" s="1"/>
  <c r="Q54" i="15"/>
  <c r="P59" i="15"/>
  <c r="P58" i="15"/>
  <c r="AD51" i="15"/>
  <c r="P44" i="15"/>
  <c r="P43" i="15"/>
  <c r="Q39" i="15"/>
  <c r="AP59" i="12"/>
  <c r="AA60" i="12"/>
  <c r="Z72" i="12"/>
  <c r="Z74" i="12" s="1"/>
  <c r="Y74" i="12"/>
  <c r="AQ57" i="12"/>
  <c r="AQ115" i="13"/>
  <c r="AM117" i="13"/>
  <c r="AQ237" i="12"/>
  <c r="AM239" i="12"/>
  <c r="AG107" i="13"/>
  <c r="AF157" i="12"/>
  <c r="AF111" i="12" s="1"/>
  <c r="AF109" i="12"/>
  <c r="AJ95" i="13"/>
  <c r="AJ100" i="13"/>
  <c r="AK92" i="13"/>
  <c r="AK93" i="13" s="1"/>
  <c r="AJ102" i="13"/>
  <c r="AI25" i="1" s="1"/>
  <c r="AJ104" i="13"/>
  <c r="AI78" i="1" s="1"/>
  <c r="AJ101" i="13"/>
  <c r="AI16" i="1" s="1"/>
  <c r="AG256" i="12"/>
  <c r="AG229" i="12" s="1"/>
  <c r="AG227" i="12"/>
  <c r="AH254" i="12"/>
  <c r="AH225" i="12"/>
  <c r="AG60" i="1" s="1"/>
  <c r="AI223" i="12"/>
  <c r="AH12" i="1" s="1"/>
  <c r="AI222" i="12"/>
  <c r="AH20" i="2" s="1"/>
  <c r="AI252" i="12"/>
  <c r="AI154" i="12"/>
  <c r="AI108" i="12" s="1"/>
  <c r="AI102" i="12"/>
  <c r="AI150" i="12"/>
  <c r="AJ142" i="12"/>
  <c r="AJ143" i="12" s="1"/>
  <c r="AI145" i="12"/>
  <c r="AI103" i="12" s="1"/>
  <c r="AH104" i="12"/>
  <c r="AH153" i="12"/>
  <c r="AH105" i="12"/>
  <c r="AI152" i="12"/>
  <c r="AI106" i="12" s="1"/>
  <c r="AI151" i="12"/>
  <c r="AJ220" i="12"/>
  <c r="AI11" i="2" s="1"/>
  <c r="AJ251" i="12"/>
  <c r="AJ224" i="12" s="1"/>
  <c r="AI21" i="1" s="1"/>
  <c r="AJ250" i="12"/>
  <c r="AJ223" i="12" s="1"/>
  <c r="AI12" i="1" s="1"/>
  <c r="AJ244" i="12"/>
  <c r="AJ221" i="12" s="1"/>
  <c r="AJ249" i="12"/>
  <c r="AK241" i="12"/>
  <c r="AK242" i="12" s="1"/>
  <c r="AK232" i="12" s="1"/>
  <c r="AJ253" i="12"/>
  <c r="AJ226" i="12" s="1"/>
  <c r="AI74" i="1" s="1"/>
  <c r="AK119" i="12"/>
  <c r="AK120" i="12" s="1"/>
  <c r="AJ128" i="12"/>
  <c r="AJ129" i="12"/>
  <c r="AJ180" i="12"/>
  <c r="AI10" i="1" s="1"/>
  <c r="AJ181" i="12"/>
  <c r="AJ179" i="12"/>
  <c r="AJ174" i="12"/>
  <c r="AK171" i="12"/>
  <c r="AK172" i="12" s="1"/>
  <c r="AJ131" i="12"/>
  <c r="AJ122" i="12"/>
  <c r="AJ183" i="12"/>
  <c r="AI72" i="1" s="1"/>
  <c r="AH134" i="12"/>
  <c r="AI281" i="12"/>
  <c r="AK269" i="12"/>
  <c r="AK274" i="12"/>
  <c r="AL266" i="12"/>
  <c r="AL267" i="12" s="1"/>
  <c r="AL259" i="12" s="1"/>
  <c r="AQ110" i="7" s="1"/>
  <c r="AQ100" i="7" s="1"/>
  <c r="AL280" i="12" s="1"/>
  <c r="AJ277" i="12"/>
  <c r="AJ279" i="12" s="1"/>
  <c r="AK276" i="12"/>
  <c r="AK275" i="12"/>
  <c r="AP27" i="2"/>
  <c r="AL26" i="2"/>
  <c r="AP26" i="2" s="1"/>
  <c r="AB291" i="7" l="1"/>
  <c r="W20" i="18"/>
  <c r="Z26" i="18"/>
  <c r="Z35" i="18" s="1"/>
  <c r="AL363" i="15"/>
  <c r="AA323" i="16"/>
  <c r="AF265" i="7" s="1"/>
  <c r="AF264" i="7" s="1"/>
  <c r="AA308" i="16" s="1"/>
  <c r="AP308" i="16" s="1"/>
  <c r="AK452" i="16"/>
  <c r="AL450" i="16"/>
  <c r="AL448" i="16" s="1"/>
  <c r="AP280" i="7"/>
  <c r="AP279" i="7" s="1"/>
  <c r="AK458" i="16" s="1"/>
  <c r="AK138" i="19"/>
  <c r="AJ456" i="16"/>
  <c r="AK456" i="16"/>
  <c r="AK455" i="16"/>
  <c r="AK457" i="16" s="1"/>
  <c r="AJ455" i="16"/>
  <c r="AJ457" i="16" s="1"/>
  <c r="AM336" i="16"/>
  <c r="AQ332" i="16"/>
  <c r="W35" i="2"/>
  <c r="W33" i="2" s="1"/>
  <c r="X432" i="16"/>
  <c r="AA323" i="15"/>
  <c r="AA321" i="15" s="1"/>
  <c r="Z325" i="15"/>
  <c r="Z315" i="15" s="1"/>
  <c r="Z31" i="18"/>
  <c r="Z29" i="18" s="1"/>
  <c r="AF402" i="15"/>
  <c r="AF390" i="15" s="1"/>
  <c r="AE414" i="15"/>
  <c r="AE427" i="15" s="1"/>
  <c r="W457" i="15"/>
  <c r="W473" i="15"/>
  <c r="W470" i="15" s="1"/>
  <c r="W97" i="18"/>
  <c r="W21" i="18"/>
  <c r="W19" i="18" s="1"/>
  <c r="V80" i="1" s="1"/>
  <c r="W119" i="18"/>
  <c r="AB305" i="7"/>
  <c r="X15" i="18"/>
  <c r="X445" i="15"/>
  <c r="X436" i="15"/>
  <c r="V382" i="15"/>
  <c r="U38" i="2"/>
  <c r="AG213" i="7"/>
  <c r="AG211" i="7" s="1"/>
  <c r="AG206" i="7" s="1"/>
  <c r="AB183" i="15" s="1"/>
  <c r="AC188" i="15"/>
  <c r="AC186" i="15" s="1"/>
  <c r="U107" i="1"/>
  <c r="V125" i="18"/>
  <c r="V129" i="18" s="1"/>
  <c r="V100" i="18"/>
  <c r="V103" i="18" s="1"/>
  <c r="U106" i="1"/>
  <c r="AN152" i="1"/>
  <c r="N167" i="1"/>
  <c r="Z34" i="15"/>
  <c r="AD197" i="7"/>
  <c r="AD195" i="7" s="1"/>
  <c r="Y36" i="15"/>
  <c r="AD191" i="7"/>
  <c r="AJ12" i="2"/>
  <c r="AK286" i="12"/>
  <c r="AP125" i="7" s="1"/>
  <c r="AP115" i="7" s="1"/>
  <c r="AK309" i="12" s="1"/>
  <c r="AJ306" i="12"/>
  <c r="AI21" i="2"/>
  <c r="AK307" i="12"/>
  <c r="AJ75" i="1" s="1"/>
  <c r="AK298" i="12"/>
  <c r="AK303" i="12"/>
  <c r="AL295" i="12"/>
  <c r="AL296" i="12" s="1"/>
  <c r="AK304" i="12"/>
  <c r="AJ13" i="1" s="1"/>
  <c r="AK305" i="12"/>
  <c r="AJ22" i="1" s="1"/>
  <c r="AH61" i="1"/>
  <c r="AI308" i="12"/>
  <c r="AI310" i="12" s="1"/>
  <c r="AI317" i="16"/>
  <c r="AI318" i="16"/>
  <c r="AJ310" i="16"/>
  <c r="X444" i="16"/>
  <c r="X163" i="19"/>
  <c r="X160" i="19"/>
  <c r="X157" i="19"/>
  <c r="W434" i="16"/>
  <c r="Y440" i="16"/>
  <c r="Z438" i="16"/>
  <c r="Y140" i="19"/>
  <c r="Y139" i="19" s="1"/>
  <c r="AD143" i="16"/>
  <c r="AI244" i="7" s="1"/>
  <c r="AI242" i="7" s="1"/>
  <c r="AI249" i="7"/>
  <c r="AI248" i="7" s="1"/>
  <c r="AD96" i="16" s="1"/>
  <c r="U101" i="1"/>
  <c r="AC399" i="7"/>
  <c r="X150" i="19" s="1"/>
  <c r="W112" i="1"/>
  <c r="X147" i="19"/>
  <c r="Y136" i="19"/>
  <c r="AE275" i="7"/>
  <c r="AE274" i="7" s="1"/>
  <c r="Z446" i="16" s="1"/>
  <c r="Z137" i="19"/>
  <c r="X50" i="18"/>
  <c r="X54" i="18" s="1"/>
  <c r="AO70" i="7"/>
  <c r="AJ214" i="12" s="1"/>
  <c r="AO55" i="7"/>
  <c r="AJ185" i="12" s="1"/>
  <c r="AV7" i="7"/>
  <c r="X34" i="19"/>
  <c r="AM191" i="19"/>
  <c r="AM193" i="19" s="1"/>
  <c r="AM48" i="25"/>
  <c r="AQ48" i="25" s="1"/>
  <c r="AM8" i="25"/>
  <c r="AQ8" i="25" s="1"/>
  <c r="AA271" i="15"/>
  <c r="AP273" i="15"/>
  <c r="AA27" i="18"/>
  <c r="AF223" i="7"/>
  <c r="AF222" i="7" s="1"/>
  <c r="AA37" i="18" s="1"/>
  <c r="Z254" i="15"/>
  <c r="Z277" i="15"/>
  <c r="Z47" i="18"/>
  <c r="Y46" i="18"/>
  <c r="Y45" i="18" s="1"/>
  <c r="Y66" i="18"/>
  <c r="Y36" i="18"/>
  <c r="Y34" i="18" s="1"/>
  <c r="X81" i="1" s="1"/>
  <c r="W84" i="1"/>
  <c r="X73" i="18"/>
  <c r="X77" i="18" s="1"/>
  <c r="Y9" i="18"/>
  <c r="AD228" i="7"/>
  <c r="AD227" i="7" s="1"/>
  <c r="Y431" i="15" s="1"/>
  <c r="AH171" i="15"/>
  <c r="AI228" i="12"/>
  <c r="T22" i="12"/>
  <c r="U27" i="12"/>
  <c r="Z35" i="7"/>
  <c r="Z25" i="7" s="1"/>
  <c r="S35" i="12"/>
  <c r="S21" i="12" s="1"/>
  <c r="S49" i="12"/>
  <c r="S37" i="12" s="1"/>
  <c r="S23" i="12" s="1"/>
  <c r="AK219" i="12"/>
  <c r="AP95" i="7"/>
  <c r="AP85" i="7" s="1"/>
  <c r="AK255" i="12" s="1"/>
  <c r="AQ47" i="25"/>
  <c r="Z367" i="16"/>
  <c r="Z366" i="16"/>
  <c r="Z380" i="16"/>
  <c r="AA13" i="19"/>
  <c r="AP13" i="19" s="1"/>
  <c r="AA375" i="16"/>
  <c r="AA377" i="16" s="1"/>
  <c r="AP377" i="16" s="1"/>
  <c r="AP371" i="16"/>
  <c r="AB373" i="16"/>
  <c r="AG270" i="7" s="1"/>
  <c r="AG269" i="7" s="1"/>
  <c r="AB369" i="16" s="1"/>
  <c r="X20" i="19"/>
  <c r="AQ412" i="15"/>
  <c r="AM425" i="15"/>
  <c r="AQ425" i="15" s="1"/>
  <c r="AE260" i="15"/>
  <c r="AD77" i="15"/>
  <c r="AE79" i="15" s="1"/>
  <c r="AD98" i="15"/>
  <c r="AE100" i="15" s="1"/>
  <c r="AJ202" i="7" s="1"/>
  <c r="AJ201" i="7" s="1"/>
  <c r="AE96" i="15" s="1"/>
  <c r="AI202" i="7"/>
  <c r="AI201" i="7" s="1"/>
  <c r="AD96" i="15" s="1"/>
  <c r="AJ15" i="2"/>
  <c r="AK83" i="13"/>
  <c r="AP170" i="7" s="1"/>
  <c r="AP160" i="7" s="1"/>
  <c r="AK106" i="13" s="1"/>
  <c r="AH13" i="2"/>
  <c r="AI27" i="13"/>
  <c r="AN140" i="7" s="1"/>
  <c r="AN130" i="7" s="1"/>
  <c r="AI50" i="13" s="1"/>
  <c r="AJ10" i="2"/>
  <c r="AK191" i="12"/>
  <c r="AP80" i="7" s="1"/>
  <c r="AP70" i="7" s="1"/>
  <c r="AK214" i="12" s="1"/>
  <c r="AJ9" i="2"/>
  <c r="AK162" i="12"/>
  <c r="AP65" i="7" s="1"/>
  <c r="AP55" i="7" s="1"/>
  <c r="AK185" i="12" s="1"/>
  <c r="AJ102" i="12"/>
  <c r="AJ101" i="12"/>
  <c r="AO50" i="7" s="1"/>
  <c r="AO40" i="7" s="1"/>
  <c r="AJ110" i="12" s="1"/>
  <c r="AI19" i="1"/>
  <c r="AJ127" i="12"/>
  <c r="AJ130" i="12" s="1"/>
  <c r="AQ369" i="15"/>
  <c r="AM373" i="15"/>
  <c r="AQ373" i="15" s="1"/>
  <c r="AM372" i="15"/>
  <c r="AM354" i="15"/>
  <c r="AQ356" i="15"/>
  <c r="Y301" i="16"/>
  <c r="X158" i="1"/>
  <c r="X301" i="16"/>
  <c r="X302" i="16" s="1"/>
  <c r="W158" i="1"/>
  <c r="X33" i="19"/>
  <c r="X46" i="19"/>
  <c r="AC367" i="7" s="1"/>
  <c r="AC366" i="7" s="1"/>
  <c r="X56" i="19" s="1"/>
  <c r="X47" i="19"/>
  <c r="X48" i="19"/>
  <c r="X55" i="19"/>
  <c r="X52" i="19" s="1"/>
  <c r="Z8" i="19"/>
  <c r="Y29" i="19"/>
  <c r="AD362" i="7" s="1"/>
  <c r="AD361" i="7" s="1"/>
  <c r="Y37" i="19" s="1"/>
  <c r="Y42" i="19"/>
  <c r="Y18" i="19"/>
  <c r="Y25" i="19"/>
  <c r="Y36" i="19" s="1"/>
  <c r="X109" i="1" s="1"/>
  <c r="Z31" i="19"/>
  <c r="Z11" i="19"/>
  <c r="AE357" i="7" s="1"/>
  <c r="AE356" i="7" s="1"/>
  <c r="Z19" i="19" s="1"/>
  <c r="Z30" i="19"/>
  <c r="X34" i="2"/>
  <c r="Y330" i="16"/>
  <c r="Y307" i="16" s="1"/>
  <c r="Y299" i="16" s="1"/>
  <c r="Y305" i="16"/>
  <c r="Y297" i="16" s="1"/>
  <c r="X29" i="1" s="1"/>
  <c r="AA9" i="19"/>
  <c r="AA321" i="16"/>
  <c r="AP323" i="16"/>
  <c r="Z304" i="16"/>
  <c r="Z296" i="16" s="1"/>
  <c r="Z328" i="16"/>
  <c r="Z329" i="16"/>
  <c r="Z306" i="16" s="1"/>
  <c r="AM350" i="16"/>
  <c r="AM351" i="16"/>
  <c r="AQ351" i="16" s="1"/>
  <c r="AQ347" i="16"/>
  <c r="AL99" i="1"/>
  <c r="AP99" i="1" s="1"/>
  <c r="AQ7" i="25"/>
  <c r="AI213" i="12"/>
  <c r="AI215" i="12" s="1"/>
  <c r="AH59" i="1"/>
  <c r="O251" i="15"/>
  <c r="AO251" i="15" s="1"/>
  <c r="N154" i="1"/>
  <c r="T45" i="12"/>
  <c r="T33" i="12" s="1"/>
  <c r="T97" i="12"/>
  <c r="T16" i="12"/>
  <c r="S17" i="2"/>
  <c r="V84" i="12"/>
  <c r="U92" i="12"/>
  <c r="U87" i="12"/>
  <c r="U41" i="12" s="1"/>
  <c r="U29" i="12" s="1"/>
  <c r="U15" i="12" s="1"/>
  <c r="U40" i="12"/>
  <c r="U28" i="12" s="1"/>
  <c r="U94" i="12"/>
  <c r="U44" i="12" s="1"/>
  <c r="U32" i="12" s="1"/>
  <c r="U93" i="12"/>
  <c r="U43" i="12" s="1"/>
  <c r="U31" i="12" s="1"/>
  <c r="U96" i="12"/>
  <c r="U46" i="12" s="1"/>
  <c r="U34" i="12" s="1"/>
  <c r="AO163" i="15"/>
  <c r="AM475" i="15"/>
  <c r="AQ475" i="15" s="1"/>
  <c r="AQ462" i="15"/>
  <c r="AM474" i="15"/>
  <c r="AQ474" i="15" s="1"/>
  <c r="AQ461" i="15"/>
  <c r="AQ154" i="19" s="1"/>
  <c r="AM472" i="15"/>
  <c r="AQ472" i="15" s="1"/>
  <c r="AQ459" i="15"/>
  <c r="AM471" i="15"/>
  <c r="AQ471" i="15" s="1"/>
  <c r="AQ458" i="15"/>
  <c r="AQ65" i="18" s="1"/>
  <c r="U38" i="18"/>
  <c r="AH58" i="1"/>
  <c r="AI184" i="12"/>
  <c r="AI186" i="12" s="1"/>
  <c r="O166" i="16"/>
  <c r="X429" i="16"/>
  <c r="AJ190" i="16"/>
  <c r="O12" i="15"/>
  <c r="AO12" i="15" s="1"/>
  <c r="AI284" i="15"/>
  <c r="AH286" i="15"/>
  <c r="V42" i="1"/>
  <c r="O42" i="2"/>
  <c r="P208" i="15"/>
  <c r="O41" i="2"/>
  <c r="P164" i="15"/>
  <c r="AO22" i="15"/>
  <c r="O23" i="15"/>
  <c r="AO8" i="15"/>
  <c r="P92" i="15"/>
  <c r="O9" i="15"/>
  <c r="AO9" i="15" s="1"/>
  <c r="N31" i="1"/>
  <c r="AN31" i="1" s="1"/>
  <c r="AN32" i="1"/>
  <c r="AL424" i="16"/>
  <c r="AQ415" i="16"/>
  <c r="AM419" i="16"/>
  <c r="AM362" i="16"/>
  <c r="AQ362" i="16" s="1"/>
  <c r="AM361" i="16"/>
  <c r="AQ358" i="16"/>
  <c r="P26" i="15"/>
  <c r="AF62" i="1"/>
  <c r="AG49" i="13"/>
  <c r="AG51" i="13" s="1"/>
  <c r="AJ211" i="12"/>
  <c r="AI19" i="2"/>
  <c r="AJ182" i="12"/>
  <c r="AI18" i="2"/>
  <c r="AM312" i="15"/>
  <c r="AQ312" i="15" s="1"/>
  <c r="AM311" i="15"/>
  <c r="AQ308" i="15"/>
  <c r="AQ293" i="15"/>
  <c r="AM297" i="15"/>
  <c r="AK189" i="16"/>
  <c r="AK232" i="16"/>
  <c r="AK197" i="16" s="1"/>
  <c r="AK195" i="16"/>
  <c r="AK188" i="16" s="1"/>
  <c r="AH47" i="13"/>
  <c r="AG22" i="2"/>
  <c r="AJ103" i="13"/>
  <c r="AI24" i="2"/>
  <c r="Q150" i="15"/>
  <c r="P154" i="15"/>
  <c r="P155" i="15"/>
  <c r="AH145" i="15"/>
  <c r="AG147" i="15"/>
  <c r="Q84" i="15"/>
  <c r="P89" i="15"/>
  <c r="P88" i="15"/>
  <c r="AD81" i="15"/>
  <c r="AL221" i="16"/>
  <c r="AM401" i="16"/>
  <c r="AQ401" i="16" s="1"/>
  <c r="AQ397" i="16"/>
  <c r="AM400" i="16"/>
  <c r="AK248" i="16"/>
  <c r="AK250" i="16" s="1"/>
  <c r="AL247" i="16"/>
  <c r="Z436" i="16"/>
  <c r="AL294" i="16"/>
  <c r="Y424" i="15"/>
  <c r="Y410" i="15"/>
  <c r="Y392" i="15"/>
  <c r="Z399" i="15"/>
  <c r="Y386" i="15"/>
  <c r="Y12" i="18" s="1"/>
  <c r="AE336" i="15"/>
  <c r="AG334" i="15"/>
  <c r="AG332" i="15" s="1"/>
  <c r="AL391" i="16"/>
  <c r="AN40" i="2"/>
  <c r="N39" i="2"/>
  <c r="AO20" i="15"/>
  <c r="N49" i="1"/>
  <c r="AN49" i="1" s="1"/>
  <c r="AO247" i="15"/>
  <c r="N35" i="1"/>
  <c r="AN35" i="1" s="1"/>
  <c r="AQ404" i="16"/>
  <c r="AM408" i="16"/>
  <c r="AL413" i="16"/>
  <c r="AJ36" i="13"/>
  <c r="AJ37" i="13" s="1"/>
  <c r="AJ27" i="13" s="1"/>
  <c r="AO140" i="7" s="1"/>
  <c r="AO130" i="7" s="1"/>
  <c r="AJ50" i="13" s="1"/>
  <c r="AI44" i="13"/>
  <c r="AI39" i="13"/>
  <c r="AI48" i="13"/>
  <c r="AH76" i="1" s="1"/>
  <c r="AI45" i="13"/>
  <c r="AH14" i="1" s="1"/>
  <c r="AI46" i="13"/>
  <c r="AH23" i="1" s="1"/>
  <c r="AM386" i="16"/>
  <c r="AQ382" i="16"/>
  <c r="AL187" i="16"/>
  <c r="AL261" i="16"/>
  <c r="AL210" i="16"/>
  <c r="AM205" i="16"/>
  <c r="AQ205" i="16" s="1"/>
  <c r="AQ201" i="16"/>
  <c r="AO163" i="16"/>
  <c r="Q150" i="16"/>
  <c r="P154" i="16"/>
  <c r="P155" i="16"/>
  <c r="Q120" i="16"/>
  <c r="P125" i="16"/>
  <c r="P124" i="16"/>
  <c r="P92" i="16"/>
  <c r="P109" i="16"/>
  <c r="P110" i="16"/>
  <c r="AO95" i="16"/>
  <c r="Q133" i="16"/>
  <c r="P141" i="16"/>
  <c r="AD147" i="16"/>
  <c r="AE145" i="16"/>
  <c r="AJ249" i="7" s="1"/>
  <c r="AJ248" i="7" s="1"/>
  <c r="AE96" i="16" s="1"/>
  <c r="AH100" i="16"/>
  <c r="AH130" i="16"/>
  <c r="AH128" i="16" s="1"/>
  <c r="AH117" i="16"/>
  <c r="AH113" i="16"/>
  <c r="AK203" i="12"/>
  <c r="AK208" i="12"/>
  <c r="AL200" i="12"/>
  <c r="AL201" i="12" s="1"/>
  <c r="AK210" i="12"/>
  <c r="AJ20" i="1" s="1"/>
  <c r="AK209" i="12"/>
  <c r="AJ11" i="1" s="1"/>
  <c r="AK212" i="12"/>
  <c r="AJ73" i="1" s="1"/>
  <c r="AG157" i="12"/>
  <c r="AG111" i="12" s="1"/>
  <c r="AG109" i="12"/>
  <c r="AL246" i="16"/>
  <c r="O21" i="15"/>
  <c r="AQ285" i="16"/>
  <c r="AM289" i="16"/>
  <c r="AQ225" i="16"/>
  <c r="AM223" i="16"/>
  <c r="AM241" i="16"/>
  <c r="AM242" i="16"/>
  <c r="AQ242" i="16" s="1"/>
  <c r="AQ238" i="16"/>
  <c r="AQ281" i="16"/>
  <c r="AM283" i="16"/>
  <c r="AQ283" i="16" s="1"/>
  <c r="AM267" i="16"/>
  <c r="AQ263" i="16"/>
  <c r="AM256" i="16"/>
  <c r="AQ252" i="16"/>
  <c r="AQ212" i="16"/>
  <c r="AM216" i="16"/>
  <c r="AI199" i="16"/>
  <c r="AI192" i="16" s="1"/>
  <c r="AL272" i="16"/>
  <c r="AL231" i="16"/>
  <c r="AL196" i="16" s="1"/>
  <c r="AL230" i="16"/>
  <c r="AL195" i="16" s="1"/>
  <c r="AO207" i="15"/>
  <c r="O210" i="15"/>
  <c r="AO210" i="15" s="1"/>
  <c r="AO248" i="15"/>
  <c r="P90" i="16"/>
  <c r="AF79" i="16"/>
  <c r="AF77" i="16" s="1"/>
  <c r="Q69" i="16"/>
  <c r="P74" i="16"/>
  <c r="P73" i="16"/>
  <c r="Q54" i="16"/>
  <c r="P59" i="16"/>
  <c r="P58" i="16"/>
  <c r="AH66" i="16"/>
  <c r="AI64" i="16"/>
  <c r="AE49" i="16"/>
  <c r="AD51" i="16"/>
  <c r="AD34" i="16"/>
  <c r="AI238" i="7" s="1"/>
  <c r="AO19" i="15"/>
  <c r="AO95" i="15"/>
  <c r="P339" i="15"/>
  <c r="P340" i="15"/>
  <c r="AO318" i="15"/>
  <c r="P329" i="15"/>
  <c r="P328" i="15"/>
  <c r="P316" i="15" s="1"/>
  <c r="P289" i="15"/>
  <c r="P290" i="15"/>
  <c r="P278" i="15"/>
  <c r="P279" i="15"/>
  <c r="P267" i="15"/>
  <c r="P268" i="15"/>
  <c r="AO257" i="15"/>
  <c r="O249" i="15"/>
  <c r="P352" i="15"/>
  <c r="AG343" i="15"/>
  <c r="Q236" i="15"/>
  <c r="P240" i="15"/>
  <c r="P205" i="15" s="1"/>
  <c r="O37" i="1" s="1"/>
  <c r="P241" i="15"/>
  <c r="P206" i="15" s="1"/>
  <c r="O51" i="1" s="1"/>
  <c r="Q218" i="15"/>
  <c r="P226" i="15"/>
  <c r="AG217" i="15"/>
  <c r="AH215" i="15"/>
  <c r="AG231" i="15"/>
  <c r="AF233" i="15"/>
  <c r="Q193" i="15"/>
  <c r="P197" i="15"/>
  <c r="P161" i="15" s="1"/>
  <c r="O36" i="1" s="1"/>
  <c r="P198" i="15"/>
  <c r="P162" i="15" s="1"/>
  <c r="O50" i="1" s="1"/>
  <c r="Q174" i="15"/>
  <c r="P182" i="15"/>
  <c r="AH173" i="15"/>
  <c r="Q135" i="15"/>
  <c r="P140" i="15"/>
  <c r="P139" i="15"/>
  <c r="Q120" i="15"/>
  <c r="P124" i="15"/>
  <c r="P125" i="15"/>
  <c r="P111" i="15"/>
  <c r="Q103" i="15"/>
  <c r="AH115" i="15"/>
  <c r="AG117" i="15"/>
  <c r="AD102" i="15"/>
  <c r="AO29" i="15"/>
  <c r="AF130" i="15"/>
  <c r="AF128" i="15" s="1"/>
  <c r="Q69" i="15"/>
  <c r="P73" i="15"/>
  <c r="P74" i="15"/>
  <c r="AG64" i="15"/>
  <c r="AF66" i="15"/>
  <c r="P60" i="15"/>
  <c r="Q52" i="15"/>
  <c r="AE51" i="15"/>
  <c r="AE47" i="15"/>
  <c r="Q37" i="15"/>
  <c r="P45" i="15"/>
  <c r="AA68" i="12"/>
  <c r="AP68" i="12" s="1"/>
  <c r="AP60" i="12"/>
  <c r="AA71" i="12"/>
  <c r="AP71" i="12" s="1"/>
  <c r="AA69" i="12"/>
  <c r="AP69" i="12" s="1"/>
  <c r="AB59" i="12"/>
  <c r="AB60" i="12" s="1"/>
  <c r="AA67" i="12"/>
  <c r="AA62" i="12"/>
  <c r="AP62" i="12" s="1"/>
  <c r="AQ117" i="13"/>
  <c r="AM119" i="13"/>
  <c r="AQ119" i="13" s="1"/>
  <c r="AQ239" i="12"/>
  <c r="AM12" i="12"/>
  <c r="AQ12" i="12" s="1"/>
  <c r="AI105" i="13"/>
  <c r="AK95" i="13"/>
  <c r="AK100" i="13"/>
  <c r="AL92" i="13"/>
  <c r="AL93" i="13" s="1"/>
  <c r="AK104" i="13"/>
  <c r="AJ78" i="1" s="1"/>
  <c r="AK102" i="13"/>
  <c r="AJ25" i="1" s="1"/>
  <c r="AK101" i="13"/>
  <c r="AJ16" i="1" s="1"/>
  <c r="AH107" i="12"/>
  <c r="AH155" i="12"/>
  <c r="AH227" i="12"/>
  <c r="AH256" i="12"/>
  <c r="AH229" i="12" s="1"/>
  <c r="AI225" i="12"/>
  <c r="AH60" i="1" s="1"/>
  <c r="AI254" i="12"/>
  <c r="AK183" i="12"/>
  <c r="AJ72" i="1" s="1"/>
  <c r="AK179" i="12"/>
  <c r="AK174" i="12"/>
  <c r="AL171" i="12"/>
  <c r="AL172" i="12" s="1"/>
  <c r="AK181" i="12"/>
  <c r="AK180" i="12"/>
  <c r="AJ10" i="1" s="1"/>
  <c r="AI104" i="12"/>
  <c r="AI153" i="12"/>
  <c r="AK142" i="12"/>
  <c r="AK143" i="12" s="1"/>
  <c r="AK101" i="12" s="1"/>
  <c r="AP50" i="7" s="1"/>
  <c r="AP40" i="7" s="1"/>
  <c r="AK110" i="12" s="1"/>
  <c r="AJ145" i="12"/>
  <c r="AJ103" i="12" s="1"/>
  <c r="AJ150" i="12"/>
  <c r="AI105" i="12"/>
  <c r="AJ151" i="12"/>
  <c r="AJ154" i="12"/>
  <c r="AJ108" i="12" s="1"/>
  <c r="AJ152" i="12"/>
  <c r="AJ106" i="12" s="1"/>
  <c r="AJ222" i="12"/>
  <c r="AI20" i="2" s="1"/>
  <c r="AJ252" i="12"/>
  <c r="AK253" i="12"/>
  <c r="AK226" i="12" s="1"/>
  <c r="AJ74" i="1" s="1"/>
  <c r="AK220" i="12"/>
  <c r="AJ11" i="2" s="1"/>
  <c r="AK244" i="12"/>
  <c r="AK221" i="12" s="1"/>
  <c r="AK249" i="12"/>
  <c r="AL241" i="12"/>
  <c r="AL242" i="12" s="1"/>
  <c r="AL232" i="12" s="1"/>
  <c r="AK251" i="12"/>
  <c r="AK224" i="12" s="1"/>
  <c r="AJ21" i="1" s="1"/>
  <c r="AK250" i="12"/>
  <c r="AK223" i="12" s="1"/>
  <c r="AJ12" i="1" s="1"/>
  <c r="AK131" i="12"/>
  <c r="AK128" i="12"/>
  <c r="AK129" i="12"/>
  <c r="AK122" i="12"/>
  <c r="AL119" i="12"/>
  <c r="AL120" i="12" s="1"/>
  <c r="AL278" i="12"/>
  <c r="AI134" i="12"/>
  <c r="AL269" i="12"/>
  <c r="AL274" i="12"/>
  <c r="AM266" i="12"/>
  <c r="AK277" i="12"/>
  <c r="AK279" i="12" s="1"/>
  <c r="AJ281" i="12"/>
  <c r="AL276" i="12"/>
  <c r="AL275" i="12"/>
  <c r="P317" i="15" l="1"/>
  <c r="AL452" i="16"/>
  <c r="AM450" i="16"/>
  <c r="AM448" i="16" s="1"/>
  <c r="AL456" i="16"/>
  <c r="AL455" i="16"/>
  <c r="AQ450" i="16"/>
  <c r="AL138" i="19"/>
  <c r="AQ280" i="7"/>
  <c r="AQ279" i="7" s="1"/>
  <c r="AL458" i="16" s="1"/>
  <c r="AQ336" i="16"/>
  <c r="AM339" i="16"/>
  <c r="AM340" i="16"/>
  <c r="AQ340" i="16" s="1"/>
  <c r="W159" i="1"/>
  <c r="X433" i="16"/>
  <c r="AI319" i="16"/>
  <c r="AI237" i="7"/>
  <c r="AD30" i="16" s="1"/>
  <c r="AA28" i="18"/>
  <c r="AP323" i="15"/>
  <c r="AB323" i="15"/>
  <c r="AA325" i="15"/>
  <c r="AA315" i="15" s="1"/>
  <c r="AP321" i="15"/>
  <c r="AA31" i="18"/>
  <c r="AP31" i="18" s="1"/>
  <c r="AG402" i="15"/>
  <c r="AG390" i="15" s="1"/>
  <c r="AF414" i="15"/>
  <c r="AF427" i="15" s="1"/>
  <c r="W476" i="15"/>
  <c r="W378" i="15"/>
  <c r="W102" i="18"/>
  <c r="W99" i="18"/>
  <c r="V86" i="1" s="1"/>
  <c r="W124" i="18"/>
  <c r="V88" i="1" s="1"/>
  <c r="W127" i="18"/>
  <c r="W121" i="18"/>
  <c r="X10" i="18"/>
  <c r="X8" i="18" s="1"/>
  <c r="AC233" i="7"/>
  <c r="AC232" i="7" s="1"/>
  <c r="X478" i="15" s="1"/>
  <c r="X433" i="15"/>
  <c r="X13" i="18" s="1"/>
  <c r="X11" i="18" s="1"/>
  <c r="X460" i="15"/>
  <c r="Y448" i="15"/>
  <c r="U155" i="1"/>
  <c r="V383" i="15"/>
  <c r="AD188" i="15"/>
  <c r="AH213" i="7"/>
  <c r="AH211" i="7" s="1"/>
  <c r="AH206" i="7" s="1"/>
  <c r="AC183" i="15" s="1"/>
  <c r="AC190" i="15"/>
  <c r="AH218" i="7"/>
  <c r="AH217" i="7" s="1"/>
  <c r="AC200" i="15" s="1"/>
  <c r="W379" i="15"/>
  <c r="W477" i="15"/>
  <c r="V102" i="1"/>
  <c r="AB284" i="7"/>
  <c r="W22" i="18" s="1"/>
  <c r="W23" i="18" s="1"/>
  <c r="AN154" i="1"/>
  <c r="N166" i="1"/>
  <c r="N160" i="1" s="1"/>
  <c r="AE191" i="7"/>
  <c r="Z36" i="15"/>
  <c r="Z32" i="15"/>
  <c r="AD190" i="7"/>
  <c r="Y30" i="15" s="1"/>
  <c r="AK12" i="2"/>
  <c r="AL286" i="12"/>
  <c r="AQ125" i="7" s="1"/>
  <c r="AQ115" i="7" s="1"/>
  <c r="AL309" i="12" s="1"/>
  <c r="AL307" i="12"/>
  <c r="AK75" i="1" s="1"/>
  <c r="AL303" i="12"/>
  <c r="AM295" i="12"/>
  <c r="AL298" i="12"/>
  <c r="AL304" i="12"/>
  <c r="AK13" i="1" s="1"/>
  <c r="AL305" i="12"/>
  <c r="AK22" i="1" s="1"/>
  <c r="AI61" i="1"/>
  <c r="AJ308" i="12"/>
  <c r="AJ310" i="12" s="1"/>
  <c r="AK306" i="12"/>
  <c r="AJ21" i="2"/>
  <c r="Z298" i="16"/>
  <c r="Y43" i="1" s="1"/>
  <c r="AM194" i="19"/>
  <c r="AM196" i="19" s="1"/>
  <c r="AL114" i="1"/>
  <c r="AP114" i="1" s="1"/>
  <c r="AJ314" i="16"/>
  <c r="AJ316" i="16" s="1"/>
  <c r="AK312" i="16"/>
  <c r="X161" i="19"/>
  <c r="W113" i="1"/>
  <c r="W97" i="1"/>
  <c r="Y442" i="16"/>
  <c r="Y443" i="16"/>
  <c r="Y429" i="16" s="1"/>
  <c r="Y428" i="16"/>
  <c r="Y155" i="19"/>
  <c r="Y149" i="19"/>
  <c r="Z143" i="19"/>
  <c r="AD420" i="7"/>
  <c r="W30" i="1"/>
  <c r="W28" i="1" s="1"/>
  <c r="X430" i="16"/>
  <c r="W44" i="1" s="1"/>
  <c r="W42" i="1" s="1"/>
  <c r="X445" i="16"/>
  <c r="X431" i="16" s="1"/>
  <c r="X434" i="16" s="1"/>
  <c r="X51" i="19"/>
  <c r="W110" i="1"/>
  <c r="Z440" i="16"/>
  <c r="Z140" i="19"/>
  <c r="Z139" i="19" s="1"/>
  <c r="Z155" i="19" s="1"/>
  <c r="AH98" i="16"/>
  <c r="X151" i="19"/>
  <c r="W96" i="1"/>
  <c r="AD406" i="7"/>
  <c r="Y148" i="19"/>
  <c r="AD417" i="7"/>
  <c r="Z136" i="19"/>
  <c r="U48" i="12"/>
  <c r="U36" i="12" s="1"/>
  <c r="X38" i="19"/>
  <c r="Y34" i="19"/>
  <c r="AP9" i="19"/>
  <c r="AF352" i="7"/>
  <c r="AF351" i="7" s="1"/>
  <c r="AP271" i="15"/>
  <c r="AA275" i="15"/>
  <c r="AA30" i="18"/>
  <c r="AB273" i="15"/>
  <c r="AB271" i="15" s="1"/>
  <c r="AP27" i="18"/>
  <c r="Z66" i="18"/>
  <c r="Z36" i="18"/>
  <c r="Z34" i="18" s="1"/>
  <c r="Y81" i="1" s="1"/>
  <c r="Z46" i="18"/>
  <c r="Z45" i="18" s="1"/>
  <c r="Y52" i="18"/>
  <c r="X103" i="1" s="1"/>
  <c r="Y49" i="18"/>
  <c r="X82" i="1" s="1"/>
  <c r="AD308" i="7"/>
  <c r="AD307" i="7" s="1"/>
  <c r="Y53" i="18" s="1"/>
  <c r="Y70" i="18"/>
  <c r="Y69" i="18"/>
  <c r="AD318" i="7" s="1"/>
  <c r="AD317" i="7" s="1"/>
  <c r="Y76" i="18" s="1"/>
  <c r="Y72" i="18"/>
  <c r="Y75" i="18"/>
  <c r="X104" i="1" s="1"/>
  <c r="AM207" i="7"/>
  <c r="AH169" i="15"/>
  <c r="AK228" i="12"/>
  <c r="AL219" i="12"/>
  <c r="AQ95" i="7"/>
  <c r="AQ85" i="7" s="1"/>
  <c r="AL255" i="12" s="1"/>
  <c r="Z368" i="16"/>
  <c r="AA378" i="16"/>
  <c r="AA379" i="16"/>
  <c r="AP375" i="16"/>
  <c r="AA365" i="16"/>
  <c r="AP365" i="16" s="1"/>
  <c r="AS365" i="16" s="1"/>
  <c r="Y302" i="16"/>
  <c r="AB10" i="19"/>
  <c r="AB371" i="16"/>
  <c r="AE264" i="15"/>
  <c r="AF262" i="15"/>
  <c r="AQ372" i="15"/>
  <c r="AM374" i="15"/>
  <c r="AQ374" i="15" s="1"/>
  <c r="AQ354" i="15"/>
  <c r="AM358" i="15"/>
  <c r="AK15" i="2"/>
  <c r="AL83" i="13"/>
  <c r="AQ170" i="7" s="1"/>
  <c r="AQ160" i="7" s="1"/>
  <c r="AL106" i="13" s="1"/>
  <c r="AK10" i="2"/>
  <c r="AL191" i="12"/>
  <c r="AQ80" i="7" s="1"/>
  <c r="AQ70" i="7" s="1"/>
  <c r="AL214" i="12" s="1"/>
  <c r="AK9" i="2"/>
  <c r="AL162" i="12"/>
  <c r="AQ65" i="7" s="1"/>
  <c r="AQ55" i="7" s="1"/>
  <c r="AL185" i="12" s="1"/>
  <c r="AJ19" i="1"/>
  <c r="AB71" i="12"/>
  <c r="AK127" i="12"/>
  <c r="AK130" i="12" s="1"/>
  <c r="Y34" i="2"/>
  <c r="Z300" i="16"/>
  <c r="AM352" i="16"/>
  <c r="AQ352" i="16" s="1"/>
  <c r="AQ350" i="16"/>
  <c r="W91" i="1"/>
  <c r="Z17" i="19"/>
  <c r="Y46" i="19"/>
  <c r="AD367" i="7" s="1"/>
  <c r="AD366" i="7" s="1"/>
  <c r="Y56" i="19" s="1"/>
  <c r="Y48" i="19"/>
  <c r="Y47" i="19"/>
  <c r="Y55" i="19"/>
  <c r="Y52" i="19" s="1"/>
  <c r="Y20" i="19"/>
  <c r="Y16" i="19"/>
  <c r="X90" i="1" s="1"/>
  <c r="Y33" i="19"/>
  <c r="Z18" i="19"/>
  <c r="Z20" i="19" s="1"/>
  <c r="Z42" i="19"/>
  <c r="Z29" i="19"/>
  <c r="AE362" i="7" s="1"/>
  <c r="AE361" i="7" s="1"/>
  <c r="Z37" i="19" s="1"/>
  <c r="Z25" i="19"/>
  <c r="Z36" i="19" s="1"/>
  <c r="Y109" i="1" s="1"/>
  <c r="AA8" i="19"/>
  <c r="AA12" i="19"/>
  <c r="AB323" i="16"/>
  <c r="AG265" i="7" s="1"/>
  <c r="AG264" i="7" s="1"/>
  <c r="AB308" i="16" s="1"/>
  <c r="AA325" i="16"/>
  <c r="AP321" i="16"/>
  <c r="Z330" i="16"/>
  <c r="Z305" i="16"/>
  <c r="O252" i="15"/>
  <c r="AO252" i="15" s="1"/>
  <c r="P209" i="15"/>
  <c r="O153" i="1"/>
  <c r="P165" i="15"/>
  <c r="O152" i="1"/>
  <c r="O167" i="1" s="1"/>
  <c r="T19" i="12"/>
  <c r="S57" i="1"/>
  <c r="U14" i="12"/>
  <c r="T8" i="2"/>
  <c r="U18" i="12"/>
  <c r="T18" i="1"/>
  <c r="U17" i="12"/>
  <c r="T9" i="1"/>
  <c r="U20" i="12"/>
  <c r="T71" i="1"/>
  <c r="T99" i="12"/>
  <c r="T47" i="12"/>
  <c r="V85" i="12"/>
  <c r="V39" i="12" s="1"/>
  <c r="V13" i="12"/>
  <c r="U42" i="12"/>
  <c r="U30" i="12" s="1"/>
  <c r="U95" i="12"/>
  <c r="Y423" i="15"/>
  <c r="AI59" i="1"/>
  <c r="AJ213" i="12"/>
  <c r="AJ215" i="12" s="1"/>
  <c r="AI13" i="2"/>
  <c r="AJ45" i="13"/>
  <c r="AI14" i="1" s="1"/>
  <c r="AJ46" i="13"/>
  <c r="AI23" i="1" s="1"/>
  <c r="AI58" i="1"/>
  <c r="AJ184" i="12"/>
  <c r="AJ186" i="12" s="1"/>
  <c r="O24" i="15"/>
  <c r="AE338" i="15"/>
  <c r="AG347" i="15"/>
  <c r="AH345" i="15"/>
  <c r="AH343" i="15" s="1"/>
  <c r="AO23" i="15"/>
  <c r="O13" i="15"/>
  <c r="AO13" i="15" s="1"/>
  <c r="P94" i="15"/>
  <c r="P18" i="15"/>
  <c r="P255" i="15"/>
  <c r="P256" i="15"/>
  <c r="P93" i="15"/>
  <c r="AM423" i="16"/>
  <c r="AQ423" i="16" s="1"/>
  <c r="AM422" i="16"/>
  <c r="AQ419" i="16"/>
  <c r="AM363" i="16"/>
  <c r="AQ363" i="16" s="1"/>
  <c r="AQ361" i="16"/>
  <c r="AK190" i="16"/>
  <c r="P27" i="15"/>
  <c r="P28" i="15"/>
  <c r="AK211" i="12"/>
  <c r="AJ19" i="2"/>
  <c r="AK182" i="12"/>
  <c r="AJ18" i="2"/>
  <c r="AQ311" i="15"/>
  <c r="AM313" i="15"/>
  <c r="AQ313" i="15" s="1"/>
  <c r="AM301" i="15"/>
  <c r="AQ301" i="15" s="1"/>
  <c r="AM300" i="15"/>
  <c r="AQ297" i="15"/>
  <c r="AG62" i="1"/>
  <c r="AH49" i="13"/>
  <c r="AH51" i="13" s="1"/>
  <c r="AI64" i="1"/>
  <c r="AJ105" i="13"/>
  <c r="AJ107" i="13" s="1"/>
  <c r="AI47" i="13"/>
  <c r="AH22" i="2"/>
  <c r="AK103" i="13"/>
  <c r="AJ64" i="1" s="1"/>
  <c r="AJ24" i="2"/>
  <c r="Q148" i="15"/>
  <c r="P156" i="15"/>
  <c r="AH147" i="15"/>
  <c r="AH143" i="15"/>
  <c r="Q82" i="15"/>
  <c r="P90" i="15"/>
  <c r="AE81" i="15"/>
  <c r="AE77" i="15"/>
  <c r="AL189" i="16"/>
  <c r="AM402" i="16"/>
  <c r="AQ402" i="16" s="1"/>
  <c r="AQ400" i="16"/>
  <c r="AA438" i="16"/>
  <c r="Y444" i="16"/>
  <c r="Y416" i="15"/>
  <c r="Y404" i="15"/>
  <c r="Z398" i="15"/>
  <c r="Z387" i="15"/>
  <c r="Z411" i="15" s="1"/>
  <c r="AF336" i="15"/>
  <c r="AF338" i="15" s="1"/>
  <c r="N48" i="1"/>
  <c r="AN48" i="1" s="1"/>
  <c r="N34" i="1"/>
  <c r="AN34" i="1" s="1"/>
  <c r="AO21" i="15"/>
  <c r="AL248" i="16"/>
  <c r="AL250" i="16" s="1"/>
  <c r="AM411" i="16"/>
  <c r="AM412" i="16"/>
  <c r="AQ412" i="16" s="1"/>
  <c r="AQ408" i="16"/>
  <c r="AJ48" i="13"/>
  <c r="AI76" i="1" s="1"/>
  <c r="AK36" i="13"/>
  <c r="AK37" i="13" s="1"/>
  <c r="AK48" i="13" s="1"/>
  <c r="AJ76" i="1" s="1"/>
  <c r="AJ44" i="13"/>
  <c r="AJ39" i="13"/>
  <c r="AM390" i="16"/>
  <c r="AQ390" i="16" s="1"/>
  <c r="AM389" i="16"/>
  <c r="AQ386" i="16"/>
  <c r="AM208" i="16"/>
  <c r="AQ208" i="16" s="1"/>
  <c r="AM209" i="16"/>
  <c r="AO166" i="16"/>
  <c r="AM227" i="16"/>
  <c r="AQ223" i="16"/>
  <c r="Q148" i="16"/>
  <c r="P156" i="16"/>
  <c r="Q118" i="16"/>
  <c r="P126" i="16"/>
  <c r="P111" i="16"/>
  <c r="P93" i="16"/>
  <c r="P94" i="16"/>
  <c r="Q136" i="16"/>
  <c r="AH102" i="16"/>
  <c r="AI100" i="16"/>
  <c r="AH132" i="16"/>
  <c r="AI130" i="16"/>
  <c r="AI115" i="16"/>
  <c r="AI113" i="16" s="1"/>
  <c r="AE147" i="16"/>
  <c r="AE143" i="16"/>
  <c r="AL188" i="16"/>
  <c r="AL212" i="12"/>
  <c r="AK73" i="1" s="1"/>
  <c r="AL203" i="12"/>
  <c r="AM200" i="12"/>
  <c r="AL208" i="12"/>
  <c r="AL209" i="12"/>
  <c r="AK11" i="1" s="1"/>
  <c r="AL210" i="12"/>
  <c r="AK20" i="1" s="1"/>
  <c r="AM245" i="16"/>
  <c r="AQ245" i="16" s="1"/>
  <c r="AM292" i="16"/>
  <c r="AM293" i="16"/>
  <c r="AQ293" i="16" s="1"/>
  <c r="AQ289" i="16"/>
  <c r="AM243" i="16"/>
  <c r="AQ243" i="16" s="1"/>
  <c r="AQ241" i="16"/>
  <c r="AK199" i="16"/>
  <c r="AK192" i="16" s="1"/>
  <c r="AM270" i="16"/>
  <c r="AM271" i="16"/>
  <c r="AQ271" i="16" s="1"/>
  <c r="AQ267" i="16"/>
  <c r="AM260" i="16"/>
  <c r="AM259" i="16"/>
  <c r="AQ256" i="16"/>
  <c r="AM220" i="16"/>
  <c r="AM219" i="16"/>
  <c r="AQ216" i="16"/>
  <c r="AL232" i="16"/>
  <c r="AL197" i="16" s="1"/>
  <c r="AJ199" i="16"/>
  <c r="AJ192" i="16" s="1"/>
  <c r="P246" i="15"/>
  <c r="AO249" i="15"/>
  <c r="AF81" i="16"/>
  <c r="AG79" i="16"/>
  <c r="P75" i="16"/>
  <c r="Q67" i="16"/>
  <c r="P60" i="16"/>
  <c r="Q52" i="16"/>
  <c r="AE34" i="16"/>
  <c r="AJ238" i="7" s="1"/>
  <c r="AI66" i="16"/>
  <c r="AI62" i="16"/>
  <c r="AE51" i="16"/>
  <c r="AE47" i="16"/>
  <c r="AJ244" i="7" s="1"/>
  <c r="AJ242" i="7" s="1"/>
  <c r="P341" i="15"/>
  <c r="P330" i="15"/>
  <c r="P291" i="15"/>
  <c r="P280" i="15"/>
  <c r="P269" i="15"/>
  <c r="AI282" i="15"/>
  <c r="Q234" i="15"/>
  <c r="P242" i="15"/>
  <c r="P207" i="15" s="1"/>
  <c r="Q221" i="15"/>
  <c r="AH217" i="15"/>
  <c r="AH213" i="15"/>
  <c r="AG233" i="15"/>
  <c r="AG229" i="15"/>
  <c r="AO166" i="15"/>
  <c r="P199" i="15"/>
  <c r="P163" i="15" s="1"/>
  <c r="Q191" i="15"/>
  <c r="Q177" i="15"/>
  <c r="Q133" i="15"/>
  <c r="P141" i="15"/>
  <c r="P126" i="15"/>
  <c r="Q118" i="15"/>
  <c r="Q106" i="15"/>
  <c r="AF132" i="15"/>
  <c r="AG130" i="15"/>
  <c r="AH117" i="15"/>
  <c r="AH113" i="15"/>
  <c r="AE102" i="15"/>
  <c r="AE98" i="15"/>
  <c r="AG66" i="15"/>
  <c r="AG62" i="15"/>
  <c r="AH64" i="15" s="1"/>
  <c r="AH62" i="15" s="1"/>
  <c r="P75" i="15"/>
  <c r="Q67" i="15"/>
  <c r="Q55" i="15"/>
  <c r="AF49" i="15"/>
  <c r="Q40" i="15"/>
  <c r="AA70" i="12"/>
  <c r="AP67" i="12"/>
  <c r="AC59" i="12"/>
  <c r="AC60" i="12" s="1"/>
  <c r="AB67" i="12"/>
  <c r="AB70" i="12" s="1"/>
  <c r="AB62" i="12"/>
  <c r="AB68" i="12"/>
  <c r="AB69" i="12"/>
  <c r="AI107" i="13"/>
  <c r="AL95" i="13"/>
  <c r="AL100" i="13"/>
  <c r="AM92" i="13"/>
  <c r="AL104" i="13"/>
  <c r="AK78" i="1" s="1"/>
  <c r="AL102" i="13"/>
  <c r="AK25" i="1" s="1"/>
  <c r="AL101" i="13"/>
  <c r="AK16" i="1" s="1"/>
  <c r="AH157" i="12"/>
  <c r="AH111" i="12" s="1"/>
  <c r="AH109" i="12"/>
  <c r="AJ153" i="12"/>
  <c r="AJ104" i="12"/>
  <c r="AJ225" i="12"/>
  <c r="AI60" i="1" s="1"/>
  <c r="AJ254" i="12"/>
  <c r="AK252" i="12"/>
  <c r="AK222" i="12"/>
  <c r="AJ20" i="2" s="1"/>
  <c r="AI256" i="12"/>
  <c r="AI229" i="12" s="1"/>
  <c r="AI227" i="12"/>
  <c r="AI107" i="12"/>
  <c r="AI155" i="12"/>
  <c r="AL142" i="12"/>
  <c r="AL143" i="12" s="1"/>
  <c r="AK145" i="12"/>
  <c r="AK103" i="12" s="1"/>
  <c r="AK150" i="12"/>
  <c r="AJ105" i="12"/>
  <c r="AK102" i="12"/>
  <c r="AK154" i="12"/>
  <c r="AK108" i="12" s="1"/>
  <c r="AK152" i="12"/>
  <c r="AK106" i="12" s="1"/>
  <c r="AK151" i="12"/>
  <c r="AJ132" i="12"/>
  <c r="AJ134" i="12" s="1"/>
  <c r="AL244" i="12"/>
  <c r="AL221" i="12" s="1"/>
  <c r="AL249" i="12"/>
  <c r="AL220" i="12"/>
  <c r="AK11" i="2" s="1"/>
  <c r="AM241" i="12"/>
  <c r="AL251" i="12"/>
  <c r="AL224" i="12" s="1"/>
  <c r="AK21" i="1" s="1"/>
  <c r="AL250" i="12"/>
  <c r="AL223" i="12" s="1"/>
  <c r="AK12" i="1" s="1"/>
  <c r="AL128" i="12"/>
  <c r="AL129" i="12"/>
  <c r="AM119" i="12"/>
  <c r="AL122" i="12"/>
  <c r="AL174" i="12"/>
  <c r="AL179" i="12"/>
  <c r="AM171" i="12"/>
  <c r="AL180" i="12"/>
  <c r="AK10" i="1" s="1"/>
  <c r="AL181" i="12"/>
  <c r="AL253" i="12"/>
  <c r="AL131" i="12"/>
  <c r="AL183" i="12"/>
  <c r="AK72" i="1" s="1"/>
  <c r="AL277" i="12"/>
  <c r="AL279" i="12" s="1"/>
  <c r="AK281" i="12"/>
  <c r="AQ266" i="12"/>
  <c r="AM267" i="12"/>
  <c r="AN39" i="2"/>
  <c r="V33" i="1" l="1"/>
  <c r="AQ448" i="16"/>
  <c r="AM452" i="16"/>
  <c r="AR280" i="7"/>
  <c r="AR279" i="7" s="1"/>
  <c r="AM458" i="16" s="1"/>
  <c r="AQ458" i="16" s="1"/>
  <c r="AM138" i="19"/>
  <c r="AQ138" i="19" s="1"/>
  <c r="AM341" i="16"/>
  <c r="AQ341" i="16" s="1"/>
  <c r="AQ339" i="16"/>
  <c r="AL457" i="16"/>
  <c r="X35" i="2"/>
  <c r="X33" i="2" s="1"/>
  <c r="Y432" i="16"/>
  <c r="AB321" i="15"/>
  <c r="AB28" i="18"/>
  <c r="AP28" i="18"/>
  <c r="AA26" i="18"/>
  <c r="AA35" i="18" s="1"/>
  <c r="AP35" i="18" s="1"/>
  <c r="AH402" i="15"/>
  <c r="AH390" i="15" s="1"/>
  <c r="AG414" i="15"/>
  <c r="AG427" i="15" s="1"/>
  <c r="AC302" i="7"/>
  <c r="AC291" i="7"/>
  <c r="X20" i="18"/>
  <c r="V38" i="2"/>
  <c r="W382" i="15"/>
  <c r="V106" i="1"/>
  <c r="W100" i="18"/>
  <c r="W103" i="18" s="1"/>
  <c r="W125" i="18"/>
  <c r="W129" i="18" s="1"/>
  <c r="V107" i="1"/>
  <c r="X119" i="18"/>
  <c r="X97" i="18"/>
  <c r="X21" i="18"/>
  <c r="X19" i="18" s="1"/>
  <c r="W80" i="1" s="1"/>
  <c r="Y15" i="18"/>
  <c r="AC305" i="7"/>
  <c r="X457" i="15"/>
  <c r="X473" i="15"/>
  <c r="X470" i="15" s="1"/>
  <c r="AD186" i="15"/>
  <c r="AD190" i="15"/>
  <c r="AI218" i="7"/>
  <c r="AI217" i="7" s="1"/>
  <c r="AD200" i="15" s="1"/>
  <c r="P166" i="15"/>
  <c r="Y445" i="15"/>
  <c r="Y436" i="15"/>
  <c r="AJ237" i="7"/>
  <c r="AE30" i="16" s="1"/>
  <c r="AM296" i="12"/>
  <c r="AQ295" i="12"/>
  <c r="AA34" i="15"/>
  <c r="AA32" i="15" s="1"/>
  <c r="AE197" i="7"/>
  <c r="AE195" i="7" s="1"/>
  <c r="AE190" i="7" s="1"/>
  <c r="Z30" i="15" s="1"/>
  <c r="AK21" i="2"/>
  <c r="AL306" i="12"/>
  <c r="AJ61" i="1"/>
  <c r="AK308" i="12"/>
  <c r="AK310" i="12" s="1"/>
  <c r="Z301" i="16"/>
  <c r="Y158" i="1"/>
  <c r="AJ317" i="16"/>
  <c r="AJ318" i="16"/>
  <c r="AK310" i="16"/>
  <c r="X165" i="19"/>
  <c r="Y163" i="19"/>
  <c r="Y157" i="19"/>
  <c r="X30" i="1" s="1"/>
  <c r="X28" i="1" s="1"/>
  <c r="Y160" i="19"/>
  <c r="Z160" i="19"/>
  <c r="Y97" i="1" s="1"/>
  <c r="Z157" i="19"/>
  <c r="Z163" i="19"/>
  <c r="Z442" i="16"/>
  <c r="Z428" i="16"/>
  <c r="AA143" i="19"/>
  <c r="AP143" i="19" s="1"/>
  <c r="Z149" i="19"/>
  <c r="AE420" i="7"/>
  <c r="Y51" i="19"/>
  <c r="X110" i="1"/>
  <c r="Z49" i="18"/>
  <c r="Z52" i="18"/>
  <c r="Y103" i="1" s="1"/>
  <c r="AE308" i="7"/>
  <c r="AE307" i="7" s="1"/>
  <c r="Z53" i="18" s="1"/>
  <c r="Z50" i="18" s="1"/>
  <c r="AI171" i="15"/>
  <c r="AI169" i="15" s="1"/>
  <c r="AJ171" i="15" s="1"/>
  <c r="AD399" i="7"/>
  <c r="Y150" i="19" s="1"/>
  <c r="X112" i="1"/>
  <c r="Y147" i="19"/>
  <c r="AE417" i="7"/>
  <c r="AE406" i="7"/>
  <c r="Z148" i="19"/>
  <c r="AF275" i="7"/>
  <c r="AF274" i="7" s="1"/>
  <c r="AA446" i="16" s="1"/>
  <c r="AP446" i="16" s="1"/>
  <c r="AA137" i="19"/>
  <c r="Y50" i="18"/>
  <c r="Y54" i="18" s="1"/>
  <c r="Y38" i="19"/>
  <c r="Z34" i="19"/>
  <c r="Y73" i="18"/>
  <c r="Y77" i="18" s="1"/>
  <c r="AB30" i="18"/>
  <c r="AC273" i="15"/>
  <c r="AB275" i="15"/>
  <c r="AA254" i="15"/>
  <c r="AA277" i="15"/>
  <c r="AP277" i="15" s="1"/>
  <c r="AA29" i="18"/>
  <c r="AA47" i="18"/>
  <c r="AP47" i="18" s="1"/>
  <c r="AP30" i="18"/>
  <c r="AG223" i="7"/>
  <c r="AG222" i="7" s="1"/>
  <c r="AB37" i="18" s="1"/>
  <c r="AB27" i="18"/>
  <c r="Z70" i="18"/>
  <c r="Z72" i="18"/>
  <c r="Z75" i="18"/>
  <c r="Y104" i="1" s="1"/>
  <c r="Z69" i="18"/>
  <c r="AE318" i="7" s="1"/>
  <c r="AE317" i="7" s="1"/>
  <c r="Z76" i="18" s="1"/>
  <c r="X84" i="1"/>
  <c r="Z9" i="18"/>
  <c r="AE228" i="7"/>
  <c r="AE227" i="7" s="1"/>
  <c r="Z431" i="15" s="1"/>
  <c r="U22" i="12"/>
  <c r="AL228" i="12"/>
  <c r="T35" i="12"/>
  <c r="T21" i="12" s="1"/>
  <c r="T49" i="12"/>
  <c r="T37" i="12" s="1"/>
  <c r="T23" i="12" s="1"/>
  <c r="V27" i="12"/>
  <c r="AA35" i="7"/>
  <c r="AA25" i="7" s="1"/>
  <c r="AP378" i="16"/>
  <c r="AA380" i="16"/>
  <c r="AA366" i="16"/>
  <c r="AP366" i="16" s="1"/>
  <c r="AP379" i="16"/>
  <c r="AA367" i="16"/>
  <c r="AP367" i="16" s="1"/>
  <c r="AC373" i="16"/>
  <c r="AH270" i="7" s="1"/>
  <c r="AH269" i="7" s="1"/>
  <c r="AC369" i="16" s="1"/>
  <c r="AB375" i="16"/>
  <c r="AB377" i="16" s="1"/>
  <c r="AB13" i="19"/>
  <c r="AE266" i="15"/>
  <c r="AF260" i="15"/>
  <c r="AQ358" i="15"/>
  <c r="AM361" i="15"/>
  <c r="AM362" i="15"/>
  <c r="AQ362" i="15" s="1"/>
  <c r="AK46" i="13"/>
  <c r="AJ23" i="1" s="1"/>
  <c r="AK27" i="13"/>
  <c r="AP140" i="7" s="1"/>
  <c r="AP130" i="7" s="1"/>
  <c r="AK50" i="13" s="1"/>
  <c r="AM278" i="12"/>
  <c r="AM259" i="12"/>
  <c r="AR110" i="7" s="1"/>
  <c r="AR100" i="7" s="1"/>
  <c r="AM280" i="12" s="1"/>
  <c r="AQ280" i="12" s="1"/>
  <c r="AL102" i="12"/>
  <c r="AL101" i="12"/>
  <c r="AQ50" i="7" s="1"/>
  <c r="AQ40" i="7" s="1"/>
  <c r="AL110" i="12" s="1"/>
  <c r="AK19" i="1"/>
  <c r="AL127" i="12"/>
  <c r="AL130" i="12" s="1"/>
  <c r="AL132" i="12" s="1"/>
  <c r="P19" i="15"/>
  <c r="O35" i="1" s="1"/>
  <c r="P20" i="15"/>
  <c r="O49" i="1" s="1"/>
  <c r="X91" i="1"/>
  <c r="Z48" i="19"/>
  <c r="Z46" i="19"/>
  <c r="AE367" i="7" s="1"/>
  <c r="AE366" i="7" s="1"/>
  <c r="Z56" i="19" s="1"/>
  <c r="Z47" i="19"/>
  <c r="Z55" i="19"/>
  <c r="Z52" i="19" s="1"/>
  <c r="Y110" i="1" s="1"/>
  <c r="Z33" i="19"/>
  <c r="AP12" i="19"/>
  <c r="AA31" i="19"/>
  <c r="AP31" i="19" s="1"/>
  <c r="AA11" i="19"/>
  <c r="AF357" i="7" s="1"/>
  <c r="AF356" i="7" s="1"/>
  <c r="AA19" i="19" s="1"/>
  <c r="AA30" i="19"/>
  <c r="AP30" i="19" s="1"/>
  <c r="AA329" i="16"/>
  <c r="AA328" i="16"/>
  <c r="AA304" i="16"/>
  <c r="AP325" i="16"/>
  <c r="Z16" i="19"/>
  <c r="AA17" i="19"/>
  <c r="AP8" i="19"/>
  <c r="AB9" i="19"/>
  <c r="AG352" i="7" s="1"/>
  <c r="AG351" i="7" s="1"/>
  <c r="AB321" i="16"/>
  <c r="Z307" i="16"/>
  <c r="Z299" i="16" s="1"/>
  <c r="Z297" i="16"/>
  <c r="Y29" i="1" s="1"/>
  <c r="AJ13" i="2"/>
  <c r="AK45" i="13"/>
  <c r="AJ14" i="1" s="1"/>
  <c r="U16" i="12"/>
  <c r="T17" i="2"/>
  <c r="V96" i="12"/>
  <c r="V46" i="12" s="1"/>
  <c r="V34" i="12" s="1"/>
  <c r="V87" i="12"/>
  <c r="V41" i="12" s="1"/>
  <c r="V29" i="12" s="1"/>
  <c r="V15" i="12" s="1"/>
  <c r="V40" i="12"/>
  <c r="V28" i="12" s="1"/>
  <c r="V93" i="12"/>
  <c r="V43" i="12" s="1"/>
  <c r="V31" i="12" s="1"/>
  <c r="V94" i="12"/>
  <c r="V44" i="12" s="1"/>
  <c r="V32" i="12" s="1"/>
  <c r="W84" i="12"/>
  <c r="V92" i="12"/>
  <c r="U45" i="12"/>
  <c r="U33" i="12" s="1"/>
  <c r="U97" i="12"/>
  <c r="P318" i="15"/>
  <c r="V38" i="18"/>
  <c r="AJ59" i="1"/>
  <c r="AK213" i="12"/>
  <c r="AK215" i="12" s="1"/>
  <c r="AJ58" i="1"/>
  <c r="AK184" i="12"/>
  <c r="AK186" i="12" s="1"/>
  <c r="AI345" i="15"/>
  <c r="AH347" i="15"/>
  <c r="AG336" i="15"/>
  <c r="AG338" i="15" s="1"/>
  <c r="AH334" i="15"/>
  <c r="AH332" i="15" s="1"/>
  <c r="AI286" i="15"/>
  <c r="AJ284" i="15"/>
  <c r="AJ282" i="15" s="1"/>
  <c r="P250" i="15"/>
  <c r="O40" i="2"/>
  <c r="O39" i="2" s="1"/>
  <c r="P22" i="15"/>
  <c r="O151" i="1" s="1"/>
  <c r="P257" i="15"/>
  <c r="P95" i="15"/>
  <c r="AQ422" i="16"/>
  <c r="AM424" i="16"/>
  <c r="AQ424" i="16" s="1"/>
  <c r="AH62" i="1"/>
  <c r="AI49" i="13"/>
  <c r="AI51" i="13" s="1"/>
  <c r="AL211" i="12"/>
  <c r="AK19" i="2"/>
  <c r="AK225" i="12"/>
  <c r="AJ60" i="1" s="1"/>
  <c r="AK254" i="12"/>
  <c r="AL182" i="12"/>
  <c r="AK18" i="2"/>
  <c r="P29" i="15"/>
  <c r="AM302" i="15"/>
  <c r="AQ302" i="15" s="1"/>
  <c r="AQ300" i="15"/>
  <c r="AJ47" i="13"/>
  <c r="AI22" i="2"/>
  <c r="AL103" i="13"/>
  <c r="AK24" i="2"/>
  <c r="Q151" i="15"/>
  <c r="AI145" i="15"/>
  <c r="AI143" i="15" s="1"/>
  <c r="Q85" i="15"/>
  <c r="AF79" i="15"/>
  <c r="Y445" i="16"/>
  <c r="Y431" i="16" s="1"/>
  <c r="Y430" i="16"/>
  <c r="X44" i="1" s="1"/>
  <c r="Z443" i="16"/>
  <c r="Z429" i="16" s="1"/>
  <c r="AL190" i="16"/>
  <c r="AA436" i="16"/>
  <c r="O37" i="2"/>
  <c r="O36" i="2" s="1"/>
  <c r="P8" i="15"/>
  <c r="Z424" i="15"/>
  <c r="Z410" i="15"/>
  <c r="Z392" i="15"/>
  <c r="AA399" i="15"/>
  <c r="AP399" i="15" s="1"/>
  <c r="Z386" i="15"/>
  <c r="Z12" i="18" s="1"/>
  <c r="AM210" i="16"/>
  <c r="AQ210" i="16" s="1"/>
  <c r="AQ209" i="16"/>
  <c r="AQ411" i="16"/>
  <c r="AM413" i="16"/>
  <c r="AQ413" i="16" s="1"/>
  <c r="AK44" i="13"/>
  <c r="AL36" i="13"/>
  <c r="AL37" i="13" s="1"/>
  <c r="AK39" i="13"/>
  <c r="AM391" i="16"/>
  <c r="AQ391" i="16" s="1"/>
  <c r="AQ389" i="16"/>
  <c r="AM194" i="16"/>
  <c r="AQ227" i="16"/>
  <c r="AM230" i="16"/>
  <c r="AM195" i="16" s="1"/>
  <c r="AQ195" i="16" s="1"/>
  <c r="AM231" i="16"/>
  <c r="Q151" i="16"/>
  <c r="Q121" i="16"/>
  <c r="P95" i="16"/>
  <c r="Q106" i="16"/>
  <c r="Q139" i="16"/>
  <c r="Q140" i="16"/>
  <c r="R135" i="16"/>
  <c r="AI117" i="16"/>
  <c r="AJ115" i="16"/>
  <c r="AF145" i="16"/>
  <c r="AI102" i="16"/>
  <c r="AI98" i="16"/>
  <c r="AI132" i="16"/>
  <c r="AI128" i="16"/>
  <c r="AJ155" i="12"/>
  <c r="AJ107" i="12"/>
  <c r="AQ200" i="12"/>
  <c r="AM201" i="12"/>
  <c r="AM247" i="16"/>
  <c r="AQ247" i="16" s="1"/>
  <c r="AM246" i="16"/>
  <c r="AQ292" i="16"/>
  <c r="AM294" i="16"/>
  <c r="AQ294" i="16" s="1"/>
  <c r="AQ270" i="16"/>
  <c r="AM272" i="16"/>
  <c r="AQ272" i="16" s="1"/>
  <c r="AQ260" i="16"/>
  <c r="AM261" i="16"/>
  <c r="AQ259" i="16"/>
  <c r="AQ220" i="16"/>
  <c r="AM221" i="16"/>
  <c r="AQ219" i="16"/>
  <c r="AO24" i="15"/>
  <c r="Q89" i="16"/>
  <c r="Q88" i="16"/>
  <c r="AG81" i="16"/>
  <c r="AG77" i="16"/>
  <c r="Q70" i="16"/>
  <c r="Q55" i="16"/>
  <c r="AJ64" i="16"/>
  <c r="AJ62" i="16" s="1"/>
  <c r="AF49" i="16"/>
  <c r="AF47" i="16" s="1"/>
  <c r="P247" i="15"/>
  <c r="P248" i="15"/>
  <c r="O46" i="1" s="1"/>
  <c r="Q351" i="15"/>
  <c r="Q350" i="15"/>
  <c r="Q237" i="15"/>
  <c r="Q204" i="15" s="1"/>
  <c r="Q224" i="15"/>
  <c r="Q225" i="15"/>
  <c r="R220" i="15"/>
  <c r="P210" i="15"/>
  <c r="AI215" i="15"/>
  <c r="AI213" i="15" s="1"/>
  <c r="AH231" i="15"/>
  <c r="AH229" i="15" s="1"/>
  <c r="Q194" i="15"/>
  <c r="Q160" i="15" s="1"/>
  <c r="Q181" i="15"/>
  <c r="Q180" i="15"/>
  <c r="R176" i="15"/>
  <c r="Q136" i="15"/>
  <c r="Q121" i="15"/>
  <c r="Q109" i="15"/>
  <c r="Q110" i="15"/>
  <c r="R105" i="15"/>
  <c r="AI115" i="15"/>
  <c r="AI113" i="15" s="1"/>
  <c r="AF100" i="15"/>
  <c r="AG132" i="15"/>
  <c r="AG128" i="15"/>
  <c r="AF47" i="15"/>
  <c r="AG49" i="15" s="1"/>
  <c r="Q70" i="15"/>
  <c r="AI64" i="15"/>
  <c r="AH66" i="15"/>
  <c r="R54" i="15"/>
  <c r="Q59" i="15"/>
  <c r="Q58" i="15"/>
  <c r="AF51" i="15"/>
  <c r="Q44" i="15"/>
  <c r="Q43" i="15"/>
  <c r="R39" i="15"/>
  <c r="AP70" i="12"/>
  <c r="AA72" i="12"/>
  <c r="AC71" i="12"/>
  <c r="AC67" i="12"/>
  <c r="AC69" i="12"/>
  <c r="AD59" i="12"/>
  <c r="AD60" i="12" s="1"/>
  <c r="AC68" i="12"/>
  <c r="AC62" i="12"/>
  <c r="AI157" i="12"/>
  <c r="AI111" i="12" s="1"/>
  <c r="AI109" i="12"/>
  <c r="AK105" i="13"/>
  <c r="AQ92" i="13"/>
  <c r="AM93" i="13"/>
  <c r="AJ227" i="12"/>
  <c r="AJ256" i="12"/>
  <c r="AJ229" i="12" s="1"/>
  <c r="AK153" i="12"/>
  <c r="AK104" i="12"/>
  <c r="AM142" i="12"/>
  <c r="AL150" i="12"/>
  <c r="AL145" i="12"/>
  <c r="AL103" i="12" s="1"/>
  <c r="AK105" i="12"/>
  <c r="AL152" i="12"/>
  <c r="AL106" i="12" s="1"/>
  <c r="AL151" i="12"/>
  <c r="AL154" i="12"/>
  <c r="AL108" i="12" s="1"/>
  <c r="AK132" i="12"/>
  <c r="AL222" i="12"/>
  <c r="AK20" i="2" s="1"/>
  <c r="AL252" i="12"/>
  <c r="AQ241" i="12"/>
  <c r="AM242" i="12"/>
  <c r="AM232" i="12" s="1"/>
  <c r="AR95" i="7" s="1"/>
  <c r="AR85" i="7" s="1"/>
  <c r="AM255" i="12" s="1"/>
  <c r="AQ119" i="12"/>
  <c r="AM120" i="12"/>
  <c r="AQ171" i="12"/>
  <c r="AM172" i="12"/>
  <c r="AL226" i="12"/>
  <c r="AK74" i="1" s="1"/>
  <c r="AB72" i="12"/>
  <c r="AL281" i="12"/>
  <c r="AM274" i="12"/>
  <c r="AM269" i="12"/>
  <c r="AQ267" i="12"/>
  <c r="AM276" i="12"/>
  <c r="AM275" i="12"/>
  <c r="AP26" i="18" l="1"/>
  <c r="AB26" i="18"/>
  <c r="AB35" i="18" s="1"/>
  <c r="AM455" i="16"/>
  <c r="AM456" i="16"/>
  <c r="AQ456" i="16" s="1"/>
  <c r="AQ452" i="16"/>
  <c r="X159" i="1"/>
  <c r="Y433" i="16"/>
  <c r="Y434" i="16" s="1"/>
  <c r="Z432" i="16"/>
  <c r="Y35" i="2"/>
  <c r="Y33" i="2" s="1"/>
  <c r="AC323" i="15"/>
  <c r="AB325" i="15"/>
  <c r="AB315" i="15" s="1"/>
  <c r="AB31" i="18"/>
  <c r="AB29" i="18" s="1"/>
  <c r="AH414" i="15"/>
  <c r="AH427" i="15" s="1"/>
  <c r="AI402" i="15"/>
  <c r="AI390" i="15" s="1"/>
  <c r="V155" i="1"/>
  <c r="W383" i="15"/>
  <c r="X124" i="18"/>
  <c r="W88" i="1" s="1"/>
  <c r="X121" i="18"/>
  <c r="X127" i="18"/>
  <c r="X99" i="18"/>
  <c r="W86" i="1" s="1"/>
  <c r="X102" i="18"/>
  <c r="X476" i="15"/>
  <c r="X477" i="15" s="1"/>
  <c r="X378" i="15"/>
  <c r="X379" i="15"/>
  <c r="AI213" i="7"/>
  <c r="AI211" i="7" s="1"/>
  <c r="AI206" i="7" s="1"/>
  <c r="AD183" i="15" s="1"/>
  <c r="AE188" i="15"/>
  <c r="AE186" i="15" s="1"/>
  <c r="AD233" i="7"/>
  <c r="AD232" i="7" s="1"/>
  <c r="Y478" i="15" s="1"/>
  <c r="Y10" i="18"/>
  <c r="Y8" i="18" s="1"/>
  <c r="Y460" i="15"/>
  <c r="Z448" i="15"/>
  <c r="Y433" i="15"/>
  <c r="Y13" i="18" s="1"/>
  <c r="Y11" i="18" s="1"/>
  <c r="V101" i="1"/>
  <c r="AC284" i="7"/>
  <c r="X22" i="18" s="1"/>
  <c r="X23" i="18" s="1"/>
  <c r="W102" i="1"/>
  <c r="AM286" i="12"/>
  <c r="AL12" i="2"/>
  <c r="AP12" i="2" s="1"/>
  <c r="AM303" i="12"/>
  <c r="AM298" i="12"/>
  <c r="AQ298" i="12" s="1"/>
  <c r="AM307" i="12"/>
  <c r="AL75" i="1" s="1"/>
  <c r="AP75" i="1" s="1"/>
  <c r="AQ296" i="12"/>
  <c r="AM304" i="12"/>
  <c r="AM305" i="12"/>
  <c r="AB34" i="15"/>
  <c r="AF197" i="7"/>
  <c r="AF195" i="7" s="1"/>
  <c r="AP32" i="15"/>
  <c r="AF191" i="7"/>
  <c r="AA36" i="15"/>
  <c r="AP36" i="15" s="1"/>
  <c r="AP34" i="15"/>
  <c r="AQ259" i="12"/>
  <c r="Z302" i="16"/>
  <c r="AL308" i="12"/>
  <c r="AL310" i="12" s="1"/>
  <c r="AK61" i="1"/>
  <c r="Z54" i="18"/>
  <c r="Y82" i="1"/>
  <c r="Y30" i="1"/>
  <c r="Y28" i="1" s="1"/>
  <c r="AL312" i="16"/>
  <c r="AL310" i="16" s="1"/>
  <c r="AK314" i="16"/>
  <c r="AK316" i="16" s="1"/>
  <c r="Y161" i="19"/>
  <c r="X113" i="1"/>
  <c r="X97" i="1"/>
  <c r="Z161" i="19"/>
  <c r="Z165" i="19" s="1"/>
  <c r="Y113" i="1"/>
  <c r="AJ319" i="16"/>
  <c r="AA440" i="16"/>
  <c r="AA140" i="19"/>
  <c r="AF143" i="16"/>
  <c r="AK249" i="7"/>
  <c r="AK248" i="7" s="1"/>
  <c r="AF96" i="16" s="1"/>
  <c r="AI173" i="15"/>
  <c r="AN207" i="7"/>
  <c r="Y151" i="19"/>
  <c r="X96" i="1"/>
  <c r="AE399" i="7"/>
  <c r="Z150" i="19" s="1"/>
  <c r="Z151" i="19" s="1"/>
  <c r="Y112" i="1"/>
  <c r="Z147" i="19"/>
  <c r="AP137" i="19"/>
  <c r="AA136" i="19"/>
  <c r="V48" i="12"/>
  <c r="V36" i="12" s="1"/>
  <c r="Z38" i="19"/>
  <c r="AB47" i="18"/>
  <c r="AC271" i="15"/>
  <c r="AC27" i="18"/>
  <c r="AH223" i="7"/>
  <c r="AH222" i="7" s="1"/>
  <c r="AC37" i="18" s="1"/>
  <c r="AB277" i="15"/>
  <c r="AB254" i="15"/>
  <c r="AA36" i="18"/>
  <c r="AP29" i="18"/>
  <c r="AA66" i="18"/>
  <c r="AA46" i="18"/>
  <c r="Y84" i="1"/>
  <c r="Z73" i="18"/>
  <c r="Z77" i="18" s="1"/>
  <c r="AJ169" i="15"/>
  <c r="AK171" i="15" s="1"/>
  <c r="AP207" i="7" s="1"/>
  <c r="AO207" i="7"/>
  <c r="AQ255" i="12"/>
  <c r="AM228" i="12"/>
  <c r="AQ228" i="12" s="1"/>
  <c r="AP380" i="16"/>
  <c r="AA368" i="16"/>
  <c r="AP368" i="16" s="1"/>
  <c r="AB379" i="16"/>
  <c r="AB367" i="16" s="1"/>
  <c r="AB378" i="16"/>
  <c r="AB365" i="16"/>
  <c r="AC10" i="19"/>
  <c r="AC371" i="16"/>
  <c r="AG262" i="15"/>
  <c r="AF264" i="15"/>
  <c r="AM363" i="15"/>
  <c r="AQ363" i="15" s="1"/>
  <c r="AQ361" i="15"/>
  <c r="AF77" i="15"/>
  <c r="AG79" i="15" s="1"/>
  <c r="AF98" i="15"/>
  <c r="AG100" i="15" s="1"/>
  <c r="AL202" i="7" s="1"/>
  <c r="AL201" i="7" s="1"/>
  <c r="AG96" i="15" s="1"/>
  <c r="AK202" i="7"/>
  <c r="AK201" i="7" s="1"/>
  <c r="AF96" i="15" s="1"/>
  <c r="AL15" i="2"/>
  <c r="AP15" i="2" s="1"/>
  <c r="AM83" i="13"/>
  <c r="AK13" i="2"/>
  <c r="AL27" i="13"/>
  <c r="AQ140" i="7" s="1"/>
  <c r="AQ130" i="7" s="1"/>
  <c r="AL50" i="13" s="1"/>
  <c r="AQ232" i="12"/>
  <c r="AM219" i="12"/>
  <c r="AL10" i="2"/>
  <c r="AP10" i="2" s="1"/>
  <c r="AM191" i="12"/>
  <c r="AL9" i="2"/>
  <c r="AP9" i="2" s="1"/>
  <c r="AM162" i="12"/>
  <c r="AR65" i="7" s="1"/>
  <c r="AR55" i="7" s="1"/>
  <c r="AM185" i="12" s="1"/>
  <c r="AQ185" i="12" s="1"/>
  <c r="AD71" i="12"/>
  <c r="V20" i="12"/>
  <c r="U71" i="1"/>
  <c r="Y91" i="1"/>
  <c r="Z51" i="19"/>
  <c r="AA42" i="19"/>
  <c r="AA25" i="19"/>
  <c r="AA36" i="19" s="1"/>
  <c r="AA18" i="19"/>
  <c r="AA16" i="19" s="1"/>
  <c r="AP11" i="19"/>
  <c r="AA29" i="19"/>
  <c r="AA306" i="16"/>
  <c r="AP329" i="16"/>
  <c r="AP328" i="16"/>
  <c r="AA305" i="16"/>
  <c r="AA330" i="16"/>
  <c r="AP304" i="16"/>
  <c r="AS304" i="16" s="1"/>
  <c r="AA296" i="16"/>
  <c r="AP17" i="19"/>
  <c r="AB8" i="19"/>
  <c r="AB17" i="19" s="1"/>
  <c r="AC323" i="16"/>
  <c r="AH265" i="7" s="1"/>
  <c r="AH264" i="7" s="1"/>
  <c r="AC308" i="16" s="1"/>
  <c r="AB325" i="16"/>
  <c r="AB12" i="19"/>
  <c r="Y90" i="1"/>
  <c r="V14" i="12"/>
  <c r="U8" i="2"/>
  <c r="V17" i="12"/>
  <c r="U9" i="1"/>
  <c r="V18" i="12"/>
  <c r="U18" i="1"/>
  <c r="U19" i="12"/>
  <c r="T57" i="1"/>
  <c r="P251" i="15"/>
  <c r="O154" i="1"/>
  <c r="W85" i="12"/>
  <c r="W39" i="12" s="1"/>
  <c r="W13" i="12"/>
  <c r="V42" i="12"/>
  <c r="V30" i="12" s="1"/>
  <c r="V95" i="12"/>
  <c r="U99" i="12"/>
  <c r="U47" i="12"/>
  <c r="Z423" i="15"/>
  <c r="AK59" i="1"/>
  <c r="AL213" i="12"/>
  <c r="AL215" i="12" s="1"/>
  <c r="AK58" i="1"/>
  <c r="AL184" i="12"/>
  <c r="AL186" i="12" s="1"/>
  <c r="AI62" i="1"/>
  <c r="AJ49" i="13"/>
  <c r="AJ51" i="13" s="1"/>
  <c r="P12" i="15"/>
  <c r="AI334" i="15"/>
  <c r="AI332" i="15" s="1"/>
  <c r="AH336" i="15"/>
  <c r="AH338" i="15" s="1"/>
  <c r="AJ286" i="15"/>
  <c r="AK284" i="15"/>
  <c r="X42" i="1"/>
  <c r="P42" i="2"/>
  <c r="Q208" i="15"/>
  <c r="P41" i="2"/>
  <c r="Q164" i="15"/>
  <c r="P23" i="15"/>
  <c r="O48" i="1"/>
  <c r="O34" i="1"/>
  <c r="Q26" i="15"/>
  <c r="AK227" i="12"/>
  <c r="AK256" i="12"/>
  <c r="AK229" i="12" s="1"/>
  <c r="P21" i="15"/>
  <c r="AK64" i="1"/>
  <c r="AL105" i="13"/>
  <c r="AL107" i="13" s="1"/>
  <c r="Q92" i="15"/>
  <c r="AK47" i="13"/>
  <c r="AJ22" i="2"/>
  <c r="R150" i="15"/>
  <c r="Q155" i="15"/>
  <c r="Q154" i="15"/>
  <c r="AJ145" i="15"/>
  <c r="AI147" i="15"/>
  <c r="R84" i="15"/>
  <c r="Q89" i="15"/>
  <c r="Q88" i="15"/>
  <c r="AF81" i="15"/>
  <c r="P9" i="15"/>
  <c r="O32" i="1"/>
  <c r="AB438" i="16"/>
  <c r="Z444" i="16"/>
  <c r="AP438" i="16"/>
  <c r="AP437" i="16"/>
  <c r="AP436" i="16"/>
  <c r="Z416" i="15"/>
  <c r="Z404" i="15"/>
  <c r="AA398" i="15"/>
  <c r="AA387" i="15"/>
  <c r="AM232" i="16"/>
  <c r="AQ230" i="16"/>
  <c r="AJ109" i="12"/>
  <c r="AJ157" i="12"/>
  <c r="AJ111" i="12" s="1"/>
  <c r="AL48" i="13"/>
  <c r="AK76" i="1" s="1"/>
  <c r="AL45" i="13"/>
  <c r="AK14" i="1" s="1"/>
  <c r="AL46" i="13"/>
  <c r="AK23" i="1" s="1"/>
  <c r="AL39" i="13"/>
  <c r="AL44" i="13"/>
  <c r="AM36" i="13"/>
  <c r="AM187" i="16"/>
  <c r="AQ187" i="16" s="1"/>
  <c r="AQ194" i="16"/>
  <c r="AQ231" i="16"/>
  <c r="AM196" i="16"/>
  <c r="R150" i="16"/>
  <c r="Q154" i="16"/>
  <c r="Q155" i="16"/>
  <c r="Q124" i="16"/>
  <c r="Q125" i="16"/>
  <c r="R120" i="16"/>
  <c r="Q109" i="16"/>
  <c r="Q110" i="16"/>
  <c r="Q92" i="16"/>
  <c r="Q141" i="16"/>
  <c r="R133" i="16"/>
  <c r="AF147" i="16"/>
  <c r="AJ100" i="16"/>
  <c r="AJ130" i="16"/>
  <c r="AJ128" i="16" s="1"/>
  <c r="AJ117" i="16"/>
  <c r="AJ113" i="16"/>
  <c r="AM188" i="16"/>
  <c r="AQ188" i="16" s="1"/>
  <c r="AQ246" i="16"/>
  <c r="AM203" i="12"/>
  <c r="AQ203" i="12" s="1"/>
  <c r="AM210" i="12"/>
  <c r="AM209" i="12"/>
  <c r="AM208" i="12"/>
  <c r="AL19" i="2" s="1"/>
  <c r="AP19" i="2" s="1"/>
  <c r="AQ201" i="12"/>
  <c r="AM212" i="12"/>
  <c r="AM248" i="16"/>
  <c r="AQ261" i="16"/>
  <c r="AQ221" i="16"/>
  <c r="AL199" i="16"/>
  <c r="AL192" i="16" s="1"/>
  <c r="Q90" i="16"/>
  <c r="AH79" i="16"/>
  <c r="AH77" i="16" s="1"/>
  <c r="R69" i="16"/>
  <c r="Q74" i="16"/>
  <c r="Q73" i="16"/>
  <c r="R54" i="16"/>
  <c r="Q59" i="16"/>
  <c r="Q58" i="16"/>
  <c r="AJ66" i="16"/>
  <c r="AK64" i="16"/>
  <c r="AG49" i="16"/>
  <c r="AF51" i="16"/>
  <c r="AF34" i="16"/>
  <c r="AK238" i="7" s="1"/>
  <c r="Q339" i="15"/>
  <c r="Q340" i="15"/>
  <c r="Q329" i="15"/>
  <c r="Q317" i="15" s="1"/>
  <c r="Q328" i="15"/>
  <c r="Q289" i="15"/>
  <c r="Q290" i="15"/>
  <c r="Q278" i="15"/>
  <c r="Q279" i="15"/>
  <c r="Q267" i="15"/>
  <c r="Q268" i="15"/>
  <c r="P249" i="15"/>
  <c r="Q352" i="15"/>
  <c r="AI343" i="15"/>
  <c r="Q240" i="15"/>
  <c r="Q205" i="15" s="1"/>
  <c r="P37" i="1" s="1"/>
  <c r="Q241" i="15"/>
  <c r="Q206" i="15" s="1"/>
  <c r="P51" i="1" s="1"/>
  <c r="R236" i="15"/>
  <c r="Q226" i="15"/>
  <c r="R218" i="15"/>
  <c r="AI217" i="15"/>
  <c r="AJ215" i="15"/>
  <c r="AH233" i="15"/>
  <c r="AI231" i="15"/>
  <c r="R193" i="15"/>
  <c r="Q198" i="15"/>
  <c r="Q162" i="15" s="1"/>
  <c r="P50" i="1" s="1"/>
  <c r="Q197" i="15"/>
  <c r="Q161" i="15" s="1"/>
  <c r="P36" i="1" s="1"/>
  <c r="Q182" i="15"/>
  <c r="R174" i="15"/>
  <c r="AJ173" i="15"/>
  <c r="R135" i="15"/>
  <c r="Q139" i="15"/>
  <c r="Q140" i="15"/>
  <c r="Q125" i="15"/>
  <c r="Q124" i="15"/>
  <c r="R120" i="15"/>
  <c r="R103" i="15"/>
  <c r="Q111" i="15"/>
  <c r="AI117" i="15"/>
  <c r="AJ115" i="15"/>
  <c r="AJ113" i="15" s="1"/>
  <c r="AF102" i="15"/>
  <c r="AH130" i="15"/>
  <c r="AH128" i="15" s="1"/>
  <c r="Q73" i="15"/>
  <c r="Q74" i="15"/>
  <c r="R69" i="15"/>
  <c r="AI66" i="15"/>
  <c r="AI62" i="15"/>
  <c r="R52" i="15"/>
  <c r="Q60" i="15"/>
  <c r="AG51" i="15"/>
  <c r="AG47" i="15"/>
  <c r="R37" i="15"/>
  <c r="Q45" i="15"/>
  <c r="AA74" i="12"/>
  <c r="AP74" i="12" s="1"/>
  <c r="AP72" i="12"/>
  <c r="AC70" i="12"/>
  <c r="AD67" i="12"/>
  <c r="AD62" i="12"/>
  <c r="AE59" i="12"/>
  <c r="AD69" i="12"/>
  <c r="AD68" i="12"/>
  <c r="AK107" i="13"/>
  <c r="AM100" i="13"/>
  <c r="AM95" i="13"/>
  <c r="AQ93" i="13"/>
  <c r="AM104" i="13"/>
  <c r="AL78" i="1" s="1"/>
  <c r="AP78" i="1" s="1"/>
  <c r="AM102" i="13"/>
  <c r="AL25" i="1" s="1"/>
  <c r="AP25" i="1" s="1"/>
  <c r="AM101" i="13"/>
  <c r="AL16" i="1" s="1"/>
  <c r="AP16" i="1" s="1"/>
  <c r="AK107" i="12"/>
  <c r="AK155" i="12"/>
  <c r="AK134" i="12"/>
  <c r="AL254" i="12"/>
  <c r="AL225" i="12"/>
  <c r="AK60" i="1" s="1"/>
  <c r="AM244" i="12"/>
  <c r="AM249" i="12"/>
  <c r="AM222" i="12" s="1"/>
  <c r="AL20" i="2" s="1"/>
  <c r="AP20" i="2" s="1"/>
  <c r="AM220" i="12"/>
  <c r="AM250" i="12"/>
  <c r="AM251" i="12"/>
  <c r="AM128" i="12"/>
  <c r="AQ128" i="12" s="1"/>
  <c r="AM122" i="12"/>
  <c r="AM129" i="12"/>
  <c r="AQ129" i="12" s="1"/>
  <c r="AM174" i="12"/>
  <c r="AQ174" i="12" s="1"/>
  <c r="AM179" i="12"/>
  <c r="AL18" i="2" s="1"/>
  <c r="AP18" i="2" s="1"/>
  <c r="AM180" i="12"/>
  <c r="AM181" i="12"/>
  <c r="AM253" i="12"/>
  <c r="AM226" i="12" s="1"/>
  <c r="AQ242" i="12"/>
  <c r="AM131" i="12"/>
  <c r="AQ120" i="12"/>
  <c r="AM183" i="12"/>
  <c r="AQ172" i="12"/>
  <c r="AQ142" i="12"/>
  <c r="AM143" i="12"/>
  <c r="AM101" i="12" s="1"/>
  <c r="AL153" i="12"/>
  <c r="AL104" i="12"/>
  <c r="AL105" i="12"/>
  <c r="AL134" i="12"/>
  <c r="AQ274" i="12"/>
  <c r="AM277" i="12"/>
  <c r="AM279" i="12" s="1"/>
  <c r="AQ269" i="12"/>
  <c r="AQ276" i="12"/>
  <c r="AQ275" i="12"/>
  <c r="AB74" i="12"/>
  <c r="AQ455" i="16" l="1"/>
  <c r="AM457" i="16"/>
  <c r="AQ457" i="16" s="1"/>
  <c r="Y159" i="1"/>
  <c r="Z433" i="16"/>
  <c r="AG145" i="16"/>
  <c r="AK244" i="7"/>
  <c r="AK242" i="7" s="1"/>
  <c r="AK237" i="7" s="1"/>
  <c r="AF30" i="16" s="1"/>
  <c r="AC28" i="18"/>
  <c r="AC26" i="18" s="1"/>
  <c r="AC35" i="18" s="1"/>
  <c r="AC321" i="15"/>
  <c r="AI414" i="15"/>
  <c r="AJ402" i="15"/>
  <c r="AJ390" i="15" s="1"/>
  <c r="W33" i="1"/>
  <c r="W107" i="1"/>
  <c r="X125" i="18"/>
  <c r="X129" i="18" s="1"/>
  <c r="W106" i="1"/>
  <c r="X100" i="18"/>
  <c r="X103" i="18" s="1"/>
  <c r="X382" i="15"/>
  <c r="W38" i="2"/>
  <c r="AF188" i="15"/>
  <c r="AJ213" i="7"/>
  <c r="AJ211" i="7" s="1"/>
  <c r="AJ206" i="7" s="1"/>
  <c r="AE183" i="15" s="1"/>
  <c r="AE190" i="15"/>
  <c r="AJ218" i="7"/>
  <c r="AJ217" i="7" s="1"/>
  <c r="AE200" i="15" s="1"/>
  <c r="AD291" i="7"/>
  <c r="AD302" i="7"/>
  <c r="Y20" i="18"/>
  <c r="Y457" i="15"/>
  <c r="Y473" i="15"/>
  <c r="Y470" i="15" s="1"/>
  <c r="Z15" i="18"/>
  <c r="Y21" i="18"/>
  <c r="Y19" i="18" s="1"/>
  <c r="X80" i="1" s="1"/>
  <c r="Y119" i="18"/>
  <c r="Y97" i="18"/>
  <c r="AD305" i="7"/>
  <c r="Z445" i="15"/>
  <c r="Z436" i="15"/>
  <c r="AR125" i="7"/>
  <c r="AR115" i="7" s="1"/>
  <c r="AM309" i="12" s="1"/>
  <c r="AQ309" i="12" s="1"/>
  <c r="AQ286" i="12"/>
  <c r="AL21" i="2"/>
  <c r="AP21" i="2" s="1"/>
  <c r="AQ303" i="12"/>
  <c r="AM306" i="12"/>
  <c r="AQ304" i="12"/>
  <c r="AL13" i="1"/>
  <c r="AP13" i="1" s="1"/>
  <c r="AQ305" i="12"/>
  <c r="AL22" i="1"/>
  <c r="AP22" i="1" s="1"/>
  <c r="AG191" i="7"/>
  <c r="AB36" i="15"/>
  <c r="AB32" i="15"/>
  <c r="AF190" i="7"/>
  <c r="AA30" i="15" s="1"/>
  <c r="AP30" i="15" s="1"/>
  <c r="AL314" i="16"/>
  <c r="AL316" i="16" s="1"/>
  <c r="AM312" i="16"/>
  <c r="AQ312" i="16" s="1"/>
  <c r="AK317" i="16"/>
  <c r="AK318" i="16"/>
  <c r="Y165" i="19"/>
  <c r="AA442" i="16"/>
  <c r="AP442" i="16" s="1"/>
  <c r="AA428" i="16"/>
  <c r="AA139" i="19"/>
  <c r="AP140" i="19"/>
  <c r="AP36" i="19"/>
  <c r="Z109" i="1"/>
  <c r="AO109" i="1" s="1"/>
  <c r="AJ98" i="16"/>
  <c r="AK100" i="16" s="1"/>
  <c r="AQ83" i="13"/>
  <c r="AR170" i="7"/>
  <c r="AR160" i="7" s="1"/>
  <c r="AM106" i="13" s="1"/>
  <c r="AQ106" i="13" s="1"/>
  <c r="AP136" i="19"/>
  <c r="AF417" i="7"/>
  <c r="AA148" i="19"/>
  <c r="AF406" i="7"/>
  <c r="Y96" i="1"/>
  <c r="AG275" i="7"/>
  <c r="AG274" i="7" s="1"/>
  <c r="AB446" i="16" s="1"/>
  <c r="AB137" i="19"/>
  <c r="Z90" i="1"/>
  <c r="AO90" i="1" s="1"/>
  <c r="AP16" i="19"/>
  <c r="AP29" i="19"/>
  <c r="AF362" i="7"/>
  <c r="AF361" i="7" s="1"/>
  <c r="AA37" i="19" s="1"/>
  <c r="AB46" i="18"/>
  <c r="AB45" i="18" s="1"/>
  <c r="AB66" i="18"/>
  <c r="AB36" i="18"/>
  <c r="AB34" i="18" s="1"/>
  <c r="AA81" i="1" s="1"/>
  <c r="AC30" i="18"/>
  <c r="AD273" i="15"/>
  <c r="AD271" i="15" s="1"/>
  <c r="AC275" i="15"/>
  <c r="AA34" i="18"/>
  <c r="AP36" i="18"/>
  <c r="AA69" i="18"/>
  <c r="AA70" i="18"/>
  <c r="AP70" i="18" s="1"/>
  <c r="AP66" i="18"/>
  <c r="AA72" i="18"/>
  <c r="AA75" i="18"/>
  <c r="Z104" i="1" s="1"/>
  <c r="AO104" i="1" s="1"/>
  <c r="AA45" i="18"/>
  <c r="AP46" i="18"/>
  <c r="AA9" i="18"/>
  <c r="AP9" i="18" s="1"/>
  <c r="AF228" i="7"/>
  <c r="AF227" i="7" s="1"/>
  <c r="AA431" i="15" s="1"/>
  <c r="V22" i="12"/>
  <c r="AQ191" i="12"/>
  <c r="AR80" i="7"/>
  <c r="AR70" i="7" s="1"/>
  <c r="AM214" i="12" s="1"/>
  <c r="AQ214" i="12" s="1"/>
  <c r="W27" i="12"/>
  <c r="AB35" i="7"/>
  <c r="AB25" i="7" s="1"/>
  <c r="U35" i="12"/>
  <c r="U21" i="12" s="1"/>
  <c r="U49" i="12"/>
  <c r="U37" i="12" s="1"/>
  <c r="U23" i="12" s="1"/>
  <c r="AQ101" i="12"/>
  <c r="AR50" i="7"/>
  <c r="AR40" i="7" s="1"/>
  <c r="AM110" i="12" s="1"/>
  <c r="AQ110" i="12" s="1"/>
  <c r="AB366" i="16"/>
  <c r="AB380" i="16"/>
  <c r="AB368" i="16" s="1"/>
  <c r="AC13" i="19"/>
  <c r="AC375" i="16"/>
  <c r="AC377" i="16" s="1"/>
  <c r="AD373" i="16"/>
  <c r="AI270" i="7" s="1"/>
  <c r="AI269" i="7" s="1"/>
  <c r="AD369" i="16" s="1"/>
  <c r="AC9" i="19"/>
  <c r="AH352" i="7" s="1"/>
  <c r="AH351" i="7" s="1"/>
  <c r="AC321" i="16"/>
  <c r="AG260" i="15"/>
  <c r="AF266" i="15"/>
  <c r="AQ162" i="12"/>
  <c r="AA46" i="19"/>
  <c r="AF367" i="7" s="1"/>
  <c r="AF366" i="7" s="1"/>
  <c r="AA56" i="19" s="1"/>
  <c r="AP56" i="19" s="1"/>
  <c r="AA48" i="19"/>
  <c r="AP48" i="19" s="1"/>
  <c r="AA47" i="19"/>
  <c r="AA55" i="19"/>
  <c r="AA52" i="19" s="1"/>
  <c r="Z110" i="1" s="1"/>
  <c r="AO110" i="1" s="1"/>
  <c r="AP25" i="19"/>
  <c r="AA33" i="19"/>
  <c r="AP18" i="19"/>
  <c r="AA298" i="16"/>
  <c r="AP306" i="16"/>
  <c r="AP305" i="16"/>
  <c r="AA297" i="16"/>
  <c r="AP330" i="16"/>
  <c r="AA307" i="16"/>
  <c r="AP296" i="16"/>
  <c r="AS296" i="16" s="1"/>
  <c r="Z34" i="2"/>
  <c r="AA300" i="16"/>
  <c r="AC8" i="19"/>
  <c r="AC17" i="19" s="1"/>
  <c r="AB328" i="16"/>
  <c r="AB304" i="16"/>
  <c r="AB296" i="16" s="1"/>
  <c r="AB300" i="16" s="1"/>
  <c r="AB329" i="16"/>
  <c r="AB306" i="16" s="1"/>
  <c r="AB298" i="16" s="1"/>
  <c r="AA43" i="1" s="1"/>
  <c r="AB11" i="19"/>
  <c r="AG357" i="7" s="1"/>
  <c r="AG356" i="7" s="1"/>
  <c r="AB19" i="19" s="1"/>
  <c r="AB31" i="19"/>
  <c r="AB30" i="19"/>
  <c r="AK157" i="12"/>
  <c r="AK111" i="12" s="1"/>
  <c r="AK109" i="12"/>
  <c r="P13" i="15"/>
  <c r="V16" i="12"/>
  <c r="U17" i="2"/>
  <c r="P252" i="15"/>
  <c r="Q209" i="15"/>
  <c r="P153" i="1"/>
  <c r="Q165" i="15"/>
  <c r="P152" i="1"/>
  <c r="P167" i="1" s="1"/>
  <c r="W92" i="12"/>
  <c r="X84" i="12"/>
  <c r="W87" i="12"/>
  <c r="W41" i="12" s="1"/>
  <c r="W29" i="12" s="1"/>
  <c r="W15" i="12" s="1"/>
  <c r="W40" i="12"/>
  <c r="W28" i="12" s="1"/>
  <c r="W94" i="12"/>
  <c r="W44" i="12" s="1"/>
  <c r="W32" i="12" s="1"/>
  <c r="W93" i="12"/>
  <c r="W43" i="12" s="1"/>
  <c r="W31" i="12" s="1"/>
  <c r="W96" i="12"/>
  <c r="W46" i="12" s="1"/>
  <c r="W34" i="12" s="1"/>
  <c r="V45" i="12"/>
  <c r="V33" i="12" s="1"/>
  <c r="V97" i="12"/>
  <c r="AQ212" i="12"/>
  <c r="AL73" i="1"/>
  <c r="AP73" i="1" s="1"/>
  <c r="AQ226" i="12"/>
  <c r="AL74" i="1"/>
  <c r="AP74" i="1" s="1"/>
  <c r="AQ183" i="12"/>
  <c r="AL72" i="1"/>
  <c r="AP72" i="1" s="1"/>
  <c r="W38" i="18"/>
  <c r="AA411" i="15"/>
  <c r="AP387" i="15"/>
  <c r="P24" i="15"/>
  <c r="Q316" i="15"/>
  <c r="AI347" i="15"/>
  <c r="AJ345" i="15"/>
  <c r="AJ343" i="15" s="1"/>
  <c r="Q255" i="15"/>
  <c r="Q18" i="15"/>
  <c r="Q256" i="15"/>
  <c r="Q94" i="15"/>
  <c r="O31" i="1"/>
  <c r="Q93" i="15"/>
  <c r="Q27" i="15"/>
  <c r="Q28" i="15"/>
  <c r="AQ210" i="12"/>
  <c r="AL20" i="1"/>
  <c r="AP20" i="1" s="1"/>
  <c r="AQ209" i="12"/>
  <c r="AL11" i="1"/>
  <c r="AP11" i="1" s="1"/>
  <c r="AQ220" i="12"/>
  <c r="AL11" i="2"/>
  <c r="AP11" i="2" s="1"/>
  <c r="AQ180" i="12"/>
  <c r="AL10" i="1"/>
  <c r="AP10" i="1" s="1"/>
  <c r="AQ181" i="12"/>
  <c r="AL19" i="1"/>
  <c r="AP19" i="1" s="1"/>
  <c r="AJ62" i="1"/>
  <c r="AK49" i="13"/>
  <c r="AK51" i="13" s="1"/>
  <c r="AL47" i="13"/>
  <c r="AK22" i="2"/>
  <c r="AM103" i="13"/>
  <c r="AL24" i="2"/>
  <c r="AP24" i="2" s="1"/>
  <c r="R148" i="15"/>
  <c r="Q156" i="15"/>
  <c r="AJ147" i="15"/>
  <c r="AJ143" i="15"/>
  <c r="R82" i="15"/>
  <c r="Q90" i="15"/>
  <c r="AG81" i="15"/>
  <c r="AG77" i="15"/>
  <c r="Z445" i="16"/>
  <c r="Z431" i="16" s="1"/>
  <c r="Z434" i="16" s="1"/>
  <c r="Z430" i="16"/>
  <c r="Y44" i="1" s="1"/>
  <c r="AA443" i="16"/>
  <c r="AA429" i="16" s="1"/>
  <c r="AB436" i="16"/>
  <c r="AP441" i="16"/>
  <c r="AQ232" i="16"/>
  <c r="AM197" i="16"/>
  <c r="AM199" i="16" s="1"/>
  <c r="AP398" i="15"/>
  <c r="AA392" i="15"/>
  <c r="AP392" i="15" s="1"/>
  <c r="AB399" i="15"/>
  <c r="AA386" i="15"/>
  <c r="AQ196" i="16"/>
  <c r="AM189" i="16"/>
  <c r="AQ189" i="16" s="1"/>
  <c r="AM37" i="13"/>
  <c r="AQ36" i="13"/>
  <c r="R148" i="16"/>
  <c r="Q156" i="16"/>
  <c r="R118" i="16"/>
  <c r="Q126" i="16"/>
  <c r="Q111" i="16"/>
  <c r="Q93" i="16"/>
  <c r="Q94" i="16"/>
  <c r="R136" i="16"/>
  <c r="AJ102" i="16"/>
  <c r="AJ132" i="16"/>
  <c r="AK130" i="16"/>
  <c r="AK115" i="16"/>
  <c r="AK113" i="16" s="1"/>
  <c r="AQ208" i="12"/>
  <c r="AM211" i="12"/>
  <c r="AL59" i="1" s="1"/>
  <c r="AP59" i="1" s="1"/>
  <c r="AM250" i="16"/>
  <c r="AQ250" i="16" s="1"/>
  <c r="AQ248" i="16"/>
  <c r="Q246" i="15"/>
  <c r="AH81" i="16"/>
  <c r="AI79" i="16"/>
  <c r="Q75" i="16"/>
  <c r="R67" i="16"/>
  <c r="Q60" i="16"/>
  <c r="R52" i="16"/>
  <c r="AG34" i="16"/>
  <c r="AL238" i="7" s="1"/>
  <c r="AK66" i="16"/>
  <c r="AK62" i="16"/>
  <c r="AG51" i="16"/>
  <c r="AG47" i="16"/>
  <c r="AJ334" i="15"/>
  <c r="AJ332" i="15" s="1"/>
  <c r="Q341" i="15"/>
  <c r="Q330" i="15"/>
  <c r="Q291" i="15"/>
  <c r="Q280" i="15"/>
  <c r="Q269" i="15"/>
  <c r="AK282" i="15"/>
  <c r="R234" i="15"/>
  <c r="Q242" i="15"/>
  <c r="Q207" i="15" s="1"/>
  <c r="R221" i="15"/>
  <c r="AJ217" i="15"/>
  <c r="AJ213" i="15"/>
  <c r="AI233" i="15"/>
  <c r="AI229" i="15"/>
  <c r="R191" i="15"/>
  <c r="Q199" i="15"/>
  <c r="Q163" i="15" s="1"/>
  <c r="R177" i="15"/>
  <c r="AK173" i="15"/>
  <c r="AK169" i="15"/>
  <c r="R133" i="15"/>
  <c r="Q141" i="15"/>
  <c r="R118" i="15"/>
  <c r="Q126" i="15"/>
  <c r="R106" i="15"/>
  <c r="AK115" i="15"/>
  <c r="AH132" i="15"/>
  <c r="AI130" i="15"/>
  <c r="AJ117" i="15"/>
  <c r="AG102" i="15"/>
  <c r="AG98" i="15"/>
  <c r="Q75" i="15"/>
  <c r="R67" i="15"/>
  <c r="AJ64" i="15"/>
  <c r="AJ62" i="15" s="1"/>
  <c r="R55" i="15"/>
  <c r="AH49" i="15"/>
  <c r="R40" i="15"/>
  <c r="AC72" i="12"/>
  <c r="AD70" i="12"/>
  <c r="AE60" i="12"/>
  <c r="AQ122" i="12"/>
  <c r="AM127" i="12"/>
  <c r="AQ100" i="13"/>
  <c r="AQ95" i="13"/>
  <c r="AQ104" i="13"/>
  <c r="AQ102" i="13"/>
  <c r="AQ101" i="13"/>
  <c r="AQ179" i="12"/>
  <c r="AM182" i="12"/>
  <c r="AL58" i="1" s="1"/>
  <c r="AP58" i="1" s="1"/>
  <c r="AM252" i="12"/>
  <c r="AQ249" i="12"/>
  <c r="AL227" i="12"/>
  <c r="AL256" i="12"/>
  <c r="AL229" i="12" s="1"/>
  <c r="AQ244" i="12"/>
  <c r="AM221" i="12"/>
  <c r="AQ221" i="12" s="1"/>
  <c r="AQ250" i="12"/>
  <c r="AM223" i="12"/>
  <c r="AQ251" i="12"/>
  <c r="AM224" i="12"/>
  <c r="AL155" i="12"/>
  <c r="AL107" i="12"/>
  <c r="AQ131" i="12"/>
  <c r="AQ143" i="12"/>
  <c r="AM150" i="12"/>
  <c r="AM145" i="12"/>
  <c r="AM102" i="12"/>
  <c r="AQ102" i="12" s="1"/>
  <c r="AM152" i="12"/>
  <c r="AM151" i="12"/>
  <c r="AM154" i="12"/>
  <c r="AQ253" i="12"/>
  <c r="AQ277" i="12"/>
  <c r="AQ279" i="12"/>
  <c r="AM281" i="12"/>
  <c r="AQ222" i="12"/>
  <c r="W101" i="1" l="1"/>
  <c r="AL318" i="16"/>
  <c r="AL317" i="16"/>
  <c r="Q166" i="15"/>
  <c r="Z35" i="2"/>
  <c r="Z33" i="2" s="1"/>
  <c r="AO33" i="2" s="1"/>
  <c r="AA432" i="16"/>
  <c r="AL249" i="7"/>
  <c r="AL248" i="7" s="1"/>
  <c r="AG96" i="16" s="1"/>
  <c r="AG143" i="16"/>
  <c r="AG147" i="16"/>
  <c r="AC325" i="15"/>
  <c r="AC315" i="15" s="1"/>
  <c r="AC31" i="18"/>
  <c r="AC29" i="18" s="1"/>
  <c r="AD323" i="15"/>
  <c r="AI427" i="15"/>
  <c r="AK402" i="15"/>
  <c r="AK390" i="15" s="1"/>
  <c r="AJ414" i="15"/>
  <c r="AJ427" i="15" s="1"/>
  <c r="W155" i="1"/>
  <c r="X383" i="15"/>
  <c r="AF186" i="15"/>
  <c r="AF190" i="15"/>
  <c r="AK218" i="7"/>
  <c r="AK217" i="7" s="1"/>
  <c r="AF200" i="15" s="1"/>
  <c r="AD284" i="7"/>
  <c r="Y22" i="18" s="1"/>
  <c r="Y23" i="18" s="1"/>
  <c r="Y38" i="18" s="1"/>
  <c r="X102" i="1"/>
  <c r="Y476" i="15"/>
  <c r="Y378" i="15"/>
  <c r="Y477" i="15"/>
  <c r="Y379" i="15"/>
  <c r="Y127" i="18"/>
  <c r="Y124" i="18"/>
  <c r="X88" i="1" s="1"/>
  <c r="Y121" i="18"/>
  <c r="Y99" i="18"/>
  <c r="X86" i="1" s="1"/>
  <c r="Y102" i="18"/>
  <c r="AE233" i="7"/>
  <c r="AE232" i="7" s="1"/>
  <c r="Z478" i="15" s="1"/>
  <c r="Z10" i="18"/>
  <c r="Z460" i="15"/>
  <c r="AA448" i="15"/>
  <c r="Z433" i="15"/>
  <c r="Z13" i="18" s="1"/>
  <c r="Z11" i="18" s="1"/>
  <c r="AP69" i="18"/>
  <c r="AF318" i="7"/>
  <c r="AF317" i="7" s="1"/>
  <c r="AA76" i="18" s="1"/>
  <c r="AL61" i="1"/>
  <c r="AP61" i="1" s="1"/>
  <c r="AM308" i="12"/>
  <c r="AQ306" i="12"/>
  <c r="AG197" i="7"/>
  <c r="AG195" i="7" s="1"/>
  <c r="AG190" i="7" s="1"/>
  <c r="AB30" i="15" s="1"/>
  <c r="AC34" i="15"/>
  <c r="AC32" i="15" s="1"/>
  <c r="AM310" i="16"/>
  <c r="AA155" i="19"/>
  <c r="AP139" i="19"/>
  <c r="AB143" i="19"/>
  <c r="AA149" i="19"/>
  <c r="AP149" i="19" s="1"/>
  <c r="AF420" i="7"/>
  <c r="AK319" i="16"/>
  <c r="AC325" i="16"/>
  <c r="AC329" i="16" s="1"/>
  <c r="AC306" i="16" s="1"/>
  <c r="AD323" i="16"/>
  <c r="AI265" i="7" s="1"/>
  <c r="AI264" i="7" s="1"/>
  <c r="AD308" i="16" s="1"/>
  <c r="AC12" i="19"/>
  <c r="AB440" i="16"/>
  <c r="AB140" i="19"/>
  <c r="AB139" i="19" s="1"/>
  <c r="AB155" i="19" s="1"/>
  <c r="AK98" i="16"/>
  <c r="AL100" i="16" s="1"/>
  <c r="AP148" i="19"/>
  <c r="AA147" i="19"/>
  <c r="AF399" i="7"/>
  <c r="AA150" i="19" s="1"/>
  <c r="Z112" i="1"/>
  <c r="AO112" i="1" s="1"/>
  <c r="AB136" i="19"/>
  <c r="W48" i="12"/>
  <c r="W36" i="12" s="1"/>
  <c r="AP37" i="19"/>
  <c r="AA34" i="19"/>
  <c r="AB52" i="18"/>
  <c r="AA103" i="1" s="1"/>
  <c r="AB49" i="18"/>
  <c r="AA82" i="1" s="1"/>
  <c r="AG308" i="7"/>
  <c r="AG307" i="7" s="1"/>
  <c r="AB53" i="18" s="1"/>
  <c r="AB75" i="18"/>
  <c r="AA104" i="1" s="1"/>
  <c r="AB72" i="18"/>
  <c r="AB70" i="18"/>
  <c r="AB69" i="18"/>
  <c r="AG318" i="7" s="1"/>
  <c r="AG317" i="7" s="1"/>
  <c r="AB76" i="18" s="1"/>
  <c r="AC47" i="18"/>
  <c r="AI223" i="7"/>
  <c r="AI222" i="7" s="1"/>
  <c r="AD37" i="18" s="1"/>
  <c r="AD27" i="18"/>
  <c r="AE273" i="15"/>
  <c r="AD275" i="15"/>
  <c r="AD30" i="18"/>
  <c r="AC277" i="15"/>
  <c r="AC254" i="15"/>
  <c r="Z81" i="1"/>
  <c r="AO81" i="1" s="1"/>
  <c r="AP34" i="18"/>
  <c r="Z84" i="1"/>
  <c r="AO84" i="1" s="1"/>
  <c r="AP72" i="18"/>
  <c r="AF308" i="7"/>
  <c r="AF307" i="7" s="1"/>
  <c r="AA53" i="18" s="1"/>
  <c r="AP53" i="18" s="1"/>
  <c r="AA52" i="18"/>
  <c r="Z103" i="1" s="1"/>
  <c r="AO103" i="1" s="1"/>
  <c r="AA49" i="18"/>
  <c r="AP45" i="18"/>
  <c r="AC379" i="16"/>
  <c r="AC367" i="16" s="1"/>
  <c r="AC378" i="16"/>
  <c r="AC365" i="16"/>
  <c r="AD10" i="19"/>
  <c r="AD371" i="16"/>
  <c r="AD9" i="19"/>
  <c r="AI352" i="7" s="1"/>
  <c r="AI351" i="7" s="1"/>
  <c r="AD321" i="16"/>
  <c r="AD12" i="19" s="1"/>
  <c r="AG264" i="15"/>
  <c r="AH262" i="15"/>
  <c r="AL13" i="2"/>
  <c r="AP13" i="2" s="1"/>
  <c r="AM27" i="13"/>
  <c r="AR140" i="7" s="1"/>
  <c r="AR130" i="7" s="1"/>
  <c r="AM50" i="13" s="1"/>
  <c r="AE62" i="12"/>
  <c r="AP52" i="19"/>
  <c r="AA51" i="19"/>
  <c r="AP51" i="19" s="1"/>
  <c r="AP33" i="19"/>
  <c r="Z91" i="1"/>
  <c r="AO91" i="1" s="1"/>
  <c r="Z43" i="1"/>
  <c r="AO43" i="1" s="1"/>
  <c r="AP298" i="16"/>
  <c r="Z29" i="1"/>
  <c r="AP297" i="16"/>
  <c r="AA299" i="16"/>
  <c r="AP307" i="16"/>
  <c r="AA158" i="1"/>
  <c r="AB301" i="16"/>
  <c r="AP300" i="16"/>
  <c r="Z158" i="1"/>
  <c r="AO158" i="1" s="1"/>
  <c r="AA301" i="16"/>
  <c r="AP301" i="16" s="1"/>
  <c r="AB330" i="16"/>
  <c r="AB307" i="16" s="1"/>
  <c r="AB299" i="16" s="1"/>
  <c r="AB305" i="16"/>
  <c r="AB297" i="16" s="1"/>
  <c r="AA29" i="1" s="1"/>
  <c r="AA34" i="2"/>
  <c r="AB25" i="19"/>
  <c r="AB36" i="19" s="1"/>
  <c r="AA109" i="1" s="1"/>
  <c r="AB18" i="19"/>
  <c r="AB29" i="19"/>
  <c r="AG362" i="7" s="1"/>
  <c r="AG361" i="7" s="1"/>
  <c r="AB37" i="19" s="1"/>
  <c r="AB42" i="19"/>
  <c r="AC11" i="19"/>
  <c r="AH357" i="7" s="1"/>
  <c r="AH356" i="7" s="1"/>
  <c r="AC19" i="19" s="1"/>
  <c r="AC31" i="19"/>
  <c r="AC30" i="19"/>
  <c r="AP19" i="19"/>
  <c r="AA20" i="19"/>
  <c r="AP20" i="19" s="1"/>
  <c r="W20" i="12"/>
  <c r="V71" i="1"/>
  <c r="W95" i="12"/>
  <c r="W42" i="12"/>
  <c r="W30" i="12" s="1"/>
  <c r="X13" i="12"/>
  <c r="X85" i="12"/>
  <c r="X39" i="12" s="1"/>
  <c r="V8" i="2"/>
  <c r="W14" i="12"/>
  <c r="W18" i="12"/>
  <c r="V18" i="1"/>
  <c r="V9" i="1"/>
  <c r="W17" i="12"/>
  <c r="V19" i="12"/>
  <c r="U57" i="1"/>
  <c r="V47" i="12"/>
  <c r="V99" i="12"/>
  <c r="AP411" i="15"/>
  <c r="AA424" i="15"/>
  <c r="AA410" i="15"/>
  <c r="P40" i="2"/>
  <c r="P39" i="2" s="1"/>
  <c r="Q22" i="15"/>
  <c r="AA12" i="18"/>
  <c r="AP386" i="15"/>
  <c r="Q20" i="15"/>
  <c r="P49" i="1" s="1"/>
  <c r="Q318" i="15"/>
  <c r="AK345" i="15"/>
  <c r="AK343" i="15" s="1"/>
  <c r="AJ347" i="15"/>
  <c r="AK286" i="15"/>
  <c r="AL284" i="15"/>
  <c r="AL282" i="15" s="1"/>
  <c r="Y42" i="1"/>
  <c r="Q250" i="15"/>
  <c r="Q257" i="15"/>
  <c r="Q19" i="15"/>
  <c r="P35" i="1" s="1"/>
  <c r="Q95" i="15"/>
  <c r="Q29" i="15"/>
  <c r="AQ223" i="12"/>
  <c r="AL12" i="1"/>
  <c r="AP12" i="1" s="1"/>
  <c r="AQ224" i="12"/>
  <c r="AL21" i="1"/>
  <c r="AP21" i="1" s="1"/>
  <c r="AK62" i="1"/>
  <c r="AL49" i="13"/>
  <c r="AL51" i="13" s="1"/>
  <c r="AL64" i="1"/>
  <c r="AP64" i="1" s="1"/>
  <c r="AM105" i="13"/>
  <c r="R151" i="15"/>
  <c r="AK145" i="15"/>
  <c r="AK143" i="15" s="1"/>
  <c r="R85" i="15"/>
  <c r="AH79" i="15"/>
  <c r="AC438" i="16"/>
  <c r="AQ197" i="16"/>
  <c r="AM190" i="16"/>
  <c r="AQ190" i="16" s="1"/>
  <c r="AP443" i="16"/>
  <c r="AP429" i="16"/>
  <c r="AA444" i="16"/>
  <c r="AP439" i="16"/>
  <c r="AP440" i="16"/>
  <c r="AP428" i="16"/>
  <c r="P37" i="2"/>
  <c r="P36" i="2" s="1"/>
  <c r="Q8" i="15"/>
  <c r="AB398" i="15"/>
  <c r="AB387" i="15"/>
  <c r="AB411" i="15" s="1"/>
  <c r="AM48" i="13"/>
  <c r="AM44" i="13"/>
  <c r="AL22" i="2" s="1"/>
  <c r="AP22" i="2" s="1"/>
  <c r="AM46" i="13"/>
  <c r="AM45" i="13"/>
  <c r="AL14" i="1" s="1"/>
  <c r="AP14" i="1" s="1"/>
  <c r="AQ37" i="13"/>
  <c r="AM39" i="13"/>
  <c r="AK132" i="16"/>
  <c r="AK128" i="16"/>
  <c r="AL130" i="16" s="1"/>
  <c r="AL128" i="16" s="1"/>
  <c r="R151" i="16"/>
  <c r="R121" i="16"/>
  <c r="Q95" i="16"/>
  <c r="R106" i="16"/>
  <c r="R140" i="16"/>
  <c r="R139" i="16"/>
  <c r="S135" i="16"/>
  <c r="AK117" i="16"/>
  <c r="AL115" i="16"/>
  <c r="AL113" i="16" s="1"/>
  <c r="AK102" i="16"/>
  <c r="AM192" i="16"/>
  <c r="AQ192" i="16" s="1"/>
  <c r="AQ199" i="16"/>
  <c r="AQ211" i="12"/>
  <c r="AM213" i="12"/>
  <c r="AK334" i="15"/>
  <c r="AK332" i="15" s="1"/>
  <c r="AI336" i="15"/>
  <c r="AI338" i="15" s="1"/>
  <c r="R89" i="16"/>
  <c r="R88" i="16"/>
  <c r="AI81" i="16"/>
  <c r="AI77" i="16"/>
  <c r="R70" i="16"/>
  <c r="R55" i="16"/>
  <c r="AL64" i="16"/>
  <c r="AL62" i="16" s="1"/>
  <c r="AH49" i="16"/>
  <c r="AH47" i="16" s="1"/>
  <c r="Q247" i="15"/>
  <c r="Q248" i="15"/>
  <c r="P46" i="1" s="1"/>
  <c r="R351" i="15"/>
  <c r="R350" i="15"/>
  <c r="R237" i="15"/>
  <c r="R204" i="15" s="1"/>
  <c r="Q210" i="15"/>
  <c r="R224" i="15"/>
  <c r="R225" i="15"/>
  <c r="S220" i="15"/>
  <c r="AK215" i="15"/>
  <c r="AK213" i="15" s="1"/>
  <c r="AJ231" i="15"/>
  <c r="AJ229" i="15" s="1"/>
  <c r="R194" i="15"/>
  <c r="R160" i="15" s="1"/>
  <c r="R181" i="15"/>
  <c r="R180" i="15"/>
  <c r="S176" i="15"/>
  <c r="AL171" i="15"/>
  <c r="R136" i="15"/>
  <c r="R121" i="15"/>
  <c r="S105" i="15"/>
  <c r="R109" i="15"/>
  <c r="R110" i="15"/>
  <c r="AH100" i="15"/>
  <c r="AK117" i="15"/>
  <c r="AK113" i="15"/>
  <c r="AI132" i="15"/>
  <c r="AI128" i="15"/>
  <c r="AH47" i="15"/>
  <c r="AI49" i="15" s="1"/>
  <c r="R70" i="15"/>
  <c r="AJ66" i="15"/>
  <c r="AK64" i="15"/>
  <c r="S54" i="15"/>
  <c r="R58" i="15"/>
  <c r="R59" i="15"/>
  <c r="AH51" i="15"/>
  <c r="R43" i="15"/>
  <c r="R44" i="15"/>
  <c r="S39" i="15"/>
  <c r="AC74" i="12"/>
  <c r="AD72" i="12"/>
  <c r="AE71" i="12"/>
  <c r="AE67" i="12"/>
  <c r="AF59" i="12"/>
  <c r="AE68" i="12"/>
  <c r="AE69" i="12"/>
  <c r="AQ127" i="12"/>
  <c r="AM130" i="12"/>
  <c r="AQ182" i="12"/>
  <c r="AM184" i="12"/>
  <c r="AQ103" i="13"/>
  <c r="AQ252" i="12"/>
  <c r="AM254" i="12"/>
  <c r="AM225" i="12"/>
  <c r="AL157" i="12"/>
  <c r="AL111" i="12" s="1"/>
  <c r="AL109" i="12"/>
  <c r="AM104" i="12"/>
  <c r="AQ104" i="12" s="1"/>
  <c r="AM153" i="12"/>
  <c r="AM155" i="12" s="1"/>
  <c r="AQ150" i="12"/>
  <c r="AM103" i="12"/>
  <c r="AQ103" i="12" s="1"/>
  <c r="AQ145" i="12"/>
  <c r="AM106" i="12"/>
  <c r="AQ106" i="12" s="1"/>
  <c r="AQ152" i="12"/>
  <c r="AQ151" i="12"/>
  <c r="AM105" i="12"/>
  <c r="AQ105" i="12" s="1"/>
  <c r="AQ154" i="12"/>
  <c r="AM108" i="12"/>
  <c r="AQ108" i="12" s="1"/>
  <c r="AQ281" i="12"/>
  <c r="AL319" i="16" l="1"/>
  <c r="AC328" i="16"/>
  <c r="AE323" i="16"/>
  <c r="AJ265" i="7" s="1"/>
  <c r="AJ264" i="7" s="1"/>
  <c r="AE308" i="16" s="1"/>
  <c r="AD325" i="16"/>
  <c r="AC304" i="16"/>
  <c r="AP432" i="16"/>
  <c r="AA433" i="16"/>
  <c r="AP433" i="16" s="1"/>
  <c r="Z159" i="1"/>
  <c r="AO159" i="1" s="1"/>
  <c r="AL244" i="7"/>
  <c r="AL242" i="7" s="1"/>
  <c r="AL237" i="7" s="1"/>
  <c r="AG30" i="16" s="1"/>
  <c r="AH145" i="16"/>
  <c r="AH147" i="16" s="1"/>
  <c r="AD28" i="18"/>
  <c r="AD26" i="18" s="1"/>
  <c r="AD35" i="18" s="1"/>
  <c r="AD321" i="15"/>
  <c r="AL402" i="15"/>
  <c r="AL390" i="15" s="1"/>
  <c r="AK414" i="15"/>
  <c r="AK427" i="15" s="1"/>
  <c r="AP76" i="18"/>
  <c r="AA73" i="18"/>
  <c r="AA77" i="18" s="1"/>
  <c r="AP77" i="18" s="1"/>
  <c r="AG188" i="15"/>
  <c r="AG186" i="15" s="1"/>
  <c r="AK213" i="7"/>
  <c r="AK211" i="7" s="1"/>
  <c r="AK206" i="7" s="1"/>
  <c r="AF183" i="15" s="1"/>
  <c r="Y382" i="15"/>
  <c r="X38" i="2"/>
  <c r="X107" i="1"/>
  <c r="Y125" i="18"/>
  <c r="Y129" i="18" s="1"/>
  <c r="Y100" i="18"/>
  <c r="Y103" i="18" s="1"/>
  <c r="X106" i="1"/>
  <c r="Z473" i="15"/>
  <c r="Z470" i="15" s="1"/>
  <c r="Z379" i="15" s="1"/>
  <c r="Z457" i="15"/>
  <c r="AP448" i="15"/>
  <c r="AA445" i="15"/>
  <c r="AA436" i="15"/>
  <c r="Z119" i="18"/>
  <c r="Z97" i="18"/>
  <c r="AA15" i="18"/>
  <c r="Z21" i="18"/>
  <c r="AE305" i="7"/>
  <c r="X33" i="1"/>
  <c r="Z8" i="18"/>
  <c r="AM310" i="12"/>
  <c r="AQ310" i="12" s="1"/>
  <c r="AQ308" i="12"/>
  <c r="AD34" i="15"/>
  <c r="AH197" i="7"/>
  <c r="AH195" i="7" s="1"/>
  <c r="AC36" i="15"/>
  <c r="AH191" i="7"/>
  <c r="AC296" i="16"/>
  <c r="AC298" i="16"/>
  <c r="AB43" i="1" s="1"/>
  <c r="AQ310" i="16"/>
  <c r="AM314" i="16"/>
  <c r="AM316" i="16" s="1"/>
  <c r="AQ316" i="16" s="1"/>
  <c r="AA163" i="19"/>
  <c r="AA160" i="19"/>
  <c r="AA157" i="19"/>
  <c r="AP155" i="19"/>
  <c r="AB157" i="19"/>
  <c r="AB160" i="19"/>
  <c r="AB163" i="19"/>
  <c r="AB442" i="16"/>
  <c r="AB428" i="16"/>
  <c r="AB149" i="19"/>
  <c r="AC143" i="19"/>
  <c r="AG420" i="7"/>
  <c r="AQ50" i="13"/>
  <c r="AP147" i="19"/>
  <c r="Z96" i="1"/>
  <c r="AO96" i="1" s="1"/>
  <c r="AP150" i="19"/>
  <c r="AA151" i="19"/>
  <c r="AP151" i="19" s="1"/>
  <c r="AB148" i="19"/>
  <c r="AG406" i="7"/>
  <c r="AG417" i="7"/>
  <c r="AC436" i="16"/>
  <c r="AC140" i="19" s="1"/>
  <c r="AC139" i="19" s="1"/>
  <c r="AH275" i="7"/>
  <c r="AH274" i="7" s="1"/>
  <c r="AC446" i="16" s="1"/>
  <c r="AC137" i="19"/>
  <c r="AB50" i="18"/>
  <c r="AB54" i="18" s="1"/>
  <c r="AO29" i="1"/>
  <c r="AP34" i="19"/>
  <c r="AA38" i="19"/>
  <c r="AP38" i="19" s="1"/>
  <c r="AB34" i="19"/>
  <c r="AA84" i="1"/>
  <c r="AC46" i="18"/>
  <c r="AC45" i="18" s="1"/>
  <c r="AC36" i="18"/>
  <c r="AC34" i="18" s="1"/>
  <c r="AB81" i="1" s="1"/>
  <c r="AC66" i="18"/>
  <c r="AE271" i="15"/>
  <c r="AE27" i="18"/>
  <c r="AJ223" i="7"/>
  <c r="AJ222" i="7" s="1"/>
  <c r="AE37" i="18" s="1"/>
  <c r="AD277" i="15"/>
  <c r="AD254" i="15"/>
  <c r="AD47" i="18"/>
  <c r="AA50" i="18"/>
  <c r="AP52" i="18"/>
  <c r="Z82" i="1"/>
  <c r="AO82" i="1" s="1"/>
  <c r="AP49" i="18"/>
  <c r="AB73" i="18"/>
  <c r="AB77" i="18" s="1"/>
  <c r="AB9" i="18"/>
  <c r="AG228" i="7"/>
  <c r="AG227" i="7" s="1"/>
  <c r="AB431" i="15" s="1"/>
  <c r="AL169" i="15"/>
  <c r="AM171" i="15" s="1"/>
  <c r="AQ207" i="7"/>
  <c r="W22" i="12"/>
  <c r="X27" i="12"/>
  <c r="AC35" i="7"/>
  <c r="AC25" i="7" s="1"/>
  <c r="V35" i="12"/>
  <c r="V21" i="12" s="1"/>
  <c r="V49" i="12"/>
  <c r="V37" i="12" s="1"/>
  <c r="V23" i="12" s="1"/>
  <c r="AD8" i="19"/>
  <c r="AD17" i="19" s="1"/>
  <c r="AC366" i="16"/>
  <c r="AC380" i="16"/>
  <c r="AC368" i="16" s="1"/>
  <c r="AD13" i="19"/>
  <c r="AD375" i="16"/>
  <c r="AD377" i="16" s="1"/>
  <c r="AE373" i="16"/>
  <c r="AJ270" i="7" s="1"/>
  <c r="AJ269" i="7" s="1"/>
  <c r="AE369" i="16" s="1"/>
  <c r="AG266" i="15"/>
  <c r="AH260" i="15"/>
  <c r="AH77" i="15"/>
  <c r="AI79" i="15" s="1"/>
  <c r="AH98" i="15"/>
  <c r="AI100" i="15" s="1"/>
  <c r="AN202" i="7" s="1"/>
  <c r="AN201" i="7" s="1"/>
  <c r="AI96" i="15" s="1"/>
  <c r="AM202" i="7"/>
  <c r="AM201" i="7" s="1"/>
  <c r="AH96" i="15" s="1"/>
  <c r="AQ39" i="13"/>
  <c r="AQ27" i="13"/>
  <c r="AA302" i="16"/>
  <c r="AP302" i="16" s="1"/>
  <c r="AP299" i="16"/>
  <c r="AB33" i="19"/>
  <c r="AB16" i="19"/>
  <c r="AA90" i="1" s="1"/>
  <c r="AB20" i="19"/>
  <c r="AB48" i="19"/>
  <c r="AB47" i="19"/>
  <c r="AB46" i="19"/>
  <c r="AG367" i="7" s="1"/>
  <c r="AG366" i="7" s="1"/>
  <c r="AB56" i="19" s="1"/>
  <c r="AB55" i="19"/>
  <c r="AB52" i="19" s="1"/>
  <c r="AD31" i="19"/>
  <c r="AD11" i="19"/>
  <c r="AI357" i="7" s="1"/>
  <c r="AI356" i="7" s="1"/>
  <c r="AD19" i="19" s="1"/>
  <c r="AD30" i="19"/>
  <c r="AC25" i="19"/>
  <c r="AC36" i="19" s="1"/>
  <c r="AB109" i="1" s="1"/>
  <c r="AC18" i="19"/>
  <c r="AC29" i="19"/>
  <c r="AH362" i="7" s="1"/>
  <c r="AH361" i="7" s="1"/>
  <c r="AC37" i="19" s="1"/>
  <c r="AC42" i="19"/>
  <c r="AC305" i="16"/>
  <c r="AC330" i="16"/>
  <c r="AC307" i="16" s="1"/>
  <c r="AB302" i="16"/>
  <c r="AD304" i="16"/>
  <c r="AD328" i="16"/>
  <c r="AD329" i="16"/>
  <c r="AD306" i="16" s="1"/>
  <c r="AE9" i="19"/>
  <c r="AJ352" i="7" s="1"/>
  <c r="AJ351" i="7" s="1"/>
  <c r="AE321" i="16"/>
  <c r="AA416" i="15"/>
  <c r="AP416" i="15" s="1"/>
  <c r="AA404" i="15"/>
  <c r="Q23" i="15"/>
  <c r="P151" i="1"/>
  <c r="Q251" i="15"/>
  <c r="P154" i="1"/>
  <c r="W45" i="12"/>
  <c r="W33" i="12" s="1"/>
  <c r="W97" i="12"/>
  <c r="W16" i="12"/>
  <c r="V17" i="2"/>
  <c r="Y84" i="12"/>
  <c r="X87" i="12"/>
  <c r="X41" i="12" s="1"/>
  <c r="X29" i="12" s="1"/>
  <c r="X15" i="12" s="1"/>
  <c r="X94" i="12"/>
  <c r="X44" i="12" s="1"/>
  <c r="X32" i="12" s="1"/>
  <c r="X92" i="12"/>
  <c r="X40" i="12"/>
  <c r="X28" i="12" s="1"/>
  <c r="X93" i="12"/>
  <c r="X43" i="12" s="1"/>
  <c r="X31" i="12" s="1"/>
  <c r="X96" i="12"/>
  <c r="X46" i="12" s="1"/>
  <c r="X34" i="12" s="1"/>
  <c r="AQ48" i="13"/>
  <c r="AL76" i="1"/>
  <c r="AP76" i="1" s="1"/>
  <c r="AA423" i="15"/>
  <c r="AP424" i="15"/>
  <c r="AP41" i="19" s="1"/>
  <c r="X38" i="18"/>
  <c r="AP12" i="18"/>
  <c r="AK347" i="15"/>
  <c r="AL345" i="15"/>
  <c r="AL286" i="15"/>
  <c r="AM284" i="15"/>
  <c r="Q12" i="15"/>
  <c r="Q42" i="2"/>
  <c r="R208" i="15"/>
  <c r="Q41" i="2"/>
  <c r="R164" i="15"/>
  <c r="P34" i="1"/>
  <c r="P48" i="1"/>
  <c r="R26" i="15"/>
  <c r="R92" i="15"/>
  <c r="Q21" i="15"/>
  <c r="AQ225" i="12"/>
  <c r="AL60" i="1"/>
  <c r="AP60" i="1" s="1"/>
  <c r="AQ105" i="13"/>
  <c r="AM107" i="13"/>
  <c r="AQ107" i="13" s="1"/>
  <c r="AQ46" i="13"/>
  <c r="AL23" i="1"/>
  <c r="AP23" i="1" s="1"/>
  <c r="S150" i="15"/>
  <c r="R154" i="15"/>
  <c r="R155" i="15"/>
  <c r="AL145" i="15"/>
  <c r="AK147" i="15"/>
  <c r="S84" i="15"/>
  <c r="R88" i="15"/>
  <c r="R89" i="15"/>
  <c r="AH81" i="15"/>
  <c r="Q9" i="15"/>
  <c r="P32" i="1"/>
  <c r="AA445" i="16"/>
  <c r="AA430" i="16"/>
  <c r="AB443" i="16"/>
  <c r="AB429" i="16" s="1"/>
  <c r="AP444" i="16"/>
  <c r="AB424" i="15"/>
  <c r="AB410" i="15"/>
  <c r="AB392" i="15"/>
  <c r="AC399" i="15"/>
  <c r="AB386" i="15"/>
  <c r="AB12" i="18" s="1"/>
  <c r="AJ336" i="15"/>
  <c r="AJ338" i="15" s="1"/>
  <c r="AL334" i="15"/>
  <c r="AL332" i="15" s="1"/>
  <c r="AQ44" i="13"/>
  <c r="AM47" i="13"/>
  <c r="AQ45" i="13"/>
  <c r="AM49" i="13"/>
  <c r="AL102" i="16"/>
  <c r="AL98" i="16"/>
  <c r="S150" i="16"/>
  <c r="R154" i="16"/>
  <c r="R155" i="16"/>
  <c r="S120" i="16"/>
  <c r="R124" i="16"/>
  <c r="R125" i="16"/>
  <c r="R110" i="16"/>
  <c r="R109" i="16"/>
  <c r="R92" i="16"/>
  <c r="R141" i="16"/>
  <c r="S133" i="16"/>
  <c r="AL132" i="16"/>
  <c r="AM130" i="16"/>
  <c r="AM115" i="16"/>
  <c r="AQ115" i="16" s="1"/>
  <c r="AL117" i="16"/>
  <c r="AM215" i="12"/>
  <c r="AQ215" i="12" s="1"/>
  <c r="AQ213" i="12"/>
  <c r="R90" i="16"/>
  <c r="AJ79" i="16"/>
  <c r="AJ77" i="16" s="1"/>
  <c r="R74" i="16"/>
  <c r="R73" i="16"/>
  <c r="S69" i="16"/>
  <c r="R59" i="16"/>
  <c r="R58" i="16"/>
  <c r="S54" i="16"/>
  <c r="AL66" i="16"/>
  <c r="AM64" i="16"/>
  <c r="AI49" i="16"/>
  <c r="AH51" i="16"/>
  <c r="AH34" i="16"/>
  <c r="AM238" i="7" s="1"/>
  <c r="R339" i="15"/>
  <c r="R340" i="15"/>
  <c r="R328" i="15"/>
  <c r="R329" i="15"/>
  <c r="R289" i="15"/>
  <c r="R290" i="15"/>
  <c r="R278" i="15"/>
  <c r="R279" i="15"/>
  <c r="R268" i="15"/>
  <c r="R267" i="15"/>
  <c r="Q249" i="15"/>
  <c r="R352" i="15"/>
  <c r="S236" i="15"/>
  <c r="R240" i="15"/>
  <c r="R205" i="15" s="1"/>
  <c r="Q37" i="1" s="1"/>
  <c r="R241" i="15"/>
  <c r="R206" i="15" s="1"/>
  <c r="Q51" i="1" s="1"/>
  <c r="S218" i="15"/>
  <c r="R226" i="15"/>
  <c r="AL215" i="15"/>
  <c r="AK217" i="15"/>
  <c r="AJ233" i="15"/>
  <c r="AK231" i="15"/>
  <c r="S193" i="15"/>
  <c r="R198" i="15"/>
  <c r="R162" i="15" s="1"/>
  <c r="Q50" i="1" s="1"/>
  <c r="R197" i="15"/>
  <c r="R161" i="15" s="1"/>
  <c r="Q36" i="1" s="1"/>
  <c r="R182" i="15"/>
  <c r="S174" i="15"/>
  <c r="AL173" i="15"/>
  <c r="S135" i="15"/>
  <c r="R139" i="15"/>
  <c r="R140" i="15"/>
  <c r="R124" i="15"/>
  <c r="R125" i="15"/>
  <c r="S120" i="15"/>
  <c r="R111" i="15"/>
  <c r="S103" i="15"/>
  <c r="AH102" i="15"/>
  <c r="AL115" i="15"/>
  <c r="AL113" i="15" s="1"/>
  <c r="AJ130" i="15"/>
  <c r="AJ128" i="15" s="1"/>
  <c r="R73" i="15"/>
  <c r="R74" i="15"/>
  <c r="S69" i="15"/>
  <c r="AK66" i="15"/>
  <c r="AK62" i="15"/>
  <c r="S52" i="15"/>
  <c r="R60" i="15"/>
  <c r="AI51" i="15"/>
  <c r="AI47" i="15"/>
  <c r="R45" i="15"/>
  <c r="S37" i="15"/>
  <c r="AQ130" i="12"/>
  <c r="AM132" i="12"/>
  <c r="AF60" i="12"/>
  <c r="AD74" i="12"/>
  <c r="AE70" i="12"/>
  <c r="AQ184" i="12"/>
  <c r="AM186" i="12"/>
  <c r="AQ186" i="12" s="1"/>
  <c r="AM256" i="12"/>
  <c r="AM227" i="12"/>
  <c r="AQ227" i="12" s="1"/>
  <c r="AQ254" i="12"/>
  <c r="AM107" i="12"/>
  <c r="AQ107" i="12" s="1"/>
  <c r="AQ153" i="12"/>
  <c r="AM157" i="12"/>
  <c r="AQ155" i="12"/>
  <c r="X101" i="1" l="1"/>
  <c r="AP73" i="18"/>
  <c r="AA35" i="2"/>
  <c r="AA33" i="2" s="1"/>
  <c r="AB432" i="16"/>
  <c r="AH143" i="16"/>
  <c r="AM249" i="7"/>
  <c r="AM248" i="7" s="1"/>
  <c r="AH96" i="16" s="1"/>
  <c r="AD31" i="18"/>
  <c r="AD29" i="18" s="1"/>
  <c r="AE323" i="15"/>
  <c r="AD325" i="15"/>
  <c r="AD315" i="15" s="1"/>
  <c r="AM402" i="15"/>
  <c r="AL414" i="15"/>
  <c r="AL427" i="15" s="1"/>
  <c r="AH188" i="15"/>
  <c r="AL213" i="7"/>
  <c r="AL211" i="7" s="1"/>
  <c r="AL206" i="7" s="1"/>
  <c r="AG183" i="15" s="1"/>
  <c r="AG190" i="15"/>
  <c r="AL218" i="7"/>
  <c r="AL217" i="7" s="1"/>
  <c r="AG200" i="15" s="1"/>
  <c r="Y383" i="15"/>
  <c r="X155" i="1"/>
  <c r="Z476" i="15"/>
  <c r="Z477" i="15" s="1"/>
  <c r="Z378" i="15"/>
  <c r="AA10" i="18"/>
  <c r="AP445" i="15"/>
  <c r="AF233" i="7"/>
  <c r="AF232" i="7" s="1"/>
  <c r="AA478" i="15" s="1"/>
  <c r="AP478" i="15" s="1"/>
  <c r="AA433" i="15"/>
  <c r="AB448" i="15"/>
  <c r="AA460" i="15"/>
  <c r="AP436" i="15"/>
  <c r="Z124" i="18"/>
  <c r="Y88" i="1" s="1"/>
  <c r="Z121" i="18"/>
  <c r="Z127" i="18"/>
  <c r="Z99" i="18"/>
  <c r="Z102" i="18"/>
  <c r="AE302" i="7"/>
  <c r="AE291" i="7"/>
  <c r="Z20" i="18"/>
  <c r="Z19" i="18" s="1"/>
  <c r="Y80" i="1" s="1"/>
  <c r="AI191" i="7"/>
  <c r="AD36" i="15"/>
  <c r="AD32" i="15"/>
  <c r="AH190" i="7"/>
  <c r="AC30" i="15" s="1"/>
  <c r="AB34" i="2"/>
  <c r="AC300" i="16"/>
  <c r="AM317" i="16"/>
  <c r="AM318" i="16"/>
  <c r="AQ318" i="16" s="1"/>
  <c r="AQ314" i="16"/>
  <c r="Z113" i="1"/>
  <c r="AO113" i="1" s="1"/>
  <c r="AA161" i="19"/>
  <c r="AP161" i="19" s="1"/>
  <c r="AP160" i="19"/>
  <c r="Z97" i="1"/>
  <c r="AO97" i="1" s="1"/>
  <c r="Z30" i="1"/>
  <c r="AA165" i="19"/>
  <c r="AP165" i="19" s="1"/>
  <c r="AA97" i="1"/>
  <c r="AA113" i="1"/>
  <c r="AB161" i="19"/>
  <c r="AB444" i="16"/>
  <c r="AC297" i="16"/>
  <c r="AB29" i="1" s="1"/>
  <c r="AC299" i="16"/>
  <c r="AA30" i="1"/>
  <c r="AA28" i="1" s="1"/>
  <c r="AB165" i="19"/>
  <c r="AC155" i="19"/>
  <c r="AC149" i="19"/>
  <c r="AD143" i="19"/>
  <c r="AH420" i="7"/>
  <c r="AB51" i="19"/>
  <c r="AA110" i="1"/>
  <c r="AC440" i="16"/>
  <c r="AC442" i="16" s="1"/>
  <c r="AD438" i="16"/>
  <c r="AD436" i="16" s="1"/>
  <c r="AB147" i="19"/>
  <c r="AG399" i="7"/>
  <c r="AB150" i="19" s="1"/>
  <c r="AB151" i="19" s="1"/>
  <c r="AA112" i="1"/>
  <c r="AC136" i="19"/>
  <c r="AI275" i="7"/>
  <c r="AI274" i="7" s="1"/>
  <c r="AD446" i="16" s="1"/>
  <c r="AD137" i="19"/>
  <c r="AP50" i="18"/>
  <c r="AA54" i="18"/>
  <c r="AP54" i="18" s="1"/>
  <c r="X48" i="12"/>
  <c r="X36" i="12" s="1"/>
  <c r="AA91" i="1"/>
  <c r="AB38" i="19"/>
  <c r="AC34" i="19"/>
  <c r="AC49" i="18"/>
  <c r="AB82" i="1" s="1"/>
  <c r="AC52" i="18"/>
  <c r="AB103" i="1" s="1"/>
  <c r="AH308" i="7"/>
  <c r="AH307" i="7" s="1"/>
  <c r="AC53" i="18" s="1"/>
  <c r="AC70" i="18"/>
  <c r="AC69" i="18"/>
  <c r="AH318" i="7" s="1"/>
  <c r="AH317" i="7" s="1"/>
  <c r="AC76" i="18" s="1"/>
  <c r="AC75" i="18"/>
  <c r="AB104" i="1" s="1"/>
  <c r="AC72" i="18"/>
  <c r="AE275" i="15"/>
  <c r="AF273" i="15"/>
  <c r="AF271" i="15" s="1"/>
  <c r="AE30" i="18"/>
  <c r="AQ171" i="15"/>
  <c r="AR207" i="7"/>
  <c r="AD379" i="16"/>
  <c r="AD367" i="16" s="1"/>
  <c r="AD298" i="16" s="1"/>
  <c r="AC43" i="1" s="1"/>
  <c r="AD378" i="16"/>
  <c r="AD365" i="16"/>
  <c r="AD296" i="16" s="1"/>
  <c r="AE10" i="19"/>
  <c r="AE371" i="16"/>
  <c r="AH264" i="15"/>
  <c r="AI262" i="15"/>
  <c r="AP423" i="15"/>
  <c r="AD42" i="19"/>
  <c r="AD25" i="19"/>
  <c r="AD36" i="19" s="1"/>
  <c r="AC109" i="1" s="1"/>
  <c r="AD18" i="19"/>
  <c r="AD29" i="19"/>
  <c r="AI362" i="7" s="1"/>
  <c r="AI361" i="7" s="1"/>
  <c r="AD37" i="19" s="1"/>
  <c r="AC33" i="19"/>
  <c r="AC20" i="19"/>
  <c r="AC16" i="19"/>
  <c r="AB90" i="1" s="1"/>
  <c r="AC46" i="19"/>
  <c r="AH367" i="7" s="1"/>
  <c r="AH366" i="7" s="1"/>
  <c r="AC56" i="19" s="1"/>
  <c r="AC47" i="19"/>
  <c r="AC48" i="19"/>
  <c r="AC55" i="19"/>
  <c r="AC52" i="19" s="1"/>
  <c r="AD305" i="16"/>
  <c r="AD330" i="16"/>
  <c r="AD307" i="16" s="1"/>
  <c r="AE8" i="19"/>
  <c r="AE17" i="19" s="1"/>
  <c r="AE12" i="19"/>
  <c r="AF323" i="16"/>
  <c r="AK265" i="7" s="1"/>
  <c r="AK264" i="7" s="1"/>
  <c r="AF308" i="16" s="1"/>
  <c r="AE325" i="16"/>
  <c r="Q13" i="15"/>
  <c r="W19" i="12"/>
  <c r="V57" i="1"/>
  <c r="W99" i="12"/>
  <c r="W47" i="12"/>
  <c r="Y85" i="12"/>
  <c r="Y39" i="12" s="1"/>
  <c r="Y13" i="12"/>
  <c r="X95" i="12"/>
  <c r="X42" i="12"/>
  <c r="X30" i="12" s="1"/>
  <c r="Q24" i="15"/>
  <c r="Q252" i="15"/>
  <c r="R209" i="15"/>
  <c r="Q153" i="1"/>
  <c r="R165" i="15"/>
  <c r="Q152" i="1"/>
  <c r="Q167" i="1" s="1"/>
  <c r="X18" i="12"/>
  <c r="W18" i="1"/>
  <c r="X14" i="12"/>
  <c r="W8" i="2"/>
  <c r="W9" i="1"/>
  <c r="X17" i="12"/>
  <c r="X20" i="12"/>
  <c r="W71" i="1"/>
  <c r="AB423" i="15"/>
  <c r="AC387" i="15"/>
  <c r="AM100" i="16"/>
  <c r="AP430" i="16"/>
  <c r="Z44" i="1"/>
  <c r="R255" i="15"/>
  <c r="R256" i="15"/>
  <c r="R316" i="15"/>
  <c r="R317" i="15"/>
  <c r="P31" i="1"/>
  <c r="R94" i="15"/>
  <c r="R18" i="15"/>
  <c r="R93" i="15"/>
  <c r="R27" i="15"/>
  <c r="R28" i="15"/>
  <c r="AA431" i="16"/>
  <c r="AA434" i="16" s="1"/>
  <c r="AP445" i="16"/>
  <c r="AQ47" i="13"/>
  <c r="AL62" i="1"/>
  <c r="AP62" i="1" s="1"/>
  <c r="S148" i="15"/>
  <c r="R156" i="15"/>
  <c r="AL147" i="15"/>
  <c r="AL143" i="15"/>
  <c r="S82" i="15"/>
  <c r="R90" i="15"/>
  <c r="AI81" i="15"/>
  <c r="AI77" i="15"/>
  <c r="AB416" i="15"/>
  <c r="AB404" i="15"/>
  <c r="AC398" i="15"/>
  <c r="AH228" i="7" s="1"/>
  <c r="AH227" i="7" s="1"/>
  <c r="AC431" i="15" s="1"/>
  <c r="AM334" i="15"/>
  <c r="AM332" i="15" s="1"/>
  <c r="AK336" i="15"/>
  <c r="AK338" i="15" s="1"/>
  <c r="AQ49" i="13"/>
  <c r="AM51" i="13"/>
  <c r="AQ51" i="13" s="1"/>
  <c r="S148" i="16"/>
  <c r="R156" i="16"/>
  <c r="S118" i="16"/>
  <c r="R126" i="16"/>
  <c r="R94" i="16"/>
  <c r="R93" i="16"/>
  <c r="R111" i="16"/>
  <c r="S136" i="16"/>
  <c r="AM132" i="16"/>
  <c r="AQ132" i="16" s="1"/>
  <c r="AQ130" i="16"/>
  <c r="AM128" i="16"/>
  <c r="AQ128" i="16" s="1"/>
  <c r="AM117" i="16"/>
  <c r="AQ117" i="16" s="1"/>
  <c r="AM113" i="16"/>
  <c r="AQ113" i="16" s="1"/>
  <c r="R246" i="15"/>
  <c r="AJ81" i="16"/>
  <c r="AK79" i="16"/>
  <c r="AI51" i="16"/>
  <c r="AI47" i="16"/>
  <c r="S67" i="16"/>
  <c r="R75" i="16"/>
  <c r="S52" i="16"/>
  <c r="R60" i="16"/>
  <c r="AI34" i="16"/>
  <c r="AN238" i="7" s="1"/>
  <c r="AM66" i="16"/>
  <c r="AQ66" i="16" s="1"/>
  <c r="AQ64" i="16"/>
  <c r="AM62" i="16"/>
  <c r="AQ62" i="16" s="1"/>
  <c r="AL343" i="15"/>
  <c r="AM345" i="15" s="1"/>
  <c r="R341" i="15"/>
  <c r="R330" i="15"/>
  <c r="R291" i="15"/>
  <c r="R280" i="15"/>
  <c r="R269" i="15"/>
  <c r="AQ284" i="15"/>
  <c r="AM282" i="15"/>
  <c r="R242" i="15"/>
  <c r="R207" i="15" s="1"/>
  <c r="S234" i="15"/>
  <c r="S221" i="15"/>
  <c r="AL217" i="15"/>
  <c r="AL213" i="15"/>
  <c r="AK233" i="15"/>
  <c r="AK229" i="15"/>
  <c r="AM173" i="15"/>
  <c r="AQ173" i="15" s="1"/>
  <c r="AM169" i="15"/>
  <c r="R199" i="15"/>
  <c r="R163" i="15" s="1"/>
  <c r="S191" i="15"/>
  <c r="S177" i="15"/>
  <c r="R141" i="15"/>
  <c r="S133" i="15"/>
  <c r="S118" i="15"/>
  <c r="R126" i="15"/>
  <c r="S106" i="15"/>
  <c r="AM115" i="15"/>
  <c r="AQ115" i="15" s="1"/>
  <c r="AL117" i="15"/>
  <c r="AJ132" i="15"/>
  <c r="AK130" i="15"/>
  <c r="AI102" i="15"/>
  <c r="AI98" i="15"/>
  <c r="S67" i="15"/>
  <c r="R75" i="15"/>
  <c r="AL64" i="15"/>
  <c r="AL62" i="15" s="1"/>
  <c r="S55" i="15"/>
  <c r="AJ49" i="15"/>
  <c r="S40" i="15"/>
  <c r="AQ132" i="12"/>
  <c r="AM134" i="12"/>
  <c r="AM109" i="12"/>
  <c r="AQ109" i="12" s="1"/>
  <c r="AF71" i="12"/>
  <c r="AF69" i="12"/>
  <c r="AF68" i="12"/>
  <c r="AG59" i="12"/>
  <c r="AG60" i="12" s="1"/>
  <c r="AF67" i="12"/>
  <c r="AF70" i="12" s="1"/>
  <c r="AF62" i="12"/>
  <c r="AE72" i="12"/>
  <c r="AM229" i="12"/>
  <c r="AQ256" i="12"/>
  <c r="AQ157" i="12"/>
  <c r="AA159" i="1" l="1"/>
  <c r="AB433" i="16"/>
  <c r="AB430" i="16"/>
  <c r="AA44" i="1" s="1"/>
  <c r="AA42" i="1" s="1"/>
  <c r="AB445" i="16"/>
  <c r="AB431" i="16" s="1"/>
  <c r="AB434" i="16" s="1"/>
  <c r="AM244" i="7"/>
  <c r="AM242" i="7" s="1"/>
  <c r="AM237" i="7" s="1"/>
  <c r="AH30" i="16" s="1"/>
  <c r="AI145" i="16"/>
  <c r="AD36" i="18"/>
  <c r="AD34" i="18" s="1"/>
  <c r="AC81" i="1" s="1"/>
  <c r="AD66" i="18"/>
  <c r="AD46" i="18"/>
  <c r="AD45" i="18" s="1"/>
  <c r="AI308" i="7" s="1"/>
  <c r="AI307" i="7" s="1"/>
  <c r="AD53" i="18" s="1"/>
  <c r="AE28" i="18"/>
  <c r="AE26" i="18" s="1"/>
  <c r="AE35" i="18" s="1"/>
  <c r="AE321" i="15"/>
  <c r="AQ402" i="15"/>
  <c r="AM390" i="15"/>
  <c r="AH186" i="15"/>
  <c r="AH190" i="15"/>
  <c r="AM218" i="7"/>
  <c r="AM217" i="7" s="1"/>
  <c r="AH200" i="15" s="1"/>
  <c r="Z382" i="15"/>
  <c r="Y38" i="2"/>
  <c r="AP10" i="18"/>
  <c r="AA8" i="18"/>
  <c r="AA13" i="18"/>
  <c r="AP433" i="15"/>
  <c r="AA473" i="15"/>
  <c r="AA457" i="15"/>
  <c r="AP460" i="15"/>
  <c r="Y33" i="1"/>
  <c r="Z125" i="18"/>
  <c r="Z129" i="18" s="1"/>
  <c r="Y107" i="1"/>
  <c r="Y86" i="1"/>
  <c r="Y106" i="1"/>
  <c r="Z100" i="18"/>
  <c r="Z103" i="18" s="1"/>
  <c r="AE284" i="7"/>
  <c r="Z22" i="18" s="1"/>
  <c r="Z23" i="18" s="1"/>
  <c r="Y102" i="1"/>
  <c r="R166" i="15"/>
  <c r="AB445" i="15"/>
  <c r="AB436" i="15"/>
  <c r="AI197" i="7"/>
  <c r="AI195" i="7" s="1"/>
  <c r="AI190" i="7" s="1"/>
  <c r="AD30" i="15" s="1"/>
  <c r="AE34" i="15"/>
  <c r="AE32" i="15" s="1"/>
  <c r="AB158" i="1"/>
  <c r="AC301" i="16"/>
  <c r="AC302" i="16" s="1"/>
  <c r="AD300" i="16"/>
  <c r="AC34" i="2"/>
  <c r="AQ317" i="16"/>
  <c r="AM319" i="16"/>
  <c r="AQ319" i="16" s="1"/>
  <c r="Z28" i="1"/>
  <c r="AO28" i="1" s="1"/>
  <c r="AO30" i="1"/>
  <c r="AC163" i="19"/>
  <c r="AC157" i="19"/>
  <c r="AC160" i="19"/>
  <c r="AC51" i="19"/>
  <c r="AB110" i="1"/>
  <c r="AQ100" i="16"/>
  <c r="AD440" i="16"/>
  <c r="AD140" i="19"/>
  <c r="AD139" i="19" s="1"/>
  <c r="AJ49" i="16"/>
  <c r="AJ47" i="16" s="1"/>
  <c r="AK49" i="16" s="1"/>
  <c r="AC443" i="16"/>
  <c r="AC429" i="16" s="1"/>
  <c r="AC428" i="16"/>
  <c r="AA96" i="1"/>
  <c r="AC148" i="19"/>
  <c r="AH406" i="7"/>
  <c r="AH417" i="7"/>
  <c r="AD136" i="19"/>
  <c r="AC50" i="18"/>
  <c r="AC54" i="18" s="1"/>
  <c r="AC38" i="19"/>
  <c r="AD34" i="19"/>
  <c r="AC73" i="18"/>
  <c r="AC77" i="18" s="1"/>
  <c r="AB84" i="1"/>
  <c r="AF275" i="15"/>
  <c r="AG273" i="15"/>
  <c r="AF30" i="18"/>
  <c r="AE277" i="15"/>
  <c r="AE254" i="15"/>
  <c r="AK223" i="7"/>
  <c r="AK222" i="7" s="1"/>
  <c r="AF37" i="18" s="1"/>
  <c r="AF27" i="18"/>
  <c r="AE47" i="18"/>
  <c r="AD52" i="18"/>
  <c r="AC103" i="1" s="1"/>
  <c r="AQ169" i="15"/>
  <c r="X22" i="12"/>
  <c r="W35" i="12"/>
  <c r="W21" i="12" s="1"/>
  <c r="W49" i="12"/>
  <c r="W37" i="12" s="1"/>
  <c r="W23" i="12" s="1"/>
  <c r="Y27" i="12"/>
  <c r="AD35" i="7"/>
  <c r="AD25" i="7" s="1"/>
  <c r="AD380" i="16"/>
  <c r="AD368" i="16" s="1"/>
  <c r="AD299" i="16" s="1"/>
  <c r="AD366" i="16"/>
  <c r="AD297" i="16" s="1"/>
  <c r="AC29" i="1" s="1"/>
  <c r="AE13" i="19"/>
  <c r="AE11" i="19" s="1"/>
  <c r="AJ357" i="7" s="1"/>
  <c r="AJ356" i="7" s="1"/>
  <c r="AE19" i="19" s="1"/>
  <c r="AF373" i="16"/>
  <c r="AF371" i="16" s="1"/>
  <c r="AE375" i="16"/>
  <c r="AE377" i="16" s="1"/>
  <c r="AF9" i="19"/>
  <c r="AF321" i="16"/>
  <c r="AH266" i="15"/>
  <c r="AI260" i="15"/>
  <c r="AQ229" i="12"/>
  <c r="AQ219" i="12"/>
  <c r="AD48" i="19"/>
  <c r="AD46" i="19"/>
  <c r="AI367" i="7" s="1"/>
  <c r="AI366" i="7" s="1"/>
  <c r="AD56" i="19" s="1"/>
  <c r="AD47" i="19"/>
  <c r="AD55" i="19"/>
  <c r="AD52" i="19" s="1"/>
  <c r="AD33" i="19"/>
  <c r="AD20" i="19"/>
  <c r="AD16" i="19"/>
  <c r="AC90" i="1" s="1"/>
  <c r="AE31" i="19"/>
  <c r="AE30" i="19"/>
  <c r="AE329" i="16"/>
  <c r="AE306" i="16" s="1"/>
  <c r="AE328" i="16"/>
  <c r="AE304" i="16"/>
  <c r="AB91" i="1"/>
  <c r="Y87" i="12"/>
  <c r="Y41" i="12" s="1"/>
  <c r="Y29" i="12" s="1"/>
  <c r="Y15" i="12" s="1"/>
  <c r="Y92" i="12"/>
  <c r="Y40" i="12"/>
  <c r="Y28" i="12" s="1"/>
  <c r="Y96" i="12"/>
  <c r="Y46" i="12" s="1"/>
  <c r="Y34" i="12" s="1"/>
  <c r="Z84" i="12"/>
  <c r="Y93" i="12"/>
  <c r="Y43" i="12" s="1"/>
  <c r="Y31" i="12" s="1"/>
  <c r="Y94" i="12"/>
  <c r="Y44" i="12" s="1"/>
  <c r="Y32" i="12" s="1"/>
  <c r="X45" i="12"/>
  <c r="X33" i="12" s="1"/>
  <c r="X97" i="12"/>
  <c r="X16" i="12"/>
  <c r="W17" i="2"/>
  <c r="AC411" i="15"/>
  <c r="AC386" i="15"/>
  <c r="AC12" i="18" s="1"/>
  <c r="AD399" i="15"/>
  <c r="Z38" i="18"/>
  <c r="AP15" i="18"/>
  <c r="R19" i="15"/>
  <c r="Q35" i="1" s="1"/>
  <c r="AC392" i="15"/>
  <c r="AC9" i="18"/>
  <c r="AM102" i="16"/>
  <c r="AQ102" i="16" s="1"/>
  <c r="AM98" i="16"/>
  <c r="AQ98" i="16" s="1"/>
  <c r="AP434" i="16"/>
  <c r="AP431" i="16"/>
  <c r="R318" i="15"/>
  <c r="R20" i="15"/>
  <c r="Q49" i="1" s="1"/>
  <c r="AO44" i="1"/>
  <c r="Z42" i="1"/>
  <c r="AO42" i="1" s="1"/>
  <c r="R250" i="15"/>
  <c r="R22" i="15"/>
  <c r="Q151" i="1" s="1"/>
  <c r="Q40" i="2"/>
  <c r="Q39" i="2" s="1"/>
  <c r="R257" i="15"/>
  <c r="R29" i="15"/>
  <c r="R95" i="15"/>
  <c r="S151" i="15"/>
  <c r="AM145" i="15"/>
  <c r="AM143" i="15" s="1"/>
  <c r="AQ143" i="15" s="1"/>
  <c r="S85" i="15"/>
  <c r="AJ79" i="15"/>
  <c r="AE438" i="16"/>
  <c r="AC444" i="16"/>
  <c r="Q37" i="2"/>
  <c r="Q36" i="2" s="1"/>
  <c r="R8" i="15"/>
  <c r="AL347" i="15"/>
  <c r="AL336" i="15"/>
  <c r="AL338" i="15" s="1"/>
  <c r="S151" i="16"/>
  <c r="S121" i="16"/>
  <c r="S106" i="16"/>
  <c r="R95" i="16"/>
  <c r="T135" i="16"/>
  <c r="S139" i="16"/>
  <c r="S140" i="16"/>
  <c r="AQ282" i="15"/>
  <c r="AM286" i="15"/>
  <c r="S88" i="16"/>
  <c r="S89" i="16"/>
  <c r="AK81" i="16"/>
  <c r="AK77" i="16"/>
  <c r="S70" i="16"/>
  <c r="S55" i="16"/>
  <c r="R248" i="15"/>
  <c r="Q46" i="1" s="1"/>
  <c r="R247" i="15"/>
  <c r="S350" i="15"/>
  <c r="S351" i="15"/>
  <c r="S237" i="15"/>
  <c r="S204" i="15" s="1"/>
  <c r="T220" i="15"/>
  <c r="S224" i="15"/>
  <c r="S225" i="15"/>
  <c r="R210" i="15"/>
  <c r="AM215" i="15"/>
  <c r="AM213" i="15" s="1"/>
  <c r="AQ213" i="15" s="1"/>
  <c r="AL231" i="15"/>
  <c r="AL229" i="15" s="1"/>
  <c r="S194" i="15"/>
  <c r="S160" i="15" s="1"/>
  <c r="S180" i="15"/>
  <c r="S181" i="15"/>
  <c r="T176" i="15"/>
  <c r="AK132" i="15"/>
  <c r="AK128" i="15"/>
  <c r="AL130" i="15" s="1"/>
  <c r="AL128" i="15" s="1"/>
  <c r="S136" i="15"/>
  <c r="S121" i="15"/>
  <c r="S110" i="15"/>
  <c r="S109" i="15"/>
  <c r="T105" i="15"/>
  <c r="AJ100" i="15"/>
  <c r="AM117" i="15"/>
  <c r="AQ117" i="15" s="1"/>
  <c r="AM113" i="15"/>
  <c r="AQ113" i="15" s="1"/>
  <c r="AJ47" i="15"/>
  <c r="AK49" i="15" s="1"/>
  <c r="S70" i="15"/>
  <c r="AL66" i="15"/>
  <c r="AM64" i="15"/>
  <c r="T54" i="15"/>
  <c r="S58" i="15"/>
  <c r="S59" i="15"/>
  <c r="AJ51" i="15"/>
  <c r="S44" i="15"/>
  <c r="S43" i="15"/>
  <c r="T39" i="15"/>
  <c r="AQ134" i="12"/>
  <c r="AM111" i="12"/>
  <c r="AQ111" i="12" s="1"/>
  <c r="AE74" i="12"/>
  <c r="AG68" i="12"/>
  <c r="AG71" i="12"/>
  <c r="AG62" i="12"/>
  <c r="AH59" i="12"/>
  <c r="AH60" i="12" s="1"/>
  <c r="AG67" i="12"/>
  <c r="AG69" i="12"/>
  <c r="AF72" i="12"/>
  <c r="AD75" i="18" l="1"/>
  <c r="AC104" i="1" s="1"/>
  <c r="AD72" i="18"/>
  <c r="AD69" i="18"/>
  <c r="AI318" i="7" s="1"/>
  <c r="AI317" i="7" s="1"/>
  <c r="AD76" i="18" s="1"/>
  <c r="AD70" i="18"/>
  <c r="AD49" i="18"/>
  <c r="AC82" i="1" s="1"/>
  <c r="Y101" i="1"/>
  <c r="AJ51" i="16"/>
  <c r="AB30" i="1"/>
  <c r="AB28" i="1" s="1"/>
  <c r="AI143" i="16"/>
  <c r="AI147" i="16"/>
  <c r="AN249" i="7"/>
  <c r="AN248" i="7" s="1"/>
  <c r="AI96" i="16" s="1"/>
  <c r="AE31" i="18"/>
  <c r="AE29" i="18" s="1"/>
  <c r="AE66" i="18" s="1"/>
  <c r="AE325" i="15"/>
  <c r="AE315" i="15" s="1"/>
  <c r="AF323" i="15"/>
  <c r="AF28" i="18" s="1"/>
  <c r="AF26" i="18" s="1"/>
  <c r="AF35" i="18" s="1"/>
  <c r="AF321" i="15"/>
  <c r="AQ390" i="15"/>
  <c r="AM414" i="15"/>
  <c r="AI188" i="15"/>
  <c r="AI186" i="15" s="1"/>
  <c r="AM213" i="7"/>
  <c r="AM211" i="7" s="1"/>
  <c r="AM206" i="7" s="1"/>
  <c r="AH183" i="15" s="1"/>
  <c r="Z383" i="15"/>
  <c r="Y155" i="1"/>
  <c r="AA20" i="18"/>
  <c r="AP8" i="18"/>
  <c r="AF302" i="7"/>
  <c r="AF291" i="7"/>
  <c r="AA11" i="18"/>
  <c r="AP13" i="18"/>
  <c r="AP473" i="15"/>
  <c r="AA470" i="15"/>
  <c r="AA476" i="15"/>
  <c r="AP476" i="15" s="1"/>
  <c r="AA378" i="15"/>
  <c r="AP457" i="15"/>
  <c r="AG233" i="7"/>
  <c r="AG232" i="7" s="1"/>
  <c r="AB478" i="15" s="1"/>
  <c r="AB10" i="18"/>
  <c r="AB8" i="18" s="1"/>
  <c r="AB460" i="15"/>
  <c r="AC448" i="15"/>
  <c r="AB433" i="15"/>
  <c r="AB13" i="18" s="1"/>
  <c r="AB11" i="18" s="1"/>
  <c r="AJ197" i="7"/>
  <c r="AJ195" i="7" s="1"/>
  <c r="AF34" i="15"/>
  <c r="AJ191" i="7"/>
  <c r="AE36" i="15"/>
  <c r="AD301" i="16"/>
  <c r="AD302" i="16" s="1"/>
  <c r="AC158" i="1"/>
  <c r="AC161" i="19"/>
  <c r="AB113" i="1"/>
  <c r="AB97" i="1"/>
  <c r="AD442" i="16"/>
  <c r="AD428" i="16"/>
  <c r="AD155" i="19"/>
  <c r="AD149" i="19"/>
  <c r="AE143" i="19"/>
  <c r="AI420" i="7"/>
  <c r="AF10" i="19"/>
  <c r="AF8" i="19" s="1"/>
  <c r="AF17" i="19" s="1"/>
  <c r="AK270" i="7"/>
  <c r="AK269" i="7" s="1"/>
  <c r="AF369" i="16" s="1"/>
  <c r="AD51" i="19"/>
  <c r="AC110" i="1"/>
  <c r="AB35" i="2"/>
  <c r="AB33" i="2" s="1"/>
  <c r="AC432" i="16"/>
  <c r="AC147" i="19"/>
  <c r="AH399" i="7"/>
  <c r="AC150" i="19" s="1"/>
  <c r="AC151" i="19" s="1"/>
  <c r="AB112" i="1"/>
  <c r="AI417" i="7"/>
  <c r="AI406" i="7"/>
  <c r="AD148" i="19"/>
  <c r="AJ275" i="7"/>
  <c r="AJ274" i="7" s="1"/>
  <c r="AE446" i="16" s="1"/>
  <c r="AE137" i="19"/>
  <c r="AD50" i="18"/>
  <c r="AD54" i="18" s="1"/>
  <c r="Y48" i="12"/>
  <c r="Y36" i="12" s="1"/>
  <c r="AD38" i="19"/>
  <c r="AK352" i="7"/>
  <c r="AK351" i="7" s="1"/>
  <c r="AD73" i="18"/>
  <c r="AD77" i="18" s="1"/>
  <c r="AF277" i="15"/>
  <c r="AF254" i="15"/>
  <c r="AG271" i="15"/>
  <c r="AG27" i="18"/>
  <c r="AL223" i="7"/>
  <c r="AL222" i="7" s="1"/>
  <c r="AG37" i="18" s="1"/>
  <c r="AF47" i="18"/>
  <c r="AE46" i="18"/>
  <c r="AE45" i="18" s="1"/>
  <c r="AC84" i="1"/>
  <c r="AE378" i="16"/>
  <c r="AE379" i="16"/>
  <c r="AE367" i="16" s="1"/>
  <c r="AE298" i="16" s="1"/>
  <c r="AD43" i="1" s="1"/>
  <c r="AE365" i="16"/>
  <c r="AE296" i="16" s="1"/>
  <c r="AF13" i="19"/>
  <c r="AF375" i="16"/>
  <c r="AF377" i="16" s="1"/>
  <c r="AG373" i="16"/>
  <c r="AG371" i="16" s="1"/>
  <c r="AF12" i="19"/>
  <c r="AF30" i="19" s="1"/>
  <c r="AF325" i="16"/>
  <c r="AF304" i="16" s="1"/>
  <c r="AG323" i="16"/>
  <c r="AG9" i="19" s="1"/>
  <c r="AL352" i="7" s="1"/>
  <c r="AL351" i="7" s="1"/>
  <c r="AI264" i="15"/>
  <c r="AJ262" i="15"/>
  <c r="AJ77" i="15"/>
  <c r="AK79" i="15" s="1"/>
  <c r="AJ98" i="15"/>
  <c r="AK100" i="15" s="1"/>
  <c r="AP202" i="7" s="1"/>
  <c r="AP201" i="7" s="1"/>
  <c r="AK96" i="15" s="1"/>
  <c r="AO202" i="7"/>
  <c r="AO201" i="7" s="1"/>
  <c r="AJ96" i="15" s="1"/>
  <c r="AH69" i="12"/>
  <c r="AC91" i="1"/>
  <c r="AE18" i="19"/>
  <c r="AE42" i="19"/>
  <c r="AE25" i="19"/>
  <c r="AE36" i="19" s="1"/>
  <c r="AD109" i="1" s="1"/>
  <c r="AE29" i="19"/>
  <c r="AJ362" i="7" s="1"/>
  <c r="AJ361" i="7" s="1"/>
  <c r="AE37" i="19" s="1"/>
  <c r="AE305" i="16"/>
  <c r="AE330" i="16"/>
  <c r="AE307" i="16" s="1"/>
  <c r="AF329" i="16"/>
  <c r="AF306" i="16" s="1"/>
  <c r="AF328" i="16"/>
  <c r="X71" i="1"/>
  <c r="Y20" i="12"/>
  <c r="Z85" i="12"/>
  <c r="Z39" i="12" s="1"/>
  <c r="Z13" i="12"/>
  <c r="Y95" i="12"/>
  <c r="Y42" i="12"/>
  <c r="Y30" i="12" s="1"/>
  <c r="Y14" i="12"/>
  <c r="X8" i="2"/>
  <c r="X9" i="1"/>
  <c r="Y17" i="12"/>
  <c r="X18" i="1"/>
  <c r="Y18" i="12"/>
  <c r="X19" i="12"/>
  <c r="W57" i="1"/>
  <c r="X99" i="12"/>
  <c r="X47" i="12"/>
  <c r="AD398" i="15"/>
  <c r="AD392" i="15" s="1"/>
  <c r="AD387" i="15"/>
  <c r="R251" i="15"/>
  <c r="Q154" i="1"/>
  <c r="AC410" i="15"/>
  <c r="AC424" i="15"/>
  <c r="AC423" i="15" s="1"/>
  <c r="R12" i="15"/>
  <c r="R42" i="2"/>
  <c r="S208" i="15"/>
  <c r="R41" i="2"/>
  <c r="S164" i="15"/>
  <c r="R23" i="15"/>
  <c r="Q48" i="1"/>
  <c r="Q34" i="1"/>
  <c r="S26" i="15"/>
  <c r="S92" i="15"/>
  <c r="T150" i="15"/>
  <c r="S155" i="15"/>
  <c r="S154" i="15"/>
  <c r="AQ145" i="15"/>
  <c r="AM147" i="15"/>
  <c r="AQ147" i="15" s="1"/>
  <c r="T84" i="15"/>
  <c r="S88" i="15"/>
  <c r="S89" i="15"/>
  <c r="AJ81" i="15"/>
  <c r="R9" i="15"/>
  <c r="Q32" i="1"/>
  <c r="AC445" i="16"/>
  <c r="AC431" i="16" s="1"/>
  <c r="AC430" i="16"/>
  <c r="AB44" i="1" s="1"/>
  <c r="AD443" i="16"/>
  <c r="AD429" i="16" s="1"/>
  <c r="AE436" i="16"/>
  <c r="AM343" i="15"/>
  <c r="AQ345" i="15"/>
  <c r="AQ334" i="15"/>
  <c r="T150" i="16"/>
  <c r="S154" i="16"/>
  <c r="S155" i="16"/>
  <c r="S124" i="16"/>
  <c r="S125" i="16"/>
  <c r="T120" i="16"/>
  <c r="S109" i="16"/>
  <c r="S110" i="16"/>
  <c r="S92" i="16"/>
  <c r="T133" i="16"/>
  <c r="S141" i="16"/>
  <c r="S90" i="16"/>
  <c r="AL79" i="16"/>
  <c r="AL77" i="16" s="1"/>
  <c r="S74" i="16"/>
  <c r="S73" i="16"/>
  <c r="T69" i="16"/>
  <c r="S59" i="16"/>
  <c r="S58" i="16"/>
  <c r="T54" i="16"/>
  <c r="AJ34" i="16"/>
  <c r="AO238" i="7" s="1"/>
  <c r="AK51" i="16"/>
  <c r="AK47" i="16"/>
  <c r="R21" i="15"/>
  <c r="S339" i="15"/>
  <c r="S340" i="15"/>
  <c r="S328" i="15"/>
  <c r="S329" i="15"/>
  <c r="S289" i="15"/>
  <c r="S290" i="15"/>
  <c r="S278" i="15"/>
  <c r="S279" i="15"/>
  <c r="S268" i="15"/>
  <c r="S267" i="15"/>
  <c r="R249" i="15"/>
  <c r="S352" i="15"/>
  <c r="S241" i="15"/>
  <c r="S206" i="15" s="1"/>
  <c r="R51" i="1" s="1"/>
  <c r="S240" i="15"/>
  <c r="S205" i="15" s="1"/>
  <c r="R37" i="1" s="1"/>
  <c r="T236" i="15"/>
  <c r="T218" i="15"/>
  <c r="S226" i="15"/>
  <c r="AQ215" i="15"/>
  <c r="AM217" i="15"/>
  <c r="AQ217" i="15" s="1"/>
  <c r="AL233" i="15"/>
  <c r="AM231" i="15"/>
  <c r="T193" i="15"/>
  <c r="S198" i="15"/>
  <c r="S162" i="15" s="1"/>
  <c r="R50" i="1" s="1"/>
  <c r="S197" i="15"/>
  <c r="S161" i="15" s="1"/>
  <c r="R36" i="1" s="1"/>
  <c r="T174" i="15"/>
  <c r="S182" i="15"/>
  <c r="T135" i="15"/>
  <c r="S139" i="15"/>
  <c r="S140" i="15"/>
  <c r="S124" i="15"/>
  <c r="S125" i="15"/>
  <c r="T120" i="15"/>
  <c r="S111" i="15"/>
  <c r="T103" i="15"/>
  <c r="AM130" i="15"/>
  <c r="AQ130" i="15" s="1"/>
  <c r="AL132" i="15"/>
  <c r="AJ102" i="15"/>
  <c r="AK47" i="15"/>
  <c r="AL49" i="15" s="1"/>
  <c r="S73" i="15"/>
  <c r="S74" i="15"/>
  <c r="T69" i="15"/>
  <c r="AM66" i="15"/>
  <c r="AQ64" i="15"/>
  <c r="AM62" i="15"/>
  <c r="AQ62" i="15" s="1"/>
  <c r="S60" i="15"/>
  <c r="T52" i="15"/>
  <c r="AK51" i="15"/>
  <c r="S45" i="15"/>
  <c r="T37" i="15"/>
  <c r="AG70" i="12"/>
  <c r="AG72" i="12" s="1"/>
  <c r="AF74" i="12"/>
  <c r="AH71" i="12"/>
  <c r="AH68" i="12"/>
  <c r="AH67" i="12"/>
  <c r="AI59" i="12"/>
  <c r="AH62" i="12"/>
  <c r="AE36" i="18" l="1"/>
  <c r="AE34" i="18" s="1"/>
  <c r="AD81" i="1" s="1"/>
  <c r="AC35" i="2"/>
  <c r="AC33" i="2" s="1"/>
  <c r="AD432" i="16"/>
  <c r="AJ145" i="16"/>
  <c r="AN244" i="7"/>
  <c r="AN242" i="7" s="1"/>
  <c r="AN237" i="7" s="1"/>
  <c r="AI30" i="16" s="1"/>
  <c r="AG323" i="15"/>
  <c r="AF31" i="18"/>
  <c r="AF29" i="18" s="1"/>
  <c r="AF325" i="15"/>
  <c r="AF315" i="15" s="1"/>
  <c r="AQ414" i="15"/>
  <c r="AM427" i="15"/>
  <c r="AQ427" i="15" s="1"/>
  <c r="AJ190" i="7"/>
  <c r="AE30" i="15" s="1"/>
  <c r="AC445" i="15"/>
  <c r="AH233" i="7" s="1"/>
  <c r="AH232" i="7" s="1"/>
  <c r="AC478" i="15" s="1"/>
  <c r="AC436" i="15"/>
  <c r="AD411" i="15"/>
  <c r="AD424" i="15" s="1"/>
  <c r="AD423" i="15" s="1"/>
  <c r="AE399" i="15"/>
  <c r="AD386" i="15"/>
  <c r="AD12" i="18" s="1"/>
  <c r="AJ188" i="15"/>
  <c r="AN213" i="7"/>
  <c r="AN211" i="7" s="1"/>
  <c r="AN206" i="7" s="1"/>
  <c r="AI183" i="15" s="1"/>
  <c r="AI190" i="15"/>
  <c r="AN218" i="7"/>
  <c r="AN217" i="7" s="1"/>
  <c r="AI200" i="15" s="1"/>
  <c r="AP20" i="18"/>
  <c r="AF305" i="7"/>
  <c r="Z102" i="1" s="1"/>
  <c r="AP11" i="18"/>
  <c r="AA119" i="18"/>
  <c r="AA97" i="18"/>
  <c r="AA21" i="18"/>
  <c r="AB15" i="18"/>
  <c r="AA379" i="15"/>
  <c r="AA477" i="15"/>
  <c r="AP477" i="15" s="1"/>
  <c r="AP470" i="15"/>
  <c r="AA382" i="15"/>
  <c r="Z38" i="2"/>
  <c r="AB20" i="18"/>
  <c r="AG302" i="7"/>
  <c r="AG291" i="7"/>
  <c r="AB473" i="15"/>
  <c r="AB470" i="15" s="1"/>
  <c r="AB457" i="15"/>
  <c r="AB119" i="18"/>
  <c r="AC15" i="18"/>
  <c r="AB97" i="18"/>
  <c r="AG305" i="7"/>
  <c r="AB21" i="18"/>
  <c r="AC433" i="15"/>
  <c r="AC13" i="18" s="1"/>
  <c r="AC11" i="18" s="1"/>
  <c r="AD448" i="15"/>
  <c r="AC460" i="15"/>
  <c r="AF32" i="15"/>
  <c r="AK191" i="7"/>
  <c r="AF36" i="15"/>
  <c r="AE300" i="16"/>
  <c r="AD34" i="2"/>
  <c r="AC165" i="19"/>
  <c r="AD163" i="19"/>
  <c r="AD157" i="19"/>
  <c r="AD160" i="19"/>
  <c r="AG10" i="19"/>
  <c r="AL270" i="7"/>
  <c r="AL269" i="7" s="1"/>
  <c r="AG369" i="16" s="1"/>
  <c r="AG321" i="16"/>
  <c r="AG12" i="19" s="1"/>
  <c r="AL265" i="7"/>
  <c r="AL264" i="7" s="1"/>
  <c r="AG308" i="16" s="1"/>
  <c r="AE440" i="16"/>
  <c r="AE140" i="19"/>
  <c r="AE139" i="19" s="1"/>
  <c r="AB159" i="1"/>
  <c r="AC433" i="16"/>
  <c r="AC434" i="16" s="1"/>
  <c r="AB96" i="1"/>
  <c r="AI399" i="7"/>
  <c r="AD150" i="19" s="1"/>
  <c r="AC112" i="1"/>
  <c r="AE136" i="19"/>
  <c r="AD147" i="19"/>
  <c r="AC96" i="1" s="1"/>
  <c r="AE34" i="19"/>
  <c r="AG30" i="18"/>
  <c r="AH273" i="15"/>
  <c r="AH271" i="15" s="1"/>
  <c r="AG275" i="15"/>
  <c r="AF66" i="18"/>
  <c r="AF46" i="18"/>
  <c r="AF45" i="18" s="1"/>
  <c r="AF36" i="18"/>
  <c r="AF34" i="18" s="1"/>
  <c r="AE81" i="1" s="1"/>
  <c r="AE70" i="18"/>
  <c r="AE69" i="18"/>
  <c r="AJ318" i="7" s="1"/>
  <c r="AJ317" i="7" s="1"/>
  <c r="AE76" i="18" s="1"/>
  <c r="AE72" i="18"/>
  <c r="AE75" i="18"/>
  <c r="AD104" i="1" s="1"/>
  <c r="AE52" i="18"/>
  <c r="AD103" i="1" s="1"/>
  <c r="AE49" i="18"/>
  <c r="AJ308" i="7"/>
  <c r="AJ307" i="7" s="1"/>
  <c r="AE53" i="18" s="1"/>
  <c r="AD9" i="18"/>
  <c r="AI228" i="7"/>
  <c r="AI227" i="7" s="1"/>
  <c r="AD431" i="15" s="1"/>
  <c r="Y22" i="12"/>
  <c r="Z27" i="12"/>
  <c r="AE35" i="7"/>
  <c r="AE25" i="7" s="1"/>
  <c r="X35" i="12"/>
  <c r="X21" i="12" s="1"/>
  <c r="X49" i="12"/>
  <c r="X37" i="12" s="1"/>
  <c r="X23" i="12" s="1"/>
  <c r="AF31" i="19"/>
  <c r="AF11" i="19"/>
  <c r="AK357" i="7" s="1"/>
  <c r="AK356" i="7" s="1"/>
  <c r="AF19" i="19" s="1"/>
  <c r="AE366" i="16"/>
  <c r="AE297" i="16" s="1"/>
  <c r="AD29" i="1" s="1"/>
  <c r="AE380" i="16"/>
  <c r="AE368" i="16" s="1"/>
  <c r="AE299" i="16" s="1"/>
  <c r="AF365" i="16"/>
  <c r="AF296" i="16" s="1"/>
  <c r="AG13" i="19"/>
  <c r="AH373" i="16"/>
  <c r="AM270" i="7" s="1"/>
  <c r="AM269" i="7" s="1"/>
  <c r="AH369" i="16" s="1"/>
  <c r="AG375" i="16"/>
  <c r="AG377" i="16" s="1"/>
  <c r="AF378" i="16"/>
  <c r="AF379" i="16"/>
  <c r="AF367" i="16" s="1"/>
  <c r="AF298" i="16" s="1"/>
  <c r="AE43" i="1" s="1"/>
  <c r="AI266" i="15"/>
  <c r="AJ260" i="15"/>
  <c r="AE20" i="19"/>
  <c r="AE16" i="19"/>
  <c r="AD90" i="1" s="1"/>
  <c r="AE46" i="19"/>
  <c r="AJ367" i="7" s="1"/>
  <c r="AJ366" i="7" s="1"/>
  <c r="AE56" i="19" s="1"/>
  <c r="AE47" i="19"/>
  <c r="AE48" i="19"/>
  <c r="AE55" i="19"/>
  <c r="AE52" i="19" s="1"/>
  <c r="AE33" i="19"/>
  <c r="AF305" i="16"/>
  <c r="AF330" i="16"/>
  <c r="AF307" i="16" s="1"/>
  <c r="AG8" i="19"/>
  <c r="AG17" i="19" s="1"/>
  <c r="R13" i="15"/>
  <c r="Z94" i="12"/>
  <c r="Z44" i="12" s="1"/>
  <c r="Z32" i="12" s="1"/>
  <c r="AA84" i="12"/>
  <c r="Z87" i="12"/>
  <c r="Z41" i="12" s="1"/>
  <c r="Z29" i="12" s="1"/>
  <c r="Z15" i="12" s="1"/>
  <c r="Z92" i="12"/>
  <c r="Z40" i="12"/>
  <c r="Z28" i="12" s="1"/>
  <c r="Z93" i="12"/>
  <c r="Z43" i="12" s="1"/>
  <c r="Z31" i="12" s="1"/>
  <c r="Z96" i="12"/>
  <c r="Z46" i="12" s="1"/>
  <c r="Z34" i="12" s="1"/>
  <c r="Y45" i="12"/>
  <c r="Y33" i="12" s="1"/>
  <c r="Y97" i="12"/>
  <c r="Y16" i="12"/>
  <c r="X17" i="2"/>
  <c r="R252" i="15"/>
  <c r="S209" i="15"/>
  <c r="R153" i="1"/>
  <c r="S165" i="15"/>
  <c r="R152" i="1"/>
  <c r="R167" i="1" s="1"/>
  <c r="AC404" i="15"/>
  <c r="AC416" i="15"/>
  <c r="R24" i="15"/>
  <c r="S18" i="15"/>
  <c r="AB42" i="1"/>
  <c r="S317" i="15"/>
  <c r="S316" i="15"/>
  <c r="S255" i="15"/>
  <c r="S256" i="15"/>
  <c r="Q31" i="1"/>
  <c r="S27" i="15"/>
  <c r="S94" i="15"/>
  <c r="S28" i="15"/>
  <c r="S93" i="15"/>
  <c r="T148" i="15"/>
  <c r="S156" i="15"/>
  <c r="T82" i="15"/>
  <c r="S90" i="15"/>
  <c r="AK81" i="15"/>
  <c r="AK77" i="15"/>
  <c r="AF438" i="16"/>
  <c r="AD444" i="16"/>
  <c r="AM347" i="15"/>
  <c r="AQ343" i="15"/>
  <c r="AQ332" i="15"/>
  <c r="AM336" i="15"/>
  <c r="AM338" i="15" s="1"/>
  <c r="AQ338" i="15" s="1"/>
  <c r="T148" i="16"/>
  <c r="S156" i="16"/>
  <c r="T118" i="16"/>
  <c r="S126" i="16"/>
  <c r="S93" i="16"/>
  <c r="S111" i="16"/>
  <c r="S94" i="16"/>
  <c r="T136" i="16"/>
  <c r="S246" i="15"/>
  <c r="AL81" i="16"/>
  <c r="AM79" i="16"/>
  <c r="T67" i="16"/>
  <c r="S75" i="16"/>
  <c r="S60" i="16"/>
  <c r="T52" i="16"/>
  <c r="AK34" i="16"/>
  <c r="AP238" i="7" s="1"/>
  <c r="AL49" i="16"/>
  <c r="AL47" i="16" s="1"/>
  <c r="S341" i="15"/>
  <c r="S330" i="15"/>
  <c r="S318" i="15" s="1"/>
  <c r="S291" i="15"/>
  <c r="S280" i="15"/>
  <c r="S269" i="15"/>
  <c r="T234" i="15"/>
  <c r="S242" i="15"/>
  <c r="S207" i="15" s="1"/>
  <c r="T221" i="15"/>
  <c r="AM233" i="15"/>
  <c r="AQ233" i="15" s="1"/>
  <c r="AQ231" i="15"/>
  <c r="AM229" i="15"/>
  <c r="AQ229" i="15" s="1"/>
  <c r="T191" i="15"/>
  <c r="S199" i="15"/>
  <c r="S163" i="15" s="1"/>
  <c r="T177" i="15"/>
  <c r="S141" i="15"/>
  <c r="T133" i="15"/>
  <c r="T118" i="15"/>
  <c r="S126" i="15"/>
  <c r="T106" i="15"/>
  <c r="AM132" i="15"/>
  <c r="AQ132" i="15" s="1"/>
  <c r="AM128" i="15"/>
  <c r="AQ128" i="15" s="1"/>
  <c r="AK102" i="15"/>
  <c r="AK98" i="15"/>
  <c r="AQ66" i="15"/>
  <c r="T67" i="15"/>
  <c r="S75" i="15"/>
  <c r="T55" i="15"/>
  <c r="AL51" i="15"/>
  <c r="AL47" i="15"/>
  <c r="T40" i="15"/>
  <c r="AH70" i="12"/>
  <c r="AI60" i="12"/>
  <c r="AG74" i="12"/>
  <c r="S166" i="15" l="1"/>
  <c r="AF284" i="7"/>
  <c r="AA22" i="18" s="1"/>
  <c r="AP22" i="18" s="1"/>
  <c r="AC10" i="18"/>
  <c r="AC8" i="18" s="1"/>
  <c r="AH302" i="7" s="1"/>
  <c r="AD410" i="15"/>
  <c r="AH323" i="16"/>
  <c r="AM265" i="7" s="1"/>
  <c r="AM264" i="7" s="1"/>
  <c r="AH308" i="16" s="1"/>
  <c r="AG325" i="16"/>
  <c r="AG328" i="16" s="1"/>
  <c r="AC159" i="1"/>
  <c r="AD433" i="16"/>
  <c r="AJ147" i="16"/>
  <c r="AO249" i="7"/>
  <c r="AO248" i="7" s="1"/>
  <c r="AJ96" i="16" s="1"/>
  <c r="AJ143" i="16"/>
  <c r="AG321" i="15"/>
  <c r="AG28" i="18"/>
  <c r="AG26" i="18" s="1"/>
  <c r="AG35" i="18" s="1"/>
  <c r="AE398" i="15"/>
  <c r="AE392" i="15" s="1"/>
  <c r="AE387" i="15"/>
  <c r="AC20" i="18"/>
  <c r="AC457" i="15"/>
  <c r="AC378" i="15" s="1"/>
  <c r="AC473" i="15"/>
  <c r="AC470" i="15" s="1"/>
  <c r="AJ186" i="15"/>
  <c r="AJ190" i="15"/>
  <c r="AO218" i="7"/>
  <c r="AO217" i="7" s="1"/>
  <c r="AJ200" i="15" s="1"/>
  <c r="AA124" i="18"/>
  <c r="AP119" i="18"/>
  <c r="AA127" i="18"/>
  <c r="AA121" i="18"/>
  <c r="AA99" i="18"/>
  <c r="AA102" i="18"/>
  <c r="AP97" i="18"/>
  <c r="Z155" i="1"/>
  <c r="AO155" i="1" s="1"/>
  <c r="AA383" i="15"/>
  <c r="AP383" i="15" s="1"/>
  <c r="AB19" i="18"/>
  <c r="AA80" i="1" s="1"/>
  <c r="AG284" i="7"/>
  <c r="AB22" i="18" s="1"/>
  <c r="AB23" i="18" s="1"/>
  <c r="AA102" i="1"/>
  <c r="AC379" i="15"/>
  <c r="AB379" i="15"/>
  <c r="AB378" i="15"/>
  <c r="AC382" i="15" s="1"/>
  <c r="AB476" i="15"/>
  <c r="AB477" i="15" s="1"/>
  <c r="AB124" i="18"/>
  <c r="AA88" i="1" s="1"/>
  <c r="AB127" i="18"/>
  <c r="AB121" i="18"/>
  <c r="AB99" i="18"/>
  <c r="AB102" i="18"/>
  <c r="AD15" i="18"/>
  <c r="AC21" i="18"/>
  <c r="AC119" i="18"/>
  <c r="AC97" i="18"/>
  <c r="AH305" i="7"/>
  <c r="AC476" i="15"/>
  <c r="AC477" i="15" s="1"/>
  <c r="AO102" i="1"/>
  <c r="AP21" i="18"/>
  <c r="AA19" i="18"/>
  <c r="AD445" i="15"/>
  <c r="AD436" i="15"/>
  <c r="AD416" i="15"/>
  <c r="AD404" i="15"/>
  <c r="AG34" i="15"/>
  <c r="AK197" i="7"/>
  <c r="AK195" i="7" s="1"/>
  <c r="AK190" i="7" s="1"/>
  <c r="AF30" i="15" s="1"/>
  <c r="AD158" i="1"/>
  <c r="AE301" i="16"/>
  <c r="AE302" i="16" s="1"/>
  <c r="AE34" i="2"/>
  <c r="AF300" i="16"/>
  <c r="AD161" i="19"/>
  <c r="AC113" i="1"/>
  <c r="AC30" i="1"/>
  <c r="AC28" i="1" s="1"/>
  <c r="AD165" i="19"/>
  <c r="AC97" i="1"/>
  <c r="AE442" i="16"/>
  <c r="AE428" i="16"/>
  <c r="AE155" i="19"/>
  <c r="AE149" i="19"/>
  <c r="AF143" i="19"/>
  <c r="AJ420" i="7"/>
  <c r="AE51" i="19"/>
  <c r="AD110" i="1"/>
  <c r="AD151" i="19"/>
  <c r="AE148" i="19"/>
  <c r="AJ406" i="7"/>
  <c r="AJ417" i="7"/>
  <c r="AF436" i="16"/>
  <c r="AK275" i="7"/>
  <c r="AK274" i="7" s="1"/>
  <c r="AF446" i="16" s="1"/>
  <c r="AF137" i="19"/>
  <c r="AE50" i="18"/>
  <c r="Z48" i="12"/>
  <c r="Z36" i="12" s="1"/>
  <c r="AE38" i="19"/>
  <c r="AD82" i="1"/>
  <c r="AE54" i="18"/>
  <c r="AE73" i="18"/>
  <c r="AE77" i="18" s="1"/>
  <c r="AG47" i="18"/>
  <c r="AH275" i="15"/>
  <c r="AI273" i="15"/>
  <c r="AH30" i="18"/>
  <c r="AM223" i="7"/>
  <c r="AM222" i="7" s="1"/>
  <c r="AH37" i="18" s="1"/>
  <c r="AH27" i="18"/>
  <c r="AG277" i="15"/>
  <c r="AG254" i="15"/>
  <c r="AF72" i="18"/>
  <c r="AE84" i="1" s="1"/>
  <c r="AF69" i="18"/>
  <c r="AK318" i="7" s="1"/>
  <c r="AK317" i="7" s="1"/>
  <c r="AF76" i="18" s="1"/>
  <c r="AF70" i="18"/>
  <c r="AF75" i="18"/>
  <c r="AE104" i="1" s="1"/>
  <c r="AF52" i="18"/>
  <c r="AE103" i="1" s="1"/>
  <c r="AF49" i="18"/>
  <c r="AE82" i="1" s="1"/>
  <c r="AK308" i="7"/>
  <c r="AK307" i="7" s="1"/>
  <c r="AF53" i="18" s="1"/>
  <c r="AD84" i="1"/>
  <c r="AF42" i="19"/>
  <c r="AF25" i="19"/>
  <c r="AF36" i="19" s="1"/>
  <c r="AE109" i="1" s="1"/>
  <c r="AF29" i="19"/>
  <c r="AK362" i="7" s="1"/>
  <c r="AK361" i="7" s="1"/>
  <c r="AF37" i="19" s="1"/>
  <c r="AF18" i="19"/>
  <c r="AG365" i="16"/>
  <c r="AF366" i="16"/>
  <c r="AF297" i="16" s="1"/>
  <c r="AE29" i="1" s="1"/>
  <c r="AF380" i="16"/>
  <c r="AF368" i="16" s="1"/>
  <c r="AF299" i="16" s="1"/>
  <c r="AH10" i="19"/>
  <c r="AH371" i="16"/>
  <c r="AG379" i="16"/>
  <c r="AG367" i="16" s="1"/>
  <c r="AG378" i="16"/>
  <c r="AH9" i="19"/>
  <c r="AM352" i="7" s="1"/>
  <c r="AM351" i="7" s="1"/>
  <c r="AH321" i="16"/>
  <c r="AH325" i="16" s="1"/>
  <c r="AJ264" i="15"/>
  <c r="AK262" i="15"/>
  <c r="AI71" i="12"/>
  <c r="AD91" i="1"/>
  <c r="AG31" i="19"/>
  <c r="AG11" i="19"/>
  <c r="AL357" i="7" s="1"/>
  <c r="AL356" i="7" s="1"/>
  <c r="AG19" i="19" s="1"/>
  <c r="AG30" i="19"/>
  <c r="AG304" i="16"/>
  <c r="AG329" i="16"/>
  <c r="AG306" i="16" s="1"/>
  <c r="Z14" i="12"/>
  <c r="Y8" i="2"/>
  <c r="AA13" i="12"/>
  <c r="AP13" i="12" s="1"/>
  <c r="AP84" i="12"/>
  <c r="AA85" i="12"/>
  <c r="AA39" i="12" s="1"/>
  <c r="AF35" i="7" s="1"/>
  <c r="AF25" i="7" s="1"/>
  <c r="Z95" i="12"/>
  <c r="Z42" i="12"/>
  <c r="Z30" i="12" s="1"/>
  <c r="Y47" i="12"/>
  <c r="Y99" i="12"/>
  <c r="Y19" i="12"/>
  <c r="X57" i="1"/>
  <c r="Z20" i="12"/>
  <c r="Y71" i="1"/>
  <c r="AB38" i="2"/>
  <c r="R40" i="2"/>
  <c r="R39" i="2" s="1"/>
  <c r="S22" i="15"/>
  <c r="S250" i="15"/>
  <c r="S19" i="15"/>
  <c r="R35" i="1" s="1"/>
  <c r="S257" i="15"/>
  <c r="S95" i="15"/>
  <c r="S29" i="15"/>
  <c r="Z17" i="12"/>
  <c r="Y9" i="1"/>
  <c r="Z18" i="12"/>
  <c r="Y18" i="1"/>
  <c r="T151" i="15"/>
  <c r="T85" i="15"/>
  <c r="AL79" i="15"/>
  <c r="AD445" i="16"/>
  <c r="AD431" i="16" s="1"/>
  <c r="AD434" i="16" s="1"/>
  <c r="AD430" i="16"/>
  <c r="AC44" i="1" s="1"/>
  <c r="AE443" i="16"/>
  <c r="AE429" i="16" s="1"/>
  <c r="R37" i="2"/>
  <c r="R36" i="2" s="1"/>
  <c r="S8" i="15"/>
  <c r="S20" i="15"/>
  <c r="T151" i="16"/>
  <c r="T121" i="16"/>
  <c r="T106" i="16"/>
  <c r="S95" i="16"/>
  <c r="U135" i="16"/>
  <c r="T139" i="16"/>
  <c r="T140" i="16"/>
  <c r="T89" i="16"/>
  <c r="T88" i="16"/>
  <c r="AM81" i="16"/>
  <c r="AQ81" i="16" s="1"/>
  <c r="AQ79" i="16"/>
  <c r="AM77" i="16"/>
  <c r="AQ77" i="16" s="1"/>
  <c r="T70" i="16"/>
  <c r="T55" i="16"/>
  <c r="AL51" i="16"/>
  <c r="AM49" i="16"/>
  <c r="S248" i="15"/>
  <c r="R46" i="1" s="1"/>
  <c r="S247" i="15"/>
  <c r="T350" i="15"/>
  <c r="T351" i="15"/>
  <c r="T237" i="15"/>
  <c r="T204" i="15" s="1"/>
  <c r="U220" i="15"/>
  <c r="T224" i="15"/>
  <c r="T225" i="15"/>
  <c r="S210" i="15"/>
  <c r="T194" i="15"/>
  <c r="T160" i="15" s="1"/>
  <c r="U176" i="15"/>
  <c r="T180" i="15"/>
  <c r="T181" i="15"/>
  <c r="T136" i="15"/>
  <c r="T121" i="15"/>
  <c r="T110" i="15"/>
  <c r="T109" i="15"/>
  <c r="U105" i="15"/>
  <c r="AL100" i="15"/>
  <c r="T70" i="15"/>
  <c r="T59" i="15"/>
  <c r="T58" i="15"/>
  <c r="U54" i="15"/>
  <c r="AM49" i="15"/>
  <c r="U39" i="15"/>
  <c r="T44" i="15"/>
  <c r="T43" i="15"/>
  <c r="AH72" i="12"/>
  <c r="AI62" i="12"/>
  <c r="AJ59" i="12"/>
  <c r="AI67" i="12"/>
  <c r="AI69" i="12"/>
  <c r="AI68" i="12"/>
  <c r="AH291" i="7" l="1"/>
  <c r="AH284" i="7" s="1"/>
  <c r="AC22" i="18" s="1"/>
  <c r="AC23" i="18" s="1"/>
  <c r="AJ228" i="7"/>
  <c r="AJ227" i="7" s="1"/>
  <c r="AE431" i="15" s="1"/>
  <c r="AE9" i="18"/>
  <c r="AB102" i="1"/>
  <c r="AC19" i="18"/>
  <c r="AB80" i="1" s="1"/>
  <c r="AA23" i="18"/>
  <c r="AP23" i="18" s="1"/>
  <c r="AI323" i="16"/>
  <c r="AN265" i="7" s="1"/>
  <c r="AN264" i="7" s="1"/>
  <c r="AI308" i="16" s="1"/>
  <c r="AH12" i="19"/>
  <c r="AH31" i="19" s="1"/>
  <c r="AE432" i="16"/>
  <c r="AD35" i="2"/>
  <c r="AD33" i="2" s="1"/>
  <c r="AK145" i="16"/>
  <c r="AK143" i="16" s="1"/>
  <c r="AO244" i="7"/>
  <c r="AO242" i="7" s="1"/>
  <c r="AO237" i="7" s="1"/>
  <c r="AJ30" i="16" s="1"/>
  <c r="AH323" i="15"/>
  <c r="AG325" i="15"/>
  <c r="AG315" i="15" s="1"/>
  <c r="AG31" i="18"/>
  <c r="AG29" i="18" s="1"/>
  <c r="AG66" i="18" s="1"/>
  <c r="AE411" i="15"/>
  <c r="AF399" i="15"/>
  <c r="AF387" i="15" s="1"/>
  <c r="AE386" i="15"/>
  <c r="AE12" i="18" s="1"/>
  <c r="AK188" i="15"/>
  <c r="AK186" i="15" s="1"/>
  <c r="AO213" i="7"/>
  <c r="AO211" i="7" s="1"/>
  <c r="AO206" i="7" s="1"/>
  <c r="AJ183" i="15" s="1"/>
  <c r="AP124" i="18"/>
  <c r="Z88" i="1"/>
  <c r="AO88" i="1" s="1"/>
  <c r="AA125" i="18"/>
  <c r="AP125" i="18" s="1"/>
  <c r="Z107" i="1"/>
  <c r="AO107" i="1" s="1"/>
  <c r="Z33" i="1"/>
  <c r="AO33" i="1" s="1"/>
  <c r="AP99" i="18"/>
  <c r="Z86" i="1"/>
  <c r="AO86" i="1" s="1"/>
  <c r="AP102" i="18"/>
  <c r="Z106" i="1"/>
  <c r="AA100" i="18"/>
  <c r="AB382" i="15"/>
  <c r="AA38" i="2"/>
  <c r="AA107" i="1"/>
  <c r="AB125" i="18"/>
  <c r="AB129" i="18" s="1"/>
  <c r="AA86" i="1"/>
  <c r="AA106" i="1"/>
  <c r="AB100" i="18"/>
  <c r="AB103" i="18" s="1"/>
  <c r="AC124" i="18"/>
  <c r="AB88" i="1" s="1"/>
  <c r="AC121" i="18"/>
  <c r="AC127" i="18"/>
  <c r="AC102" i="18"/>
  <c r="AC99" i="18"/>
  <c r="AB86" i="1" s="1"/>
  <c r="AP19" i="18"/>
  <c r="Z80" i="1"/>
  <c r="AO80" i="1" s="1"/>
  <c r="AI233" i="7"/>
  <c r="AI232" i="7" s="1"/>
  <c r="AD478" i="15" s="1"/>
  <c r="AD10" i="18"/>
  <c r="AD8" i="18" s="1"/>
  <c r="AD460" i="15"/>
  <c r="AE448" i="15"/>
  <c r="AE445" i="15" s="1"/>
  <c r="AD433" i="15"/>
  <c r="AD13" i="18" s="1"/>
  <c r="AD11" i="18" s="1"/>
  <c r="AE436" i="15"/>
  <c r="AA33" i="1"/>
  <c r="AL191" i="7"/>
  <c r="AG36" i="15"/>
  <c r="AG32" i="15"/>
  <c r="AG296" i="16"/>
  <c r="AG298" i="16"/>
  <c r="AF43" i="1" s="1"/>
  <c r="AE158" i="1"/>
  <c r="AF301" i="16"/>
  <c r="AF302" i="16" s="1"/>
  <c r="AF47" i="19"/>
  <c r="AF46" i="19"/>
  <c r="AK367" i="7" s="1"/>
  <c r="AK366" i="7" s="1"/>
  <c r="AF56" i="19" s="1"/>
  <c r="AF55" i="19"/>
  <c r="AF52" i="19" s="1"/>
  <c r="AE110" i="1" s="1"/>
  <c r="AE444" i="16"/>
  <c r="AE163" i="19"/>
  <c r="AE160" i="19"/>
  <c r="AE157" i="19"/>
  <c r="AF440" i="16"/>
  <c r="AG438" i="16"/>
  <c r="AF140" i="19"/>
  <c r="AF139" i="19" s="1"/>
  <c r="AE147" i="19"/>
  <c r="AJ399" i="7"/>
  <c r="AE150" i="19" s="1"/>
  <c r="AD112" i="1"/>
  <c r="AF136" i="19"/>
  <c r="AL275" i="7"/>
  <c r="AL274" i="7" s="1"/>
  <c r="AG446" i="16" s="1"/>
  <c r="AG137" i="19"/>
  <c r="AF50" i="18"/>
  <c r="AF54" i="18" s="1"/>
  <c r="AA48" i="12"/>
  <c r="AF48" i="19"/>
  <c r="AF34" i="19"/>
  <c r="AF73" i="18"/>
  <c r="AF77" i="18" s="1"/>
  <c r="AH277" i="15"/>
  <c r="AH254" i="15"/>
  <c r="AI271" i="15"/>
  <c r="AI27" i="18"/>
  <c r="AN223" i="7"/>
  <c r="AN222" i="7" s="1"/>
  <c r="AI37" i="18" s="1"/>
  <c r="AH47" i="18"/>
  <c r="AK260" i="15"/>
  <c r="Z22" i="12"/>
  <c r="Y35" i="12"/>
  <c r="Y21" i="12" s="1"/>
  <c r="Y49" i="12"/>
  <c r="Y37" i="12" s="1"/>
  <c r="Y23" i="12" s="1"/>
  <c r="AF20" i="19"/>
  <c r="AF16" i="19"/>
  <c r="AE90" i="1" s="1"/>
  <c r="AF33" i="19"/>
  <c r="AE91" i="1" s="1"/>
  <c r="AH8" i="19"/>
  <c r="AH17" i="19" s="1"/>
  <c r="AI373" i="16"/>
  <c r="AI371" i="16" s="1"/>
  <c r="AH375" i="16"/>
  <c r="AH377" i="16" s="1"/>
  <c r="AH13" i="19"/>
  <c r="AG366" i="16"/>
  <c r="AG380" i="16"/>
  <c r="AG368" i="16" s="1"/>
  <c r="AJ266" i="15"/>
  <c r="AL77" i="15"/>
  <c r="AM79" i="15" s="1"/>
  <c r="AL98" i="15"/>
  <c r="AM100" i="15" s="1"/>
  <c r="AR202" i="7" s="1"/>
  <c r="AR201" i="7" s="1"/>
  <c r="AM96" i="15" s="1"/>
  <c r="AQ202" i="7"/>
  <c r="AQ201" i="7" s="1"/>
  <c r="AL96" i="15" s="1"/>
  <c r="AP39" i="12"/>
  <c r="AA27" i="12"/>
  <c r="AP27" i="12" s="1"/>
  <c r="AG29" i="19"/>
  <c r="AL362" i="7" s="1"/>
  <c r="AL361" i="7" s="1"/>
  <c r="AG37" i="19" s="1"/>
  <c r="AG42" i="19"/>
  <c r="AG25" i="19"/>
  <c r="AG36" i="19" s="1"/>
  <c r="AF109" i="1" s="1"/>
  <c r="AG18" i="19"/>
  <c r="AG330" i="16"/>
  <c r="AG307" i="16" s="1"/>
  <c r="AG305" i="16"/>
  <c r="AH328" i="16"/>
  <c r="AH329" i="16"/>
  <c r="AH306" i="16" s="1"/>
  <c r="AH304" i="16"/>
  <c r="AI321" i="16"/>
  <c r="AI9" i="19"/>
  <c r="AN352" i="7" s="1"/>
  <c r="AN351" i="7" s="1"/>
  <c r="AA93" i="12"/>
  <c r="AP85" i="12"/>
  <c r="AA96" i="12"/>
  <c r="AA94" i="12"/>
  <c r="AA87" i="12"/>
  <c r="AA92" i="12"/>
  <c r="AB84" i="12"/>
  <c r="AA40" i="12"/>
  <c r="Z16" i="12"/>
  <c r="Y17" i="2"/>
  <c r="Z97" i="12"/>
  <c r="Z45" i="12"/>
  <c r="Z33" i="12" s="1"/>
  <c r="Y57" i="1" s="1"/>
  <c r="R151" i="1"/>
  <c r="S23" i="15"/>
  <c r="AC383" i="15"/>
  <c r="AB155" i="1"/>
  <c r="S251" i="15"/>
  <c r="R154" i="1"/>
  <c r="AB38" i="18"/>
  <c r="S12" i="15"/>
  <c r="AC42" i="1"/>
  <c r="S42" i="2"/>
  <c r="T208" i="15"/>
  <c r="S41" i="2"/>
  <c r="T164" i="15"/>
  <c r="R34" i="1"/>
  <c r="T92" i="15"/>
  <c r="T26" i="15"/>
  <c r="U150" i="15"/>
  <c r="T154" i="15"/>
  <c r="T155" i="15"/>
  <c r="U84" i="15"/>
  <c r="T89" i="15"/>
  <c r="T88" i="15"/>
  <c r="AL81" i="15"/>
  <c r="S9" i="15"/>
  <c r="R32" i="1"/>
  <c r="AG436" i="16"/>
  <c r="R49" i="1"/>
  <c r="U150" i="16"/>
  <c r="T155" i="16"/>
  <c r="T154" i="16"/>
  <c r="T125" i="16"/>
  <c r="T124" i="16"/>
  <c r="U120" i="16"/>
  <c r="T92" i="16"/>
  <c r="T110" i="16"/>
  <c r="T109" i="16"/>
  <c r="T141" i="16"/>
  <c r="U133" i="16"/>
  <c r="T90" i="16"/>
  <c r="U69" i="16"/>
  <c r="T73" i="16"/>
  <c r="T74" i="16"/>
  <c r="T59" i="16"/>
  <c r="T58" i="16"/>
  <c r="U54" i="16"/>
  <c r="AL34" i="16"/>
  <c r="AQ238" i="7" s="1"/>
  <c r="AM51" i="16"/>
  <c r="AQ51" i="16" s="1"/>
  <c r="AQ49" i="16"/>
  <c r="AM47" i="16"/>
  <c r="S21" i="15"/>
  <c r="T340" i="15"/>
  <c r="T339" i="15"/>
  <c r="T329" i="15"/>
  <c r="T317" i="15" s="1"/>
  <c r="T328" i="15"/>
  <c r="T289" i="15"/>
  <c r="T290" i="15"/>
  <c r="T278" i="15"/>
  <c r="T279" i="15"/>
  <c r="S249" i="15"/>
  <c r="T267" i="15"/>
  <c r="T268" i="15"/>
  <c r="T352" i="15"/>
  <c r="U236" i="15"/>
  <c r="T241" i="15"/>
  <c r="T206" i="15" s="1"/>
  <c r="S51" i="1" s="1"/>
  <c r="T240" i="15"/>
  <c r="T205" i="15" s="1"/>
  <c r="S37" i="1" s="1"/>
  <c r="T226" i="15"/>
  <c r="U218" i="15"/>
  <c r="U193" i="15"/>
  <c r="T198" i="15"/>
  <c r="T162" i="15" s="1"/>
  <c r="S50" i="1" s="1"/>
  <c r="T197" i="15"/>
  <c r="T161" i="15" s="1"/>
  <c r="S36" i="1" s="1"/>
  <c r="T182" i="15"/>
  <c r="U174" i="15"/>
  <c r="U135" i="15"/>
  <c r="T140" i="15"/>
  <c r="T139" i="15"/>
  <c r="T125" i="15"/>
  <c r="T124" i="15"/>
  <c r="U120" i="15"/>
  <c r="U103" i="15"/>
  <c r="T111" i="15"/>
  <c r="AL102" i="15"/>
  <c r="AM47" i="15"/>
  <c r="AQ47" i="15" s="1"/>
  <c r="T74" i="15"/>
  <c r="T73" i="15"/>
  <c r="U69" i="15"/>
  <c r="T60" i="15"/>
  <c r="U52" i="15"/>
  <c r="AQ49" i="15"/>
  <c r="AM51" i="15"/>
  <c r="T45" i="15"/>
  <c r="U37" i="15"/>
  <c r="AH74" i="12"/>
  <c r="AJ60" i="12"/>
  <c r="AK59" i="12" s="1"/>
  <c r="AI70" i="12"/>
  <c r="AG46" i="18" l="1"/>
  <c r="AG45" i="18" s="1"/>
  <c r="AG36" i="18"/>
  <c r="AG34" i="18" s="1"/>
  <c r="AF81" i="1" s="1"/>
  <c r="AH30" i="19"/>
  <c r="AH11" i="19"/>
  <c r="AM357" i="7" s="1"/>
  <c r="AM356" i="7" s="1"/>
  <c r="AH19" i="19" s="1"/>
  <c r="AA129" i="18"/>
  <c r="AP129" i="18" s="1"/>
  <c r="AF398" i="15"/>
  <c r="AK228" i="7" s="1"/>
  <c r="AK227" i="7" s="1"/>
  <c r="AF431" i="15" s="1"/>
  <c r="AA101" i="1"/>
  <c r="AF51" i="19"/>
  <c r="AJ62" i="12"/>
  <c r="AJ71" i="12"/>
  <c r="AG299" i="16"/>
  <c r="AG297" i="16"/>
  <c r="AF29" i="1" s="1"/>
  <c r="AD159" i="1"/>
  <c r="AE433" i="16"/>
  <c r="AL145" i="16"/>
  <c r="AP244" i="7"/>
  <c r="AP242" i="7" s="1"/>
  <c r="AP237" i="7" s="1"/>
  <c r="AK30" i="16" s="1"/>
  <c r="AK147" i="16"/>
  <c r="AP249" i="7"/>
  <c r="AP248" i="7" s="1"/>
  <c r="AK96" i="16" s="1"/>
  <c r="AH28" i="18"/>
  <c r="AH26" i="18" s="1"/>
  <c r="AH35" i="18" s="1"/>
  <c r="AH321" i="15"/>
  <c r="AE410" i="15"/>
  <c r="AE424" i="15"/>
  <c r="AE423" i="15" s="1"/>
  <c r="AL188" i="15"/>
  <c r="AP213" i="7"/>
  <c r="AP211" i="7" s="1"/>
  <c r="AP206" i="7" s="1"/>
  <c r="AK183" i="15" s="1"/>
  <c r="AK190" i="15"/>
  <c r="AP218" i="7"/>
  <c r="AP217" i="7" s="1"/>
  <c r="AK200" i="15" s="1"/>
  <c r="Z101" i="1"/>
  <c r="AO101" i="1" s="1"/>
  <c r="AO106" i="1"/>
  <c r="AB383" i="15"/>
  <c r="AA155" i="1"/>
  <c r="AB33" i="1"/>
  <c r="AB107" i="1"/>
  <c r="AC125" i="18"/>
  <c r="AC129" i="18" s="1"/>
  <c r="AB106" i="1"/>
  <c r="AC100" i="18"/>
  <c r="AC103" i="18" s="1"/>
  <c r="AD20" i="18"/>
  <c r="AI302" i="7"/>
  <c r="AI291" i="7"/>
  <c r="AD473" i="15"/>
  <c r="AD470" i="15" s="1"/>
  <c r="AD379" i="15" s="1"/>
  <c r="AD457" i="15"/>
  <c r="AE10" i="18"/>
  <c r="AE8" i="18" s="1"/>
  <c r="AJ233" i="7"/>
  <c r="AJ232" i="7" s="1"/>
  <c r="AE478" i="15" s="1"/>
  <c r="AD119" i="18"/>
  <c r="AD97" i="18"/>
  <c r="AD21" i="18"/>
  <c r="AI305" i="7"/>
  <c r="AE15" i="18"/>
  <c r="AE433" i="15"/>
  <c r="AE13" i="18" s="1"/>
  <c r="AE11" i="18" s="1"/>
  <c r="AE119" i="18" s="1"/>
  <c r="AE127" i="18" s="1"/>
  <c r="AF448" i="15"/>
  <c r="AE460" i="15"/>
  <c r="AP100" i="18"/>
  <c r="AA103" i="18"/>
  <c r="AP103" i="18" s="1"/>
  <c r="AL197" i="7"/>
  <c r="AL195" i="7" s="1"/>
  <c r="AL190" i="7" s="1"/>
  <c r="AG30" i="15" s="1"/>
  <c r="AH34" i="15"/>
  <c r="AP48" i="12"/>
  <c r="AA36" i="12"/>
  <c r="AF34" i="2"/>
  <c r="AG300" i="16"/>
  <c r="AE445" i="16"/>
  <c r="AE431" i="16" s="1"/>
  <c r="AE434" i="16" s="1"/>
  <c r="AE430" i="16"/>
  <c r="AD44" i="1" s="1"/>
  <c r="AD42" i="1" s="1"/>
  <c r="AE161" i="19"/>
  <c r="AE165" i="19" s="1"/>
  <c r="AD113" i="1"/>
  <c r="AD97" i="1"/>
  <c r="AD30" i="1"/>
  <c r="AD28" i="1" s="1"/>
  <c r="AF442" i="16"/>
  <c r="AF444" i="16" s="1"/>
  <c r="AF443" i="16"/>
  <c r="AF429" i="16" s="1"/>
  <c r="AF428" i="16"/>
  <c r="AF155" i="19"/>
  <c r="AG143" i="19"/>
  <c r="AF149" i="19"/>
  <c r="AK420" i="7"/>
  <c r="AI10" i="19"/>
  <c r="AI8" i="19" s="1"/>
  <c r="AI17" i="19" s="1"/>
  <c r="AN270" i="7"/>
  <c r="AN269" i="7" s="1"/>
  <c r="AI369" i="16" s="1"/>
  <c r="AG440" i="16"/>
  <c r="AG140" i="19"/>
  <c r="AG139" i="19" s="1"/>
  <c r="AG155" i="19" s="1"/>
  <c r="AQ47" i="16"/>
  <c r="AK264" i="15"/>
  <c r="AK266" i="15" s="1"/>
  <c r="AL262" i="15"/>
  <c r="AL260" i="15" s="1"/>
  <c r="AD96" i="1"/>
  <c r="AE151" i="19"/>
  <c r="AF148" i="19"/>
  <c r="AK417" i="7"/>
  <c r="AK406" i="7"/>
  <c r="AG136" i="19"/>
  <c r="AF38" i="19"/>
  <c r="AG34" i="19"/>
  <c r="AG72" i="18"/>
  <c r="AF84" i="1" s="1"/>
  <c r="AG69" i="18"/>
  <c r="AL318" i="7" s="1"/>
  <c r="AL317" i="7" s="1"/>
  <c r="AG76" i="18" s="1"/>
  <c r="AG70" i="18"/>
  <c r="AG75" i="18"/>
  <c r="AF104" i="1" s="1"/>
  <c r="AI30" i="18"/>
  <c r="AJ273" i="15"/>
  <c r="AI275" i="15"/>
  <c r="AQ96" i="15"/>
  <c r="AH378" i="16"/>
  <c r="AH379" i="16"/>
  <c r="AH367" i="16" s="1"/>
  <c r="AH298" i="16" s="1"/>
  <c r="AG43" i="1" s="1"/>
  <c r="AH365" i="16"/>
  <c r="AH296" i="16" s="1"/>
  <c r="AI13" i="19"/>
  <c r="AI375" i="16"/>
  <c r="AI377" i="16" s="1"/>
  <c r="AJ373" i="16"/>
  <c r="AO270" i="7" s="1"/>
  <c r="AO269" i="7" s="1"/>
  <c r="AJ369" i="16" s="1"/>
  <c r="T316" i="15"/>
  <c r="AG46" i="19"/>
  <c r="AL367" i="7" s="1"/>
  <c r="AL366" i="7" s="1"/>
  <c r="AG56" i="19" s="1"/>
  <c r="AG48" i="19"/>
  <c r="AG47" i="19"/>
  <c r="AG55" i="19"/>
  <c r="AG52" i="19" s="1"/>
  <c r="AG33" i="19"/>
  <c r="AG16" i="19"/>
  <c r="AF90" i="1" s="1"/>
  <c r="AG20" i="19"/>
  <c r="AH330" i="16"/>
  <c r="AH307" i="16" s="1"/>
  <c r="AH305" i="16"/>
  <c r="AI12" i="19"/>
  <c r="AJ323" i="16"/>
  <c r="AO265" i="7" s="1"/>
  <c r="AO264" i="7" s="1"/>
  <c r="AJ308" i="16" s="1"/>
  <c r="AI325" i="16"/>
  <c r="AA42" i="12"/>
  <c r="AP92" i="12"/>
  <c r="AA95" i="12"/>
  <c r="AB85" i="12"/>
  <c r="AB39" i="12" s="1"/>
  <c r="AB13" i="12"/>
  <c r="AP40" i="12"/>
  <c r="AA28" i="12"/>
  <c r="AA41" i="12"/>
  <c r="AP87" i="12"/>
  <c r="S13" i="15"/>
  <c r="AP93" i="12"/>
  <c r="AA43" i="12"/>
  <c r="AP96" i="12"/>
  <c r="AA46" i="12"/>
  <c r="AP94" i="12"/>
  <c r="AA44" i="12"/>
  <c r="Z47" i="12"/>
  <c r="Z99" i="12"/>
  <c r="S24" i="15"/>
  <c r="S252" i="15"/>
  <c r="T209" i="15"/>
  <c r="S153" i="1"/>
  <c r="T165" i="15"/>
  <c r="S152" i="1"/>
  <c r="S167" i="1" s="1"/>
  <c r="AP37" i="18"/>
  <c r="AA38" i="18"/>
  <c r="AP38" i="18" s="1"/>
  <c r="T18" i="15"/>
  <c r="T255" i="15"/>
  <c r="T256" i="15"/>
  <c r="R31" i="1"/>
  <c r="R48" i="1"/>
  <c r="T93" i="15"/>
  <c r="T94" i="15"/>
  <c r="T28" i="15"/>
  <c r="T27" i="15"/>
  <c r="U148" i="15"/>
  <c r="T156" i="15"/>
  <c r="U82" i="15"/>
  <c r="T90" i="15"/>
  <c r="AM81" i="15"/>
  <c r="AQ81" i="15" s="1"/>
  <c r="AQ79" i="15"/>
  <c r="AM77" i="15"/>
  <c r="AQ77" i="15" s="1"/>
  <c r="AH438" i="16"/>
  <c r="AF411" i="15"/>
  <c r="AF386" i="15"/>
  <c r="AF12" i="18" s="1"/>
  <c r="AG399" i="15"/>
  <c r="U148" i="16"/>
  <c r="T156" i="16"/>
  <c r="U118" i="16"/>
  <c r="T126" i="16"/>
  <c r="T94" i="16"/>
  <c r="T93" i="16"/>
  <c r="T111" i="16"/>
  <c r="U136" i="16"/>
  <c r="Z19" i="12"/>
  <c r="AJ67" i="12"/>
  <c r="AJ70" i="12" s="1"/>
  <c r="AJ69" i="12"/>
  <c r="AJ68" i="12"/>
  <c r="T246" i="15"/>
  <c r="U67" i="16"/>
  <c r="T75" i="16"/>
  <c r="U52" i="16"/>
  <c r="T60" i="16"/>
  <c r="AM34" i="16"/>
  <c r="T341" i="15"/>
  <c r="T330" i="15"/>
  <c r="T291" i="15"/>
  <c r="T280" i="15"/>
  <c r="T269" i="15"/>
  <c r="U234" i="15"/>
  <c r="T242" i="15"/>
  <c r="T207" i="15" s="1"/>
  <c r="U221" i="15"/>
  <c r="T199" i="15"/>
  <c r="T163" i="15" s="1"/>
  <c r="U191" i="15"/>
  <c r="U177" i="15"/>
  <c r="T141" i="15"/>
  <c r="U133" i="15"/>
  <c r="T126" i="15"/>
  <c r="U118" i="15"/>
  <c r="U106" i="15"/>
  <c r="AM102" i="15"/>
  <c r="AQ102" i="15" s="1"/>
  <c r="AQ100" i="15"/>
  <c r="AM98" i="15"/>
  <c r="AQ98" i="15" s="1"/>
  <c r="AQ51" i="15"/>
  <c r="T75" i="15"/>
  <c r="U67" i="15"/>
  <c r="U55" i="15"/>
  <c r="U40" i="15"/>
  <c r="AI72" i="12"/>
  <c r="AK60" i="12"/>
  <c r="AG52" i="18" l="1"/>
  <c r="AF103" i="1" s="1"/>
  <c r="AG49" i="18"/>
  <c r="AL308" i="7"/>
  <c r="AL307" i="7" s="1"/>
  <c r="AG53" i="18" s="1"/>
  <c r="AB101" i="1"/>
  <c r="AJ305" i="7"/>
  <c r="AF15" i="18"/>
  <c r="AF9" i="18"/>
  <c r="AE97" i="18"/>
  <c r="AF392" i="15"/>
  <c r="AE21" i="18"/>
  <c r="AH25" i="19"/>
  <c r="AH36" i="19" s="1"/>
  <c r="AG109" i="1" s="1"/>
  <c r="AH18" i="19"/>
  <c r="AH16" i="19" s="1"/>
  <c r="AG90" i="1" s="1"/>
  <c r="AH29" i="19"/>
  <c r="AM362" i="7" s="1"/>
  <c r="AM361" i="7" s="1"/>
  <c r="AH37" i="19" s="1"/>
  <c r="AH42" i="19"/>
  <c r="AF432" i="16"/>
  <c r="AE35" i="2"/>
  <c r="AE33" i="2" s="1"/>
  <c r="AL143" i="16"/>
  <c r="AL147" i="16"/>
  <c r="AQ249" i="7"/>
  <c r="AQ248" i="7" s="1"/>
  <c r="AL96" i="16" s="1"/>
  <c r="AH31" i="18"/>
  <c r="AH29" i="18" s="1"/>
  <c r="AI323" i="15"/>
  <c r="AH325" i="15"/>
  <c r="AH315" i="15" s="1"/>
  <c r="AE404" i="15"/>
  <c r="AE416" i="15"/>
  <c r="AL186" i="15"/>
  <c r="AL190" i="15"/>
  <c r="AQ218" i="7"/>
  <c r="AQ217" i="7" s="1"/>
  <c r="AL200" i="15" s="1"/>
  <c r="AI284" i="7"/>
  <c r="AD22" i="18" s="1"/>
  <c r="AD23" i="18" s="1"/>
  <c r="AD38" i="18" s="1"/>
  <c r="AC102" i="1"/>
  <c r="AD378" i="15"/>
  <c r="AD476" i="15"/>
  <c r="AD477" i="15" s="1"/>
  <c r="AE20" i="18"/>
  <c r="AJ291" i="7"/>
  <c r="AJ302" i="7"/>
  <c r="AD127" i="18"/>
  <c r="AD121" i="18"/>
  <c r="AC33" i="1" s="1"/>
  <c r="AD124" i="18"/>
  <c r="AC88" i="1" s="1"/>
  <c r="AD99" i="18"/>
  <c r="AC86" i="1" s="1"/>
  <c r="AD102" i="18"/>
  <c r="AF436" i="15"/>
  <c r="AF445" i="15"/>
  <c r="AE473" i="15"/>
  <c r="AE470" i="15" s="1"/>
  <c r="AE379" i="15" s="1"/>
  <c r="AE457" i="15"/>
  <c r="AD19" i="18"/>
  <c r="AC80" i="1" s="1"/>
  <c r="T166" i="15"/>
  <c r="AH36" i="15"/>
  <c r="AM191" i="7"/>
  <c r="AH32" i="15"/>
  <c r="AG301" i="16"/>
  <c r="AG302" i="16" s="1"/>
  <c r="AF158" i="1"/>
  <c r="AA22" i="12"/>
  <c r="AP22" i="12" s="1"/>
  <c r="AP36" i="12"/>
  <c r="AF163" i="19"/>
  <c r="AF160" i="19"/>
  <c r="AF157" i="19"/>
  <c r="AG157" i="19"/>
  <c r="AG160" i="19"/>
  <c r="AF97" i="1" s="1"/>
  <c r="AG163" i="19"/>
  <c r="AG442" i="16"/>
  <c r="AG428" i="16"/>
  <c r="AH143" i="19"/>
  <c r="AG149" i="19"/>
  <c r="AL420" i="7"/>
  <c r="AG51" i="19"/>
  <c r="AF110" i="1"/>
  <c r="AQ32" i="16"/>
  <c r="AR238" i="7"/>
  <c r="AE125" i="18"/>
  <c r="AD107" i="1"/>
  <c r="AF147" i="19"/>
  <c r="AK399" i="7"/>
  <c r="AF150" i="19" s="1"/>
  <c r="AF151" i="19" s="1"/>
  <c r="AE112" i="1"/>
  <c r="AG148" i="19"/>
  <c r="AL417" i="7"/>
  <c r="AL406" i="7"/>
  <c r="AM275" i="7"/>
  <c r="AM274" i="7" s="1"/>
  <c r="AH446" i="16" s="1"/>
  <c r="AH137" i="19"/>
  <c r="AG50" i="18"/>
  <c r="AG54" i="18" s="1"/>
  <c r="AG38" i="19"/>
  <c r="AG73" i="18"/>
  <c r="AG77" i="18" s="1"/>
  <c r="AE102" i="18"/>
  <c r="AE99" i="18"/>
  <c r="AE121" i="18"/>
  <c r="AE124" i="18"/>
  <c r="AI47" i="18"/>
  <c r="AJ271" i="15"/>
  <c r="AJ27" i="18"/>
  <c r="AO223" i="7"/>
  <c r="AO222" i="7" s="1"/>
  <c r="AJ37" i="18" s="1"/>
  <c r="AI277" i="15"/>
  <c r="AI254" i="15"/>
  <c r="AF82" i="1"/>
  <c r="AB27" i="12"/>
  <c r="AG35" i="7"/>
  <c r="AG25" i="7" s="1"/>
  <c r="Z35" i="12"/>
  <c r="Z21" i="12" s="1"/>
  <c r="Z49" i="12"/>
  <c r="Z37" i="12" s="1"/>
  <c r="AH380" i="16"/>
  <c r="AH368" i="16" s="1"/>
  <c r="AH299" i="16" s="1"/>
  <c r="AH366" i="16"/>
  <c r="AH297" i="16" s="1"/>
  <c r="AG29" i="1" s="1"/>
  <c r="AI365" i="16"/>
  <c r="AG34" i="2"/>
  <c r="AH300" i="16"/>
  <c r="AI378" i="16"/>
  <c r="AI379" i="16"/>
  <c r="AI367" i="16" s="1"/>
  <c r="AJ10" i="19"/>
  <c r="AJ371" i="16"/>
  <c r="AL264" i="15"/>
  <c r="AM262" i="15"/>
  <c r="AK71" i="12"/>
  <c r="AF91" i="1"/>
  <c r="AH46" i="19"/>
  <c r="AM367" i="7" s="1"/>
  <c r="AM366" i="7" s="1"/>
  <c r="AH56" i="19" s="1"/>
  <c r="AH47" i="19"/>
  <c r="AH48" i="19"/>
  <c r="AH55" i="19"/>
  <c r="AH52" i="19" s="1"/>
  <c r="AI31" i="19"/>
  <c r="AI11" i="19"/>
  <c r="AN357" i="7" s="1"/>
  <c r="AN356" i="7" s="1"/>
  <c r="AI19" i="19" s="1"/>
  <c r="AI30" i="19"/>
  <c r="AJ9" i="19"/>
  <c r="AO352" i="7" s="1"/>
  <c r="AO351" i="7" s="1"/>
  <c r="AJ321" i="16"/>
  <c r="AI304" i="16"/>
  <c r="AI328" i="16"/>
  <c r="AI329" i="16"/>
  <c r="AI306" i="16" s="1"/>
  <c r="AP42" i="12"/>
  <c r="AA30" i="12"/>
  <c r="AA97" i="12"/>
  <c r="AP95" i="12"/>
  <c r="AA45" i="12"/>
  <c r="AB40" i="12"/>
  <c r="AB28" i="12" s="1"/>
  <c r="AB92" i="12"/>
  <c r="AB94" i="12"/>
  <c r="AB44" i="12" s="1"/>
  <c r="AB32" i="12" s="1"/>
  <c r="AC84" i="12"/>
  <c r="AB87" i="12"/>
  <c r="AB41" i="12" s="1"/>
  <c r="AB29" i="12" s="1"/>
  <c r="AB15" i="12" s="1"/>
  <c r="AB93" i="12"/>
  <c r="AB43" i="12" s="1"/>
  <c r="AB31" i="12" s="1"/>
  <c r="AB96" i="12"/>
  <c r="AB46" i="12" s="1"/>
  <c r="AB34" i="12" s="1"/>
  <c r="Z8" i="2"/>
  <c r="AO8" i="2" s="1"/>
  <c r="AA14" i="12"/>
  <c r="AP14" i="12" s="1"/>
  <c r="AP28" i="12"/>
  <c r="AP41" i="12"/>
  <c r="AA29" i="12"/>
  <c r="AP43" i="12"/>
  <c r="AA31" i="12"/>
  <c r="AA34" i="12"/>
  <c r="AP46" i="12"/>
  <c r="AA32" i="12"/>
  <c r="AP44" i="12"/>
  <c r="AC38" i="18"/>
  <c r="T19" i="15"/>
  <c r="S35" i="1" s="1"/>
  <c r="T250" i="15"/>
  <c r="S40" i="2"/>
  <c r="S39" i="2" s="1"/>
  <c r="T22" i="15"/>
  <c r="S151" i="1" s="1"/>
  <c r="T318" i="15"/>
  <c r="T257" i="15"/>
  <c r="T29" i="15"/>
  <c r="T95" i="15"/>
  <c r="U151" i="15"/>
  <c r="U85" i="15"/>
  <c r="AF424" i="15"/>
  <c r="AF410" i="15"/>
  <c r="AF445" i="16"/>
  <c r="AF431" i="16" s="1"/>
  <c r="AF430" i="16"/>
  <c r="AE44" i="1" s="1"/>
  <c r="AG443" i="16"/>
  <c r="AG429" i="16" s="1"/>
  <c r="AH436" i="16"/>
  <c r="AG398" i="15"/>
  <c r="AL228" i="7" s="1"/>
  <c r="AL227" i="7" s="1"/>
  <c r="AG431" i="15" s="1"/>
  <c r="AG387" i="15"/>
  <c r="S37" i="2"/>
  <c r="S36" i="2" s="1"/>
  <c r="T8" i="15"/>
  <c r="T20" i="15"/>
  <c r="U151" i="16"/>
  <c r="U121" i="16"/>
  <c r="U106" i="16"/>
  <c r="T95" i="16"/>
  <c r="V135" i="16"/>
  <c r="U139" i="16"/>
  <c r="U140" i="16"/>
  <c r="U89" i="16"/>
  <c r="U88" i="16"/>
  <c r="U70" i="16"/>
  <c r="U55" i="16"/>
  <c r="AQ34" i="16"/>
  <c r="T247" i="15"/>
  <c r="T248" i="15"/>
  <c r="S46" i="1" s="1"/>
  <c r="U350" i="15"/>
  <c r="U351" i="15"/>
  <c r="U237" i="15"/>
  <c r="U204" i="15" s="1"/>
  <c r="T210" i="15"/>
  <c r="V220" i="15"/>
  <c r="U224" i="15"/>
  <c r="U225" i="15"/>
  <c r="U194" i="15"/>
  <c r="U160" i="15" s="1"/>
  <c r="U180" i="15"/>
  <c r="U181" i="15"/>
  <c r="V176" i="15"/>
  <c r="U136" i="15"/>
  <c r="U121" i="15"/>
  <c r="U110" i="15"/>
  <c r="U109" i="15"/>
  <c r="V105" i="15"/>
  <c r="U70" i="15"/>
  <c r="V54" i="15"/>
  <c r="U58" i="15"/>
  <c r="U59" i="15"/>
  <c r="V39" i="15"/>
  <c r="U44" i="15"/>
  <c r="U43" i="15"/>
  <c r="AI74" i="12"/>
  <c r="AK68" i="12"/>
  <c r="AK62" i="12"/>
  <c r="AL59" i="12"/>
  <c r="AL60" i="12" s="1"/>
  <c r="AK67" i="12"/>
  <c r="AK69" i="12"/>
  <c r="AJ72" i="12"/>
  <c r="AE19" i="18" l="1"/>
  <c r="AD80" i="1" s="1"/>
  <c r="AH34" i="19"/>
  <c r="AH33" i="19"/>
  <c r="AH20" i="19"/>
  <c r="AF433" i="16"/>
  <c r="AF434" i="16" s="1"/>
  <c r="AE159" i="1"/>
  <c r="AF35" i="2"/>
  <c r="AF33" i="2" s="1"/>
  <c r="AG432" i="16"/>
  <c r="AQ244" i="7"/>
  <c r="AQ242" i="7" s="1"/>
  <c r="AQ237" i="7" s="1"/>
  <c r="AL30" i="16" s="1"/>
  <c r="AM145" i="16"/>
  <c r="AM143" i="16" s="1"/>
  <c r="AH36" i="18"/>
  <c r="AH34" i="18" s="1"/>
  <c r="AG81" i="1" s="1"/>
  <c r="AH46" i="18"/>
  <c r="AH45" i="18" s="1"/>
  <c r="AH66" i="18"/>
  <c r="AI28" i="18"/>
  <c r="AI26" i="18" s="1"/>
  <c r="AI35" i="18" s="1"/>
  <c r="AI321" i="15"/>
  <c r="AM188" i="15"/>
  <c r="AM186" i="15"/>
  <c r="AQ213" i="7"/>
  <c r="AQ211" i="7" s="1"/>
  <c r="AQ206" i="7" s="1"/>
  <c r="AL183" i="15" s="1"/>
  <c r="AC38" i="2"/>
  <c r="AD382" i="15"/>
  <c r="AD125" i="18"/>
  <c r="AD129" i="18" s="1"/>
  <c r="AC107" i="1"/>
  <c r="AD100" i="18"/>
  <c r="AD103" i="18" s="1"/>
  <c r="AC106" i="1"/>
  <c r="AC101" i="1" s="1"/>
  <c r="AF433" i="15"/>
  <c r="AF13" i="18" s="1"/>
  <c r="AF11" i="18" s="1"/>
  <c r="AF460" i="15"/>
  <c r="AG448" i="15"/>
  <c r="AK233" i="7"/>
  <c r="AK232" i="7" s="1"/>
  <c r="AF478" i="15" s="1"/>
  <c r="AF10" i="18"/>
  <c r="AF8" i="18" s="1"/>
  <c r="AE378" i="15"/>
  <c r="AE476" i="15"/>
  <c r="AE477" i="15" s="1"/>
  <c r="AD33" i="1"/>
  <c r="AD102" i="1"/>
  <c r="AJ284" i="7"/>
  <c r="AE22" i="18" s="1"/>
  <c r="AE23" i="18" s="1"/>
  <c r="AM197" i="7"/>
  <c r="AM195" i="7" s="1"/>
  <c r="AM190" i="7" s="1"/>
  <c r="AH30" i="15" s="1"/>
  <c r="AI34" i="15"/>
  <c r="AI32" i="15" s="1"/>
  <c r="AF30" i="1"/>
  <c r="AF28" i="1" s="1"/>
  <c r="AF161" i="19"/>
  <c r="AE113" i="1"/>
  <c r="AE97" i="1"/>
  <c r="AE30" i="1"/>
  <c r="AE28" i="1" s="1"/>
  <c r="AF165" i="19"/>
  <c r="AG161" i="19"/>
  <c r="AG165" i="19" s="1"/>
  <c r="AF113" i="1"/>
  <c r="AH51" i="19"/>
  <c r="AG110" i="1"/>
  <c r="AH440" i="16"/>
  <c r="AH140" i="19"/>
  <c r="AH139" i="19" s="1"/>
  <c r="AE100" i="18"/>
  <c r="AE103" i="18" s="1"/>
  <c r="AD106" i="1"/>
  <c r="AE96" i="1"/>
  <c r="AL399" i="7"/>
  <c r="AG150" i="19" s="1"/>
  <c r="AF112" i="1"/>
  <c r="AH136" i="19"/>
  <c r="AG147" i="19"/>
  <c r="AF96" i="1" s="1"/>
  <c r="AB48" i="12"/>
  <c r="AB36" i="12" s="1"/>
  <c r="AB22" i="12" s="1"/>
  <c r="AD86" i="1"/>
  <c r="AE129" i="18"/>
  <c r="AD88" i="1"/>
  <c r="AJ30" i="18"/>
  <c r="AK273" i="15"/>
  <c r="AJ275" i="15"/>
  <c r="AM260" i="15"/>
  <c r="AG91" i="1"/>
  <c r="AI380" i="16"/>
  <c r="AI368" i="16" s="1"/>
  <c r="AI366" i="16"/>
  <c r="AK373" i="16"/>
  <c r="AJ13" i="19"/>
  <c r="AJ375" i="16"/>
  <c r="AJ377" i="16" s="1"/>
  <c r="AI298" i="16"/>
  <c r="AH43" i="1" s="1"/>
  <c r="AI296" i="16"/>
  <c r="AH301" i="16"/>
  <c r="AH302" i="16" s="1"/>
  <c r="AG158" i="1"/>
  <c r="AL266" i="15"/>
  <c r="AQ262" i="15"/>
  <c r="AI29" i="19"/>
  <c r="AN362" i="7" s="1"/>
  <c r="AN361" i="7" s="1"/>
  <c r="AI37" i="19" s="1"/>
  <c r="AI18" i="19"/>
  <c r="AI42" i="19"/>
  <c r="AI25" i="19"/>
  <c r="AI36" i="19" s="1"/>
  <c r="AH109" i="1" s="1"/>
  <c r="AJ8" i="19"/>
  <c r="AJ17" i="19" s="1"/>
  <c r="AJ12" i="19"/>
  <c r="AK323" i="16"/>
  <c r="AP265" i="7" s="1"/>
  <c r="AP264" i="7" s="1"/>
  <c r="AK308" i="16" s="1"/>
  <c r="AJ325" i="16"/>
  <c r="AI305" i="16"/>
  <c r="AI330" i="16"/>
  <c r="AI307" i="16" s="1"/>
  <c r="Z18" i="1"/>
  <c r="AO18" i="1" s="1"/>
  <c r="AA18" i="12"/>
  <c r="AP18" i="12" s="1"/>
  <c r="AP32" i="12"/>
  <c r="AP97" i="12"/>
  <c r="AA47" i="12"/>
  <c r="AA49" i="12" s="1"/>
  <c r="AA99" i="12"/>
  <c r="Z17" i="2"/>
  <c r="AO17" i="2" s="1"/>
  <c r="AA16" i="12"/>
  <c r="AP16" i="12" s="1"/>
  <c r="AP30" i="12"/>
  <c r="AP45" i="12"/>
  <c r="AA33" i="12"/>
  <c r="AB14" i="12"/>
  <c r="AA8" i="2"/>
  <c r="AB42" i="12"/>
  <c r="AB30" i="12" s="1"/>
  <c r="AB95" i="12"/>
  <c r="AB18" i="12"/>
  <c r="AA18" i="1"/>
  <c r="AC13" i="12"/>
  <c r="AC85" i="12"/>
  <c r="AC39" i="12" s="1"/>
  <c r="AB17" i="12"/>
  <c r="AA9" i="1"/>
  <c r="AB20" i="12"/>
  <c r="AA71" i="1"/>
  <c r="AA15" i="12"/>
  <c r="AP15" i="12" s="1"/>
  <c r="AP29" i="12"/>
  <c r="Z9" i="1"/>
  <c r="AO9" i="1" s="1"/>
  <c r="AP31" i="12"/>
  <c r="AA17" i="12"/>
  <c r="AP17" i="12" s="1"/>
  <c r="Z71" i="1"/>
  <c r="AP34" i="12"/>
  <c r="AA20" i="12"/>
  <c r="AP20" i="12" s="1"/>
  <c r="T251" i="15"/>
  <c r="S154" i="1"/>
  <c r="AF423" i="15"/>
  <c r="AG392" i="15"/>
  <c r="AG9" i="18"/>
  <c r="AG411" i="15"/>
  <c r="AG386" i="15"/>
  <c r="AG12" i="18" s="1"/>
  <c r="AH399" i="15"/>
  <c r="T12" i="15"/>
  <c r="AE42" i="1"/>
  <c r="T42" i="2"/>
  <c r="U208" i="15"/>
  <c r="T41" i="2"/>
  <c r="U164" i="15"/>
  <c r="T23" i="15"/>
  <c r="U92" i="15"/>
  <c r="S34" i="1"/>
  <c r="U26" i="15"/>
  <c r="T21" i="15"/>
  <c r="AF404" i="15"/>
  <c r="AF416" i="15"/>
  <c r="V150" i="15"/>
  <c r="U154" i="15"/>
  <c r="U155" i="15"/>
  <c r="V84" i="15"/>
  <c r="U88" i="15"/>
  <c r="U89" i="15"/>
  <c r="T9" i="15"/>
  <c r="S32" i="1"/>
  <c r="AI438" i="16"/>
  <c r="AG444" i="16"/>
  <c r="S49" i="1"/>
  <c r="V150" i="16"/>
  <c r="U154" i="16"/>
  <c r="U155" i="16"/>
  <c r="U125" i="16"/>
  <c r="U124" i="16"/>
  <c r="V120" i="16"/>
  <c r="U92" i="16"/>
  <c r="U109" i="16"/>
  <c r="U110" i="16"/>
  <c r="V133" i="16"/>
  <c r="U141" i="16"/>
  <c r="Z23" i="12"/>
  <c r="U90" i="16"/>
  <c r="V69" i="16"/>
  <c r="U73" i="16"/>
  <c r="U74" i="16"/>
  <c r="V54" i="16"/>
  <c r="U58" i="16"/>
  <c r="U59" i="16"/>
  <c r="U339" i="15"/>
  <c r="U340" i="15"/>
  <c r="U328" i="15"/>
  <c r="U329" i="15"/>
  <c r="U289" i="15"/>
  <c r="U290" i="15"/>
  <c r="U279" i="15"/>
  <c r="U278" i="15"/>
  <c r="U267" i="15"/>
  <c r="U268" i="15"/>
  <c r="T249" i="15"/>
  <c r="U352" i="15"/>
  <c r="V236" i="15"/>
  <c r="U240" i="15"/>
  <c r="U205" i="15" s="1"/>
  <c r="T37" i="1" s="1"/>
  <c r="U241" i="15"/>
  <c r="U206" i="15" s="1"/>
  <c r="T51" i="1" s="1"/>
  <c r="U226" i="15"/>
  <c r="V218" i="15"/>
  <c r="V193" i="15"/>
  <c r="U198" i="15"/>
  <c r="U162" i="15" s="1"/>
  <c r="T50" i="1" s="1"/>
  <c r="U197" i="15"/>
  <c r="U161" i="15" s="1"/>
  <c r="T36" i="1" s="1"/>
  <c r="V174" i="15"/>
  <c r="U182" i="15"/>
  <c r="V135" i="15"/>
  <c r="U139" i="15"/>
  <c r="U140" i="15"/>
  <c r="V120" i="15"/>
  <c r="U125" i="15"/>
  <c r="U124" i="15"/>
  <c r="V103" i="15"/>
  <c r="U111" i="15"/>
  <c r="U73" i="15"/>
  <c r="U74" i="15"/>
  <c r="V69" i="15"/>
  <c r="V52" i="15"/>
  <c r="U60" i="15"/>
  <c r="U45" i="15"/>
  <c r="V37" i="15"/>
  <c r="AK70" i="12"/>
  <c r="AJ74" i="12"/>
  <c r="AL62" i="12"/>
  <c r="AL67" i="12"/>
  <c r="AM59" i="12"/>
  <c r="AL69" i="12"/>
  <c r="AL71" i="12"/>
  <c r="AL68" i="12"/>
  <c r="AH38" i="19" l="1"/>
  <c r="AF159" i="1"/>
  <c r="AG433" i="16"/>
  <c r="AR244" i="7"/>
  <c r="AR242" i="7" s="1"/>
  <c r="AR237" i="7" s="1"/>
  <c r="AM30" i="16" s="1"/>
  <c r="AQ30" i="16" s="1"/>
  <c r="AQ143" i="16"/>
  <c r="AM147" i="16"/>
  <c r="AQ147" i="16" s="1"/>
  <c r="AQ145" i="16"/>
  <c r="AR249" i="7"/>
  <c r="AR248" i="7" s="1"/>
  <c r="AM96" i="16" s="1"/>
  <c r="AQ96" i="16" s="1"/>
  <c r="AM308" i="7"/>
  <c r="AM307" i="7" s="1"/>
  <c r="AH53" i="18" s="1"/>
  <c r="AH49" i="18"/>
  <c r="AG82" i="1" s="1"/>
  <c r="AH52" i="18"/>
  <c r="AH75" i="18"/>
  <c r="AH70" i="18"/>
  <c r="AH72" i="18"/>
  <c r="AG84" i="1" s="1"/>
  <c r="AH69" i="18"/>
  <c r="AM318" i="7" s="1"/>
  <c r="AM317" i="7" s="1"/>
  <c r="AH76" i="18" s="1"/>
  <c r="AI31" i="18"/>
  <c r="AI29" i="18" s="1"/>
  <c r="AI325" i="15"/>
  <c r="AI315" i="15" s="1"/>
  <c r="AJ323" i="15"/>
  <c r="AG15" i="18"/>
  <c r="AK305" i="7"/>
  <c r="AF21" i="18"/>
  <c r="AF119" i="18"/>
  <c r="AF97" i="18"/>
  <c r="AF20" i="18"/>
  <c r="AK302" i="7"/>
  <c r="AK291" i="7"/>
  <c r="AQ188" i="15"/>
  <c r="AM190" i="15"/>
  <c r="AQ190" i="15" s="1"/>
  <c r="AR218" i="7"/>
  <c r="AR217" i="7" s="1"/>
  <c r="AM200" i="15" s="1"/>
  <c r="AQ200" i="15" s="1"/>
  <c r="AR213" i="7"/>
  <c r="AR211" i="7" s="1"/>
  <c r="AR206" i="7" s="1"/>
  <c r="AM183" i="15" s="1"/>
  <c r="AQ186" i="15"/>
  <c r="AC155" i="1"/>
  <c r="AD383" i="15"/>
  <c r="AF457" i="15"/>
  <c r="AF473" i="15"/>
  <c r="AF470" i="15" s="1"/>
  <c r="AF379" i="15" s="1"/>
  <c r="AG436" i="15"/>
  <c r="AG445" i="15"/>
  <c r="AE382" i="15"/>
  <c r="AD38" i="2"/>
  <c r="AN197" i="7"/>
  <c r="AN195" i="7" s="1"/>
  <c r="AJ34" i="15"/>
  <c r="AJ32" i="15" s="1"/>
  <c r="AN191" i="7"/>
  <c r="AI36" i="15"/>
  <c r="AH442" i="16"/>
  <c r="AH428" i="16"/>
  <c r="AH155" i="19"/>
  <c r="AH149" i="19"/>
  <c r="AI143" i="19"/>
  <c r="AM420" i="7"/>
  <c r="AK371" i="16"/>
  <c r="AP270" i="7"/>
  <c r="AP269" i="7" s="1"/>
  <c r="AK369" i="16" s="1"/>
  <c r="AD101" i="1"/>
  <c r="AQ260" i="15"/>
  <c r="AM264" i="15"/>
  <c r="AM266" i="15" s="1"/>
  <c r="AQ266" i="15" s="1"/>
  <c r="AG151" i="19"/>
  <c r="AM406" i="7"/>
  <c r="AH148" i="19"/>
  <c r="AM417" i="7"/>
  <c r="AI436" i="16"/>
  <c r="AI140" i="19" s="1"/>
  <c r="AI139" i="19" s="1"/>
  <c r="AN275" i="7"/>
  <c r="AN274" i="7" s="1"/>
  <c r="AI446" i="16" s="1"/>
  <c r="AI137" i="19"/>
  <c r="AO71" i="1"/>
  <c r="AI34" i="19"/>
  <c r="AJ47" i="18"/>
  <c r="AK27" i="18"/>
  <c r="AP223" i="7"/>
  <c r="AP222" i="7" s="1"/>
  <c r="AK37" i="18" s="1"/>
  <c r="AK271" i="15"/>
  <c r="AJ277" i="15"/>
  <c r="AJ254" i="15"/>
  <c r="AC27" i="12"/>
  <c r="AH35" i="7"/>
  <c r="AH25" i="7" s="1"/>
  <c r="AK10" i="19"/>
  <c r="AJ379" i="16"/>
  <c r="AJ367" i="16" s="1"/>
  <c r="AJ378" i="16"/>
  <c r="AJ365" i="16"/>
  <c r="AK13" i="19"/>
  <c r="AK375" i="16"/>
  <c r="AK377" i="16" s="1"/>
  <c r="AL373" i="16"/>
  <c r="AQ270" i="7" s="1"/>
  <c r="AQ269" i="7" s="1"/>
  <c r="AL369" i="16" s="1"/>
  <c r="AI297" i="16"/>
  <c r="AH29" i="1" s="1"/>
  <c r="AI299" i="16"/>
  <c r="AH34" i="2"/>
  <c r="AI300" i="16"/>
  <c r="AG410" i="15"/>
  <c r="AG424" i="15"/>
  <c r="AG423" i="15" s="1"/>
  <c r="AI20" i="19"/>
  <c r="AI16" i="19"/>
  <c r="AH90" i="1" s="1"/>
  <c r="AI47" i="19"/>
  <c r="AI46" i="19"/>
  <c r="AN367" i="7" s="1"/>
  <c r="AN366" i="7" s="1"/>
  <c r="AI56" i="19" s="1"/>
  <c r="AI48" i="19"/>
  <c r="AI55" i="19"/>
  <c r="AI52" i="19" s="1"/>
  <c r="AI33" i="19"/>
  <c r="AJ31" i="19"/>
  <c r="AJ11" i="19"/>
  <c r="AO357" i="7" s="1"/>
  <c r="AO356" i="7" s="1"/>
  <c r="AJ19" i="19" s="1"/>
  <c r="AJ30" i="19"/>
  <c r="AJ329" i="16"/>
  <c r="AJ306" i="16" s="1"/>
  <c r="AJ328" i="16"/>
  <c r="AJ304" i="16"/>
  <c r="AK9" i="19"/>
  <c r="AP352" i="7" s="1"/>
  <c r="AP351" i="7" s="1"/>
  <c r="AK321" i="16"/>
  <c r="Z57" i="1"/>
  <c r="AO57" i="1" s="1"/>
  <c r="AP33" i="12"/>
  <c r="AA19" i="12"/>
  <c r="AP19" i="12" s="1"/>
  <c r="AB16" i="12"/>
  <c r="AA17" i="2"/>
  <c r="AB45" i="12"/>
  <c r="AB33" i="12" s="1"/>
  <c r="AB97" i="12"/>
  <c r="AC92" i="12"/>
  <c r="AC87" i="12"/>
  <c r="AC41" i="12" s="1"/>
  <c r="AC29" i="12" s="1"/>
  <c r="AC15" i="12" s="1"/>
  <c r="AC40" i="12"/>
  <c r="AC28" i="12" s="1"/>
  <c r="AC93" i="12"/>
  <c r="AC43" i="12" s="1"/>
  <c r="AC31" i="12" s="1"/>
  <c r="AC96" i="12"/>
  <c r="AC46" i="12" s="1"/>
  <c r="AC34" i="12" s="1"/>
  <c r="AP47" i="12"/>
  <c r="AA35" i="12"/>
  <c r="AP99" i="12"/>
  <c r="AC94" i="12"/>
  <c r="AC44" i="12" s="1"/>
  <c r="AC32" i="12" s="1"/>
  <c r="AD84" i="12"/>
  <c r="T13" i="15"/>
  <c r="T252" i="15"/>
  <c r="U209" i="15"/>
  <c r="T153" i="1"/>
  <c r="U165" i="15"/>
  <c r="T152" i="1"/>
  <c r="T167" i="1" s="1"/>
  <c r="T24" i="15"/>
  <c r="AH398" i="15"/>
  <c r="AM228" i="7" s="1"/>
  <c r="AM227" i="7" s="1"/>
  <c r="AH431" i="15" s="1"/>
  <c r="AH387" i="15"/>
  <c r="U317" i="15"/>
  <c r="U316" i="15"/>
  <c r="U18" i="15"/>
  <c r="U255" i="15"/>
  <c r="U256" i="15"/>
  <c r="S31" i="1"/>
  <c r="U94" i="15"/>
  <c r="S48" i="1"/>
  <c r="U93" i="15"/>
  <c r="U27" i="15"/>
  <c r="U28" i="15"/>
  <c r="V148" i="15"/>
  <c r="U156" i="15"/>
  <c r="V82" i="15"/>
  <c r="U90" i="15"/>
  <c r="AG445" i="16"/>
  <c r="AG431" i="16" s="1"/>
  <c r="AG434" i="16" s="1"/>
  <c r="AG430" i="16"/>
  <c r="AF44" i="1" s="1"/>
  <c r="AH443" i="16"/>
  <c r="V148" i="16"/>
  <c r="U156" i="16"/>
  <c r="V118" i="16"/>
  <c r="U126" i="16"/>
  <c r="U93" i="16"/>
  <c r="U111" i="16"/>
  <c r="U94" i="16"/>
  <c r="V136" i="16"/>
  <c r="U246" i="15"/>
  <c r="V67" i="16"/>
  <c r="U75" i="16"/>
  <c r="V52" i="16"/>
  <c r="U60" i="16"/>
  <c r="U341" i="15"/>
  <c r="U330" i="15"/>
  <c r="U291" i="15"/>
  <c r="U280" i="15"/>
  <c r="U269" i="15"/>
  <c r="V234" i="15"/>
  <c r="U242" i="15"/>
  <c r="U207" i="15" s="1"/>
  <c r="V221" i="15"/>
  <c r="V191" i="15"/>
  <c r="U199" i="15"/>
  <c r="U163" i="15" s="1"/>
  <c r="U166" i="15" s="1"/>
  <c r="V177" i="15"/>
  <c r="V133" i="15"/>
  <c r="U141" i="15"/>
  <c r="U126" i="15"/>
  <c r="V118" i="15"/>
  <c r="V106" i="15"/>
  <c r="U75" i="15"/>
  <c r="V67" i="15"/>
  <c r="V55" i="15"/>
  <c r="V40" i="15"/>
  <c r="AK72" i="12"/>
  <c r="AL70" i="12"/>
  <c r="AL72" i="12" s="1"/>
  <c r="AQ59" i="12"/>
  <c r="AM60" i="12"/>
  <c r="AF19" i="18" l="1"/>
  <c r="AE80" i="1" s="1"/>
  <c r="AG35" i="2"/>
  <c r="AG33" i="2" s="1"/>
  <c r="AH432" i="16"/>
  <c r="AH50" i="18"/>
  <c r="AH54" i="18" s="1"/>
  <c r="AG103" i="1"/>
  <c r="AH73" i="18"/>
  <c r="AH77" i="18" s="1"/>
  <c r="AG104" i="1"/>
  <c r="AI46" i="18"/>
  <c r="AI45" i="18" s="1"/>
  <c r="AI66" i="18"/>
  <c r="AI36" i="18"/>
  <c r="AI34" i="18" s="1"/>
  <c r="AH81" i="1" s="1"/>
  <c r="AJ28" i="18"/>
  <c r="AJ26" i="18" s="1"/>
  <c r="AJ35" i="18" s="1"/>
  <c r="AJ321" i="15"/>
  <c r="AF127" i="18"/>
  <c r="AF121" i="18"/>
  <c r="AF124" i="18"/>
  <c r="AE88" i="1" s="1"/>
  <c r="AF99" i="18"/>
  <c r="AE86" i="1" s="1"/>
  <c r="AF102" i="18"/>
  <c r="AK284" i="7"/>
  <c r="AF22" i="18" s="1"/>
  <c r="AF23" i="18" s="1"/>
  <c r="AF38" i="18" s="1"/>
  <c r="AE102" i="1"/>
  <c r="AF378" i="15"/>
  <c r="AF476" i="15"/>
  <c r="AF477" i="15" s="1"/>
  <c r="AG460" i="15"/>
  <c r="AG433" i="15"/>
  <c r="AG13" i="18" s="1"/>
  <c r="AG11" i="18" s="1"/>
  <c r="AH15" i="18" s="1"/>
  <c r="AH448" i="15"/>
  <c r="AL233" i="7"/>
  <c r="AL232" i="7" s="1"/>
  <c r="AG478" i="15" s="1"/>
  <c r="AG10" i="18"/>
  <c r="AG8" i="18" s="1"/>
  <c r="AE383" i="15"/>
  <c r="AD155" i="1"/>
  <c r="AN190" i="7"/>
  <c r="AI30" i="15" s="1"/>
  <c r="AO197" i="7"/>
  <c r="AO195" i="7" s="1"/>
  <c r="AK34" i="15"/>
  <c r="AK32" i="15"/>
  <c r="AJ36" i="15"/>
  <c r="AO191" i="7"/>
  <c r="AI301" i="16"/>
  <c r="AI302" i="16" s="1"/>
  <c r="AH158" i="1"/>
  <c r="AJ298" i="16"/>
  <c r="AI43" i="1" s="1"/>
  <c r="AJ296" i="16"/>
  <c r="AH444" i="16"/>
  <c r="AH163" i="19"/>
  <c r="AH160" i="19"/>
  <c r="AH157" i="19"/>
  <c r="AI155" i="19"/>
  <c r="AJ143" i="19"/>
  <c r="AI149" i="19"/>
  <c r="AN420" i="7"/>
  <c r="AI51" i="19"/>
  <c r="AH110" i="1"/>
  <c r="AG404" i="15"/>
  <c r="AG416" i="15"/>
  <c r="AI440" i="16"/>
  <c r="AI442" i="16" s="1"/>
  <c r="AJ438" i="16"/>
  <c r="AM399" i="7"/>
  <c r="AH150" i="19" s="1"/>
  <c r="AG112" i="1"/>
  <c r="AH147" i="19"/>
  <c r="AI136" i="19"/>
  <c r="AC48" i="12"/>
  <c r="AC36" i="12" s="1"/>
  <c r="AI38" i="19"/>
  <c r="AK275" i="15"/>
  <c r="AL273" i="15"/>
  <c r="AK30" i="18"/>
  <c r="AJ366" i="16"/>
  <c r="AJ380" i="16"/>
  <c r="AJ368" i="16" s="1"/>
  <c r="AK365" i="16"/>
  <c r="AL10" i="19"/>
  <c r="AL371" i="16"/>
  <c r="AK379" i="16"/>
  <c r="AK367" i="16" s="1"/>
  <c r="AK378" i="16"/>
  <c r="AM62" i="12"/>
  <c r="AQ62" i="12" s="1"/>
  <c r="AB19" i="12"/>
  <c r="AA57" i="1"/>
  <c r="AJ25" i="19"/>
  <c r="AJ36" i="19" s="1"/>
  <c r="AI109" i="1" s="1"/>
  <c r="AJ29" i="19"/>
  <c r="AO362" i="7" s="1"/>
  <c r="AO361" i="7" s="1"/>
  <c r="AJ37" i="19" s="1"/>
  <c r="AJ18" i="19"/>
  <c r="AJ42" i="19"/>
  <c r="AJ305" i="16"/>
  <c r="AJ330" i="16"/>
  <c r="AJ307" i="16" s="1"/>
  <c r="AK8" i="19"/>
  <c r="AK17" i="19" s="1"/>
  <c r="AK325" i="16"/>
  <c r="AL323" i="16"/>
  <c r="AK12" i="19"/>
  <c r="AH91" i="1"/>
  <c r="AB99" i="12"/>
  <c r="AB47" i="12"/>
  <c r="AC95" i="12"/>
  <c r="AC42" i="12"/>
  <c r="AC30" i="12" s="1"/>
  <c r="AC14" i="12"/>
  <c r="AB8" i="2"/>
  <c r="AC17" i="12"/>
  <c r="AB9" i="1"/>
  <c r="AB71" i="1"/>
  <c r="AC20" i="12"/>
  <c r="AC18" i="12"/>
  <c r="AB18" i="1"/>
  <c r="AP35" i="12"/>
  <c r="AA21" i="12"/>
  <c r="AP21" i="12" s="1"/>
  <c r="AA37" i="12"/>
  <c r="AP49" i="12"/>
  <c r="AD13" i="12"/>
  <c r="AD85" i="12"/>
  <c r="AD39" i="12" s="1"/>
  <c r="AH392" i="15"/>
  <c r="AH9" i="18"/>
  <c r="AH429" i="16"/>
  <c r="AH411" i="15"/>
  <c r="AI399" i="15"/>
  <c r="AH386" i="15"/>
  <c r="AH12" i="18" s="1"/>
  <c r="U318" i="15"/>
  <c r="AF42" i="1"/>
  <c r="U250" i="15"/>
  <c r="U22" i="15"/>
  <c r="T151" i="1" s="1"/>
  <c r="T40" i="2"/>
  <c r="T39" i="2" s="1"/>
  <c r="U19" i="15"/>
  <c r="T35" i="1" s="1"/>
  <c r="U257" i="15"/>
  <c r="U95" i="15"/>
  <c r="U29" i="15"/>
  <c r="V151" i="15"/>
  <c r="V85" i="15"/>
  <c r="U20" i="15"/>
  <c r="T49" i="1" s="1"/>
  <c r="T37" i="2"/>
  <c r="T36" i="2" s="1"/>
  <c r="U8" i="15"/>
  <c r="V151" i="16"/>
  <c r="V121" i="16"/>
  <c r="V106" i="16"/>
  <c r="U95" i="16"/>
  <c r="W135" i="16"/>
  <c r="V140" i="16"/>
  <c r="V139" i="16"/>
  <c r="AQ60" i="12"/>
  <c r="AM67" i="12"/>
  <c r="V89" i="16"/>
  <c r="V88" i="16"/>
  <c r="V70" i="16"/>
  <c r="V55" i="16"/>
  <c r="U247" i="15"/>
  <c r="U248" i="15"/>
  <c r="T46" i="1" s="1"/>
  <c r="V350" i="15"/>
  <c r="V351" i="15"/>
  <c r="V237" i="15"/>
  <c r="V204" i="15" s="1"/>
  <c r="U210" i="15"/>
  <c r="W220" i="15"/>
  <c r="V225" i="15"/>
  <c r="V224" i="15"/>
  <c r="V194" i="15"/>
  <c r="V160" i="15" s="1"/>
  <c r="W176" i="15"/>
  <c r="V180" i="15"/>
  <c r="V181" i="15"/>
  <c r="V136" i="15"/>
  <c r="V121" i="15"/>
  <c r="V109" i="15"/>
  <c r="V110" i="15"/>
  <c r="W105" i="15"/>
  <c r="V70" i="15"/>
  <c r="W54" i="15"/>
  <c r="V58" i="15"/>
  <c r="V59" i="15"/>
  <c r="W39" i="15"/>
  <c r="V44" i="15"/>
  <c r="V43" i="15"/>
  <c r="AK74" i="12"/>
  <c r="AM71" i="12"/>
  <c r="AM69" i="12"/>
  <c r="AQ69" i="12" s="1"/>
  <c r="AM68" i="12"/>
  <c r="AQ68" i="12" s="1"/>
  <c r="AL74" i="12"/>
  <c r="AG119" i="18" l="1"/>
  <c r="AG127" i="18" s="1"/>
  <c r="AG125" i="18" s="1"/>
  <c r="AG129" i="18" s="1"/>
  <c r="AG21" i="18"/>
  <c r="AG97" i="18"/>
  <c r="AL305" i="7"/>
  <c r="AG159" i="1"/>
  <c r="AH433" i="16"/>
  <c r="AH430" i="16"/>
  <c r="AG44" i="1" s="1"/>
  <c r="AG42" i="1" s="1"/>
  <c r="AH445" i="16"/>
  <c r="AH431" i="16" s="1"/>
  <c r="AH434" i="16" s="1"/>
  <c r="AJ436" i="16"/>
  <c r="AO275" i="7"/>
  <c r="AO274" i="7" s="1"/>
  <c r="AJ446" i="16" s="1"/>
  <c r="AJ137" i="19"/>
  <c r="AJ136" i="19" s="1"/>
  <c r="AC97" i="12"/>
  <c r="AC47" i="12" s="1"/>
  <c r="AC45" i="12"/>
  <c r="AC33" i="12" s="1"/>
  <c r="AN308" i="7"/>
  <c r="AN307" i="7" s="1"/>
  <c r="AI53" i="18" s="1"/>
  <c r="AI49" i="18"/>
  <c r="AH82" i="1" s="1"/>
  <c r="AI52" i="18"/>
  <c r="AI75" i="18"/>
  <c r="AI69" i="18"/>
  <c r="AN318" i="7" s="1"/>
  <c r="AN317" i="7" s="1"/>
  <c r="AI76" i="18" s="1"/>
  <c r="AI70" i="18"/>
  <c r="AI72" i="18"/>
  <c r="AH84" i="1" s="1"/>
  <c r="AJ325" i="15"/>
  <c r="AJ315" i="15" s="1"/>
  <c r="AK323" i="15"/>
  <c r="AK28" i="18" s="1"/>
  <c r="AK26" i="18" s="1"/>
  <c r="AK35" i="18" s="1"/>
  <c r="AJ31" i="18"/>
  <c r="AJ29" i="18" s="1"/>
  <c r="AK321" i="15"/>
  <c r="AE107" i="1"/>
  <c r="AF125" i="18"/>
  <c r="AE33" i="1"/>
  <c r="AF129" i="18"/>
  <c r="AF100" i="18"/>
  <c r="AF103" i="18" s="1"/>
  <c r="AE106" i="1"/>
  <c r="AE101" i="1" s="1"/>
  <c r="AF382" i="15"/>
  <c r="AE38" i="2"/>
  <c r="AG457" i="15"/>
  <c r="AG473" i="15"/>
  <c r="AG470" i="15" s="1"/>
  <c r="AG379" i="15" s="1"/>
  <c r="AH436" i="15"/>
  <c r="AH445" i="15"/>
  <c r="AL302" i="7"/>
  <c r="AL291" i="7"/>
  <c r="AF102" i="1" s="1"/>
  <c r="AG20" i="18"/>
  <c r="AG99" i="18"/>
  <c r="AF86" i="1" s="1"/>
  <c r="AG102" i="18"/>
  <c r="AG121" i="18"/>
  <c r="AG124" i="18"/>
  <c r="AF88" i="1" s="1"/>
  <c r="AP191" i="7"/>
  <c r="AK36" i="15"/>
  <c r="AP197" i="7"/>
  <c r="AP195" i="7" s="1"/>
  <c r="AL34" i="15"/>
  <c r="AO190" i="7"/>
  <c r="AJ30" i="15" s="1"/>
  <c r="AJ300" i="16"/>
  <c r="AI34" i="2"/>
  <c r="AG30" i="1"/>
  <c r="AG28" i="1" s="1"/>
  <c r="AH161" i="19"/>
  <c r="AG113" i="1"/>
  <c r="AG97" i="1"/>
  <c r="AI163" i="19"/>
  <c r="AI160" i="19"/>
  <c r="AI157" i="19"/>
  <c r="AJ297" i="16"/>
  <c r="AI29" i="1" s="1"/>
  <c r="AJ299" i="16"/>
  <c r="AL321" i="16"/>
  <c r="AQ265" i="7"/>
  <c r="AQ264" i="7" s="1"/>
  <c r="AL308" i="16" s="1"/>
  <c r="AF107" i="1"/>
  <c r="AI428" i="16"/>
  <c r="AI443" i="16"/>
  <c r="AI429" i="16" s="1"/>
  <c r="AH151" i="19"/>
  <c r="AG96" i="1"/>
  <c r="AN406" i="7"/>
  <c r="AN417" i="7"/>
  <c r="AI148" i="19"/>
  <c r="AJ34" i="19"/>
  <c r="AK277" i="15"/>
  <c r="AK254" i="15"/>
  <c r="AL27" i="18"/>
  <c r="AQ223" i="7"/>
  <c r="AQ222" i="7" s="1"/>
  <c r="AL37" i="18" s="1"/>
  <c r="AK47" i="18"/>
  <c r="AL271" i="15"/>
  <c r="AC22" i="12"/>
  <c r="AB35" i="12"/>
  <c r="AB21" i="12" s="1"/>
  <c r="AB49" i="12"/>
  <c r="AB37" i="12" s="1"/>
  <c r="AB23" i="12" s="1"/>
  <c r="AD27" i="12"/>
  <c r="AI35" i="7"/>
  <c r="AI25" i="7" s="1"/>
  <c r="AL375" i="16"/>
  <c r="AL377" i="16" s="1"/>
  <c r="AM373" i="16"/>
  <c r="AL13" i="19"/>
  <c r="AK366" i="16"/>
  <c r="AK380" i="16"/>
  <c r="AK368" i="16" s="1"/>
  <c r="AJ33" i="19"/>
  <c r="AJ20" i="19"/>
  <c r="AJ16" i="19"/>
  <c r="AI90" i="1" s="1"/>
  <c r="AJ46" i="19"/>
  <c r="AO367" i="7" s="1"/>
  <c r="AO366" i="7" s="1"/>
  <c r="AJ56" i="19" s="1"/>
  <c r="AJ48" i="19"/>
  <c r="AJ47" i="19"/>
  <c r="AJ55" i="19"/>
  <c r="AJ52" i="19" s="1"/>
  <c r="AK329" i="16"/>
  <c r="AK306" i="16" s="1"/>
  <c r="AK298" i="16" s="1"/>
  <c r="AJ43" i="1" s="1"/>
  <c r="AK328" i="16"/>
  <c r="AK304" i="16"/>
  <c r="AK296" i="16" s="1"/>
  <c r="AK31" i="19"/>
  <c r="AK11" i="19"/>
  <c r="AP357" i="7" s="1"/>
  <c r="AP356" i="7" s="1"/>
  <c r="AK19" i="19" s="1"/>
  <c r="AK30" i="19"/>
  <c r="AL9" i="19"/>
  <c r="AQ352" i="7" s="1"/>
  <c r="AQ351" i="7" s="1"/>
  <c r="AC16" i="12"/>
  <c r="AB17" i="2"/>
  <c r="AP37" i="12"/>
  <c r="AA23" i="12"/>
  <c r="AP23" i="12" s="1"/>
  <c r="AE84" i="12"/>
  <c r="AD92" i="12"/>
  <c r="AD40" i="12"/>
  <c r="AD28" i="12" s="1"/>
  <c r="AD94" i="12"/>
  <c r="AD44" i="12" s="1"/>
  <c r="AD32" i="12" s="1"/>
  <c r="AD96" i="12"/>
  <c r="AD46" i="12" s="1"/>
  <c r="AD34" i="12" s="1"/>
  <c r="AD87" i="12"/>
  <c r="AD41" i="12" s="1"/>
  <c r="AD29" i="12" s="1"/>
  <c r="AD15" i="12" s="1"/>
  <c r="AD93" i="12"/>
  <c r="AD43" i="12" s="1"/>
  <c r="AD31" i="12" s="1"/>
  <c r="AC99" i="12"/>
  <c r="U251" i="15"/>
  <c r="T154" i="1"/>
  <c r="AE38" i="18"/>
  <c r="AH410" i="15"/>
  <c r="AH424" i="15"/>
  <c r="AI387" i="15"/>
  <c r="AI398" i="15"/>
  <c r="AN228" i="7" s="1"/>
  <c r="AN227" i="7" s="1"/>
  <c r="AI431" i="15" s="1"/>
  <c r="U12" i="15"/>
  <c r="U42" i="2"/>
  <c r="V208" i="15"/>
  <c r="U41" i="2"/>
  <c r="V164" i="15"/>
  <c r="U23" i="15"/>
  <c r="V92" i="15"/>
  <c r="T48" i="1"/>
  <c r="T34" i="1"/>
  <c r="V26" i="15"/>
  <c r="W150" i="15"/>
  <c r="V154" i="15"/>
  <c r="V155" i="15"/>
  <c r="W84" i="15"/>
  <c r="V88" i="15"/>
  <c r="V89" i="15"/>
  <c r="U9" i="15"/>
  <c r="T32" i="1"/>
  <c r="AK438" i="16"/>
  <c r="AI444" i="16"/>
  <c r="AM70" i="12"/>
  <c r="AQ67" i="12"/>
  <c r="W150" i="16"/>
  <c r="V154" i="16"/>
  <c r="V155" i="16"/>
  <c r="V125" i="16"/>
  <c r="V124" i="16"/>
  <c r="W120" i="16"/>
  <c r="V92" i="16"/>
  <c r="V109" i="16"/>
  <c r="V110" i="16"/>
  <c r="V141" i="16"/>
  <c r="W133" i="16"/>
  <c r="U21" i="15"/>
  <c r="V90" i="16"/>
  <c r="W69" i="16"/>
  <c r="V73" i="16"/>
  <c r="V74" i="16"/>
  <c r="V58" i="16"/>
  <c r="V59" i="16"/>
  <c r="W54" i="16"/>
  <c r="V339" i="15"/>
  <c r="V340" i="15"/>
  <c r="V329" i="15"/>
  <c r="V328" i="15"/>
  <c r="V289" i="15"/>
  <c r="V290" i="15"/>
  <c r="V279" i="15"/>
  <c r="V278" i="15"/>
  <c r="V268" i="15"/>
  <c r="V267" i="15"/>
  <c r="U249" i="15"/>
  <c r="V352" i="15"/>
  <c r="W236" i="15"/>
  <c r="V240" i="15"/>
  <c r="V205" i="15" s="1"/>
  <c r="U37" i="1" s="1"/>
  <c r="V241" i="15"/>
  <c r="V206" i="15" s="1"/>
  <c r="U51" i="1" s="1"/>
  <c r="W218" i="15"/>
  <c r="V226" i="15"/>
  <c r="W193" i="15"/>
  <c r="V197" i="15"/>
  <c r="V161" i="15" s="1"/>
  <c r="U36" i="1" s="1"/>
  <c r="V198" i="15"/>
  <c r="V162" i="15" s="1"/>
  <c r="U50" i="1" s="1"/>
  <c r="W174" i="15"/>
  <c r="V182" i="15"/>
  <c r="W135" i="15"/>
  <c r="V139" i="15"/>
  <c r="V140" i="15"/>
  <c r="V125" i="15"/>
  <c r="V124" i="15"/>
  <c r="W120" i="15"/>
  <c r="W103" i="15"/>
  <c r="V111" i="15"/>
  <c r="W69" i="15"/>
  <c r="V73" i="15"/>
  <c r="V74" i="15"/>
  <c r="W52" i="15"/>
  <c r="V60" i="15"/>
  <c r="V45" i="15"/>
  <c r="W37" i="15"/>
  <c r="AQ71" i="12"/>
  <c r="AF106" i="1" l="1"/>
  <c r="AG100" i="18"/>
  <c r="AG103" i="18" s="1"/>
  <c r="AL284" i="7"/>
  <c r="AG22" i="18" s="1"/>
  <c r="AG23" i="18" s="1"/>
  <c r="AF33" i="1"/>
  <c r="AG19" i="18"/>
  <c r="AF80" i="1" s="1"/>
  <c r="AJ140" i="19"/>
  <c r="AJ139" i="19" s="1"/>
  <c r="AJ440" i="16"/>
  <c r="AM323" i="16"/>
  <c r="AM9" i="19" s="1"/>
  <c r="AR352" i="7" s="1"/>
  <c r="AR351" i="7" s="1"/>
  <c r="AL325" i="16"/>
  <c r="AL12" i="19"/>
  <c r="AL31" i="19" s="1"/>
  <c r="AC19" i="12"/>
  <c r="AB57" i="1"/>
  <c r="AI50" i="18"/>
  <c r="AI54" i="18" s="1"/>
  <c r="AH103" i="1"/>
  <c r="AI73" i="18"/>
  <c r="AI77" i="18" s="1"/>
  <c r="AH104" i="1"/>
  <c r="AJ46" i="18"/>
  <c r="AJ45" i="18" s="1"/>
  <c r="AJ36" i="18"/>
  <c r="AJ34" i="18" s="1"/>
  <c r="AI81" i="1" s="1"/>
  <c r="AJ66" i="18"/>
  <c r="AK325" i="15"/>
  <c r="AK315" i="15" s="1"/>
  <c r="AL323" i="15"/>
  <c r="AK31" i="18"/>
  <c r="AK29" i="18" s="1"/>
  <c r="AE155" i="1"/>
  <c r="AF383" i="15"/>
  <c r="AG476" i="15"/>
  <c r="AG477" i="15" s="1"/>
  <c r="AG378" i="15"/>
  <c r="AI448" i="15"/>
  <c r="AH460" i="15"/>
  <c r="AH433" i="15"/>
  <c r="AH13" i="18" s="1"/>
  <c r="AH11" i="18" s="1"/>
  <c r="AH10" i="18"/>
  <c r="AH8" i="18" s="1"/>
  <c r="AM233" i="7"/>
  <c r="AM232" i="7" s="1"/>
  <c r="AH478" i="15" s="1"/>
  <c r="AQ191" i="7"/>
  <c r="AL36" i="15"/>
  <c r="AL32" i="15"/>
  <c r="AP190" i="7"/>
  <c r="AK30" i="15" s="1"/>
  <c r="AI158" i="1"/>
  <c r="AJ301" i="16"/>
  <c r="AJ302" i="16" s="1"/>
  <c r="AH30" i="1"/>
  <c r="AH28" i="1" s="1"/>
  <c r="AH165" i="19"/>
  <c r="AI161" i="19"/>
  <c r="AH113" i="1"/>
  <c r="AJ442" i="16"/>
  <c r="AJ428" i="16"/>
  <c r="AJ155" i="19"/>
  <c r="AJ149" i="19"/>
  <c r="AK143" i="19"/>
  <c r="AO420" i="7"/>
  <c r="AH97" i="1"/>
  <c r="AM371" i="16"/>
  <c r="AR270" i="7"/>
  <c r="AR269" i="7" s="1"/>
  <c r="AM369" i="16" s="1"/>
  <c r="AQ369" i="16" s="1"/>
  <c r="AJ51" i="19"/>
  <c r="AI110" i="1"/>
  <c r="AQ323" i="16"/>
  <c r="AI432" i="16"/>
  <c r="AH35" i="2"/>
  <c r="AH33" i="2" s="1"/>
  <c r="AN399" i="7"/>
  <c r="AI150" i="19" s="1"/>
  <c r="AI151" i="19" s="1"/>
  <c r="AH112" i="1"/>
  <c r="AI147" i="19"/>
  <c r="AJ148" i="19"/>
  <c r="AO417" i="7"/>
  <c r="AO406" i="7"/>
  <c r="AK436" i="16"/>
  <c r="AK140" i="19" s="1"/>
  <c r="AK139" i="19" s="1"/>
  <c r="AP275" i="7"/>
  <c r="AP274" i="7" s="1"/>
  <c r="AK446" i="16" s="1"/>
  <c r="AK137" i="19"/>
  <c r="AF101" i="1"/>
  <c r="AD48" i="12"/>
  <c r="AD36" i="12" s="1"/>
  <c r="AJ38" i="19"/>
  <c r="AM273" i="15"/>
  <c r="AL275" i="15"/>
  <c r="AL30" i="18"/>
  <c r="AC35" i="12"/>
  <c r="AC21" i="12" s="1"/>
  <c r="AC49" i="12"/>
  <c r="AC37" i="12" s="1"/>
  <c r="AC23" i="12" s="1"/>
  <c r="AL379" i="16"/>
  <c r="AL378" i="16"/>
  <c r="AL365" i="16"/>
  <c r="AQ373" i="16"/>
  <c r="AM10" i="19"/>
  <c r="AQ10" i="19" s="1"/>
  <c r="AK305" i="16"/>
  <c r="AK297" i="16" s="1"/>
  <c r="AJ29" i="1" s="1"/>
  <c r="AK330" i="16"/>
  <c r="AK307" i="16" s="1"/>
  <c r="AK299" i="16" s="1"/>
  <c r="AK300" i="16"/>
  <c r="AJ34" i="2"/>
  <c r="AK18" i="19"/>
  <c r="AK29" i="19"/>
  <c r="AP362" i="7" s="1"/>
  <c r="AP361" i="7" s="1"/>
  <c r="AK37" i="19" s="1"/>
  <c r="AK42" i="19"/>
  <c r="AK25" i="19"/>
  <c r="AK36" i="19" s="1"/>
  <c r="AJ109" i="1" s="1"/>
  <c r="AL304" i="16"/>
  <c r="AL8" i="19"/>
  <c r="AL17" i="19" s="1"/>
  <c r="AI91" i="1"/>
  <c r="AL328" i="16"/>
  <c r="AL329" i="16"/>
  <c r="AE13" i="12"/>
  <c r="AE85" i="12"/>
  <c r="AE39" i="12" s="1"/>
  <c r="AD42" i="12"/>
  <c r="AD30" i="12" s="1"/>
  <c r="AD95" i="12"/>
  <c r="AD14" i="12"/>
  <c r="AC8" i="2"/>
  <c r="AD18" i="12"/>
  <c r="AC18" i="1"/>
  <c r="AD20" i="12"/>
  <c r="AC71" i="1"/>
  <c r="AC9" i="1"/>
  <c r="AD17" i="12"/>
  <c r="U252" i="15"/>
  <c r="U13" i="15"/>
  <c r="V209" i="15"/>
  <c r="U153" i="1"/>
  <c r="V165" i="15"/>
  <c r="U152" i="1"/>
  <c r="U167" i="1" s="1"/>
  <c r="AH423" i="15"/>
  <c r="AI392" i="15"/>
  <c r="AI9" i="18"/>
  <c r="V317" i="15"/>
  <c r="U24" i="15"/>
  <c r="AH404" i="15"/>
  <c r="AH416" i="15"/>
  <c r="AI386" i="15"/>
  <c r="AI12" i="18" s="1"/>
  <c r="AJ399" i="15"/>
  <c r="AI411" i="15"/>
  <c r="V18" i="15"/>
  <c r="V316" i="15"/>
  <c r="V256" i="15"/>
  <c r="V255" i="15"/>
  <c r="T31" i="1"/>
  <c r="V94" i="15"/>
  <c r="V28" i="15"/>
  <c r="V93" i="15"/>
  <c r="V27" i="15"/>
  <c r="W148" i="15"/>
  <c r="V156" i="15"/>
  <c r="W82" i="15"/>
  <c r="V90" i="15"/>
  <c r="AI445" i="16"/>
  <c r="AI431" i="16" s="1"/>
  <c r="AI430" i="16"/>
  <c r="AH44" i="1" s="1"/>
  <c r="AJ443" i="16"/>
  <c r="AQ70" i="12"/>
  <c r="AM72" i="12"/>
  <c r="W148" i="16"/>
  <c r="V156" i="16"/>
  <c r="W118" i="16"/>
  <c r="V126" i="16"/>
  <c r="V93" i="16"/>
  <c r="V111" i="16"/>
  <c r="V94" i="16"/>
  <c r="W136" i="16"/>
  <c r="V246" i="15"/>
  <c r="W67" i="16"/>
  <c r="V75" i="16"/>
  <c r="V60" i="16"/>
  <c r="W52" i="16"/>
  <c r="V341" i="15"/>
  <c r="V330" i="15"/>
  <c r="V291" i="15"/>
  <c r="V280" i="15"/>
  <c r="V269" i="15"/>
  <c r="W234" i="15"/>
  <c r="V242" i="15"/>
  <c r="V207" i="15" s="1"/>
  <c r="W221" i="15"/>
  <c r="V199" i="15"/>
  <c r="V163" i="15" s="1"/>
  <c r="V166" i="15" s="1"/>
  <c r="W191" i="15"/>
  <c r="W177" i="15"/>
  <c r="V141" i="15"/>
  <c r="W133" i="15"/>
  <c r="V126" i="15"/>
  <c r="W118" i="15"/>
  <c r="W106" i="15"/>
  <c r="W67" i="15"/>
  <c r="V75" i="15"/>
  <c r="W55" i="15"/>
  <c r="W40" i="15"/>
  <c r="AL11" i="19" l="1"/>
  <c r="AQ357" i="7" s="1"/>
  <c r="AQ356" i="7" s="1"/>
  <c r="AL19" i="19" s="1"/>
  <c r="AM321" i="16"/>
  <c r="AR265" i="7"/>
  <c r="AR264" i="7" s="1"/>
  <c r="AM308" i="16" s="1"/>
  <c r="AQ308" i="16" s="1"/>
  <c r="AL30" i="19"/>
  <c r="AI35" i="2"/>
  <c r="AI33" i="2" s="1"/>
  <c r="AJ432" i="16"/>
  <c r="AM375" i="16"/>
  <c r="AM377" i="16" s="1"/>
  <c r="AQ377" i="16" s="1"/>
  <c r="AQ371" i="16"/>
  <c r="AM13" i="19"/>
  <c r="AQ13" i="19" s="1"/>
  <c r="AJ49" i="18"/>
  <c r="AI82" i="1" s="1"/>
  <c r="AJ52" i="18"/>
  <c r="AO308" i="7"/>
  <c r="AO307" i="7" s="1"/>
  <c r="AJ53" i="18" s="1"/>
  <c r="AJ70" i="18"/>
  <c r="AJ72" i="18"/>
  <c r="AI84" i="1" s="1"/>
  <c r="AJ75" i="18"/>
  <c r="AJ69" i="18"/>
  <c r="AO318" i="7" s="1"/>
  <c r="AO317" i="7" s="1"/>
  <c r="AJ76" i="18" s="1"/>
  <c r="AL321" i="15"/>
  <c r="AL28" i="18"/>
  <c r="AL26" i="18" s="1"/>
  <c r="AL35" i="18" s="1"/>
  <c r="AK66" i="18"/>
  <c r="AK46" i="18"/>
  <c r="AK45" i="18" s="1"/>
  <c r="AK36" i="18"/>
  <c r="AK34" i="18" s="1"/>
  <c r="AJ81" i="1" s="1"/>
  <c r="AM291" i="7"/>
  <c r="AM302" i="7"/>
  <c r="AH20" i="18"/>
  <c r="AG382" i="15"/>
  <c r="AF38" i="2"/>
  <c r="AH473" i="15"/>
  <c r="AH470" i="15" s="1"/>
  <c r="AH379" i="15" s="1"/>
  <c r="AH457" i="15"/>
  <c r="AH119" i="18"/>
  <c r="AH97" i="18"/>
  <c r="AH21" i="18"/>
  <c r="AH19" i="18" s="1"/>
  <c r="AG80" i="1" s="1"/>
  <c r="AM305" i="7"/>
  <c r="AG102" i="1" s="1"/>
  <c r="AI15" i="18"/>
  <c r="AI445" i="15"/>
  <c r="AI436" i="15"/>
  <c r="AQ197" i="7"/>
  <c r="AQ195" i="7" s="1"/>
  <c r="AQ190" i="7" s="1"/>
  <c r="AL30" i="15" s="1"/>
  <c r="AM34" i="15"/>
  <c r="AM32" i="15" s="1"/>
  <c r="AJ444" i="16"/>
  <c r="AJ163" i="19"/>
  <c r="AJ157" i="19"/>
  <c r="AJ160" i="19"/>
  <c r="AI165" i="19"/>
  <c r="AK155" i="19"/>
  <c r="AK149" i="19"/>
  <c r="AL143" i="19"/>
  <c r="AP420" i="7"/>
  <c r="AH159" i="1"/>
  <c r="AI433" i="16"/>
  <c r="AI434" i="16" s="1"/>
  <c r="AK440" i="16"/>
  <c r="AK442" i="16" s="1"/>
  <c r="AL438" i="16"/>
  <c r="AL436" i="16" s="1"/>
  <c r="AH96" i="1"/>
  <c r="AO399" i="7"/>
  <c r="AJ150" i="19" s="1"/>
  <c r="AI112" i="1"/>
  <c r="AK136" i="19"/>
  <c r="AJ147" i="19"/>
  <c r="AI96" i="1" s="1"/>
  <c r="AQ275" i="7"/>
  <c r="AQ274" i="7" s="1"/>
  <c r="AL446" i="16" s="1"/>
  <c r="AL137" i="19"/>
  <c r="AK34" i="19"/>
  <c r="AK72" i="18"/>
  <c r="AK69" i="18"/>
  <c r="AP318" i="7" s="1"/>
  <c r="AP317" i="7" s="1"/>
  <c r="AK76" i="18" s="1"/>
  <c r="AK70" i="18"/>
  <c r="AK75" i="18"/>
  <c r="AJ104" i="1" s="1"/>
  <c r="AQ273" i="15"/>
  <c r="AM27" i="18"/>
  <c r="AR223" i="7"/>
  <c r="AR222" i="7" s="1"/>
  <c r="AM37" i="18" s="1"/>
  <c r="AM271" i="15"/>
  <c r="AL277" i="15"/>
  <c r="AL254" i="15"/>
  <c r="AL47" i="18"/>
  <c r="AD22" i="12"/>
  <c r="AE27" i="12"/>
  <c r="AJ35" i="7"/>
  <c r="AJ25" i="7" s="1"/>
  <c r="AL367" i="16"/>
  <c r="AL366" i="16"/>
  <c r="AL380" i="16"/>
  <c r="AL296" i="16"/>
  <c r="AJ158" i="1"/>
  <c r="AK301" i="16"/>
  <c r="AK302" i="16" s="1"/>
  <c r="AK16" i="19"/>
  <c r="AJ90" i="1" s="1"/>
  <c r="AK20" i="19"/>
  <c r="AK46" i="19"/>
  <c r="AP367" i="7" s="1"/>
  <c r="AP366" i="7" s="1"/>
  <c r="AK56" i="19" s="1"/>
  <c r="AK47" i="19"/>
  <c r="AK48" i="19"/>
  <c r="AK55" i="19"/>
  <c r="AK52" i="19" s="1"/>
  <c r="AJ110" i="1" s="1"/>
  <c r="AK33" i="19"/>
  <c r="AQ9" i="19"/>
  <c r="AM8" i="19"/>
  <c r="AM325" i="16"/>
  <c r="AM12" i="19"/>
  <c r="AQ321" i="16"/>
  <c r="AL305" i="16"/>
  <c r="AL330" i="16"/>
  <c r="AL306" i="16"/>
  <c r="AC17" i="2"/>
  <c r="AD16" i="12"/>
  <c r="AE94" i="12"/>
  <c r="AE44" i="12" s="1"/>
  <c r="AE32" i="12" s="1"/>
  <c r="AE93" i="12"/>
  <c r="AE43" i="12" s="1"/>
  <c r="AE31" i="12" s="1"/>
  <c r="AE92" i="12"/>
  <c r="AE87" i="12"/>
  <c r="AE41" i="12" s="1"/>
  <c r="AE29" i="12" s="1"/>
  <c r="AE15" i="12" s="1"/>
  <c r="AF84" i="12"/>
  <c r="AE40" i="12"/>
  <c r="AE28" i="12" s="1"/>
  <c r="AE96" i="12"/>
  <c r="AE46" i="12" s="1"/>
  <c r="AE34" i="12" s="1"/>
  <c r="AD45" i="12"/>
  <c r="AD33" i="12" s="1"/>
  <c r="AD97" i="12"/>
  <c r="AJ398" i="15"/>
  <c r="AO228" i="7" s="1"/>
  <c r="AO227" i="7" s="1"/>
  <c r="AJ431" i="15" s="1"/>
  <c r="AJ387" i="15"/>
  <c r="AI424" i="15"/>
  <c r="AI410" i="15"/>
  <c r="AH42" i="1"/>
  <c r="V250" i="15"/>
  <c r="V22" i="15"/>
  <c r="U151" i="1" s="1"/>
  <c r="U40" i="2"/>
  <c r="U39" i="2" s="1"/>
  <c r="V257" i="15"/>
  <c r="V318" i="15"/>
  <c r="V19" i="15"/>
  <c r="U35" i="1" s="1"/>
  <c r="V95" i="15"/>
  <c r="V29" i="15"/>
  <c r="AJ429" i="16"/>
  <c r="W151" i="15"/>
  <c r="W85" i="15"/>
  <c r="U37" i="2"/>
  <c r="U36" i="2" s="1"/>
  <c r="V8" i="15"/>
  <c r="V20" i="15"/>
  <c r="AQ72" i="12"/>
  <c r="AM74" i="12"/>
  <c r="AQ74" i="12" s="1"/>
  <c r="W151" i="16"/>
  <c r="W121" i="16"/>
  <c r="W106" i="16"/>
  <c r="V95" i="16"/>
  <c r="W139" i="16"/>
  <c r="W140" i="16"/>
  <c r="X135" i="16"/>
  <c r="W88" i="16"/>
  <c r="W89" i="16"/>
  <c r="W70" i="16"/>
  <c r="W55" i="16"/>
  <c r="V248" i="15"/>
  <c r="U46" i="1" s="1"/>
  <c r="V247" i="15"/>
  <c r="W351" i="15"/>
  <c r="W350" i="15"/>
  <c r="W237" i="15"/>
  <c r="W204" i="15" s="1"/>
  <c r="X220" i="15"/>
  <c r="W225" i="15"/>
  <c r="W224" i="15"/>
  <c r="V210" i="15"/>
  <c r="W194" i="15"/>
  <c r="W160" i="15" s="1"/>
  <c r="X176" i="15"/>
  <c r="W181" i="15"/>
  <c r="W180" i="15"/>
  <c r="W136" i="15"/>
  <c r="W121" i="15"/>
  <c r="X105" i="15"/>
  <c r="W110" i="15"/>
  <c r="W109" i="15"/>
  <c r="W70" i="15"/>
  <c r="X54" i="15"/>
  <c r="W59" i="15"/>
  <c r="W58" i="15"/>
  <c r="X39" i="15"/>
  <c r="W44" i="15"/>
  <c r="W43" i="15"/>
  <c r="AL42" i="19" l="1"/>
  <c r="AL48" i="19" s="1"/>
  <c r="AL18" i="19"/>
  <c r="AL29" i="19"/>
  <c r="AQ362" i="7" s="1"/>
  <c r="AQ361" i="7" s="1"/>
  <c r="AL37" i="19" s="1"/>
  <c r="AL25" i="19"/>
  <c r="AL36" i="19" s="1"/>
  <c r="AK109" i="1" s="1"/>
  <c r="AM284" i="7"/>
  <c r="AH22" i="18" s="1"/>
  <c r="AH23" i="18" s="1"/>
  <c r="AI159" i="1"/>
  <c r="AJ433" i="16"/>
  <c r="AM378" i="16"/>
  <c r="AM379" i="16"/>
  <c r="AM365" i="16"/>
  <c r="AQ365" i="16" s="1"/>
  <c r="AT365" i="16" s="1"/>
  <c r="AQ375" i="16"/>
  <c r="AL300" i="16"/>
  <c r="AL301" i="16" s="1"/>
  <c r="AK34" i="2"/>
  <c r="AJ50" i="18"/>
  <c r="AJ54" i="18" s="1"/>
  <c r="AI103" i="1"/>
  <c r="AJ73" i="18"/>
  <c r="AJ77" i="18" s="1"/>
  <c r="AI104" i="1"/>
  <c r="AM323" i="15"/>
  <c r="AL325" i="15"/>
  <c r="AL315" i="15" s="1"/>
  <c r="AL31" i="18"/>
  <c r="AL29" i="18" s="1"/>
  <c r="AF155" i="1"/>
  <c r="AG383" i="15"/>
  <c r="AH378" i="15"/>
  <c r="AH476" i="15"/>
  <c r="AH477" i="15" s="1"/>
  <c r="AH124" i="18"/>
  <c r="AG88" i="1" s="1"/>
  <c r="AH127" i="18"/>
  <c r="AH121" i="18"/>
  <c r="AG33" i="1" s="1"/>
  <c r="AH102" i="18"/>
  <c r="AH99" i="18"/>
  <c r="AG86" i="1" s="1"/>
  <c r="AI10" i="18"/>
  <c r="AI8" i="18" s="1"/>
  <c r="AN233" i="7"/>
  <c r="AN232" i="7" s="1"/>
  <c r="AI478" i="15" s="1"/>
  <c r="AJ448" i="15"/>
  <c r="AI460" i="15"/>
  <c r="AI433" i="15"/>
  <c r="AI13" i="18" s="1"/>
  <c r="AI11" i="18" s="1"/>
  <c r="AQ32" i="15"/>
  <c r="AR197" i="7"/>
  <c r="AR195" i="7" s="1"/>
  <c r="AM36" i="15"/>
  <c r="AQ36" i="15" s="1"/>
  <c r="AQ34" i="15"/>
  <c r="AR191" i="7"/>
  <c r="AJ161" i="19"/>
  <c r="AI113" i="1"/>
  <c r="AI97" i="1"/>
  <c r="AK163" i="19"/>
  <c r="AK157" i="19"/>
  <c r="AK160" i="19"/>
  <c r="AI30" i="1"/>
  <c r="AI28" i="1" s="1"/>
  <c r="AJ430" i="16"/>
  <c r="AI44" i="1" s="1"/>
  <c r="AI42" i="1" s="1"/>
  <c r="AJ445" i="16"/>
  <c r="AJ431" i="16" s="1"/>
  <c r="AJ434" i="16" s="1"/>
  <c r="AL440" i="16"/>
  <c r="AL140" i="19"/>
  <c r="AL139" i="19" s="1"/>
  <c r="AK443" i="16"/>
  <c r="AK429" i="16" s="1"/>
  <c r="AJ30" i="1" s="1"/>
  <c r="AJ28" i="1" s="1"/>
  <c r="AK428" i="16"/>
  <c r="AJ151" i="19"/>
  <c r="AP406" i="7"/>
  <c r="AP417" i="7"/>
  <c r="AK148" i="19"/>
  <c r="AL136" i="19"/>
  <c r="AE48" i="12"/>
  <c r="AE36" i="12" s="1"/>
  <c r="AK38" i="19"/>
  <c r="AL34" i="19"/>
  <c r="AJ84" i="1"/>
  <c r="AQ27" i="18"/>
  <c r="AM275" i="15"/>
  <c r="AM30" i="18"/>
  <c r="AQ271" i="15"/>
  <c r="AP308" i="7"/>
  <c r="AP307" i="7" s="1"/>
  <c r="AK53" i="18" s="1"/>
  <c r="AK49" i="18"/>
  <c r="AK52" i="18"/>
  <c r="AJ103" i="1" s="1"/>
  <c r="AK73" i="18"/>
  <c r="AK77" i="18" s="1"/>
  <c r="AL368" i="16"/>
  <c r="AK51" i="19"/>
  <c r="AJ91" i="1"/>
  <c r="AQ8" i="19"/>
  <c r="AM17" i="19"/>
  <c r="AM328" i="16"/>
  <c r="AM329" i="16"/>
  <c r="AM304" i="16"/>
  <c r="AQ325" i="16"/>
  <c r="AQ12" i="19"/>
  <c r="AM11" i="19"/>
  <c r="AR357" i="7" s="1"/>
  <c r="AR356" i="7" s="1"/>
  <c r="AM19" i="19" s="1"/>
  <c r="AM31" i="19"/>
  <c r="AQ31" i="19" s="1"/>
  <c r="AM30" i="19"/>
  <c r="AQ30" i="19" s="1"/>
  <c r="AL20" i="19"/>
  <c r="AL16" i="19"/>
  <c r="AK90" i="1" s="1"/>
  <c r="AL297" i="16"/>
  <c r="AL307" i="16"/>
  <c r="AL298" i="16"/>
  <c r="AD18" i="1"/>
  <c r="AE18" i="12"/>
  <c r="AD9" i="1"/>
  <c r="AE17" i="12"/>
  <c r="AE95" i="12"/>
  <c r="AE42" i="12"/>
  <c r="AE30" i="12" s="1"/>
  <c r="AF13" i="12"/>
  <c r="AF85" i="12"/>
  <c r="AD8" i="2"/>
  <c r="AE14" i="12"/>
  <c r="AE20" i="12"/>
  <c r="AD71" i="1"/>
  <c r="AD19" i="12"/>
  <c r="AC57" i="1"/>
  <c r="AD47" i="12"/>
  <c r="AD99" i="12"/>
  <c r="V251" i="15"/>
  <c r="U154" i="1"/>
  <c r="AG38" i="18"/>
  <c r="AJ392" i="15"/>
  <c r="AJ9" i="18"/>
  <c r="AI423" i="15"/>
  <c r="AK399" i="15"/>
  <c r="AJ386" i="15"/>
  <c r="AJ12" i="18" s="1"/>
  <c r="AJ411" i="15"/>
  <c r="AI416" i="15"/>
  <c r="AI404" i="15"/>
  <c r="V12" i="15"/>
  <c r="V42" i="2"/>
  <c r="W208" i="15"/>
  <c r="V41" i="2"/>
  <c r="W164" i="15"/>
  <c r="V23" i="15"/>
  <c r="W92" i="15"/>
  <c r="W26" i="15"/>
  <c r="U34" i="1"/>
  <c r="X150" i="15"/>
  <c r="W154" i="15"/>
  <c r="W155" i="15"/>
  <c r="X84" i="15"/>
  <c r="W88" i="15"/>
  <c r="W89" i="15"/>
  <c r="V9" i="15"/>
  <c r="U32" i="1"/>
  <c r="AM438" i="16"/>
  <c r="AK444" i="16"/>
  <c r="U49" i="1"/>
  <c r="X150" i="16"/>
  <c r="W154" i="16"/>
  <c r="W155" i="16"/>
  <c r="X120" i="16"/>
  <c r="W124" i="16"/>
  <c r="W125" i="16"/>
  <c r="W92" i="16"/>
  <c r="W110" i="16"/>
  <c r="W109" i="16"/>
  <c r="W141" i="16"/>
  <c r="X133" i="16"/>
  <c r="V21" i="15"/>
  <c r="W90" i="16"/>
  <c r="X69" i="16"/>
  <c r="W74" i="16"/>
  <c r="W73" i="16"/>
  <c r="W58" i="16"/>
  <c r="W59" i="16"/>
  <c r="X54" i="16"/>
  <c r="W339" i="15"/>
  <c r="W340" i="15"/>
  <c r="W328" i="15"/>
  <c r="W329" i="15"/>
  <c r="W317" i="15" s="1"/>
  <c r="W289" i="15"/>
  <c r="W290" i="15"/>
  <c r="W279" i="15"/>
  <c r="W278" i="15"/>
  <c r="W268" i="15"/>
  <c r="W267" i="15"/>
  <c r="V249" i="15"/>
  <c r="W352" i="15"/>
  <c r="W240" i="15"/>
  <c r="W205" i="15" s="1"/>
  <c r="V37" i="1" s="1"/>
  <c r="W241" i="15"/>
  <c r="W206" i="15" s="1"/>
  <c r="V51" i="1" s="1"/>
  <c r="X236" i="15"/>
  <c r="W226" i="15"/>
  <c r="X218" i="15"/>
  <c r="X193" i="15"/>
  <c r="W198" i="15"/>
  <c r="W162" i="15" s="1"/>
  <c r="V50" i="1" s="1"/>
  <c r="W197" i="15"/>
  <c r="W161" i="15" s="1"/>
  <c r="V36" i="1" s="1"/>
  <c r="W182" i="15"/>
  <c r="X174" i="15"/>
  <c r="X135" i="15"/>
  <c r="W139" i="15"/>
  <c r="W140" i="15"/>
  <c r="W124" i="15"/>
  <c r="W125" i="15"/>
  <c r="X120" i="15"/>
  <c r="W111" i="15"/>
  <c r="X103" i="15"/>
  <c r="W74" i="15"/>
  <c r="W73" i="15"/>
  <c r="X69" i="15"/>
  <c r="X52" i="15"/>
  <c r="W60" i="15"/>
  <c r="W45" i="15"/>
  <c r="X37" i="15"/>
  <c r="AL33" i="19" l="1"/>
  <c r="AK91" i="1" s="1"/>
  <c r="AL46" i="19"/>
  <c r="AQ367" i="7" s="1"/>
  <c r="AQ366" i="7" s="1"/>
  <c r="AL56" i="19" s="1"/>
  <c r="AL55" i="19"/>
  <c r="AL52" i="19" s="1"/>
  <c r="AK110" i="1" s="1"/>
  <c r="AL47" i="19"/>
  <c r="AK158" i="1"/>
  <c r="AM380" i="16"/>
  <c r="AM366" i="16"/>
  <c r="AQ366" i="16" s="1"/>
  <c r="AQ378" i="16"/>
  <c r="AQ379" i="16"/>
  <c r="AM367" i="16"/>
  <c r="AQ367" i="16" s="1"/>
  <c r="AM321" i="15"/>
  <c r="AQ323" i="15"/>
  <c r="AM28" i="18"/>
  <c r="AL46" i="18"/>
  <c r="AL66" i="18"/>
  <c r="AL72" i="18" s="1"/>
  <c r="AL36" i="18"/>
  <c r="AL34" i="18" s="1"/>
  <c r="AI20" i="18"/>
  <c r="AN291" i="7"/>
  <c r="AN302" i="7"/>
  <c r="AJ445" i="15"/>
  <c r="AO233" i="7" s="1"/>
  <c r="AO232" i="7" s="1"/>
  <c r="AJ478" i="15" s="1"/>
  <c r="AJ436" i="15"/>
  <c r="AK448" i="15" s="1"/>
  <c r="AG38" i="2"/>
  <c r="AH382" i="15"/>
  <c r="AG107" i="1"/>
  <c r="AH125" i="18"/>
  <c r="AH129" i="18" s="1"/>
  <c r="AG106" i="1"/>
  <c r="AG101" i="1" s="1"/>
  <c r="AH100" i="18"/>
  <c r="AH103" i="18" s="1"/>
  <c r="AI473" i="15"/>
  <c r="AI470" i="15" s="1"/>
  <c r="AI379" i="15" s="1"/>
  <c r="AI457" i="15"/>
  <c r="AJ15" i="18"/>
  <c r="AI119" i="18"/>
  <c r="AI97" i="18"/>
  <c r="AI21" i="18"/>
  <c r="AI19" i="18" s="1"/>
  <c r="AH80" i="1" s="1"/>
  <c r="AN305" i="7"/>
  <c r="AJ433" i="15"/>
  <c r="AJ13" i="18" s="1"/>
  <c r="AJ11" i="18" s="1"/>
  <c r="AK15" i="18" s="1"/>
  <c r="AR190" i="7"/>
  <c r="AM30" i="15" s="1"/>
  <c r="AQ30" i="15" s="1"/>
  <c r="AJ165" i="19"/>
  <c r="AK161" i="19"/>
  <c r="AJ113" i="1"/>
  <c r="AL442" i="16"/>
  <c r="AL428" i="16"/>
  <c r="AL155" i="19"/>
  <c r="AM143" i="19"/>
  <c r="AQ143" i="19" s="1"/>
  <c r="AL149" i="19"/>
  <c r="AQ420" i="7"/>
  <c r="AK165" i="19"/>
  <c r="AJ97" i="1"/>
  <c r="AK432" i="16"/>
  <c r="AJ35" i="2"/>
  <c r="AJ33" i="2" s="1"/>
  <c r="AP399" i="7"/>
  <c r="AK150" i="19" s="1"/>
  <c r="AJ112" i="1"/>
  <c r="AK147" i="19"/>
  <c r="AQ406" i="7"/>
  <c r="AL148" i="19"/>
  <c r="AQ417" i="7"/>
  <c r="AM436" i="16"/>
  <c r="AQ436" i="16" s="1"/>
  <c r="AR275" i="7"/>
  <c r="AR274" i="7" s="1"/>
  <c r="AM446" i="16" s="1"/>
  <c r="AQ446" i="16" s="1"/>
  <c r="AM137" i="19"/>
  <c r="AM277" i="15"/>
  <c r="AQ277" i="15" s="1"/>
  <c r="AM254" i="15"/>
  <c r="AQ30" i="18"/>
  <c r="AM47" i="18"/>
  <c r="AQ47" i="18" s="1"/>
  <c r="AL45" i="18"/>
  <c r="AL70" i="18"/>
  <c r="AJ82" i="1"/>
  <c r="AK50" i="18"/>
  <c r="AK54" i="18" s="1"/>
  <c r="AE22" i="12"/>
  <c r="AD35" i="12"/>
  <c r="AD21" i="12" s="1"/>
  <c r="AD49" i="12"/>
  <c r="AD37" i="12" s="1"/>
  <c r="AD23" i="12" s="1"/>
  <c r="AE45" i="12"/>
  <c r="AE33" i="12" s="1"/>
  <c r="AE97" i="12"/>
  <c r="AD17" i="2"/>
  <c r="AE16" i="12"/>
  <c r="AF92" i="12"/>
  <c r="AF87" i="12"/>
  <c r="AF41" i="12" s="1"/>
  <c r="AF29" i="12" s="1"/>
  <c r="AF15" i="12" s="1"/>
  <c r="AF96" i="12"/>
  <c r="AF46" i="12" s="1"/>
  <c r="AF34" i="12" s="1"/>
  <c r="AF39" i="12"/>
  <c r="AQ17" i="19"/>
  <c r="AQ328" i="16"/>
  <c r="AM305" i="16"/>
  <c r="AM330" i="16"/>
  <c r="AQ329" i="16"/>
  <c r="AM306" i="16"/>
  <c r="AQ304" i="16"/>
  <c r="AT304" i="16" s="1"/>
  <c r="AM296" i="16"/>
  <c r="AM18" i="19"/>
  <c r="AM16" i="19" s="1"/>
  <c r="AQ11" i="19"/>
  <c r="AM29" i="19"/>
  <c r="AM25" i="19"/>
  <c r="AM36" i="19" s="1"/>
  <c r="AM42" i="19"/>
  <c r="AK29" i="1"/>
  <c r="AL299" i="16"/>
  <c r="AL302" i="16" s="1"/>
  <c r="AK43" i="1"/>
  <c r="AL51" i="19"/>
  <c r="AF94" i="12"/>
  <c r="AF44" i="12" s="1"/>
  <c r="AF32" i="12" s="1"/>
  <c r="AG84" i="12"/>
  <c r="AF40" i="12"/>
  <c r="AF28" i="12" s="1"/>
  <c r="AF93" i="12"/>
  <c r="AF43" i="12" s="1"/>
  <c r="AF31" i="12" s="1"/>
  <c r="V252" i="15"/>
  <c r="V13" i="15"/>
  <c r="W209" i="15"/>
  <c r="V153" i="1"/>
  <c r="W165" i="15"/>
  <c r="V152" i="1"/>
  <c r="V167" i="1" s="1"/>
  <c r="V24" i="15"/>
  <c r="AK387" i="15"/>
  <c r="AK398" i="15"/>
  <c r="AP228" i="7" s="1"/>
  <c r="AP227" i="7" s="1"/>
  <c r="AK431" i="15" s="1"/>
  <c r="AJ410" i="15"/>
  <c r="AJ416" i="15" s="1"/>
  <c r="AJ424" i="15"/>
  <c r="W316" i="15"/>
  <c r="W18" i="15"/>
  <c r="W255" i="15"/>
  <c r="W256" i="15"/>
  <c r="U31" i="1"/>
  <c r="U48" i="1"/>
  <c r="W27" i="15"/>
  <c r="W28" i="15"/>
  <c r="W94" i="15"/>
  <c r="W93" i="15"/>
  <c r="W156" i="15"/>
  <c r="X148" i="15"/>
  <c r="X82" i="15"/>
  <c r="W90" i="15"/>
  <c r="AK445" i="16"/>
  <c r="AK431" i="16" s="1"/>
  <c r="AK430" i="16"/>
  <c r="AJ44" i="1" s="1"/>
  <c r="AL443" i="16"/>
  <c r="AQ437" i="16"/>
  <c r="AQ438" i="16"/>
  <c r="X148" i="16"/>
  <c r="W156" i="16"/>
  <c r="W126" i="16"/>
  <c r="X118" i="16"/>
  <c r="W94" i="16"/>
  <c r="W93" i="16"/>
  <c r="W111" i="16"/>
  <c r="X136" i="16"/>
  <c r="X67" i="16"/>
  <c r="W75" i="16"/>
  <c r="X52" i="16"/>
  <c r="W60" i="16"/>
  <c r="W341" i="15"/>
  <c r="W330" i="15"/>
  <c r="W291" i="15"/>
  <c r="W280" i="15"/>
  <c r="W269" i="15"/>
  <c r="W246" i="15"/>
  <c r="W242" i="15"/>
  <c r="W207" i="15" s="1"/>
  <c r="X234" i="15"/>
  <c r="X221" i="15"/>
  <c r="X191" i="15"/>
  <c r="W199" i="15"/>
  <c r="W163" i="15" s="1"/>
  <c r="W166" i="15" s="1"/>
  <c r="X177" i="15"/>
  <c r="W141" i="15"/>
  <c r="X133" i="15"/>
  <c r="X118" i="15"/>
  <c r="W126" i="15"/>
  <c r="X106" i="15"/>
  <c r="W75" i="15"/>
  <c r="X67" i="15"/>
  <c r="X55" i="15"/>
  <c r="X40" i="15"/>
  <c r="AL38" i="19" l="1"/>
  <c r="AJ460" i="15"/>
  <c r="AJ10" i="18"/>
  <c r="AJ8" i="18" s="1"/>
  <c r="AO305" i="7"/>
  <c r="AL69" i="18"/>
  <c r="AQ318" i="7" s="1"/>
  <c r="AQ317" i="7" s="1"/>
  <c r="AL76" i="18" s="1"/>
  <c r="AL75" i="18"/>
  <c r="AK104" i="1" s="1"/>
  <c r="AQ380" i="16"/>
  <c r="AM368" i="16"/>
  <c r="AQ368" i="16" s="1"/>
  <c r="AK35" i="2"/>
  <c r="AK33" i="2" s="1"/>
  <c r="AL432" i="16"/>
  <c r="AM325" i="15"/>
  <c r="AM315" i="15" s="1"/>
  <c r="AQ321" i="15"/>
  <c r="AM31" i="18"/>
  <c r="AM26" i="18"/>
  <c r="AQ28" i="18"/>
  <c r="AJ21" i="18"/>
  <c r="AJ97" i="18"/>
  <c r="AJ99" i="18" s="1"/>
  <c r="AI86" i="1" s="1"/>
  <c r="AJ119" i="18"/>
  <c r="AJ124" i="18" s="1"/>
  <c r="AK445" i="15"/>
  <c r="AK10" i="18" s="1"/>
  <c r="AK436" i="15"/>
  <c r="AG155" i="1"/>
  <c r="AH383" i="15"/>
  <c r="AI378" i="15"/>
  <c r="AI476" i="15"/>
  <c r="AI477" i="15" s="1"/>
  <c r="AI124" i="18"/>
  <c r="AH88" i="1" s="1"/>
  <c r="AI127" i="18"/>
  <c r="AI121" i="18"/>
  <c r="AH33" i="1" s="1"/>
  <c r="AI99" i="18"/>
  <c r="AH86" i="1" s="1"/>
  <c r="AI102" i="18"/>
  <c r="AK460" i="15"/>
  <c r="AL448" i="15"/>
  <c r="AK433" i="15"/>
  <c r="AK13" i="18" s="1"/>
  <c r="AP233" i="7"/>
  <c r="AP232" i="7" s="1"/>
  <c r="AK478" i="15" s="1"/>
  <c r="AH102" i="1"/>
  <c r="AN284" i="7"/>
  <c r="AI22" i="18" s="1"/>
  <c r="AI23" i="18" s="1"/>
  <c r="AJ457" i="15"/>
  <c r="AJ476" i="15" s="1"/>
  <c r="AJ473" i="15"/>
  <c r="AJ470" i="15" s="1"/>
  <c r="AJ477" i="15" s="1"/>
  <c r="AL444" i="16"/>
  <c r="AL163" i="19"/>
  <c r="AL160" i="19"/>
  <c r="AL157" i="19"/>
  <c r="AM440" i="16"/>
  <c r="AM442" i="16" s="1"/>
  <c r="AQ442" i="16" s="1"/>
  <c r="AM140" i="19"/>
  <c r="AQ36" i="19"/>
  <c r="AL109" i="1"/>
  <c r="AP109" i="1" s="1"/>
  <c r="AM428" i="16"/>
  <c r="AM443" i="16"/>
  <c r="AM429" i="16" s="1"/>
  <c r="AJ159" i="1"/>
  <c r="AK433" i="16"/>
  <c r="AK434" i="16" s="1"/>
  <c r="AK151" i="19"/>
  <c r="AJ96" i="1"/>
  <c r="AQ399" i="7"/>
  <c r="AL150" i="19" s="1"/>
  <c r="AK112" i="1"/>
  <c r="AQ137" i="19"/>
  <c r="AM136" i="19"/>
  <c r="AL147" i="19"/>
  <c r="AK96" i="1" s="1"/>
  <c r="AQ29" i="19"/>
  <c r="AR362" i="7"/>
  <c r="AR361" i="7" s="1"/>
  <c r="AM37" i="19" s="1"/>
  <c r="AL52" i="18"/>
  <c r="AK103" i="1" s="1"/>
  <c r="AL49" i="18"/>
  <c r="AQ308" i="7"/>
  <c r="AQ307" i="7" s="1"/>
  <c r="AL53" i="18" s="1"/>
  <c r="AK84" i="1"/>
  <c r="AK81" i="1"/>
  <c r="AL73" i="18"/>
  <c r="AL77" i="18" s="1"/>
  <c r="AF27" i="12"/>
  <c r="AK35" i="7"/>
  <c r="AK25" i="7" s="1"/>
  <c r="AO302" i="7"/>
  <c r="AO291" i="7"/>
  <c r="AD57" i="1"/>
  <c r="AE19" i="12"/>
  <c r="AE99" i="12"/>
  <c r="AE47" i="12"/>
  <c r="AF95" i="12"/>
  <c r="AF42" i="12"/>
  <c r="AF30" i="12" s="1"/>
  <c r="AF20" i="12"/>
  <c r="AE71" i="1"/>
  <c r="AG85" i="12"/>
  <c r="AG13" i="12"/>
  <c r="AF14" i="12"/>
  <c r="AE8" i="2"/>
  <c r="AE9" i="1"/>
  <c r="AF17" i="12"/>
  <c r="AL90" i="1"/>
  <c r="AP90" i="1" s="1"/>
  <c r="AQ16" i="19"/>
  <c r="AQ305" i="16"/>
  <c r="AM297" i="16"/>
  <c r="AQ330" i="16"/>
  <c r="AM307" i="16"/>
  <c r="AQ306" i="16"/>
  <c r="AM298" i="16"/>
  <c r="AQ296" i="16"/>
  <c r="AT296" i="16" s="1"/>
  <c r="AM300" i="16"/>
  <c r="AL34" i="2"/>
  <c r="AQ18" i="19"/>
  <c r="AQ25" i="19"/>
  <c r="AM33" i="19"/>
  <c r="AM47" i="19"/>
  <c r="AM46" i="19"/>
  <c r="AR367" i="7" s="1"/>
  <c r="AR366" i="7" s="1"/>
  <c r="AM56" i="19" s="1"/>
  <c r="AQ56" i="19" s="1"/>
  <c r="AM48" i="19"/>
  <c r="AQ48" i="19" s="1"/>
  <c r="AM55" i="19"/>
  <c r="AM52" i="19" s="1"/>
  <c r="AL110" i="1" s="1"/>
  <c r="AP110" i="1" s="1"/>
  <c r="AH38" i="18"/>
  <c r="AJ20" i="18"/>
  <c r="AK392" i="15"/>
  <c r="AK9" i="18"/>
  <c r="AJ423" i="15"/>
  <c r="AE18" i="1"/>
  <c r="AF18" i="12"/>
  <c r="AL429" i="16"/>
  <c r="AK386" i="15"/>
  <c r="AK12" i="18" s="1"/>
  <c r="AL399" i="15"/>
  <c r="AK411" i="15"/>
  <c r="AJ404" i="15"/>
  <c r="AJ378" i="15"/>
  <c r="W318" i="15"/>
  <c r="AJ42" i="1"/>
  <c r="W250" i="15"/>
  <c r="W22" i="15"/>
  <c r="V151" i="1" s="1"/>
  <c r="V40" i="2"/>
  <c r="V39" i="2" s="1"/>
  <c r="W19" i="15"/>
  <c r="V35" i="1" s="1"/>
  <c r="W257" i="15"/>
  <c r="W29" i="15"/>
  <c r="W95" i="15"/>
  <c r="X151" i="15"/>
  <c r="X85" i="15"/>
  <c r="AQ441" i="16"/>
  <c r="V37" i="2"/>
  <c r="V36" i="2" s="1"/>
  <c r="W8" i="15"/>
  <c r="X151" i="16"/>
  <c r="X121" i="16"/>
  <c r="X106" i="16"/>
  <c r="W95" i="16"/>
  <c r="X140" i="16"/>
  <c r="X139" i="16"/>
  <c r="Y135" i="16"/>
  <c r="W20" i="15"/>
  <c r="X89" i="16"/>
  <c r="X88" i="16"/>
  <c r="X70" i="16"/>
  <c r="X55" i="16"/>
  <c r="W248" i="15"/>
  <c r="V46" i="1" s="1"/>
  <c r="W247" i="15"/>
  <c r="X350" i="15"/>
  <c r="X351" i="15"/>
  <c r="X237" i="15"/>
  <c r="X204" i="15" s="1"/>
  <c r="W210" i="15"/>
  <c r="Y220" i="15"/>
  <c r="X225" i="15"/>
  <c r="X224" i="15"/>
  <c r="X194" i="15"/>
  <c r="X160" i="15" s="1"/>
  <c r="Y176" i="15"/>
  <c r="X180" i="15"/>
  <c r="X181" i="15"/>
  <c r="X136" i="15"/>
  <c r="X121" i="15"/>
  <c r="X110" i="15"/>
  <c r="X109" i="15"/>
  <c r="Y105" i="15"/>
  <c r="X70" i="15"/>
  <c r="X58" i="15"/>
  <c r="X59" i="15"/>
  <c r="Y54" i="15"/>
  <c r="Y39" i="15"/>
  <c r="X44" i="15"/>
  <c r="X43" i="15"/>
  <c r="AJ127" i="18" l="1"/>
  <c r="AJ121" i="18"/>
  <c r="AJ102" i="18"/>
  <c r="AI106" i="1" s="1"/>
  <c r="AJ19" i="18"/>
  <c r="AI80" i="1" s="1"/>
  <c r="AK159" i="1"/>
  <c r="AL433" i="16"/>
  <c r="AL430" i="16"/>
  <c r="AK44" i="1" s="1"/>
  <c r="AK42" i="1" s="1"/>
  <c r="AL445" i="16"/>
  <c r="AL431" i="16" s="1"/>
  <c r="AL434" i="16" s="1"/>
  <c r="AM29" i="18"/>
  <c r="AQ31" i="18"/>
  <c r="AM35" i="18"/>
  <c r="AQ26" i="18"/>
  <c r="AH38" i="2"/>
  <c r="AI382" i="15"/>
  <c r="AH107" i="1"/>
  <c r="AI125" i="18"/>
  <c r="AI129" i="18" s="1"/>
  <c r="AH106" i="1"/>
  <c r="AI100" i="18"/>
  <c r="AI103" i="18" s="1"/>
  <c r="AL436" i="15"/>
  <c r="AL445" i="15"/>
  <c r="AK11" i="18"/>
  <c r="AK457" i="15"/>
  <c r="AK476" i="15" s="1"/>
  <c r="AK473" i="15"/>
  <c r="AK470" i="15" s="1"/>
  <c r="AK477" i="15" s="1"/>
  <c r="AL161" i="19"/>
  <c r="AK113" i="1"/>
  <c r="AK97" i="1"/>
  <c r="AM139" i="19"/>
  <c r="AQ140" i="19"/>
  <c r="AK30" i="1"/>
  <c r="AJ125" i="18"/>
  <c r="AJ129" i="18" s="1"/>
  <c r="AI107" i="1"/>
  <c r="AJ100" i="18"/>
  <c r="AJ103" i="18" s="1"/>
  <c r="AL35" i="2"/>
  <c r="AL33" i="2" s="1"/>
  <c r="AP33" i="2" s="1"/>
  <c r="AM432" i="16"/>
  <c r="AQ136" i="19"/>
  <c r="AM148" i="19"/>
  <c r="AR417" i="7"/>
  <c r="AR406" i="7"/>
  <c r="AL151" i="19"/>
  <c r="AO284" i="7"/>
  <c r="AJ22" i="18" s="1"/>
  <c r="AJ23" i="18" s="1"/>
  <c r="AI102" i="1"/>
  <c r="AF48" i="12"/>
  <c r="AF36" i="12" s="1"/>
  <c r="AQ37" i="19"/>
  <c r="AM34" i="19"/>
  <c r="AL50" i="18"/>
  <c r="AL54" i="18" s="1"/>
  <c r="AK82" i="1"/>
  <c r="AE35" i="12"/>
  <c r="AE21" i="12" s="1"/>
  <c r="AE49" i="12"/>
  <c r="AE37" i="12" s="1"/>
  <c r="AE23" i="12" s="1"/>
  <c r="AG96" i="12"/>
  <c r="AG46" i="12" s="1"/>
  <c r="AG34" i="12" s="1"/>
  <c r="AG40" i="12"/>
  <c r="AG28" i="12" s="1"/>
  <c r="AF45" i="12"/>
  <c r="AF33" i="12" s="1"/>
  <c r="AF97" i="12"/>
  <c r="AF16" i="12"/>
  <c r="AE17" i="2"/>
  <c r="AG39" i="12"/>
  <c r="AG87" i="12"/>
  <c r="AG41" i="12" s="1"/>
  <c r="AG29" i="12" s="1"/>
  <c r="AG15" i="12" s="1"/>
  <c r="AH84" i="12"/>
  <c r="AG94" i="12"/>
  <c r="AG44" i="12" s="1"/>
  <c r="AG32" i="12" s="1"/>
  <c r="AG93" i="12"/>
  <c r="AG43" i="12" s="1"/>
  <c r="AG31" i="12" s="1"/>
  <c r="AG92" i="12"/>
  <c r="AQ297" i="16"/>
  <c r="AL29" i="1"/>
  <c r="AQ307" i="16"/>
  <c r="AM299" i="16"/>
  <c r="AQ298" i="16"/>
  <c r="AL43" i="1"/>
  <c r="AP43" i="1" s="1"/>
  <c r="AQ300" i="16"/>
  <c r="AM301" i="16"/>
  <c r="AQ301" i="16" s="1"/>
  <c r="AL158" i="1"/>
  <c r="AP158" i="1" s="1"/>
  <c r="AL91" i="1"/>
  <c r="AP91" i="1" s="1"/>
  <c r="AQ33" i="19"/>
  <c r="AQ52" i="19"/>
  <c r="AM51" i="19"/>
  <c r="AQ51" i="19" s="1"/>
  <c r="AQ19" i="19"/>
  <c r="AM20" i="19"/>
  <c r="AQ20" i="19" s="1"/>
  <c r="W251" i="15"/>
  <c r="V154" i="1"/>
  <c r="AI88" i="1"/>
  <c r="AK8" i="18"/>
  <c r="AJ379" i="15"/>
  <c r="AL387" i="15"/>
  <c r="AL398" i="15"/>
  <c r="AQ228" i="7" s="1"/>
  <c r="AQ227" i="7" s="1"/>
  <c r="AL431" i="15" s="1"/>
  <c r="AK424" i="15"/>
  <c r="AK410" i="15"/>
  <c r="AK416" i="15" s="1"/>
  <c r="AJ382" i="15"/>
  <c r="AI38" i="2"/>
  <c r="W12" i="15"/>
  <c r="W42" i="2"/>
  <c r="X208" i="15"/>
  <c r="W41" i="2"/>
  <c r="X164" i="15"/>
  <c r="W23" i="15"/>
  <c r="X26" i="15"/>
  <c r="X92" i="15"/>
  <c r="V34" i="1"/>
  <c r="Y150" i="15"/>
  <c r="X154" i="15"/>
  <c r="X155" i="15"/>
  <c r="Y84" i="15"/>
  <c r="X88" i="15"/>
  <c r="X89" i="15"/>
  <c r="W9" i="15"/>
  <c r="V32" i="1"/>
  <c r="AQ429" i="16"/>
  <c r="AQ443" i="16"/>
  <c r="AM444" i="16"/>
  <c r="AQ428" i="16"/>
  <c r="AQ440" i="16"/>
  <c r="AQ439" i="16"/>
  <c r="V49" i="1"/>
  <c r="Y150" i="16"/>
  <c r="X154" i="16"/>
  <c r="X155" i="16"/>
  <c r="X125" i="16"/>
  <c r="X124" i="16"/>
  <c r="Y120" i="16"/>
  <c r="X92" i="16"/>
  <c r="X109" i="16"/>
  <c r="X110" i="16"/>
  <c r="Y133" i="16"/>
  <c r="X141" i="16"/>
  <c r="W21" i="15"/>
  <c r="X90" i="16"/>
  <c r="X74" i="16"/>
  <c r="X73" i="16"/>
  <c r="Y69" i="16"/>
  <c r="Y54" i="16"/>
  <c r="X58" i="16"/>
  <c r="X59" i="16"/>
  <c r="X339" i="15"/>
  <c r="X340" i="15"/>
  <c r="X328" i="15"/>
  <c r="X329" i="15"/>
  <c r="X290" i="15"/>
  <c r="X289" i="15"/>
  <c r="X278" i="15"/>
  <c r="X279" i="15"/>
  <c r="X268" i="15"/>
  <c r="X267" i="15"/>
  <c r="W249" i="15"/>
  <c r="X352" i="15"/>
  <c r="Y236" i="15"/>
  <c r="X240" i="15"/>
  <c r="X205" i="15" s="1"/>
  <c r="W37" i="1" s="1"/>
  <c r="X241" i="15"/>
  <c r="X206" i="15" s="1"/>
  <c r="W51" i="1" s="1"/>
  <c r="X226" i="15"/>
  <c r="Y218" i="15"/>
  <c r="Y193" i="15"/>
  <c r="X197" i="15"/>
  <c r="X161" i="15" s="1"/>
  <c r="W36" i="1" s="1"/>
  <c r="X198" i="15"/>
  <c r="X162" i="15" s="1"/>
  <c r="W50" i="1" s="1"/>
  <c r="Y174" i="15"/>
  <c r="X182" i="15"/>
  <c r="Y135" i="15"/>
  <c r="X139" i="15"/>
  <c r="X140" i="15"/>
  <c r="X125" i="15"/>
  <c r="X124" i="15"/>
  <c r="Y120" i="15"/>
  <c r="Y103" i="15"/>
  <c r="X111" i="15"/>
  <c r="Y69" i="15"/>
  <c r="X74" i="15"/>
  <c r="X73" i="15"/>
  <c r="Y52" i="15"/>
  <c r="X60" i="15"/>
  <c r="X45" i="15"/>
  <c r="Y37" i="15"/>
  <c r="AI33" i="1" l="1"/>
  <c r="AH101" i="1"/>
  <c r="AM36" i="18"/>
  <c r="AQ36" i="18" s="1"/>
  <c r="AM66" i="18"/>
  <c r="AM46" i="18"/>
  <c r="AQ29" i="18"/>
  <c r="AQ35" i="18"/>
  <c r="AM34" i="18"/>
  <c r="AH155" i="1"/>
  <c r="AI383" i="15"/>
  <c r="AM448" i="15"/>
  <c r="AL433" i="15"/>
  <c r="AL13" i="18" s="1"/>
  <c r="AL460" i="15"/>
  <c r="AQ233" i="7"/>
  <c r="AQ232" i="7" s="1"/>
  <c r="AL478" i="15" s="1"/>
  <c r="AL10" i="18"/>
  <c r="AL15" i="18"/>
  <c r="AP305" i="7"/>
  <c r="AK21" i="18"/>
  <c r="AK97" i="18"/>
  <c r="AK119" i="18"/>
  <c r="AL165" i="19"/>
  <c r="AM155" i="19"/>
  <c r="AQ139" i="19"/>
  <c r="AM149" i="19"/>
  <c r="AQ149" i="19" s="1"/>
  <c r="AR420" i="7"/>
  <c r="AK28" i="1"/>
  <c r="AM433" i="16"/>
  <c r="AQ433" i="16" s="1"/>
  <c r="AQ432" i="16"/>
  <c r="AL159" i="1"/>
  <c r="AP159" i="1" s="1"/>
  <c r="AQ148" i="19"/>
  <c r="AM147" i="19"/>
  <c r="AR399" i="7"/>
  <c r="AM150" i="19" s="1"/>
  <c r="AL112" i="1"/>
  <c r="AP112" i="1" s="1"/>
  <c r="AI101" i="1"/>
  <c r="AQ34" i="19"/>
  <c r="AM38" i="19"/>
  <c r="AQ38" i="19" s="1"/>
  <c r="AF22" i="12"/>
  <c r="AG27" i="12"/>
  <c r="AL35" i="7"/>
  <c r="AL25" i="7" s="1"/>
  <c r="AP302" i="7"/>
  <c r="AP291" i="7"/>
  <c r="W13" i="15"/>
  <c r="AG20" i="12"/>
  <c r="AF71" i="1"/>
  <c r="AF8" i="2"/>
  <c r="AG14" i="12"/>
  <c r="AF19" i="12"/>
  <c r="AE57" i="1"/>
  <c r="AF99" i="12"/>
  <c r="AF47" i="12"/>
  <c r="AH13" i="12"/>
  <c r="AH85" i="12"/>
  <c r="AG18" i="12"/>
  <c r="AF18" i="1"/>
  <c r="AG95" i="12"/>
  <c r="AG42" i="12"/>
  <c r="AG30" i="12" s="1"/>
  <c r="X316" i="15"/>
  <c r="AP29" i="1"/>
  <c r="AM302" i="16"/>
  <c r="AQ302" i="16" s="1"/>
  <c r="AQ299" i="16"/>
  <c r="W252" i="15"/>
  <c r="AJ383" i="15"/>
  <c r="AI155" i="1"/>
  <c r="X209" i="15"/>
  <c r="W153" i="1"/>
  <c r="X165" i="15"/>
  <c r="W152" i="1"/>
  <c r="W167" i="1" s="1"/>
  <c r="AI38" i="18"/>
  <c r="AK20" i="18"/>
  <c r="AL392" i="15"/>
  <c r="AL9" i="18"/>
  <c r="AK423" i="15"/>
  <c r="AK379" i="15" s="1"/>
  <c r="AG17" i="12"/>
  <c r="AF9" i="1"/>
  <c r="W24" i="15"/>
  <c r="AL386" i="15"/>
  <c r="AL12" i="18" s="1"/>
  <c r="AM399" i="15"/>
  <c r="AQ399" i="15" s="1"/>
  <c r="AL411" i="15"/>
  <c r="AK404" i="15"/>
  <c r="AK378" i="15"/>
  <c r="X317" i="15"/>
  <c r="X18" i="15"/>
  <c r="X255" i="15"/>
  <c r="X256" i="15"/>
  <c r="V31" i="1"/>
  <c r="X93" i="15"/>
  <c r="X94" i="15"/>
  <c r="V48" i="1"/>
  <c r="X28" i="15"/>
  <c r="X27" i="15"/>
  <c r="Y148" i="15"/>
  <c r="X156" i="15"/>
  <c r="Y82" i="15"/>
  <c r="X90" i="15"/>
  <c r="AM445" i="16"/>
  <c r="AM431" i="16" s="1"/>
  <c r="AM430" i="16"/>
  <c r="AQ445" i="16"/>
  <c r="AQ444" i="16"/>
  <c r="Y148" i="16"/>
  <c r="X156" i="16"/>
  <c r="Y118" i="16"/>
  <c r="X126" i="16"/>
  <c r="X93" i="16"/>
  <c r="X111" i="16"/>
  <c r="X94" i="16"/>
  <c r="Y136" i="16"/>
  <c r="X246" i="15"/>
  <c r="Y67" i="16"/>
  <c r="X75" i="16"/>
  <c r="X60" i="16"/>
  <c r="Y52" i="16"/>
  <c r="X341" i="15"/>
  <c r="X330" i="15"/>
  <c r="X291" i="15"/>
  <c r="X280" i="15"/>
  <c r="X269" i="15"/>
  <c r="Y234" i="15"/>
  <c r="X242" i="15"/>
  <c r="X207" i="15" s="1"/>
  <c r="Y221" i="15"/>
  <c r="Y191" i="15"/>
  <c r="X199" i="15"/>
  <c r="X163" i="15" s="1"/>
  <c r="Y177" i="15"/>
  <c r="X141" i="15"/>
  <c r="Y133" i="15"/>
  <c r="X126" i="15"/>
  <c r="Y118" i="15"/>
  <c r="Y106" i="15"/>
  <c r="Y67" i="15"/>
  <c r="X75" i="15"/>
  <c r="Y55" i="15"/>
  <c r="Y40" i="15"/>
  <c r="AM69" i="18" l="1"/>
  <c r="AM72" i="18"/>
  <c r="AM75" i="18"/>
  <c r="AM70" i="18"/>
  <c r="AQ70" i="18" s="1"/>
  <c r="AQ66" i="18"/>
  <c r="AM45" i="18"/>
  <c r="AQ46" i="18"/>
  <c r="AK19" i="18"/>
  <c r="AJ80" i="1" s="1"/>
  <c r="AQ34" i="18"/>
  <c r="AL81" i="1"/>
  <c r="AP81" i="1" s="1"/>
  <c r="AK102" i="18"/>
  <c r="AK99" i="18"/>
  <c r="AJ86" i="1" s="1"/>
  <c r="AK121" i="18"/>
  <c r="AJ33" i="1" s="1"/>
  <c r="AK127" i="18"/>
  <c r="AK124" i="18"/>
  <c r="AJ88" i="1" s="1"/>
  <c r="AM436" i="15"/>
  <c r="AQ448" i="15"/>
  <c r="AM445" i="15"/>
  <c r="AL473" i="15"/>
  <c r="AL470" i="15" s="1"/>
  <c r="AL457" i="15"/>
  <c r="AL476" i="15" s="1"/>
  <c r="AL477" i="15" s="1"/>
  <c r="AL11" i="18"/>
  <c r="AQ155" i="19"/>
  <c r="AM163" i="19"/>
  <c r="AM157" i="19"/>
  <c r="AM160" i="19"/>
  <c r="X166" i="15"/>
  <c r="AM434" i="16"/>
  <c r="AQ434" i="16" s="1"/>
  <c r="AL44" i="1"/>
  <c r="AQ430" i="16"/>
  <c r="AQ147" i="19"/>
  <c r="AL96" i="1"/>
  <c r="AP96" i="1" s="1"/>
  <c r="AQ150" i="19"/>
  <c r="AM151" i="19"/>
  <c r="AQ151" i="19" s="1"/>
  <c r="AP284" i="7"/>
  <c r="AK22" i="18" s="1"/>
  <c r="AK23" i="18" s="1"/>
  <c r="AJ102" i="1"/>
  <c r="AG97" i="12"/>
  <c r="AG45" i="12"/>
  <c r="AG33" i="12" s="1"/>
  <c r="AG48" i="12"/>
  <c r="AG36" i="12" s="1"/>
  <c r="AF35" i="12"/>
  <c r="AF21" i="12" s="1"/>
  <c r="AF49" i="12"/>
  <c r="AF37" i="12" s="1"/>
  <c r="AF23" i="12" s="1"/>
  <c r="AH87" i="12"/>
  <c r="AH41" i="12" s="1"/>
  <c r="AH29" i="12" s="1"/>
  <c r="AH15" i="12" s="1"/>
  <c r="AH96" i="12"/>
  <c r="AH46" i="12" s="1"/>
  <c r="AH34" i="12" s="1"/>
  <c r="AH39" i="12"/>
  <c r="AH92" i="12"/>
  <c r="AH93" i="12"/>
  <c r="AI84" i="12"/>
  <c r="AH94" i="12"/>
  <c r="AH44" i="12" s="1"/>
  <c r="AH32" i="12" s="1"/>
  <c r="AH40" i="12"/>
  <c r="AH28" i="12" s="1"/>
  <c r="AF17" i="2"/>
  <c r="AG16" i="12"/>
  <c r="AL8" i="18"/>
  <c r="AM387" i="15"/>
  <c r="AQ387" i="15" s="1"/>
  <c r="AM398" i="15"/>
  <c r="AL424" i="15"/>
  <c r="AL410" i="15"/>
  <c r="AL416" i="15" s="1"/>
  <c r="AK382" i="15"/>
  <c r="AJ38" i="2"/>
  <c r="X250" i="15"/>
  <c r="X22" i="15"/>
  <c r="X20" i="15"/>
  <c r="W49" i="1" s="1"/>
  <c r="X19" i="15"/>
  <c r="W35" i="1" s="1"/>
  <c r="W40" i="2"/>
  <c r="W39" i="2" s="1"/>
  <c r="X257" i="15"/>
  <c r="X318" i="15"/>
  <c r="X95" i="15"/>
  <c r="X29" i="15"/>
  <c r="Y151" i="15"/>
  <c r="Y85" i="15"/>
  <c r="AQ431" i="16"/>
  <c r="W37" i="2"/>
  <c r="W36" i="2" s="1"/>
  <c r="X8" i="15"/>
  <c r="Y151" i="16"/>
  <c r="Y121" i="16"/>
  <c r="Y106" i="16"/>
  <c r="X95" i="16"/>
  <c r="Y140" i="16"/>
  <c r="Y139" i="16"/>
  <c r="Z135" i="16"/>
  <c r="Y88" i="16"/>
  <c r="Y89" i="16"/>
  <c r="Y70" i="16"/>
  <c r="Y55" i="16"/>
  <c r="X248" i="15"/>
  <c r="W46" i="1" s="1"/>
  <c r="X247" i="15"/>
  <c r="Y350" i="15"/>
  <c r="Y351" i="15"/>
  <c r="Y237" i="15"/>
  <c r="Y204" i="15" s="1"/>
  <c r="X210" i="15"/>
  <c r="Z220" i="15"/>
  <c r="Y224" i="15"/>
  <c r="Y225" i="15"/>
  <c r="Y194" i="15"/>
  <c r="Y160" i="15" s="1"/>
  <c r="Z176" i="15"/>
  <c r="Y180" i="15"/>
  <c r="Y181" i="15"/>
  <c r="Y136" i="15"/>
  <c r="Y121" i="15"/>
  <c r="Y110" i="15"/>
  <c r="Y109" i="15"/>
  <c r="Z105" i="15"/>
  <c r="Y70" i="15"/>
  <c r="Z54" i="15"/>
  <c r="Y59" i="15"/>
  <c r="Y58" i="15"/>
  <c r="Z39" i="15"/>
  <c r="Y44" i="15"/>
  <c r="Y43" i="15"/>
  <c r="AR318" i="7" l="1"/>
  <c r="AR317" i="7" s="1"/>
  <c r="AM76" i="18" s="1"/>
  <c r="AQ76" i="18" s="1"/>
  <c r="AQ69" i="18"/>
  <c r="AL84" i="1"/>
  <c r="AP84" i="1" s="1"/>
  <c r="AQ72" i="18"/>
  <c r="AL104" i="1"/>
  <c r="AP104" i="1" s="1"/>
  <c r="AM52" i="18"/>
  <c r="AM49" i="18"/>
  <c r="AR308" i="7"/>
  <c r="AR307" i="7" s="1"/>
  <c r="AM53" i="18" s="1"/>
  <c r="AQ53" i="18" s="1"/>
  <c r="AQ45" i="18"/>
  <c r="AK100" i="18"/>
  <c r="AK103" i="18" s="1"/>
  <c r="AJ106" i="1"/>
  <c r="AK125" i="18"/>
  <c r="AK129" i="18" s="1"/>
  <c r="AJ107" i="1"/>
  <c r="AM433" i="15"/>
  <c r="AQ436" i="15"/>
  <c r="AM460" i="15"/>
  <c r="AM10" i="18"/>
  <c r="AQ10" i="18" s="1"/>
  <c r="AR233" i="7"/>
  <c r="AR232" i="7" s="1"/>
  <c r="AM478" i="15" s="1"/>
  <c r="AQ478" i="15" s="1"/>
  <c r="AQ445" i="15"/>
  <c r="AM15" i="18"/>
  <c r="AQ305" i="7"/>
  <c r="AL97" i="18"/>
  <c r="AL21" i="18"/>
  <c r="AL119" i="18"/>
  <c r="AL124" i="18" s="1"/>
  <c r="AG47" i="12"/>
  <c r="AG99" i="12"/>
  <c r="AF57" i="1"/>
  <c r="AG19" i="12"/>
  <c r="AL113" i="1"/>
  <c r="AP113" i="1" s="1"/>
  <c r="AM161" i="19"/>
  <c r="AL30" i="1"/>
  <c r="AQ160" i="19"/>
  <c r="AL97" i="1"/>
  <c r="AP97" i="1" s="1"/>
  <c r="AL42" i="1"/>
  <c r="AP42" i="1" s="1"/>
  <c r="AP44" i="1"/>
  <c r="AM9" i="18"/>
  <c r="AR228" i="7"/>
  <c r="AR227" i="7" s="1"/>
  <c r="AM431" i="15" s="1"/>
  <c r="AG22" i="12"/>
  <c r="AH27" i="12"/>
  <c r="AM35" i="7"/>
  <c r="AM25" i="7" s="1"/>
  <c r="AQ302" i="7"/>
  <c r="AQ291" i="7"/>
  <c r="AH20" i="12"/>
  <c r="AG71" i="1"/>
  <c r="AH95" i="12"/>
  <c r="AH42" i="12"/>
  <c r="AH30" i="12" s="1"/>
  <c r="AH43" i="12"/>
  <c r="AH31" i="12" s="1"/>
  <c r="AI85" i="12"/>
  <c r="AI13" i="12"/>
  <c r="AH18" i="12"/>
  <c r="AG18" i="1"/>
  <c r="AG8" i="2"/>
  <c r="AH14" i="12"/>
  <c r="AK383" i="15"/>
  <c r="AJ155" i="1"/>
  <c r="X251" i="15"/>
  <c r="W154" i="1"/>
  <c r="X12" i="15"/>
  <c r="W151" i="1"/>
  <c r="AJ38" i="18"/>
  <c r="AL20" i="18"/>
  <c r="AL423" i="15"/>
  <c r="AM392" i="15"/>
  <c r="AQ392" i="15" s="1"/>
  <c r="AQ398" i="15"/>
  <c r="AM411" i="15"/>
  <c r="AQ411" i="15" s="1"/>
  <c r="AM386" i="15"/>
  <c r="AL404" i="15"/>
  <c r="AL378" i="15"/>
  <c r="X42" i="2"/>
  <c r="Y208" i="15"/>
  <c r="X41" i="2"/>
  <c r="Y164" i="15"/>
  <c r="X23" i="15"/>
  <c r="W34" i="1"/>
  <c r="W48" i="1"/>
  <c r="Y92" i="15"/>
  <c r="Y26" i="15"/>
  <c r="Z150" i="15"/>
  <c r="Y154" i="15"/>
  <c r="Y155" i="15"/>
  <c r="Z84" i="15"/>
  <c r="Y88" i="15"/>
  <c r="Y89" i="15"/>
  <c r="X9" i="15"/>
  <c r="W32" i="1"/>
  <c r="Z150" i="16"/>
  <c r="Y154" i="16"/>
  <c r="Y155" i="16"/>
  <c r="Y125" i="16"/>
  <c r="Y124" i="16"/>
  <c r="Z120" i="16"/>
  <c r="Y110" i="16"/>
  <c r="Y109" i="16"/>
  <c r="Y92" i="16"/>
  <c r="Y141" i="16"/>
  <c r="Z133" i="16"/>
  <c r="X21" i="15"/>
  <c r="Y90" i="16"/>
  <c r="Y74" i="16"/>
  <c r="Y73" i="16"/>
  <c r="Z69" i="16"/>
  <c r="Z54" i="16"/>
  <c r="Y58" i="16"/>
  <c r="Y59" i="16"/>
  <c r="Y339" i="15"/>
  <c r="Y340" i="15"/>
  <c r="Y329" i="15"/>
  <c r="Y328" i="15"/>
  <c r="Y289" i="15"/>
  <c r="Y290" i="15"/>
  <c r="Y278" i="15"/>
  <c r="Y279" i="15"/>
  <c r="Y268" i="15"/>
  <c r="Y267" i="15"/>
  <c r="X249" i="15"/>
  <c r="Y352" i="15"/>
  <c r="Z236" i="15"/>
  <c r="Y240" i="15"/>
  <c r="Y205" i="15" s="1"/>
  <c r="X37" i="1" s="1"/>
  <c r="Y241" i="15"/>
  <c r="Y206" i="15" s="1"/>
  <c r="X51" i="1" s="1"/>
  <c r="Z218" i="15"/>
  <c r="Y226" i="15"/>
  <c r="Z193" i="15"/>
  <c r="Y197" i="15"/>
  <c r="Y161" i="15" s="1"/>
  <c r="X36" i="1" s="1"/>
  <c r="Y198" i="15"/>
  <c r="Y162" i="15" s="1"/>
  <c r="X50" i="1" s="1"/>
  <c r="Y182" i="15"/>
  <c r="Z174" i="15"/>
  <c r="Z135" i="15"/>
  <c r="Y139" i="15"/>
  <c r="Y140" i="15"/>
  <c r="Y125" i="15"/>
  <c r="Y124" i="15"/>
  <c r="Z120" i="15"/>
  <c r="Z103" i="15"/>
  <c r="Y111" i="15"/>
  <c r="Y73" i="15"/>
  <c r="Y74" i="15"/>
  <c r="Z69" i="15"/>
  <c r="Z52" i="15"/>
  <c r="Y60" i="15"/>
  <c r="Y45" i="15"/>
  <c r="Z37" i="15"/>
  <c r="AJ101" i="1" l="1"/>
  <c r="AL127" i="18"/>
  <c r="AL121" i="18"/>
  <c r="AM73" i="18"/>
  <c r="AQ73" i="18" s="1"/>
  <c r="AQ161" i="19"/>
  <c r="AM165" i="19"/>
  <c r="AQ165" i="19" s="1"/>
  <c r="AQ52" i="18"/>
  <c r="AM50" i="18"/>
  <c r="AL103" i="1"/>
  <c r="AP103" i="1" s="1"/>
  <c r="AQ49" i="18"/>
  <c r="AL82" i="1"/>
  <c r="AP82" i="1" s="1"/>
  <c r="AL19" i="18"/>
  <c r="AK80" i="1" s="1"/>
  <c r="AL102" i="18"/>
  <c r="AL100" i="18" s="1"/>
  <c r="AL99" i="18"/>
  <c r="AK86" i="1" s="1"/>
  <c r="AQ433" i="15"/>
  <c r="AM13" i="18"/>
  <c r="AQ13" i="18" s="1"/>
  <c r="AQ460" i="15"/>
  <c r="AM457" i="15"/>
  <c r="AM473" i="15"/>
  <c r="AH45" i="12"/>
  <c r="AH33" i="12" s="1"/>
  <c r="AG57" i="1" s="1"/>
  <c r="AH97" i="12"/>
  <c r="AG35" i="12"/>
  <c r="AG21" i="12" s="1"/>
  <c r="AG49" i="12"/>
  <c r="AG37" i="12" s="1"/>
  <c r="AG23" i="12" s="1"/>
  <c r="AP30" i="1"/>
  <c r="AL28" i="1"/>
  <c r="AP28" i="1" s="1"/>
  <c r="AL125" i="18"/>
  <c r="AL129" i="18" s="1"/>
  <c r="AK107" i="1"/>
  <c r="AQ284" i="7"/>
  <c r="AL22" i="18" s="1"/>
  <c r="AL23" i="18" s="1"/>
  <c r="AK102" i="1"/>
  <c r="AH48" i="12"/>
  <c r="AH36" i="12" s="1"/>
  <c r="AQ9" i="18"/>
  <c r="AM8" i="18"/>
  <c r="AH17" i="12"/>
  <c r="AG9" i="1"/>
  <c r="AH16" i="12"/>
  <c r="AG17" i="2"/>
  <c r="AI39" i="12"/>
  <c r="AI87" i="12"/>
  <c r="AI41" i="12" s="1"/>
  <c r="AI29" i="12" s="1"/>
  <c r="AI15" i="12" s="1"/>
  <c r="AI92" i="12"/>
  <c r="AI94" i="12"/>
  <c r="AI44" i="12" s="1"/>
  <c r="AI32" i="12" s="1"/>
  <c r="AI93" i="12"/>
  <c r="AI43" i="12" s="1"/>
  <c r="AI31" i="12" s="1"/>
  <c r="AI96" i="12"/>
  <c r="AI46" i="12" s="1"/>
  <c r="AI34" i="12" s="1"/>
  <c r="AJ84" i="12"/>
  <c r="AI40" i="12"/>
  <c r="AI28" i="12" s="1"/>
  <c r="X13" i="15"/>
  <c r="X252" i="15"/>
  <c r="Y209" i="15"/>
  <c r="X153" i="1"/>
  <c r="Y165" i="15"/>
  <c r="X152" i="1"/>
  <c r="X167" i="1" s="1"/>
  <c r="AK88" i="1"/>
  <c r="AL379" i="15"/>
  <c r="AM12" i="18"/>
  <c r="AQ386" i="15"/>
  <c r="X24" i="15"/>
  <c r="AM410" i="15"/>
  <c r="AM424" i="15"/>
  <c r="AL382" i="15"/>
  <c r="AK38" i="2"/>
  <c r="Y317" i="15"/>
  <c r="Y18" i="15"/>
  <c r="Y256" i="15"/>
  <c r="Y255" i="15"/>
  <c r="Y316" i="15"/>
  <c r="W31" i="1"/>
  <c r="Y94" i="15"/>
  <c r="Y93" i="15"/>
  <c r="Y27" i="15"/>
  <c r="Y28" i="15"/>
  <c r="Z148" i="15"/>
  <c r="Y156" i="15"/>
  <c r="Z82" i="15"/>
  <c r="Y90" i="15"/>
  <c r="Z148" i="16"/>
  <c r="Y156" i="16"/>
  <c r="Z118" i="16"/>
  <c r="Y126" i="16"/>
  <c r="Y94" i="16"/>
  <c r="Y93" i="16"/>
  <c r="Y111" i="16"/>
  <c r="Z136" i="16"/>
  <c r="Y246" i="15"/>
  <c r="Z67" i="16"/>
  <c r="Y75" i="16"/>
  <c r="Y60" i="16"/>
  <c r="Z52" i="16"/>
  <c r="Y341" i="15"/>
  <c r="Y330" i="15"/>
  <c r="Y291" i="15"/>
  <c r="Y280" i="15"/>
  <c r="Y269" i="15"/>
  <c r="Z234" i="15"/>
  <c r="Y242" i="15"/>
  <c r="Y207" i="15" s="1"/>
  <c r="Z221" i="15"/>
  <c r="Z191" i="15"/>
  <c r="Y199" i="15"/>
  <c r="Y163" i="15" s="1"/>
  <c r="Z177" i="15"/>
  <c r="Y141" i="15"/>
  <c r="Z133" i="15"/>
  <c r="Y126" i="15"/>
  <c r="Z118" i="15"/>
  <c r="Z106" i="15"/>
  <c r="Z67" i="15"/>
  <c r="Y75" i="15"/>
  <c r="Z55" i="15"/>
  <c r="Z40" i="15"/>
  <c r="AK33" i="1" l="1"/>
  <c r="AL103" i="18"/>
  <c r="AK106" i="1"/>
  <c r="AK101" i="1" s="1"/>
  <c r="AM77" i="18"/>
  <c r="AQ77" i="18" s="1"/>
  <c r="AH19" i="12"/>
  <c r="AM54" i="18"/>
  <c r="AQ54" i="18" s="1"/>
  <c r="AQ50" i="18"/>
  <c r="AQ457" i="15"/>
  <c r="AM476" i="15"/>
  <c r="AQ476" i="15" s="1"/>
  <c r="AQ473" i="15"/>
  <c r="AM470" i="15"/>
  <c r="AH99" i="12"/>
  <c r="AH47" i="12"/>
  <c r="AH49" i="12" s="1"/>
  <c r="AH37" i="12" s="1"/>
  <c r="AH23" i="12" s="1"/>
  <c r="AI95" i="12"/>
  <c r="AI42" i="12"/>
  <c r="AI30" i="12" s="1"/>
  <c r="AI18" i="12"/>
  <c r="AH18" i="1"/>
  <c r="AQ8" i="18"/>
  <c r="AR291" i="7"/>
  <c r="Y166" i="15"/>
  <c r="AR302" i="7"/>
  <c r="AM20" i="18"/>
  <c r="AQ20" i="18" s="1"/>
  <c r="AJ85" i="12"/>
  <c r="AJ13" i="12"/>
  <c r="AH22" i="12"/>
  <c r="AI27" i="12"/>
  <c r="AN35" i="7"/>
  <c r="AN25" i="7" s="1"/>
  <c r="AH9" i="1"/>
  <c r="AI17" i="12"/>
  <c r="AI20" i="12"/>
  <c r="AH71" i="1"/>
  <c r="AH8" i="2"/>
  <c r="AI14" i="12"/>
  <c r="AL383" i="15"/>
  <c r="AK155" i="1"/>
  <c r="AK38" i="18"/>
  <c r="AM11" i="18"/>
  <c r="AR305" i="7" s="1"/>
  <c r="AQ12" i="18"/>
  <c r="AM423" i="15"/>
  <c r="AQ424" i="15"/>
  <c r="AQ41" i="19" s="1"/>
  <c r="AM416" i="15"/>
  <c r="AQ416" i="15" s="1"/>
  <c r="AM404" i="15"/>
  <c r="AM378" i="15"/>
  <c r="Y318" i="15"/>
  <c r="Y250" i="15"/>
  <c r="Y22" i="15"/>
  <c r="X40" i="2"/>
  <c r="X39" i="2" s="1"/>
  <c r="Y20" i="15"/>
  <c r="X49" i="1" s="1"/>
  <c r="Y257" i="15"/>
  <c r="Y19" i="15"/>
  <c r="X35" i="1" s="1"/>
  <c r="Y95" i="15"/>
  <c r="Y29" i="15"/>
  <c r="Z151" i="15"/>
  <c r="Z85" i="15"/>
  <c r="X37" i="2"/>
  <c r="X36" i="2" s="1"/>
  <c r="Y8" i="15"/>
  <c r="Z151" i="16"/>
  <c r="Z121" i="16"/>
  <c r="Z106" i="16"/>
  <c r="Y95" i="16"/>
  <c r="AA135" i="16"/>
  <c r="Z140" i="16"/>
  <c r="Z139" i="16"/>
  <c r="Z88" i="16"/>
  <c r="Z89" i="16"/>
  <c r="Z70" i="16"/>
  <c r="Z55" i="16"/>
  <c r="Y248" i="15"/>
  <c r="X46" i="1" s="1"/>
  <c r="Y247" i="15"/>
  <c r="Z350" i="15"/>
  <c r="Z351" i="15"/>
  <c r="Z237" i="15"/>
  <c r="Z204" i="15" s="1"/>
  <c r="Z224" i="15"/>
  <c r="Z225" i="15"/>
  <c r="AA220" i="15"/>
  <c r="AP220" i="15" s="1"/>
  <c r="Y210" i="15"/>
  <c r="Z194" i="15"/>
  <c r="Z160" i="15" s="1"/>
  <c r="Z180" i="15"/>
  <c r="Z181" i="15"/>
  <c r="AA176" i="15"/>
  <c r="AP176" i="15" s="1"/>
  <c r="Z136" i="15"/>
  <c r="Z121" i="15"/>
  <c r="Z110" i="15"/>
  <c r="Z109" i="15"/>
  <c r="AA105" i="15"/>
  <c r="AP105" i="15" s="1"/>
  <c r="Z70" i="15"/>
  <c r="AA54" i="15"/>
  <c r="Z59" i="15"/>
  <c r="Z58" i="15"/>
  <c r="AA39" i="15"/>
  <c r="AP39" i="15" s="1"/>
  <c r="Z43" i="15"/>
  <c r="Z44" i="15"/>
  <c r="AH35" i="12" l="1"/>
  <c r="AH21" i="12" s="1"/>
  <c r="AQ470" i="15"/>
  <c r="AM477" i="15"/>
  <c r="AQ477" i="15" s="1"/>
  <c r="AI97" i="12"/>
  <c r="AI99" i="12" s="1"/>
  <c r="AI45" i="12"/>
  <c r="AI33" i="12" s="1"/>
  <c r="AH57" i="1" s="1"/>
  <c r="AH17" i="2"/>
  <c r="AI16" i="12"/>
  <c r="AJ39" i="12"/>
  <c r="AJ94" i="12"/>
  <c r="AJ44" i="12" s="1"/>
  <c r="AJ32" i="12" s="1"/>
  <c r="AJ87" i="12"/>
  <c r="AJ41" i="12" s="1"/>
  <c r="AJ29" i="12" s="1"/>
  <c r="AJ15" i="12" s="1"/>
  <c r="AJ92" i="12"/>
  <c r="AK84" i="12"/>
  <c r="AJ40" i="12"/>
  <c r="AJ28" i="12" s="1"/>
  <c r="AJ93" i="12"/>
  <c r="AJ43" i="12" s="1"/>
  <c r="AJ31" i="12" s="1"/>
  <c r="AJ96" i="12"/>
  <c r="AJ46" i="12" s="1"/>
  <c r="AJ34" i="12" s="1"/>
  <c r="AR284" i="7"/>
  <c r="AM22" i="18" s="1"/>
  <c r="AL102" i="1"/>
  <c r="AI48" i="12"/>
  <c r="AI36" i="12" s="1"/>
  <c r="Y251" i="15"/>
  <c r="X154" i="1"/>
  <c r="Y12" i="15"/>
  <c r="X151" i="1"/>
  <c r="AM379" i="15"/>
  <c r="AQ423" i="15"/>
  <c r="AM21" i="18"/>
  <c r="AM97" i="18"/>
  <c r="AM119" i="18"/>
  <c r="AQ11" i="18"/>
  <c r="AM382" i="15"/>
  <c r="AL38" i="2"/>
  <c r="Y42" i="2"/>
  <c r="Z208" i="15"/>
  <c r="Y41" i="2"/>
  <c r="Z164" i="15"/>
  <c r="Y23" i="15"/>
  <c r="X48" i="1"/>
  <c r="X34" i="1"/>
  <c r="Z26" i="15"/>
  <c r="Z92" i="15"/>
  <c r="AA150" i="15"/>
  <c r="AP150" i="15" s="1"/>
  <c r="Z154" i="15"/>
  <c r="Z155" i="15"/>
  <c r="AA84" i="15"/>
  <c r="AP84" i="15" s="1"/>
  <c r="Z88" i="15"/>
  <c r="Z89" i="15"/>
  <c r="Y9" i="15"/>
  <c r="X32" i="1"/>
  <c r="AA150" i="16"/>
  <c r="AP150" i="16" s="1"/>
  <c r="Z154" i="16"/>
  <c r="Z155" i="16"/>
  <c r="AA120" i="16"/>
  <c r="AP120" i="16" s="1"/>
  <c r="Z124" i="16"/>
  <c r="Z125" i="16"/>
  <c r="Z110" i="16"/>
  <c r="Z109" i="16"/>
  <c r="AP105" i="16"/>
  <c r="Z92" i="16"/>
  <c r="AA133" i="16"/>
  <c r="Z141" i="16"/>
  <c r="AP135" i="16"/>
  <c r="Y21" i="15"/>
  <c r="Z90" i="16"/>
  <c r="AP84" i="16"/>
  <c r="AA69" i="16"/>
  <c r="AP69" i="16" s="1"/>
  <c r="Z74" i="16"/>
  <c r="Z73" i="16"/>
  <c r="AA54" i="16"/>
  <c r="AP54" i="16" s="1"/>
  <c r="Z58" i="16"/>
  <c r="Z59" i="16"/>
  <c r="Z339" i="15"/>
  <c r="Z340" i="15"/>
  <c r="Z329" i="15"/>
  <c r="Z328" i="15"/>
  <c r="Z290" i="15"/>
  <c r="Z289" i="15"/>
  <c r="Z279" i="15"/>
  <c r="Z278" i="15"/>
  <c r="Z267" i="15"/>
  <c r="Z268" i="15"/>
  <c r="Y249" i="15"/>
  <c r="Z352" i="15"/>
  <c r="AA236" i="15"/>
  <c r="AP236" i="15" s="1"/>
  <c r="Z241" i="15"/>
  <c r="Z206" i="15" s="1"/>
  <c r="Y51" i="1" s="1"/>
  <c r="Z240" i="15"/>
  <c r="Z205" i="15" s="1"/>
  <c r="Y37" i="1" s="1"/>
  <c r="AA218" i="15"/>
  <c r="Z226" i="15"/>
  <c r="AA193" i="15"/>
  <c r="AP193" i="15" s="1"/>
  <c r="Z197" i="15"/>
  <c r="Z161" i="15" s="1"/>
  <c r="Y36" i="1" s="1"/>
  <c r="Z198" i="15"/>
  <c r="Z162" i="15" s="1"/>
  <c r="Y50" i="1" s="1"/>
  <c r="AA174" i="15"/>
  <c r="Z182" i="15"/>
  <c r="AA135" i="15"/>
  <c r="AP135" i="15" s="1"/>
  <c r="Z139" i="15"/>
  <c r="Z140" i="15"/>
  <c r="Z124" i="15"/>
  <c r="Z125" i="15"/>
  <c r="AA120" i="15"/>
  <c r="AA103" i="15"/>
  <c r="Z111" i="15"/>
  <c r="AP54" i="15"/>
  <c r="AA69" i="15"/>
  <c r="Z73" i="15"/>
  <c r="Z74" i="15"/>
  <c r="Z60" i="15"/>
  <c r="AA52" i="15"/>
  <c r="AA37" i="15"/>
  <c r="Z45" i="15"/>
  <c r="AI19" i="12" l="1"/>
  <c r="AI47" i="12"/>
  <c r="AI49" i="12" s="1"/>
  <c r="AI37" i="12" s="1"/>
  <c r="AI23" i="12" s="1"/>
  <c r="AJ18" i="12"/>
  <c r="AI18" i="1"/>
  <c r="AJ95" i="12"/>
  <c r="AJ42" i="12"/>
  <c r="AJ30" i="12" s="1"/>
  <c r="AJ20" i="12"/>
  <c r="AI71" i="1"/>
  <c r="AO35" i="7"/>
  <c r="AO25" i="7" s="1"/>
  <c r="AJ48" i="12" s="1"/>
  <c r="AJ36" i="12" s="1"/>
  <c r="AJ22" i="12" s="1"/>
  <c r="AJ27" i="12"/>
  <c r="AK85" i="12"/>
  <c r="AK93" i="12" s="1"/>
  <c r="AK43" i="12" s="1"/>
  <c r="AK31" i="12" s="1"/>
  <c r="AK13" i="12"/>
  <c r="AI8" i="2"/>
  <c r="AJ14" i="12"/>
  <c r="AP102" i="1"/>
  <c r="AM121" i="18"/>
  <c r="AL33" i="1" s="1"/>
  <c r="AP33" i="1" s="1"/>
  <c r="AM127" i="18"/>
  <c r="AI22" i="12"/>
  <c r="Y13" i="15"/>
  <c r="Y252" i="15"/>
  <c r="AM383" i="15"/>
  <c r="AQ383" i="15" s="1"/>
  <c r="AL155" i="1"/>
  <c r="AP155" i="1" s="1"/>
  <c r="Z209" i="15"/>
  <c r="Y153" i="1"/>
  <c r="Z165" i="15"/>
  <c r="Y152" i="1"/>
  <c r="Y167" i="1" s="1"/>
  <c r="AQ21" i="18"/>
  <c r="AM19" i="18"/>
  <c r="AL38" i="18"/>
  <c r="AQ15" i="18"/>
  <c r="AQ97" i="18"/>
  <c r="AM102" i="18"/>
  <c r="AM99" i="18"/>
  <c r="AL86" i="1" s="1"/>
  <c r="AP86" i="1" s="1"/>
  <c r="AQ119" i="18"/>
  <c r="AM124" i="18"/>
  <c r="AJ17" i="12"/>
  <c r="AI9" i="1"/>
  <c r="Y24" i="15"/>
  <c r="Z317" i="15"/>
  <c r="Z316" i="15"/>
  <c r="Z256" i="15"/>
  <c r="X31" i="1"/>
  <c r="Z93" i="15"/>
  <c r="Z94" i="15"/>
  <c r="Z255" i="15"/>
  <c r="Z18" i="15"/>
  <c r="Z27" i="15"/>
  <c r="Z28" i="15"/>
  <c r="AA148" i="15"/>
  <c r="Z156" i="15"/>
  <c r="AA82" i="15"/>
  <c r="Z90" i="15"/>
  <c r="AP133" i="16"/>
  <c r="AA136" i="16"/>
  <c r="AP82" i="16"/>
  <c r="AA148" i="16"/>
  <c r="Z156" i="16"/>
  <c r="AA118" i="16"/>
  <c r="Z126" i="16"/>
  <c r="Z94" i="16"/>
  <c r="Z93" i="16"/>
  <c r="Z111" i="16"/>
  <c r="Z246" i="15"/>
  <c r="AP347" i="15"/>
  <c r="AA67" i="16"/>
  <c r="Z75" i="16"/>
  <c r="AA52" i="16"/>
  <c r="Z60" i="16"/>
  <c r="AP69" i="15"/>
  <c r="Z341" i="15"/>
  <c r="Z330" i="15"/>
  <c r="Z291" i="15"/>
  <c r="Z280" i="15"/>
  <c r="Z269" i="15"/>
  <c r="AA351" i="15"/>
  <c r="AP351" i="15" s="1"/>
  <c r="AA350" i="15"/>
  <c r="AA234" i="15"/>
  <c r="Z242" i="15"/>
  <c r="Z207" i="15" s="1"/>
  <c r="AA221" i="15"/>
  <c r="AP218" i="15"/>
  <c r="AA191" i="15"/>
  <c r="Z199" i="15"/>
  <c r="Z163" i="15" s="1"/>
  <c r="AA177" i="15"/>
  <c r="AP174" i="15"/>
  <c r="AA133" i="15"/>
  <c r="Z141" i="15"/>
  <c r="Z126" i="15"/>
  <c r="AA118" i="15"/>
  <c r="AA106" i="15"/>
  <c r="AP103" i="15"/>
  <c r="AP120" i="15"/>
  <c r="AA67" i="15"/>
  <c r="Z75" i="15"/>
  <c r="AA55" i="15"/>
  <c r="AP52" i="15"/>
  <c r="AA40" i="15"/>
  <c r="AP37" i="15"/>
  <c r="AI35" i="12" l="1"/>
  <c r="AI21" i="12" s="1"/>
  <c r="Z318" i="15"/>
  <c r="AJ45" i="12"/>
  <c r="AJ33" i="12" s="1"/>
  <c r="AJ97" i="12"/>
  <c r="AJ16" i="12"/>
  <c r="AI17" i="2"/>
  <c r="AK39" i="12"/>
  <c r="AK94" i="12"/>
  <c r="AK44" i="12" s="1"/>
  <c r="AK32" i="12" s="1"/>
  <c r="AK96" i="12"/>
  <c r="AK46" i="12" s="1"/>
  <c r="AK34" i="12" s="1"/>
  <c r="AK92" i="12"/>
  <c r="AK87" i="12"/>
  <c r="AK41" i="12" s="1"/>
  <c r="AK29" i="12" s="1"/>
  <c r="AK15" i="12" s="1"/>
  <c r="AL84" i="12"/>
  <c r="AK40" i="12"/>
  <c r="AK28" i="12" s="1"/>
  <c r="Z166" i="15"/>
  <c r="AM125" i="18"/>
  <c r="AL107" i="1"/>
  <c r="AP107" i="1" s="1"/>
  <c r="AM100" i="18"/>
  <c r="AL106" i="1"/>
  <c r="AL88" i="1"/>
  <c r="AP88" i="1" s="1"/>
  <c r="AL80" i="1"/>
  <c r="AP80" i="1" s="1"/>
  <c r="AQ19" i="18"/>
  <c r="AQ102" i="18"/>
  <c r="AQ99" i="18"/>
  <c r="AQ124" i="18"/>
  <c r="AJ9" i="1"/>
  <c r="AK17" i="12"/>
  <c r="Z19" i="15"/>
  <c r="Y35" i="1" s="1"/>
  <c r="Z250" i="15"/>
  <c r="Z22" i="15"/>
  <c r="Y151" i="1" s="1"/>
  <c r="Y40" i="2"/>
  <c r="Y39" i="2" s="1"/>
  <c r="Z257" i="15"/>
  <c r="Z95" i="15"/>
  <c r="Z29" i="15"/>
  <c r="AA151" i="15"/>
  <c r="AP148" i="15"/>
  <c r="AA85" i="15"/>
  <c r="AP82" i="15"/>
  <c r="AA140" i="16"/>
  <c r="AP140" i="16" s="1"/>
  <c r="AB135" i="16"/>
  <c r="AP136" i="16"/>
  <c r="AA139" i="16"/>
  <c r="Y37" i="2"/>
  <c r="Y36" i="2" s="1"/>
  <c r="Z8" i="15"/>
  <c r="AP85" i="16"/>
  <c r="AA88" i="16"/>
  <c r="AA89" i="16"/>
  <c r="AP89" i="16" s="1"/>
  <c r="AP174" i="16"/>
  <c r="AA151" i="16"/>
  <c r="AP148" i="16"/>
  <c r="AA121" i="16"/>
  <c r="AP118" i="16"/>
  <c r="AA106" i="16"/>
  <c r="AP103" i="16"/>
  <c r="Z95" i="16"/>
  <c r="Z20" i="15"/>
  <c r="AA70" i="16"/>
  <c r="AP67" i="16"/>
  <c r="AA55" i="16"/>
  <c r="AP52" i="16"/>
  <c r="AP37" i="16"/>
  <c r="Z247" i="15"/>
  <c r="Z248" i="15"/>
  <c r="Y46" i="1" s="1"/>
  <c r="AP350" i="15"/>
  <c r="AA352" i="15"/>
  <c r="AP352" i="15" s="1"/>
  <c r="AA237" i="15"/>
  <c r="AA204" i="15" s="1"/>
  <c r="AP234" i="15"/>
  <c r="AP221" i="15"/>
  <c r="AB220" i="15"/>
  <c r="AA224" i="15"/>
  <c r="AA225" i="15"/>
  <c r="Z210" i="15"/>
  <c r="AP118" i="15"/>
  <c r="AA121" i="15"/>
  <c r="AA194" i="15"/>
  <c r="AA160" i="15" s="1"/>
  <c r="AP191" i="15"/>
  <c r="AB176" i="15"/>
  <c r="AP177" i="15"/>
  <c r="AA180" i="15"/>
  <c r="AA181" i="15"/>
  <c r="AA136" i="15"/>
  <c r="AP133" i="15"/>
  <c r="AB105" i="15"/>
  <c r="AP106" i="15"/>
  <c r="AA110" i="15"/>
  <c r="AA109" i="15"/>
  <c r="AA70" i="15"/>
  <c r="AP67" i="15"/>
  <c r="AB54" i="15"/>
  <c r="AP55" i="15"/>
  <c r="AA58" i="15"/>
  <c r="AA59" i="15"/>
  <c r="AP59" i="15" s="1"/>
  <c r="AB39" i="15"/>
  <c r="AP40" i="15"/>
  <c r="AA43" i="15"/>
  <c r="AA44" i="15"/>
  <c r="AI57" i="1" l="1"/>
  <c r="AJ19" i="12"/>
  <c r="AJ99" i="12"/>
  <c r="AJ47" i="12"/>
  <c r="AK20" i="12"/>
  <c r="AJ71" i="1"/>
  <c r="AP35" i="7"/>
  <c r="AP25" i="7" s="1"/>
  <c r="AK48" i="12" s="1"/>
  <c r="AK36" i="12" s="1"/>
  <c r="AK22" i="12" s="1"/>
  <c r="AK27" i="12"/>
  <c r="AK18" i="12"/>
  <c r="AJ18" i="1"/>
  <c r="AK95" i="12"/>
  <c r="AK42" i="12"/>
  <c r="AK30" i="12" s="1"/>
  <c r="AL13" i="12"/>
  <c r="AL85" i="12"/>
  <c r="AL87" i="12" s="1"/>
  <c r="AL41" i="12" s="1"/>
  <c r="AL29" i="12" s="1"/>
  <c r="AL15" i="12" s="1"/>
  <c r="AK14" i="12"/>
  <c r="AJ8" i="2"/>
  <c r="AQ125" i="18"/>
  <c r="AM129" i="18"/>
  <c r="AQ129" i="18" s="1"/>
  <c r="AL101" i="1"/>
  <c r="AP101" i="1" s="1"/>
  <c r="AP106" i="1"/>
  <c r="Z251" i="15"/>
  <c r="Y154" i="1"/>
  <c r="AM23" i="18"/>
  <c r="AQ22" i="18"/>
  <c r="AQ100" i="18"/>
  <c r="AM103" i="18"/>
  <c r="AQ103" i="18" s="1"/>
  <c r="AQ23" i="18"/>
  <c r="Z12" i="15"/>
  <c r="AA208" i="15"/>
  <c r="Z41" i="2"/>
  <c r="AO41" i="2" s="1"/>
  <c r="AA164" i="15"/>
  <c r="Z23" i="15"/>
  <c r="Y34" i="1"/>
  <c r="Z21" i="15"/>
  <c r="AA26" i="15"/>
  <c r="AA92" i="15"/>
  <c r="AB150" i="15"/>
  <c r="AP151" i="15"/>
  <c r="AA154" i="15"/>
  <c r="AA155" i="15"/>
  <c r="AP155" i="15" s="1"/>
  <c r="AB84" i="15"/>
  <c r="AP85" i="15"/>
  <c r="AA88" i="15"/>
  <c r="AA89" i="15"/>
  <c r="AP89" i="15" s="1"/>
  <c r="Z9" i="15"/>
  <c r="Y32" i="1"/>
  <c r="AP139" i="16"/>
  <c r="AA141" i="16"/>
  <c r="AP141" i="16" s="1"/>
  <c r="AB133" i="16"/>
  <c r="AB136" i="16" s="1"/>
  <c r="Y49" i="1"/>
  <c r="AP204" i="15"/>
  <c r="Z42" i="2"/>
  <c r="AO42" i="2" s="1"/>
  <c r="AP88" i="16"/>
  <c r="AA90" i="16"/>
  <c r="AP90" i="16" s="1"/>
  <c r="AB150" i="16"/>
  <c r="AP151" i="16"/>
  <c r="AA154" i="16"/>
  <c r="AA155" i="16"/>
  <c r="AP155" i="16" s="1"/>
  <c r="AB120" i="16"/>
  <c r="AP121" i="16"/>
  <c r="AA125" i="16"/>
  <c r="AP125" i="16" s="1"/>
  <c r="AA124" i="16"/>
  <c r="AA92" i="16"/>
  <c r="AP92" i="16" s="1"/>
  <c r="AP106" i="16"/>
  <c r="AA109" i="16"/>
  <c r="AA110" i="16"/>
  <c r="AB69" i="16"/>
  <c r="AP70" i="16"/>
  <c r="AA74" i="16"/>
  <c r="AP74" i="16" s="1"/>
  <c r="AA73" i="16"/>
  <c r="AP55" i="16"/>
  <c r="AB54" i="16"/>
  <c r="AA59" i="16"/>
  <c r="AP59" i="16" s="1"/>
  <c r="AA58" i="16"/>
  <c r="AP336" i="15"/>
  <c r="AA339" i="15"/>
  <c r="AA340" i="15"/>
  <c r="AP340" i="15" s="1"/>
  <c r="AP325" i="15"/>
  <c r="AP315" i="15"/>
  <c r="AA329" i="15"/>
  <c r="AA328" i="15"/>
  <c r="AP275" i="15"/>
  <c r="AA279" i="15"/>
  <c r="AP279" i="15" s="1"/>
  <c r="AA278" i="15"/>
  <c r="Z249" i="15"/>
  <c r="AP264" i="15"/>
  <c r="AA267" i="15"/>
  <c r="AA268" i="15"/>
  <c r="AA290" i="15"/>
  <c r="AP290" i="15" s="1"/>
  <c r="AA289" i="15"/>
  <c r="AP286" i="15"/>
  <c r="AB120" i="15"/>
  <c r="AP121" i="15"/>
  <c r="AA125" i="15"/>
  <c r="AA124" i="15"/>
  <c r="AB236" i="15"/>
  <c r="AP237" i="15"/>
  <c r="AA241" i="15"/>
  <c r="AA240" i="15"/>
  <c r="AA205" i="15" s="1"/>
  <c r="AP224" i="15"/>
  <c r="AB218" i="15"/>
  <c r="AA226" i="15"/>
  <c r="AP225" i="15"/>
  <c r="AB193" i="15"/>
  <c r="AP194" i="15"/>
  <c r="AA197" i="15"/>
  <c r="AA161" i="15" s="1"/>
  <c r="Z36" i="1" s="1"/>
  <c r="AO36" i="1" s="1"/>
  <c r="AA198" i="15"/>
  <c r="AA162" i="15" s="1"/>
  <c r="Z50" i="1" s="1"/>
  <c r="AO50" i="1" s="1"/>
  <c r="AP160" i="15"/>
  <c r="AP180" i="15"/>
  <c r="AB174" i="15"/>
  <c r="AA182" i="15"/>
  <c r="AP183" i="15" s="1"/>
  <c r="AP181" i="15"/>
  <c r="AB135" i="15"/>
  <c r="AP136" i="15"/>
  <c r="AA139" i="15"/>
  <c r="AA140" i="15"/>
  <c r="AP110" i="15"/>
  <c r="AP109" i="15"/>
  <c r="AB103" i="15"/>
  <c r="AA111" i="15"/>
  <c r="AP44" i="15"/>
  <c r="AB69" i="15"/>
  <c r="AP70" i="15"/>
  <c r="AA74" i="15"/>
  <c r="AA73" i="15"/>
  <c r="AP58" i="15"/>
  <c r="AA60" i="15"/>
  <c r="AP60" i="15" s="1"/>
  <c r="AB52" i="15"/>
  <c r="AP43" i="15"/>
  <c r="AB37" i="15"/>
  <c r="AA45" i="15"/>
  <c r="AJ17" i="2" l="1"/>
  <c r="AK16" i="12"/>
  <c r="AJ35" i="12"/>
  <c r="AJ21" i="12" s="1"/>
  <c r="AJ49" i="12"/>
  <c r="AJ37" i="12" s="1"/>
  <c r="AJ23" i="12" s="1"/>
  <c r="AK45" i="12"/>
  <c r="AK33" i="12" s="1"/>
  <c r="AK97" i="12"/>
  <c r="AL94" i="12"/>
  <c r="AL44" i="12" s="1"/>
  <c r="AL32" i="12" s="1"/>
  <c r="AM84" i="12"/>
  <c r="AL39" i="12"/>
  <c r="AL40" i="12"/>
  <c r="AL28" i="12" s="1"/>
  <c r="AL92" i="12"/>
  <c r="AL96" i="12"/>
  <c r="AL46" i="12" s="1"/>
  <c r="AL34" i="12" s="1"/>
  <c r="AL93" i="12"/>
  <c r="AL43" i="12" s="1"/>
  <c r="AL31" i="12" s="1"/>
  <c r="Z13" i="15"/>
  <c r="Z252" i="15"/>
  <c r="Z24" i="15"/>
  <c r="AA209" i="15"/>
  <c r="AP209" i="15" s="1"/>
  <c r="Z153" i="1"/>
  <c r="AO153" i="1" s="1"/>
  <c r="AA165" i="15"/>
  <c r="AP165" i="15" s="1"/>
  <c r="Z152" i="1"/>
  <c r="AA317" i="15"/>
  <c r="AP317" i="15" s="1"/>
  <c r="AA316" i="15"/>
  <c r="AP316" i="15" s="1"/>
  <c r="AP26" i="15"/>
  <c r="Y31" i="1"/>
  <c r="Y48" i="1"/>
  <c r="AA255" i="15"/>
  <c r="AA256" i="15"/>
  <c r="AA28" i="15"/>
  <c r="AA27" i="15"/>
  <c r="AP27" i="15" s="1"/>
  <c r="AA93" i="15"/>
  <c r="AP125" i="15"/>
  <c r="AA94" i="15"/>
  <c r="AP154" i="15"/>
  <c r="AB148" i="15"/>
  <c r="AA156" i="15"/>
  <c r="AP156" i="15" s="1"/>
  <c r="AP88" i="15"/>
  <c r="AB82" i="15"/>
  <c r="AA90" i="15"/>
  <c r="AP90" i="15" s="1"/>
  <c r="AP205" i="15"/>
  <c r="Z37" i="1"/>
  <c r="AO37" i="1" s="1"/>
  <c r="AP154" i="16"/>
  <c r="AB148" i="16"/>
  <c r="AA156" i="16"/>
  <c r="AP156" i="16" s="1"/>
  <c r="AP124" i="16"/>
  <c r="AB118" i="16"/>
  <c r="AA126" i="16"/>
  <c r="AP126" i="16" s="1"/>
  <c r="AP109" i="16"/>
  <c r="AA93" i="16"/>
  <c r="AP93" i="16" s="1"/>
  <c r="AA111" i="16"/>
  <c r="AP110" i="16"/>
  <c r="AA94" i="16"/>
  <c r="AP94" i="16" s="1"/>
  <c r="AC135" i="16"/>
  <c r="AB140" i="16"/>
  <c r="AB139" i="16"/>
  <c r="AB89" i="16"/>
  <c r="AB88" i="16"/>
  <c r="AP73" i="16"/>
  <c r="AB67" i="16"/>
  <c r="AA75" i="16"/>
  <c r="AP75" i="16" s="1"/>
  <c r="AP58" i="16"/>
  <c r="AB52" i="16"/>
  <c r="AA60" i="16"/>
  <c r="AP60" i="16" s="1"/>
  <c r="AP92" i="15"/>
  <c r="AA18" i="15"/>
  <c r="AP241" i="15"/>
  <c r="AA206" i="15"/>
  <c r="AP124" i="15"/>
  <c r="AB118" i="15"/>
  <c r="AB121" i="15" s="1"/>
  <c r="AA126" i="15"/>
  <c r="AP339" i="15"/>
  <c r="AA341" i="15"/>
  <c r="AP341" i="15" s="1"/>
  <c r="AP329" i="15"/>
  <c r="AP328" i="15"/>
  <c r="AA330" i="15"/>
  <c r="AP278" i="15"/>
  <c r="AA280" i="15"/>
  <c r="AP280" i="15" s="1"/>
  <c r="AP254" i="15"/>
  <c r="AA246" i="15"/>
  <c r="AP267" i="15"/>
  <c r="AA269" i="15"/>
  <c r="AP268" i="15"/>
  <c r="AB351" i="15"/>
  <c r="AB350" i="15"/>
  <c r="AP289" i="15"/>
  <c r="AA291" i="15"/>
  <c r="AP291" i="15" s="1"/>
  <c r="AP240" i="15"/>
  <c r="AB234" i="15"/>
  <c r="AA242" i="15"/>
  <c r="AB221" i="15"/>
  <c r="AP226" i="15"/>
  <c r="AP140" i="15"/>
  <c r="AP197" i="15"/>
  <c r="AB191" i="15"/>
  <c r="AA199" i="15"/>
  <c r="AA163" i="15" s="1"/>
  <c r="AP198" i="15"/>
  <c r="AB177" i="15"/>
  <c r="AP161" i="15"/>
  <c r="AP182" i="15"/>
  <c r="AP162" i="15"/>
  <c r="AP139" i="15"/>
  <c r="AB133" i="15"/>
  <c r="AA141" i="15"/>
  <c r="AP141" i="15" s="1"/>
  <c r="AB106" i="15"/>
  <c r="AP111" i="15"/>
  <c r="AP45" i="15"/>
  <c r="AP74" i="15"/>
  <c r="AP73" i="15"/>
  <c r="AA75" i="15"/>
  <c r="AB67" i="15"/>
  <c r="AB55" i="15"/>
  <c r="AB40" i="15"/>
  <c r="AO152" i="1" l="1"/>
  <c r="Z167" i="1"/>
  <c r="AK47" i="12"/>
  <c r="AK35" i="12" s="1"/>
  <c r="AK21" i="12" s="1"/>
  <c r="AK99" i="12"/>
  <c r="AJ57" i="1"/>
  <c r="AK19" i="12"/>
  <c r="AM85" i="12"/>
  <c r="AQ84" i="12"/>
  <c r="AM13" i="12"/>
  <c r="AQ13" i="12" s="1"/>
  <c r="AK8" i="2"/>
  <c r="AL14" i="12"/>
  <c r="AL95" i="12"/>
  <c r="AL42" i="12"/>
  <c r="AL30" i="12" s="1"/>
  <c r="AL18" i="12"/>
  <c r="AK18" i="1"/>
  <c r="AL20" i="12"/>
  <c r="AK71" i="1"/>
  <c r="AL27" i="12"/>
  <c r="AQ35" i="7"/>
  <c r="AQ25" i="7" s="1"/>
  <c r="AL48" i="12" s="1"/>
  <c r="AL36" i="12" s="1"/>
  <c r="AL22" i="12" s="1"/>
  <c r="AA166" i="15"/>
  <c r="AA318" i="15"/>
  <c r="AQ37" i="18"/>
  <c r="AM38" i="18"/>
  <c r="AQ38" i="18" s="1"/>
  <c r="AL17" i="12"/>
  <c r="AK9" i="1"/>
  <c r="Z37" i="2"/>
  <c r="Z36" i="2" s="1"/>
  <c r="AO36" i="2" s="1"/>
  <c r="AA250" i="15"/>
  <c r="AA22" i="15"/>
  <c r="Z151" i="1" s="1"/>
  <c r="AO151" i="1" s="1"/>
  <c r="AP18" i="15"/>
  <c r="AA257" i="15"/>
  <c r="AA95" i="15"/>
  <c r="AA29" i="15"/>
  <c r="AB151" i="15"/>
  <c r="AB85" i="15"/>
  <c r="AA8" i="15"/>
  <c r="Z40" i="2"/>
  <c r="AP206" i="15"/>
  <c r="Z51" i="1"/>
  <c r="AO51" i="1" s="1"/>
  <c r="AP246" i="15"/>
  <c r="AB151" i="16"/>
  <c r="AB121" i="16"/>
  <c r="AB106" i="16"/>
  <c r="AP111" i="16"/>
  <c r="AA95" i="16"/>
  <c r="AC133" i="16"/>
  <c r="AB141" i="16"/>
  <c r="AA19" i="15"/>
  <c r="AP93" i="15"/>
  <c r="AP242" i="15"/>
  <c r="AA207" i="15"/>
  <c r="AP126" i="15"/>
  <c r="AB90" i="16"/>
  <c r="AB70" i="16"/>
  <c r="AB55" i="16"/>
  <c r="AP330" i="15"/>
  <c r="AP269" i="15"/>
  <c r="AP255" i="15"/>
  <c r="AA247" i="15"/>
  <c r="Z32" i="1" s="1"/>
  <c r="AP256" i="15"/>
  <c r="AA248" i="15"/>
  <c r="Z46" i="1" s="1"/>
  <c r="AO46" i="1" s="1"/>
  <c r="AB352" i="15"/>
  <c r="AB237" i="15"/>
  <c r="AB204" i="15" s="1"/>
  <c r="AB225" i="15"/>
  <c r="AB224" i="15"/>
  <c r="AC220" i="15"/>
  <c r="AA20" i="15"/>
  <c r="AP94" i="15"/>
  <c r="AB194" i="15"/>
  <c r="AB160" i="15" s="1"/>
  <c r="AP199" i="15"/>
  <c r="AC176" i="15"/>
  <c r="AB181" i="15"/>
  <c r="AB180" i="15"/>
  <c r="AP163" i="15"/>
  <c r="AB136" i="15"/>
  <c r="AC105" i="15"/>
  <c r="AB110" i="15"/>
  <c r="AB109" i="15"/>
  <c r="AC120" i="15"/>
  <c r="AB125" i="15"/>
  <c r="AB124" i="15"/>
  <c r="AP75" i="15"/>
  <c r="AP28" i="15"/>
  <c r="AB70" i="15"/>
  <c r="AC54" i="15"/>
  <c r="AB58" i="15"/>
  <c r="AB59" i="15"/>
  <c r="AC39" i="15"/>
  <c r="AB43" i="15"/>
  <c r="AB44" i="15"/>
  <c r="AK49" i="12" l="1"/>
  <c r="AK37" i="12" s="1"/>
  <c r="AK23" i="12" s="1"/>
  <c r="AM40" i="12"/>
  <c r="AM96" i="12"/>
  <c r="AL45" i="12"/>
  <c r="AL33" i="12" s="1"/>
  <c r="AL97" i="12"/>
  <c r="AQ85" i="12"/>
  <c r="AM94" i="12"/>
  <c r="AM39" i="12"/>
  <c r="AM92" i="12"/>
  <c r="AM95" i="12" s="1"/>
  <c r="AM93" i="12"/>
  <c r="AM87" i="12"/>
  <c r="AK17" i="2"/>
  <c r="AL16" i="12"/>
  <c r="AA251" i="15"/>
  <c r="AP251" i="15" s="1"/>
  <c r="Z154" i="1"/>
  <c r="AO154" i="1" s="1"/>
  <c r="AA12" i="15"/>
  <c r="AP12" i="15" s="1"/>
  <c r="AA42" i="2"/>
  <c r="AB208" i="15"/>
  <c r="AA41" i="2"/>
  <c r="AB164" i="15"/>
  <c r="AP22" i="15"/>
  <c r="AA23" i="15"/>
  <c r="AP8" i="15"/>
  <c r="Z31" i="1"/>
  <c r="AO31" i="1" s="1"/>
  <c r="AO32" i="1"/>
  <c r="AB92" i="15"/>
  <c r="AB26" i="15"/>
  <c r="AP95" i="15"/>
  <c r="AP29" i="15"/>
  <c r="AB155" i="15"/>
  <c r="AB154" i="15"/>
  <c r="AC150" i="15"/>
  <c r="AC84" i="15"/>
  <c r="AB88" i="15"/>
  <c r="AB89" i="15"/>
  <c r="AA9" i="15"/>
  <c r="AP9" i="15" s="1"/>
  <c r="AO40" i="2"/>
  <c r="Z39" i="2"/>
  <c r="AP19" i="15"/>
  <c r="Z35" i="1"/>
  <c r="AO35" i="1" s="1"/>
  <c r="AP248" i="15"/>
  <c r="Z49" i="1"/>
  <c r="AO49" i="1" s="1"/>
  <c r="AC150" i="16"/>
  <c r="AB154" i="16"/>
  <c r="AB155" i="16"/>
  <c r="AC120" i="16"/>
  <c r="AB124" i="16"/>
  <c r="AB125" i="16"/>
  <c r="AB92" i="16"/>
  <c r="AB110" i="16"/>
  <c r="AB109" i="16"/>
  <c r="AP95" i="16"/>
  <c r="AC136" i="16"/>
  <c r="AP207" i="15"/>
  <c r="AA210" i="15"/>
  <c r="AP210" i="15" s="1"/>
  <c r="AA21" i="15"/>
  <c r="AP247" i="15"/>
  <c r="AC69" i="16"/>
  <c r="AB74" i="16"/>
  <c r="AB73" i="16"/>
  <c r="AB59" i="16"/>
  <c r="AB58" i="16"/>
  <c r="AC54" i="16"/>
  <c r="AP20" i="15"/>
  <c r="AB340" i="15"/>
  <c r="AB339" i="15"/>
  <c r="AP318" i="15"/>
  <c r="AB328" i="15"/>
  <c r="AB316" i="15" s="1"/>
  <c r="AB329" i="15"/>
  <c r="AB279" i="15"/>
  <c r="AB278" i="15"/>
  <c r="AP257" i="15"/>
  <c r="AA249" i="15"/>
  <c r="AB268" i="15"/>
  <c r="AB267" i="15"/>
  <c r="AB289" i="15"/>
  <c r="AB290" i="15"/>
  <c r="AC236" i="15"/>
  <c r="AB241" i="15"/>
  <c r="AB206" i="15" s="1"/>
  <c r="AA51" i="1" s="1"/>
  <c r="AB240" i="15"/>
  <c r="AB205" i="15" s="1"/>
  <c r="AA37" i="1" s="1"/>
  <c r="AB226" i="15"/>
  <c r="AC218" i="15"/>
  <c r="AB198" i="15"/>
  <c r="AB162" i="15" s="1"/>
  <c r="AA50" i="1" s="1"/>
  <c r="AB197" i="15"/>
  <c r="AB161" i="15" s="1"/>
  <c r="AA36" i="1" s="1"/>
  <c r="AC193" i="15"/>
  <c r="AB182" i="15"/>
  <c r="AC174" i="15"/>
  <c r="AP166" i="15"/>
  <c r="AC135" i="15"/>
  <c r="AB139" i="15"/>
  <c r="AB140" i="15"/>
  <c r="AC103" i="15"/>
  <c r="AB111" i="15"/>
  <c r="AC118" i="15"/>
  <c r="AB126" i="15"/>
  <c r="AC69" i="15"/>
  <c r="AB74" i="15"/>
  <c r="AB73" i="15"/>
  <c r="AC52" i="15"/>
  <c r="AB60" i="15"/>
  <c r="AC37" i="15"/>
  <c r="AB45" i="15"/>
  <c r="AL47" i="12" l="1"/>
  <c r="AL35" i="12" s="1"/>
  <c r="AL21" i="12" s="1"/>
  <c r="AL99" i="12"/>
  <c r="AK57" i="1"/>
  <c r="AL19" i="12"/>
  <c r="AQ40" i="12"/>
  <c r="AM28" i="12"/>
  <c r="AQ96" i="12"/>
  <c r="AM46" i="12"/>
  <c r="AQ92" i="12"/>
  <c r="AM42" i="12"/>
  <c r="AM43" i="12"/>
  <c r="AQ93" i="12"/>
  <c r="AM44" i="12"/>
  <c r="AQ94" i="12"/>
  <c r="AM41" i="12"/>
  <c r="AQ87" i="12"/>
  <c r="AM27" i="12"/>
  <c r="AQ27" i="12" s="1"/>
  <c r="AQ39" i="12"/>
  <c r="AR35" i="7"/>
  <c r="AR25" i="7" s="1"/>
  <c r="AM48" i="12" s="1"/>
  <c r="AB317" i="15"/>
  <c r="AA252" i="15"/>
  <c r="AA13" i="15"/>
  <c r="AP13" i="15" s="1"/>
  <c r="AB209" i="15"/>
  <c r="AA153" i="1"/>
  <c r="AB165" i="15"/>
  <c r="AA152" i="1"/>
  <c r="AA167" i="1" s="1"/>
  <c r="AM97" i="12"/>
  <c r="AQ95" i="12"/>
  <c r="AM45" i="12"/>
  <c r="AA24" i="15"/>
  <c r="AP23" i="15"/>
  <c r="AB18" i="15"/>
  <c r="AA40" i="2" s="1"/>
  <c r="AA39" i="2" s="1"/>
  <c r="AB255" i="15"/>
  <c r="AB28" i="15"/>
  <c r="AB94" i="15"/>
  <c r="AB27" i="15"/>
  <c r="AB256" i="15"/>
  <c r="AB93" i="15"/>
  <c r="AC148" i="15"/>
  <c r="AB156" i="15"/>
  <c r="AC82" i="15"/>
  <c r="AB90" i="15"/>
  <c r="AO39" i="2"/>
  <c r="Z34" i="1"/>
  <c r="AO34" i="1" s="1"/>
  <c r="Z48" i="1"/>
  <c r="AO48" i="1" s="1"/>
  <c r="AP21" i="15"/>
  <c r="AC148" i="16"/>
  <c r="AB156" i="16"/>
  <c r="AC118" i="16"/>
  <c r="AB126" i="16"/>
  <c r="AB94" i="16"/>
  <c r="AB111" i="16"/>
  <c r="AB93" i="16"/>
  <c r="AC140" i="16"/>
  <c r="AC139" i="16"/>
  <c r="AD135" i="16"/>
  <c r="AP249" i="15"/>
  <c r="AC89" i="16"/>
  <c r="AC88" i="16"/>
  <c r="AB75" i="16"/>
  <c r="AC67" i="16"/>
  <c r="AC52" i="16"/>
  <c r="AB60" i="16"/>
  <c r="AB246" i="15"/>
  <c r="AB341" i="15"/>
  <c r="AB330" i="15"/>
  <c r="AB280" i="15"/>
  <c r="AB269" i="15"/>
  <c r="AC351" i="15"/>
  <c r="AC350" i="15"/>
  <c r="AB291" i="15"/>
  <c r="AB242" i="15"/>
  <c r="AB207" i="15" s="1"/>
  <c r="AC234" i="15"/>
  <c r="AC221" i="15"/>
  <c r="AC191" i="15"/>
  <c r="AB199" i="15"/>
  <c r="AB163" i="15" s="1"/>
  <c r="AC177" i="15"/>
  <c r="AC133" i="15"/>
  <c r="AB141" i="15"/>
  <c r="AC106" i="15"/>
  <c r="AC121" i="15"/>
  <c r="AB75" i="15"/>
  <c r="AC67" i="15"/>
  <c r="AC55" i="15"/>
  <c r="AC40" i="15"/>
  <c r="AL49" i="12" l="1"/>
  <c r="AL37" i="12" s="1"/>
  <c r="AL23" i="12" s="1"/>
  <c r="AQ28" i="12"/>
  <c r="AM14" i="12"/>
  <c r="AQ14" i="12" s="1"/>
  <c r="AL8" i="2"/>
  <c r="AP8" i="2" s="1"/>
  <c r="AM34" i="12"/>
  <c r="AL71" i="1" s="1"/>
  <c r="AP71" i="1" s="1"/>
  <c r="AQ46" i="12"/>
  <c r="AM30" i="12"/>
  <c r="AQ42" i="12"/>
  <c r="AM31" i="12"/>
  <c r="AQ43" i="12"/>
  <c r="AM32" i="12"/>
  <c r="AQ44" i="12"/>
  <c r="AM29" i="12"/>
  <c r="AQ41" i="12"/>
  <c r="AQ48" i="12"/>
  <c r="AM36" i="12"/>
  <c r="AB166" i="15"/>
  <c r="AQ97" i="12"/>
  <c r="AM47" i="12"/>
  <c r="AM49" i="12" s="1"/>
  <c r="AM99" i="12"/>
  <c r="AM33" i="12"/>
  <c r="AQ45" i="12"/>
  <c r="AB19" i="15"/>
  <c r="AA35" i="1" s="1"/>
  <c r="AB318" i="15"/>
  <c r="AB250" i="15"/>
  <c r="AB22" i="15"/>
  <c r="AA151" i="1" s="1"/>
  <c r="AB20" i="15"/>
  <c r="AA49" i="1" s="1"/>
  <c r="AB257" i="15"/>
  <c r="AB95" i="15"/>
  <c r="AB29" i="15"/>
  <c r="AC151" i="15"/>
  <c r="AC85" i="15"/>
  <c r="AA37" i="2"/>
  <c r="AA36" i="2" s="1"/>
  <c r="AB8" i="15"/>
  <c r="AP24" i="15"/>
  <c r="AC151" i="16"/>
  <c r="AC121" i="16"/>
  <c r="AB95" i="16"/>
  <c r="AC106" i="16"/>
  <c r="AD133" i="16"/>
  <c r="AC141" i="16"/>
  <c r="AP252" i="15"/>
  <c r="AC90" i="16"/>
  <c r="AC70" i="16"/>
  <c r="AC55" i="16"/>
  <c r="AB248" i="15"/>
  <c r="AA46" i="1" s="1"/>
  <c r="AB247" i="15"/>
  <c r="AC352" i="15"/>
  <c r="AC237" i="15"/>
  <c r="AC204" i="15" s="1"/>
  <c r="AB210" i="15"/>
  <c r="AD220" i="15"/>
  <c r="AC224" i="15"/>
  <c r="AC225" i="15"/>
  <c r="AC194" i="15"/>
  <c r="AC160" i="15" s="1"/>
  <c r="AD176" i="15"/>
  <c r="AC181" i="15"/>
  <c r="AC180" i="15"/>
  <c r="AC136" i="15"/>
  <c r="AD105" i="15"/>
  <c r="AC109" i="15"/>
  <c r="AC110" i="15"/>
  <c r="AC125" i="15"/>
  <c r="AC124" i="15"/>
  <c r="AD120" i="15"/>
  <c r="AC70" i="15"/>
  <c r="AD54" i="15"/>
  <c r="AC59" i="15"/>
  <c r="AC58" i="15"/>
  <c r="AD39" i="15"/>
  <c r="AC44" i="15"/>
  <c r="AC43" i="15"/>
  <c r="AQ34" i="12" l="1"/>
  <c r="AM20" i="12"/>
  <c r="AQ20" i="12" s="1"/>
  <c r="AM16" i="12"/>
  <c r="AQ16" i="12" s="1"/>
  <c r="AQ30" i="12"/>
  <c r="AL17" i="2"/>
  <c r="AP17" i="2" s="1"/>
  <c r="AL9" i="1"/>
  <c r="AP9" i="1" s="1"/>
  <c r="AQ31" i="12"/>
  <c r="AM17" i="12"/>
  <c r="AQ17" i="12" s="1"/>
  <c r="AQ32" i="12"/>
  <c r="AM18" i="12"/>
  <c r="AQ18" i="12" s="1"/>
  <c r="AL18" i="1"/>
  <c r="AP18" i="1" s="1"/>
  <c r="AQ29" i="12"/>
  <c r="AM15" i="12"/>
  <c r="AQ15" i="12" s="1"/>
  <c r="AM22" i="12"/>
  <c r="AQ22" i="12" s="1"/>
  <c r="AQ36" i="12"/>
  <c r="AB251" i="15"/>
  <c r="AA154" i="1"/>
  <c r="AM35" i="12"/>
  <c r="AQ47" i="12"/>
  <c r="AQ99" i="12"/>
  <c r="AQ33" i="12"/>
  <c r="AM19" i="12"/>
  <c r="AQ19" i="12" s="1"/>
  <c r="AL57" i="1"/>
  <c r="AP57" i="1" s="1"/>
  <c r="AB12" i="15"/>
  <c r="AB42" i="2"/>
  <c r="AC208" i="15"/>
  <c r="AB41" i="2"/>
  <c r="AC164" i="15"/>
  <c r="AB23" i="15"/>
  <c r="AA48" i="1"/>
  <c r="AA34" i="1"/>
  <c r="AB21" i="15"/>
  <c r="AC92" i="15"/>
  <c r="AC26" i="15"/>
  <c r="AC155" i="15"/>
  <c r="AC154" i="15"/>
  <c r="AD150" i="15"/>
  <c r="AD84" i="15"/>
  <c r="AC88" i="15"/>
  <c r="AC89" i="15"/>
  <c r="AB9" i="15"/>
  <c r="AA32" i="1"/>
  <c r="AD150" i="16"/>
  <c r="AC155" i="16"/>
  <c r="AC154" i="16"/>
  <c r="AC124" i="16"/>
  <c r="AC125" i="16"/>
  <c r="AD120" i="16"/>
  <c r="AC109" i="16"/>
  <c r="AC110" i="16"/>
  <c r="AC92" i="16"/>
  <c r="AD136" i="16"/>
  <c r="AD69" i="16"/>
  <c r="AC74" i="16"/>
  <c r="AC73" i="16"/>
  <c r="AD54" i="16"/>
  <c r="AC58" i="16"/>
  <c r="AC59" i="16"/>
  <c r="AC340" i="15"/>
  <c r="AC339" i="15"/>
  <c r="AC329" i="15"/>
  <c r="AC328" i="15"/>
  <c r="AC278" i="15"/>
  <c r="AC279" i="15"/>
  <c r="AB249" i="15"/>
  <c r="AC267" i="15"/>
  <c r="AC268" i="15"/>
  <c r="AC289" i="15"/>
  <c r="AC290" i="15"/>
  <c r="AC240" i="15"/>
  <c r="AC205" i="15" s="1"/>
  <c r="AB37" i="1" s="1"/>
  <c r="AC241" i="15"/>
  <c r="AC206" i="15" s="1"/>
  <c r="AB51" i="1" s="1"/>
  <c r="AD236" i="15"/>
  <c r="AD218" i="15"/>
  <c r="AC226" i="15"/>
  <c r="AC198" i="15"/>
  <c r="AC162" i="15" s="1"/>
  <c r="AB50" i="1" s="1"/>
  <c r="AC197" i="15"/>
  <c r="AC161" i="15" s="1"/>
  <c r="AB36" i="1" s="1"/>
  <c r="AD193" i="15"/>
  <c r="AD174" i="15"/>
  <c r="AC182" i="15"/>
  <c r="AC139" i="15"/>
  <c r="AC140" i="15"/>
  <c r="AD135" i="15"/>
  <c r="AD103" i="15"/>
  <c r="AC111" i="15"/>
  <c r="AC126" i="15"/>
  <c r="AD118" i="15"/>
  <c r="AC74" i="15"/>
  <c r="AC73" i="15"/>
  <c r="AD69" i="15"/>
  <c r="AC60" i="15"/>
  <c r="AD52" i="15"/>
  <c r="AD37" i="15"/>
  <c r="AC45" i="15"/>
  <c r="AB13" i="15" l="1"/>
  <c r="AB252" i="15"/>
  <c r="AC209" i="15"/>
  <c r="AB153" i="1"/>
  <c r="AC165" i="15"/>
  <c r="AB152" i="1"/>
  <c r="AB167" i="1" s="1"/>
  <c r="AQ35" i="12"/>
  <c r="AM21" i="12"/>
  <c r="AQ21" i="12" s="1"/>
  <c r="AM37" i="12"/>
  <c r="AQ49" i="12"/>
  <c r="AB24" i="15"/>
  <c r="AC317" i="15"/>
  <c r="AC316" i="15"/>
  <c r="AC18" i="15"/>
  <c r="AA31" i="1"/>
  <c r="AC256" i="15"/>
  <c r="AC255" i="15"/>
  <c r="AC94" i="15"/>
  <c r="AC28" i="15"/>
  <c r="AC27" i="15"/>
  <c r="AC93" i="15"/>
  <c r="AD148" i="15"/>
  <c r="AC156" i="15"/>
  <c r="AD82" i="15"/>
  <c r="AC90" i="15"/>
  <c r="AD148" i="16"/>
  <c r="AC156" i="16"/>
  <c r="AD118" i="16"/>
  <c r="AC126" i="16"/>
  <c r="AC111" i="16"/>
  <c r="AC93" i="16"/>
  <c r="AC94" i="16"/>
  <c r="AD140" i="16"/>
  <c r="AD139" i="16"/>
  <c r="AE135" i="16"/>
  <c r="AD89" i="16"/>
  <c r="AD88" i="16"/>
  <c r="AD67" i="16"/>
  <c r="AC75" i="16"/>
  <c r="AC60" i="16"/>
  <c r="AD52" i="16"/>
  <c r="AC246" i="15"/>
  <c r="AC341" i="15"/>
  <c r="AC330" i="15"/>
  <c r="AC280" i="15"/>
  <c r="AC269" i="15"/>
  <c r="AD351" i="15"/>
  <c r="AD350" i="15"/>
  <c r="AC291" i="15"/>
  <c r="AD234" i="15"/>
  <c r="AC242" i="15"/>
  <c r="AC207" i="15" s="1"/>
  <c r="AD221" i="15"/>
  <c r="AD191" i="15"/>
  <c r="AC199" i="15"/>
  <c r="AC163" i="15" s="1"/>
  <c r="AD177" i="15"/>
  <c r="AD133" i="15"/>
  <c r="AC141" i="15"/>
  <c r="AD106" i="15"/>
  <c r="AD121" i="15"/>
  <c r="AC75" i="15"/>
  <c r="AD67" i="15"/>
  <c r="AD55" i="15"/>
  <c r="AD40" i="15"/>
  <c r="AC166" i="15" l="1"/>
  <c r="AQ37" i="12"/>
  <c r="AM23" i="12"/>
  <c r="AQ23" i="12" s="1"/>
  <c r="AC318" i="15"/>
  <c r="AC250" i="15"/>
  <c r="AB40" i="2"/>
  <c r="AB39" i="2" s="1"/>
  <c r="AC22" i="15"/>
  <c r="AB151" i="1" s="1"/>
  <c r="AC19" i="15"/>
  <c r="AB35" i="1" s="1"/>
  <c r="AC20" i="15"/>
  <c r="AB49" i="1" s="1"/>
  <c r="AC95" i="15"/>
  <c r="AC257" i="15"/>
  <c r="AC29" i="15"/>
  <c r="AD151" i="15"/>
  <c r="AD85" i="15"/>
  <c r="AB37" i="2"/>
  <c r="AB36" i="2" s="1"/>
  <c r="AC8" i="15"/>
  <c r="AD151" i="16"/>
  <c r="AD121" i="16"/>
  <c r="AC95" i="16"/>
  <c r="AD106" i="16"/>
  <c r="AD141" i="16"/>
  <c r="AE133" i="16"/>
  <c r="AD90" i="16"/>
  <c r="AD70" i="16"/>
  <c r="AD55" i="16"/>
  <c r="AC247" i="15"/>
  <c r="AC248" i="15"/>
  <c r="AB46" i="1" s="1"/>
  <c r="AD352" i="15"/>
  <c r="AD237" i="15"/>
  <c r="AD204" i="15" s="1"/>
  <c r="AD224" i="15"/>
  <c r="AD225" i="15"/>
  <c r="AE220" i="15"/>
  <c r="AC210" i="15"/>
  <c r="AD194" i="15"/>
  <c r="AD160" i="15" s="1"/>
  <c r="AE176" i="15"/>
  <c r="AD181" i="15"/>
  <c r="AD180" i="15"/>
  <c r="AD136" i="15"/>
  <c r="AE105" i="15"/>
  <c r="AD110" i="15"/>
  <c r="AD109" i="15"/>
  <c r="AD124" i="15"/>
  <c r="AD125" i="15"/>
  <c r="AE120" i="15"/>
  <c r="AD70" i="15"/>
  <c r="AE54" i="15"/>
  <c r="AD58" i="15"/>
  <c r="AD59" i="15"/>
  <c r="AE39" i="15"/>
  <c r="AD44" i="15"/>
  <c r="AD43" i="15"/>
  <c r="AC251" i="15" l="1"/>
  <c r="AB154" i="1"/>
  <c r="AC12" i="15"/>
  <c r="AC42" i="2"/>
  <c r="AD208" i="15"/>
  <c r="AC41" i="2"/>
  <c r="AD164" i="15"/>
  <c r="AC23" i="15"/>
  <c r="AB48" i="1"/>
  <c r="AB34" i="1"/>
  <c r="AC21" i="15"/>
  <c r="AD92" i="15"/>
  <c r="AD26" i="15"/>
  <c r="AD155" i="15"/>
  <c r="AD154" i="15"/>
  <c r="AE150" i="15"/>
  <c r="AE84" i="15"/>
  <c r="AD88" i="15"/>
  <c r="AD89" i="15"/>
  <c r="AC9" i="15"/>
  <c r="AB32" i="1"/>
  <c r="AE150" i="16"/>
  <c r="AD154" i="16"/>
  <c r="AD155" i="16"/>
  <c r="AD125" i="16"/>
  <c r="AD124" i="16"/>
  <c r="AE120" i="16"/>
  <c r="AD109" i="16"/>
  <c r="AD110" i="16"/>
  <c r="AD92" i="16"/>
  <c r="AE136" i="16"/>
  <c r="AE69" i="16"/>
  <c r="AD74" i="16"/>
  <c r="AD73" i="16"/>
  <c r="AE54" i="16"/>
  <c r="AD58" i="16"/>
  <c r="AD59" i="16"/>
  <c r="AD340" i="15"/>
  <c r="AD339" i="15"/>
  <c r="AD329" i="15"/>
  <c r="AD317" i="15" s="1"/>
  <c r="AD328" i="15"/>
  <c r="AD279" i="15"/>
  <c r="AD278" i="15"/>
  <c r="AD267" i="15"/>
  <c r="AD268" i="15"/>
  <c r="AC249" i="15"/>
  <c r="AD289" i="15"/>
  <c r="AD290" i="15"/>
  <c r="AD240" i="15"/>
  <c r="AD205" i="15" s="1"/>
  <c r="AC37" i="1" s="1"/>
  <c r="AD241" i="15"/>
  <c r="AD206" i="15" s="1"/>
  <c r="AC51" i="1" s="1"/>
  <c r="AE236" i="15"/>
  <c r="AD226" i="15"/>
  <c r="AE218" i="15"/>
  <c r="AD198" i="15"/>
  <c r="AD162" i="15" s="1"/>
  <c r="AC50" i="1" s="1"/>
  <c r="AD197" i="15"/>
  <c r="AD161" i="15" s="1"/>
  <c r="AC36" i="1" s="1"/>
  <c r="AE193" i="15"/>
  <c r="AD182" i="15"/>
  <c r="AE174" i="15"/>
  <c r="AD140" i="15"/>
  <c r="AD139" i="15"/>
  <c r="AE135" i="15"/>
  <c r="AE103" i="15"/>
  <c r="AD111" i="15"/>
  <c r="AE118" i="15"/>
  <c r="AD126" i="15"/>
  <c r="AE69" i="15"/>
  <c r="AD73" i="15"/>
  <c r="AD74" i="15"/>
  <c r="AE52" i="15"/>
  <c r="AD60" i="15"/>
  <c r="AE37" i="15"/>
  <c r="AD45" i="15"/>
  <c r="AC13" i="15" l="1"/>
  <c r="AC252" i="15"/>
  <c r="AD209" i="15"/>
  <c r="AC153" i="1"/>
  <c r="AD165" i="15"/>
  <c r="AC152" i="1"/>
  <c r="AC167" i="1" s="1"/>
  <c r="AC24" i="15"/>
  <c r="AD316" i="15"/>
  <c r="AB31" i="1"/>
  <c r="AD94" i="15"/>
  <c r="AD255" i="15"/>
  <c r="AD18" i="15"/>
  <c r="AD256" i="15"/>
  <c r="AD93" i="15"/>
  <c r="AD27" i="15"/>
  <c r="AD28" i="15"/>
  <c r="AE148" i="15"/>
  <c r="AD156" i="15"/>
  <c r="AE82" i="15"/>
  <c r="AD90" i="15"/>
  <c r="AE148" i="16"/>
  <c r="AD156" i="16"/>
  <c r="AE118" i="16"/>
  <c r="AD126" i="16"/>
  <c r="AD93" i="16"/>
  <c r="AD111" i="16"/>
  <c r="AD94" i="16"/>
  <c r="AE140" i="16"/>
  <c r="AE139" i="16"/>
  <c r="AF135" i="16"/>
  <c r="AD246" i="15"/>
  <c r="AE88" i="16"/>
  <c r="AE89" i="16"/>
  <c r="AE67" i="16"/>
  <c r="AD75" i="16"/>
  <c r="AE52" i="16"/>
  <c r="AD60" i="16"/>
  <c r="AD341" i="15"/>
  <c r="AD330" i="15"/>
  <c r="AD280" i="15"/>
  <c r="AD269" i="15"/>
  <c r="AE351" i="15"/>
  <c r="AE350" i="15"/>
  <c r="AD291" i="15"/>
  <c r="AE234" i="15"/>
  <c r="AD242" i="15"/>
  <c r="AD207" i="15" s="1"/>
  <c r="AE221" i="15"/>
  <c r="AE191" i="15"/>
  <c r="AD199" i="15"/>
  <c r="AD163" i="15" s="1"/>
  <c r="AE177" i="15"/>
  <c r="AD141" i="15"/>
  <c r="AE133" i="15"/>
  <c r="AE106" i="15"/>
  <c r="AE121" i="15"/>
  <c r="AE67" i="15"/>
  <c r="AD75" i="15"/>
  <c r="AE55" i="15"/>
  <c r="AE40" i="15"/>
  <c r="AD166" i="15" l="1"/>
  <c r="AD20" i="15"/>
  <c r="AC49" i="1" s="1"/>
  <c r="AD250" i="15"/>
  <c r="AD22" i="15"/>
  <c r="AC151" i="1" s="1"/>
  <c r="AC40" i="2"/>
  <c r="AC39" i="2" s="1"/>
  <c r="AD318" i="15"/>
  <c r="AD19" i="15"/>
  <c r="AC35" i="1" s="1"/>
  <c r="AD257" i="15"/>
  <c r="AD29" i="15"/>
  <c r="AD95" i="15"/>
  <c r="AE151" i="15"/>
  <c r="AE85" i="15"/>
  <c r="AC37" i="2"/>
  <c r="AC36" i="2" s="1"/>
  <c r="AD8" i="15"/>
  <c r="AE151" i="16"/>
  <c r="AE121" i="16"/>
  <c r="AE106" i="16"/>
  <c r="AD95" i="16"/>
  <c r="AF133" i="16"/>
  <c r="AE141" i="16"/>
  <c r="AE90" i="16"/>
  <c r="AE70" i="16"/>
  <c r="AE55" i="16"/>
  <c r="AD247" i="15"/>
  <c r="AD248" i="15"/>
  <c r="AC46" i="1" s="1"/>
  <c r="AE352" i="15"/>
  <c r="AE237" i="15"/>
  <c r="AE204" i="15" s="1"/>
  <c r="AD210" i="15"/>
  <c r="AE224" i="15"/>
  <c r="AE225" i="15"/>
  <c r="AF220" i="15"/>
  <c r="AE194" i="15"/>
  <c r="AE160" i="15" s="1"/>
  <c r="AE180" i="15"/>
  <c r="AE181" i="15"/>
  <c r="AF176" i="15"/>
  <c r="AE136" i="15"/>
  <c r="AF105" i="15"/>
  <c r="AE109" i="15"/>
  <c r="AE110" i="15"/>
  <c r="AE125" i="15"/>
  <c r="AE124" i="15"/>
  <c r="AF120" i="15"/>
  <c r="AE70" i="15"/>
  <c r="AF54" i="15"/>
  <c r="AE58" i="15"/>
  <c r="AE59" i="15"/>
  <c r="AE43" i="15"/>
  <c r="AE44" i="15"/>
  <c r="AF39" i="15"/>
  <c r="AD251" i="15" l="1"/>
  <c r="AC154" i="1"/>
  <c r="AD12" i="15"/>
  <c r="AD42" i="2"/>
  <c r="AE208" i="15"/>
  <c r="AD41" i="2"/>
  <c r="AE164" i="15"/>
  <c r="AD23" i="15"/>
  <c r="AC34" i="1"/>
  <c r="AC48" i="1"/>
  <c r="AE26" i="15"/>
  <c r="AE92" i="15"/>
  <c r="AD21" i="15"/>
  <c r="AE155" i="15"/>
  <c r="AE154" i="15"/>
  <c r="AF150" i="15"/>
  <c r="AF84" i="15"/>
  <c r="AE89" i="15"/>
  <c r="AE88" i="15"/>
  <c r="AD9" i="15"/>
  <c r="AC32" i="1"/>
  <c r="AF150" i="16"/>
  <c r="AE155" i="16"/>
  <c r="AE154" i="16"/>
  <c r="AF120" i="16"/>
  <c r="AE124" i="16"/>
  <c r="AE125" i="16"/>
  <c r="AE92" i="16"/>
  <c r="AE110" i="16"/>
  <c r="AE109" i="16"/>
  <c r="AF136" i="16"/>
  <c r="AF69" i="16"/>
  <c r="AE73" i="16"/>
  <c r="AE74" i="16"/>
  <c r="AF54" i="16"/>
  <c r="AE58" i="16"/>
  <c r="AE59" i="16"/>
  <c r="AE340" i="15"/>
  <c r="AE339" i="15"/>
  <c r="AE328" i="15"/>
  <c r="AE329" i="15"/>
  <c r="AE279" i="15"/>
  <c r="AE278" i="15"/>
  <c r="AD249" i="15"/>
  <c r="AE267" i="15"/>
  <c r="AE268" i="15"/>
  <c r="AE289" i="15"/>
  <c r="AE290" i="15"/>
  <c r="AE240" i="15"/>
  <c r="AE205" i="15" s="1"/>
  <c r="AD37" i="1" s="1"/>
  <c r="AE241" i="15"/>
  <c r="AE206" i="15" s="1"/>
  <c r="AD51" i="1" s="1"/>
  <c r="AF236" i="15"/>
  <c r="AE226" i="15"/>
  <c r="AF218" i="15"/>
  <c r="AE198" i="15"/>
  <c r="AE162" i="15" s="1"/>
  <c r="AD50" i="1" s="1"/>
  <c r="AE197" i="15"/>
  <c r="AE161" i="15" s="1"/>
  <c r="AD36" i="1" s="1"/>
  <c r="AF193" i="15"/>
  <c r="AE182" i="15"/>
  <c r="AF174" i="15"/>
  <c r="AF135" i="15"/>
  <c r="AE139" i="15"/>
  <c r="AE140" i="15"/>
  <c r="AF103" i="15"/>
  <c r="AE111" i="15"/>
  <c r="AF118" i="15"/>
  <c r="AE126" i="15"/>
  <c r="AE74" i="15"/>
  <c r="AE73" i="15"/>
  <c r="AF69" i="15"/>
  <c r="AF52" i="15"/>
  <c r="AE60" i="15"/>
  <c r="AE45" i="15"/>
  <c r="AF37" i="15"/>
  <c r="AD13" i="15" l="1"/>
  <c r="AD252" i="15"/>
  <c r="AE209" i="15"/>
  <c r="AD153" i="1"/>
  <c r="AE165" i="15"/>
  <c r="AD152" i="1"/>
  <c r="AD167" i="1" s="1"/>
  <c r="AD24" i="15"/>
  <c r="AE316" i="15"/>
  <c r="AE317" i="15"/>
  <c r="AE18" i="15"/>
  <c r="AD40" i="2" s="1"/>
  <c r="AD39" i="2" s="1"/>
  <c r="AC31" i="1"/>
  <c r="AE255" i="15"/>
  <c r="AE256" i="15"/>
  <c r="AE94" i="15"/>
  <c r="AE93" i="15"/>
  <c r="AE28" i="15"/>
  <c r="AE27" i="15"/>
  <c r="AF148" i="15"/>
  <c r="AE156" i="15"/>
  <c r="AF82" i="15"/>
  <c r="AE90" i="15"/>
  <c r="AF148" i="16"/>
  <c r="AE156" i="16"/>
  <c r="AE126" i="16"/>
  <c r="AF118" i="16"/>
  <c r="AE94" i="16"/>
  <c r="AE93" i="16"/>
  <c r="AE111" i="16"/>
  <c r="AG135" i="16"/>
  <c r="AF140" i="16"/>
  <c r="AF139" i="16"/>
  <c r="AF88" i="16"/>
  <c r="AF89" i="16"/>
  <c r="AF67" i="16"/>
  <c r="AE75" i="16"/>
  <c r="AF52" i="16"/>
  <c r="AE60" i="16"/>
  <c r="AE341" i="15"/>
  <c r="AE330" i="15"/>
  <c r="AE280" i="15"/>
  <c r="AE269" i="15"/>
  <c r="AF350" i="15"/>
  <c r="AF351" i="15"/>
  <c r="AE291" i="15"/>
  <c r="AE246" i="15"/>
  <c r="AF234" i="15"/>
  <c r="AE242" i="15"/>
  <c r="AE207" i="15" s="1"/>
  <c r="AF221" i="15"/>
  <c r="AF191" i="15"/>
  <c r="AE199" i="15"/>
  <c r="AE163" i="15" s="1"/>
  <c r="AF177" i="15"/>
  <c r="AF133" i="15"/>
  <c r="AE141" i="15"/>
  <c r="AF106" i="15"/>
  <c r="AF121" i="15"/>
  <c r="AF67" i="15"/>
  <c r="AE75" i="15"/>
  <c r="AF55" i="15"/>
  <c r="AF40" i="15"/>
  <c r="AE166" i="15" l="1"/>
  <c r="AE250" i="15"/>
  <c r="AE22" i="15"/>
  <c r="AD151" i="1" s="1"/>
  <c r="AE19" i="15"/>
  <c r="AD35" i="1" s="1"/>
  <c r="AE318" i="15"/>
  <c r="AE20" i="15"/>
  <c r="AD49" i="1" s="1"/>
  <c r="AE257" i="15"/>
  <c r="AE95" i="15"/>
  <c r="AE29" i="15"/>
  <c r="AF151" i="15"/>
  <c r="AF85" i="15"/>
  <c r="AD37" i="2"/>
  <c r="AD36" i="2" s="1"/>
  <c r="AE8" i="15"/>
  <c r="AF151" i="16"/>
  <c r="AF121" i="16"/>
  <c r="AF106" i="16"/>
  <c r="AE95" i="16"/>
  <c r="AF141" i="16"/>
  <c r="AG133" i="16"/>
  <c r="AF90" i="16"/>
  <c r="AF70" i="16"/>
  <c r="AF55" i="16"/>
  <c r="AE247" i="15"/>
  <c r="AE248" i="15"/>
  <c r="AD46" i="1" s="1"/>
  <c r="AF352" i="15"/>
  <c r="AF237" i="15"/>
  <c r="AF204" i="15" s="1"/>
  <c r="AE210" i="15"/>
  <c r="AG220" i="15"/>
  <c r="AF224" i="15"/>
  <c r="AF225" i="15"/>
  <c r="AF194" i="15"/>
  <c r="AF160" i="15" s="1"/>
  <c r="AF180" i="15"/>
  <c r="AF181" i="15"/>
  <c r="AG176" i="15"/>
  <c r="AF136" i="15"/>
  <c r="AF110" i="15"/>
  <c r="AF109" i="15"/>
  <c r="AG105" i="15"/>
  <c r="AF125" i="15"/>
  <c r="AF124" i="15"/>
  <c r="AG120" i="15"/>
  <c r="AF70" i="15"/>
  <c r="AF59" i="15"/>
  <c r="AF58" i="15"/>
  <c r="AG54" i="15"/>
  <c r="AG39" i="15"/>
  <c r="AF44" i="15"/>
  <c r="AF43" i="15"/>
  <c r="AE251" i="15" l="1"/>
  <c r="AD154" i="1"/>
  <c r="AE12" i="15"/>
  <c r="AE42" i="2"/>
  <c r="AF208" i="15"/>
  <c r="AE41" i="2"/>
  <c r="AF164" i="15"/>
  <c r="AE23" i="15"/>
  <c r="AD48" i="1"/>
  <c r="AD34" i="1"/>
  <c r="AE21" i="15"/>
  <c r="AF92" i="15"/>
  <c r="AF26" i="15"/>
  <c r="AF155" i="15"/>
  <c r="AF154" i="15"/>
  <c r="AG150" i="15"/>
  <c r="AG84" i="15"/>
  <c r="AF88" i="15"/>
  <c r="AF89" i="15"/>
  <c r="AE9" i="15"/>
  <c r="AD32" i="1"/>
  <c r="AG150" i="16"/>
  <c r="AF154" i="16"/>
  <c r="AF155" i="16"/>
  <c r="AF124" i="16"/>
  <c r="AF125" i="16"/>
  <c r="AG120" i="16"/>
  <c r="AF92" i="16"/>
  <c r="AF110" i="16"/>
  <c r="AF109" i="16"/>
  <c r="AG136" i="16"/>
  <c r="AF74" i="16"/>
  <c r="AF73" i="16"/>
  <c r="AG69" i="16"/>
  <c r="AG54" i="16"/>
  <c r="AF58" i="16"/>
  <c r="AF59" i="16"/>
  <c r="AF340" i="15"/>
  <c r="AF339" i="15"/>
  <c r="AF328" i="15"/>
  <c r="AF329" i="15"/>
  <c r="AF317" i="15" s="1"/>
  <c r="AF278" i="15"/>
  <c r="AF279" i="15"/>
  <c r="AE249" i="15"/>
  <c r="AF267" i="15"/>
  <c r="AF268" i="15"/>
  <c r="AF289" i="15"/>
  <c r="AF290" i="15"/>
  <c r="AF241" i="15"/>
  <c r="AF206" i="15" s="1"/>
  <c r="AE51" i="1" s="1"/>
  <c r="AF240" i="15"/>
  <c r="AF205" i="15" s="1"/>
  <c r="AE37" i="1" s="1"/>
  <c r="AG236" i="15"/>
  <c r="AG218" i="15"/>
  <c r="AF226" i="15"/>
  <c r="AF198" i="15"/>
  <c r="AF162" i="15" s="1"/>
  <c r="AE50" i="1" s="1"/>
  <c r="AF197" i="15"/>
  <c r="AF161" i="15" s="1"/>
  <c r="AE36" i="1" s="1"/>
  <c r="AG193" i="15"/>
  <c r="AG174" i="15"/>
  <c r="AF182" i="15"/>
  <c r="AG135" i="15"/>
  <c r="AF139" i="15"/>
  <c r="AF140" i="15"/>
  <c r="AF111" i="15"/>
  <c r="AG103" i="15"/>
  <c r="AG118" i="15"/>
  <c r="AF126" i="15"/>
  <c r="AG69" i="15"/>
  <c r="AF73" i="15"/>
  <c r="AF74" i="15"/>
  <c r="AG52" i="15"/>
  <c r="AF60" i="15"/>
  <c r="AF45" i="15"/>
  <c r="AG37" i="15"/>
  <c r="AE13" i="15" l="1"/>
  <c r="AE252" i="15"/>
  <c r="AF209" i="15"/>
  <c r="AE153" i="1"/>
  <c r="AF165" i="15"/>
  <c r="AE152" i="1"/>
  <c r="AE167" i="1" s="1"/>
  <c r="AE24" i="15"/>
  <c r="AF316" i="15"/>
  <c r="AD31" i="1"/>
  <c r="AF93" i="15"/>
  <c r="AF18" i="15"/>
  <c r="AF255" i="15"/>
  <c r="AF256" i="15"/>
  <c r="AF94" i="15"/>
  <c r="AF27" i="15"/>
  <c r="AF28" i="15"/>
  <c r="AG148" i="15"/>
  <c r="AF156" i="15"/>
  <c r="AG82" i="15"/>
  <c r="AF90" i="15"/>
  <c r="AG148" i="16"/>
  <c r="AF156" i="16"/>
  <c r="AF126" i="16"/>
  <c r="AG118" i="16"/>
  <c r="AF94" i="16"/>
  <c r="AF93" i="16"/>
  <c r="AF111" i="16"/>
  <c r="AH135" i="16"/>
  <c r="AG139" i="16"/>
  <c r="AG140" i="16"/>
  <c r="AG88" i="16"/>
  <c r="AG89" i="16"/>
  <c r="AG67" i="16"/>
  <c r="AF75" i="16"/>
  <c r="AF60" i="16"/>
  <c r="AG52" i="16"/>
  <c r="AF341" i="15"/>
  <c r="AF330" i="15"/>
  <c r="AF280" i="15"/>
  <c r="AF269" i="15"/>
  <c r="AG350" i="15"/>
  <c r="AG351" i="15"/>
  <c r="AF291" i="15"/>
  <c r="AF246" i="15"/>
  <c r="AF242" i="15"/>
  <c r="AF207" i="15" s="1"/>
  <c r="AG234" i="15"/>
  <c r="AG221" i="15"/>
  <c r="AG191" i="15"/>
  <c r="AF199" i="15"/>
  <c r="AF163" i="15" s="1"/>
  <c r="AG177" i="15"/>
  <c r="AG133" i="15"/>
  <c r="AF141" i="15"/>
  <c r="AG106" i="15"/>
  <c r="AG121" i="15"/>
  <c r="AG67" i="15"/>
  <c r="AF75" i="15"/>
  <c r="AG55" i="15"/>
  <c r="AG40" i="15"/>
  <c r="AF166" i="15" l="1"/>
  <c r="AF318" i="15"/>
  <c r="AF250" i="15"/>
  <c r="AF22" i="15"/>
  <c r="AE151" i="1" s="1"/>
  <c r="AF19" i="15"/>
  <c r="AE35" i="1" s="1"/>
  <c r="AE40" i="2"/>
  <c r="AE39" i="2" s="1"/>
  <c r="AF20" i="15"/>
  <c r="AE49" i="1" s="1"/>
  <c r="AF257" i="15"/>
  <c r="AF29" i="15"/>
  <c r="AF95" i="15"/>
  <c r="AG151" i="15"/>
  <c r="AG85" i="15"/>
  <c r="AE37" i="2"/>
  <c r="AE36" i="2" s="1"/>
  <c r="AF8" i="15"/>
  <c r="AG151" i="16"/>
  <c r="AG121" i="16"/>
  <c r="AG106" i="16"/>
  <c r="AF95" i="16"/>
  <c r="AG141" i="16"/>
  <c r="AH133" i="16"/>
  <c r="AG90" i="16"/>
  <c r="AG70" i="16"/>
  <c r="AG55" i="16"/>
  <c r="AF247" i="15"/>
  <c r="AE32" i="1" s="1"/>
  <c r="AF248" i="15"/>
  <c r="AE46" i="1" s="1"/>
  <c r="AG352" i="15"/>
  <c r="AG237" i="15"/>
  <c r="AG204" i="15" s="1"/>
  <c r="AH220" i="15"/>
  <c r="AG224" i="15"/>
  <c r="AG225" i="15"/>
  <c r="AF210" i="15"/>
  <c r="AG194" i="15"/>
  <c r="AG160" i="15" s="1"/>
  <c r="AG181" i="15"/>
  <c r="AG180" i="15"/>
  <c r="AH176" i="15"/>
  <c r="AG136" i="15"/>
  <c r="AG110" i="15"/>
  <c r="AG109" i="15"/>
  <c r="AH105" i="15"/>
  <c r="AG124" i="15"/>
  <c r="AG125" i="15"/>
  <c r="AH120" i="15"/>
  <c r="AG70" i="15"/>
  <c r="AG58" i="15"/>
  <c r="AG59" i="15"/>
  <c r="AH54" i="15"/>
  <c r="AH39" i="15"/>
  <c r="AG43" i="15"/>
  <c r="AG44" i="15"/>
  <c r="AF251" i="15" l="1"/>
  <c r="AE154" i="1"/>
  <c r="AF12" i="15"/>
  <c r="AF42" i="2"/>
  <c r="AG208" i="15"/>
  <c r="AF41" i="2"/>
  <c r="AG164" i="15"/>
  <c r="AF23" i="15"/>
  <c r="AE31" i="1"/>
  <c r="AE48" i="1"/>
  <c r="AE34" i="1"/>
  <c r="AF21" i="15"/>
  <c r="AG92" i="15"/>
  <c r="AG26" i="15"/>
  <c r="AG155" i="15"/>
  <c r="AG154" i="15"/>
  <c r="AH150" i="15"/>
  <c r="AH84" i="15"/>
  <c r="AG88" i="15"/>
  <c r="AG89" i="15"/>
  <c r="AF9" i="15"/>
  <c r="AH150" i="16"/>
  <c r="AG154" i="16"/>
  <c r="AG155" i="16"/>
  <c r="AH120" i="16"/>
  <c r="AG124" i="16"/>
  <c r="AG125" i="16"/>
  <c r="AG92" i="16"/>
  <c r="AG110" i="16"/>
  <c r="AG109" i="16"/>
  <c r="AH136" i="16"/>
  <c r="AG73" i="16"/>
  <c r="AG74" i="16"/>
  <c r="AH69" i="16"/>
  <c r="AH54" i="16"/>
  <c r="AG58" i="16"/>
  <c r="AG59" i="16"/>
  <c r="AG339" i="15"/>
  <c r="AG340" i="15"/>
  <c r="AG328" i="15"/>
  <c r="AG329" i="15"/>
  <c r="AG279" i="15"/>
  <c r="AG278" i="15"/>
  <c r="AG268" i="15"/>
  <c r="AG267" i="15"/>
  <c r="AF249" i="15"/>
  <c r="AG290" i="15"/>
  <c r="AG289" i="15"/>
  <c r="AG241" i="15"/>
  <c r="AG206" i="15" s="1"/>
  <c r="AF51" i="1" s="1"/>
  <c r="AG240" i="15"/>
  <c r="AG205" i="15" s="1"/>
  <c r="AF37" i="1" s="1"/>
  <c r="AH236" i="15"/>
  <c r="AH218" i="15"/>
  <c r="AG226" i="15"/>
  <c r="AG198" i="15"/>
  <c r="AG162" i="15" s="1"/>
  <c r="AF50" i="1" s="1"/>
  <c r="AG197" i="15"/>
  <c r="AG161" i="15" s="1"/>
  <c r="AF36" i="1" s="1"/>
  <c r="AH193" i="15"/>
  <c r="AH174" i="15"/>
  <c r="AG182" i="15"/>
  <c r="AG139" i="15"/>
  <c r="AG140" i="15"/>
  <c r="AH135" i="15"/>
  <c r="AG111" i="15"/>
  <c r="AH103" i="15"/>
  <c r="AH118" i="15"/>
  <c r="AG126" i="15"/>
  <c r="AG73" i="15"/>
  <c r="AG74" i="15"/>
  <c r="AH69" i="15"/>
  <c r="AH52" i="15"/>
  <c r="AG60" i="15"/>
  <c r="AH37" i="15"/>
  <c r="AG45" i="15"/>
  <c r="AF13" i="15" l="1"/>
  <c r="AF252" i="15"/>
  <c r="AG209" i="15"/>
  <c r="AF153" i="1"/>
  <c r="AG165" i="15"/>
  <c r="AF152" i="1"/>
  <c r="AF167" i="1" s="1"/>
  <c r="AF24" i="15"/>
  <c r="AG316" i="15"/>
  <c r="AG317" i="15"/>
  <c r="AG18" i="15"/>
  <c r="AG255" i="15"/>
  <c r="AG256" i="15"/>
  <c r="AG94" i="15"/>
  <c r="AG27" i="15"/>
  <c r="AG93" i="15"/>
  <c r="AG28" i="15"/>
  <c r="AH148" i="15"/>
  <c r="AG156" i="15"/>
  <c r="AH82" i="15"/>
  <c r="AG90" i="15"/>
  <c r="AH148" i="16"/>
  <c r="AG156" i="16"/>
  <c r="AH118" i="16"/>
  <c r="AG126" i="16"/>
  <c r="AG94" i="16"/>
  <c r="AG93" i="16"/>
  <c r="AG111" i="16"/>
  <c r="AH140" i="16"/>
  <c r="AH139" i="16"/>
  <c r="AI135" i="16"/>
  <c r="AH88" i="16"/>
  <c r="AH89" i="16"/>
  <c r="AH67" i="16"/>
  <c r="AG75" i="16"/>
  <c r="AG60" i="16"/>
  <c r="AH52" i="16"/>
  <c r="AG246" i="15"/>
  <c r="AG341" i="15"/>
  <c r="AG330" i="15"/>
  <c r="AG280" i="15"/>
  <c r="AG269" i="15"/>
  <c r="AH350" i="15"/>
  <c r="AH351" i="15"/>
  <c r="AG291" i="15"/>
  <c r="AH234" i="15"/>
  <c r="AG242" i="15"/>
  <c r="AG207" i="15" s="1"/>
  <c r="AH221" i="15"/>
  <c r="AH191" i="15"/>
  <c r="AG199" i="15"/>
  <c r="AG163" i="15" s="1"/>
  <c r="AG166" i="15" s="1"/>
  <c r="AH177" i="15"/>
  <c r="AH133" i="15"/>
  <c r="AG141" i="15"/>
  <c r="AH106" i="15"/>
  <c r="AH121" i="15"/>
  <c r="AG75" i="15"/>
  <c r="AH67" i="15"/>
  <c r="AH55" i="15"/>
  <c r="AH40" i="15"/>
  <c r="AG250" i="15" l="1"/>
  <c r="AG22" i="15"/>
  <c r="AF151" i="1" s="1"/>
  <c r="AF40" i="2"/>
  <c r="AF39" i="2" s="1"/>
  <c r="AG318" i="15"/>
  <c r="AG20" i="15"/>
  <c r="AF49" i="1" s="1"/>
  <c r="AG257" i="15"/>
  <c r="AG19" i="15"/>
  <c r="AF35" i="1" s="1"/>
  <c r="AG95" i="15"/>
  <c r="AG29" i="15"/>
  <c r="AH151" i="15"/>
  <c r="AH85" i="15"/>
  <c r="AF37" i="2"/>
  <c r="AF36" i="2" s="1"/>
  <c r="AG8" i="15"/>
  <c r="AH151" i="16"/>
  <c r="AH121" i="16"/>
  <c r="AH106" i="16"/>
  <c r="AG95" i="16"/>
  <c r="AI133" i="16"/>
  <c r="AH141" i="16"/>
  <c r="AH90" i="16"/>
  <c r="AH70" i="16"/>
  <c r="AH55" i="16"/>
  <c r="AG248" i="15"/>
  <c r="AF46" i="1" s="1"/>
  <c r="AG247" i="15"/>
  <c r="AH352" i="15"/>
  <c r="AH237" i="15"/>
  <c r="AH204" i="15" s="1"/>
  <c r="AH225" i="15"/>
  <c r="AH224" i="15"/>
  <c r="AI220" i="15"/>
  <c r="AG210" i="15"/>
  <c r="AH194" i="15"/>
  <c r="AH160" i="15" s="1"/>
  <c r="AH181" i="15"/>
  <c r="AH180" i="15"/>
  <c r="AI176" i="15"/>
  <c r="AH136" i="15"/>
  <c r="AH110" i="15"/>
  <c r="AH109" i="15"/>
  <c r="AI105" i="15"/>
  <c r="AH124" i="15"/>
  <c r="AH125" i="15"/>
  <c r="AI120" i="15"/>
  <c r="AH70" i="15"/>
  <c r="AH59" i="15"/>
  <c r="AH58" i="15"/>
  <c r="AI54" i="15"/>
  <c r="AH44" i="15"/>
  <c r="AH43" i="15"/>
  <c r="AI39" i="15"/>
  <c r="AG251" i="15" l="1"/>
  <c r="AF154" i="1"/>
  <c r="AG12" i="15"/>
  <c r="AG42" i="2"/>
  <c r="AH208" i="15"/>
  <c r="AG41" i="2"/>
  <c r="AH164" i="15"/>
  <c r="AG23" i="15"/>
  <c r="AF48" i="1"/>
  <c r="AF34" i="1"/>
  <c r="AH26" i="15"/>
  <c r="AH92" i="15"/>
  <c r="AG21" i="15"/>
  <c r="AH155" i="15"/>
  <c r="AH154" i="15"/>
  <c r="AI150" i="15"/>
  <c r="AI84" i="15"/>
  <c r="AH88" i="15"/>
  <c r="AH89" i="15"/>
  <c r="AG9" i="15"/>
  <c r="AF32" i="1"/>
  <c r="AI150" i="16"/>
  <c r="AH154" i="16"/>
  <c r="AH155" i="16"/>
  <c r="AH125" i="16"/>
  <c r="AH124" i="16"/>
  <c r="AI120" i="16"/>
  <c r="AH92" i="16"/>
  <c r="AH110" i="16"/>
  <c r="AH109" i="16"/>
  <c r="AI136" i="16"/>
  <c r="AI69" i="16"/>
  <c r="AH73" i="16"/>
  <c r="AH74" i="16"/>
  <c r="AI54" i="16"/>
  <c r="AH59" i="16"/>
  <c r="AH58" i="16"/>
  <c r="AH340" i="15"/>
  <c r="AH339" i="15"/>
  <c r="AH328" i="15"/>
  <c r="AH316" i="15" s="1"/>
  <c r="AH329" i="15"/>
  <c r="AH317" i="15" s="1"/>
  <c r="AH279" i="15"/>
  <c r="AH278" i="15"/>
  <c r="AG249" i="15"/>
  <c r="AH268" i="15"/>
  <c r="AH267" i="15"/>
  <c r="AH289" i="15"/>
  <c r="AH290" i="15"/>
  <c r="AH240" i="15"/>
  <c r="AH205" i="15" s="1"/>
  <c r="AG37" i="1" s="1"/>
  <c r="AH241" i="15"/>
  <c r="AH206" i="15" s="1"/>
  <c r="AG51" i="1" s="1"/>
  <c r="AI236" i="15"/>
  <c r="AI218" i="15"/>
  <c r="AH226" i="15"/>
  <c r="AI193" i="15"/>
  <c r="AH197" i="15"/>
  <c r="AH161" i="15" s="1"/>
  <c r="AG36" i="1" s="1"/>
  <c r="AH198" i="15"/>
  <c r="AH162" i="15" s="1"/>
  <c r="AG50" i="1" s="1"/>
  <c r="AI174" i="15"/>
  <c r="AH182" i="15"/>
  <c r="AH139" i="15"/>
  <c r="AH140" i="15"/>
  <c r="AI135" i="15"/>
  <c r="AH111" i="15"/>
  <c r="AI103" i="15"/>
  <c r="AI118" i="15"/>
  <c r="AH126" i="15"/>
  <c r="AH73" i="15"/>
  <c r="AH74" i="15"/>
  <c r="AI69" i="15"/>
  <c r="AI52" i="15"/>
  <c r="AH60" i="15"/>
  <c r="AI37" i="15"/>
  <c r="AH45" i="15"/>
  <c r="AG13" i="15" l="1"/>
  <c r="AG252" i="15"/>
  <c r="AH209" i="15"/>
  <c r="AG153" i="1"/>
  <c r="AH165" i="15"/>
  <c r="AG152" i="1"/>
  <c r="AG167" i="1" s="1"/>
  <c r="AG24" i="15"/>
  <c r="AF31" i="1"/>
  <c r="AH94" i="15"/>
  <c r="AH18" i="15"/>
  <c r="AH256" i="15"/>
  <c r="AH255" i="15"/>
  <c r="AH93" i="15"/>
  <c r="AH27" i="15"/>
  <c r="AH28" i="15"/>
  <c r="AI148" i="15"/>
  <c r="AH156" i="15"/>
  <c r="AI82" i="15"/>
  <c r="AH90" i="15"/>
  <c r="AI148" i="16"/>
  <c r="AH156" i="16"/>
  <c r="AI118" i="16"/>
  <c r="AH126" i="16"/>
  <c r="AH94" i="16"/>
  <c r="AH111" i="16"/>
  <c r="AH93" i="16"/>
  <c r="AI140" i="16"/>
  <c r="AI139" i="16"/>
  <c r="AJ135" i="16"/>
  <c r="AI88" i="16"/>
  <c r="AI89" i="16"/>
  <c r="AI67" i="16"/>
  <c r="AH75" i="16"/>
  <c r="AH60" i="16"/>
  <c r="AI52" i="16"/>
  <c r="AH341" i="15"/>
  <c r="AH330" i="15"/>
  <c r="AH318" i="15" s="1"/>
  <c r="AH280" i="15"/>
  <c r="AH269" i="15"/>
  <c r="AI350" i="15"/>
  <c r="AI351" i="15"/>
  <c r="AH291" i="15"/>
  <c r="AH246" i="15"/>
  <c r="AH242" i="15"/>
  <c r="AH207" i="15" s="1"/>
  <c r="AI234" i="15"/>
  <c r="AI221" i="15"/>
  <c r="AI191" i="15"/>
  <c r="AH199" i="15"/>
  <c r="AH163" i="15" s="1"/>
  <c r="AI177" i="15"/>
  <c r="AI133" i="15"/>
  <c r="AH141" i="15"/>
  <c r="AI106" i="15"/>
  <c r="AI121" i="15"/>
  <c r="AI67" i="15"/>
  <c r="AH75" i="15"/>
  <c r="AI55" i="15"/>
  <c r="AI40" i="15"/>
  <c r="AH166" i="15" l="1"/>
  <c r="AH250" i="15"/>
  <c r="AH22" i="15"/>
  <c r="AG151" i="1" s="1"/>
  <c r="AG40" i="2"/>
  <c r="AG39" i="2" s="1"/>
  <c r="AH20" i="15"/>
  <c r="AG49" i="1" s="1"/>
  <c r="AH19" i="15"/>
  <c r="AG35" i="1" s="1"/>
  <c r="AH257" i="15"/>
  <c r="AH29" i="15"/>
  <c r="AH95" i="15"/>
  <c r="AI151" i="15"/>
  <c r="AI85" i="15"/>
  <c r="AG37" i="2"/>
  <c r="AG36" i="2" s="1"/>
  <c r="AH8" i="15"/>
  <c r="AI151" i="16"/>
  <c r="AI121" i="16"/>
  <c r="AH95" i="16"/>
  <c r="AI106" i="16"/>
  <c r="AJ133" i="16"/>
  <c r="AI141" i="16"/>
  <c r="AI90" i="16"/>
  <c r="AI70" i="16"/>
  <c r="AI55" i="16"/>
  <c r="AH248" i="15"/>
  <c r="AG46" i="1" s="1"/>
  <c r="AH247" i="15"/>
  <c r="AI352" i="15"/>
  <c r="AI237" i="15"/>
  <c r="AI204" i="15" s="1"/>
  <c r="AI225" i="15"/>
  <c r="AI224" i="15"/>
  <c r="AJ220" i="15"/>
  <c r="AH210" i="15"/>
  <c r="AI194" i="15"/>
  <c r="AI160" i="15" s="1"/>
  <c r="AI181" i="15"/>
  <c r="AI180" i="15"/>
  <c r="AJ176" i="15"/>
  <c r="AI136" i="15"/>
  <c r="AJ105" i="15"/>
  <c r="AI109" i="15"/>
  <c r="AI110" i="15"/>
  <c r="AJ120" i="15"/>
  <c r="AI124" i="15"/>
  <c r="AI125" i="15"/>
  <c r="AI70" i="15"/>
  <c r="AJ54" i="15"/>
  <c r="AI59" i="15"/>
  <c r="AI58" i="15"/>
  <c r="AI43" i="15"/>
  <c r="AI44" i="15"/>
  <c r="AJ39" i="15"/>
  <c r="AH251" i="15" l="1"/>
  <c r="AG154" i="1"/>
  <c r="AH12" i="15"/>
  <c r="AH42" i="2"/>
  <c r="AI208" i="15"/>
  <c r="AH41" i="2"/>
  <c r="AI164" i="15"/>
  <c r="AH23" i="15"/>
  <c r="AG34" i="1"/>
  <c r="AG48" i="1"/>
  <c r="AH21" i="15"/>
  <c r="AI26" i="15"/>
  <c r="AI92" i="15"/>
  <c r="AI154" i="15"/>
  <c r="AI155" i="15"/>
  <c r="AJ150" i="15"/>
  <c r="AJ84" i="15"/>
  <c r="AI88" i="15"/>
  <c r="AI89" i="15"/>
  <c r="AH9" i="15"/>
  <c r="AG32" i="1"/>
  <c r="AJ150" i="16"/>
  <c r="AI154" i="16"/>
  <c r="AI155" i="16"/>
  <c r="AI125" i="16"/>
  <c r="AI124" i="16"/>
  <c r="AJ120" i="16"/>
  <c r="AI92" i="16"/>
  <c r="AI110" i="16"/>
  <c r="AI109" i="16"/>
  <c r="AJ136" i="16"/>
  <c r="AI73" i="16"/>
  <c r="AI74" i="16"/>
  <c r="AJ69" i="16"/>
  <c r="AJ54" i="16"/>
  <c r="AI58" i="16"/>
  <c r="AI59" i="16"/>
  <c r="AI339" i="15"/>
  <c r="AI340" i="15"/>
  <c r="AI329" i="15"/>
  <c r="AI317" i="15" s="1"/>
  <c r="AI328" i="15"/>
  <c r="AI316" i="15" s="1"/>
  <c r="AI279" i="15"/>
  <c r="AI278" i="15"/>
  <c r="AH249" i="15"/>
  <c r="AI267" i="15"/>
  <c r="AI268" i="15"/>
  <c r="AI289" i="15"/>
  <c r="AI290" i="15"/>
  <c r="AI240" i="15"/>
  <c r="AI205" i="15" s="1"/>
  <c r="AH37" i="1" s="1"/>
  <c r="AI241" i="15"/>
  <c r="AI206" i="15" s="1"/>
  <c r="AH51" i="1" s="1"/>
  <c r="AJ236" i="15"/>
  <c r="AJ218" i="15"/>
  <c r="AI226" i="15"/>
  <c r="AJ193" i="15"/>
  <c r="AI197" i="15"/>
  <c r="AI161" i="15" s="1"/>
  <c r="AH36" i="1" s="1"/>
  <c r="AI198" i="15"/>
  <c r="AI162" i="15" s="1"/>
  <c r="AH50" i="1" s="1"/>
  <c r="AJ174" i="15"/>
  <c r="AI182" i="15"/>
  <c r="AJ135" i="15"/>
  <c r="AI139" i="15"/>
  <c r="AI140" i="15"/>
  <c r="AJ103" i="15"/>
  <c r="AI111" i="15"/>
  <c r="AI126" i="15"/>
  <c r="AJ118" i="15"/>
  <c r="AJ69" i="15"/>
  <c r="AI73" i="15"/>
  <c r="AI74" i="15"/>
  <c r="AJ52" i="15"/>
  <c r="AI60" i="15"/>
  <c r="AJ37" i="15"/>
  <c r="AI45" i="15"/>
  <c r="AH13" i="15" l="1"/>
  <c r="AH252" i="15"/>
  <c r="AI209" i="15"/>
  <c r="AH153" i="1"/>
  <c r="AI165" i="15"/>
  <c r="AH152" i="1"/>
  <c r="AH167" i="1" s="1"/>
  <c r="AH24" i="15"/>
  <c r="AI18" i="15"/>
  <c r="AI255" i="15"/>
  <c r="AG31" i="1"/>
  <c r="AI256" i="15"/>
  <c r="AI93" i="15"/>
  <c r="AI94" i="15"/>
  <c r="AI27" i="15"/>
  <c r="AI28" i="15"/>
  <c r="AJ148" i="15"/>
  <c r="AI156" i="15"/>
  <c r="AJ82" i="15"/>
  <c r="AI90" i="15"/>
  <c r="AJ148" i="16"/>
  <c r="AI156" i="16"/>
  <c r="AJ118" i="16"/>
  <c r="AI126" i="16"/>
  <c r="AI94" i="16"/>
  <c r="AI93" i="16"/>
  <c r="AI111" i="16"/>
  <c r="AK135" i="16"/>
  <c r="AJ139" i="16"/>
  <c r="AJ140" i="16"/>
  <c r="AJ88" i="16"/>
  <c r="AJ89" i="16"/>
  <c r="AJ67" i="16"/>
  <c r="AI75" i="16"/>
  <c r="AI60" i="16"/>
  <c r="AJ52" i="16"/>
  <c r="AI246" i="15"/>
  <c r="AI341" i="15"/>
  <c r="AI330" i="15"/>
  <c r="AI280" i="15"/>
  <c r="AI269" i="15"/>
  <c r="AJ350" i="15"/>
  <c r="AJ351" i="15"/>
  <c r="AI291" i="15"/>
  <c r="AI242" i="15"/>
  <c r="AI207" i="15" s="1"/>
  <c r="AJ234" i="15"/>
  <c r="AJ221" i="15"/>
  <c r="AJ191" i="15"/>
  <c r="AI199" i="15"/>
  <c r="AI163" i="15" s="1"/>
  <c r="AJ177" i="15"/>
  <c r="AJ133" i="15"/>
  <c r="AI141" i="15"/>
  <c r="AJ106" i="15"/>
  <c r="AJ121" i="15"/>
  <c r="AJ67" i="15"/>
  <c r="AI75" i="15"/>
  <c r="AJ55" i="15"/>
  <c r="AJ40" i="15"/>
  <c r="AI166" i="15" l="1"/>
  <c r="AI318" i="15"/>
  <c r="AI250" i="15"/>
  <c r="AI22" i="15"/>
  <c r="AH151" i="1" s="1"/>
  <c r="AH40" i="2"/>
  <c r="AH39" i="2" s="1"/>
  <c r="AI19" i="15"/>
  <c r="AH35" i="1" s="1"/>
  <c r="AI20" i="15"/>
  <c r="AH49" i="1" s="1"/>
  <c r="AI257" i="15"/>
  <c r="AI95" i="15"/>
  <c r="AI29" i="15"/>
  <c r="AJ151" i="15"/>
  <c r="AJ85" i="15"/>
  <c r="AH37" i="2"/>
  <c r="AH36" i="2" s="1"/>
  <c r="AI8" i="15"/>
  <c r="AJ151" i="16"/>
  <c r="AJ121" i="16"/>
  <c r="AJ106" i="16"/>
  <c r="AI95" i="16"/>
  <c r="AJ141" i="16"/>
  <c r="AK133" i="16"/>
  <c r="AJ90" i="16"/>
  <c r="AJ70" i="16"/>
  <c r="AJ55" i="16"/>
  <c r="AI247" i="15"/>
  <c r="AH32" i="1" s="1"/>
  <c r="AI248" i="15"/>
  <c r="AH46" i="1" s="1"/>
  <c r="AJ352" i="15"/>
  <c r="AJ237" i="15"/>
  <c r="AJ204" i="15" s="1"/>
  <c r="AJ225" i="15"/>
  <c r="AJ224" i="15"/>
  <c r="AK220" i="15"/>
  <c r="AI210" i="15"/>
  <c r="AJ194" i="15"/>
  <c r="AJ160" i="15" s="1"/>
  <c r="AJ180" i="15"/>
  <c r="AJ181" i="15"/>
  <c r="AK176" i="15"/>
  <c r="AJ136" i="15"/>
  <c r="AJ110" i="15"/>
  <c r="AJ109" i="15"/>
  <c r="AK105" i="15"/>
  <c r="AK120" i="15"/>
  <c r="AJ125" i="15"/>
  <c r="AJ124" i="15"/>
  <c r="AJ70" i="15"/>
  <c r="AJ59" i="15"/>
  <c r="AJ58" i="15"/>
  <c r="AK54" i="15"/>
  <c r="AJ44" i="15"/>
  <c r="AJ43" i="15"/>
  <c r="AK39" i="15"/>
  <c r="AI251" i="15" l="1"/>
  <c r="AH154" i="1"/>
  <c r="AI12" i="15"/>
  <c r="AI42" i="2"/>
  <c r="AJ208" i="15"/>
  <c r="AI41" i="2"/>
  <c r="AJ164" i="15"/>
  <c r="AI23" i="15"/>
  <c r="AH31" i="1"/>
  <c r="AH48" i="1"/>
  <c r="AH34" i="1"/>
  <c r="AJ92" i="15"/>
  <c r="AJ26" i="15"/>
  <c r="AI21" i="15"/>
  <c r="AJ155" i="15"/>
  <c r="AJ154" i="15"/>
  <c r="AK150" i="15"/>
  <c r="AK84" i="15"/>
  <c r="AJ88" i="15"/>
  <c r="AJ89" i="15"/>
  <c r="AI9" i="15"/>
  <c r="AK150" i="16"/>
  <c r="AJ154" i="16"/>
  <c r="AJ155" i="16"/>
  <c r="AK120" i="16"/>
  <c r="AJ125" i="16"/>
  <c r="AJ124" i="16"/>
  <c r="AJ110" i="16"/>
  <c r="AJ109" i="16"/>
  <c r="AJ92" i="16"/>
  <c r="AK136" i="16"/>
  <c r="AJ74" i="16"/>
  <c r="AJ73" i="16"/>
  <c r="AK69" i="16"/>
  <c r="AK54" i="16"/>
  <c r="AJ58" i="16"/>
  <c r="AJ59" i="16"/>
  <c r="AJ340" i="15"/>
  <c r="AJ339" i="15"/>
  <c r="AJ329" i="15"/>
  <c r="AJ317" i="15" s="1"/>
  <c r="AJ328" i="15"/>
  <c r="AJ279" i="15"/>
  <c r="AJ278" i="15"/>
  <c r="AI249" i="15"/>
  <c r="AJ267" i="15"/>
  <c r="AJ268" i="15"/>
  <c r="AJ289" i="15"/>
  <c r="AJ290" i="15"/>
  <c r="AK236" i="15"/>
  <c r="AJ240" i="15"/>
  <c r="AJ205" i="15" s="1"/>
  <c r="AI37" i="1" s="1"/>
  <c r="AJ241" i="15"/>
  <c r="AJ206" i="15" s="1"/>
  <c r="AI51" i="1" s="1"/>
  <c r="AJ226" i="15"/>
  <c r="AK218" i="15"/>
  <c r="AK193" i="15"/>
  <c r="AJ198" i="15"/>
  <c r="AJ162" i="15" s="1"/>
  <c r="AI50" i="1" s="1"/>
  <c r="AJ197" i="15"/>
  <c r="AJ161" i="15" s="1"/>
  <c r="AI36" i="1" s="1"/>
  <c r="AJ182" i="15"/>
  <c r="AK174" i="15"/>
  <c r="AJ139" i="15"/>
  <c r="AJ140" i="15"/>
  <c r="AK135" i="15"/>
  <c r="AK103" i="15"/>
  <c r="AJ111" i="15"/>
  <c r="AK118" i="15"/>
  <c r="AJ126" i="15"/>
  <c r="AJ73" i="15"/>
  <c r="AJ74" i="15"/>
  <c r="AK69" i="15"/>
  <c r="AK52" i="15"/>
  <c r="AJ60" i="15"/>
  <c r="AK37" i="15"/>
  <c r="AJ45" i="15"/>
  <c r="AI13" i="15" l="1"/>
  <c r="AI252" i="15"/>
  <c r="AJ209" i="15"/>
  <c r="AI153" i="1"/>
  <c r="AJ165" i="15"/>
  <c r="AI152" i="1"/>
  <c r="AI167" i="1" s="1"/>
  <c r="AI24" i="15"/>
  <c r="AJ316" i="15"/>
  <c r="AJ18" i="15"/>
  <c r="AI40" i="2" s="1"/>
  <c r="AI39" i="2" s="1"/>
  <c r="AJ94" i="15"/>
  <c r="AJ93" i="15"/>
  <c r="AJ255" i="15"/>
  <c r="AJ256" i="15"/>
  <c r="AJ27" i="15"/>
  <c r="AJ28" i="15"/>
  <c r="AK148" i="15"/>
  <c r="AJ156" i="15"/>
  <c r="AK82" i="15"/>
  <c r="AJ90" i="15"/>
  <c r="AK148" i="16"/>
  <c r="AJ156" i="16"/>
  <c r="AK118" i="16"/>
  <c r="AJ126" i="16"/>
  <c r="AJ94" i="16"/>
  <c r="AJ93" i="16"/>
  <c r="AJ111" i="16"/>
  <c r="AK139" i="16"/>
  <c r="AK140" i="16"/>
  <c r="AL135" i="16"/>
  <c r="AK88" i="16"/>
  <c r="AK89" i="16"/>
  <c r="AK67" i="16"/>
  <c r="AJ75" i="16"/>
  <c r="AK52" i="16"/>
  <c r="AJ60" i="16"/>
  <c r="AJ246" i="15"/>
  <c r="AJ341" i="15"/>
  <c r="AJ330" i="15"/>
  <c r="AJ280" i="15"/>
  <c r="AJ269" i="15"/>
  <c r="AK350" i="15"/>
  <c r="AK351" i="15"/>
  <c r="AJ291" i="15"/>
  <c r="AK234" i="15"/>
  <c r="AJ242" i="15"/>
  <c r="AJ207" i="15" s="1"/>
  <c r="AK221" i="15"/>
  <c r="AK191" i="15"/>
  <c r="AJ199" i="15"/>
  <c r="AJ163" i="15" s="1"/>
  <c r="AK177" i="15"/>
  <c r="AK133" i="15"/>
  <c r="AJ141" i="15"/>
  <c r="AK106" i="15"/>
  <c r="AK121" i="15"/>
  <c r="AK67" i="15"/>
  <c r="AJ75" i="15"/>
  <c r="AK55" i="15"/>
  <c r="AK40" i="15"/>
  <c r="AJ166" i="15" l="1"/>
  <c r="AJ19" i="15"/>
  <c r="AI35" i="1" s="1"/>
  <c r="AJ250" i="15"/>
  <c r="AJ22" i="15"/>
  <c r="AJ20" i="15"/>
  <c r="AI49" i="1" s="1"/>
  <c r="AJ318" i="15"/>
  <c r="AJ257" i="15"/>
  <c r="AJ29" i="15"/>
  <c r="AJ95" i="15"/>
  <c r="AK151" i="15"/>
  <c r="AK85" i="15"/>
  <c r="AI37" i="2"/>
  <c r="AI36" i="2" s="1"/>
  <c r="AJ8" i="15"/>
  <c r="AK151" i="16"/>
  <c r="AK121" i="16"/>
  <c r="AJ95" i="16"/>
  <c r="AK106" i="16"/>
  <c r="AL133" i="16"/>
  <c r="AK141" i="16"/>
  <c r="AK90" i="16"/>
  <c r="AK70" i="16"/>
  <c r="AK55" i="16"/>
  <c r="AJ247" i="15"/>
  <c r="AJ248" i="15"/>
  <c r="AI46" i="1" s="1"/>
  <c r="AK352" i="15"/>
  <c r="AK237" i="15"/>
  <c r="AK204" i="15" s="1"/>
  <c r="AJ210" i="15"/>
  <c r="AK225" i="15"/>
  <c r="AK224" i="15"/>
  <c r="AL220" i="15"/>
  <c r="AK194" i="15"/>
  <c r="AK160" i="15" s="1"/>
  <c r="AL176" i="15"/>
  <c r="AK180" i="15"/>
  <c r="AK181" i="15"/>
  <c r="AK136" i="15"/>
  <c r="AK110" i="15"/>
  <c r="AK109" i="15"/>
  <c r="AL105" i="15"/>
  <c r="AL120" i="15"/>
  <c r="AK125" i="15"/>
  <c r="AK124" i="15"/>
  <c r="AK70" i="15"/>
  <c r="AL54" i="15"/>
  <c r="AK58" i="15"/>
  <c r="AK59" i="15"/>
  <c r="AL39" i="15"/>
  <c r="AK43" i="15"/>
  <c r="AK44" i="15"/>
  <c r="AJ251" i="15" l="1"/>
  <c r="AI154" i="1"/>
  <c r="AJ12" i="15"/>
  <c r="AI151" i="1"/>
  <c r="AJ42" i="2"/>
  <c r="AK208" i="15"/>
  <c r="AJ41" i="2"/>
  <c r="AK164" i="15"/>
  <c r="AJ23" i="15"/>
  <c r="AI48" i="1"/>
  <c r="AI34" i="1"/>
  <c r="AJ21" i="15"/>
  <c r="AK92" i="15"/>
  <c r="AK26" i="15"/>
  <c r="AK155" i="15"/>
  <c r="AK154" i="15"/>
  <c r="AL150" i="15"/>
  <c r="AL84" i="15"/>
  <c r="AK88" i="15"/>
  <c r="AK89" i="15"/>
  <c r="AJ9" i="15"/>
  <c r="AI32" i="1"/>
  <c r="AL150" i="16"/>
  <c r="AK154" i="16"/>
  <c r="AK155" i="16"/>
  <c r="AL120" i="16"/>
  <c r="AK124" i="16"/>
  <c r="AK125" i="16"/>
  <c r="AK110" i="16"/>
  <c r="AK109" i="16"/>
  <c r="AK92" i="16"/>
  <c r="AL136" i="16"/>
  <c r="AK74" i="16"/>
  <c r="AK73" i="16"/>
  <c r="AL69" i="16"/>
  <c r="AK59" i="16"/>
  <c r="AK58" i="16"/>
  <c r="AL54" i="16"/>
  <c r="AK340" i="15"/>
  <c r="AK339" i="15"/>
  <c r="AK329" i="15"/>
  <c r="AK328" i="15"/>
  <c r="AK279" i="15"/>
  <c r="AK278" i="15"/>
  <c r="AK267" i="15"/>
  <c r="AK268" i="15"/>
  <c r="AJ249" i="15"/>
  <c r="AK289" i="15"/>
  <c r="AK290" i="15"/>
  <c r="AL236" i="15"/>
  <c r="AK240" i="15"/>
  <c r="AK205" i="15" s="1"/>
  <c r="AJ37" i="1" s="1"/>
  <c r="AK241" i="15"/>
  <c r="AK206" i="15" s="1"/>
  <c r="AJ51" i="1" s="1"/>
  <c r="AL218" i="15"/>
  <c r="AK226" i="15"/>
  <c r="AK198" i="15"/>
  <c r="AK162" i="15" s="1"/>
  <c r="AJ50" i="1" s="1"/>
  <c r="AK197" i="15"/>
  <c r="AK161" i="15" s="1"/>
  <c r="AJ36" i="1" s="1"/>
  <c r="AL193" i="15"/>
  <c r="AK182" i="15"/>
  <c r="AL174" i="15"/>
  <c r="AK140" i="15"/>
  <c r="AK139" i="15"/>
  <c r="AL135" i="15"/>
  <c r="AL103" i="15"/>
  <c r="AK111" i="15"/>
  <c r="AL118" i="15"/>
  <c r="AK126" i="15"/>
  <c r="AL69" i="15"/>
  <c r="AK74" i="15"/>
  <c r="AK73" i="15"/>
  <c r="AL52" i="15"/>
  <c r="AK60" i="15"/>
  <c r="AK45" i="15"/>
  <c r="AL37" i="15"/>
  <c r="AK317" i="15" l="1"/>
  <c r="AJ13" i="15"/>
  <c r="AJ252" i="15"/>
  <c r="AK209" i="15"/>
  <c r="AJ153" i="1"/>
  <c r="AK165" i="15"/>
  <c r="AJ152" i="1"/>
  <c r="AJ167" i="1" s="1"/>
  <c r="AJ24" i="15"/>
  <c r="AK316" i="15"/>
  <c r="AK255" i="15"/>
  <c r="AI31" i="1"/>
  <c r="AK93" i="15"/>
  <c r="AK18" i="15"/>
  <c r="AK256" i="15"/>
  <c r="AK94" i="15"/>
  <c r="AK28" i="15"/>
  <c r="AK27" i="15"/>
  <c r="AL148" i="15"/>
  <c r="AK156" i="15"/>
  <c r="AL82" i="15"/>
  <c r="AK90" i="15"/>
  <c r="AL148" i="16"/>
  <c r="AK156" i="16"/>
  <c r="AL118" i="16"/>
  <c r="AK126" i="16"/>
  <c r="AK94" i="16"/>
  <c r="AK111" i="16"/>
  <c r="AK93" i="16"/>
  <c r="AL140" i="16"/>
  <c r="AL139" i="16"/>
  <c r="AM135" i="16"/>
  <c r="AL88" i="16"/>
  <c r="AL89" i="16"/>
  <c r="AQ84" i="16"/>
  <c r="AK75" i="16"/>
  <c r="AL67" i="16"/>
  <c r="AL52" i="16"/>
  <c r="AK60" i="16"/>
  <c r="AK246" i="15"/>
  <c r="AK341" i="15"/>
  <c r="AK330" i="15"/>
  <c r="AK280" i="15"/>
  <c r="AK269" i="15"/>
  <c r="AL351" i="15"/>
  <c r="AL350" i="15"/>
  <c r="AK291" i="15"/>
  <c r="AL234" i="15"/>
  <c r="AK242" i="15"/>
  <c r="AK207" i="15" s="1"/>
  <c r="AL221" i="15"/>
  <c r="AL191" i="15"/>
  <c r="AK199" i="15"/>
  <c r="AK163" i="15" s="1"/>
  <c r="AL177" i="15"/>
  <c r="AL133" i="15"/>
  <c r="AK141" i="15"/>
  <c r="AL106" i="15"/>
  <c r="AL121" i="15"/>
  <c r="AK75" i="15"/>
  <c r="AL67" i="15"/>
  <c r="AL55" i="15"/>
  <c r="AL40" i="15"/>
  <c r="AK166" i="15" l="1"/>
  <c r="AK318" i="15"/>
  <c r="AK250" i="15"/>
  <c r="AK22" i="15"/>
  <c r="AJ40" i="2"/>
  <c r="AJ39" i="2" s="1"/>
  <c r="AK19" i="15"/>
  <c r="AJ35" i="1" s="1"/>
  <c r="AK95" i="15"/>
  <c r="AK20" i="15"/>
  <c r="AJ49" i="1" s="1"/>
  <c r="AK257" i="15"/>
  <c r="AK29" i="15"/>
  <c r="AL151" i="15"/>
  <c r="AL85" i="15"/>
  <c r="AJ37" i="2"/>
  <c r="AJ36" i="2" s="1"/>
  <c r="AK8" i="15"/>
  <c r="AL151" i="16"/>
  <c r="AL121" i="16"/>
  <c r="AL106" i="16"/>
  <c r="AK95" i="16"/>
  <c r="AL141" i="16"/>
  <c r="AM133" i="16"/>
  <c r="AQ135" i="16"/>
  <c r="AL90" i="16"/>
  <c r="AL70" i="16"/>
  <c r="AL55" i="16"/>
  <c r="AK247" i="15"/>
  <c r="AK248" i="15"/>
  <c r="AJ46" i="1" s="1"/>
  <c r="AL352" i="15"/>
  <c r="AL237" i="15"/>
  <c r="AL204" i="15" s="1"/>
  <c r="AL224" i="15"/>
  <c r="AL225" i="15"/>
  <c r="AM220" i="15"/>
  <c r="AQ220" i="15" s="1"/>
  <c r="AK210" i="15"/>
  <c r="AL194" i="15"/>
  <c r="AL160" i="15" s="1"/>
  <c r="AM176" i="15"/>
  <c r="AQ176" i="15" s="1"/>
  <c r="AL180" i="15"/>
  <c r="AL181" i="15"/>
  <c r="AL136" i="15"/>
  <c r="AL109" i="15"/>
  <c r="AL110" i="15"/>
  <c r="AM105" i="15"/>
  <c r="AQ105" i="15" s="1"/>
  <c r="AM120" i="15"/>
  <c r="AL124" i="15"/>
  <c r="AL125" i="15"/>
  <c r="AL70" i="15"/>
  <c r="AL59" i="15"/>
  <c r="AL58" i="15"/>
  <c r="AM54" i="15"/>
  <c r="AL43" i="15"/>
  <c r="AL44" i="15"/>
  <c r="AM39" i="15"/>
  <c r="AQ39" i="15" s="1"/>
  <c r="AK251" i="15" l="1"/>
  <c r="AJ154" i="1"/>
  <c r="AK12" i="15"/>
  <c r="AJ151" i="1"/>
  <c r="AK42" i="2"/>
  <c r="AL208" i="15"/>
  <c r="AK41" i="2"/>
  <c r="AL164" i="15"/>
  <c r="AK23" i="15"/>
  <c r="AK13" i="15" s="1"/>
  <c r="AJ48" i="1"/>
  <c r="AJ34" i="1"/>
  <c r="AL92" i="15"/>
  <c r="AL26" i="15"/>
  <c r="AK21" i="15"/>
  <c r="AM150" i="15"/>
  <c r="AL154" i="15"/>
  <c r="AL155" i="15"/>
  <c r="AM84" i="15"/>
  <c r="AQ84" i="15" s="1"/>
  <c r="AL88" i="15"/>
  <c r="AL89" i="15"/>
  <c r="AK9" i="15"/>
  <c r="AJ32" i="1"/>
  <c r="AQ133" i="16"/>
  <c r="AM136" i="16"/>
  <c r="AQ136" i="16" s="1"/>
  <c r="AM150" i="16"/>
  <c r="AQ150" i="16" s="1"/>
  <c r="AL154" i="16"/>
  <c r="AL155" i="16"/>
  <c r="AM120" i="16"/>
  <c r="AQ120" i="16" s="1"/>
  <c r="AL125" i="16"/>
  <c r="AL124" i="16"/>
  <c r="AL110" i="16"/>
  <c r="AL109" i="16"/>
  <c r="AL92" i="16"/>
  <c r="AQ82" i="16"/>
  <c r="AL74" i="16"/>
  <c r="AL73" i="16"/>
  <c r="AM69" i="16"/>
  <c r="AM54" i="16"/>
  <c r="AQ54" i="16" s="1"/>
  <c r="AL58" i="16"/>
  <c r="AL59" i="16"/>
  <c r="AL339" i="15"/>
  <c r="AL340" i="15"/>
  <c r="AL328" i="15"/>
  <c r="AL329" i="15"/>
  <c r="AL279" i="15"/>
  <c r="AL278" i="15"/>
  <c r="AK249" i="15"/>
  <c r="AL267" i="15"/>
  <c r="AL268" i="15"/>
  <c r="AL290" i="15"/>
  <c r="AL289" i="15"/>
  <c r="AL240" i="15"/>
  <c r="AL205" i="15" s="1"/>
  <c r="AK37" i="1" s="1"/>
  <c r="AL241" i="15"/>
  <c r="AL206" i="15" s="1"/>
  <c r="AK51" i="1" s="1"/>
  <c r="AM236" i="15"/>
  <c r="AM218" i="15"/>
  <c r="AL226" i="15"/>
  <c r="AM193" i="15"/>
  <c r="AQ193" i="15" s="1"/>
  <c r="AL197" i="15"/>
  <c r="AL161" i="15" s="1"/>
  <c r="AK36" i="1" s="1"/>
  <c r="AL198" i="15"/>
  <c r="AL162" i="15" s="1"/>
  <c r="AK50" i="1" s="1"/>
  <c r="AM174" i="15"/>
  <c r="AL182" i="15"/>
  <c r="AM135" i="15"/>
  <c r="AL139" i="15"/>
  <c r="AL140" i="15"/>
  <c r="AL111" i="15"/>
  <c r="AM103" i="15"/>
  <c r="AL126" i="15"/>
  <c r="AM118" i="15"/>
  <c r="AQ120" i="15"/>
  <c r="AQ54" i="15"/>
  <c r="AM69" i="15"/>
  <c r="AL73" i="15"/>
  <c r="AL74" i="15"/>
  <c r="AM52" i="15"/>
  <c r="AL60" i="15"/>
  <c r="AM37" i="15"/>
  <c r="AL45" i="15"/>
  <c r="AL316" i="15" l="1"/>
  <c r="AK252" i="15"/>
  <c r="AL209" i="15"/>
  <c r="AK153" i="1"/>
  <c r="AL165" i="15"/>
  <c r="AK152" i="1"/>
  <c r="AK167" i="1" s="1"/>
  <c r="AK24" i="15"/>
  <c r="AL317" i="15"/>
  <c r="AJ31" i="1"/>
  <c r="AL18" i="15"/>
  <c r="AL256" i="15"/>
  <c r="AL255" i="15"/>
  <c r="AL93" i="15"/>
  <c r="AL94" i="15"/>
  <c r="AL27" i="15"/>
  <c r="AL28" i="15"/>
  <c r="AM148" i="15"/>
  <c r="AL156" i="15"/>
  <c r="AQ150" i="15"/>
  <c r="AM82" i="15"/>
  <c r="AL90" i="15"/>
  <c r="AM140" i="16"/>
  <c r="AQ140" i="16" s="1"/>
  <c r="AM139" i="16"/>
  <c r="AM148" i="16"/>
  <c r="AL156" i="16"/>
  <c r="AM118" i="16"/>
  <c r="AL126" i="16"/>
  <c r="AL94" i="16"/>
  <c r="AL93" i="16"/>
  <c r="AL111" i="16"/>
  <c r="AQ105" i="16"/>
  <c r="AM88" i="16"/>
  <c r="AM89" i="16"/>
  <c r="AQ89" i="16" s="1"/>
  <c r="AQ85" i="16"/>
  <c r="AL75" i="16"/>
  <c r="AM67" i="16"/>
  <c r="AL60" i="16"/>
  <c r="AM52" i="16"/>
  <c r="AQ69" i="16"/>
  <c r="AL246" i="15"/>
  <c r="AQ69" i="15"/>
  <c r="AL341" i="15"/>
  <c r="AL330" i="15"/>
  <c r="AL280" i="15"/>
  <c r="AL269" i="15"/>
  <c r="AL291" i="15"/>
  <c r="AQ347" i="15"/>
  <c r="AM351" i="15"/>
  <c r="AQ351" i="15" s="1"/>
  <c r="AM350" i="15"/>
  <c r="AM234" i="15"/>
  <c r="AL242" i="15"/>
  <c r="AL207" i="15" s="1"/>
  <c r="AM221" i="15"/>
  <c r="AQ218" i="15"/>
  <c r="AQ236" i="15"/>
  <c r="AQ118" i="15"/>
  <c r="AM121" i="15"/>
  <c r="AQ121" i="15" s="1"/>
  <c r="AM191" i="15"/>
  <c r="AL199" i="15"/>
  <c r="AL163" i="15" s="1"/>
  <c r="AM177" i="15"/>
  <c r="AQ174" i="15"/>
  <c r="AL141" i="15"/>
  <c r="AM133" i="15"/>
  <c r="AM106" i="15"/>
  <c r="AQ103" i="15"/>
  <c r="AQ135" i="15"/>
  <c r="AM67" i="15"/>
  <c r="AL75" i="15"/>
  <c r="AM55" i="15"/>
  <c r="AQ52" i="15"/>
  <c r="AM40" i="15"/>
  <c r="AQ37" i="15"/>
  <c r="AL166" i="15" l="1"/>
  <c r="AL19" i="15"/>
  <c r="AK35" i="1" s="1"/>
  <c r="AL250" i="15"/>
  <c r="AL22" i="15"/>
  <c r="AK151" i="1" s="1"/>
  <c r="AL318" i="15"/>
  <c r="AK40" i="2"/>
  <c r="AK39" i="2" s="1"/>
  <c r="AQ234" i="15"/>
  <c r="AM237" i="15"/>
  <c r="AL20" i="15"/>
  <c r="AK49" i="1" s="1"/>
  <c r="AL257" i="15"/>
  <c r="AL95" i="15"/>
  <c r="AL29" i="15"/>
  <c r="AQ148" i="15"/>
  <c r="AM151" i="15"/>
  <c r="AM85" i="15"/>
  <c r="AQ82" i="15"/>
  <c r="AK37" i="2"/>
  <c r="AK36" i="2" s="1"/>
  <c r="AL8" i="15"/>
  <c r="AM141" i="16"/>
  <c r="AQ141" i="16" s="1"/>
  <c r="AQ139" i="16"/>
  <c r="AQ103" i="16"/>
  <c r="AM106" i="16"/>
  <c r="AQ106" i="16" s="1"/>
  <c r="AQ174" i="16"/>
  <c r="AM151" i="16"/>
  <c r="AQ148" i="16"/>
  <c r="AM121" i="16"/>
  <c r="AQ118" i="16"/>
  <c r="AL95" i="16"/>
  <c r="AQ67" i="16"/>
  <c r="AM70" i="16"/>
  <c r="AQ70" i="16" s="1"/>
  <c r="AQ88" i="16"/>
  <c r="AM90" i="16"/>
  <c r="AQ90" i="16" s="1"/>
  <c r="AM55" i="16"/>
  <c r="AQ52" i="16"/>
  <c r="AQ37" i="16"/>
  <c r="AL247" i="15"/>
  <c r="AL248" i="15"/>
  <c r="AK46" i="1" s="1"/>
  <c r="AQ350" i="15"/>
  <c r="AM352" i="15"/>
  <c r="AQ352" i="15" s="1"/>
  <c r="AQ221" i="15"/>
  <c r="AM224" i="15"/>
  <c r="AM225" i="15"/>
  <c r="AL210" i="15"/>
  <c r="AM124" i="15"/>
  <c r="AM125" i="15"/>
  <c r="AQ125" i="15" s="1"/>
  <c r="AM194" i="15"/>
  <c r="AM160" i="15" s="1"/>
  <c r="AQ191" i="15"/>
  <c r="AQ177" i="15"/>
  <c r="AM180" i="15"/>
  <c r="AM181" i="15"/>
  <c r="AQ106" i="15"/>
  <c r="AM110" i="15"/>
  <c r="AM109" i="15"/>
  <c r="AQ133" i="15"/>
  <c r="AM136" i="15"/>
  <c r="AM70" i="15"/>
  <c r="AQ67" i="15"/>
  <c r="AM58" i="15"/>
  <c r="AM59" i="15"/>
  <c r="AQ59" i="15" s="1"/>
  <c r="AQ55" i="15"/>
  <c r="AM44" i="15"/>
  <c r="AM43" i="15"/>
  <c r="AQ40" i="15"/>
  <c r="AL251" i="15" l="1"/>
  <c r="AK154" i="1"/>
  <c r="AL12" i="15"/>
  <c r="AL41" i="2"/>
  <c r="AP41" i="2" s="1"/>
  <c r="AM164" i="15"/>
  <c r="AL23" i="15"/>
  <c r="AM204" i="15"/>
  <c r="AM208" i="15" s="1"/>
  <c r="AM241" i="15"/>
  <c r="AM240" i="15"/>
  <c r="AQ237" i="15"/>
  <c r="AK48" i="1"/>
  <c r="AK34" i="1"/>
  <c r="AM92" i="15"/>
  <c r="AQ92" i="15" s="1"/>
  <c r="AM26" i="15"/>
  <c r="AL21" i="15"/>
  <c r="AQ151" i="15"/>
  <c r="AM155" i="15"/>
  <c r="AQ155" i="15" s="1"/>
  <c r="AM154" i="15"/>
  <c r="AM88" i="15"/>
  <c r="AM89" i="15"/>
  <c r="AQ89" i="15" s="1"/>
  <c r="AQ85" i="15"/>
  <c r="AL9" i="15"/>
  <c r="AK32" i="1"/>
  <c r="AM92" i="16"/>
  <c r="AQ92" i="16" s="1"/>
  <c r="AM110" i="16"/>
  <c r="AQ110" i="16" s="1"/>
  <c r="AM109" i="16"/>
  <c r="AM154" i="16"/>
  <c r="AM155" i="16"/>
  <c r="AQ155" i="16" s="1"/>
  <c r="AQ151" i="16"/>
  <c r="AM124" i="16"/>
  <c r="AM125" i="16"/>
  <c r="AQ121" i="16"/>
  <c r="AM73" i="16"/>
  <c r="AM74" i="16"/>
  <c r="AQ74" i="16" s="1"/>
  <c r="AM59" i="16"/>
  <c r="AQ59" i="16" s="1"/>
  <c r="AM58" i="16"/>
  <c r="AQ55" i="16"/>
  <c r="AM339" i="15"/>
  <c r="AM340" i="15"/>
  <c r="AQ340" i="15" s="1"/>
  <c r="AQ336" i="15"/>
  <c r="AM278" i="15"/>
  <c r="AM279" i="15"/>
  <c r="AQ279" i="15" s="1"/>
  <c r="AQ275" i="15"/>
  <c r="AL249" i="15"/>
  <c r="AM289" i="15"/>
  <c r="AM290" i="15"/>
  <c r="AQ290" i="15" s="1"/>
  <c r="AQ286" i="15"/>
  <c r="AM329" i="15"/>
  <c r="AM328" i="15"/>
  <c r="AQ325" i="15"/>
  <c r="AQ315" i="15"/>
  <c r="AM268" i="15"/>
  <c r="AM267" i="15"/>
  <c r="AQ264" i="15"/>
  <c r="AQ224" i="15"/>
  <c r="AM226" i="15"/>
  <c r="AQ225" i="15"/>
  <c r="AQ124" i="15"/>
  <c r="AM126" i="15"/>
  <c r="AQ126" i="15" s="1"/>
  <c r="AQ194" i="15"/>
  <c r="AM198" i="15"/>
  <c r="AM162" i="15" s="1"/>
  <c r="AL50" i="1" s="1"/>
  <c r="AP50" i="1" s="1"/>
  <c r="AM197" i="15"/>
  <c r="AM161" i="15" s="1"/>
  <c r="AL36" i="1" s="1"/>
  <c r="AP36" i="1" s="1"/>
  <c r="AQ160" i="15"/>
  <c r="AQ180" i="15"/>
  <c r="AM182" i="15"/>
  <c r="AQ183" i="15" s="1"/>
  <c r="AQ181" i="15"/>
  <c r="AQ110" i="15"/>
  <c r="AQ109" i="15"/>
  <c r="AM111" i="15"/>
  <c r="AQ136" i="15"/>
  <c r="AM140" i="15"/>
  <c r="AM139" i="15"/>
  <c r="AQ44" i="15"/>
  <c r="AM73" i="15"/>
  <c r="AM74" i="15"/>
  <c r="AQ70" i="15"/>
  <c r="AQ58" i="15"/>
  <c r="AM60" i="15"/>
  <c r="AQ60" i="15" s="1"/>
  <c r="AQ43" i="15"/>
  <c r="AM45" i="15"/>
  <c r="AL13" i="15" l="1"/>
  <c r="AL252" i="15"/>
  <c r="AM165" i="15"/>
  <c r="AQ165" i="15" s="1"/>
  <c r="AL152" i="1"/>
  <c r="AM209" i="15"/>
  <c r="AQ209" i="15" s="1"/>
  <c r="AL153" i="1"/>
  <c r="AP153" i="1" s="1"/>
  <c r="AL24" i="15"/>
  <c r="AM255" i="15"/>
  <c r="AM317" i="15"/>
  <c r="AQ317" i="15" s="1"/>
  <c r="AM316" i="15"/>
  <c r="AQ316" i="15" s="1"/>
  <c r="AM256" i="15"/>
  <c r="AQ204" i="15"/>
  <c r="AL42" i="2"/>
  <c r="AP42" i="2" s="1"/>
  <c r="AQ241" i="15"/>
  <c r="AM206" i="15"/>
  <c r="AQ240" i="15"/>
  <c r="AM205" i="15"/>
  <c r="AM242" i="15"/>
  <c r="AK31" i="1"/>
  <c r="AM94" i="15"/>
  <c r="AQ26" i="15"/>
  <c r="AM18" i="15"/>
  <c r="AM22" i="15" s="1"/>
  <c r="AL151" i="1" s="1"/>
  <c r="AP151" i="1" s="1"/>
  <c r="AM93" i="15"/>
  <c r="AQ93" i="15" s="1"/>
  <c r="AM27" i="15"/>
  <c r="AM28" i="15"/>
  <c r="AQ154" i="15"/>
  <c r="AM156" i="15"/>
  <c r="AQ156" i="15" s="1"/>
  <c r="AQ88" i="15"/>
  <c r="AM90" i="15"/>
  <c r="AQ90" i="15" s="1"/>
  <c r="AQ109" i="16"/>
  <c r="AM111" i="16"/>
  <c r="AQ111" i="16" s="1"/>
  <c r="AM93" i="16"/>
  <c r="AQ93" i="16" s="1"/>
  <c r="AQ125" i="16"/>
  <c r="AM94" i="16"/>
  <c r="AQ94" i="16" s="1"/>
  <c r="AQ154" i="16"/>
  <c r="AM156" i="16"/>
  <c r="AQ124" i="16"/>
  <c r="AM126" i="16"/>
  <c r="AQ126" i="16" s="1"/>
  <c r="AQ73" i="16"/>
  <c r="AM75" i="16"/>
  <c r="AQ75" i="16" s="1"/>
  <c r="AQ58" i="16"/>
  <c r="AM60" i="16"/>
  <c r="AQ60" i="16" s="1"/>
  <c r="AQ339" i="15"/>
  <c r="AM341" i="15"/>
  <c r="AQ341" i="15" s="1"/>
  <c r="AQ278" i="15"/>
  <c r="AM280" i="15"/>
  <c r="AQ280" i="15" s="1"/>
  <c r="AQ289" i="15"/>
  <c r="AM291" i="15"/>
  <c r="AQ291" i="15" s="1"/>
  <c r="AQ329" i="15"/>
  <c r="AQ328" i="15"/>
  <c r="AM330" i="15"/>
  <c r="AQ268" i="15"/>
  <c r="AQ267" i="15"/>
  <c r="AM269" i="15"/>
  <c r="AQ254" i="15"/>
  <c r="AM246" i="15"/>
  <c r="AM250" i="15" s="1"/>
  <c r="AQ226" i="15"/>
  <c r="AQ198" i="15"/>
  <c r="AQ197" i="15"/>
  <c r="AM199" i="15"/>
  <c r="AM163" i="15" s="1"/>
  <c r="AQ182" i="15"/>
  <c r="AQ111" i="15"/>
  <c r="AQ139" i="15"/>
  <c r="AM141" i="15"/>
  <c r="AQ140" i="15"/>
  <c r="AQ45" i="15"/>
  <c r="AQ74" i="15"/>
  <c r="AQ73" i="15"/>
  <c r="AM75" i="15"/>
  <c r="AM166" i="15" l="1"/>
  <c r="AP152" i="1"/>
  <c r="AL167" i="1"/>
  <c r="AM251" i="15"/>
  <c r="AQ251" i="15" s="1"/>
  <c r="AL154" i="1"/>
  <c r="AP154" i="1" s="1"/>
  <c r="AM318" i="15"/>
  <c r="AM12" i="15"/>
  <c r="AQ12" i="15" s="1"/>
  <c r="AQ22" i="15"/>
  <c r="AM23" i="15"/>
  <c r="AQ18" i="15"/>
  <c r="AL40" i="2"/>
  <c r="AM257" i="15"/>
  <c r="AQ206" i="15"/>
  <c r="AL51" i="1"/>
  <c r="AP51" i="1" s="1"/>
  <c r="AQ205" i="15"/>
  <c r="AL37" i="1"/>
  <c r="AP37" i="1" s="1"/>
  <c r="AQ242" i="15"/>
  <c r="AM207" i="15"/>
  <c r="AM19" i="15"/>
  <c r="AQ27" i="15"/>
  <c r="AM29" i="15"/>
  <c r="AM95" i="15"/>
  <c r="AL37" i="2"/>
  <c r="AL36" i="2" s="1"/>
  <c r="AP36" i="2" s="1"/>
  <c r="AM8" i="15"/>
  <c r="AQ156" i="16"/>
  <c r="AM95" i="16"/>
  <c r="AQ246" i="15"/>
  <c r="AQ330" i="15"/>
  <c r="AQ256" i="15"/>
  <c r="AM248" i="15"/>
  <c r="AL46" i="1" s="1"/>
  <c r="AP46" i="1" s="1"/>
  <c r="AQ269" i="15"/>
  <c r="AQ255" i="15"/>
  <c r="AM247" i="15"/>
  <c r="AQ161" i="15"/>
  <c r="AQ199" i="15"/>
  <c r="AQ163" i="15"/>
  <c r="AQ162" i="15"/>
  <c r="AQ94" i="15"/>
  <c r="AM20" i="15"/>
  <c r="AQ141" i="15"/>
  <c r="AQ75" i="15"/>
  <c r="AQ28" i="15"/>
  <c r="AQ23" i="15" l="1"/>
  <c r="AM13" i="15"/>
  <c r="AQ13" i="15" s="1"/>
  <c r="AQ8" i="15"/>
  <c r="AP40" i="2"/>
  <c r="AL39" i="2"/>
  <c r="AQ207" i="15"/>
  <c r="AM210" i="15"/>
  <c r="AQ210" i="15" s="1"/>
  <c r="AQ19" i="15"/>
  <c r="AL35" i="1"/>
  <c r="AP35" i="1" s="1"/>
  <c r="AQ29" i="15"/>
  <c r="AM21" i="15"/>
  <c r="AM9" i="15"/>
  <c r="AQ9" i="15" s="1"/>
  <c r="AL32" i="1"/>
  <c r="AQ248" i="15"/>
  <c r="AL49" i="1"/>
  <c r="AP49" i="1" s="1"/>
  <c r="AQ95" i="16"/>
  <c r="AQ247" i="15"/>
  <c r="AQ20" i="15"/>
  <c r="AQ318" i="15"/>
  <c r="AQ257" i="15"/>
  <c r="AM249" i="15"/>
  <c r="AM252" i="15" s="1"/>
  <c r="AQ95" i="15"/>
  <c r="AQ21" i="15" l="1"/>
  <c r="AM24" i="15"/>
  <c r="AP39" i="2"/>
  <c r="AL31" i="1"/>
  <c r="AP31" i="1" s="1"/>
  <c r="AP32" i="1"/>
  <c r="AL34" i="1"/>
  <c r="AP34" i="1" s="1"/>
  <c r="AL48" i="1"/>
  <c r="AP48" i="1" s="1"/>
  <c r="AQ249" i="15"/>
  <c r="AQ252" i="15"/>
  <c r="AQ166" i="15"/>
  <c r="AQ24" i="15" l="1"/>
  <c r="D60" i="13" l="1"/>
  <c r="I150" i="7" s="1"/>
  <c r="AO58" i="13"/>
  <c r="AO60" i="13" l="1"/>
  <c r="D62" i="13"/>
  <c r="AO62" i="13" l="1"/>
  <c r="D65" i="13"/>
  <c r="D55" i="13" s="1"/>
  <c r="I155" i="7" s="1"/>
  <c r="I145" i="7" s="1"/>
  <c r="D78" i="13" s="1"/>
  <c r="D12" i="13"/>
  <c r="AO12" i="13" s="1"/>
  <c r="D22" i="13" l="1"/>
  <c r="D14" i="13"/>
  <c r="C14" i="2"/>
  <c r="C7" i="2" s="1"/>
  <c r="C2" i="2" s="1"/>
  <c r="E64" i="13"/>
  <c r="D76" i="13"/>
  <c r="D72" i="13"/>
  <c r="C23" i="2" s="1"/>
  <c r="D67" i="13"/>
  <c r="D15" i="13" s="1"/>
  <c r="D73" i="13"/>
  <c r="D74" i="13"/>
  <c r="D20" i="13" l="1"/>
  <c r="C77" i="1"/>
  <c r="C25" i="2"/>
  <c r="C29" i="2"/>
  <c r="D17" i="13"/>
  <c r="C15" i="1"/>
  <c r="D18" i="13"/>
  <c r="C24" i="1"/>
  <c r="D75" i="13"/>
  <c r="C63" i="1" s="1"/>
  <c r="D16" i="13"/>
  <c r="E13" i="13"/>
  <c r="E65" i="13"/>
  <c r="D14" i="2" l="1"/>
  <c r="D7" i="2" s="1"/>
  <c r="D2" i="2" s="1"/>
  <c r="E55" i="13"/>
  <c r="J155" i="7" s="1"/>
  <c r="J145" i="7" s="1"/>
  <c r="C8" i="1"/>
  <c r="C17" i="1"/>
  <c r="C56" i="1"/>
  <c r="D77" i="13"/>
  <c r="D19" i="13"/>
  <c r="E74" i="13"/>
  <c r="E76" i="13"/>
  <c r="F64" i="13"/>
  <c r="E72" i="13"/>
  <c r="D23" i="2" s="1"/>
  <c r="E73" i="13"/>
  <c r="D15" i="1" s="1"/>
  <c r="D8" i="1" s="1"/>
  <c r="E67" i="13"/>
  <c r="E15" i="13" s="1"/>
  <c r="E14" i="13"/>
  <c r="J6" i="7" l="1"/>
  <c r="E78" i="13"/>
  <c r="E20" i="13"/>
  <c r="D77" i="1"/>
  <c r="C7" i="1"/>
  <c r="E18" i="13"/>
  <c r="D24" i="1"/>
  <c r="D25" i="2"/>
  <c r="D29" i="2"/>
  <c r="D79" i="13"/>
  <c r="D23" i="13" s="1"/>
  <c r="D21" i="13"/>
  <c r="F13" i="13"/>
  <c r="F65" i="13"/>
  <c r="E75" i="13"/>
  <c r="D63" i="1" s="1"/>
  <c r="E16" i="13"/>
  <c r="E17" i="13"/>
  <c r="J8" i="7" l="1"/>
  <c r="D123" i="1"/>
  <c r="D125" i="1" s="1"/>
  <c r="D119" i="1" s="1"/>
  <c r="E22" i="13"/>
  <c r="E14" i="2"/>
  <c r="E7" i="2" s="1"/>
  <c r="E2" i="2" s="1"/>
  <c r="F55" i="13"/>
  <c r="K155" i="7" s="1"/>
  <c r="K145" i="7" s="1"/>
  <c r="D17" i="1"/>
  <c r="D56" i="1"/>
  <c r="E19" i="13"/>
  <c r="E77" i="13"/>
  <c r="F74" i="13"/>
  <c r="F73" i="13"/>
  <c r="E15" i="1" s="1"/>
  <c r="F76" i="13"/>
  <c r="F72" i="13"/>
  <c r="E23" i="2" s="1"/>
  <c r="G64" i="13"/>
  <c r="F67" i="13"/>
  <c r="F15" i="13" s="1"/>
  <c r="F14" i="13"/>
  <c r="K6" i="7" l="1"/>
  <c r="F78" i="13"/>
  <c r="F20" i="13"/>
  <c r="E77" i="1"/>
  <c r="D7" i="1"/>
  <c r="E8" i="1"/>
  <c r="F18" i="13"/>
  <c r="E24" i="1"/>
  <c r="E25" i="2"/>
  <c r="E29" i="2"/>
  <c r="E79" i="13"/>
  <c r="E23" i="13" s="1"/>
  <c r="E21" i="13"/>
  <c r="F17" i="13"/>
  <c r="F75" i="13"/>
  <c r="E63" i="1" s="1"/>
  <c r="F16" i="13"/>
  <c r="G13" i="13"/>
  <c r="G65" i="13"/>
  <c r="K8" i="7" l="1"/>
  <c r="E123" i="1"/>
  <c r="E125" i="1" s="1"/>
  <c r="E119" i="1" s="1"/>
  <c r="F22" i="13"/>
  <c r="F14" i="2"/>
  <c r="F7" i="2" s="1"/>
  <c r="F2" i="2" s="1"/>
  <c r="G55" i="13"/>
  <c r="L155" i="7" s="1"/>
  <c r="L145" i="7" s="1"/>
  <c r="E17" i="1"/>
  <c r="E56" i="1"/>
  <c r="G67" i="13"/>
  <c r="G15" i="13" s="1"/>
  <c r="H64" i="13"/>
  <c r="G72" i="13"/>
  <c r="F23" i="2" s="1"/>
  <c r="G14" i="13"/>
  <c r="G73" i="13"/>
  <c r="F15" i="1" s="1"/>
  <c r="G76" i="13"/>
  <c r="G74" i="13"/>
  <c r="F19" i="13"/>
  <c r="F77" i="13"/>
  <c r="L6" i="7" l="1"/>
  <c r="G78" i="13"/>
  <c r="G20" i="13"/>
  <c r="F77" i="1"/>
  <c r="E7" i="1"/>
  <c r="F8" i="1"/>
  <c r="F25" i="2"/>
  <c r="F29" i="2"/>
  <c r="G18" i="13"/>
  <c r="F24" i="1"/>
  <c r="H13" i="13"/>
  <c r="H65" i="13"/>
  <c r="G75" i="13"/>
  <c r="F63" i="1" s="1"/>
  <c r="G16" i="13"/>
  <c r="G17" i="13"/>
  <c r="F21" i="13"/>
  <c r="F79" i="13"/>
  <c r="F23" i="13" s="1"/>
  <c r="L8" i="7" l="1"/>
  <c r="F123" i="1"/>
  <c r="F125" i="1" s="1"/>
  <c r="F119" i="1" s="1"/>
  <c r="G22" i="13"/>
  <c r="H74" i="13"/>
  <c r="H55" i="13"/>
  <c r="M155" i="7" s="1"/>
  <c r="M145" i="7" s="1"/>
  <c r="F17" i="1"/>
  <c r="H73" i="13"/>
  <c r="H14" i="13"/>
  <c r="H72" i="13"/>
  <c r="F56" i="1"/>
  <c r="H76" i="13"/>
  <c r="I64" i="13"/>
  <c r="H67" i="13"/>
  <c r="H15" i="13" s="1"/>
  <c r="G14" i="2"/>
  <c r="G7" i="2" s="1"/>
  <c r="G2" i="2" s="1"/>
  <c r="G19" i="13"/>
  <c r="G77" i="13"/>
  <c r="H18" i="13" l="1"/>
  <c r="G24" i="1"/>
  <c r="G17" i="1" s="1"/>
  <c r="M6" i="7"/>
  <c r="H78" i="13"/>
  <c r="H17" i="13"/>
  <c r="G15" i="1"/>
  <c r="G8" i="1" s="1"/>
  <c r="H20" i="13"/>
  <c r="G77" i="1"/>
  <c r="G23" i="2"/>
  <c r="H16" i="13"/>
  <c r="H75" i="13"/>
  <c r="F7" i="1"/>
  <c r="I13" i="13"/>
  <c r="I65" i="13"/>
  <c r="I55" i="13" s="1"/>
  <c r="N155" i="7" s="1"/>
  <c r="N145" i="7" s="1"/>
  <c r="G79" i="13"/>
  <c r="G23" i="13" s="1"/>
  <c r="G21" i="13"/>
  <c r="M8" i="7" l="1"/>
  <c r="G123" i="1"/>
  <c r="G125" i="1" s="1"/>
  <c r="G119" i="1" s="1"/>
  <c r="H22" i="13"/>
  <c r="G7" i="1"/>
  <c r="N6" i="7"/>
  <c r="I78" i="13"/>
  <c r="G29" i="2"/>
  <c r="G25" i="2"/>
  <c r="G63" i="1"/>
  <c r="G56" i="1" s="1"/>
  <c r="H77" i="13"/>
  <c r="H19" i="13"/>
  <c r="H14" i="2"/>
  <c r="H7" i="2" s="1"/>
  <c r="H2" i="2" s="1"/>
  <c r="I76" i="13"/>
  <c r="I67" i="13"/>
  <c r="I15" i="13" s="1"/>
  <c r="J64" i="13"/>
  <c r="I72" i="13"/>
  <c r="I14" i="13"/>
  <c r="I73" i="13"/>
  <c r="I74" i="13"/>
  <c r="H123" i="1" l="1"/>
  <c r="H125" i="1" s="1"/>
  <c r="H119" i="1" s="1"/>
  <c r="N8" i="7"/>
  <c r="I22" i="13"/>
  <c r="I20" i="13"/>
  <c r="H77" i="1"/>
  <c r="H79" i="13"/>
  <c r="H23" i="13" s="1"/>
  <c r="H21" i="13"/>
  <c r="H15" i="1"/>
  <c r="I17" i="13"/>
  <c r="H23" i="2"/>
  <c r="I16" i="13"/>
  <c r="I75" i="13"/>
  <c r="H24" i="1"/>
  <c r="I18" i="13"/>
  <c r="J13" i="13"/>
  <c r="J65" i="13"/>
  <c r="J72" i="13" l="1"/>
  <c r="J16" i="13" s="1"/>
  <c r="J55" i="13"/>
  <c r="O155" i="7" s="1"/>
  <c r="O145" i="7" s="1"/>
  <c r="H25" i="2"/>
  <c r="H29" i="2"/>
  <c r="H8" i="1"/>
  <c r="H17" i="1"/>
  <c r="H63" i="1"/>
  <c r="I19" i="13"/>
  <c r="I77" i="13"/>
  <c r="I14" i="2"/>
  <c r="I7" i="2" s="1"/>
  <c r="I2" i="2" s="1"/>
  <c r="K64" i="13"/>
  <c r="J67" i="13"/>
  <c r="J15" i="13" s="1"/>
  <c r="J14" i="13"/>
  <c r="J73" i="13"/>
  <c r="J74" i="13"/>
  <c r="J76" i="13"/>
  <c r="I23" i="2" l="1"/>
  <c r="J75" i="13"/>
  <c r="O6" i="7"/>
  <c r="J78" i="13"/>
  <c r="J20" i="13"/>
  <c r="I77" i="1"/>
  <c r="H7" i="1"/>
  <c r="H56" i="1"/>
  <c r="I21" i="13"/>
  <c r="I79" i="13"/>
  <c r="I23" i="13" s="1"/>
  <c r="K13" i="13"/>
  <c r="K65" i="13"/>
  <c r="K55" i="13" s="1"/>
  <c r="P155" i="7" s="1"/>
  <c r="P145" i="7" s="1"/>
  <c r="I24" i="1"/>
  <c r="J18" i="13"/>
  <c r="I15" i="1"/>
  <c r="J17" i="13"/>
  <c r="I29" i="2" l="1"/>
  <c r="I25" i="2"/>
  <c r="I123" i="1"/>
  <c r="I125" i="1" s="1"/>
  <c r="I119" i="1" s="1"/>
  <c r="O8" i="7"/>
  <c r="J22" i="13"/>
  <c r="I63" i="1"/>
  <c r="I56" i="1" s="1"/>
  <c r="J19" i="13"/>
  <c r="J77" i="13"/>
  <c r="P6" i="7"/>
  <c r="K78" i="13"/>
  <c r="I17" i="1"/>
  <c r="I8" i="1"/>
  <c r="K14" i="13"/>
  <c r="L64" i="13"/>
  <c r="K74" i="13"/>
  <c r="K72" i="13"/>
  <c r="K73" i="13"/>
  <c r="K76" i="13"/>
  <c r="J14" i="2"/>
  <c r="J7" i="2" s="1"/>
  <c r="J2" i="2" s="1"/>
  <c r="K67" i="13"/>
  <c r="K15" i="13" s="1"/>
  <c r="J21" i="13" l="1"/>
  <c r="J79" i="13"/>
  <c r="J23" i="13" s="1"/>
  <c r="J123" i="1"/>
  <c r="J125" i="1" s="1"/>
  <c r="J119" i="1" s="1"/>
  <c r="P8" i="7"/>
  <c r="K22" i="13"/>
  <c r="K20" i="13"/>
  <c r="J77" i="1"/>
  <c r="I7" i="1"/>
  <c r="J24" i="1"/>
  <c r="K18" i="13"/>
  <c r="L65" i="13"/>
  <c r="L55" i="13" s="1"/>
  <c r="Q155" i="7" s="1"/>
  <c r="Q145" i="7" s="1"/>
  <c r="L13" i="13"/>
  <c r="J23" i="2"/>
  <c r="K75" i="13"/>
  <c r="K16" i="13"/>
  <c r="J15" i="1"/>
  <c r="K17" i="13"/>
  <c r="Q6" i="7" l="1"/>
  <c r="L78" i="13"/>
  <c r="J17" i="1"/>
  <c r="J25" i="2"/>
  <c r="J29" i="2"/>
  <c r="J8" i="1"/>
  <c r="L73" i="13"/>
  <c r="L72" i="13"/>
  <c r="L67" i="13"/>
  <c r="L15" i="13" s="1"/>
  <c r="M64" i="13"/>
  <c r="L14" i="13"/>
  <c r="L76" i="13"/>
  <c r="L74" i="13"/>
  <c r="K14" i="2"/>
  <c r="K7" i="2" s="1"/>
  <c r="K2" i="2" s="1"/>
  <c r="J63" i="1"/>
  <c r="K19" i="13"/>
  <c r="K77" i="13"/>
  <c r="K123" i="1" l="1"/>
  <c r="K125" i="1" s="1"/>
  <c r="K119" i="1" s="1"/>
  <c r="Q8" i="7"/>
  <c r="L22" i="13"/>
  <c r="L20" i="13"/>
  <c r="K77" i="1"/>
  <c r="J7" i="1"/>
  <c r="J56" i="1"/>
  <c r="L17" i="13"/>
  <c r="K15" i="1"/>
  <c r="L16" i="13"/>
  <c r="L75" i="13"/>
  <c r="K23" i="2"/>
  <c r="M65" i="13"/>
  <c r="M55" i="13" s="1"/>
  <c r="R155" i="7" s="1"/>
  <c r="R145" i="7" s="1"/>
  <c r="M13" i="13"/>
  <c r="L18" i="13"/>
  <c r="K24" i="1"/>
  <c r="K79" i="13"/>
  <c r="K23" i="13" s="1"/>
  <c r="K21" i="13"/>
  <c r="R6" i="7" l="1"/>
  <c r="M78" i="13"/>
  <c r="K8" i="1"/>
  <c r="K17" i="1"/>
  <c r="L77" i="13"/>
  <c r="L19" i="13"/>
  <c r="K63" i="1"/>
  <c r="K29" i="2"/>
  <c r="K25" i="2"/>
  <c r="M73" i="13"/>
  <c r="M74" i="13"/>
  <c r="M14" i="13"/>
  <c r="N64" i="13"/>
  <c r="M76" i="13"/>
  <c r="M72" i="13"/>
  <c r="M67" i="13"/>
  <c r="M15" i="13" s="1"/>
  <c r="L14" i="2"/>
  <c r="L7" i="2" s="1"/>
  <c r="L2" i="2" s="1"/>
  <c r="L123" i="1" l="1"/>
  <c r="L125" i="1" s="1"/>
  <c r="L119" i="1" s="1"/>
  <c r="R8" i="7"/>
  <c r="M22" i="13"/>
  <c r="M20" i="13"/>
  <c r="L77" i="1"/>
  <c r="K7" i="1"/>
  <c r="K56" i="1"/>
  <c r="L21" i="13"/>
  <c r="L79" i="13"/>
  <c r="L23" i="13" s="1"/>
  <c r="M17" i="13"/>
  <c r="L15" i="1"/>
  <c r="M18" i="13"/>
  <c r="L24" i="1"/>
  <c r="N65" i="13"/>
  <c r="N55" i="13" s="1"/>
  <c r="S155" i="7" s="1"/>
  <c r="S145" i="7" s="1"/>
  <c r="N13" i="13"/>
  <c r="M75" i="13"/>
  <c r="M16" i="13"/>
  <c r="L23" i="2"/>
  <c r="S6" i="7" l="1"/>
  <c r="N78" i="13"/>
  <c r="L8" i="1"/>
  <c r="L17" i="1"/>
  <c r="L25" i="2"/>
  <c r="L29" i="2"/>
  <c r="N74" i="13"/>
  <c r="O64" i="13"/>
  <c r="N72" i="13"/>
  <c r="N14" i="13"/>
  <c r="N73" i="13"/>
  <c r="N76" i="13"/>
  <c r="M77" i="1" s="1"/>
  <c r="N67" i="13"/>
  <c r="N15" i="13" s="1"/>
  <c r="M14" i="2"/>
  <c r="M7" i="2" s="1"/>
  <c r="M2" i="2" s="1"/>
  <c r="M77" i="13"/>
  <c r="M19" i="13"/>
  <c r="L63" i="1"/>
  <c r="M123" i="1" l="1"/>
  <c r="M125" i="1" s="1"/>
  <c r="M119" i="1" s="1"/>
  <c r="S8" i="7"/>
  <c r="N22" i="13"/>
  <c r="L7" i="1"/>
  <c r="L56" i="1"/>
  <c r="M24" i="1"/>
  <c r="N18" i="13"/>
  <c r="AO64" i="13"/>
  <c r="O13" i="13"/>
  <c r="AO13" i="13" s="1"/>
  <c r="O65" i="13"/>
  <c r="O55" i="13" s="1"/>
  <c r="N16" i="13"/>
  <c r="N75" i="13"/>
  <c r="M23" i="2"/>
  <c r="N17" i="13"/>
  <c r="M15" i="1"/>
  <c r="M79" i="13"/>
  <c r="M23" i="13" s="1"/>
  <c r="M21" i="13"/>
  <c r="N20" i="13"/>
  <c r="AO55" i="13" l="1"/>
  <c r="T155" i="7"/>
  <c r="T145" i="7" s="1"/>
  <c r="M17" i="1"/>
  <c r="M8" i="1"/>
  <c r="O76" i="13"/>
  <c r="N77" i="1" s="1"/>
  <c r="O74" i="13"/>
  <c r="O73" i="13"/>
  <c r="P64" i="13"/>
  <c r="O67" i="13"/>
  <c r="AO65" i="13"/>
  <c r="O72" i="13"/>
  <c r="O14" i="13"/>
  <c r="AO14" i="13" s="1"/>
  <c r="N14" i="2"/>
  <c r="N19" i="13"/>
  <c r="M63" i="1"/>
  <c r="N77" i="13"/>
  <c r="M29" i="2"/>
  <c r="M25" i="2"/>
  <c r="T6" i="7" l="1"/>
  <c r="O78" i="13"/>
  <c r="AN77" i="1"/>
  <c r="M7" i="1"/>
  <c r="M56" i="1"/>
  <c r="AO76" i="13"/>
  <c r="O20" i="13"/>
  <c r="AO20" i="13" s="1"/>
  <c r="AO74" i="13"/>
  <c r="O18" i="13"/>
  <c r="AO18" i="13" s="1"/>
  <c r="N24" i="1"/>
  <c r="AO73" i="13"/>
  <c r="O17" i="13"/>
  <c r="AO17" i="13" s="1"/>
  <c r="N15" i="1"/>
  <c r="O15" i="13"/>
  <c r="AO15" i="13" s="1"/>
  <c r="AO67" i="13"/>
  <c r="AO72" i="13"/>
  <c r="O16" i="13"/>
  <c r="AO16" i="13" s="1"/>
  <c r="O75" i="13"/>
  <c r="O77" i="13" s="1"/>
  <c r="N23" i="2"/>
  <c r="AN14" i="2"/>
  <c r="N7" i="2"/>
  <c r="N2" i="2" s="1"/>
  <c r="N21" i="13"/>
  <c r="N79" i="13"/>
  <c r="N23" i="13" s="1"/>
  <c r="P13" i="13"/>
  <c r="P65" i="13"/>
  <c r="P55" i="13" s="1"/>
  <c r="U155" i="7" s="1"/>
  <c r="U145" i="7" s="1"/>
  <c r="N123" i="1" l="1"/>
  <c r="N125" i="1" s="1"/>
  <c r="N119" i="1" s="1"/>
  <c r="T8" i="7"/>
  <c r="AO78" i="13"/>
  <c r="O22" i="13"/>
  <c r="AO22" i="13" s="1"/>
  <c r="P78" i="13"/>
  <c r="N17" i="1"/>
  <c r="AN17" i="1" s="1"/>
  <c r="AN24" i="1"/>
  <c r="N8" i="1"/>
  <c r="AN15" i="1"/>
  <c r="O79" i="13"/>
  <c r="O21" i="13"/>
  <c r="AO21" i="13" s="1"/>
  <c r="AO77" i="13"/>
  <c r="AO75" i="13"/>
  <c r="O19" i="13"/>
  <c r="AO19" i="13" s="1"/>
  <c r="N63" i="1"/>
  <c r="AN63" i="1" s="1"/>
  <c r="N29" i="2"/>
  <c r="AN29" i="2" s="1"/>
  <c r="AN23" i="2"/>
  <c r="AN7" i="2"/>
  <c r="O14" i="2"/>
  <c r="O7" i="2" s="1"/>
  <c r="P14" i="13"/>
  <c r="P67" i="13"/>
  <c r="P15" i="13" s="1"/>
  <c r="P73" i="13"/>
  <c r="Q64" i="13"/>
  <c r="P72" i="13"/>
  <c r="P74" i="13"/>
  <c r="P76" i="13"/>
  <c r="P22" i="13" l="1"/>
  <c r="P20" i="13"/>
  <c r="O77" i="1"/>
  <c r="AN8" i="1"/>
  <c r="N7" i="1"/>
  <c r="AN7" i="1" s="1"/>
  <c r="AN16" i="2"/>
  <c r="N25" i="2"/>
  <c r="AN25" i="2" s="1"/>
  <c r="Q13" i="13"/>
  <c r="Q65" i="13"/>
  <c r="Q55" i="13" s="1"/>
  <c r="V155" i="7" s="1"/>
  <c r="V145" i="7" s="1"/>
  <c r="AO79" i="13"/>
  <c r="O23" i="13"/>
  <c r="AO23" i="13" s="1"/>
  <c r="N56" i="1"/>
  <c r="AN56" i="1" s="1"/>
  <c r="O15" i="1"/>
  <c r="P17" i="13"/>
  <c r="P75" i="13"/>
  <c r="P77" i="13" s="1"/>
  <c r="P16" i="13"/>
  <c r="O23" i="2"/>
  <c r="O24" i="1"/>
  <c r="P18" i="13"/>
  <c r="Q78" i="13" l="1"/>
  <c r="Q73" i="13"/>
  <c r="Q74" i="13"/>
  <c r="Q14" i="13"/>
  <c r="R64" i="13"/>
  <c r="Q67" i="13"/>
  <c r="Q15" i="13" s="1"/>
  <c r="P14" i="2"/>
  <c r="P7" i="2" s="1"/>
  <c r="Q76" i="13"/>
  <c r="Q72" i="13"/>
  <c r="O8" i="1"/>
  <c r="O17" i="1"/>
  <c r="P21" i="13"/>
  <c r="P79" i="13"/>
  <c r="P23" i="13" s="1"/>
  <c r="P19" i="13"/>
  <c r="O63" i="1"/>
  <c r="O29" i="2"/>
  <c r="O25" i="2"/>
  <c r="Q22" i="13" l="1"/>
  <c r="Q20" i="13"/>
  <c r="P77" i="1"/>
  <c r="O7" i="1"/>
  <c r="Q17" i="13"/>
  <c r="P15" i="1"/>
  <c r="P8" i="1" s="1"/>
  <c r="P24" i="1"/>
  <c r="P17" i="1" s="1"/>
  <c r="Q18" i="13"/>
  <c r="R65" i="13"/>
  <c r="R13" i="13"/>
  <c r="P23" i="2"/>
  <c r="Q16" i="13"/>
  <c r="Q75" i="13"/>
  <c r="O56" i="1"/>
  <c r="R74" i="13" l="1"/>
  <c r="R55" i="13"/>
  <c r="W155" i="7" s="1"/>
  <c r="W145" i="7" s="1"/>
  <c r="R67" i="13"/>
  <c r="R15" i="13" s="1"/>
  <c r="S64" i="13"/>
  <c r="P29" i="2"/>
  <c r="P25" i="2"/>
  <c r="R73" i="13"/>
  <c r="R14" i="13"/>
  <c r="R72" i="13"/>
  <c r="Q14" i="2"/>
  <c r="Q7" i="2" s="1"/>
  <c r="R76" i="13"/>
  <c r="Q77" i="13"/>
  <c r="P63" i="1"/>
  <c r="P56" i="1" s="1"/>
  <c r="Q19" i="13"/>
  <c r="P7" i="1"/>
  <c r="W6" i="7" l="1"/>
  <c r="R78" i="13"/>
  <c r="Q24" i="1"/>
  <c r="Q17" i="1" s="1"/>
  <c r="R18" i="13"/>
  <c r="S65" i="13"/>
  <c r="S55" i="13" s="1"/>
  <c r="X155" i="7" s="1"/>
  <c r="X145" i="7" s="1"/>
  <c r="S13" i="13"/>
  <c r="Q15" i="1"/>
  <c r="Q8" i="1" s="1"/>
  <c r="R17" i="13"/>
  <c r="Q77" i="1"/>
  <c r="R20" i="13"/>
  <c r="R16" i="13"/>
  <c r="Q23" i="2"/>
  <c r="R75" i="13"/>
  <c r="Q21" i="13"/>
  <c r="Q79" i="13"/>
  <c r="Q23" i="13" s="1"/>
  <c r="W8" i="7" l="1"/>
  <c r="R22" i="13"/>
  <c r="X6" i="7"/>
  <c r="S78" i="13"/>
  <c r="Q7" i="1"/>
  <c r="T64" i="13"/>
  <c r="S72" i="13"/>
  <c r="R14" i="2"/>
  <c r="R7" i="2" s="1"/>
  <c r="S14" i="13"/>
  <c r="S73" i="13"/>
  <c r="S67" i="13"/>
  <c r="S15" i="13" s="1"/>
  <c r="S74" i="13"/>
  <c r="S76" i="13"/>
  <c r="Q25" i="2"/>
  <c r="Q29" i="2"/>
  <c r="R77" i="13"/>
  <c r="R19" i="13"/>
  <c r="Q63" i="1"/>
  <c r="Q56" i="1" s="1"/>
  <c r="Q123" i="1" l="1"/>
  <c r="Q125" i="1" s="1"/>
  <c r="Q119" i="1" s="1"/>
  <c r="X8" i="7"/>
  <c r="R123" i="1"/>
  <c r="R125" i="1" s="1"/>
  <c r="R119" i="1" s="1"/>
  <c r="S22" i="13"/>
  <c r="T13" i="13"/>
  <c r="T65" i="13"/>
  <c r="T55" i="13" s="1"/>
  <c r="Y155" i="7" s="1"/>
  <c r="Y145" i="7" s="1"/>
  <c r="S75" i="13"/>
  <c r="S16" i="13"/>
  <c r="R23" i="2"/>
  <c r="R15" i="1"/>
  <c r="R8" i="1" s="1"/>
  <c r="S17" i="13"/>
  <c r="S18" i="13"/>
  <c r="R24" i="1"/>
  <c r="R17" i="1" s="1"/>
  <c r="S20" i="13"/>
  <c r="R77" i="1"/>
  <c r="R21" i="13"/>
  <c r="R79" i="13"/>
  <c r="R23" i="13" s="1"/>
  <c r="Y6" i="7" l="1"/>
  <c r="T78" i="13"/>
  <c r="T67" i="13"/>
  <c r="T15" i="13" s="1"/>
  <c r="T76" i="13"/>
  <c r="S14" i="2"/>
  <c r="S7" i="2" s="1"/>
  <c r="S77" i="13"/>
  <c r="R63" i="1"/>
  <c r="R56" i="1" s="1"/>
  <c r="S19" i="13"/>
  <c r="R25" i="2"/>
  <c r="R29" i="2"/>
  <c r="U64" i="13"/>
  <c r="T72" i="13"/>
  <c r="T14" i="13"/>
  <c r="T74" i="13"/>
  <c r="T73" i="13"/>
  <c r="R7" i="1"/>
  <c r="Y8" i="7" l="1"/>
  <c r="T22" i="13"/>
  <c r="S79" i="13"/>
  <c r="S23" i="13" s="1"/>
  <c r="S21" i="13"/>
  <c r="T20" i="13"/>
  <c r="S77" i="1"/>
  <c r="U13" i="13"/>
  <c r="U65" i="13"/>
  <c r="U55" i="13" s="1"/>
  <c r="Z155" i="7" s="1"/>
  <c r="Z145" i="7" s="1"/>
  <c r="T75" i="13"/>
  <c r="T16" i="13"/>
  <c r="S23" i="2"/>
  <c r="S24" i="1"/>
  <c r="S17" i="1" s="1"/>
  <c r="T18" i="13"/>
  <c r="T17" i="13"/>
  <c r="S15" i="1"/>
  <c r="S8" i="1" s="1"/>
  <c r="S123" i="1" l="1"/>
  <c r="S125" i="1" s="1"/>
  <c r="S119" i="1" s="1"/>
  <c r="Z6" i="7"/>
  <c r="U78" i="13"/>
  <c r="S29" i="2"/>
  <c r="S25" i="2"/>
  <c r="U76" i="13"/>
  <c r="U73" i="13"/>
  <c r="U67" i="13"/>
  <c r="U15" i="13" s="1"/>
  <c r="U72" i="13"/>
  <c r="U74" i="13"/>
  <c r="V64" i="13"/>
  <c r="U14" i="13"/>
  <c r="T14" i="2"/>
  <c r="T7" i="2" s="1"/>
  <c r="T77" i="13"/>
  <c r="T19" i="13"/>
  <c r="S63" i="1"/>
  <c r="S56" i="1" s="1"/>
  <c r="S7" i="1"/>
  <c r="Z8" i="7" l="1"/>
  <c r="U22" i="13"/>
  <c r="U17" i="13"/>
  <c r="T15" i="1"/>
  <c r="T8" i="1" s="1"/>
  <c r="T77" i="1"/>
  <c r="U20" i="13"/>
  <c r="T79" i="13"/>
  <c r="T23" i="13" s="1"/>
  <c r="T21" i="13"/>
  <c r="U75" i="13"/>
  <c r="U16" i="13"/>
  <c r="T23" i="2"/>
  <c r="T24" i="1"/>
  <c r="T17" i="1" s="1"/>
  <c r="U18" i="13"/>
  <c r="V13" i="13"/>
  <c r="V65" i="13"/>
  <c r="V55" i="13" s="1"/>
  <c r="AA155" i="7" s="1"/>
  <c r="AA145" i="7" s="1"/>
  <c r="T123" i="1" l="1"/>
  <c r="T125" i="1" s="1"/>
  <c r="T119" i="1" s="1"/>
  <c r="AA6" i="7"/>
  <c r="V78" i="13"/>
  <c r="T7" i="1"/>
  <c r="T63" i="1"/>
  <c r="T56" i="1" s="1"/>
  <c r="U77" i="13"/>
  <c r="U19" i="13"/>
  <c r="T25" i="2"/>
  <c r="T29" i="2"/>
  <c r="U14" i="2"/>
  <c r="U7" i="2" s="1"/>
  <c r="V14" i="13"/>
  <c r="W64" i="13"/>
  <c r="V67" i="13"/>
  <c r="V15" i="13" s="1"/>
  <c r="V72" i="13"/>
  <c r="V74" i="13"/>
  <c r="V73" i="13"/>
  <c r="V76" i="13"/>
  <c r="AA8" i="7" l="1"/>
  <c r="V22" i="13"/>
  <c r="W13" i="13"/>
  <c r="W65" i="13"/>
  <c r="U21" i="13"/>
  <c r="U79" i="13"/>
  <c r="U23" i="13" s="1"/>
  <c r="V18" i="13"/>
  <c r="U24" i="1"/>
  <c r="U17" i="1" s="1"/>
  <c r="V75" i="13"/>
  <c r="V16" i="13"/>
  <c r="U23" i="2"/>
  <c r="V17" i="13"/>
  <c r="U15" i="1"/>
  <c r="U8" i="1" s="1"/>
  <c r="V20" i="13"/>
  <c r="U77" i="1"/>
  <c r="U123" i="1" l="1"/>
  <c r="U125" i="1" s="1"/>
  <c r="U119" i="1" s="1"/>
  <c r="W67" i="13"/>
  <c r="W15" i="13" s="1"/>
  <c r="W74" i="13"/>
  <c r="X64" i="13"/>
  <c r="W55" i="13"/>
  <c r="AB155" i="7" s="1"/>
  <c r="AB145" i="7" s="1"/>
  <c r="W73" i="13"/>
  <c r="W76" i="13"/>
  <c r="V14" i="2"/>
  <c r="V7" i="2" s="1"/>
  <c r="W14" i="13"/>
  <c r="W72" i="13"/>
  <c r="U7" i="1"/>
  <c r="U63" i="1"/>
  <c r="U56" i="1" s="1"/>
  <c r="V77" i="13"/>
  <c r="V19" i="13"/>
  <c r="U25" i="2"/>
  <c r="U29" i="2"/>
  <c r="X65" i="13" l="1"/>
  <c r="X13" i="13"/>
  <c r="W17" i="13"/>
  <c r="V15" i="1"/>
  <c r="V8" i="1" s="1"/>
  <c r="W18" i="13"/>
  <c r="V24" i="1"/>
  <c r="V17" i="1" s="1"/>
  <c r="AB6" i="7"/>
  <c r="W78" i="13"/>
  <c r="W20" i="13"/>
  <c r="V77" i="1"/>
  <c r="W75" i="13"/>
  <c r="W16" i="13"/>
  <c r="V23" i="2"/>
  <c r="V21" i="13"/>
  <c r="V79" i="13"/>
  <c r="V23" i="13" s="1"/>
  <c r="X55" i="13" l="1"/>
  <c r="AC155" i="7" s="1"/>
  <c r="AC145" i="7" s="1"/>
  <c r="X67" i="13"/>
  <c r="X15" i="13" s="1"/>
  <c r="X14" i="13"/>
  <c r="X72" i="13"/>
  <c r="X76" i="13"/>
  <c r="X73" i="13"/>
  <c r="W14" i="2"/>
  <c r="W7" i="2" s="1"/>
  <c r="Y64" i="13"/>
  <c r="X74" i="13"/>
  <c r="V7" i="1"/>
  <c r="AB8" i="7"/>
  <c r="W22" i="13"/>
  <c r="V29" i="2"/>
  <c r="V25" i="2"/>
  <c r="W19" i="13"/>
  <c r="V63" i="1"/>
  <c r="V56" i="1" s="1"/>
  <c r="W77" i="13"/>
  <c r="V123" i="1" l="1"/>
  <c r="V125" i="1" s="1"/>
  <c r="V119" i="1" s="1"/>
  <c r="Y13" i="13"/>
  <c r="Y65" i="13"/>
  <c r="Y76" i="13" s="1"/>
  <c r="W24" i="1"/>
  <c r="W17" i="1" s="1"/>
  <c r="X18" i="13"/>
  <c r="X78" i="13"/>
  <c r="X22" i="13" s="1"/>
  <c r="AC6" i="7"/>
  <c r="X16" i="13"/>
  <c r="W23" i="2"/>
  <c r="X75" i="13"/>
  <c r="W77" i="1"/>
  <c r="X20" i="13"/>
  <c r="W15" i="1"/>
  <c r="W8" i="1" s="1"/>
  <c r="X17" i="13"/>
  <c r="W79" i="13"/>
  <c r="W23" i="13" s="1"/>
  <c r="W21" i="13"/>
  <c r="W7" i="1" l="1"/>
  <c r="Y72" i="13"/>
  <c r="X14" i="2"/>
  <c r="X7" i="2" s="1"/>
  <c r="Y73" i="13"/>
  <c r="Y14" i="13"/>
  <c r="Y74" i="13"/>
  <c r="Y67" i="13"/>
  <c r="Y15" i="13" s="1"/>
  <c r="Y55" i="13"/>
  <c r="AD155" i="7" s="1"/>
  <c r="AD145" i="7" s="1"/>
  <c r="Z64" i="13"/>
  <c r="W123" i="1"/>
  <c r="W125" i="1" s="1"/>
  <c r="W119" i="1" s="1"/>
  <c r="AC8" i="7"/>
  <c r="W29" i="2"/>
  <c r="W25" i="2"/>
  <c r="X19" i="13"/>
  <c r="X77" i="13"/>
  <c r="W63" i="1"/>
  <c r="W56" i="1" s="1"/>
  <c r="X77" i="1"/>
  <c r="Y20" i="13"/>
  <c r="X15" i="1" l="1"/>
  <c r="X8" i="1" s="1"/>
  <c r="Y17" i="13"/>
  <c r="Y75" i="13"/>
  <c r="Y16" i="13"/>
  <c r="X23" i="2"/>
  <c r="Y18" i="13"/>
  <c r="X24" i="1"/>
  <c r="X17" i="1" s="1"/>
  <c r="AD6" i="7"/>
  <c r="Y78" i="13"/>
  <c r="Y22" i="13" s="1"/>
  <c r="Z65" i="13"/>
  <c r="Z13" i="13"/>
  <c r="X21" i="13"/>
  <c r="X79" i="13"/>
  <c r="X23" i="13" s="1"/>
  <c r="X7" i="1" l="1"/>
  <c r="X63" i="1"/>
  <c r="X56" i="1" s="1"/>
  <c r="Y19" i="13"/>
  <c r="Y77" i="13"/>
  <c r="X29" i="2"/>
  <c r="X25" i="2"/>
  <c r="Z73" i="13"/>
  <c r="Y14" i="2"/>
  <c r="Y7" i="2" s="1"/>
  <c r="X123" i="1"/>
  <c r="X125" i="1" s="1"/>
  <c r="X119" i="1" s="1"/>
  <c r="AD8" i="7"/>
  <c r="Z55" i="13"/>
  <c r="AE155" i="7" s="1"/>
  <c r="AE145" i="7" s="1"/>
  <c r="Z74" i="13"/>
  <c r="AA64" i="13"/>
  <c r="Z72" i="13"/>
  <c r="Z67" i="13"/>
  <c r="Z15" i="13" s="1"/>
  <c r="Z14" i="13"/>
  <c r="Z76" i="13"/>
  <c r="Y21" i="13" l="1"/>
  <c r="Y79" i="13"/>
  <c r="Y23" i="13" s="1"/>
  <c r="Y15" i="1"/>
  <c r="Y8" i="1" s="1"/>
  <c r="Z17" i="13"/>
  <c r="Z78" i="13"/>
  <c r="Z22" i="13" s="1"/>
  <c r="AE6" i="7"/>
  <c r="AP64" i="13"/>
  <c r="AA65" i="13"/>
  <c r="AA13" i="13"/>
  <c r="AP13" i="13" s="1"/>
  <c r="Y23" i="2"/>
  <c r="Z16" i="13"/>
  <c r="Z75" i="13"/>
  <c r="Z18" i="13"/>
  <c r="Y24" i="1"/>
  <c r="Y17" i="1" s="1"/>
  <c r="Z20" i="13"/>
  <c r="Y77" i="1"/>
  <c r="Y7" i="1" l="1"/>
  <c r="Z77" i="13"/>
  <c r="Z19" i="13"/>
  <c r="Y63" i="1"/>
  <c r="Y56" i="1" s="1"/>
  <c r="Y123" i="1"/>
  <c r="Y125" i="1" s="1"/>
  <c r="Y119" i="1" s="1"/>
  <c r="AE8" i="7"/>
  <c r="AA55" i="13"/>
  <c r="AA73" i="13"/>
  <c r="AB64" i="13"/>
  <c r="AA67" i="13"/>
  <c r="AA74" i="13"/>
  <c r="AA14" i="13"/>
  <c r="AP14" i="13" s="1"/>
  <c r="Z14" i="2"/>
  <c r="AA72" i="13"/>
  <c r="AP65" i="13"/>
  <c r="AA76" i="13"/>
  <c r="Y29" i="2"/>
  <c r="Y25" i="2"/>
  <c r="Z79" i="13" l="1"/>
  <c r="Z23" i="13" s="1"/>
  <c r="Z21" i="13"/>
  <c r="AP76" i="13"/>
  <c r="AA20" i="13"/>
  <c r="AP20" i="13" s="1"/>
  <c r="Z77" i="1"/>
  <c r="AO77" i="1" s="1"/>
  <c r="AF155" i="7"/>
  <c r="AF145" i="7" s="1"/>
  <c r="AP55" i="13"/>
  <c r="Z15" i="1"/>
  <c r="AA17" i="13"/>
  <c r="AP17" i="13" s="1"/>
  <c r="AP73" i="13"/>
  <c r="AB13" i="13"/>
  <c r="AB65" i="13"/>
  <c r="AA15" i="13"/>
  <c r="AP15" i="13" s="1"/>
  <c r="AP67" i="13"/>
  <c r="Z24" i="1"/>
  <c r="AA18" i="13"/>
  <c r="AP18" i="13" s="1"/>
  <c r="AP74" i="13"/>
  <c r="AO14" i="2"/>
  <c r="Z7" i="2"/>
  <c r="AO7" i="2" s="1"/>
  <c r="AP72" i="13"/>
  <c r="Z23" i="2"/>
  <c r="AA16" i="13"/>
  <c r="AP16" i="13" s="1"/>
  <c r="AA75" i="13"/>
  <c r="AA77" i="13" l="1"/>
  <c r="AA19" i="13"/>
  <c r="AP19" i="13" s="1"/>
  <c r="AO24" i="1"/>
  <c r="Z17" i="1"/>
  <c r="AO17" i="1" s="1"/>
  <c r="AB73" i="13"/>
  <c r="AB76" i="13"/>
  <c r="AP75" i="13"/>
  <c r="Z63" i="1"/>
  <c r="AB67" i="13"/>
  <c r="AB15" i="13" s="1"/>
  <c r="AB55" i="13"/>
  <c r="AG155" i="7" s="1"/>
  <c r="AG145" i="7" s="1"/>
  <c r="AB78" i="13" s="1"/>
  <c r="AB22" i="13" s="1"/>
  <c r="AA14" i="2"/>
  <c r="AA7" i="2" s="1"/>
  <c r="AB74" i="13"/>
  <c r="AB72" i="13"/>
  <c r="AB14" i="13"/>
  <c r="AC64" i="13"/>
  <c r="AO23" i="2"/>
  <c r="AF6" i="7"/>
  <c r="AA78" i="13"/>
  <c r="Z8" i="1"/>
  <c r="AO15" i="1"/>
  <c r="AA21" i="13" l="1"/>
  <c r="AP21" i="13" s="1"/>
  <c r="AP77" i="13"/>
  <c r="AC65" i="13"/>
  <c r="AC13" i="13"/>
  <c r="AB17" i="13"/>
  <c r="AA15" i="1"/>
  <c r="AA8" i="1" s="1"/>
  <c r="AB20" i="13"/>
  <c r="AA77" i="1"/>
  <c r="AO63" i="1"/>
  <c r="Z56" i="1"/>
  <c r="AO56" i="1" s="1"/>
  <c r="AA23" i="2"/>
  <c r="AB16" i="13"/>
  <c r="AB75" i="13"/>
  <c r="AB18" i="13"/>
  <c r="AA24" i="1"/>
  <c r="AA17" i="1" s="1"/>
  <c r="Z25" i="2"/>
  <c r="AO25" i="2" s="1"/>
  <c r="Z29" i="2"/>
  <c r="AO29" i="2" s="1"/>
  <c r="AO16" i="2"/>
  <c r="AF8" i="7"/>
  <c r="Z123" i="1"/>
  <c r="Z125" i="1" s="1"/>
  <c r="Z119" i="1" s="1"/>
  <c r="AP78" i="13"/>
  <c r="AA22" i="13"/>
  <c r="AP22" i="13" s="1"/>
  <c r="AA79" i="13"/>
  <c r="AO8" i="1"/>
  <c r="Z7" i="1"/>
  <c r="AO7" i="1" s="1"/>
  <c r="AC76" i="13" l="1"/>
  <c r="AB14" i="2"/>
  <c r="AB7" i="2" s="1"/>
  <c r="AC74" i="13"/>
  <c r="AC14" i="13"/>
  <c r="AC73" i="13"/>
  <c r="AC72" i="13"/>
  <c r="AC67" i="13"/>
  <c r="AC15" i="13" s="1"/>
  <c r="AC55" i="13"/>
  <c r="AH155" i="7" s="1"/>
  <c r="AH145" i="7" s="1"/>
  <c r="AC78" i="13" s="1"/>
  <c r="AC22" i="13" s="1"/>
  <c r="AD64" i="13"/>
  <c r="AB19" i="13"/>
  <c r="AA63" i="1"/>
  <c r="AA56" i="1" s="1"/>
  <c r="AB77" i="13"/>
  <c r="AA25" i="2"/>
  <c r="AA29" i="2"/>
  <c r="AA7" i="1"/>
  <c r="AP79" i="13"/>
  <c r="AA23" i="13"/>
  <c r="AP23" i="13" s="1"/>
  <c r="AD13" i="13" l="1"/>
  <c r="AD65" i="13"/>
  <c r="AC16" i="13"/>
  <c r="AB23" i="2"/>
  <c r="AC75" i="13"/>
  <c r="AB15" i="1"/>
  <c r="AB8" i="1" s="1"/>
  <c r="AC17" i="13"/>
  <c r="AC20" i="13"/>
  <c r="AB77" i="1"/>
  <c r="AC18" i="13"/>
  <c r="AB24" i="1"/>
  <c r="AB17" i="1" s="1"/>
  <c r="AB21" i="13"/>
  <c r="AB79" i="13"/>
  <c r="AB23" i="13" s="1"/>
  <c r="AD55" i="13" l="1"/>
  <c r="AI155" i="7" s="1"/>
  <c r="AI145" i="7" s="1"/>
  <c r="AD78" i="13" s="1"/>
  <c r="AD22" i="13" s="1"/>
  <c r="AC14" i="2"/>
  <c r="AC7" i="2" s="1"/>
  <c r="AD14" i="13"/>
  <c r="AD72" i="13"/>
  <c r="AD16" i="13" s="1"/>
  <c r="AE64" i="13"/>
  <c r="AE65" i="13" s="1"/>
  <c r="AD67" i="13"/>
  <c r="AD15" i="13" s="1"/>
  <c r="AD73" i="13"/>
  <c r="AD74" i="13"/>
  <c r="AC24" i="1" s="1"/>
  <c r="AC17" i="1" s="1"/>
  <c r="AD76" i="13"/>
  <c r="AB7" i="1"/>
  <c r="AB25" i="2"/>
  <c r="AB29" i="2"/>
  <c r="AC77" i="13"/>
  <c r="AC19" i="13"/>
  <c r="AB63" i="1"/>
  <c r="AB56" i="1" s="1"/>
  <c r="AE13" i="13"/>
  <c r="AD75" i="13" l="1"/>
  <c r="AC23" i="2"/>
  <c r="AC29" i="2" s="1"/>
  <c r="AD18" i="13"/>
  <c r="AD20" i="13"/>
  <c r="AC77" i="1"/>
  <c r="AD17" i="13"/>
  <c r="AC15" i="1"/>
  <c r="AC8" i="1" s="1"/>
  <c r="AC7" i="1" s="1"/>
  <c r="AC21" i="13"/>
  <c r="AC79" i="13"/>
  <c r="AC23" i="13" s="1"/>
  <c r="AE72" i="13"/>
  <c r="AD14" i="2"/>
  <c r="AD7" i="2" s="1"/>
  <c r="AE14" i="13"/>
  <c r="AE55" i="13"/>
  <c r="AJ155" i="7" s="1"/>
  <c r="AJ145" i="7" s="1"/>
  <c r="AE78" i="13" s="1"/>
  <c r="AF64" i="13"/>
  <c r="AE67" i="13"/>
  <c r="AE15" i="13" s="1"/>
  <c r="AE74" i="13"/>
  <c r="AE76" i="13"/>
  <c r="AE73" i="13"/>
  <c r="AD19" i="13"/>
  <c r="AD77" i="13"/>
  <c r="AC63" i="1"/>
  <c r="AC56" i="1" s="1"/>
  <c r="AC25" i="2"/>
  <c r="AF65" i="13" l="1"/>
  <c r="AF76" i="13" s="1"/>
  <c r="AF13" i="13"/>
  <c r="AD24" i="1"/>
  <c r="AD17" i="1" s="1"/>
  <c r="AE18" i="13"/>
  <c r="AE17" i="13"/>
  <c r="AD15" i="1"/>
  <c r="AD8" i="1" s="1"/>
  <c r="AE20" i="13"/>
  <c r="AD77" i="1"/>
  <c r="AD23" i="2"/>
  <c r="AE75" i="13"/>
  <c r="AE16" i="13"/>
  <c r="AD21" i="13"/>
  <c r="AD79" i="13"/>
  <c r="AD23" i="13" s="1"/>
  <c r="AE22" i="13"/>
  <c r="AD7" i="1" l="1"/>
  <c r="AF67" i="13"/>
  <c r="AF15" i="13" s="1"/>
  <c r="AF74" i="13"/>
  <c r="AF73" i="13"/>
  <c r="AF14" i="13"/>
  <c r="AF72" i="13"/>
  <c r="AF55" i="13"/>
  <c r="AK155" i="7" s="1"/>
  <c r="AK145" i="7" s="1"/>
  <c r="AF78" i="13" s="1"/>
  <c r="AE14" i="2"/>
  <c r="AE7" i="2" s="1"/>
  <c r="AG64" i="13"/>
  <c r="AE19" i="13"/>
  <c r="AE77" i="13"/>
  <c r="AD63" i="1"/>
  <c r="AD56" i="1" s="1"/>
  <c r="AD25" i="2"/>
  <c r="AD29" i="2"/>
  <c r="AF20" i="13"/>
  <c r="AE77" i="1"/>
  <c r="AE15" i="1" l="1"/>
  <c r="AE8" i="1" s="1"/>
  <c r="AF17" i="13"/>
  <c r="AF16" i="13"/>
  <c r="AE23" i="2"/>
  <c r="AF75" i="13"/>
  <c r="AG13" i="13"/>
  <c r="AG65" i="13"/>
  <c r="AE79" i="13"/>
  <c r="AE23" i="13" s="1"/>
  <c r="AE21" i="13"/>
  <c r="AF18" i="13"/>
  <c r="AE24" i="1"/>
  <c r="AE17" i="1" s="1"/>
  <c r="AF22" i="13"/>
  <c r="AH64" i="13" l="1"/>
  <c r="AG14" i="13"/>
  <c r="AE7" i="1"/>
  <c r="AG73" i="13"/>
  <c r="AF14" i="2"/>
  <c r="AF7" i="2" s="1"/>
  <c r="AE25" i="2"/>
  <c r="AE29" i="2"/>
  <c r="AE63" i="1"/>
  <c r="AE56" i="1" s="1"/>
  <c r="AF19" i="13"/>
  <c r="AF77" i="13"/>
  <c r="AG76" i="13"/>
  <c r="AG74" i="13"/>
  <c r="AG67" i="13"/>
  <c r="AG15" i="13" s="1"/>
  <c r="AG55" i="13"/>
  <c r="AL155" i="7" s="1"/>
  <c r="AL145" i="7" s="1"/>
  <c r="AG78" i="13" s="1"/>
  <c r="AG22" i="13" s="1"/>
  <c r="AG72" i="13"/>
  <c r="AH65" i="13" l="1"/>
  <c r="AH76" i="13" s="1"/>
  <c r="AH13" i="13"/>
  <c r="AF15" i="1"/>
  <c r="AF8" i="1" s="1"/>
  <c r="AG17" i="13"/>
  <c r="AF21" i="13"/>
  <c r="AF79" i="13"/>
  <c r="AF23" i="13" s="1"/>
  <c r="AF77" i="1"/>
  <c r="AG20" i="13"/>
  <c r="AG18" i="13"/>
  <c r="AF24" i="1"/>
  <c r="AF17" i="1" s="1"/>
  <c r="AF23" i="2"/>
  <c r="AG16" i="13"/>
  <c r="AG75" i="13"/>
  <c r="AH55" i="13" l="1"/>
  <c r="AM155" i="7" s="1"/>
  <c r="AM145" i="7" s="1"/>
  <c r="AH78" i="13" s="1"/>
  <c r="AH22" i="13" s="1"/>
  <c r="AH67" i="13"/>
  <c r="AH15" i="13" s="1"/>
  <c r="AH72" i="13"/>
  <c r="AG14" i="2"/>
  <c r="AG7" i="2" s="1"/>
  <c r="AI64" i="13"/>
  <c r="AH73" i="13"/>
  <c r="AH74" i="13"/>
  <c r="AH14" i="13"/>
  <c r="AF7" i="1"/>
  <c r="AF25" i="2"/>
  <c r="AF29" i="2"/>
  <c r="AG19" i="13"/>
  <c r="AG77" i="13"/>
  <c r="AF63" i="1"/>
  <c r="AF56" i="1" s="1"/>
  <c r="AG77" i="1"/>
  <c r="AH20" i="13"/>
  <c r="AH75" i="13" l="1"/>
  <c r="AG23" i="2"/>
  <c r="AH16" i="13"/>
  <c r="AI13" i="13"/>
  <c r="AI65" i="13"/>
  <c r="AH17" i="13"/>
  <c r="AG15" i="1"/>
  <c r="AG8" i="1" s="1"/>
  <c r="AH18" i="13"/>
  <c r="AG24" i="1"/>
  <c r="AG17" i="1" s="1"/>
  <c r="AG79" i="13"/>
  <c r="AG23" i="13" s="1"/>
  <c r="AG21" i="13"/>
  <c r="AG7" i="1" l="1"/>
  <c r="AH77" i="13"/>
  <c r="AH19" i="13"/>
  <c r="AG63" i="1"/>
  <c r="AG56" i="1" s="1"/>
  <c r="AG25" i="2"/>
  <c r="AG29" i="2"/>
  <c r="AI76" i="13"/>
  <c r="AJ64" i="13"/>
  <c r="AI74" i="13"/>
  <c r="AI73" i="13"/>
  <c r="AI14" i="13"/>
  <c r="AH14" i="2"/>
  <c r="AH7" i="2" s="1"/>
  <c r="AI55" i="13"/>
  <c r="AN155" i="7" s="1"/>
  <c r="AN145" i="7" s="1"/>
  <c r="AI78" i="13" s="1"/>
  <c r="AI22" i="13" s="1"/>
  <c r="AI72" i="13"/>
  <c r="AI67" i="13"/>
  <c r="AI15" i="13" s="1"/>
  <c r="AJ13" i="13" l="1"/>
  <c r="AJ65" i="13"/>
  <c r="AH24" i="1"/>
  <c r="AH17" i="1" s="1"/>
  <c r="AI18" i="13"/>
  <c r="AI17" i="13"/>
  <c r="AH15" i="1"/>
  <c r="AH8" i="1" s="1"/>
  <c r="AH21" i="13"/>
  <c r="AH79" i="13"/>
  <c r="AH23" i="13" s="1"/>
  <c r="AI75" i="13"/>
  <c r="AH63" i="1" s="1"/>
  <c r="AH56" i="1" s="1"/>
  <c r="AH23" i="2"/>
  <c r="AI16" i="13"/>
  <c r="AH77" i="1"/>
  <c r="AI20" i="13"/>
  <c r="AH7" i="1" l="1"/>
  <c r="AJ72" i="13"/>
  <c r="AJ55" i="13"/>
  <c r="AO155" i="7" s="1"/>
  <c r="AO145" i="7" s="1"/>
  <c r="AJ78" i="13" s="1"/>
  <c r="AJ22" i="13" s="1"/>
  <c r="AK64" i="13"/>
  <c r="AI14" i="2"/>
  <c r="AI7" i="2" s="1"/>
  <c r="AJ14" i="13"/>
  <c r="AJ76" i="13"/>
  <c r="AJ73" i="13"/>
  <c r="AJ74" i="13"/>
  <c r="AJ67" i="13"/>
  <c r="AJ15" i="13" s="1"/>
  <c r="AI19" i="13"/>
  <c r="AI77" i="13"/>
  <c r="AH29" i="2"/>
  <c r="AH25" i="2"/>
  <c r="AO404" i="15"/>
  <c r="F429" i="15"/>
  <c r="G429" i="15"/>
  <c r="H429" i="15"/>
  <c r="I429" i="15"/>
  <c r="J429" i="15"/>
  <c r="K429" i="15"/>
  <c r="L429" i="15"/>
  <c r="M429" i="15"/>
  <c r="N429" i="15"/>
  <c r="AO410" i="15"/>
  <c r="O429" i="15"/>
  <c r="P429" i="15"/>
  <c r="AO378" i="15"/>
  <c r="AP404" i="15"/>
  <c r="Q429" i="15"/>
  <c r="R429" i="15"/>
  <c r="S429" i="15"/>
  <c r="T429" i="15"/>
  <c r="U429" i="15"/>
  <c r="V429" i="15"/>
  <c r="W429" i="15"/>
  <c r="X429" i="15"/>
  <c r="Y429" i="15"/>
  <c r="Z429" i="15"/>
  <c r="AA429" i="15"/>
  <c r="AP410" i="15"/>
  <c r="AC429" i="15"/>
  <c r="AB429" i="15"/>
  <c r="AQ404" i="15"/>
  <c r="AD429" i="15"/>
  <c r="AF429" i="15"/>
  <c r="AE429" i="15"/>
  <c r="AG429" i="15"/>
  <c r="AI429" i="15"/>
  <c r="AH429" i="15"/>
  <c r="AJ429" i="15"/>
  <c r="AK429" i="15"/>
  <c r="AQ410" i="15"/>
  <c r="AL429" i="15"/>
  <c r="AM429" i="15"/>
  <c r="AQ378" i="15"/>
  <c r="AJ75" i="13" l="1"/>
  <c r="AI23" i="2"/>
  <c r="AI29" i="2" s="1"/>
  <c r="AJ16" i="13"/>
  <c r="AK13" i="13"/>
  <c r="AK65" i="13"/>
  <c r="AJ14" i="2" s="1"/>
  <c r="AJ7" i="2" s="1"/>
  <c r="AJ20" i="13"/>
  <c r="AI77" i="1"/>
  <c r="AJ17" i="13"/>
  <c r="AI15" i="1"/>
  <c r="AI8" i="1" s="1"/>
  <c r="AJ77" i="13"/>
  <c r="AJ79" i="13" s="1"/>
  <c r="AJ23" i="13" s="1"/>
  <c r="AI24" i="1"/>
  <c r="AI17" i="1" s="1"/>
  <c r="AJ18" i="13"/>
  <c r="AI21" i="13"/>
  <c r="AI79" i="13"/>
  <c r="AI23" i="13" s="1"/>
  <c r="G380" i="15"/>
  <c r="H380" i="15"/>
  <c r="I380" i="15"/>
  <c r="J380" i="15"/>
  <c r="M380" i="15"/>
  <c r="N380" i="15"/>
  <c r="Q380" i="15"/>
  <c r="R380" i="15"/>
  <c r="U380" i="15"/>
  <c r="X380" i="15"/>
  <c r="Z380" i="15"/>
  <c r="AF380" i="15"/>
  <c r="AE380" i="15"/>
  <c r="AG380" i="15"/>
  <c r="AK380" i="15"/>
  <c r="F430" i="15"/>
  <c r="F380" i="15"/>
  <c r="K430" i="15"/>
  <c r="K380" i="15"/>
  <c r="L430" i="15"/>
  <c r="L380" i="15"/>
  <c r="O430" i="15"/>
  <c r="O380" i="15"/>
  <c r="P430" i="15"/>
  <c r="P380" i="15"/>
  <c r="S430" i="15"/>
  <c r="S380" i="15"/>
  <c r="T430" i="15"/>
  <c r="T380" i="15"/>
  <c r="V430" i="15"/>
  <c r="V380" i="15"/>
  <c r="W430" i="15"/>
  <c r="W380" i="15"/>
  <c r="Y430" i="15"/>
  <c r="Y380" i="15"/>
  <c r="AA430" i="15"/>
  <c r="AA380" i="15"/>
  <c r="AC430" i="15"/>
  <c r="AC380" i="15"/>
  <c r="AB430" i="15"/>
  <c r="AB380" i="15"/>
  <c r="AD430" i="15"/>
  <c r="AD380" i="15"/>
  <c r="AI430" i="15"/>
  <c r="AI380" i="15"/>
  <c r="AH430" i="15"/>
  <c r="AH380" i="15"/>
  <c r="AJ430" i="15"/>
  <c r="AJ380" i="15"/>
  <c r="AL430" i="15"/>
  <c r="AL380" i="15"/>
  <c r="AM430" i="15"/>
  <c r="AM380" i="15"/>
  <c r="G430" i="15"/>
  <c r="H430" i="15"/>
  <c r="H381" i="15" s="1"/>
  <c r="H384" i="15" s="1"/>
  <c r="I430" i="15"/>
  <c r="I381" i="15" s="1"/>
  <c r="I384" i="15" s="1"/>
  <c r="J430" i="15"/>
  <c r="J381" i="15" s="1"/>
  <c r="J384" i="15" s="1"/>
  <c r="M430" i="15"/>
  <c r="M381" i="15" s="1"/>
  <c r="M384" i="15" s="1"/>
  <c r="N430" i="15"/>
  <c r="N381" i="15" s="1"/>
  <c r="N384" i="15" s="1"/>
  <c r="Q430" i="15"/>
  <c r="Q381" i="15" s="1"/>
  <c r="Q384" i="15" s="1"/>
  <c r="R430" i="15"/>
  <c r="R381" i="15" s="1"/>
  <c r="R384" i="15" s="1"/>
  <c r="U430" i="15"/>
  <c r="U381" i="15" s="1"/>
  <c r="U384" i="15" s="1"/>
  <c r="X430" i="15"/>
  <c r="X381" i="15" s="1"/>
  <c r="X384" i="15" s="1"/>
  <c r="Z430" i="15"/>
  <c r="Z381" i="15" s="1"/>
  <c r="Z384" i="15" s="1"/>
  <c r="AF430" i="15"/>
  <c r="AF381" i="15" s="1"/>
  <c r="AF384" i="15" s="1"/>
  <c r="AE430" i="15"/>
  <c r="AE381" i="15" s="1"/>
  <c r="AE384" i="15" s="1"/>
  <c r="AG430" i="15"/>
  <c r="AG381" i="15" s="1"/>
  <c r="AG384" i="15" s="1"/>
  <c r="AK430" i="15"/>
  <c r="AK381" i="15" s="1"/>
  <c r="AK384" i="15" s="1"/>
  <c r="AQ429" i="15"/>
  <c r="AP429" i="15"/>
  <c r="AO429" i="15"/>
  <c r="AP378" i="15"/>
  <c r="AI25" i="2" l="1"/>
  <c r="AK74" i="13"/>
  <c r="AJ21" i="13"/>
  <c r="AK73" i="13"/>
  <c r="AK17" i="13" s="1"/>
  <c r="AK14" i="13"/>
  <c r="AK72" i="13"/>
  <c r="AJ23" i="2" s="1"/>
  <c r="AL64" i="13"/>
  <c r="AL13" i="13" s="1"/>
  <c r="AI7" i="1"/>
  <c r="AJ19" i="13"/>
  <c r="AI63" i="1"/>
  <c r="AI56" i="1" s="1"/>
  <c r="AK67" i="13"/>
  <c r="AK15" i="13" s="1"/>
  <c r="AK55" i="13"/>
  <c r="AP155" i="7" s="1"/>
  <c r="AP145" i="7" s="1"/>
  <c r="AK78" i="13" s="1"/>
  <c r="AK22" i="13" s="1"/>
  <c r="AK76" i="13"/>
  <c r="AJ77" i="1" s="1"/>
  <c r="AK18" i="13"/>
  <c r="AJ24" i="1"/>
  <c r="AJ17" i="1" s="1"/>
  <c r="G10" i="15"/>
  <c r="F47" i="1"/>
  <c r="F45" i="1" s="1"/>
  <c r="I10" i="15"/>
  <c r="H47" i="1"/>
  <c r="H45" i="1" s="1"/>
  <c r="H10" i="15"/>
  <c r="G47" i="1"/>
  <c r="G45" i="1" s="1"/>
  <c r="J10" i="15"/>
  <c r="I47" i="1"/>
  <c r="I45" i="1" s="1"/>
  <c r="M10" i="15"/>
  <c r="L47" i="1"/>
  <c r="L45" i="1" s="1"/>
  <c r="N10" i="15"/>
  <c r="M47" i="1"/>
  <c r="M45" i="1" s="1"/>
  <c r="Q10" i="15"/>
  <c r="P47" i="1"/>
  <c r="P45" i="1" s="1"/>
  <c r="R10" i="15"/>
  <c r="Q47" i="1"/>
  <c r="Q45" i="1" s="1"/>
  <c r="U10" i="15"/>
  <c r="T47" i="1"/>
  <c r="T45" i="1" s="1"/>
  <c r="X10" i="15"/>
  <c r="W47" i="1"/>
  <c r="W45" i="1" s="1"/>
  <c r="AE47" i="1"/>
  <c r="AE45" i="1" s="1"/>
  <c r="AF10" i="15"/>
  <c r="AE10" i="15"/>
  <c r="AD47" i="1"/>
  <c r="AD45" i="1" s="1"/>
  <c r="AF47" i="1"/>
  <c r="AF45" i="1" s="1"/>
  <c r="AG10" i="15"/>
  <c r="AJ47" i="1"/>
  <c r="AJ45" i="1" s="1"/>
  <c r="AK10" i="15"/>
  <c r="Z10" i="15"/>
  <c r="Y47" i="1"/>
  <c r="Y45" i="1" s="1"/>
  <c r="F381" i="15"/>
  <c r="K381" i="15"/>
  <c r="L381" i="15"/>
  <c r="O381" i="15"/>
  <c r="P381" i="15"/>
  <c r="S381" i="15"/>
  <c r="T381" i="15"/>
  <c r="V381" i="15"/>
  <c r="W381" i="15"/>
  <c r="Y381" i="15"/>
  <c r="AA381" i="15"/>
  <c r="AC381" i="15"/>
  <c r="AB381" i="15"/>
  <c r="AD381" i="15"/>
  <c r="AD384" i="15" s="1"/>
  <c r="AI381" i="15"/>
  <c r="AI384" i="15" s="1"/>
  <c r="AH381" i="15"/>
  <c r="AH384" i="15" s="1"/>
  <c r="AJ381" i="15"/>
  <c r="AJ384" i="15" s="1"/>
  <c r="AL381" i="15"/>
  <c r="AL384" i="15" s="1"/>
  <c r="AM381" i="15"/>
  <c r="AM384" i="15" s="1"/>
  <c r="G381" i="15"/>
  <c r="G384" i="15" s="1"/>
  <c r="F10" i="15"/>
  <c r="E47" i="1"/>
  <c r="K10" i="15"/>
  <c r="J47" i="1"/>
  <c r="J45" i="1" s="1"/>
  <c r="L10" i="15"/>
  <c r="K47" i="1"/>
  <c r="K45" i="1" s="1"/>
  <c r="O10" i="15"/>
  <c r="N47" i="1"/>
  <c r="N45" i="1" s="1"/>
  <c r="P10" i="15"/>
  <c r="O47" i="1"/>
  <c r="S10" i="15"/>
  <c r="R47" i="1"/>
  <c r="R45" i="1" s="1"/>
  <c r="T10" i="15"/>
  <c r="S47" i="1"/>
  <c r="S45" i="1" s="1"/>
  <c r="V10" i="15"/>
  <c r="U47" i="1"/>
  <c r="U45" i="1" s="1"/>
  <c r="W10" i="15"/>
  <c r="V47" i="1"/>
  <c r="V45" i="1" s="1"/>
  <c r="Y10" i="15"/>
  <c r="X47" i="1"/>
  <c r="X45" i="1" s="1"/>
  <c r="AA10" i="15"/>
  <c r="Z47" i="1"/>
  <c r="Z45" i="1" s="1"/>
  <c r="AC10" i="15"/>
  <c r="AB47" i="1"/>
  <c r="AB45" i="1" s="1"/>
  <c r="AB10" i="15"/>
  <c r="AA47" i="1"/>
  <c r="AD10" i="15"/>
  <c r="AC47" i="1"/>
  <c r="AC45" i="1" s="1"/>
  <c r="AI10" i="15"/>
  <c r="AH47" i="1"/>
  <c r="AH45" i="1" s="1"/>
  <c r="AH10" i="15"/>
  <c r="AG47" i="1"/>
  <c r="AG45" i="1" s="1"/>
  <c r="AJ10" i="15"/>
  <c r="AI47" i="1"/>
  <c r="AI45" i="1" s="1"/>
  <c r="AL10" i="15"/>
  <c r="AK47" i="1"/>
  <c r="AK45" i="1" s="1"/>
  <c r="AM10" i="15"/>
  <c r="AL47" i="1"/>
  <c r="AL45" i="1" s="1"/>
  <c r="H14" i="15"/>
  <c r="H11" i="15"/>
  <c r="I14" i="15"/>
  <c r="I11" i="15"/>
  <c r="J14" i="15"/>
  <c r="J11" i="15"/>
  <c r="M14" i="15"/>
  <c r="M11" i="15"/>
  <c r="N14" i="15"/>
  <c r="N11" i="15"/>
  <c r="Q14" i="15"/>
  <c r="Q11" i="15"/>
  <c r="R14" i="15"/>
  <c r="R11" i="15"/>
  <c r="U14" i="15"/>
  <c r="U11" i="15"/>
  <c r="X14" i="15"/>
  <c r="X11" i="15"/>
  <c r="Z14" i="15"/>
  <c r="Z11" i="15"/>
  <c r="AF14" i="15"/>
  <c r="AF11" i="15"/>
  <c r="AE14" i="15"/>
  <c r="AE11" i="15"/>
  <c r="AG14" i="15"/>
  <c r="AG11" i="15"/>
  <c r="AK14" i="15"/>
  <c r="AK11" i="15"/>
  <c r="AP380" i="15"/>
  <c r="AO380" i="15"/>
  <c r="AO379" i="15"/>
  <c r="AO430" i="15"/>
  <c r="AP379" i="15"/>
  <c r="AP430" i="15"/>
  <c r="AQ430" i="15"/>
  <c r="AQ379" i="15"/>
  <c r="AQ380" i="15"/>
  <c r="AK75" i="13" l="1"/>
  <c r="AK16" i="13"/>
  <c r="AL65" i="13"/>
  <c r="AL74" i="13" s="1"/>
  <c r="AK77" i="13"/>
  <c r="AJ15" i="1"/>
  <c r="AJ8" i="1" s="1"/>
  <c r="AJ7" i="1" s="1"/>
  <c r="AK20" i="13"/>
  <c r="AL73" i="13"/>
  <c r="AL17" i="13" s="1"/>
  <c r="AL67" i="13"/>
  <c r="AL15" i="13" s="1"/>
  <c r="AL72" i="13"/>
  <c r="AL14" i="13"/>
  <c r="AM64" i="13"/>
  <c r="AL55" i="13"/>
  <c r="AQ155" i="7" s="1"/>
  <c r="AQ145" i="7" s="1"/>
  <c r="AL78" i="13" s="1"/>
  <c r="AK21" i="13"/>
  <c r="AK79" i="13"/>
  <c r="AK23" i="13" s="1"/>
  <c r="AJ25" i="2"/>
  <c r="AJ29" i="2"/>
  <c r="AK14" i="2"/>
  <c r="AK7" i="2" s="1"/>
  <c r="AL76" i="13"/>
  <c r="AK19" i="13"/>
  <c r="AJ63" i="1"/>
  <c r="AJ56" i="1" s="1"/>
  <c r="AK24" i="1"/>
  <c r="AK17" i="1" s="1"/>
  <c r="AL18" i="13"/>
  <c r="T384" i="15"/>
  <c r="T14" i="15" s="1"/>
  <c r="T11" i="15"/>
  <c r="V384" i="15"/>
  <c r="V14" i="15" s="1"/>
  <c r="V11" i="15"/>
  <c r="W384" i="15"/>
  <c r="W14" i="15" s="1"/>
  <c r="W11" i="15"/>
  <c r="Y384" i="15"/>
  <c r="Y14" i="15" s="1"/>
  <c r="Y11" i="15"/>
  <c r="AA384" i="15"/>
  <c r="AA14" i="15" s="1"/>
  <c r="AA11" i="15"/>
  <c r="AC384" i="15"/>
  <c r="AC14" i="15" s="1"/>
  <c r="AC11" i="15"/>
  <c r="AB384" i="15"/>
  <c r="AB14" i="15" s="1"/>
  <c r="AB11" i="15"/>
  <c r="F11" i="15"/>
  <c r="F384" i="15"/>
  <c r="F14" i="15" s="1"/>
  <c r="K11" i="15"/>
  <c r="K384" i="15"/>
  <c r="K14" i="15" s="1"/>
  <c r="L11" i="15"/>
  <c r="L384" i="15"/>
  <c r="L14" i="15" s="1"/>
  <c r="O11" i="15"/>
  <c r="O384" i="15"/>
  <c r="O14" i="15" s="1"/>
  <c r="P11" i="15"/>
  <c r="P384" i="15"/>
  <c r="P14" i="15" s="1"/>
  <c r="S11" i="15"/>
  <c r="S384" i="15"/>
  <c r="S14" i="15" s="1"/>
  <c r="AD14" i="15"/>
  <c r="AD11" i="15"/>
  <c r="AI14" i="15"/>
  <c r="AI11" i="15"/>
  <c r="AH14" i="15"/>
  <c r="AH11" i="15"/>
  <c r="AJ14" i="15"/>
  <c r="AJ11" i="15"/>
  <c r="AL14" i="15"/>
  <c r="AL11" i="15"/>
  <c r="AM14" i="15"/>
  <c r="AM11" i="15"/>
  <c r="G14" i="15"/>
  <c r="G11" i="15"/>
  <c r="AP431" i="15"/>
  <c r="AQ431" i="15"/>
  <c r="AO431" i="15"/>
  <c r="E45" i="1"/>
  <c r="AN47" i="1"/>
  <c r="O45" i="1"/>
  <c r="AO47" i="1"/>
  <c r="AA45" i="1"/>
  <c r="AP47" i="1"/>
  <c r="AO10" i="15"/>
  <c r="AP10" i="15"/>
  <c r="AQ10" i="15"/>
  <c r="AO381" i="15"/>
  <c r="AP381" i="15"/>
  <c r="AQ381" i="15"/>
  <c r="AK15" i="1" l="1"/>
  <c r="AK8" i="1" s="1"/>
  <c r="AK7" i="1" s="1"/>
  <c r="AK23" i="2"/>
  <c r="AK25" i="2" s="1"/>
  <c r="AL16" i="13"/>
  <c r="AL75" i="13"/>
  <c r="AM65" i="13"/>
  <c r="AQ64" i="13"/>
  <c r="AM13" i="13"/>
  <c r="AQ13" i="13" s="1"/>
  <c r="AK77" i="1"/>
  <c r="AL20" i="13"/>
  <c r="AL77" i="13"/>
  <c r="AK63" i="1"/>
  <c r="AK56" i="1" s="1"/>
  <c r="AL19" i="13"/>
  <c r="AL22" i="13"/>
  <c r="AP11" i="15"/>
  <c r="AP14" i="15"/>
  <c r="AO11" i="15"/>
  <c r="AQ14" i="15"/>
  <c r="AQ11" i="15"/>
  <c r="AO14" i="15"/>
  <c r="AO45" i="1"/>
  <c r="AP45" i="1"/>
  <c r="AN45" i="1"/>
  <c r="AO384" i="15"/>
  <c r="AP384" i="15"/>
  <c r="AQ384" i="15"/>
  <c r="AK29" i="2" l="1"/>
  <c r="AM73" i="13"/>
  <c r="AM74" i="13"/>
  <c r="AL14" i="2"/>
  <c r="AM14" i="13"/>
  <c r="AQ14" i="13" s="1"/>
  <c r="AM55" i="13"/>
  <c r="AM72" i="13"/>
  <c r="AQ65" i="13"/>
  <c r="AM67" i="13"/>
  <c r="AM76" i="13"/>
  <c r="AP14" i="2"/>
  <c r="AL7" i="2"/>
  <c r="AP7" i="2" s="1"/>
  <c r="AL79" i="13"/>
  <c r="AL23" i="13" s="1"/>
  <c r="AL21" i="13"/>
  <c r="AL15" i="1" l="1"/>
  <c r="AQ73" i="13"/>
  <c r="AM17" i="13"/>
  <c r="AQ17" i="13" s="1"/>
  <c r="AM18" i="13"/>
  <c r="AQ18" i="13" s="1"/>
  <c r="AL24" i="1"/>
  <c r="AQ74" i="13"/>
  <c r="AQ55" i="13"/>
  <c r="AR155" i="7"/>
  <c r="AR145" i="7" s="1"/>
  <c r="AM78" i="13" s="1"/>
  <c r="AL23" i="2"/>
  <c r="AM16" i="13"/>
  <c r="AQ16" i="13" s="1"/>
  <c r="AM75" i="13"/>
  <c r="AQ72" i="13"/>
  <c r="AQ67" i="13"/>
  <c r="AM15" i="13"/>
  <c r="AQ15" i="13" s="1"/>
  <c r="AQ76" i="13"/>
  <c r="AL77" i="1"/>
  <c r="AP77" i="1" s="1"/>
  <c r="AM20" i="13"/>
  <c r="AQ20" i="13" s="1"/>
  <c r="AL8" i="1" l="1"/>
  <c r="AP15" i="1"/>
  <c r="AP24" i="1"/>
  <c r="AL17" i="1"/>
  <c r="AP17" i="1" s="1"/>
  <c r="AQ78" i="13"/>
  <c r="AM22" i="13"/>
  <c r="AQ22" i="13" s="1"/>
  <c r="AP23" i="2"/>
  <c r="AM77" i="13"/>
  <c r="AQ75" i="13"/>
  <c r="AL63" i="1"/>
  <c r="AM19" i="13"/>
  <c r="AQ19" i="13" s="1"/>
  <c r="AP8" i="1" l="1"/>
  <c r="AL7" i="1"/>
  <c r="AP7" i="1" s="1"/>
  <c r="AL29" i="2"/>
  <c r="AP29" i="2" s="1"/>
  <c r="AL25" i="2"/>
  <c r="AP25" i="2" s="1"/>
  <c r="AP16" i="2"/>
  <c r="AM79" i="13"/>
  <c r="AM21" i="13"/>
  <c r="AQ21" i="13" s="1"/>
  <c r="AQ77" i="13"/>
  <c r="AP63" i="1"/>
  <c r="AL56" i="1"/>
  <c r="AP56" i="1" s="1"/>
  <c r="AM23" i="13"/>
  <c r="AQ23" i="13" s="1"/>
  <c r="AQ79" i="13"/>
  <c r="AP160" i="16" l="1"/>
  <c r="AB176" i="16"/>
  <c r="AP177" i="16"/>
  <c r="Z45" i="2" l="1"/>
  <c r="AO45" i="2" l="1"/>
  <c r="AQ169" i="16" l="1"/>
  <c r="AL45" i="2"/>
  <c r="AQ177" i="16"/>
  <c r="AP45" i="2" l="1"/>
  <c r="AQ160" i="16"/>
  <c r="AB171" i="16" l="1"/>
  <c r="AC171" i="16"/>
  <c r="AD171" i="16"/>
  <c r="AE171" i="16"/>
  <c r="AF171" i="16"/>
  <c r="AG171" i="16"/>
  <c r="AB173" i="16" l="1"/>
  <c r="AB177" i="16" s="1"/>
  <c r="AB160" i="16" s="1"/>
  <c r="AG254" i="7"/>
  <c r="AG253" i="7" s="1"/>
  <c r="AC173" i="16"/>
  <c r="AH254" i="7"/>
  <c r="AH253" i="7" s="1"/>
  <c r="AD173" i="16"/>
  <c r="AI254" i="7"/>
  <c r="AI253" i="7" s="1"/>
  <c r="AE173" i="16"/>
  <c r="AJ254" i="7"/>
  <c r="AJ253" i="7" s="1"/>
  <c r="AF173" i="16"/>
  <c r="AK254" i="7"/>
  <c r="AK253" i="7" s="1"/>
  <c r="AG173" i="16"/>
  <c r="AL254" i="7"/>
  <c r="AL253" i="7" s="1"/>
  <c r="AG6" i="7" l="1"/>
  <c r="AB183" i="16"/>
  <c r="AH6" i="7"/>
  <c r="AC183" i="16"/>
  <c r="AI6" i="7"/>
  <c r="AD183" i="16"/>
  <c r="AJ6" i="7"/>
  <c r="AE183" i="16"/>
  <c r="AK6" i="7"/>
  <c r="AF183" i="16"/>
  <c r="AL6" i="7"/>
  <c r="AG183" i="16"/>
  <c r="AC176" i="16"/>
  <c r="AC177" i="16" s="1"/>
  <c r="AC160" i="16" s="1"/>
  <c r="AB181" i="16"/>
  <c r="AB162" i="16" s="1"/>
  <c r="AB180" i="16"/>
  <c r="AB161" i="16" s="1"/>
  <c r="AG8" i="7" l="1"/>
  <c r="AB123" i="1"/>
  <c r="AB125" i="1" s="1"/>
  <c r="AB119" i="1" s="1"/>
  <c r="AH8" i="7"/>
  <c r="AC123" i="1"/>
  <c r="AC125" i="1" s="1"/>
  <c r="AC119" i="1" s="1"/>
  <c r="AI8" i="7"/>
  <c r="AD123" i="1"/>
  <c r="AD125" i="1" s="1"/>
  <c r="AD119" i="1" s="1"/>
  <c r="AJ8" i="7"/>
  <c r="AK8" i="7"/>
  <c r="AE123" i="1"/>
  <c r="AE125" i="1" s="1"/>
  <c r="AE119" i="1" s="1"/>
  <c r="AF123" i="1"/>
  <c r="AF125" i="1" s="1"/>
  <c r="AF119" i="1" s="1"/>
  <c r="AL8" i="7"/>
  <c r="AC164" i="16"/>
  <c r="AB157" i="1" s="1"/>
  <c r="AA45" i="2"/>
  <c r="AB164" i="16"/>
  <c r="AA157" i="1" s="1"/>
  <c r="AA166" i="1" s="1"/>
  <c r="AA160" i="1" s="1"/>
  <c r="AB182" i="16"/>
  <c r="AB163" i="16" s="1"/>
  <c r="AD176" i="16"/>
  <c r="AD177" i="16" s="1"/>
  <c r="AD160" i="16" s="1"/>
  <c r="AC180" i="16"/>
  <c r="AC161" i="16" s="1"/>
  <c r="AC181" i="16"/>
  <c r="AC162" i="16" s="1"/>
  <c r="AB166" i="1" l="1"/>
  <c r="AB160" i="1" s="1"/>
  <c r="AA123" i="1"/>
  <c r="AA125" i="1" s="1"/>
  <c r="AA119" i="1" s="1"/>
  <c r="AC165" i="16"/>
  <c r="AB165" i="16"/>
  <c r="AA54" i="1"/>
  <c r="AA40" i="1"/>
  <c r="AB45" i="2"/>
  <c r="AE176" i="16"/>
  <c r="AE177" i="16" s="1"/>
  <c r="AE160" i="16" s="1"/>
  <c r="AD164" i="16"/>
  <c r="AC157" i="1" s="1"/>
  <c r="AC182" i="16"/>
  <c r="AC163" i="16" s="1"/>
  <c r="AB54" i="1"/>
  <c r="AD180" i="16"/>
  <c r="AD161" i="16" s="1"/>
  <c r="AD181" i="16"/>
  <c r="AD162" i="16" s="1"/>
  <c r="AC166" i="1" l="1"/>
  <c r="AC160" i="1" s="1"/>
  <c r="AB166" i="16"/>
  <c r="AD165" i="16"/>
  <c r="AC45" i="2"/>
  <c r="AF176" i="16"/>
  <c r="AF177" i="16" s="1"/>
  <c r="AF160" i="16" s="1"/>
  <c r="AE164" i="16"/>
  <c r="AD157" i="1" s="1"/>
  <c r="AD166" i="1" s="1"/>
  <c r="AD160" i="1" s="1"/>
  <c r="AC166" i="16"/>
  <c r="AB40" i="1"/>
  <c r="AD182" i="16"/>
  <c r="AD163" i="16" s="1"/>
  <c r="AE180" i="16"/>
  <c r="AE161" i="16" s="1"/>
  <c r="AE181" i="16"/>
  <c r="AE162" i="16" s="1"/>
  <c r="AE165" i="16" l="1"/>
  <c r="AD45" i="2"/>
  <c r="AG176" i="16"/>
  <c r="AG177" i="16" s="1"/>
  <c r="AG160" i="16" s="1"/>
  <c r="AF164" i="16"/>
  <c r="AE157" i="1" s="1"/>
  <c r="AE166" i="1" s="1"/>
  <c r="AE160" i="1" s="1"/>
  <c r="AC40" i="1"/>
  <c r="AC54" i="1"/>
  <c r="AE182" i="16"/>
  <c r="AE163" i="16" s="1"/>
  <c r="AF181" i="16"/>
  <c r="AF162" i="16" s="1"/>
  <c r="AF180" i="16"/>
  <c r="AF161" i="16" s="1"/>
  <c r="AF165" i="16" l="1"/>
  <c r="AE45" i="2"/>
  <c r="AH176" i="16"/>
  <c r="AG164" i="16"/>
  <c r="AF157" i="1" s="1"/>
  <c r="AD166" i="16"/>
  <c r="AD40" i="1"/>
  <c r="AF182" i="16"/>
  <c r="AF163" i="16" s="1"/>
  <c r="AD54" i="1"/>
  <c r="AG181" i="16"/>
  <c r="AG162" i="16" s="1"/>
  <c r="AG180" i="16"/>
  <c r="AG161" i="16" s="1"/>
  <c r="AF166" i="1" l="1"/>
  <c r="AF160" i="1" s="1"/>
  <c r="AG165" i="16"/>
  <c r="AF45" i="2"/>
  <c r="AE40" i="1"/>
  <c r="AF54" i="1"/>
  <c r="AG182" i="16"/>
  <c r="AG163" i="16" s="1"/>
  <c r="AE166" i="16"/>
  <c r="AE54" i="1"/>
  <c r="AF40" i="1" l="1"/>
  <c r="AF166" i="16"/>
  <c r="AG166" i="16" l="1"/>
  <c r="AH171" i="16" l="1"/>
  <c r="AI171" i="16"/>
  <c r="AJ171" i="16"/>
  <c r="AK171" i="16"/>
  <c r="AH173" i="16" l="1"/>
  <c r="AH177" i="16" s="1"/>
  <c r="AH160" i="16" s="1"/>
  <c r="AM254" i="7"/>
  <c r="AM253" i="7" s="1"/>
  <c r="AI173" i="16"/>
  <c r="AN254" i="7"/>
  <c r="AN253" i="7" s="1"/>
  <c r="AJ173" i="16"/>
  <c r="AO254" i="7"/>
  <c r="AO253" i="7" s="1"/>
  <c r="AK173" i="16"/>
  <c r="AP254" i="7"/>
  <c r="AP253" i="7" s="1"/>
  <c r="AM6" i="7" l="1"/>
  <c r="AH183" i="16"/>
  <c r="AN6" i="7"/>
  <c r="AI183" i="16"/>
  <c r="AO6" i="7"/>
  <c r="AJ183" i="16"/>
  <c r="AP6" i="7"/>
  <c r="AK183" i="16"/>
  <c r="AI176" i="16"/>
  <c r="AI177" i="16" s="1"/>
  <c r="AI160" i="16" s="1"/>
  <c r="AH181" i="16"/>
  <c r="AH162" i="16" s="1"/>
  <c r="AH180" i="16"/>
  <c r="AH161" i="16" s="1"/>
  <c r="AM8" i="7" l="1"/>
  <c r="AH123" i="1"/>
  <c r="AH125" i="1" s="1"/>
  <c r="AH119" i="1" s="1"/>
  <c r="AN8" i="7"/>
  <c r="AI123" i="1"/>
  <c r="AI125" i="1" s="1"/>
  <c r="AI119" i="1" s="1"/>
  <c r="AO8" i="7"/>
  <c r="AJ123" i="1"/>
  <c r="AJ125" i="1" s="1"/>
  <c r="AJ119" i="1" s="1"/>
  <c r="AP8" i="7"/>
  <c r="AI164" i="16"/>
  <c r="AH157" i="1" s="1"/>
  <c r="AH164" i="16"/>
  <c r="AG157" i="1" s="1"/>
  <c r="AG166" i="1" s="1"/>
  <c r="AG160" i="1" s="1"/>
  <c r="AG45" i="2"/>
  <c r="AH182" i="16"/>
  <c r="AH163" i="16" s="1"/>
  <c r="AJ176" i="16"/>
  <c r="AJ177" i="16" s="1"/>
  <c r="AJ160" i="16" s="1"/>
  <c r="AI181" i="16"/>
  <c r="AI162" i="16" s="1"/>
  <c r="AI180" i="16"/>
  <c r="AI161" i="16" s="1"/>
  <c r="AH166" i="1" l="1"/>
  <c r="AH160" i="1" s="1"/>
  <c r="AG123" i="1"/>
  <c r="AG125" i="1" s="1"/>
  <c r="AG119" i="1" s="1"/>
  <c r="AI165" i="16"/>
  <c r="AH165" i="16"/>
  <c r="AG54" i="1"/>
  <c r="AG40" i="1"/>
  <c r="AH45" i="2"/>
  <c r="AK176" i="16"/>
  <c r="AK177" i="16" s="1"/>
  <c r="AK160" i="16" s="1"/>
  <c r="AJ164" i="16"/>
  <c r="AI157" i="1" s="1"/>
  <c r="AI166" i="1" s="1"/>
  <c r="AI160" i="1" s="1"/>
  <c r="AH54" i="1"/>
  <c r="AI182" i="16"/>
  <c r="AI163" i="16" s="1"/>
  <c r="AJ181" i="16"/>
  <c r="AJ162" i="16" s="1"/>
  <c r="AJ180" i="16"/>
  <c r="AJ161" i="16" s="1"/>
  <c r="AH166" i="16" l="1"/>
  <c r="AJ165" i="16"/>
  <c r="AI45" i="2"/>
  <c r="AL176" i="16"/>
  <c r="AK164" i="16"/>
  <c r="AJ157" i="1" s="1"/>
  <c r="AJ166" i="1" s="1"/>
  <c r="AJ160" i="1" s="1"/>
  <c r="AI166" i="16"/>
  <c r="AH40" i="1"/>
  <c r="AJ182" i="16"/>
  <c r="AJ163" i="16" s="1"/>
  <c r="AK180" i="16"/>
  <c r="AK161" i="16" s="1"/>
  <c r="AK181" i="16"/>
  <c r="AK162" i="16" s="1"/>
  <c r="AK165" i="16" l="1"/>
  <c r="AJ45" i="2"/>
  <c r="AI54" i="1"/>
  <c r="AI40" i="1"/>
  <c r="AK182" i="16"/>
  <c r="AK163" i="16" s="1"/>
  <c r="AJ54" i="1"/>
  <c r="AJ166" i="16" l="1"/>
  <c r="AJ40" i="1"/>
  <c r="AK166" i="16" l="1"/>
  <c r="AL171" i="16" l="1"/>
  <c r="AQ254" i="7" s="1"/>
  <c r="AQ253" i="7" s="1"/>
  <c r="AM171" i="16"/>
  <c r="AQ6" i="7" l="1"/>
  <c r="AL183" i="16"/>
  <c r="AM173" i="16"/>
  <c r="AR254" i="7"/>
  <c r="AR253" i="7" s="1"/>
  <c r="AL173" i="16"/>
  <c r="AQ171" i="16"/>
  <c r="AQ8" i="7" l="1"/>
  <c r="AR6" i="7"/>
  <c r="AV6" i="7" s="1"/>
  <c r="AM183" i="16"/>
  <c r="AQ183" i="16" s="1"/>
  <c r="AL177" i="16"/>
  <c r="AQ173" i="16"/>
  <c r="AL160" i="16" l="1"/>
  <c r="AM181" i="16"/>
  <c r="AM162" i="16" s="1"/>
  <c r="AL181" i="16"/>
  <c r="AK123" i="1"/>
  <c r="AK125" i="1" s="1"/>
  <c r="AK119" i="1" s="1"/>
  <c r="AR8" i="7"/>
  <c r="AV8" i="7" s="1"/>
  <c r="AL180" i="16"/>
  <c r="AM180" i="16"/>
  <c r="AM176" i="16"/>
  <c r="AQ176" i="16" s="1"/>
  <c r="AM164" i="16" l="1"/>
  <c r="AL164" i="16"/>
  <c r="AQ164" i="16" s="1"/>
  <c r="AK45" i="2"/>
  <c r="AL162" i="16"/>
  <c r="AQ181" i="16"/>
  <c r="AK166" i="1"/>
  <c r="AK160" i="1" s="1"/>
  <c r="AL123" i="1"/>
  <c r="AL125" i="1" s="1"/>
  <c r="AL119" i="1" s="1"/>
  <c r="AP122" i="1"/>
  <c r="AQ180" i="16"/>
  <c r="AL182" i="16"/>
  <c r="AL163" i="16" s="1"/>
  <c r="AL161" i="16"/>
  <c r="AM161" i="16"/>
  <c r="AM182" i="16"/>
  <c r="AL54" i="1"/>
  <c r="AL165" i="16" l="1"/>
  <c r="AK157" i="1"/>
  <c r="AQ162" i="16"/>
  <c r="AK54" i="1"/>
  <c r="AL157" i="1"/>
  <c r="AL166" i="1" s="1"/>
  <c r="AL160" i="1" s="1"/>
  <c r="AM165" i="16"/>
  <c r="AP119" i="1"/>
  <c r="AP132" i="1"/>
  <c r="AK40" i="1"/>
  <c r="AM163" i="16"/>
  <c r="AQ182" i="16"/>
  <c r="AQ161" i="16"/>
  <c r="AL40" i="1"/>
  <c r="AP54" i="1" l="1"/>
  <c r="AQ165" i="16"/>
  <c r="AL166" i="16"/>
  <c r="AP157" i="1"/>
  <c r="AM166" i="16"/>
  <c r="AQ163" i="16"/>
  <c r="AP40" i="1"/>
  <c r="AQ166" i="16" l="1"/>
  <c r="D45" i="18" l="1"/>
  <c r="I308" i="7" s="1"/>
  <c r="I307" i="7" s="1"/>
  <c r="AO46" i="18"/>
  <c r="I6" i="7" l="1"/>
  <c r="D53" i="18"/>
  <c r="AO53" i="18" s="1"/>
  <c r="D49" i="18"/>
  <c r="D52" i="18"/>
  <c r="C103" i="1" s="1"/>
  <c r="AO45" i="18"/>
  <c r="D42" i="18"/>
  <c r="D201" i="18"/>
  <c r="D203" i="18" s="1"/>
  <c r="C101" i="1" l="1"/>
  <c r="AN101" i="1" s="1"/>
  <c r="AN103" i="1"/>
  <c r="I8" i="7"/>
  <c r="AT8" i="7" s="1"/>
  <c r="AT6" i="7"/>
  <c r="C82" i="1"/>
  <c r="AO49" i="18"/>
  <c r="D50" i="18"/>
  <c r="AO52" i="18"/>
  <c r="AO201" i="18"/>
  <c r="AN132" i="1" l="1"/>
  <c r="AN122" i="1"/>
  <c r="AN82" i="1"/>
  <c r="D54" i="18"/>
  <c r="AO54" i="18" s="1"/>
  <c r="AO50" i="18"/>
  <c r="AO203" i="18"/>
  <c r="E30" i="28" l="1"/>
  <c r="AN119" i="1"/>
  <c r="D180" i="18"/>
  <c r="AO180" i="18" l="1"/>
  <c r="D182" i="18"/>
  <c r="D207" i="18" s="1"/>
  <c r="C68" i="1" l="1"/>
  <c r="AN68" i="1" s="1"/>
  <c r="D209" i="18"/>
  <c r="C67" i="1"/>
  <c r="AO182" i="18"/>
  <c r="AN67" i="1" l="1"/>
  <c r="AO207" i="18"/>
  <c r="AO209" i="18"/>
  <c r="D113" i="18" l="1"/>
  <c r="C87" i="1" l="1"/>
  <c r="D115" i="18"/>
  <c r="D87" i="1" l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O111" i="18"/>
  <c r="AP111" i="18"/>
  <c r="AQ111" i="18"/>
  <c r="AO113" i="18"/>
  <c r="AP113" i="18"/>
  <c r="AQ113" i="18"/>
  <c r="AQ115" i="18" l="1"/>
  <c r="AN87" i="1"/>
  <c r="AO87" i="1"/>
  <c r="AP87" i="1"/>
  <c r="AP115" i="18"/>
  <c r="AO115" i="18"/>
  <c r="P171" i="16" l="1"/>
  <c r="Q171" i="16"/>
  <c r="V254" i="7" s="1"/>
  <c r="V253" i="7" s="1"/>
  <c r="P173" i="16" l="1"/>
  <c r="P177" i="16" s="1"/>
  <c r="U254" i="7"/>
  <c r="U253" i="7" s="1"/>
  <c r="V6" i="7"/>
  <c r="Q183" i="16"/>
  <c r="AP171" i="16"/>
  <c r="Q173" i="16"/>
  <c r="AP173" i="16" s="1"/>
  <c r="Q176" i="16" l="1"/>
  <c r="P181" i="16"/>
  <c r="P160" i="16"/>
  <c r="P180" i="16"/>
  <c r="U6" i="7"/>
  <c r="P183" i="16"/>
  <c r="AP183" i="16" s="1"/>
  <c r="P123" i="1"/>
  <c r="P125" i="1" s="1"/>
  <c r="P119" i="1" s="1"/>
  <c r="V8" i="7"/>
  <c r="Q177" i="16"/>
  <c r="P162" i="16"/>
  <c r="O45" i="2" l="1"/>
  <c r="P164" i="16"/>
  <c r="P165" i="16" s="1"/>
  <c r="P161" i="16"/>
  <c r="P182" i="16"/>
  <c r="P163" i="16" s="1"/>
  <c r="AU6" i="7"/>
  <c r="U8" i="7"/>
  <c r="AU8" i="7" s="1"/>
  <c r="Q181" i="16"/>
  <c r="Q160" i="16"/>
  <c r="P45" i="2" s="1"/>
  <c r="R176" i="16"/>
  <c r="R177" i="16"/>
  <c r="Q180" i="16"/>
  <c r="Q161" i="16" s="1"/>
  <c r="O54" i="1"/>
  <c r="Q164" i="16"/>
  <c r="R180" i="16" l="1"/>
  <c r="S176" i="16"/>
  <c r="S177" i="16" s="1"/>
  <c r="O40" i="1"/>
  <c r="O157" i="1"/>
  <c r="Q162" i="16"/>
  <c r="Q182" i="16"/>
  <c r="Q163" i="16" s="1"/>
  <c r="O166" i="1"/>
  <c r="O160" i="1" s="1"/>
  <c r="O123" i="1"/>
  <c r="O125" i="1" s="1"/>
  <c r="O119" i="1" s="1"/>
  <c r="P166" i="16"/>
  <c r="AO122" i="1"/>
  <c r="R181" i="16"/>
  <c r="R162" i="16" s="1"/>
  <c r="R160" i="16"/>
  <c r="P40" i="1"/>
  <c r="P157" i="1"/>
  <c r="P166" i="1" s="1"/>
  <c r="P160" i="1" s="1"/>
  <c r="Q165" i="16"/>
  <c r="R182" i="16" l="1"/>
  <c r="R163" i="16" s="1"/>
  <c r="R161" i="16"/>
  <c r="S181" i="16"/>
  <c r="S162" i="16" s="1"/>
  <c r="S180" i="16"/>
  <c r="T176" i="16"/>
  <c r="T177" i="16" s="1"/>
  <c r="T160" i="16" s="1"/>
  <c r="S160" i="16"/>
  <c r="P54" i="1"/>
  <c r="AO119" i="1"/>
  <c r="Q54" i="1"/>
  <c r="R164" i="16"/>
  <c r="Q157" i="1" s="1"/>
  <c r="Q166" i="1" s="1"/>
  <c r="Q160" i="1" s="1"/>
  <c r="Q45" i="2"/>
  <c r="S161" i="16"/>
  <c r="S182" i="16"/>
  <c r="S163" i="16" s="1"/>
  <c r="Q40" i="1"/>
  <c r="Q166" i="16"/>
  <c r="T180" i="16"/>
  <c r="T181" i="16"/>
  <c r="T162" i="16" s="1"/>
  <c r="U176" i="16"/>
  <c r="U177" i="16" s="1"/>
  <c r="S164" i="16"/>
  <c r="R45" i="2"/>
  <c r="R54" i="1" l="1"/>
  <c r="R165" i="16"/>
  <c r="AO132" i="1"/>
  <c r="R40" i="1"/>
  <c r="S165" i="16"/>
  <c r="R157" i="1"/>
  <c r="R166" i="16"/>
  <c r="T164" i="16"/>
  <c r="S45" i="2"/>
  <c r="T182" i="16"/>
  <c r="T163" i="16" s="1"/>
  <c r="T161" i="16"/>
  <c r="V176" i="16"/>
  <c r="V177" i="16" s="1"/>
  <c r="U160" i="16"/>
  <c r="U181" i="16"/>
  <c r="U162" i="16" s="1"/>
  <c r="U180" i="16"/>
  <c r="S54" i="1"/>
  <c r="R166" i="1" l="1"/>
  <c r="R160" i="1" s="1"/>
  <c r="S166" i="16"/>
  <c r="S40" i="1"/>
  <c r="T54" i="1"/>
  <c r="U182" i="16"/>
  <c r="U163" i="16" s="1"/>
  <c r="U161" i="16"/>
  <c r="S157" i="1"/>
  <c r="S166" i="1" s="1"/>
  <c r="S160" i="1" s="1"/>
  <c r="T165" i="16"/>
  <c r="V181" i="16"/>
  <c r="V162" i="16" s="1"/>
  <c r="V180" i="16"/>
  <c r="V160" i="16"/>
  <c r="W176" i="16"/>
  <c r="W177" i="16" s="1"/>
  <c r="U164" i="16"/>
  <c r="T45" i="2"/>
  <c r="T40" i="1" l="1"/>
  <c r="V164" i="16"/>
  <c r="U45" i="2"/>
  <c r="T166" i="16"/>
  <c r="T157" i="1"/>
  <c r="T166" i="1" s="1"/>
  <c r="T160" i="1" s="1"/>
  <c r="U165" i="16"/>
  <c r="V161" i="16"/>
  <c r="V182" i="16"/>
  <c r="V163" i="16" s="1"/>
  <c r="W180" i="16"/>
  <c r="W181" i="16"/>
  <c r="W162" i="16" s="1"/>
  <c r="W160" i="16"/>
  <c r="X176" i="16"/>
  <c r="X177" i="16" s="1"/>
  <c r="U54" i="1"/>
  <c r="U40" i="1" l="1"/>
  <c r="W182" i="16"/>
  <c r="W163" i="16" s="1"/>
  <c r="W161" i="16"/>
  <c r="U166" i="16"/>
  <c r="U157" i="1"/>
  <c r="V165" i="16"/>
  <c r="W164" i="16"/>
  <c r="V45" i="2"/>
  <c r="X180" i="16"/>
  <c r="Y176" i="16"/>
  <c r="Y177" i="16" s="1"/>
  <c r="X181" i="16"/>
  <c r="X162" i="16" s="1"/>
  <c r="X160" i="16"/>
  <c r="V54" i="1"/>
  <c r="V40" i="1" l="1"/>
  <c r="U166" i="1"/>
  <c r="U160" i="1" s="1"/>
  <c r="W54" i="1"/>
  <c r="V166" i="16"/>
  <c r="V157" i="1"/>
  <c r="W165" i="16"/>
  <c r="X161" i="16"/>
  <c r="X182" i="16"/>
  <c r="X163" i="16" s="1"/>
  <c r="Y181" i="16"/>
  <c r="Y162" i="16" s="1"/>
  <c r="Y180" i="16"/>
  <c r="Y160" i="16"/>
  <c r="Z176" i="16"/>
  <c r="Z177" i="16" s="1"/>
  <c r="X164" i="16"/>
  <c r="W45" i="2"/>
  <c r="V166" i="1" l="1"/>
  <c r="V160" i="1" s="1"/>
  <c r="W40" i="1"/>
  <c r="Y182" i="16"/>
  <c r="Y163" i="16" s="1"/>
  <c r="Y161" i="16"/>
  <c r="Y164" i="16"/>
  <c r="X45" i="2"/>
  <c r="W166" i="16"/>
  <c r="W157" i="1"/>
  <c r="X165" i="16"/>
  <c r="Z180" i="16"/>
  <c r="Z181" i="16"/>
  <c r="AA180" i="16"/>
  <c r="Z160" i="16"/>
  <c r="AA181" i="16"/>
  <c r="AA162" i="16" s="1"/>
  <c r="AA176" i="16"/>
  <c r="AP176" i="16" s="1"/>
  <c r="AA164" i="16"/>
  <c r="X54" i="1"/>
  <c r="W166" i="1" l="1"/>
  <c r="W160" i="1" s="1"/>
  <c r="Z54" i="1"/>
  <c r="X157" i="1"/>
  <c r="Y165" i="16"/>
  <c r="X40" i="1"/>
  <c r="X166" i="16"/>
  <c r="AA161" i="16"/>
  <c r="AA182" i="16"/>
  <c r="AA163" i="16" s="1"/>
  <c r="Z164" i="16"/>
  <c r="Y45" i="2"/>
  <c r="AP180" i="16"/>
  <c r="Z161" i="16"/>
  <c r="Y40" i="1" s="1"/>
  <c r="Z182" i="16"/>
  <c r="Z162" i="16"/>
  <c r="AP181" i="16"/>
  <c r="AA165" i="16"/>
  <c r="Z157" i="1"/>
  <c r="X166" i="1" l="1"/>
  <c r="X160" i="1" s="1"/>
  <c r="Z166" i="1"/>
  <c r="Z160" i="1" s="1"/>
  <c r="AA166" i="16"/>
  <c r="Z40" i="1"/>
  <c r="Z165" i="16"/>
  <c r="Y157" i="1"/>
  <c r="Y166" i="1" s="1"/>
  <c r="Y160" i="1" s="1"/>
  <c r="AP164" i="16"/>
  <c r="Y166" i="16"/>
  <c r="AP182" i="16"/>
  <c r="Z163" i="16"/>
  <c r="AP163" i="16" s="1"/>
  <c r="AP162" i="16"/>
  <c r="Y54" i="1"/>
  <c r="AP161" i="16"/>
  <c r="AO40" i="1" l="1"/>
  <c r="AO157" i="1"/>
  <c r="AP165" i="16"/>
  <c r="Z166" i="16"/>
  <c r="AO54" i="1"/>
  <c r="AP166" i="16" l="1"/>
  <c r="H50" i="19" l="1"/>
  <c r="G50" i="19"/>
  <c r="AK50" i="19"/>
  <c r="AL50" i="19"/>
  <c r="AJ50" i="19"/>
  <c r="AH50" i="19"/>
  <c r="AG50" i="19"/>
  <c r="AF50" i="19"/>
  <c r="AE50" i="19"/>
  <c r="AD50" i="19"/>
  <c r="AC50" i="19"/>
  <c r="AB50" i="19"/>
  <c r="AQ42" i="19"/>
  <c r="AA50" i="19"/>
  <c r="Z50" i="19"/>
  <c r="Y50" i="19"/>
  <c r="X50" i="19"/>
  <c r="W50" i="19"/>
  <c r="V50" i="19"/>
  <c r="U50" i="19"/>
  <c r="T50" i="19"/>
  <c r="S50" i="19"/>
  <c r="R50" i="19"/>
  <c r="Q50" i="19"/>
  <c r="AP42" i="19"/>
  <c r="P50" i="19"/>
  <c r="O92" i="1" s="1"/>
  <c r="O70" i="1" s="1"/>
  <c r="O116" i="1" s="1"/>
  <c r="O50" i="19"/>
  <c r="N50" i="19"/>
  <c r="M50" i="19"/>
  <c r="L50" i="19"/>
  <c r="K50" i="19"/>
  <c r="J50" i="19"/>
  <c r="I50" i="19"/>
  <c r="AM50" i="19"/>
  <c r="AI50" i="19"/>
  <c r="AI57" i="19" s="1"/>
  <c r="AH92" i="1"/>
  <c r="AH70" i="1" s="1"/>
  <c r="AH116" i="1" s="1"/>
  <c r="AP46" i="19"/>
  <c r="AQ47" i="19"/>
  <c r="N57" i="19" l="1"/>
  <c r="M92" i="1"/>
  <c r="M70" i="1" s="1"/>
  <c r="M116" i="1" s="1"/>
  <c r="AJ57" i="19"/>
  <c r="AI92" i="1"/>
  <c r="AI70" i="1" s="1"/>
  <c r="AI116" i="1" s="1"/>
  <c r="AH57" i="19"/>
  <c r="AG92" i="1"/>
  <c r="AG70" i="1" s="1"/>
  <c r="AG116" i="1" s="1"/>
  <c r="AG57" i="19"/>
  <c r="AF92" i="1"/>
  <c r="AF70" i="1" s="1"/>
  <c r="AF116" i="1" s="1"/>
  <c r="Y57" i="19"/>
  <c r="X92" i="1"/>
  <c r="X70" i="1" s="1"/>
  <c r="X116" i="1" s="1"/>
  <c r="AB57" i="19"/>
  <c r="AA92" i="1"/>
  <c r="AA70" i="1" s="1"/>
  <c r="AA116" i="1" s="1"/>
  <c r="AE92" i="1"/>
  <c r="AE70" i="1" s="1"/>
  <c r="AE116" i="1" s="1"/>
  <c r="AF57" i="19"/>
  <c r="W57" i="19"/>
  <c r="V92" i="1"/>
  <c r="V70" i="1" s="1"/>
  <c r="V116" i="1" s="1"/>
  <c r="U57" i="19"/>
  <c r="T92" i="1"/>
  <c r="T70" i="1" s="1"/>
  <c r="T116" i="1" s="1"/>
  <c r="K92" i="1"/>
  <c r="K70" i="1" s="1"/>
  <c r="K116" i="1" s="1"/>
  <c r="L57" i="19"/>
  <c r="K57" i="19"/>
  <c r="J92" i="1"/>
  <c r="J70" i="1" s="1"/>
  <c r="J116" i="1" s="1"/>
  <c r="I57" i="19"/>
  <c r="H92" i="1"/>
  <c r="H70" i="1" s="1"/>
  <c r="H116" i="1" s="1"/>
  <c r="AD92" i="1"/>
  <c r="AD70" i="1" s="1"/>
  <c r="AD116" i="1" s="1"/>
  <c r="AE57" i="19"/>
  <c r="AA57" i="19"/>
  <c r="Z92" i="1"/>
  <c r="Z70" i="1" s="1"/>
  <c r="Z116" i="1" s="1"/>
  <c r="Q92" i="1"/>
  <c r="Q70" i="1" s="1"/>
  <c r="Q116" i="1" s="1"/>
  <c r="R57" i="19"/>
  <c r="Q57" i="19"/>
  <c r="P92" i="1"/>
  <c r="P70" i="1" s="1"/>
  <c r="AQ46" i="19"/>
  <c r="AD57" i="19"/>
  <c r="AC92" i="1"/>
  <c r="AC70" i="1" s="1"/>
  <c r="AC116" i="1" s="1"/>
  <c r="AL92" i="1"/>
  <c r="AL70" i="1" s="1"/>
  <c r="AL116" i="1" s="1"/>
  <c r="AM57" i="19"/>
  <c r="G92" i="1"/>
  <c r="G70" i="1" s="1"/>
  <c r="G116" i="1" s="1"/>
  <c r="H57" i="19"/>
  <c r="F92" i="1"/>
  <c r="F70" i="1" s="1"/>
  <c r="F116" i="1" s="1"/>
  <c r="G57" i="19"/>
  <c r="E50" i="19"/>
  <c r="AO42" i="19"/>
  <c r="AO46" i="19"/>
  <c r="AJ92" i="1"/>
  <c r="AJ70" i="1" s="1"/>
  <c r="AJ116" i="1" s="1"/>
  <c r="AK57" i="19"/>
  <c r="AQ50" i="19"/>
  <c r="F50" i="19"/>
  <c r="AL57" i="19"/>
  <c r="AK92" i="1"/>
  <c r="AK70" i="1" s="1"/>
  <c r="AK116" i="1" s="1"/>
  <c r="AC57" i="19"/>
  <c r="AB92" i="1"/>
  <c r="AB70" i="1" s="1"/>
  <c r="Z57" i="19"/>
  <c r="Y92" i="1"/>
  <c r="Y70" i="1" s="1"/>
  <c r="Y116" i="1" s="1"/>
  <c r="W92" i="1"/>
  <c r="W70" i="1" s="1"/>
  <c r="W116" i="1" s="1"/>
  <c r="X57" i="19"/>
  <c r="U92" i="1"/>
  <c r="U70" i="1" s="1"/>
  <c r="U116" i="1" s="1"/>
  <c r="V57" i="19"/>
  <c r="T57" i="19"/>
  <c r="S92" i="1"/>
  <c r="S70" i="1" s="1"/>
  <c r="S116" i="1" s="1"/>
  <c r="S57" i="19"/>
  <c r="R92" i="1"/>
  <c r="R70" i="1" s="1"/>
  <c r="R116" i="1" s="1"/>
  <c r="P57" i="19"/>
  <c r="AP50" i="19"/>
  <c r="N92" i="1"/>
  <c r="N70" i="1" s="1"/>
  <c r="N116" i="1" s="1"/>
  <c r="O57" i="19"/>
  <c r="L92" i="1"/>
  <c r="L70" i="1" s="1"/>
  <c r="L116" i="1" s="1"/>
  <c r="M57" i="19"/>
  <c r="J57" i="19"/>
  <c r="I92" i="1"/>
  <c r="I70" i="1" s="1"/>
  <c r="I116" i="1" s="1"/>
  <c r="AP47" i="19"/>
  <c r="AO92" i="1" l="1"/>
  <c r="AO47" i="19"/>
  <c r="AQ57" i="19"/>
  <c r="AP57" i="19"/>
  <c r="E57" i="19"/>
  <c r="AO50" i="19"/>
  <c r="D92" i="1"/>
  <c r="D70" i="1" s="1"/>
  <c r="E92" i="1"/>
  <c r="E70" i="1" s="1"/>
  <c r="E116" i="1" s="1"/>
  <c r="F57" i="19"/>
  <c r="AP92" i="1"/>
  <c r="AO70" i="1" l="1"/>
  <c r="P116" i="1"/>
  <c r="AN92" i="1"/>
  <c r="AP70" i="1"/>
  <c r="AB116" i="1"/>
  <c r="AO57" i="19"/>
  <c r="AO116" i="1" l="1"/>
  <c r="D116" i="1"/>
  <c r="AP116" i="1"/>
  <c r="D108" i="19" l="1"/>
  <c r="AO108" i="19" s="1"/>
  <c r="AO103" i="19"/>
  <c r="C93" i="1"/>
  <c r="C70" i="1" s="1"/>
  <c r="C116" i="1" s="1"/>
  <c r="AO102" i="19"/>
  <c r="AN93" i="1" l="1"/>
  <c r="AN70" i="1" l="1"/>
  <c r="AN116" i="1" l="1"/>
  <c r="D37" i="12" l="1"/>
  <c r="AO49" i="12"/>
  <c r="D23" i="12" l="1"/>
  <c r="AO23" i="12" s="1"/>
  <c r="AO37" i="12"/>
  <c r="P36" i="16" l="1"/>
  <c r="Q36" i="16"/>
  <c r="R36" i="16"/>
  <c r="S36" i="16"/>
  <c r="T36" i="16"/>
  <c r="AF39" i="16" s="1"/>
  <c r="U36" i="16"/>
  <c r="AG39" i="16" s="1"/>
  <c r="V36" i="16"/>
  <c r="AH39" i="16" s="1"/>
  <c r="W36" i="16"/>
  <c r="AI36" i="16" s="1"/>
  <c r="X36" i="16"/>
  <c r="AJ36" i="16" s="1"/>
  <c r="Y36" i="16"/>
  <c r="AK36" i="16" s="1"/>
  <c r="Z36" i="16"/>
  <c r="AL36" i="16" s="1"/>
  <c r="AA36" i="16"/>
  <c r="AM36" i="16" s="1"/>
  <c r="AG36" i="16"/>
  <c r="AO36" i="16"/>
  <c r="P39" i="16"/>
  <c r="Q39" i="16"/>
  <c r="R39" i="16"/>
  <c r="S39" i="16"/>
  <c r="T39" i="16"/>
  <c r="U39" i="16"/>
  <c r="V39" i="16"/>
  <c r="W39" i="16"/>
  <c r="X39" i="16"/>
  <c r="Y39" i="16"/>
  <c r="Z39" i="16"/>
  <c r="AA39" i="16"/>
  <c r="D40" i="16"/>
  <c r="E40" i="16" s="1"/>
  <c r="E44" i="16" s="1"/>
  <c r="E28" i="16" s="1"/>
  <c r="E20" i="16" s="1"/>
  <c r="AH36" i="16" l="1"/>
  <c r="D44" i="16"/>
  <c r="AF36" i="16"/>
  <c r="AM39" i="16"/>
  <c r="AL39" i="16"/>
  <c r="AP39" i="16"/>
  <c r="AK39" i="16"/>
  <c r="AJ39" i="16"/>
  <c r="AI39" i="16"/>
  <c r="D53" i="1"/>
  <c r="D52" i="1" s="1"/>
  <c r="D41" i="1" s="1"/>
  <c r="E10" i="16"/>
  <c r="AD36" i="16"/>
  <c r="AD39" i="16"/>
  <c r="AC39" i="16"/>
  <c r="AC36" i="16"/>
  <c r="D28" i="16"/>
  <c r="AB39" i="16"/>
  <c r="AP36" i="16"/>
  <c r="AB36" i="16"/>
  <c r="F40" i="16"/>
  <c r="E35" i="16"/>
  <c r="E26" i="16"/>
  <c r="E18" i="16" s="1"/>
  <c r="AE36" i="16"/>
  <c r="AE39" i="16"/>
  <c r="D35" i="16"/>
  <c r="D43" i="16"/>
  <c r="D26" i="16"/>
  <c r="D18" i="16" s="1"/>
  <c r="E43" i="16"/>
  <c r="G40" i="16" l="1"/>
  <c r="G44" i="16" s="1"/>
  <c r="G28" i="16" s="1"/>
  <c r="G20" i="16" s="1"/>
  <c r="F35" i="16"/>
  <c r="F26" i="16"/>
  <c r="F18" i="16" s="1"/>
  <c r="F22" i="16" s="1"/>
  <c r="F44" i="16"/>
  <c r="D8" i="16"/>
  <c r="D22" i="16"/>
  <c r="E22" i="16"/>
  <c r="C44" i="2"/>
  <c r="C43" i="2" s="1"/>
  <c r="C32" i="2" s="1"/>
  <c r="C46" i="2" s="1"/>
  <c r="D45" i="16"/>
  <c r="D27" i="16"/>
  <c r="F43" i="16"/>
  <c r="AQ36" i="16"/>
  <c r="AQ39" i="16"/>
  <c r="D20" i="16"/>
  <c r="E45" i="16"/>
  <c r="E29" i="16" s="1"/>
  <c r="E21" i="16" s="1"/>
  <c r="E27" i="16"/>
  <c r="E19" i="16" s="1"/>
  <c r="D44" i="2"/>
  <c r="D43" i="2" s="1"/>
  <c r="D32" i="2" s="1"/>
  <c r="D46" i="2" s="1"/>
  <c r="E8" i="16"/>
  <c r="G43" i="16" l="1"/>
  <c r="G45" i="16" s="1"/>
  <c r="G29" i="16" s="1"/>
  <c r="G21" i="16" s="1"/>
  <c r="D29" i="16"/>
  <c r="D156" i="1"/>
  <c r="D150" i="1" s="1"/>
  <c r="D149" i="1" s="1"/>
  <c r="D118" i="1" s="1"/>
  <c r="E12" i="16"/>
  <c r="E23" i="16"/>
  <c r="E13" i="16" s="1"/>
  <c r="E156" i="1"/>
  <c r="E150" i="1" s="1"/>
  <c r="E149" i="1" s="1"/>
  <c r="E118" i="1" s="1"/>
  <c r="F12" i="16"/>
  <c r="F23" i="16"/>
  <c r="F13" i="16" s="1"/>
  <c r="D19" i="16"/>
  <c r="F53" i="1"/>
  <c r="F52" i="1" s="1"/>
  <c r="F41" i="1" s="1"/>
  <c r="G10" i="16"/>
  <c r="F28" i="16"/>
  <c r="C53" i="1"/>
  <c r="D10" i="16"/>
  <c r="E11" i="16"/>
  <c r="E44" i="2"/>
  <c r="E43" i="2" s="1"/>
  <c r="E32" i="2" s="1"/>
  <c r="E46" i="2" s="1"/>
  <c r="F8" i="16"/>
  <c r="F45" i="16"/>
  <c r="F29" i="16" s="1"/>
  <c r="F21" i="16" s="1"/>
  <c r="F27" i="16"/>
  <c r="F19" i="16" s="1"/>
  <c r="C156" i="1"/>
  <c r="D12" i="16"/>
  <c r="D23" i="16"/>
  <c r="D39" i="1"/>
  <c r="D38" i="1" s="1"/>
  <c r="D27" i="1" s="1"/>
  <c r="D26" i="1" s="1"/>
  <c r="D55" i="1" s="1"/>
  <c r="D65" i="1" s="1"/>
  <c r="E9" i="16"/>
  <c r="H40" i="16"/>
  <c r="H43" i="16" s="1"/>
  <c r="G35" i="16"/>
  <c r="G26" i="16"/>
  <c r="G18" i="16" s="1"/>
  <c r="G22" i="16" s="1"/>
  <c r="G27" i="16" l="1"/>
  <c r="G19" i="16" s="1"/>
  <c r="F39" i="1" s="1"/>
  <c r="F38" i="1" s="1"/>
  <c r="F27" i="1" s="1"/>
  <c r="F26" i="1" s="1"/>
  <c r="F55" i="1" s="1"/>
  <c r="F65" i="1" s="1"/>
  <c r="F156" i="1"/>
  <c r="F150" i="1" s="1"/>
  <c r="F149" i="1" s="1"/>
  <c r="F118" i="1" s="1"/>
  <c r="G12" i="16"/>
  <c r="G23" i="16"/>
  <c r="G13" i="16" s="1"/>
  <c r="E39" i="1"/>
  <c r="E38" i="1" s="1"/>
  <c r="E27" i="1" s="1"/>
  <c r="F9" i="16"/>
  <c r="D9" i="16"/>
  <c r="C39" i="1"/>
  <c r="C150" i="1"/>
  <c r="G11" i="16"/>
  <c r="F44" i="2"/>
  <c r="F43" i="2" s="1"/>
  <c r="F32" i="2" s="1"/>
  <c r="F46" i="2" s="1"/>
  <c r="G8" i="16"/>
  <c r="F11" i="16"/>
  <c r="F24" i="16"/>
  <c r="F14" i="16" s="1"/>
  <c r="H27" i="16"/>
  <c r="H19" i="16" s="1"/>
  <c r="E24" i="16"/>
  <c r="E14" i="16" s="1"/>
  <c r="C52" i="1"/>
  <c r="D13" i="16"/>
  <c r="I40" i="16"/>
  <c r="I43" i="16" s="1"/>
  <c r="H35" i="16"/>
  <c r="H26" i="16"/>
  <c r="H18" i="16" s="1"/>
  <c r="H44" i="16"/>
  <c r="H45" i="16" s="1"/>
  <c r="H29" i="16" s="1"/>
  <c r="H21" i="16" s="1"/>
  <c r="D168" i="1"/>
  <c r="D170" i="1" s="1"/>
  <c r="D21" i="16"/>
  <c r="F20" i="16"/>
  <c r="G24" i="16" l="1"/>
  <c r="G14" i="16" s="1"/>
  <c r="F168" i="1"/>
  <c r="F170" i="1" s="1"/>
  <c r="G9" i="16"/>
  <c r="I44" i="16"/>
  <c r="I28" i="16" s="1"/>
  <c r="I20" i="16" s="1"/>
  <c r="H53" i="1" s="1"/>
  <c r="H52" i="1" s="1"/>
  <c r="H41" i="1" s="1"/>
  <c r="G39" i="1"/>
  <c r="G38" i="1" s="1"/>
  <c r="G27" i="1" s="1"/>
  <c r="H9" i="16"/>
  <c r="E53" i="1"/>
  <c r="F10" i="16"/>
  <c r="H28" i="16"/>
  <c r="H11" i="16"/>
  <c r="C41" i="1"/>
  <c r="C38" i="1"/>
  <c r="I27" i="16"/>
  <c r="I45" i="16"/>
  <c r="G44" i="2"/>
  <c r="G43" i="2" s="1"/>
  <c r="G32" i="2" s="1"/>
  <c r="G46" i="2" s="1"/>
  <c r="H8" i="16"/>
  <c r="J40" i="16"/>
  <c r="I35" i="16"/>
  <c r="I26" i="16"/>
  <c r="I18" i="16" s="1"/>
  <c r="I22" i="16" s="1"/>
  <c r="J43" i="16"/>
  <c r="H22" i="16"/>
  <c r="C149" i="1"/>
  <c r="C118" i="1" s="1"/>
  <c r="D11" i="16"/>
  <c r="D24" i="16"/>
  <c r="I10" i="16" l="1"/>
  <c r="H156" i="1"/>
  <c r="H150" i="1" s="1"/>
  <c r="H149" i="1" s="1"/>
  <c r="H118" i="1" s="1"/>
  <c r="I12" i="16"/>
  <c r="I23" i="16"/>
  <c r="I13" i="16" s="1"/>
  <c r="H20" i="16"/>
  <c r="J27" i="16"/>
  <c r="J19" i="16" s="1"/>
  <c r="J45" i="16"/>
  <c r="J29" i="16" s="1"/>
  <c r="J21" i="16" s="1"/>
  <c r="J35" i="16"/>
  <c r="K40" i="16"/>
  <c r="J26" i="16"/>
  <c r="J18" i="16" s="1"/>
  <c r="I29" i="16"/>
  <c r="E52" i="1"/>
  <c r="I19" i="16"/>
  <c r="G156" i="1"/>
  <c r="H12" i="16"/>
  <c r="H23" i="16"/>
  <c r="H44" i="2"/>
  <c r="H43" i="2" s="1"/>
  <c r="H32" i="2" s="1"/>
  <c r="H46" i="2" s="1"/>
  <c r="I8" i="16"/>
  <c r="J44" i="16"/>
  <c r="D14" i="16"/>
  <c r="I44" i="2" l="1"/>
  <c r="I43" i="2" s="1"/>
  <c r="I32" i="2" s="1"/>
  <c r="I46" i="2" s="1"/>
  <c r="J8" i="16"/>
  <c r="H13" i="16"/>
  <c r="H24" i="16"/>
  <c r="L40" i="16"/>
  <c r="L44" i="16" s="1"/>
  <c r="L28" i="16" s="1"/>
  <c r="L20" i="16" s="1"/>
  <c r="K26" i="16"/>
  <c r="K18" i="16" s="1"/>
  <c r="K35" i="16"/>
  <c r="G150" i="1"/>
  <c r="J22" i="16"/>
  <c r="J9" i="16"/>
  <c r="I39" i="1"/>
  <c r="I38" i="1" s="1"/>
  <c r="I27" i="1" s="1"/>
  <c r="K43" i="16"/>
  <c r="J11" i="16"/>
  <c r="C26" i="1"/>
  <c r="E41" i="1"/>
  <c r="K44" i="16"/>
  <c r="K28" i="16" s="1"/>
  <c r="K20" i="16" s="1"/>
  <c r="H39" i="1"/>
  <c r="I9" i="16"/>
  <c r="H10" i="16"/>
  <c r="G53" i="1"/>
  <c r="J28" i="16"/>
  <c r="I21" i="16"/>
  <c r="L10" i="16" l="1"/>
  <c r="K53" i="1"/>
  <c r="K52" i="1" s="1"/>
  <c r="K41" i="1" s="1"/>
  <c r="H38" i="1"/>
  <c r="E26" i="1"/>
  <c r="E55" i="1" s="1"/>
  <c r="E65" i="1" s="1"/>
  <c r="E168" i="1" s="1"/>
  <c r="E170" i="1" s="1"/>
  <c r="I156" i="1"/>
  <c r="J12" i="16"/>
  <c r="J23" i="16"/>
  <c r="J53" i="1"/>
  <c r="J52" i="1" s="1"/>
  <c r="J41" i="1" s="1"/>
  <c r="K10" i="16"/>
  <c r="K8" i="16"/>
  <c r="J44" i="2"/>
  <c r="J43" i="2" s="1"/>
  <c r="J32" i="2" s="1"/>
  <c r="J46" i="2" s="1"/>
  <c r="H14" i="16"/>
  <c r="J20" i="16"/>
  <c r="K22" i="16"/>
  <c r="M40" i="16"/>
  <c r="M43" i="16" s="1"/>
  <c r="L26" i="16"/>
  <c r="L18" i="16" s="1"/>
  <c r="L35" i="16"/>
  <c r="K27" i="16"/>
  <c r="K45" i="16"/>
  <c r="C55" i="1"/>
  <c r="G149" i="1"/>
  <c r="L43" i="16"/>
  <c r="I11" i="16"/>
  <c r="I24" i="16"/>
  <c r="I14" i="16" s="1"/>
  <c r="G52" i="1"/>
  <c r="I150" i="1" l="1"/>
  <c r="K44" i="2"/>
  <c r="K43" i="2" s="1"/>
  <c r="K32" i="2" s="1"/>
  <c r="K46" i="2" s="1"/>
  <c r="L8" i="16"/>
  <c r="K29" i="16"/>
  <c r="J13" i="16"/>
  <c r="J24" i="16"/>
  <c r="J14" i="16" s="1"/>
  <c r="H27" i="1"/>
  <c r="M27" i="16"/>
  <c r="M19" i="16" s="1"/>
  <c r="M45" i="16"/>
  <c r="M29" i="16" s="1"/>
  <c r="M21" i="16" s="1"/>
  <c r="G41" i="1"/>
  <c r="J156" i="1"/>
  <c r="J150" i="1" s="1"/>
  <c r="J149" i="1" s="1"/>
  <c r="J118" i="1" s="1"/>
  <c r="K12" i="16"/>
  <c r="K23" i="16"/>
  <c r="K13" i="16" s="1"/>
  <c r="J10" i="16"/>
  <c r="I53" i="1"/>
  <c r="L22" i="16"/>
  <c r="K19" i="16"/>
  <c r="M35" i="16"/>
  <c r="N40" i="16"/>
  <c r="N44" i="16" s="1"/>
  <c r="N28" i="16" s="1"/>
  <c r="N20" i="16" s="1"/>
  <c r="M26" i="16"/>
  <c r="M18" i="16" s="1"/>
  <c r="M22" i="16" s="1"/>
  <c r="M44" i="16"/>
  <c r="M28" i="16" s="1"/>
  <c r="L27" i="16"/>
  <c r="L19" i="16" s="1"/>
  <c r="L45" i="16"/>
  <c r="L29" i="16" s="1"/>
  <c r="L21" i="16" s="1"/>
  <c r="G118" i="1"/>
  <c r="C65" i="1"/>
  <c r="C168" i="1" s="1"/>
  <c r="L156" i="1" l="1"/>
  <c r="L150" i="1" s="1"/>
  <c r="L149" i="1" s="1"/>
  <c r="L118" i="1" s="1"/>
  <c r="M23" i="16"/>
  <c r="M13" i="16" s="1"/>
  <c r="M12" i="16"/>
  <c r="M53" i="1"/>
  <c r="M52" i="1" s="1"/>
  <c r="M41" i="1" s="1"/>
  <c r="N10" i="16"/>
  <c r="H26" i="1"/>
  <c r="H55" i="1" s="1"/>
  <c r="H65" i="1" s="1"/>
  <c r="H168" i="1" s="1"/>
  <c r="H170" i="1" s="1"/>
  <c r="J39" i="1"/>
  <c r="K9" i="16"/>
  <c r="K156" i="1"/>
  <c r="K150" i="1" s="1"/>
  <c r="K149" i="1" s="1"/>
  <c r="K118" i="1" s="1"/>
  <c r="L23" i="16"/>
  <c r="L24" i="16" s="1"/>
  <c r="L14" i="16" s="1"/>
  <c r="L12" i="16"/>
  <c r="M11" i="16"/>
  <c r="M24" i="16"/>
  <c r="M14" i="16" s="1"/>
  <c r="I52" i="1"/>
  <c r="L39" i="1"/>
  <c r="L38" i="1" s="1"/>
  <c r="L27" i="1" s="1"/>
  <c r="M9" i="16"/>
  <c r="N26" i="16"/>
  <c r="N18" i="16" s="1"/>
  <c r="N35" i="16"/>
  <c r="O40" i="16"/>
  <c r="K21" i="16"/>
  <c r="L44" i="2"/>
  <c r="L43" i="2" s="1"/>
  <c r="L32" i="2" s="1"/>
  <c r="L46" i="2" s="1"/>
  <c r="M8" i="16"/>
  <c r="N43" i="16"/>
  <c r="L11" i="16"/>
  <c r="K39" i="1"/>
  <c r="K38" i="1" s="1"/>
  <c r="K27" i="1" s="1"/>
  <c r="K26" i="1" s="1"/>
  <c r="K55" i="1" s="1"/>
  <c r="K65" i="1" s="1"/>
  <c r="L9" i="16"/>
  <c r="M20" i="16"/>
  <c r="G26" i="1"/>
  <c r="I149" i="1"/>
  <c r="M10" i="16" l="1"/>
  <c r="L53" i="1"/>
  <c r="K11" i="16"/>
  <c r="K24" i="16"/>
  <c r="G55" i="1"/>
  <c r="O26" i="16"/>
  <c r="AO40" i="16"/>
  <c r="O35" i="16"/>
  <c r="AO35" i="16" s="1"/>
  <c r="P40" i="16"/>
  <c r="P43" i="16" s="1"/>
  <c r="O44" i="16"/>
  <c r="M44" i="2"/>
  <c r="M43" i="2" s="1"/>
  <c r="M32" i="2" s="1"/>
  <c r="M46" i="2" s="1"/>
  <c r="N8" i="16"/>
  <c r="N27" i="16"/>
  <c r="N19" i="16" s="1"/>
  <c r="N45" i="16"/>
  <c r="N29" i="16" s="1"/>
  <c r="K168" i="1"/>
  <c r="K170" i="1" s="1"/>
  <c r="N22" i="16"/>
  <c r="L13" i="16"/>
  <c r="C170" i="1"/>
  <c r="O43" i="16"/>
  <c r="J38" i="1"/>
  <c r="I41" i="1"/>
  <c r="I118" i="1"/>
  <c r="P44" i="16" l="1"/>
  <c r="O27" i="16"/>
  <c r="O45" i="16"/>
  <c r="AO43" i="16"/>
  <c r="P28" i="16"/>
  <c r="P26" i="16"/>
  <c r="P18" i="16" s="1"/>
  <c r="Q40" i="16"/>
  <c r="P35" i="16"/>
  <c r="Q44" i="16"/>
  <c r="Q28" i="16" s="1"/>
  <c r="Q20" i="16" s="1"/>
  <c r="O18" i="16"/>
  <c r="AO26" i="16"/>
  <c r="G65" i="1"/>
  <c r="P45" i="16"/>
  <c r="P27" i="16"/>
  <c r="O28" i="16"/>
  <c r="AO44" i="16"/>
  <c r="N21" i="16"/>
  <c r="K14" i="16"/>
  <c r="C172" i="1"/>
  <c r="M156" i="1"/>
  <c r="M150" i="1" s="1"/>
  <c r="N23" i="16"/>
  <c r="N12" i="16"/>
  <c r="M39" i="1"/>
  <c r="N9" i="16"/>
  <c r="I26" i="1"/>
  <c r="L52" i="1"/>
  <c r="J27" i="1"/>
  <c r="Q26" i="16" l="1"/>
  <c r="Q18" i="16" s="1"/>
  <c r="Q35" i="16"/>
  <c r="R40" i="16"/>
  <c r="R44" i="16" s="1"/>
  <c r="R28" i="16" s="1"/>
  <c r="R20" i="16" s="1"/>
  <c r="P53" i="1"/>
  <c r="P52" i="1" s="1"/>
  <c r="P41" i="1" s="1"/>
  <c r="Q10" i="16"/>
  <c r="N11" i="16"/>
  <c r="N24" i="16"/>
  <c r="N14" i="16" s="1"/>
  <c r="P29" i="16"/>
  <c r="N13" i="16"/>
  <c r="M38" i="1"/>
  <c r="M149" i="1"/>
  <c r="P8" i="16"/>
  <c r="Q22" i="16"/>
  <c r="O44" i="2"/>
  <c r="O43" i="2" s="1"/>
  <c r="O32" i="2" s="1"/>
  <c r="O46" i="2" s="1"/>
  <c r="L41" i="1"/>
  <c r="L26" i="1" s="1"/>
  <c r="L55" i="1" s="1"/>
  <c r="L65" i="1" s="1"/>
  <c r="L168" i="1" s="1"/>
  <c r="L170" i="1" s="1"/>
  <c r="O20" i="16"/>
  <c r="AO28" i="16"/>
  <c r="O29" i="16"/>
  <c r="AO45" i="16"/>
  <c r="G168" i="1"/>
  <c r="O8" i="16"/>
  <c r="AO8" i="16" s="1"/>
  <c r="AO18" i="16"/>
  <c r="N44" i="2"/>
  <c r="P22" i="16"/>
  <c r="O22" i="16"/>
  <c r="D172" i="1"/>
  <c r="C50" i="2"/>
  <c r="C51" i="2" s="1"/>
  <c r="C52" i="2" s="1"/>
  <c r="Q43" i="16"/>
  <c r="J26" i="1"/>
  <c r="J55" i="1" s="1"/>
  <c r="J65" i="1" s="1"/>
  <c r="J168" i="1" s="1"/>
  <c r="J170" i="1" s="1"/>
  <c r="P20" i="16"/>
  <c r="I55" i="1"/>
  <c r="P19" i="16"/>
  <c r="O19" i="16"/>
  <c r="AO27" i="16"/>
  <c r="I65" i="1" l="1"/>
  <c r="Q53" i="1"/>
  <c r="Q52" i="1" s="1"/>
  <c r="Q41" i="1" s="1"/>
  <c r="R10" i="16"/>
  <c r="P156" i="1"/>
  <c r="P150" i="1" s="1"/>
  <c r="P149" i="1" s="1"/>
  <c r="P118" i="1" s="1"/>
  <c r="Q23" i="16"/>
  <c r="Q13" i="16" s="1"/>
  <c r="Q12" i="16"/>
  <c r="G170" i="1"/>
  <c r="O21" i="16"/>
  <c r="AO29" i="16"/>
  <c r="Q45" i="16"/>
  <c r="Q27" i="16"/>
  <c r="O12" i="16"/>
  <c r="AO12" i="16" s="1"/>
  <c r="N156" i="1"/>
  <c r="O23" i="16"/>
  <c r="AO22" i="16"/>
  <c r="O156" i="1"/>
  <c r="P23" i="16"/>
  <c r="P12" i="16"/>
  <c r="M118" i="1"/>
  <c r="R35" i="16"/>
  <c r="R26" i="16"/>
  <c r="R18" i="16" s="1"/>
  <c r="R22" i="16" s="1"/>
  <c r="S40" i="16"/>
  <c r="S44" i="16" s="1"/>
  <c r="N39" i="1"/>
  <c r="O9" i="16"/>
  <c r="AO9" i="16" s="1"/>
  <c r="AO19" i="16"/>
  <c r="M27" i="1"/>
  <c r="Q8" i="16"/>
  <c r="P44" i="2"/>
  <c r="P43" i="2" s="1"/>
  <c r="P32" i="2" s="1"/>
  <c r="P46" i="2" s="1"/>
  <c r="P21" i="16"/>
  <c r="O53" i="1"/>
  <c r="P10" i="16"/>
  <c r="N53" i="1"/>
  <c r="O10" i="16"/>
  <c r="AO10" i="16" s="1"/>
  <c r="AO20" i="16"/>
  <c r="E172" i="1"/>
  <c r="D50" i="2"/>
  <c r="D51" i="2" s="1"/>
  <c r="D52" i="2" s="1"/>
  <c r="N43" i="2"/>
  <c r="AN44" i="2"/>
  <c r="O39" i="1"/>
  <c r="P9" i="16"/>
  <c r="R43" i="16"/>
  <c r="Q156" i="1" l="1"/>
  <c r="Q150" i="1" s="1"/>
  <c r="Q149" i="1" s="1"/>
  <c r="Q118" i="1" s="1"/>
  <c r="R23" i="16"/>
  <c r="R13" i="16" s="1"/>
  <c r="R12" i="16"/>
  <c r="S28" i="16"/>
  <c r="N52" i="1"/>
  <c r="AN53" i="1"/>
  <c r="Q19" i="16"/>
  <c r="O11" i="16"/>
  <c r="AO11" i="16" s="1"/>
  <c r="O24" i="16"/>
  <c r="AO21" i="16"/>
  <c r="O38" i="1"/>
  <c r="S35" i="16"/>
  <c r="S26" i="16"/>
  <c r="S18" i="16" s="1"/>
  <c r="S22" i="16" s="1"/>
  <c r="T40" i="16"/>
  <c r="O52" i="1"/>
  <c r="P24" i="16"/>
  <c r="P11" i="16"/>
  <c r="O13" i="16"/>
  <c r="AO13" i="16" s="1"/>
  <c r="AO23" i="16"/>
  <c r="N150" i="1"/>
  <c r="AN156" i="1"/>
  <c r="I168" i="1"/>
  <c r="Q29" i="16"/>
  <c r="S43" i="16"/>
  <c r="Q44" i="2"/>
  <c r="Q43" i="2" s="1"/>
  <c r="Q32" i="2" s="1"/>
  <c r="Q46" i="2" s="1"/>
  <c r="R8" i="16"/>
  <c r="R45" i="16"/>
  <c r="R29" i="16" s="1"/>
  <c r="R21" i="16" s="1"/>
  <c r="R27" i="16"/>
  <c r="R19" i="16" s="1"/>
  <c r="P13" i="16"/>
  <c r="O150" i="1"/>
  <c r="M26" i="1"/>
  <c r="N32" i="2"/>
  <c r="AN43" i="2"/>
  <c r="E50" i="2"/>
  <c r="E51" i="2" s="1"/>
  <c r="E52" i="2" s="1"/>
  <c r="F172" i="1"/>
  <c r="N38" i="1"/>
  <c r="AN39" i="1"/>
  <c r="N149" i="1" l="1"/>
  <c r="AN150" i="1"/>
  <c r="O41" i="1"/>
  <c r="G172" i="1"/>
  <c r="F50" i="2"/>
  <c r="F51" i="2" s="1"/>
  <c r="F52" i="2" s="1"/>
  <c r="O149" i="1"/>
  <c r="O14" i="16"/>
  <c r="AO14" i="16" s="1"/>
  <c r="AO24" i="16"/>
  <c r="N41" i="1"/>
  <c r="AN41" i="1" s="1"/>
  <c r="AN52" i="1"/>
  <c r="Q21" i="16"/>
  <c r="R11" i="16"/>
  <c r="R24" i="16"/>
  <c r="R14" i="16" s="1"/>
  <c r="T35" i="16"/>
  <c r="T26" i="16"/>
  <c r="T18" i="16" s="1"/>
  <c r="T22" i="16" s="1"/>
  <c r="U40" i="16"/>
  <c r="U44" i="16" s="1"/>
  <c r="U28" i="16" s="1"/>
  <c r="U20" i="16" s="1"/>
  <c r="N27" i="1"/>
  <c r="AN38" i="1"/>
  <c r="I170" i="1"/>
  <c r="T43" i="16"/>
  <c r="P39" i="1"/>
  <c r="Q9" i="16"/>
  <c r="S12" i="16"/>
  <c r="R156" i="1"/>
  <c r="S23" i="16"/>
  <c r="S45" i="16"/>
  <c r="S29" i="16" s="1"/>
  <c r="S21" i="16" s="1"/>
  <c r="S27" i="16"/>
  <c r="S19" i="16" s="1"/>
  <c r="S20" i="16"/>
  <c r="S8" i="16"/>
  <c r="R44" i="2"/>
  <c r="R43" i="2" s="1"/>
  <c r="R32" i="2" s="1"/>
  <c r="R46" i="2" s="1"/>
  <c r="O27" i="1"/>
  <c r="Q39" i="1"/>
  <c r="Q38" i="1" s="1"/>
  <c r="Q27" i="1" s="1"/>
  <c r="Q26" i="1" s="1"/>
  <c r="Q55" i="1" s="1"/>
  <c r="Q65" i="1" s="1"/>
  <c r="Q168" i="1" s="1"/>
  <c r="Q170" i="1" s="1"/>
  <c r="R9" i="16"/>
  <c r="P14" i="16"/>
  <c r="T44" i="16"/>
  <c r="N46" i="2"/>
  <c r="AN32" i="2"/>
  <c r="M55" i="1"/>
  <c r="P38" i="1" l="1"/>
  <c r="Q11" i="16"/>
  <c r="Q24" i="16"/>
  <c r="R39" i="1"/>
  <c r="R38" i="1" s="1"/>
  <c r="R27" i="1" s="1"/>
  <c r="S9" i="16"/>
  <c r="O118" i="1"/>
  <c r="S156" i="1"/>
  <c r="S150" i="1" s="1"/>
  <c r="S149" i="1" s="1"/>
  <c r="S118" i="1" s="1"/>
  <c r="T12" i="16"/>
  <c r="T23" i="16"/>
  <c r="T13" i="16" s="1"/>
  <c r="S11" i="16"/>
  <c r="S24" i="16"/>
  <c r="S14" i="16" s="1"/>
  <c r="T45" i="16"/>
  <c r="T27" i="16"/>
  <c r="N26" i="1"/>
  <c r="AN27" i="1"/>
  <c r="V40" i="16"/>
  <c r="V44" i="16" s="1"/>
  <c r="V28" i="16" s="1"/>
  <c r="V20" i="16" s="1"/>
  <c r="U35" i="16"/>
  <c r="U26" i="16"/>
  <c r="U18" i="16" s="1"/>
  <c r="AN46" i="2"/>
  <c r="T28" i="16"/>
  <c r="T53" i="1"/>
  <c r="T52" i="1" s="1"/>
  <c r="T41" i="1" s="1"/>
  <c r="U10" i="16"/>
  <c r="M65" i="1"/>
  <c r="G50" i="2"/>
  <c r="G51" i="2" s="1"/>
  <c r="G52" i="2" s="1"/>
  <c r="H172" i="1"/>
  <c r="S13" i="16"/>
  <c r="U43" i="16"/>
  <c r="R150" i="1"/>
  <c r="N118" i="1"/>
  <c r="AN118" i="1" s="1"/>
  <c r="AN149" i="1"/>
  <c r="O26" i="1"/>
  <c r="R53" i="1"/>
  <c r="S10" i="16"/>
  <c r="T8" i="16"/>
  <c r="S44" i="2"/>
  <c r="S43" i="2" s="1"/>
  <c r="S32" i="2" s="1"/>
  <c r="S46" i="2" s="1"/>
  <c r="R52" i="1" l="1"/>
  <c r="W40" i="16"/>
  <c r="V35" i="16"/>
  <c r="V26" i="16"/>
  <c r="V18" i="16" s="1"/>
  <c r="W44" i="16"/>
  <c r="W43" i="16"/>
  <c r="U53" i="1"/>
  <c r="U52" i="1" s="1"/>
  <c r="U41" i="1" s="1"/>
  <c r="V10" i="16"/>
  <c r="R149" i="1"/>
  <c r="Q14" i="16"/>
  <c r="O55" i="1"/>
  <c r="T44" i="2"/>
  <c r="T43" i="2" s="1"/>
  <c r="T32" i="2" s="1"/>
  <c r="T46" i="2" s="1"/>
  <c r="U8" i="16"/>
  <c r="T20" i="16"/>
  <c r="V43" i="16"/>
  <c r="M168" i="1"/>
  <c r="U45" i="16"/>
  <c r="U29" i="16" s="1"/>
  <c r="U21" i="16" s="1"/>
  <c r="U27" i="16"/>
  <c r="U19" i="16" s="1"/>
  <c r="H50" i="2"/>
  <c r="H51" i="2" s="1"/>
  <c r="H52" i="2" s="1"/>
  <c r="I172" i="1"/>
  <c r="N55" i="1"/>
  <c r="AN26" i="1"/>
  <c r="U22" i="16"/>
  <c r="T19" i="16"/>
  <c r="T29" i="16"/>
  <c r="P27" i="1"/>
  <c r="T156" i="1" l="1"/>
  <c r="U12" i="16"/>
  <c r="U23" i="16"/>
  <c r="P26" i="1"/>
  <c r="T21" i="16"/>
  <c r="U44" i="2"/>
  <c r="U43" i="2" s="1"/>
  <c r="U32" i="2" s="1"/>
  <c r="U46" i="2" s="1"/>
  <c r="W22" i="16"/>
  <c r="V8" i="16"/>
  <c r="S53" i="1"/>
  <c r="T10" i="16"/>
  <c r="N65" i="1"/>
  <c r="AN55" i="1"/>
  <c r="V22" i="16"/>
  <c r="R118" i="1"/>
  <c r="X40" i="16"/>
  <c r="X43" i="16" s="1"/>
  <c r="W35" i="16"/>
  <c r="W26" i="16"/>
  <c r="W18" i="16" s="1"/>
  <c r="W28" i="16"/>
  <c r="I50" i="2"/>
  <c r="I51" i="2" s="1"/>
  <c r="I52" i="2" s="1"/>
  <c r="J172" i="1"/>
  <c r="R41" i="1"/>
  <c r="M170" i="1"/>
  <c r="V45" i="16"/>
  <c r="V27" i="16"/>
  <c r="O65" i="1"/>
  <c r="U11" i="16"/>
  <c r="U24" i="16"/>
  <c r="U14" i="16" s="1"/>
  <c r="T9" i="16"/>
  <c r="S39" i="1"/>
  <c r="W27" i="16"/>
  <c r="W19" i="16" s="1"/>
  <c r="W45" i="16"/>
  <c r="W29" i="16" s="1"/>
  <c r="W21" i="16" s="1"/>
  <c r="T39" i="1"/>
  <c r="T38" i="1" s="1"/>
  <c r="T27" i="1" s="1"/>
  <c r="T26" i="1" s="1"/>
  <c r="T55" i="1" s="1"/>
  <c r="T65" i="1" s="1"/>
  <c r="U9" i="16"/>
  <c r="S38" i="1" l="1"/>
  <c r="U156" i="1"/>
  <c r="U150" i="1" s="1"/>
  <c r="U149" i="1" s="1"/>
  <c r="U118" i="1" s="1"/>
  <c r="V12" i="16"/>
  <c r="V23" i="16"/>
  <c r="V13" i="16" s="1"/>
  <c r="W11" i="16"/>
  <c r="V39" i="1"/>
  <c r="V38" i="1" s="1"/>
  <c r="V27" i="1" s="1"/>
  <c r="W9" i="16"/>
  <c r="W20" i="16"/>
  <c r="X27" i="16"/>
  <c r="X19" i="16" s="1"/>
  <c r="R26" i="1"/>
  <c r="R55" i="1" s="1"/>
  <c r="R65" i="1" s="1"/>
  <c r="R168" i="1" s="1"/>
  <c r="R170" i="1" s="1"/>
  <c r="V44" i="2"/>
  <c r="V43" i="2" s="1"/>
  <c r="V32" i="2" s="1"/>
  <c r="V46" i="2" s="1"/>
  <c r="W8" i="16"/>
  <c r="Y40" i="16"/>
  <c r="Y44" i="16" s="1"/>
  <c r="Y28" i="16" s="1"/>
  <c r="X35" i="16"/>
  <c r="X26" i="16"/>
  <c r="X18" i="16" s="1"/>
  <c r="X22" i="16" s="1"/>
  <c r="P55" i="1"/>
  <c r="V29" i="16"/>
  <c r="N168" i="1"/>
  <c r="AN65" i="1"/>
  <c r="T24" i="16"/>
  <c r="T11" i="16"/>
  <c r="U13" i="16"/>
  <c r="K172" i="1"/>
  <c r="J50" i="2"/>
  <c r="J51" i="2" s="1"/>
  <c r="J52" i="2" s="1"/>
  <c r="X44" i="16"/>
  <c r="X28" i="16" s="1"/>
  <c r="X20" i="16" s="1"/>
  <c r="S52" i="1"/>
  <c r="V156" i="1"/>
  <c r="V150" i="1" s="1"/>
  <c r="V149" i="1" s="1"/>
  <c r="V118" i="1" s="1"/>
  <c r="W12" i="16"/>
  <c r="W23" i="16"/>
  <c r="W13" i="16" s="1"/>
  <c r="O168" i="1"/>
  <c r="V19" i="16"/>
  <c r="T150" i="1"/>
  <c r="X45" i="16" l="1"/>
  <c r="X29" i="16" s="1"/>
  <c r="X21" i="16" s="1"/>
  <c r="Y20" i="16"/>
  <c r="W156" i="1"/>
  <c r="W150" i="1" s="1"/>
  <c r="W149" i="1" s="1"/>
  <c r="W118" i="1" s="1"/>
  <c r="X12" i="16"/>
  <c r="X23" i="16"/>
  <c r="X13" i="16" s="1"/>
  <c r="V21" i="16"/>
  <c r="W39" i="1"/>
  <c r="W38" i="1" s="1"/>
  <c r="W27" i="1" s="1"/>
  <c r="X9" i="16"/>
  <c r="N170" i="1"/>
  <c r="AN170" i="1" s="1"/>
  <c r="AN174" i="1" s="1"/>
  <c r="AN168" i="1"/>
  <c r="W24" i="16"/>
  <c r="W14" i="16" s="1"/>
  <c r="P65" i="1"/>
  <c r="O170" i="1"/>
  <c r="S41" i="1"/>
  <c r="X10" i="16"/>
  <c r="W53" i="1"/>
  <c r="W52" i="1" s="1"/>
  <c r="W41" i="1" s="1"/>
  <c r="Z40" i="16"/>
  <c r="Y35" i="16"/>
  <c r="Y26" i="16"/>
  <c r="Y18" i="16" s="1"/>
  <c r="Z43" i="16"/>
  <c r="T149" i="1"/>
  <c r="Y43" i="16"/>
  <c r="V53" i="1"/>
  <c r="W10" i="16"/>
  <c r="K50" i="2"/>
  <c r="K51" i="2" s="1"/>
  <c r="K52" i="2" s="1"/>
  <c r="L172" i="1"/>
  <c r="X11" i="16"/>
  <c r="X24" i="16"/>
  <c r="X14" i="16" s="1"/>
  <c r="W44" i="2"/>
  <c r="W43" i="2" s="1"/>
  <c r="W32" i="2" s="1"/>
  <c r="W46" i="2" s="1"/>
  <c r="X8" i="16"/>
  <c r="U39" i="1"/>
  <c r="V9" i="16"/>
  <c r="T14" i="16"/>
  <c r="S27" i="1"/>
  <c r="W26" i="1" l="1"/>
  <c r="W55" i="1" s="1"/>
  <c r="W65" i="1" s="1"/>
  <c r="W168" i="1" s="1"/>
  <c r="W170" i="1" s="1"/>
  <c r="AA40" i="16"/>
  <c r="Z35" i="16"/>
  <c r="Z26" i="16"/>
  <c r="Z18" i="16" s="1"/>
  <c r="AA43" i="16"/>
  <c r="P168" i="1"/>
  <c r="T118" i="1"/>
  <c r="Y27" i="16"/>
  <c r="Y19" i="16" s="1"/>
  <c r="Y45" i="16"/>
  <c r="Y29" i="16" s="1"/>
  <c r="X44" i="2"/>
  <c r="X43" i="2" s="1"/>
  <c r="X32" i="2" s="1"/>
  <c r="X46" i="2" s="1"/>
  <c r="Z22" i="16"/>
  <c r="Y8" i="16"/>
  <c r="V11" i="16"/>
  <c r="V24" i="16"/>
  <c r="Z27" i="16"/>
  <c r="Z19" i="16" s="1"/>
  <c r="L50" i="2"/>
  <c r="L51" i="2" s="1"/>
  <c r="L52" i="2" s="1"/>
  <c r="M172" i="1"/>
  <c r="U38" i="1"/>
  <c r="Y22" i="16"/>
  <c r="Z44" i="16"/>
  <c r="Z28" i="16" s="1"/>
  <c r="Z20" i="16" s="1"/>
  <c r="S26" i="1"/>
  <c r="V52" i="1"/>
  <c r="O172" i="1"/>
  <c r="Y10" i="16"/>
  <c r="X53" i="1"/>
  <c r="X52" i="1" s="1"/>
  <c r="X41" i="1" s="1"/>
  <c r="X39" i="1" l="1"/>
  <c r="X38" i="1" s="1"/>
  <c r="X27" i="1" s="1"/>
  <c r="X26" i="1" s="1"/>
  <c r="X55" i="1" s="1"/>
  <c r="X65" i="1" s="1"/>
  <c r="Y9" i="16"/>
  <c r="Z10" i="16"/>
  <c r="Y53" i="1"/>
  <c r="Y156" i="1"/>
  <c r="Y150" i="1" s="1"/>
  <c r="Y149" i="1" s="1"/>
  <c r="Y118" i="1" s="1"/>
  <c r="Z12" i="16"/>
  <c r="Z23" i="16"/>
  <c r="Z13" i="16" s="1"/>
  <c r="U27" i="1"/>
  <c r="AA27" i="16"/>
  <c r="AP43" i="16"/>
  <c r="V41" i="1"/>
  <c r="V26" i="1" s="1"/>
  <c r="V55" i="1" s="1"/>
  <c r="V65" i="1" s="1"/>
  <c r="V168" i="1" s="1"/>
  <c r="V170" i="1" s="1"/>
  <c r="Y21" i="16"/>
  <c r="N172" i="1"/>
  <c r="M50" i="2"/>
  <c r="M51" i="2" s="1"/>
  <c r="M52" i="2" s="1"/>
  <c r="Z45" i="16"/>
  <c r="Z29" i="16" s="1"/>
  <c r="Z21" i="16" s="1"/>
  <c r="Z9" i="16"/>
  <c r="Y39" i="1"/>
  <c r="Y38" i="1" s="1"/>
  <c r="Y27" i="1" s="1"/>
  <c r="X156" i="1"/>
  <c r="X150" i="1" s="1"/>
  <c r="Y12" i="16"/>
  <c r="Y23" i="16"/>
  <c r="Y13" i="16" s="1"/>
  <c r="T168" i="1"/>
  <c r="T170" i="1" s="1"/>
  <c r="P170" i="1"/>
  <c r="S55" i="1"/>
  <c r="Y44" i="2"/>
  <c r="Y43" i="2" s="1"/>
  <c r="Y32" i="2" s="1"/>
  <c r="Y46" i="2" s="1"/>
  <c r="Z8" i="16"/>
  <c r="AP40" i="16"/>
  <c r="AB40" i="16"/>
  <c r="AB44" i="16" s="1"/>
  <c r="AA26" i="16"/>
  <c r="AB43" i="16"/>
  <c r="AA35" i="16"/>
  <c r="AP35" i="16" s="1"/>
  <c r="O50" i="2"/>
  <c r="V14" i="16"/>
  <c r="AA44" i="16"/>
  <c r="AA28" i="16" l="1"/>
  <c r="AP44" i="16"/>
  <c r="S65" i="1"/>
  <c r="U26" i="1"/>
  <c r="AB28" i="16"/>
  <c r="AA19" i="16"/>
  <c r="AP27" i="16"/>
  <c r="Y11" i="16"/>
  <c r="Y24" i="16"/>
  <c r="AA45" i="16"/>
  <c r="Z11" i="16"/>
  <c r="Z24" i="16"/>
  <c r="Z14" i="16" s="1"/>
  <c r="Y52" i="1"/>
  <c r="P172" i="1"/>
  <c r="AB27" i="16"/>
  <c r="AB45" i="16"/>
  <c r="X149" i="1"/>
  <c r="AA18" i="16"/>
  <c r="AP26" i="16"/>
  <c r="N50" i="2"/>
  <c r="AN172" i="1"/>
  <c r="AC40" i="16"/>
  <c r="AC44" i="16" s="1"/>
  <c r="AB26" i="16"/>
  <c r="AB18" i="16" s="1"/>
  <c r="AB35" i="16"/>
  <c r="AC28" i="16" l="1"/>
  <c r="AC20" i="16" s="1"/>
  <c r="AA29" i="16"/>
  <c r="AP45" i="16"/>
  <c r="N51" i="2"/>
  <c r="O49" i="2"/>
  <c r="AN50" i="2"/>
  <c r="AB19" i="16"/>
  <c r="U55" i="1"/>
  <c r="AB20" i="16"/>
  <c r="AC35" i="16"/>
  <c r="AC26" i="16"/>
  <c r="AC18" i="16" s="1"/>
  <c r="AC22" i="16" s="1"/>
  <c r="AD40" i="16"/>
  <c r="AD44" i="16" s="1"/>
  <c r="AD28" i="16" s="1"/>
  <c r="AD20" i="16" s="1"/>
  <c r="X118" i="1"/>
  <c r="X168" i="1" s="1"/>
  <c r="X170" i="1" s="1"/>
  <c r="AB29" i="16"/>
  <c r="Q172" i="1"/>
  <c r="P50" i="2"/>
  <c r="Y41" i="1"/>
  <c r="Y26" i="1" s="1"/>
  <c r="Y55" i="1" s="1"/>
  <c r="Y65" i="1" s="1"/>
  <c r="Y168" i="1" s="1"/>
  <c r="Y170" i="1" s="1"/>
  <c r="S168" i="1"/>
  <c r="Z39" i="1"/>
  <c r="AA9" i="16"/>
  <c r="AP9" i="16" s="1"/>
  <c r="AP19" i="16"/>
  <c r="Y14" i="16"/>
  <c r="AA8" i="16"/>
  <c r="AP8" i="16" s="1"/>
  <c r="Z44" i="2"/>
  <c r="AP18" i="16"/>
  <c r="AB22" i="16"/>
  <c r="AA22" i="16"/>
  <c r="AC43" i="16"/>
  <c r="AA44" i="2"/>
  <c r="AA43" i="2" s="1"/>
  <c r="AA32" i="2" s="1"/>
  <c r="AA46" i="2" s="1"/>
  <c r="AB8" i="16"/>
  <c r="AA20" i="16"/>
  <c r="AP28" i="16"/>
  <c r="AD43" i="16" l="1"/>
  <c r="Z38" i="1"/>
  <c r="AO39" i="1"/>
  <c r="AD27" i="16"/>
  <c r="AD19" i="16" s="1"/>
  <c r="AD45" i="16"/>
  <c r="AD29" i="16" s="1"/>
  <c r="AD21" i="16" s="1"/>
  <c r="AO44" i="2"/>
  <c r="Z43" i="2"/>
  <c r="R172" i="1"/>
  <c r="Q50" i="2"/>
  <c r="AA21" i="16"/>
  <c r="AP29" i="16"/>
  <c r="S170" i="1"/>
  <c r="AB10" i="16"/>
  <c r="AA53" i="1"/>
  <c r="AB156" i="1"/>
  <c r="AB150" i="1" s="1"/>
  <c r="AB149" i="1" s="1"/>
  <c r="AB118" i="1" s="1"/>
  <c r="AC23" i="16"/>
  <c r="AC13" i="16" s="1"/>
  <c r="AC12" i="16"/>
  <c r="AA39" i="1"/>
  <c r="AB9" i="16"/>
  <c r="AA156" i="1"/>
  <c r="AB23" i="16"/>
  <c r="AB12" i="16"/>
  <c r="P49" i="2"/>
  <c r="O51" i="2"/>
  <c r="O52" i="2" s="1"/>
  <c r="AN51" i="2"/>
  <c r="N52" i="2"/>
  <c r="AN52" i="2" s="1"/>
  <c r="AD26" i="16"/>
  <c r="AD18" i="16" s="1"/>
  <c r="AD35" i="16"/>
  <c r="AE40" i="16"/>
  <c r="AE43" i="16" s="1"/>
  <c r="AC53" i="1"/>
  <c r="AC52" i="1" s="1"/>
  <c r="AC41" i="1" s="1"/>
  <c r="AD10" i="16"/>
  <c r="Z53" i="1"/>
  <c r="AA10" i="16"/>
  <c r="AP10" i="16" s="1"/>
  <c r="AP20" i="16"/>
  <c r="U65" i="1"/>
  <c r="AC27" i="16"/>
  <c r="AC45" i="16"/>
  <c r="Z156" i="1"/>
  <c r="AA12" i="16"/>
  <c r="AP12" i="16" s="1"/>
  <c r="AA23" i="16"/>
  <c r="AP22" i="16"/>
  <c r="AB21" i="16"/>
  <c r="AB44" i="2"/>
  <c r="AB43" i="2" s="1"/>
  <c r="AB32" i="2" s="1"/>
  <c r="AB46" i="2" s="1"/>
  <c r="AC8" i="16"/>
  <c r="AD22" i="16"/>
  <c r="AC10" i="16"/>
  <c r="AB53" i="1"/>
  <c r="AB52" i="1" s="1"/>
  <c r="AB41" i="1" s="1"/>
  <c r="AE27" i="16" l="1"/>
  <c r="AE19" i="16" s="1"/>
  <c r="U168" i="1"/>
  <c r="Z52" i="1"/>
  <c r="AO53" i="1"/>
  <c r="AC19" i="16"/>
  <c r="AD11" i="16"/>
  <c r="AD24" i="16"/>
  <c r="AD14" i="16" s="1"/>
  <c r="Q49" i="2"/>
  <c r="P51" i="2"/>
  <c r="P52" i="2" s="1"/>
  <c r="AA11" i="16"/>
  <c r="AP11" i="16" s="1"/>
  <c r="AA24" i="16"/>
  <c r="AP21" i="16"/>
  <c r="S172" i="1"/>
  <c r="R50" i="2"/>
  <c r="AA38" i="1"/>
  <c r="AD9" i="16"/>
  <c r="AC39" i="1"/>
  <c r="AC38" i="1" s="1"/>
  <c r="AC27" i="1" s="1"/>
  <c r="AC26" i="1" s="1"/>
  <c r="AC55" i="1" s="1"/>
  <c r="AC65" i="1" s="1"/>
  <c r="AD23" i="16"/>
  <c r="AD13" i="16" s="1"/>
  <c r="AC156" i="1"/>
  <c r="AC150" i="1" s="1"/>
  <c r="AC149" i="1" s="1"/>
  <c r="AC118" i="1" s="1"/>
  <c r="AD12" i="16"/>
  <c r="AC29" i="16"/>
  <c r="AA150" i="1"/>
  <c r="AB11" i="16"/>
  <c r="AB24" i="16"/>
  <c r="Z27" i="1"/>
  <c r="AO38" i="1"/>
  <c r="AB13" i="16"/>
  <c r="Z32" i="2"/>
  <c r="AO43" i="2"/>
  <c r="AE26" i="16"/>
  <c r="AE18" i="16" s="1"/>
  <c r="AF43" i="16"/>
  <c r="AE35" i="16"/>
  <c r="AF40" i="16"/>
  <c r="AF44" i="16" s="1"/>
  <c r="AF28" i="16" s="1"/>
  <c r="AF20" i="16" s="1"/>
  <c r="AA13" i="16"/>
  <c r="AP13" i="16" s="1"/>
  <c r="AP23" i="16"/>
  <c r="AE44" i="16"/>
  <c r="AE45" i="16" s="1"/>
  <c r="Z150" i="1"/>
  <c r="AO156" i="1"/>
  <c r="AC44" i="2"/>
  <c r="AC43" i="2" s="1"/>
  <c r="AC32" i="2" s="1"/>
  <c r="AC46" i="2" s="1"/>
  <c r="AD8" i="16"/>
  <c r="AA52" i="1"/>
  <c r="AE29" i="16" l="1"/>
  <c r="AE21" i="16" s="1"/>
  <c r="Z41" i="1"/>
  <c r="AO41" i="1" s="1"/>
  <c r="AO52" i="1"/>
  <c r="AA41" i="1"/>
  <c r="R49" i="2"/>
  <c r="Q51" i="2"/>
  <c r="Q52" i="2" s="1"/>
  <c r="AF27" i="16"/>
  <c r="AF45" i="16"/>
  <c r="AF29" i="16" s="1"/>
  <c r="AF21" i="16" s="1"/>
  <c r="AC21" i="16"/>
  <c r="AA27" i="1"/>
  <c r="Z149" i="1"/>
  <c r="AO150" i="1"/>
  <c r="U170" i="1"/>
  <c r="AE53" i="1"/>
  <c r="AE52" i="1" s="1"/>
  <c r="AE41" i="1" s="1"/>
  <c r="AF10" i="16"/>
  <c r="AE8" i="16"/>
  <c r="AD44" i="2"/>
  <c r="AD43" i="2" s="1"/>
  <c r="AD32" i="2" s="1"/>
  <c r="AD46" i="2" s="1"/>
  <c r="AO32" i="2"/>
  <c r="Z46" i="2"/>
  <c r="Z26" i="1"/>
  <c r="AO27" i="1"/>
  <c r="T172" i="1"/>
  <c r="S50" i="2"/>
  <c r="AC168" i="1"/>
  <c r="AC170" i="1" s="1"/>
  <c r="AB14" i="16"/>
  <c r="AC9" i="16"/>
  <c r="AB39" i="1"/>
  <c r="AA14" i="16"/>
  <c r="AP14" i="16" s="1"/>
  <c r="AP24" i="16"/>
  <c r="AA149" i="1"/>
  <c r="AE22" i="16"/>
  <c r="AE28" i="16"/>
  <c r="AF26" i="16"/>
  <c r="AF18" i="16" s="1"/>
  <c r="AG40" i="16"/>
  <c r="AF35" i="16"/>
  <c r="AG44" i="16"/>
  <c r="AG28" i="16" s="1"/>
  <c r="AG20" i="16" s="1"/>
  <c r="AE9" i="16"/>
  <c r="AD39" i="1"/>
  <c r="AD38" i="1" s="1"/>
  <c r="AD27" i="1" s="1"/>
  <c r="AA26" i="1" l="1"/>
  <c r="AO46" i="2"/>
  <c r="AF11" i="16"/>
  <c r="AA118" i="1"/>
  <c r="AB38" i="1"/>
  <c r="AF19" i="16"/>
  <c r="S49" i="2"/>
  <c r="R51" i="2"/>
  <c r="R52" i="2" s="1"/>
  <c r="AE44" i="2"/>
  <c r="AE43" i="2" s="1"/>
  <c r="AE32" i="2" s="1"/>
  <c r="AE46" i="2" s="1"/>
  <c r="AF8" i="16"/>
  <c r="U172" i="1"/>
  <c r="T50" i="2"/>
  <c r="AC11" i="16"/>
  <c r="AC24" i="16"/>
  <c r="AF22" i="16"/>
  <c r="AE20" i="16"/>
  <c r="AE12" i="16"/>
  <c r="AE23" i="16"/>
  <c r="AD156" i="1"/>
  <c r="Z55" i="1"/>
  <c r="AO26" i="1"/>
  <c r="AF53" i="1"/>
  <c r="AF52" i="1" s="1"/>
  <c r="AF41" i="1" s="1"/>
  <c r="AG10" i="16"/>
  <c r="AG26" i="16"/>
  <c r="AG18" i="16" s="1"/>
  <c r="AH40" i="16"/>
  <c r="AG35" i="16"/>
  <c r="AG43" i="16"/>
  <c r="Z118" i="1"/>
  <c r="AO118" i="1" s="1"/>
  <c r="AO149" i="1"/>
  <c r="AE11" i="16"/>
  <c r="AH35" i="16" l="1"/>
  <c r="AH26" i="16"/>
  <c r="AH18" i="16" s="1"/>
  <c r="AH22" i="16" s="1"/>
  <c r="AI40" i="16"/>
  <c r="AI44" i="16" s="1"/>
  <c r="AI28" i="16" s="1"/>
  <c r="AI20" i="16" s="1"/>
  <c r="AB27" i="1"/>
  <c r="AD150" i="1"/>
  <c r="T49" i="2"/>
  <c r="S51" i="2"/>
  <c r="S52" i="2" s="1"/>
  <c r="AF23" i="16"/>
  <c r="AE156" i="1"/>
  <c r="AE150" i="1" s="1"/>
  <c r="AE149" i="1" s="1"/>
  <c r="AE118" i="1" s="1"/>
  <c r="AF12" i="16"/>
  <c r="U50" i="2"/>
  <c r="V172" i="1"/>
  <c r="AG45" i="16"/>
  <c r="AG27" i="16"/>
  <c r="AG8" i="16"/>
  <c r="AF44" i="2"/>
  <c r="AF43" i="2" s="1"/>
  <c r="AF32" i="2" s="1"/>
  <c r="AF46" i="2" s="1"/>
  <c r="AE13" i="16"/>
  <c r="AE39" i="1"/>
  <c r="AF9" i="16"/>
  <c r="AH44" i="16"/>
  <c r="AD53" i="1"/>
  <c r="AE10" i="16"/>
  <c r="AC14" i="16"/>
  <c r="AE24" i="16"/>
  <c r="AE14" i="16" s="1"/>
  <c r="Z65" i="1"/>
  <c r="AO55" i="1"/>
  <c r="AH43" i="16"/>
  <c r="AG22" i="16"/>
  <c r="AA55" i="1"/>
  <c r="AH53" i="1" l="1"/>
  <c r="AH52" i="1" s="1"/>
  <c r="AH41" i="1" s="1"/>
  <c r="AI10" i="16"/>
  <c r="AE38" i="1"/>
  <c r="AD149" i="1"/>
  <c r="AH28" i="16"/>
  <c r="AH23" i="16"/>
  <c r="AH13" i="16" s="1"/>
  <c r="AG156" i="1"/>
  <c r="AG150" i="1" s="1"/>
  <c r="AG149" i="1" s="1"/>
  <c r="AG118" i="1" s="1"/>
  <c r="AH12" i="16"/>
  <c r="AI35" i="16"/>
  <c r="AI26" i="16"/>
  <c r="AI18" i="16" s="1"/>
  <c r="AI22" i="16" s="1"/>
  <c r="AJ40" i="16"/>
  <c r="AJ44" i="16" s="1"/>
  <c r="AJ28" i="16" s="1"/>
  <c r="AJ20" i="16" s="1"/>
  <c r="AG29" i="16"/>
  <c r="AI43" i="16"/>
  <c r="AD52" i="1"/>
  <c r="AA65" i="1"/>
  <c r="AF13" i="16"/>
  <c r="AF24" i="16"/>
  <c r="AF14" i="16" s="1"/>
  <c r="U49" i="2"/>
  <c r="T51" i="2"/>
  <c r="T52" i="2" s="1"/>
  <c r="AH45" i="16"/>
  <c r="AH29" i="16" s="1"/>
  <c r="AH21" i="16" s="1"/>
  <c r="AH27" i="16"/>
  <c r="AH19" i="16" s="1"/>
  <c r="AB26" i="1"/>
  <c r="Z168" i="1"/>
  <c r="AO65" i="1"/>
  <c r="W172" i="1"/>
  <c r="V50" i="2"/>
  <c r="AG44" i="2"/>
  <c r="AG43" i="2" s="1"/>
  <c r="AG32" i="2" s="1"/>
  <c r="AG46" i="2" s="1"/>
  <c r="AH8" i="16"/>
  <c r="AF156" i="1"/>
  <c r="AF150" i="1" s="1"/>
  <c r="AF149" i="1" s="1"/>
  <c r="AF118" i="1" s="1"/>
  <c r="AG23" i="16"/>
  <c r="AG13" i="16" s="1"/>
  <c r="AG12" i="16"/>
  <c r="AG19" i="16"/>
  <c r="AJ43" i="16" l="1"/>
  <c r="AI53" i="1"/>
  <c r="AI52" i="1" s="1"/>
  <c r="AI41" i="1" s="1"/>
  <c r="AJ10" i="16"/>
  <c r="AI23" i="16"/>
  <c r="AI13" i="16" s="1"/>
  <c r="AH156" i="1"/>
  <c r="AH150" i="1" s="1"/>
  <c r="AH149" i="1" s="1"/>
  <c r="AH118" i="1" s="1"/>
  <c r="AI12" i="16"/>
  <c r="U51" i="2"/>
  <c r="U52" i="2" s="1"/>
  <c r="V49" i="2"/>
  <c r="AJ45" i="16"/>
  <c r="AJ29" i="16" s="1"/>
  <c r="AJ21" i="16" s="1"/>
  <c r="AJ27" i="16"/>
  <c r="AJ19" i="16" s="1"/>
  <c r="Z170" i="1"/>
  <c r="AO170" i="1" s="1"/>
  <c r="AO168" i="1"/>
  <c r="AH44" i="2"/>
  <c r="AH43" i="2" s="1"/>
  <c r="AH32" i="2" s="1"/>
  <c r="AH46" i="2" s="1"/>
  <c r="AJ22" i="16"/>
  <c r="AI8" i="16"/>
  <c r="AA168" i="1"/>
  <c r="W50" i="2"/>
  <c r="X172" i="1"/>
  <c r="AD41" i="1"/>
  <c r="AG21" i="16"/>
  <c r="AD118" i="1"/>
  <c r="AE27" i="1"/>
  <c r="AH20" i="16"/>
  <c r="AH11" i="16"/>
  <c r="AH24" i="16"/>
  <c r="AH14" i="16" s="1"/>
  <c r="AG9" i="16"/>
  <c r="AF39" i="1"/>
  <c r="AI45" i="16"/>
  <c r="AI29" i="16" s="1"/>
  <c r="AI21" i="16" s="1"/>
  <c r="AI27" i="16"/>
  <c r="AI19" i="16" s="1"/>
  <c r="AB55" i="1"/>
  <c r="AH9" i="16"/>
  <c r="AG39" i="1"/>
  <c r="AG38" i="1" s="1"/>
  <c r="AG27" i="1" s="1"/>
  <c r="AJ35" i="16"/>
  <c r="AJ26" i="16"/>
  <c r="AJ18" i="16" s="1"/>
  <c r="AK40" i="16"/>
  <c r="AK44" i="16" s="1"/>
  <c r="AK28" i="16" s="1"/>
  <c r="AK20" i="16" s="1"/>
  <c r="AF38" i="1" l="1"/>
  <c r="AJ9" i="16"/>
  <c r="AI39" i="1"/>
  <c r="AI38" i="1" s="1"/>
  <c r="AI27" i="1" s="1"/>
  <c r="AI26" i="1" s="1"/>
  <c r="AI55" i="1" s="1"/>
  <c r="AI65" i="1" s="1"/>
  <c r="AI11" i="16"/>
  <c r="AI24" i="16"/>
  <c r="AI14" i="16" s="1"/>
  <c r="AI156" i="1"/>
  <c r="AJ23" i="16"/>
  <c r="AJ13" i="16" s="1"/>
  <c r="AJ12" i="16"/>
  <c r="AE26" i="1"/>
  <c r="AE55" i="1" s="1"/>
  <c r="AE65" i="1" s="1"/>
  <c r="AE168" i="1" s="1"/>
  <c r="AE170" i="1" s="1"/>
  <c r="AJ11" i="16"/>
  <c r="AD26" i="1"/>
  <c r="Y172" i="1"/>
  <c r="X50" i="2"/>
  <c r="AG53" i="1"/>
  <c r="AH10" i="16"/>
  <c r="AB65" i="1"/>
  <c r="V51" i="2"/>
  <c r="V52" i="2" s="1"/>
  <c r="W49" i="2"/>
  <c r="AJ53" i="1"/>
  <c r="AJ52" i="1" s="1"/>
  <c r="AJ41" i="1" s="1"/>
  <c r="AK10" i="16"/>
  <c r="AL40" i="16"/>
  <c r="AK35" i="16"/>
  <c r="AK26" i="16"/>
  <c r="AK18" i="16" s="1"/>
  <c r="AA170" i="1"/>
  <c r="AH39" i="1"/>
  <c r="AH38" i="1" s="1"/>
  <c r="AH27" i="1" s="1"/>
  <c r="AH26" i="1" s="1"/>
  <c r="AH55" i="1" s="1"/>
  <c r="AH65" i="1" s="1"/>
  <c r="AH168" i="1" s="1"/>
  <c r="AH170" i="1" s="1"/>
  <c r="AI9" i="16"/>
  <c r="AG11" i="16"/>
  <c r="AG24" i="16"/>
  <c r="AI44" i="2"/>
  <c r="AI43" i="2" s="1"/>
  <c r="AI32" i="2" s="1"/>
  <c r="AI46" i="2" s="1"/>
  <c r="AK22" i="16"/>
  <c r="AJ8" i="16"/>
  <c r="AK43" i="16"/>
  <c r="W51" i="2" l="1"/>
  <c r="W52" i="2" s="1"/>
  <c r="X49" i="2"/>
  <c r="AM40" i="16"/>
  <c r="AL35" i="16"/>
  <c r="AL26" i="16"/>
  <c r="AL18" i="16" s="1"/>
  <c r="AL22" i="16" s="1"/>
  <c r="AM43" i="16"/>
  <c r="AM44" i="16"/>
  <c r="AG14" i="16"/>
  <c r="AG52" i="1"/>
  <c r="AF27" i="1"/>
  <c r="AA172" i="1"/>
  <c r="Y50" i="2"/>
  <c r="Z172" i="1"/>
  <c r="AK45" i="16"/>
  <c r="AK29" i="16" s="1"/>
  <c r="AK21" i="16" s="1"/>
  <c r="AK27" i="16"/>
  <c r="AK19" i="16" s="1"/>
  <c r="AB168" i="1"/>
  <c r="AL44" i="16"/>
  <c r="AL28" i="16" s="1"/>
  <c r="AL20" i="16" s="1"/>
  <c r="AD55" i="1"/>
  <c r="AJ156" i="1"/>
  <c r="AJ150" i="1" s="1"/>
  <c r="AJ149" i="1" s="1"/>
  <c r="AJ118" i="1" s="1"/>
  <c r="AK12" i="16"/>
  <c r="AK23" i="16"/>
  <c r="AK13" i="16" s="1"/>
  <c r="AI150" i="1"/>
  <c r="AL43" i="16"/>
  <c r="AJ44" i="2"/>
  <c r="AJ43" i="2" s="1"/>
  <c r="AJ32" i="2" s="1"/>
  <c r="AJ46" i="2" s="1"/>
  <c r="AK8" i="16"/>
  <c r="AJ24" i="16"/>
  <c r="AJ14" i="16" s="1"/>
  <c r="AK156" i="1" l="1"/>
  <c r="AK150" i="1" s="1"/>
  <c r="AK149" i="1" s="1"/>
  <c r="AK118" i="1" s="1"/>
  <c r="AL12" i="16"/>
  <c r="AL23" i="16"/>
  <c r="AL13" i="16" s="1"/>
  <c r="AF26" i="1"/>
  <c r="AQ40" i="16"/>
  <c r="AM35" i="16"/>
  <c r="AQ35" i="16" s="1"/>
  <c r="AM26" i="16"/>
  <c r="AI149" i="1"/>
  <c r="AG41" i="1"/>
  <c r="AB170" i="1"/>
  <c r="AB172" i="1" s="1"/>
  <c r="AM27" i="16"/>
  <c r="AM45" i="16"/>
  <c r="AQ43" i="16"/>
  <c r="X51" i="2"/>
  <c r="X52" i="2" s="1"/>
  <c r="Y49" i="2"/>
  <c r="AK53" i="1"/>
  <c r="AL10" i="16"/>
  <c r="AJ39" i="1"/>
  <c r="AJ38" i="1" s="1"/>
  <c r="AK9" i="16"/>
  <c r="AK24" i="16"/>
  <c r="AK14" i="16" s="1"/>
  <c r="AK11" i="16"/>
  <c r="Z50" i="2"/>
  <c r="AO50" i="2" s="1"/>
  <c r="AO172" i="1"/>
  <c r="AL45" i="16"/>
  <c r="AL29" i="16" s="1"/>
  <c r="AL21" i="16" s="1"/>
  <c r="AL27" i="16"/>
  <c r="AL19" i="16" s="1"/>
  <c r="AD65" i="1"/>
  <c r="AM28" i="16"/>
  <c r="AQ44" i="16"/>
  <c r="AK44" i="2"/>
  <c r="AK43" i="2" s="1"/>
  <c r="AK32" i="2" s="1"/>
  <c r="AK46" i="2" s="1"/>
  <c r="AL8" i="16"/>
  <c r="AA50" i="2"/>
  <c r="AB50" i="2" l="1"/>
  <c r="AC172" i="1"/>
  <c r="AL11" i="16"/>
  <c r="AL24" i="16"/>
  <c r="AL14" i="16" s="1"/>
  <c r="AG26" i="1"/>
  <c r="AG55" i="1" s="1"/>
  <c r="AG65" i="1" s="1"/>
  <c r="AG168" i="1" s="1"/>
  <c r="AG170" i="1" s="1"/>
  <c r="Y51" i="2"/>
  <c r="Y52" i="2" s="1"/>
  <c r="Z49" i="2"/>
  <c r="AF55" i="1"/>
  <c r="AK39" i="1"/>
  <c r="AK38" i="1" s="1"/>
  <c r="AK27" i="1" s="1"/>
  <c r="AL9" i="16"/>
  <c r="AI118" i="1"/>
  <c r="AJ27" i="1"/>
  <c r="AK52" i="1"/>
  <c r="AM20" i="16"/>
  <c r="AQ28" i="16"/>
  <c r="AM19" i="16"/>
  <c r="AQ27" i="16"/>
  <c r="AM18" i="16"/>
  <c r="AQ26" i="16"/>
  <c r="AD168" i="1"/>
  <c r="AM29" i="16"/>
  <c r="AQ45" i="16"/>
  <c r="AI168" i="1" l="1"/>
  <c r="AI170" i="1" s="1"/>
  <c r="AF65" i="1"/>
  <c r="AO49" i="2"/>
  <c r="Z51" i="2"/>
  <c r="AA49" i="2"/>
  <c r="AQ18" i="16"/>
  <c r="AL44" i="2"/>
  <c r="AM8" i="16"/>
  <c r="AQ8" i="16" s="1"/>
  <c r="AM22" i="16"/>
  <c r="AL39" i="1"/>
  <c r="AM9" i="16"/>
  <c r="AQ9" i="16" s="1"/>
  <c r="AQ19" i="16"/>
  <c r="AL53" i="1"/>
  <c r="AM10" i="16"/>
  <c r="AQ10" i="16" s="1"/>
  <c r="AQ20" i="16"/>
  <c r="AK41" i="1"/>
  <c r="AK26" i="1" s="1"/>
  <c r="AK55" i="1" s="1"/>
  <c r="AK65" i="1" s="1"/>
  <c r="AK168" i="1" s="1"/>
  <c r="AK170" i="1" s="1"/>
  <c r="AJ26" i="1"/>
  <c r="AC50" i="2"/>
  <c r="AM21" i="16"/>
  <c r="AQ29" i="16"/>
  <c r="AD170" i="1"/>
  <c r="AL52" i="1" l="1"/>
  <c r="AP53" i="1"/>
  <c r="AL38" i="1"/>
  <c r="AP39" i="1"/>
  <c r="AO51" i="2"/>
  <c r="Z52" i="2"/>
  <c r="AO52" i="2" s="1"/>
  <c r="AL156" i="1"/>
  <c r="AM12" i="16"/>
  <c r="AQ12" i="16" s="1"/>
  <c r="AM23" i="16"/>
  <c r="AQ22" i="16"/>
  <c r="AJ55" i="1"/>
  <c r="AA51" i="2"/>
  <c r="AA52" i="2" s="1"/>
  <c r="AB49" i="2"/>
  <c r="AP44" i="2"/>
  <c r="AL43" i="2"/>
  <c r="AM11" i="16"/>
  <c r="AQ11" i="16" s="1"/>
  <c r="AQ21" i="16"/>
  <c r="AD172" i="1"/>
  <c r="AF168" i="1"/>
  <c r="AJ65" i="1" l="1"/>
  <c r="AM13" i="16"/>
  <c r="AQ13" i="16" s="1"/>
  <c r="AQ23" i="16"/>
  <c r="AB51" i="2"/>
  <c r="AB52" i="2" s="1"/>
  <c r="AC49" i="2"/>
  <c r="AM24" i="16"/>
  <c r="AL150" i="1"/>
  <c r="AP156" i="1"/>
  <c r="AF170" i="1"/>
  <c r="AE172" i="1"/>
  <c r="AD50" i="2"/>
  <c r="AL27" i="1"/>
  <c r="AP38" i="1"/>
  <c r="AL32" i="2"/>
  <c r="AP43" i="2"/>
  <c r="AL41" i="1"/>
  <c r="AP41" i="1" s="1"/>
  <c r="AP52" i="1"/>
  <c r="AC51" i="2" l="1"/>
  <c r="AC52" i="2" s="1"/>
  <c r="AD49" i="2"/>
  <c r="AP32" i="2"/>
  <c r="AL46" i="2"/>
  <c r="AL26" i="1"/>
  <c r="AP27" i="1"/>
  <c r="AF172" i="1"/>
  <c r="AE50" i="2"/>
  <c r="AL149" i="1"/>
  <c r="AP150" i="1"/>
  <c r="AM14" i="16"/>
  <c r="AQ14" i="16" s="1"/>
  <c r="AQ24" i="16"/>
  <c r="AJ168" i="1"/>
  <c r="AL118" i="1" l="1"/>
  <c r="AP118" i="1" s="1"/>
  <c r="AP149" i="1"/>
  <c r="AJ170" i="1"/>
  <c r="AG172" i="1"/>
  <c r="AF50" i="2"/>
  <c r="AL55" i="1"/>
  <c r="AP26" i="1"/>
  <c r="AP46" i="2"/>
  <c r="AD51" i="2"/>
  <c r="AD52" i="2" s="1"/>
  <c r="AE49" i="2"/>
  <c r="AL65" i="1" l="1"/>
  <c r="AP55" i="1"/>
  <c r="AF49" i="2"/>
  <c r="AE51" i="2"/>
  <c r="AE52" i="2" s="1"/>
  <c r="AH172" i="1"/>
  <c r="AG50" i="2"/>
  <c r="AI172" i="1" l="1"/>
  <c r="AH50" i="2"/>
  <c r="AG49" i="2"/>
  <c r="AF51" i="2"/>
  <c r="AF52" i="2" s="1"/>
  <c r="AL168" i="1"/>
  <c r="AP65" i="1"/>
  <c r="AL170" i="1" l="1"/>
  <c r="AP170" i="1" s="1"/>
  <c r="AP168" i="1"/>
  <c r="AH49" i="2"/>
  <c r="AG51" i="2"/>
  <c r="AG52" i="2" s="1"/>
  <c r="AJ172" i="1"/>
  <c r="AI50" i="2"/>
  <c r="AK172" i="1" l="1"/>
  <c r="AJ50" i="2"/>
  <c r="AI49" i="2"/>
  <c r="AH51" i="2"/>
  <c r="AH52" i="2" s="1"/>
  <c r="AJ49" i="2" l="1"/>
  <c r="AI51" i="2"/>
  <c r="AI52" i="2" s="1"/>
  <c r="AK50" i="2"/>
  <c r="AL172" i="1"/>
  <c r="AL50" i="2" l="1"/>
  <c r="AP50" i="2" s="1"/>
  <c r="AP172" i="1"/>
  <c r="AK49" i="2"/>
  <c r="AJ51" i="2"/>
  <c r="AJ52" i="2" s="1"/>
  <c r="AK51" i="2" l="1"/>
  <c r="AK52" i="2" s="1"/>
  <c r="AL49" i="2"/>
  <c r="AL51" i="2" l="1"/>
  <c r="AP49" i="2"/>
  <c r="AP51" i="2" l="1"/>
  <c r="AL52" i="2"/>
  <c r="AP5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Мамбеталиева Миргуль Михайловна</author>
  </authors>
  <commentList>
    <comment ref="A95" authorId="0" shapeId="0" xr:uid="{10A67F0E-80A7-4AE3-9C2E-60C3ADDC0D6E}">
      <text>
        <r>
          <rPr>
            <sz val="9"/>
            <color indexed="81"/>
            <rFont val="Tahoma"/>
            <family val="2"/>
            <charset val="204"/>
          </rPr>
          <t>С карты на карту или счет:
- по номеру карты
- по номеру телефона
- QR
- по номеру счета</t>
        </r>
      </text>
    </comment>
    <comment ref="A105" authorId="0" shapeId="0" xr:uid="{91312D0B-3431-4DB2-9104-4A0A7795D3C1}">
      <text>
        <r>
          <rPr>
            <sz val="9"/>
            <color indexed="81"/>
            <rFont val="Tahoma"/>
            <family val="2"/>
            <charset val="204"/>
          </rPr>
          <t>Коммунальные услуги
Финансовые услуги
Интернет, ТВ и пр.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12" authorId="0" shapeId="0" xr:uid="{AF577109-9DAE-46E8-B98F-B98E9C7CE923}">
      <text>
        <r>
          <rPr>
            <sz val="9"/>
            <color indexed="81"/>
            <rFont val="Tahoma"/>
            <family val="2"/>
            <charset val="204"/>
          </rPr>
          <t>комиссии с клиента + от поставщиков услуг</t>
        </r>
      </text>
    </comment>
    <comment ref="D119" authorId="1" shapeId="0" xr:uid="{117D385A-6DE5-4B17-85EC-B209AB00FE8F}">
      <text>
        <r>
          <rPr>
            <b/>
            <sz val="9"/>
            <color indexed="81"/>
            <rFont val="Tahoma"/>
            <charset val="204"/>
          </rPr>
          <t xml:space="preserve">Мамбеталиева Миргуль Михайловна:
проверить общую сумму, только обороты по покупкам через Роs
</t>
        </r>
      </text>
    </comment>
    <comment ref="A174" authorId="0" shapeId="0" xr:uid="{E88A6832-E143-4898-B844-96CDA0077CBA}">
      <text>
        <r>
          <rPr>
            <sz val="9"/>
            <color indexed="81"/>
            <rFont val="Tahoma"/>
            <family val="2"/>
            <charset val="204"/>
          </rPr>
          <t xml:space="preserve">ветхие купюры, проверка на подлинность и пр.
</t>
        </r>
      </text>
    </comment>
    <comment ref="A185" authorId="0" shapeId="0" xr:uid="{EE3D67F2-B210-4760-A902-C65E6322418E}">
      <text>
        <r>
          <rPr>
            <sz val="9"/>
            <color indexed="81"/>
            <rFont val="Tahoma"/>
            <family val="2"/>
            <charset val="204"/>
          </rPr>
          <t>между счетами, МСДП, Swift, платежи по картам в другой валюте, карточные переводы ипр.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A109" authorId="0" shapeId="0" xr:uid="{D6A706E5-EAD3-4130-86C4-317A2970A9AF}">
      <text>
        <r>
          <rPr>
            <sz val="9"/>
            <color indexed="81"/>
            <rFont val="Tahoma"/>
            <family val="2"/>
            <charset val="204"/>
          </rPr>
          <t xml:space="preserve">ветхие купюры, проверка на подлинность и пр.
</t>
        </r>
      </text>
    </comment>
  </commentList>
</comments>
</file>

<file path=xl/sharedStrings.xml><?xml version="1.0" encoding="utf-8"?>
<sst xmlns="http://schemas.openxmlformats.org/spreadsheetml/2006/main" count="6981" uniqueCount="659">
  <si>
    <t>(тыс. сом)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</si>
  <si>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</si>
  <si>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</si>
  <si>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</si>
  <si>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</si>
  <si>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</si>
  <si>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</si>
  <si>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</si>
  <si>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</si>
  <si>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</si>
  <si>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</si>
  <si>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</si>
  <si>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</si>
  <si>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</si>
  <si>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</si>
  <si>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</si>
  <si>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</si>
  <si>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</si>
  <si>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</si>
  <si>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</si>
  <si>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</si>
  <si>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</si>
  <si>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</si>
  <si>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</si>
  <si>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</si>
  <si>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</si>
  <si>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</si>
  <si>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</si>
  <si>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</si>
  <si>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</si>
  <si>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</si>
  <si>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</si>
  <si>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</si>
  <si>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</si>
  <si>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</si>
  <si>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</si>
  <si>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</si>
  <si>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Y1</t>
  </si>
  <si>
    <t>Y2</t>
  </si>
  <si>
    <t>Y3</t>
  </si>
  <si>
    <t>Комиссионные доходы</t>
  </si>
  <si>
    <t>Комиссионные расходы</t>
  </si>
  <si>
    <t>Расходы на персонал</t>
  </si>
  <si>
    <t>Амортизационные отчисления</t>
  </si>
  <si>
    <t>Чистый процентный доход до формирования резервов</t>
  </si>
  <si>
    <t>Формирование резерва под обесценение процентных активов</t>
  </si>
  <si>
    <t>ЧИСТЫЙ ПРОЦЕНТНЫЙ ДОХОД</t>
  </si>
  <si>
    <t>Чистый доход от операций с ин валютой</t>
  </si>
  <si>
    <t>Прочие доходы</t>
  </si>
  <si>
    <t>ЧИСТЫЙ НЕПРОЦЕНТНЫЙ ДОХОД</t>
  </si>
  <si>
    <t>Операционные расходы</t>
  </si>
  <si>
    <t>Прочие АУР</t>
  </si>
  <si>
    <t>Прибыль до налога на прибыль</t>
  </si>
  <si>
    <t>Расходы по налогу на прибыль</t>
  </si>
  <si>
    <t>ЧИСТАЯ ПРИБЫЛЬ</t>
  </si>
  <si>
    <t>АКТИВЫ</t>
  </si>
  <si>
    <t>Кредиты клиентам</t>
  </si>
  <si>
    <t>Чистые кредиты клиентам</t>
  </si>
  <si>
    <t>ВСЕГО АКТИВЫ</t>
  </si>
  <si>
    <t>ОБЯЗАТЕЛЬСТВА</t>
  </si>
  <si>
    <t>Средства клиентов</t>
  </si>
  <si>
    <t>Текущие счета юр лиц</t>
  </si>
  <si>
    <t>Депозиты до востребования физ лиц</t>
  </si>
  <si>
    <t>Срочные депозиты физ лиц</t>
  </si>
  <si>
    <t>Срочные депозиты юр лиц</t>
  </si>
  <si>
    <t>ИТОГО ОБЯЗАТЕЛЬСТВА</t>
  </si>
  <si>
    <t>КАПИТАЛ</t>
  </si>
  <si>
    <t>Нераспределенная прибыль</t>
  </si>
  <si>
    <t>Текущая прибыль</t>
  </si>
  <si>
    <t>ИТОГО КАПИТАЛ</t>
  </si>
  <si>
    <t>ВСЕГО ОБЯЗАТЕЛЬСТВА И КАПИТАЛ</t>
  </si>
  <si>
    <t>Расходы на фондирование</t>
  </si>
  <si>
    <t>Маржа по размещению</t>
  </si>
  <si>
    <t>Вид расхода</t>
  </si>
  <si>
    <t>Статья расходов</t>
  </si>
  <si>
    <t>Маржа по привлечению</t>
  </si>
  <si>
    <t>Доходы от фондирования</t>
  </si>
  <si>
    <t>ТЕКУЩАЯ ПРИБЫЛЬ (YTD)</t>
  </si>
  <si>
    <t>Процентные расходы</t>
  </si>
  <si>
    <t>Процентные доходы</t>
  </si>
  <si>
    <t>Первоначальная стоимость</t>
  </si>
  <si>
    <t>(Амортизация)</t>
  </si>
  <si>
    <t>Операционные расходы и Инвестиции</t>
  </si>
  <si>
    <t>Продукт</t>
  </si>
  <si>
    <t>Цифровой офис - Баланс</t>
  </si>
  <si>
    <t xml:space="preserve">Цифровой офис - Финансовый результат </t>
  </si>
  <si>
    <t>ФЛ</t>
  </si>
  <si>
    <t>Розничный бизнес - Кредиты</t>
  </si>
  <si>
    <t>usd</t>
  </si>
  <si>
    <t>Малый и средний бизнес - Кредиты</t>
  </si>
  <si>
    <t>Мобильный кредит</t>
  </si>
  <si>
    <t>Потребительский кредит (ФЛ)</t>
  </si>
  <si>
    <t>GREEN – ЭКОДОМ (ФЛ)</t>
  </si>
  <si>
    <t>GREEN - ЭКОАВТО (ИП, ЮЛ)</t>
  </si>
  <si>
    <t>ЭКО-Агрокредит (ИП, ЮЛ)</t>
  </si>
  <si>
    <t>Бизнес-кредит (ИП, ЮЛ)</t>
  </si>
  <si>
    <t>ЭКО-Агрокредит (ФЛ)</t>
  </si>
  <si>
    <t>Универсальный депозит "Бай Бол"</t>
  </si>
  <si>
    <t>Депозит «Бай Бол +»</t>
  </si>
  <si>
    <t>Депозит «Зеленый»</t>
  </si>
  <si>
    <t>Счета до востребования</t>
  </si>
  <si>
    <t>Межбанковские переводы (Клиринг, Гросс)</t>
  </si>
  <si>
    <t>SWIFT-переводы</t>
  </si>
  <si>
    <t>Переводы по МСДП</t>
  </si>
  <si>
    <t>Внесение наличных денежных средств на счет (обезнал.)</t>
  </si>
  <si>
    <t>Снятие наличных денежных средств (обнал.)</t>
  </si>
  <si>
    <t>Прочие комиссии</t>
  </si>
  <si>
    <t>Валютные операции</t>
  </si>
  <si>
    <t>Обмен наличной валюты</t>
  </si>
  <si>
    <t>Безналичные валютные операции</t>
  </si>
  <si>
    <t>конвертации безналичной валюты</t>
  </si>
  <si>
    <t>конвертации по карточным операциям</t>
  </si>
  <si>
    <t>конвертации по онлайн переводам</t>
  </si>
  <si>
    <t>Кассовые операции</t>
  </si>
  <si>
    <t>Выпуск и обслуживание банковских карт</t>
  </si>
  <si>
    <t>Карточные переводы</t>
  </si>
  <si>
    <t>Карта социальные выплаты</t>
  </si>
  <si>
    <t>Карта Элкарт DCB</t>
  </si>
  <si>
    <t>Карта пенсионера</t>
  </si>
  <si>
    <t>DCB Kids детская карта</t>
  </si>
  <si>
    <t>Депозит "Срочный" (ЮЛ, ИП)</t>
  </si>
  <si>
    <t>Депозит «Зеленый» (ЮЛ, ИП)</t>
  </si>
  <si>
    <t>Открытие и обслуживание банковского счета</t>
  </si>
  <si>
    <t>Сейфовые ячейки</t>
  </si>
  <si>
    <t>Зарплатный проект</t>
  </si>
  <si>
    <t>Зарплатные карты</t>
  </si>
  <si>
    <t>Элкарт Бизнес</t>
  </si>
  <si>
    <t>ЦФО – Владелец продукта</t>
  </si>
  <si>
    <t>Банковский продукт</t>
  </si>
  <si>
    <t>Банковский продукт (ФМ)</t>
  </si>
  <si>
    <t>Бизнес линия</t>
  </si>
  <si>
    <t>Вид бизнеса</t>
  </si>
  <si>
    <t>Нецелевые кредиты (потребительские) (залоговые)</t>
  </si>
  <si>
    <t>Розничный бизнес</t>
  </si>
  <si>
    <t>Ипотека</t>
  </si>
  <si>
    <t>Нецелевые кредиты (потребительские) (без залога)</t>
  </si>
  <si>
    <t>Малый и средний бизнес</t>
  </si>
  <si>
    <t>Торговый эквайринг</t>
  </si>
  <si>
    <t>Гарантии</t>
  </si>
  <si>
    <t>Кредиты</t>
  </si>
  <si>
    <t>Депозиты</t>
  </si>
  <si>
    <t>Счета и депозиты</t>
  </si>
  <si>
    <t>РКО</t>
  </si>
  <si>
    <t>Счет до востребования</t>
  </si>
  <si>
    <t>Зарплатная карта</t>
  </si>
  <si>
    <t>Расчетный счет</t>
  </si>
  <si>
    <t>Лист</t>
  </si>
  <si>
    <t>РБ.1</t>
  </si>
  <si>
    <t>РБ.2</t>
  </si>
  <si>
    <t>РБ.3</t>
  </si>
  <si>
    <t>МСБ.1</t>
  </si>
  <si>
    <t>МСБ.2</t>
  </si>
  <si>
    <t>МСБ.3</t>
  </si>
  <si>
    <t>Безбумажный офис</t>
  </si>
  <si>
    <t>DCB 360</t>
  </si>
  <si>
    <t>Переводы без открытия счета (Аманат)</t>
  </si>
  <si>
    <t>DCB Бизнес</t>
  </si>
  <si>
    <t>Канал</t>
  </si>
  <si>
    <t>шт</t>
  </si>
  <si>
    <t>количество выдач</t>
  </si>
  <si>
    <t>ср. сумма выдачи</t>
  </si>
  <si>
    <t>тыс сом</t>
  </si>
  <si>
    <t>выдачи</t>
  </si>
  <si>
    <t>cр. срок портфеля</t>
  </si>
  <si>
    <t>мес</t>
  </si>
  <si>
    <t>погашения</t>
  </si>
  <si>
    <t>кредитный портфель</t>
  </si>
  <si>
    <t>доля просроченной задолженности, %</t>
  </si>
  <si>
    <t>%</t>
  </si>
  <si>
    <t>просроченная задолженность</t>
  </si>
  <si>
    <t>ср. % ставка портфеля</t>
  </si>
  <si>
    <t>ср. % ставка фондирования</t>
  </si>
  <si>
    <t>ср. % резервирования</t>
  </si>
  <si>
    <t>РППУ на конец месяца</t>
  </si>
  <si>
    <t>% доход</t>
  </si>
  <si>
    <t>трансфертный расход</t>
  </si>
  <si>
    <t>расходы на провизии</t>
  </si>
  <si>
    <t>операционные расходы</t>
  </si>
  <si>
    <t>прибыль</t>
  </si>
  <si>
    <t>Показатель</t>
  </si>
  <si>
    <t>ЕИ</t>
  </si>
  <si>
    <t>Отв.исп.</t>
  </si>
  <si>
    <t>курсы валют</t>
  </si>
  <si>
    <t>RUB</t>
  </si>
  <si>
    <t>USD</t>
  </si>
  <si>
    <t>Параметры модели</t>
  </si>
  <si>
    <t>количество филиалов</t>
  </si>
  <si>
    <t>количество заявок</t>
  </si>
  <si>
    <t>APR, %</t>
  </si>
  <si>
    <t>Потребительский кредит</t>
  </si>
  <si>
    <t>KGS</t>
  </si>
  <si>
    <t>ср. комиссия на 1 клиента</t>
  </si>
  <si>
    <t>комиссии</t>
  </si>
  <si>
    <t>Итого</t>
  </si>
  <si>
    <t>количество кредитных специалистов</t>
  </si>
  <si>
    <t>среднее количество заявок на 1 специалиста</t>
  </si>
  <si>
    <t>количество проданных гарантий</t>
  </si>
  <si>
    <t>ср. сумма гарантии</t>
  </si>
  <si>
    <t>проданные гарантии</t>
  </si>
  <si>
    <t>ср. % резервирования (УО)</t>
  </si>
  <si>
    <t>комиссия банка</t>
  </si>
  <si>
    <t>операционные доходы</t>
  </si>
  <si>
    <t>DCB АВТО (ФЛ)</t>
  </si>
  <si>
    <t>Сервис</t>
  </si>
  <si>
    <t>Обслуживание проекта Симбанк</t>
  </si>
  <si>
    <t>Прием погашений</t>
  </si>
  <si>
    <t>Сервисная модель</t>
  </si>
  <si>
    <t>Продажа страховых полисов</t>
  </si>
  <si>
    <t>KZT</t>
  </si>
  <si>
    <t>количество новых депозитов</t>
  </si>
  <si>
    <t>привлечение депозитов</t>
  </si>
  <si>
    <t>капитализация %</t>
  </si>
  <si>
    <t>возвраты</t>
  </si>
  <si>
    <t>портфель</t>
  </si>
  <si>
    <t>% расход</t>
  </si>
  <si>
    <t>трансфертный доход</t>
  </si>
  <si>
    <t>индекс прироста депозитов</t>
  </si>
  <si>
    <t>количество депозитов на конец периода</t>
  </si>
  <si>
    <t>тыс руб</t>
  </si>
  <si>
    <t>ср. сумма нового депозита</t>
  </si>
  <si>
    <t>тыс. тенге</t>
  </si>
  <si>
    <t>тыс. долл.</t>
  </si>
  <si>
    <t>индекс прироста счетов</t>
  </si>
  <si>
    <t>количество новых счетов</t>
  </si>
  <si>
    <t>ср. сумма на 1 счете</t>
  </si>
  <si>
    <t>количество счетов на конец периода</t>
  </si>
  <si>
    <t>сезонность</t>
  </si>
  <si>
    <t>чел</t>
  </si>
  <si>
    <t>количество заявок на 1 специалиста</t>
  </si>
  <si>
    <t>тыс долл.</t>
  </si>
  <si>
    <t>Малый и средний бизнес - Счета и депозиты</t>
  </si>
  <si>
    <t>Розничный бизнес - Счета и депозиты</t>
  </si>
  <si>
    <t>(Резервы под обесценение)</t>
  </si>
  <si>
    <t>Обслуживание клиентов</t>
  </si>
  <si>
    <t>Розничный бизнес - обслуживание клиентов</t>
  </si>
  <si>
    <t>Малый и средний бизнес - обслуживание клиентов</t>
  </si>
  <si>
    <t>Карточные счета</t>
  </si>
  <si>
    <t>количество карт на конец периода</t>
  </si>
  <si>
    <t>индекс прироста карт</t>
  </si>
  <si>
    <t>количество новых карт</t>
  </si>
  <si>
    <t>Карточные счета (ЮЛ, ИП)</t>
  </si>
  <si>
    <t>Карточные счета (ФЛ)</t>
  </si>
  <si>
    <t>Расчетные счета (ЮЛ, ИП)</t>
  </si>
  <si>
    <t>Карточные счета (Элкарт Бизнес)</t>
  </si>
  <si>
    <t>ср. сумма на 1 карте</t>
  </si>
  <si>
    <t>тыс. долл</t>
  </si>
  <si>
    <t>EUR</t>
  </si>
  <si>
    <t>DCB Business</t>
  </si>
  <si>
    <t>начисление расходов в ФЗД</t>
  </si>
  <si>
    <t>сом</t>
  </si>
  <si>
    <t>ср.комиссия за выпуск (перевыпуск) 1 карты</t>
  </si>
  <si>
    <t>ср.комиссия за годовое обслуживание 1 карты</t>
  </si>
  <si>
    <t>комиссионный доход за выпуск (перевыпуск) 1 карты</t>
  </si>
  <si>
    <t>комиссионный доход за годовое обслуживание 1 карты</t>
  </si>
  <si>
    <t>тыс.сом</t>
  </si>
  <si>
    <t>доля перевыпускаемых карт</t>
  </si>
  <si>
    <t>доля карт для оплаты годового обслуживания</t>
  </si>
  <si>
    <t>количество перевыпускаемых карт</t>
  </si>
  <si>
    <t>количество новых карт, в т.ч. заказанных через:</t>
  </si>
  <si>
    <t>количество карт на конец периода, в т.ч. заказанных через:</t>
  </si>
  <si>
    <t>операционные расходы, в т.ч.:</t>
  </si>
  <si>
    <t>учет (бэк-офис)</t>
  </si>
  <si>
    <t>количество новых счетов, в т.ч. открытых через:</t>
  </si>
  <si>
    <t>общее количество счетов, в т.ч. открытых через:</t>
  </si>
  <si>
    <t>ср.комиссия за обслуживание 1 счета</t>
  </si>
  <si>
    <t>ср.комиссия за открытие 1 счета</t>
  </si>
  <si>
    <t>комиссионный доход за открытие счета</t>
  </si>
  <si>
    <t>комиссионный доход от обслуживания счета</t>
  </si>
  <si>
    <t>ср.количество переводов на 1 счет, в т.ч. через:</t>
  </si>
  <si>
    <t>общее количество переводов, в т.ч. через:</t>
  </si>
  <si>
    <t>ср.комиссия за 1 перевод</t>
  </si>
  <si>
    <t>комиссионный доход</t>
  </si>
  <si>
    <t>общее количество переводов</t>
  </si>
  <si>
    <t>комиссия SWIFT</t>
  </si>
  <si>
    <t>общее количество переводов (входящие + исходящие)</t>
  </si>
  <si>
    <t>ср.сумма 1 перевода</t>
  </si>
  <si>
    <t>общая сумма переводов</t>
  </si>
  <si>
    <t>ср.% комиссии</t>
  </si>
  <si>
    <t>ср.% комиссии МСДП</t>
  </si>
  <si>
    <t>комиссия МСДП</t>
  </si>
  <si>
    <t>общее количество платежей</t>
  </si>
  <si>
    <t>ср.сумма 1 платежа</t>
  </si>
  <si>
    <t>общая сумма платежей</t>
  </si>
  <si>
    <t>доля платежей в чужих POS</t>
  </si>
  <si>
    <t>ср.% комиссии взаимообмена (IC)</t>
  </si>
  <si>
    <t>комиссия провайдерам</t>
  </si>
  <si>
    <t>ср.% комиссии провайдерам</t>
  </si>
  <si>
    <t>общая сумма транзакций</t>
  </si>
  <si>
    <t>в кассе банка</t>
  </si>
  <si>
    <t>в устройствах банка</t>
  </si>
  <si>
    <t xml:space="preserve">в чужих устройствах </t>
  </si>
  <si>
    <t>комиссионные расходы</t>
  </si>
  <si>
    <t>ср.сумма транзакций на 1 карту</t>
  </si>
  <si>
    <t>ср. сумма переводов на 1 карту</t>
  </si>
  <si>
    <t>доля платежей через операционистов</t>
  </si>
  <si>
    <t>количество платежей через операционистов</t>
  </si>
  <si>
    <t>ср.% комиссии за внесение в чужих устройствах</t>
  </si>
  <si>
    <t>общая сумма внесения наличных</t>
  </si>
  <si>
    <t>количество клиентов, в т.ч.:</t>
  </si>
  <si>
    <t>ЮЛ</t>
  </si>
  <si>
    <t>ИП</t>
  </si>
  <si>
    <t>количество операций внесения наличных</t>
  </si>
  <si>
    <t>ср.сумма внесения наличных</t>
  </si>
  <si>
    <t>ср.сумма снятия наличных</t>
  </si>
  <si>
    <t>общая сумма снятия наличных</t>
  </si>
  <si>
    <t>ср.% комиссии за снятие</t>
  </si>
  <si>
    <t>комиссионные доходы</t>
  </si>
  <si>
    <t>количество операций снятия наличных</t>
  </si>
  <si>
    <t>количество операций</t>
  </si>
  <si>
    <t>ср.сумма операции</t>
  </si>
  <si>
    <t>оборот</t>
  </si>
  <si>
    <t>маржа, %</t>
  </si>
  <si>
    <t>доход</t>
  </si>
  <si>
    <t>доход от валютно-обменных операций</t>
  </si>
  <si>
    <t>ср.сумма перевода</t>
  </si>
  <si>
    <t>в т.ч. Доля Безбумажный офис</t>
  </si>
  <si>
    <t>в т.ч. Доля DCB 360</t>
  </si>
  <si>
    <t>в т.ч. Доля Интернет Банкинга</t>
  </si>
  <si>
    <t>Интернет Банкинг</t>
  </si>
  <si>
    <t>Счета до востребования (ФЛ)</t>
  </si>
  <si>
    <t>Отчисления в ФЗД</t>
  </si>
  <si>
    <t>Выпуск и обслуживание банковских карт (ФЛ)</t>
  </si>
  <si>
    <t>Открытие и обслуживание банковского счета (ФЛ)</t>
  </si>
  <si>
    <t>Переводы и платежи (ФЛ)</t>
  </si>
  <si>
    <t>Межбанковские переводы (Клиринг, Гросс) (ФЛ)</t>
  </si>
  <si>
    <t>SWIFT-переводы (ФЛ)</t>
  </si>
  <si>
    <t>Карточные переводы (ФЛ)</t>
  </si>
  <si>
    <t>Кассовые операции (ФЛ)</t>
  </si>
  <si>
    <t>Валютные операции (ФЛ)</t>
  </si>
  <si>
    <t>Валютные операции (ЮЛ, ИП)</t>
  </si>
  <si>
    <t>Открытие и обслуживание банковского счета (ЮЛ, ИП)</t>
  </si>
  <si>
    <t>Кассовые операции (ЮЛ, ИП)</t>
  </si>
  <si>
    <t>Сейфовые ячейки (ЮЛ, ИП)</t>
  </si>
  <si>
    <t>Выпуск и обслуживание</t>
  </si>
  <si>
    <t>Переводы (ЮЛ, ИП)</t>
  </si>
  <si>
    <t>количество установленных POS</t>
  </si>
  <si>
    <t>кол-во новых POS</t>
  </si>
  <si>
    <t>ср.комиссия (% от оборота)</t>
  </si>
  <si>
    <t>доля чужих карт в наших POS</t>
  </si>
  <si>
    <t>кол-во клиентов</t>
  </si>
  <si>
    <t>кол-во новых клиентов</t>
  </si>
  <si>
    <t>ср.оборот на 1 клиента</t>
  </si>
  <si>
    <t>общий оборот по зачислению ЗП</t>
  </si>
  <si>
    <t>доход за аренду</t>
  </si>
  <si>
    <t>ср.% cashback</t>
  </si>
  <si>
    <t>начисленный cashback</t>
  </si>
  <si>
    <t>ср.комиссия за внесение наличных на счет</t>
  </si>
  <si>
    <t>Прием платежей (ФЛ)</t>
  </si>
  <si>
    <t>Открытие и обслуживание банковского счета (ИП, ЮЛ)</t>
  </si>
  <si>
    <t>Межбанковские переводы (Клиринг, Гросс) (ИП, ЮЛ)</t>
  </si>
  <si>
    <t>SWIFT-переводы (ИП, ЮЛ)</t>
  </si>
  <si>
    <t>Кассовые операции (ИП, ЮЛ)</t>
  </si>
  <si>
    <t>Элкарт Бизнес - Выпуск и обслуживание</t>
  </si>
  <si>
    <t>Партнеры</t>
  </si>
  <si>
    <t>комиссионный доход за выпуск (перевыпуск)</t>
  </si>
  <si>
    <t>комиссионный доход за годовое обслуживание</t>
  </si>
  <si>
    <t>Сервис проекту Симбанк</t>
  </si>
  <si>
    <t>Продажа карт</t>
  </si>
  <si>
    <t>Коллекторские услуги</t>
  </si>
  <si>
    <t>Сервис для партнеров</t>
  </si>
  <si>
    <t>Бизнес-клиенты</t>
  </si>
  <si>
    <t>количество проданных полисов</t>
  </si>
  <si>
    <t>ср. сумма страховой премии 1 полиса</t>
  </si>
  <si>
    <t>сумма страховых премий</t>
  </si>
  <si>
    <t>доля банка</t>
  </si>
  <si>
    <t>операционный расход</t>
  </si>
  <si>
    <t>доход за 1 карту</t>
  </si>
  <si>
    <t>бонусы сотрудникам</t>
  </si>
  <si>
    <t>бонус сотрудникам за 1 карту</t>
  </si>
  <si>
    <t>% за прием погашений</t>
  </si>
  <si>
    <t>объем погашений проблемных кредитов Симбанка</t>
  </si>
  <si>
    <t>доля клиентов Симбанк</t>
  </si>
  <si>
    <t>общая сумма внесения наличных (Симбанк)</t>
  </si>
  <si>
    <t>Снятие наличных</t>
  </si>
  <si>
    <t>% за погашения</t>
  </si>
  <si>
    <t>общая сумма снятия наличных (Симбанк)</t>
  </si>
  <si>
    <t>Симбанк</t>
  </si>
  <si>
    <t>Услуги проекту Симбанк</t>
  </si>
  <si>
    <t>BaaS</t>
  </si>
  <si>
    <t>Услуги проекту BaaS</t>
  </si>
  <si>
    <t>Услуги партнерам</t>
  </si>
  <si>
    <t>Выдача карт</t>
  </si>
  <si>
    <t>Сервис для Симбанк</t>
  </si>
  <si>
    <t>Покупки в POS + ePOS (ФЛ)</t>
  </si>
  <si>
    <t>Покупки в POS + ePOS</t>
  </si>
  <si>
    <t xml:space="preserve">Элкарт Бизнес - Покупки в POS + ePOS </t>
  </si>
  <si>
    <t>Итого операционный расход</t>
  </si>
  <si>
    <t>Итого комиссионный доход</t>
  </si>
  <si>
    <t>Сервис для Партнеров</t>
  </si>
  <si>
    <t>Субаренда</t>
  </si>
  <si>
    <t>OPEX</t>
  </si>
  <si>
    <t>Безбумажный офис / DCB</t>
  </si>
  <si>
    <t xml:space="preserve">Безбумажный офис </t>
  </si>
  <si>
    <t>ИТОГО:</t>
  </si>
  <si>
    <t>в устройствах банка (платежные терминлы, АДМ)</t>
  </si>
  <si>
    <t>в кассе банка (операционисты+кассиры)</t>
  </si>
  <si>
    <t>комиссия оператору (нац.банк)</t>
  </si>
  <si>
    <t>Интернет Банк</t>
  </si>
  <si>
    <t>учет (бэк-офис+комплайнс)</t>
  </si>
  <si>
    <t>ведение счета</t>
  </si>
  <si>
    <t>комиссия за перевод</t>
  </si>
  <si>
    <t>Сейфовые ячейки (ФЛ)</t>
  </si>
  <si>
    <t>DCB</t>
  </si>
  <si>
    <t>количество кредитов в портфеле</t>
  </si>
  <si>
    <t>нормирование (сопровождение 1 кредита)</t>
  </si>
  <si>
    <t>нормирование (выдача 1 кредита)</t>
  </si>
  <si>
    <t>верификатор</t>
  </si>
  <si>
    <t>нормирование (открытие 1 депозита)</t>
  </si>
  <si>
    <t>FTE %</t>
  </si>
  <si>
    <t>FTE (мин)</t>
  </si>
  <si>
    <t>нормирование (сопровождение 1 депозита) - пополнение, снятие %, закрытие</t>
  </si>
  <si>
    <t>нормирование (кол-во операций на 1 депозит) - пополнение, снятие %, закрытие</t>
  </si>
  <si>
    <t>доля операций через Безбумажный офис</t>
  </si>
  <si>
    <t>кассир</t>
  </si>
  <si>
    <t>кред.специалист (филиал)</t>
  </si>
  <si>
    <t>нач.кред.отдела (филиал)</t>
  </si>
  <si>
    <t>нормирование (обработка 1 заявки)</t>
  </si>
  <si>
    <t>количество кредитов</t>
  </si>
  <si>
    <t>нормирование (открытие 1 счета)</t>
  </si>
  <si>
    <t>нормирование (открытие 1 карты)</t>
  </si>
  <si>
    <t>Межбанковские переводы (Клиринг, Гросс) ФЛ</t>
  </si>
  <si>
    <t>Переводы без открытия счета (Аманат) ФЛ</t>
  </si>
  <si>
    <t>SWIFT-переводы ФЛ</t>
  </si>
  <si>
    <t>Прием платежей ФЛ</t>
  </si>
  <si>
    <t>Покупки в POS + ePOS ФЛ</t>
  </si>
  <si>
    <t>Внесение наличных денежных средств на счет (обезнал.) ФЛ</t>
  </si>
  <si>
    <t>Снятие наличных денежных средств (обнал.) ФЛ</t>
  </si>
  <si>
    <t>Межбанковские переводы (Клиринг, Гросс) ЮЛ, ИП</t>
  </si>
  <si>
    <t>SWIFT-переводы ЮЛ ИП</t>
  </si>
  <si>
    <t>Внесение наличных денежных средств на счет (обезнал.) ЮЛ, ИП</t>
  </si>
  <si>
    <t>Снятие наличных денежных средств (обнал.) ЮЛ, ИП</t>
  </si>
  <si>
    <t>Элкарт Бизнес / выпуск и обслуживание</t>
  </si>
  <si>
    <t>Покупки в POS + ePOS ЮЛ, ИП</t>
  </si>
  <si>
    <t>операционист</t>
  </si>
  <si>
    <t>количество новых переводов</t>
  </si>
  <si>
    <t>комплайнс</t>
  </si>
  <si>
    <t>бэк-офис</t>
  </si>
  <si>
    <t>оператор swift ДПС</t>
  </si>
  <si>
    <t>количество клиентов</t>
  </si>
  <si>
    <t>казначей</t>
  </si>
  <si>
    <t>менеджер по привлечению</t>
  </si>
  <si>
    <t>руководитель</t>
  </si>
  <si>
    <t>бухгалтер</t>
  </si>
  <si>
    <t>количество проектов</t>
  </si>
  <si>
    <t>количество новых проектов</t>
  </si>
  <si>
    <t>количество карт</t>
  </si>
  <si>
    <t>нормирование (изготовление 1 карты)</t>
  </si>
  <si>
    <t>заказ</t>
  </si>
  <si>
    <t>специалист отдела БК</t>
  </si>
  <si>
    <t>нормирование (распределение)</t>
  </si>
  <si>
    <t>курьер</t>
  </si>
  <si>
    <t>услуги почты</t>
  </si>
  <si>
    <t>доставка в филиалы (кроме Бишкек)</t>
  </si>
  <si>
    <t>доставка в филиалы Бишкек</t>
  </si>
  <si>
    <t>количество выдаваемых карт</t>
  </si>
  <si>
    <t>нормирование (обслуживание 1 карты)</t>
  </si>
  <si>
    <t>сотрудник отдела учета БК</t>
  </si>
  <si>
    <t>нормирование (ежедневно)</t>
  </si>
  <si>
    <t>заявки</t>
  </si>
  <si>
    <t>количество гарантий в портфеле</t>
  </si>
  <si>
    <t>количество новых карт.счетов</t>
  </si>
  <si>
    <t>Сервис проекту Симбанк:</t>
  </si>
  <si>
    <t>Сервис Партнерам:</t>
  </si>
  <si>
    <t>CAPEX</t>
  </si>
  <si>
    <t>Оборудование</t>
  </si>
  <si>
    <t>Лицензии ПО</t>
  </si>
  <si>
    <t>Инвестиции в разработку цифровых сервисов</t>
  </si>
  <si>
    <t>формирование реестров заявок для МПЦ</t>
  </si>
  <si>
    <t>нормирование (формирование 1 реестра для МПЦ)</t>
  </si>
  <si>
    <t>заказ в МПЦ</t>
  </si>
  <si>
    <t>нормирование (подготовка 1 заказа)</t>
  </si>
  <si>
    <t>нормирование (изготовление 1 карты в МПЦ)</t>
  </si>
  <si>
    <t>доставка в филиалы (кроме г.Бишкек)</t>
  </si>
  <si>
    <t>нормирование (1 доставка)</t>
  </si>
  <si>
    <t>DCB 360 + DCB Business</t>
  </si>
  <si>
    <t>Сервер</t>
  </si>
  <si>
    <t>СХД, $</t>
  </si>
  <si>
    <t>web-камеры для идентификации клиентов</t>
  </si>
  <si>
    <t>ИТ-команда (~7 чел)</t>
  </si>
  <si>
    <t>шина + API</t>
  </si>
  <si>
    <t>антивирус для банкоматов</t>
  </si>
  <si>
    <t>лицензии ПО для банкоматов</t>
  </si>
  <si>
    <t>лицензии ПО MS Office</t>
  </si>
  <si>
    <t>менеджер по продажам</t>
  </si>
  <si>
    <t>специалиста эквайринга</t>
  </si>
  <si>
    <t>количество подключений</t>
  </si>
  <si>
    <t>15 ТСП в месяц</t>
  </si>
  <si>
    <t>расходы на МПЦ</t>
  </si>
  <si>
    <t>операционист+верификатор</t>
  </si>
  <si>
    <t>сотрудники</t>
  </si>
  <si>
    <t>ср.оборот на 1 POS (по картам)</t>
  </si>
  <si>
    <t>ср.оборот на 1 POS (по QR)</t>
  </si>
  <si>
    <t>общий оборот по торговому эквайрингу (по картам)</t>
  </si>
  <si>
    <t>общий оборот по торговому эквайрингу (по QR)</t>
  </si>
  <si>
    <t>ср.комиссия (% от оборота по картам)</t>
  </si>
  <si>
    <t>ср.комиссия (% от оборота по QR)</t>
  </si>
  <si>
    <t>комиссионный доход (по картам)</t>
  </si>
  <si>
    <t>комиссионный доход (по QR)</t>
  </si>
  <si>
    <t>расход Interchange (% от оборота)</t>
  </si>
  <si>
    <t>расход Interchange</t>
  </si>
  <si>
    <t>оборот по чужим картам</t>
  </si>
  <si>
    <t>расходы на МПЦ (от оборота)</t>
  </si>
  <si>
    <t>расходы за подключение МПЦ (за 1 POS-терминал)</t>
  </si>
  <si>
    <t>расходы за подключение МПЦ</t>
  </si>
  <si>
    <t>расходы за сопровождение БД (за 1 POS-терминал)</t>
  </si>
  <si>
    <t>расходы за возможность приема карт VISA</t>
  </si>
  <si>
    <t>расходы за аренду POS-терминалов (за 1 POS-терминал)</t>
  </si>
  <si>
    <t>расходы за аренду POS-терминалов</t>
  </si>
  <si>
    <t>Доля Партнера (paymob) от полученного дохода</t>
  </si>
  <si>
    <t>полученный доход для разделения с paymob</t>
  </si>
  <si>
    <t>Доля Партнера (paymob)</t>
  </si>
  <si>
    <t>операционный доход</t>
  </si>
  <si>
    <t>Астрасенд</t>
  </si>
  <si>
    <t>Квикпэй</t>
  </si>
  <si>
    <t>количество выданных переводов</t>
  </si>
  <si>
    <t>объем переводов</t>
  </si>
  <si>
    <t>% от выданных переводов</t>
  </si>
  <si>
    <t>нормирование (1 перевод )</t>
  </si>
  <si>
    <t>количество проданных карт Симбанка</t>
  </si>
  <si>
    <t>количество проданных карт Симбанк</t>
  </si>
  <si>
    <t>операционисты</t>
  </si>
  <si>
    <t>количество выданных карт Симбанка</t>
  </si>
  <si>
    <t>количество выданных карт Симбанк</t>
  </si>
  <si>
    <t>ср.сумма внесения наличных Симбанка</t>
  </si>
  <si>
    <t>количество операций внесения наличных Симбанка</t>
  </si>
  <si>
    <t>в кассе банка (через ПВН)</t>
  </si>
  <si>
    <t>юрист</t>
  </si>
  <si>
    <t>количество снятий</t>
  </si>
  <si>
    <t>процессинг</t>
  </si>
  <si>
    <t>нормирование (1 операция)</t>
  </si>
  <si>
    <t>нормирование (1 перевод)</t>
  </si>
  <si>
    <t>нормирование (1 платеж)</t>
  </si>
  <si>
    <t>нормирование (1 карта)</t>
  </si>
  <si>
    <t>Конвертации безналичной валюты</t>
  </si>
  <si>
    <t>нормирование (открытие 1 нового проекта)</t>
  </si>
  <si>
    <t>нормирование (ведение 1 проекта)</t>
  </si>
  <si>
    <t>нормирование (фомирование 1 реестра заявок)</t>
  </si>
  <si>
    <t>нормирование (выдача 1 карты)</t>
  </si>
  <si>
    <t>нормирование (количество специалистов)</t>
  </si>
  <si>
    <t>нормирование (продажа 1 карты)</t>
  </si>
  <si>
    <t>количество приемов погашений в кассах Симбанк</t>
  </si>
  <si>
    <t>нормирование (прием 1 погашения)</t>
  </si>
  <si>
    <t>количество полисов</t>
  </si>
  <si>
    <t>СХД</t>
  </si>
  <si>
    <t>Итого (нарастающий итог)</t>
  </si>
  <si>
    <t>Инвестиции (CAPEX)</t>
  </si>
  <si>
    <t>Снятие наличных денежных средств (обнал.) (ФЛ)</t>
  </si>
  <si>
    <t>Межбанковские переводы (Клиринг, Гросс) (ЮЛ, ИП)</t>
  </si>
  <si>
    <t>SWIFT-переводы (ЮЛ, ИП)</t>
  </si>
  <si>
    <t>Снятие наличных денежных средств (обнал.) (ЮЛ, ИП)</t>
  </si>
  <si>
    <t>Элкарт Бизнес / Выпуск и обслуживание</t>
  </si>
  <si>
    <t>Элкарт Бизнес / Покупки в POS + ePOS</t>
  </si>
  <si>
    <t>нормирование (1 п )</t>
  </si>
  <si>
    <t>доля ЦО</t>
  </si>
  <si>
    <t>доля Симба</t>
  </si>
  <si>
    <t>доля BaaS</t>
  </si>
  <si>
    <t>Расходы на персонал (ЦО)</t>
  </si>
  <si>
    <t>количество арендаторов</t>
  </si>
  <si>
    <t>ср. сумма аренды</t>
  </si>
  <si>
    <t>количество договоров</t>
  </si>
  <si>
    <t>Переводы и платежи</t>
  </si>
  <si>
    <t>Выдача денежных переводов</t>
  </si>
  <si>
    <t>кред.администратор</t>
  </si>
  <si>
    <t>средний ФОТ специалистов</t>
  </si>
  <si>
    <t>нормирование (обслуживание 1 карты в МПЦ)</t>
  </si>
  <si>
    <t>количество переводов через операционистов</t>
  </si>
  <si>
    <t>количество операций (в кассе)</t>
  </si>
  <si>
    <t>нормирование (обслуживание 1 клиента)</t>
  </si>
  <si>
    <t>нормирование (1 заказ)</t>
  </si>
  <si>
    <t>распределение заказов</t>
  </si>
  <si>
    <t>нормирование (1 доставка в филиалы)</t>
  </si>
  <si>
    <t>коллектор</t>
  </si>
  <si>
    <t>Персонал (Бюджет) ГО + Фил, в т.ч.</t>
  </si>
  <si>
    <t>Департамент ГО</t>
  </si>
  <si>
    <t>Департамент 1</t>
  </si>
  <si>
    <t>Департамент 2</t>
  </si>
  <si>
    <t>Департамент 3</t>
  </si>
  <si>
    <t>Департамент 4</t>
  </si>
  <si>
    <t>Департамент 5</t>
  </si>
  <si>
    <t>Департамент 6</t>
  </si>
  <si>
    <t>Департамент 7</t>
  </si>
  <si>
    <t>Департамент 8</t>
  </si>
  <si>
    <t>Департамент 9</t>
  </si>
  <si>
    <t>Департамент 10</t>
  </si>
  <si>
    <t>Департамент 11</t>
  </si>
  <si>
    <t>Департамент 12</t>
  </si>
  <si>
    <t>Департамент 13</t>
  </si>
  <si>
    <t>Департамент 14</t>
  </si>
  <si>
    <t>Департамент 15</t>
  </si>
  <si>
    <t>Департамент 16</t>
  </si>
  <si>
    <t>Департамент 17</t>
  </si>
  <si>
    <t>Департамент 18</t>
  </si>
  <si>
    <t>Департамент 19</t>
  </si>
  <si>
    <t>Департамент 20</t>
  </si>
  <si>
    <t>Департамент 21</t>
  </si>
  <si>
    <t>Департамент 22</t>
  </si>
  <si>
    <t>Департамент 23</t>
  </si>
  <si>
    <t>Департамент 24</t>
  </si>
  <si>
    <t>Департамент 25</t>
  </si>
  <si>
    <t>1. Расходы на персонал (всего ГО)</t>
  </si>
  <si>
    <t>2. Расходы на персонал (ЦО)</t>
  </si>
  <si>
    <t>Персонал (Бюджет) Фил, в т.ч.</t>
  </si>
  <si>
    <t>ГО / фил</t>
  </si>
  <si>
    <t>Фил</t>
  </si>
  <si>
    <t>ГО</t>
  </si>
  <si>
    <t>Филиалы</t>
  </si>
  <si>
    <t>Персонал ЦО (доля)</t>
  </si>
  <si>
    <t>Персонал (прямые по нормам)</t>
  </si>
  <si>
    <t>Персонал (за вычетом прямых по нормам), в т.ч.</t>
  </si>
  <si>
    <t>Персонал ЦО</t>
  </si>
  <si>
    <t>Персонал ЦО (полные расходы)</t>
  </si>
  <si>
    <t>Персонал (ГО), в т.ч.</t>
  </si>
  <si>
    <t>Персонал Симба</t>
  </si>
  <si>
    <t>Персонал BaaS</t>
  </si>
  <si>
    <t xml:space="preserve">  (!!!) СПРАВОЧНО в т.ч. Персонал (прямые по нормам)</t>
  </si>
  <si>
    <t xml:space="preserve">  (!!!) СПРАВОЧНО !!! Персонал ЦО (полные за вычетом прямых по нормам)</t>
  </si>
  <si>
    <t>(!!!) СПРАВОЧНО Инвестиции (CAPEX)</t>
  </si>
  <si>
    <t>Амортизационные отчисления (ГО + Фил), в т.ч.</t>
  </si>
  <si>
    <t>доля ЦО (ГО)</t>
  </si>
  <si>
    <t>доля ЦО (Фил)</t>
  </si>
  <si>
    <t>ЦО (ГО)</t>
  </si>
  <si>
    <t>ЦО (Фил)</t>
  </si>
  <si>
    <t>Административные расходы (ЦО)</t>
  </si>
  <si>
    <t>Административные расходы  (ГО + Фил), в т.ч.</t>
  </si>
  <si>
    <t>Налоги (ГО + Фил), в т.ч.</t>
  </si>
  <si>
    <t>Налоги (ЦО)</t>
  </si>
  <si>
    <t>Амортизационные отчисления (ЦО)</t>
  </si>
  <si>
    <t>ROA</t>
  </si>
  <si>
    <t>Окупаемость торгового эквайринга для 1 клиента</t>
  </si>
  <si>
    <t>ср.оборот на 1 POS</t>
  </si>
  <si>
    <t>доля по QR</t>
  </si>
  <si>
    <t>доля по картам</t>
  </si>
  <si>
    <t>доля по картам Элкарт</t>
  </si>
  <si>
    <t>доля по картам Visa</t>
  </si>
  <si>
    <t>общий оборот по торговому эквайрингу (Элкарт)</t>
  </si>
  <si>
    <t>ср.комиссия (% от оборота по Visa)</t>
  </si>
  <si>
    <t>общий оборот по торговому эквайрингу (по Visa)</t>
  </si>
  <si>
    <t>ср.комиссия (% от оборота по Элкарт)</t>
  </si>
  <si>
    <t>комиссионный доход (по Элкарт)</t>
  </si>
  <si>
    <t>комиссионный доход (по Visa)</t>
  </si>
  <si>
    <t>доля чужих карт в наших POS (Элкарт)</t>
  </si>
  <si>
    <t>доля чужих карт в наших POS (Visa)</t>
  </si>
  <si>
    <t>общий чужих оборот по торговому эквайрингу (по Visa)</t>
  </si>
  <si>
    <t>оборот чужих карт по торговому эквайрингу (Элкарт)</t>
  </si>
  <si>
    <t>расход Interchange (Элкарт) (% от оборота)</t>
  </si>
  <si>
    <t>расход Interchange (Visa) (% от оборота)</t>
  </si>
  <si>
    <t>расходы на МПЦ (Элкарт + Visa)</t>
  </si>
  <si>
    <t>расходы за сопровождение МПЦ</t>
  </si>
  <si>
    <t>общее количество POS-терминалов</t>
  </si>
  <si>
    <t>оплата KICB за возможность приема Visa в ТСП</t>
  </si>
  <si>
    <t>ИТОГО Прибыльность клиента</t>
  </si>
  <si>
    <t>коэф. оседаемости</t>
  </si>
  <si>
    <t>расходы на МПЦ (от оборота по картам)</t>
  </si>
  <si>
    <t>расходы на МПЦ (от оборота по QR)</t>
  </si>
  <si>
    <t>Пакет (ежемесячная плата за РКО)</t>
  </si>
  <si>
    <t>ИТОГО Прибыльность клиента (с учетом ПАКЕТА)</t>
  </si>
  <si>
    <t>в т.ч.  DCB 360</t>
  </si>
  <si>
    <t>шт.</t>
  </si>
  <si>
    <t>Прием платежей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</si>
</sst>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#,##0.0"/>
    <numFmt numFmtId="165" formatCode="#,##0_ ;[Red]\-#,##0\ "/>
    <numFmt numFmtId="166" formatCode="_-* #,##0.00_р_._-;\-* #,##0.00_р_._-;_-* &quot;-&quot;??_р_._-;_-@_-"/>
    <numFmt numFmtId="167" formatCode="#,##0.000;[Red]\-#,##0.000"/>
    <numFmt numFmtId="168" formatCode="#,##0.0;[Red]\-#,##0.0"/>
    <numFmt numFmtId="169" formatCode="#,##0.0000;[Red]\-#,##0.0000"/>
    <numFmt numFmtId="170" formatCode="_-* #,##0_-;\-* #,##0_-;_-* &quot;-&quot;??_-;_-@_-"/>
    <numFmt numFmtId="171" formatCode="0.000%"/>
    <numFmt numFmtId="172" formatCode="#,##0.0000000;[Red]\-#,##0.0000000"/>
    <numFmt numFmtId="173" formatCode="#,##0.00000000;[Red]\-#,##0.00000000"/>
    <numFmt numFmtId="174" formatCode="0.0000%"/>
    <numFmt numFmtId="175" formatCode="#,##0.00_ ;[Red]\-#,##0.00\ "/>
    <numFmt numFmtId="176" formatCode="#,##0.00000_ ;[Red]\-#,##0.00000\ "/>
    <numFmt numFmtId="177" formatCode="_-* #,##0.00\ _₽_-;\-* #,##0.00\ _₽_-;_-* &quot;-&quot;??\ _₽_-;_-@_-"/>
    <numFmt numFmtId="178" formatCode="#,##0.000"/>
  </numFmts>
  <fonts count="4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Optima"/>
    </font>
    <font>
      <b/>
      <sz val="12"/>
      <color indexed="9"/>
      <name val="Arial"/>
      <family val="2"/>
      <charset val="204"/>
    </font>
    <font>
      <b/>
      <sz val="10"/>
      <color indexed="9"/>
      <name val="Arial"/>
      <family val="2"/>
      <charset val="204"/>
    </font>
    <font>
      <sz val="10"/>
      <name val="Helv"/>
      <charset val="204"/>
    </font>
    <font>
      <i/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8"/>
      <name val="Arial Cyr"/>
    </font>
    <font>
      <sz val="9"/>
      <color indexed="8"/>
      <name val="Arial"/>
      <family val="2"/>
      <charset val="204"/>
    </font>
    <font>
      <sz val="10"/>
      <name val="MS Sans Serif"/>
      <family val="2"/>
      <charset val="204"/>
    </font>
    <font>
      <b/>
      <sz val="9"/>
      <color indexed="8"/>
      <name val="Arial"/>
      <family val="2"/>
      <charset val="204"/>
    </font>
    <font>
      <b/>
      <u/>
      <sz val="9"/>
      <color indexed="8"/>
      <name val="Arial"/>
      <family val="2"/>
      <charset val="204"/>
    </font>
    <font>
      <sz val="9"/>
      <color indexed="1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0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9"/>
      <color theme="0"/>
      <name val="Arial"/>
      <family val="2"/>
      <charset val="204"/>
    </font>
    <font>
      <b/>
      <sz val="10"/>
      <name val="Arial"/>
      <family val="2"/>
      <charset val="204"/>
    </font>
    <font>
      <sz val="10"/>
      <color theme="0" tint="-0.34998626667073579"/>
      <name val="Arial"/>
      <family val="2"/>
      <charset val="204"/>
    </font>
    <font>
      <b/>
      <sz val="10"/>
      <color theme="0" tint="-0.34998626667073579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i/>
      <sz val="10"/>
      <color theme="1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indexed="12"/>
      <name val="Arial"/>
      <family val="2"/>
      <charset val="204"/>
    </font>
    <font>
      <b/>
      <sz val="10"/>
      <color theme="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20"/>
      <color theme="1"/>
      <name val="Calibri"/>
      <family val="2"/>
      <charset val="204"/>
      <scheme val="minor"/>
    </font>
    <font>
      <i/>
      <sz val="10"/>
      <name val="Arial"/>
      <family val="2"/>
      <charset val="204"/>
    </font>
    <font>
      <sz val="10"/>
      <color theme="8"/>
      <name val="Arial"/>
      <family val="2"/>
      <charset val="204"/>
    </font>
    <font>
      <i/>
      <sz val="9"/>
      <color indexed="8"/>
      <name val="Arial"/>
      <family val="2"/>
      <charset val="204"/>
    </font>
    <font>
      <i/>
      <sz val="1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9"/>
      <color rgb="FFFF0000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9"/>
      <color indexed="81"/>
      <name val="Tahoma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2" fillId="0" borderId="0"/>
    <xf numFmtId="0" fontId="5" fillId="0" borderId="0"/>
    <xf numFmtId="0" fontId="10" fillId="0" borderId="0"/>
    <xf numFmtId="0" fontId="11" fillId="0" borderId="0"/>
    <xf numFmtId="0" fontId="11" fillId="0" borderId="0"/>
    <xf numFmtId="0" fontId="13" fillId="0" borderId="0" applyNumberFormat="0" applyFont="0" applyFill="0" applyBorder="0" applyAlignment="0" applyProtection="0">
      <alignment vertical="top"/>
    </xf>
    <xf numFmtId="0" fontId="1" fillId="0" borderId="0"/>
    <xf numFmtId="166" fontId="1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32">
    <xf numFmtId="0" fontId="0" fillId="0" borderId="0" xfId="0"/>
    <xf numFmtId="0" fontId="3" fillId="2" borderId="0" xfId="1" applyFont="1" applyFill="1"/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4" fillId="3" borderId="0" xfId="1" applyFont="1" applyFill="1"/>
    <xf numFmtId="0" fontId="6" fillId="3" borderId="0" xfId="2" applyFont="1" applyFill="1" applyAlignment="1">
      <alignment horizontal="left" vertical="top"/>
    </xf>
    <xf numFmtId="0" fontId="8" fillId="3" borderId="0" xfId="2" applyFont="1" applyFill="1" applyAlignment="1">
      <alignment vertical="top"/>
    </xf>
    <xf numFmtId="164" fontId="8" fillId="3" borderId="0" xfId="2" applyNumberFormat="1" applyFont="1" applyFill="1" applyAlignment="1">
      <alignment vertical="top"/>
    </xf>
    <xf numFmtId="0" fontId="6" fillId="3" borderId="0" xfId="2" applyFont="1" applyFill="1" applyAlignment="1">
      <alignment horizontal="center" vertical="center"/>
    </xf>
    <xf numFmtId="17" fontId="9" fillId="3" borderId="0" xfId="1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1" fontId="9" fillId="3" borderId="0" xfId="1" applyNumberFormat="1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17" fontId="4" fillId="4" borderId="0" xfId="3" applyNumberFormat="1" applyFont="1" applyFill="1" applyAlignment="1">
      <alignment horizontal="center" vertical="center"/>
    </xf>
    <xf numFmtId="0" fontId="8" fillId="3" borderId="0" xfId="4" applyFont="1" applyFill="1"/>
    <xf numFmtId="0" fontId="12" fillId="3" borderId="0" xfId="4" applyFont="1" applyFill="1" applyAlignment="1">
      <alignment wrapText="1"/>
    </xf>
    <xf numFmtId="164" fontId="8" fillId="3" borderId="0" xfId="4" applyNumberFormat="1" applyFont="1" applyFill="1" applyAlignment="1">
      <alignment horizontal="right"/>
    </xf>
    <xf numFmtId="0" fontId="7" fillId="3" borderId="0" xfId="4" applyFont="1" applyFill="1"/>
    <xf numFmtId="0" fontId="7" fillId="0" borderId="0" xfId="4" applyFont="1"/>
    <xf numFmtId="0" fontId="8" fillId="0" borderId="0" xfId="4" applyFont="1"/>
    <xf numFmtId="0" fontId="6" fillId="3" borderId="0" xfId="4" applyFont="1" applyFill="1"/>
    <xf numFmtId="0" fontId="6" fillId="0" borderId="0" xfId="4" applyFont="1"/>
    <xf numFmtId="0" fontId="16" fillId="3" borderId="0" xfId="4" applyFont="1" applyFill="1"/>
    <xf numFmtId="0" fontId="16" fillId="0" borderId="0" xfId="4" applyFont="1"/>
    <xf numFmtId="0" fontId="7" fillId="3" borderId="2" xfId="7" applyFont="1" applyFill="1" applyBorder="1" applyAlignment="1" applyProtection="1">
      <alignment vertical="center" wrapText="1"/>
      <protection hidden="1"/>
    </xf>
    <xf numFmtId="165" fontId="7" fillId="3" borderId="2" xfId="6" applyNumberFormat="1" applyFont="1" applyFill="1" applyBorder="1" applyAlignment="1" applyProtection="1">
      <alignment horizontal="right"/>
    </xf>
    <xf numFmtId="165" fontId="8" fillId="3" borderId="2" xfId="5" applyNumberFormat="1" applyFont="1" applyFill="1" applyBorder="1" applyAlignment="1">
      <alignment horizontal="right"/>
    </xf>
    <xf numFmtId="0" fontId="8" fillId="3" borderId="0" xfId="4" applyFont="1" applyFill="1" applyAlignment="1">
      <alignment horizontal="center"/>
    </xf>
    <xf numFmtId="0" fontId="8" fillId="0" borderId="0" xfId="4" applyFont="1" applyAlignment="1">
      <alignment horizontal="center"/>
    </xf>
    <xf numFmtId="0" fontId="8" fillId="3" borderId="2" xfId="7" applyFont="1" applyFill="1" applyBorder="1" applyAlignment="1" applyProtection="1">
      <alignment horizontal="left" vertical="center" wrapText="1" indent="2"/>
      <protection hidden="1"/>
    </xf>
    <xf numFmtId="165" fontId="8" fillId="3" borderId="2" xfId="6" applyNumberFormat="1" applyFont="1" applyFill="1" applyBorder="1" applyAlignment="1" applyProtection="1">
      <alignment horizontal="right"/>
    </xf>
    <xf numFmtId="165" fontId="8" fillId="3" borderId="0" xfId="6" applyNumberFormat="1" applyFont="1" applyFill="1" applyBorder="1" applyAlignment="1" applyProtection="1">
      <alignment horizontal="right"/>
    </xf>
    <xf numFmtId="165" fontId="8" fillId="3" borderId="1" xfId="6" applyNumberFormat="1" applyFont="1" applyFill="1" applyBorder="1" applyAlignment="1" applyProtection="1">
      <alignment horizontal="right"/>
    </xf>
    <xf numFmtId="165" fontId="7" fillId="3" borderId="2" xfId="5" applyNumberFormat="1" applyFont="1" applyFill="1" applyBorder="1" applyAlignment="1">
      <alignment horizontal="right"/>
    </xf>
    <xf numFmtId="164" fontId="7" fillId="3" borderId="0" xfId="6" applyNumberFormat="1" applyFont="1" applyFill="1" applyBorder="1" applyAlignment="1" applyProtection="1">
      <alignment horizontal="right"/>
    </xf>
    <xf numFmtId="0" fontId="12" fillId="0" borderId="0" xfId="4" applyFont="1" applyAlignment="1">
      <alignment wrapText="1"/>
    </xf>
    <xf numFmtId="164" fontId="8" fillId="0" borderId="0" xfId="4" applyNumberFormat="1" applyFont="1" applyAlignment="1">
      <alignment horizontal="right"/>
    </xf>
    <xf numFmtId="165" fontId="8" fillId="3" borderId="2" xfId="5" applyNumberFormat="1" applyFont="1" applyFill="1" applyBorder="1" applyAlignment="1">
      <alignment horizontal="right" wrapText="1"/>
    </xf>
    <xf numFmtId="165" fontId="7" fillId="3" borderId="2" xfId="5" applyNumberFormat="1" applyFont="1" applyFill="1" applyBorder="1" applyAlignment="1">
      <alignment horizontal="right" wrapText="1"/>
    </xf>
    <xf numFmtId="165" fontId="8" fillId="3" borderId="3" xfId="5" applyNumberFormat="1" applyFont="1" applyFill="1" applyBorder="1" applyAlignment="1">
      <alignment horizontal="right"/>
    </xf>
    <xf numFmtId="0" fontId="18" fillId="5" borderId="4" xfId="0" applyFont="1" applyFill="1" applyBorder="1"/>
    <xf numFmtId="3" fontId="22" fillId="5" borderId="4" xfId="0" applyNumberFormat="1" applyFont="1" applyFill="1" applyBorder="1" applyAlignment="1">
      <alignment horizontal="right"/>
    </xf>
    <xf numFmtId="0" fontId="19" fillId="3" borderId="0" xfId="0" applyFont="1" applyFill="1" applyAlignment="1">
      <alignment horizontal="right"/>
    </xf>
    <xf numFmtId="0" fontId="19" fillId="3" borderId="0" xfId="0" applyFont="1" applyFill="1"/>
    <xf numFmtId="0" fontId="20" fillId="0" borderId="2" xfId="0" applyFont="1" applyBorder="1"/>
    <xf numFmtId="0" fontId="20" fillId="0" borderId="2" xfId="0" applyFont="1" applyBorder="1" applyAlignment="1">
      <alignment horizontal="left" indent="1"/>
    </xf>
    <xf numFmtId="0" fontId="19" fillId="0" borderId="2" xfId="0" applyFont="1" applyBorder="1" applyAlignment="1">
      <alignment horizontal="left"/>
    </xf>
    <xf numFmtId="0" fontId="18" fillId="5" borderId="2" xfId="0" applyFont="1" applyFill="1" applyBorder="1"/>
    <xf numFmtId="3" fontId="22" fillId="5" borderId="2" xfId="0" applyNumberFormat="1" applyFont="1" applyFill="1" applyBorder="1" applyAlignment="1">
      <alignment horizontal="right"/>
    </xf>
    <xf numFmtId="0" fontId="19" fillId="0" borderId="2" xfId="0" applyFont="1" applyBorder="1"/>
    <xf numFmtId="3" fontId="17" fillId="0" borderId="2" xfId="0" applyNumberFormat="1" applyFont="1" applyBorder="1" applyAlignment="1">
      <alignment horizontal="right"/>
    </xf>
    <xf numFmtId="0" fontId="21" fillId="0" borderId="2" xfId="0" applyFont="1" applyBorder="1" applyAlignment="1">
      <alignment horizontal="left" vertical="center" indent="1"/>
    </xf>
    <xf numFmtId="0" fontId="23" fillId="2" borderId="0" xfId="1" applyFont="1" applyFill="1"/>
    <xf numFmtId="0" fontId="23" fillId="3" borderId="0" xfId="1" applyFont="1" applyFill="1"/>
    <xf numFmtId="0" fontId="9" fillId="3" borderId="0" xfId="1" applyFont="1" applyFill="1"/>
    <xf numFmtId="0" fontId="9" fillId="3" borderId="0" xfId="1" applyFont="1" applyFill="1" applyAlignment="1">
      <alignment horizontal="center"/>
    </xf>
    <xf numFmtId="38" fontId="9" fillId="3" borderId="0" xfId="1" applyNumberFormat="1" applyFont="1" applyFill="1" applyAlignment="1">
      <alignment horizontal="right"/>
    </xf>
    <xf numFmtId="17" fontId="9" fillId="3" borderId="0" xfId="1" applyNumberFormat="1" applyFont="1" applyFill="1" applyAlignment="1">
      <alignment horizontal="center"/>
    </xf>
    <xf numFmtId="17" fontId="4" fillId="4" borderId="0" xfId="3" applyNumberFormat="1" applyFont="1" applyFill="1" applyAlignment="1">
      <alignment horizontal="center"/>
    </xf>
    <xf numFmtId="0" fontId="9" fillId="3" borderId="0" xfId="3" applyFont="1" applyFill="1"/>
    <xf numFmtId="0" fontId="24" fillId="3" borderId="0" xfId="3" applyFont="1" applyFill="1" applyAlignment="1">
      <alignment horizontal="center" vertical="center"/>
    </xf>
    <xf numFmtId="0" fontId="9" fillId="3" borderId="0" xfId="3" applyFont="1" applyFill="1" applyAlignment="1">
      <alignment horizontal="right"/>
    </xf>
    <xf numFmtId="17" fontId="25" fillId="3" borderId="0" xfId="3" applyNumberFormat="1" applyFont="1" applyFill="1" applyAlignment="1">
      <alignment horizontal="center" vertical="center"/>
    </xf>
    <xf numFmtId="0" fontId="9" fillId="3" borderId="0" xfId="9" applyFont="1" applyFill="1"/>
    <xf numFmtId="0" fontId="27" fillId="3" borderId="0" xfId="9" applyFont="1" applyFill="1"/>
    <xf numFmtId="1" fontId="9" fillId="3" borderId="0" xfId="3" applyNumberFormat="1" applyFont="1" applyFill="1" applyAlignment="1">
      <alignment horizontal="right"/>
    </xf>
    <xf numFmtId="0" fontId="28" fillId="0" borderId="2" xfId="0" applyFont="1" applyBorder="1" applyAlignment="1">
      <alignment horizontal="right"/>
    </xf>
    <xf numFmtId="165" fontId="8" fillId="3" borderId="5" xfId="6" applyNumberFormat="1" applyFont="1" applyFill="1" applyBorder="1" applyAlignment="1" applyProtection="1">
      <alignment horizontal="right"/>
    </xf>
    <xf numFmtId="1" fontId="9" fillId="3" borderId="0" xfId="12" applyNumberFormat="1" applyFont="1" applyFill="1" applyAlignment="1">
      <alignment horizontal="center" vertical="center"/>
    </xf>
    <xf numFmtId="0" fontId="3" fillId="3" borderId="0" xfId="1" applyFont="1" applyFill="1"/>
    <xf numFmtId="3" fontId="14" fillId="3" borderId="2" xfId="5" applyNumberFormat="1" applyFont="1" applyFill="1" applyBorder="1" applyAlignment="1">
      <alignment horizontal="left" wrapText="1"/>
    </xf>
    <xf numFmtId="3" fontId="12" fillId="0" borderId="2" xfId="5" applyNumberFormat="1" applyFont="1" applyBorder="1" applyAlignment="1">
      <alignment wrapText="1"/>
    </xf>
    <xf numFmtId="3" fontId="12" fillId="0" borderId="2" xfId="5" applyNumberFormat="1" applyFont="1" applyBorder="1" applyAlignment="1">
      <alignment horizontal="left" wrapText="1"/>
    </xf>
    <xf numFmtId="3" fontId="14" fillId="0" borderId="2" xfId="5" applyNumberFormat="1" applyFont="1" applyBorder="1" applyAlignment="1">
      <alignment wrapText="1"/>
    </xf>
    <xf numFmtId="3" fontId="15" fillId="0" borderId="2" xfId="5" applyNumberFormat="1" applyFont="1" applyBorder="1" applyAlignment="1">
      <alignment horizontal="center" wrapText="1"/>
    </xf>
    <xf numFmtId="3" fontId="12" fillId="0" borderId="2" xfId="5" applyNumberFormat="1" applyFont="1" applyBorder="1" applyAlignment="1">
      <alignment horizontal="left" wrapText="1" indent="2"/>
    </xf>
    <xf numFmtId="0" fontId="18" fillId="3" borderId="0" xfId="0" applyFont="1" applyFill="1"/>
    <xf numFmtId="3" fontId="22" fillId="3" borderId="0" xfId="0" applyNumberFormat="1" applyFont="1" applyFill="1" applyAlignment="1">
      <alignment horizontal="right"/>
    </xf>
    <xf numFmtId="0" fontId="29" fillId="3" borderId="0" xfId="9" applyFont="1" applyFill="1"/>
    <xf numFmtId="0" fontId="0" fillId="3" borderId="0" xfId="0" applyFill="1"/>
    <xf numFmtId="0" fontId="0" fillId="3" borderId="0" xfId="0" applyFill="1" applyAlignment="1">
      <alignment horizontal="left" indent="2"/>
    </xf>
    <xf numFmtId="0" fontId="9" fillId="3" borderId="0" xfId="3" applyFont="1" applyFill="1" applyAlignment="1">
      <alignment horizontal="left"/>
    </xf>
    <xf numFmtId="0" fontId="9" fillId="3" borderId="0" xfId="3" applyFont="1" applyFill="1" applyAlignment="1">
      <alignment horizontal="center"/>
    </xf>
    <xf numFmtId="38" fontId="9" fillId="3" borderId="0" xfId="10" applyNumberFormat="1" applyFont="1" applyFill="1" applyAlignment="1">
      <alignment horizontal="right"/>
    </xf>
    <xf numFmtId="38" fontId="30" fillId="3" borderId="0" xfId="3" applyNumberFormat="1" applyFont="1" applyFill="1" applyAlignment="1">
      <alignment horizontal="right"/>
    </xf>
    <xf numFmtId="38" fontId="30" fillId="3" borderId="0" xfId="3" applyNumberFormat="1" applyFont="1" applyFill="1"/>
    <xf numFmtId="0" fontId="30" fillId="3" borderId="0" xfId="3" applyFont="1" applyFill="1"/>
    <xf numFmtId="0" fontId="4" fillId="4" borderId="0" xfId="3" applyFont="1" applyFill="1"/>
    <xf numFmtId="4" fontId="9" fillId="3" borderId="0" xfId="3" applyNumberFormat="1" applyFont="1" applyFill="1" applyAlignment="1">
      <alignment horizontal="right"/>
    </xf>
    <xf numFmtId="38" fontId="9" fillId="3" borderId="0" xfId="3" applyNumberFormat="1" applyFont="1" applyFill="1" applyAlignment="1">
      <alignment horizontal="right"/>
    </xf>
    <xf numFmtId="38" fontId="9" fillId="3" borderId="0" xfId="3" applyNumberFormat="1" applyFont="1" applyFill="1"/>
    <xf numFmtId="3" fontId="9" fillId="3" borderId="0" xfId="3" applyNumberFormat="1" applyFont="1" applyFill="1" applyAlignment="1">
      <alignment horizontal="right"/>
    </xf>
    <xf numFmtId="0" fontId="27" fillId="3" borderId="0" xfId="9" applyFont="1" applyFill="1" applyAlignment="1">
      <alignment horizontal="center"/>
    </xf>
    <xf numFmtId="0" fontId="23" fillId="3" borderId="0" xfId="3" applyFont="1" applyFill="1" applyAlignment="1">
      <alignment horizontal="left"/>
    </xf>
    <xf numFmtId="0" fontId="9" fillId="3" borderId="0" xfId="3" applyFont="1" applyFill="1" applyAlignment="1">
      <alignment horizontal="left" indent="3"/>
    </xf>
    <xf numFmtId="0" fontId="35" fillId="3" borderId="0" xfId="13" applyFont="1" applyFill="1"/>
    <xf numFmtId="0" fontId="9" fillId="3" borderId="6" xfId="13" applyFont="1" applyFill="1" applyBorder="1" applyAlignment="1">
      <alignment horizontal="left" vertical="top"/>
    </xf>
    <xf numFmtId="0" fontId="9" fillId="7" borderId="6" xfId="13" applyFont="1" applyFill="1" applyBorder="1" applyAlignment="1">
      <alignment horizontal="left" vertical="top"/>
    </xf>
    <xf numFmtId="0" fontId="9" fillId="3" borderId="8" xfId="13" applyFont="1" applyFill="1" applyBorder="1" applyAlignment="1">
      <alignment horizontal="left" vertical="top" wrapText="1"/>
    </xf>
    <xf numFmtId="0" fontId="9" fillId="3" borderId="2" xfId="13" applyFont="1" applyFill="1" applyBorder="1" applyAlignment="1">
      <alignment horizontal="left" vertical="top"/>
    </xf>
    <xf numFmtId="0" fontId="9" fillId="7" borderId="2" xfId="13" applyFont="1" applyFill="1" applyBorder="1" applyAlignment="1">
      <alignment horizontal="left" vertical="top"/>
    </xf>
    <xf numFmtId="0" fontId="9" fillId="3" borderId="2" xfId="13" applyFont="1" applyFill="1" applyBorder="1" applyAlignment="1">
      <alignment horizontal="left" vertical="top" wrapText="1"/>
    </xf>
    <xf numFmtId="0" fontId="9" fillId="7" borderId="2" xfId="13" applyFont="1" applyFill="1" applyBorder="1" applyAlignment="1">
      <alignment horizontal="left" vertical="top" wrapText="1"/>
    </xf>
    <xf numFmtId="0" fontId="9" fillId="3" borderId="10" xfId="13" applyFont="1" applyFill="1" applyBorder="1" applyAlignment="1">
      <alignment horizontal="left" vertical="top" wrapText="1"/>
    </xf>
    <xf numFmtId="0" fontId="9" fillId="3" borderId="10" xfId="13" applyFont="1" applyFill="1" applyBorder="1" applyAlignment="1">
      <alignment horizontal="left" vertical="top"/>
    </xf>
    <xf numFmtId="0" fontId="35" fillId="3" borderId="0" xfId="13" applyFont="1" applyFill="1" applyAlignment="1">
      <alignment horizontal="center"/>
    </xf>
    <xf numFmtId="0" fontId="9" fillId="3" borderId="3" xfId="13" applyFont="1" applyFill="1" applyBorder="1" applyAlignment="1">
      <alignment horizontal="left" vertical="top"/>
    </xf>
    <xf numFmtId="0" fontId="9" fillId="7" borderId="3" xfId="13" applyFont="1" applyFill="1" applyBorder="1" applyAlignment="1">
      <alignment horizontal="left" vertical="top"/>
    </xf>
    <xf numFmtId="0" fontId="9" fillId="3" borderId="9" xfId="13" applyFont="1" applyFill="1" applyBorder="1" applyAlignment="1">
      <alignment horizontal="center" vertical="top"/>
    </xf>
    <xf numFmtId="0" fontId="9" fillId="3" borderId="9" xfId="13" applyFont="1" applyFill="1" applyBorder="1" applyAlignment="1">
      <alignment horizontal="center" vertical="top" wrapText="1"/>
    </xf>
    <xf numFmtId="0" fontId="9" fillId="3" borderId="11" xfId="13" applyFont="1" applyFill="1" applyBorder="1" applyAlignment="1">
      <alignment horizontal="center" vertical="top" wrapText="1"/>
    </xf>
    <xf numFmtId="0" fontId="9" fillId="3" borderId="15" xfId="13" applyFont="1" applyFill="1" applyBorder="1" applyAlignment="1">
      <alignment horizontal="left" vertical="top"/>
    </xf>
    <xf numFmtId="0" fontId="9" fillId="7" borderId="15" xfId="13" applyFont="1" applyFill="1" applyBorder="1" applyAlignment="1">
      <alignment horizontal="left" vertical="top"/>
    </xf>
    <xf numFmtId="0" fontId="9" fillId="3" borderId="15" xfId="13" applyFont="1" applyFill="1" applyBorder="1" applyAlignment="1">
      <alignment horizontal="left" vertical="top" wrapText="1"/>
    </xf>
    <xf numFmtId="0" fontId="9" fillId="3" borderId="17" xfId="13" applyFont="1" applyFill="1" applyBorder="1" applyAlignment="1">
      <alignment horizontal="center" vertical="top"/>
    </xf>
    <xf numFmtId="0" fontId="34" fillId="6" borderId="18" xfId="13" applyFont="1" applyFill="1" applyBorder="1" applyAlignment="1">
      <alignment horizontal="center" vertical="center" wrapText="1"/>
    </xf>
    <xf numFmtId="0" fontId="34" fillId="6" borderId="19" xfId="13" applyFont="1" applyFill="1" applyBorder="1" applyAlignment="1">
      <alignment horizontal="center" vertical="center" wrapText="1"/>
    </xf>
    <xf numFmtId="0" fontId="34" fillId="6" borderId="20" xfId="13" applyFont="1" applyFill="1" applyBorder="1" applyAlignment="1">
      <alignment horizontal="center" vertical="center" wrapText="1"/>
    </xf>
    <xf numFmtId="0" fontId="9" fillId="3" borderId="13" xfId="13" applyFont="1" applyFill="1" applyBorder="1" applyAlignment="1">
      <alignment horizontal="center" vertical="top" wrapText="1"/>
    </xf>
    <xf numFmtId="0" fontId="9" fillId="3" borderId="6" xfId="13" applyFont="1" applyFill="1" applyBorder="1" applyAlignment="1">
      <alignment horizontal="left" vertical="top" wrapText="1"/>
    </xf>
    <xf numFmtId="0" fontId="9" fillId="3" borderId="7" xfId="13" applyFont="1" applyFill="1" applyBorder="1" applyAlignment="1">
      <alignment horizontal="center" vertical="top" wrapText="1"/>
    </xf>
    <xf numFmtId="0" fontId="35" fillId="3" borderId="10" xfId="13" applyFont="1" applyFill="1" applyBorder="1"/>
    <xf numFmtId="0" fontId="9" fillId="3" borderId="0" xfId="3" applyFont="1" applyFill="1" applyAlignment="1">
      <alignment horizontal="center" vertical="center"/>
    </xf>
    <xf numFmtId="38" fontId="27" fillId="3" borderId="0" xfId="9" applyNumberFormat="1" applyFont="1" applyFill="1" applyAlignment="1">
      <alignment horizontal="right"/>
    </xf>
    <xf numFmtId="38" fontId="27" fillId="3" borderId="0" xfId="9" applyNumberFormat="1" applyFont="1" applyFill="1"/>
    <xf numFmtId="38" fontId="9" fillId="8" borderId="0" xfId="3" applyNumberFormat="1" applyFont="1" applyFill="1" applyAlignment="1">
      <alignment horizontal="right"/>
    </xf>
    <xf numFmtId="0" fontId="9" fillId="3" borderId="0" xfId="9" applyFont="1" applyFill="1" applyAlignment="1">
      <alignment horizontal="center" vertical="center"/>
    </xf>
    <xf numFmtId="0" fontId="23" fillId="3" borderId="0" xfId="3" applyFont="1" applyFill="1" applyAlignment="1">
      <alignment horizontal="center"/>
    </xf>
    <xf numFmtId="38" fontId="37" fillId="3" borderId="0" xfId="9" applyNumberFormat="1" applyFont="1" applyFill="1" applyAlignment="1">
      <alignment horizontal="right"/>
    </xf>
    <xf numFmtId="38" fontId="37" fillId="3" borderId="0" xfId="9" applyNumberFormat="1" applyFont="1" applyFill="1"/>
    <xf numFmtId="0" fontId="37" fillId="3" borderId="0" xfId="9" applyFont="1" applyFill="1"/>
    <xf numFmtId="38" fontId="9" fillId="3" borderId="0" xfId="9" applyNumberFormat="1" applyFont="1" applyFill="1" applyAlignment="1">
      <alignment horizontal="right"/>
    </xf>
    <xf numFmtId="38" fontId="9" fillId="3" borderId="0" xfId="10" applyNumberFormat="1" applyFont="1" applyFill="1" applyBorder="1" applyAlignment="1">
      <alignment horizontal="right"/>
    </xf>
    <xf numFmtId="10" fontId="27" fillId="8" borderId="0" xfId="9" applyNumberFormat="1" applyFont="1" applyFill="1"/>
    <xf numFmtId="10" fontId="9" fillId="3" borderId="0" xfId="14" applyNumberFormat="1" applyFont="1" applyFill="1" applyAlignment="1">
      <alignment horizontal="right"/>
    </xf>
    <xf numFmtId="9" fontId="9" fillId="3" borderId="0" xfId="11" applyFont="1" applyFill="1" applyAlignment="1">
      <alignment horizontal="right"/>
    </xf>
    <xf numFmtId="38" fontId="27" fillId="3" borderId="0" xfId="10" applyNumberFormat="1" applyFont="1" applyFill="1" applyAlignment="1">
      <alignment horizontal="right"/>
    </xf>
    <xf numFmtId="0" fontId="38" fillId="3" borderId="0" xfId="9" applyFont="1" applyFill="1"/>
    <xf numFmtId="0" fontId="31" fillId="4" borderId="0" xfId="3" applyFont="1" applyFill="1"/>
    <xf numFmtId="0" fontId="31" fillId="4" borderId="0" xfId="3" applyFont="1" applyFill="1" applyAlignment="1">
      <alignment horizontal="center"/>
    </xf>
    <xf numFmtId="0" fontId="4" fillId="9" borderId="0" xfId="3" applyFont="1" applyFill="1" applyAlignment="1">
      <alignment horizontal="center" vertical="center"/>
    </xf>
    <xf numFmtId="3" fontId="9" fillId="4" borderId="0" xfId="3" applyNumberFormat="1" applyFont="1" applyFill="1" applyAlignment="1">
      <alignment horizontal="center"/>
    </xf>
    <xf numFmtId="3" fontId="30" fillId="4" borderId="0" xfId="3" applyNumberFormat="1" applyFont="1" applyFill="1" applyAlignment="1">
      <alignment horizontal="center"/>
    </xf>
    <xf numFmtId="0" fontId="27" fillId="3" borderId="0" xfId="9" applyFont="1" applyFill="1" applyAlignment="1">
      <alignment horizontal="left" indent="2"/>
    </xf>
    <xf numFmtId="40" fontId="9" fillId="8" borderId="0" xfId="3" applyNumberFormat="1" applyFont="1" applyFill="1" applyAlignment="1">
      <alignment horizontal="right"/>
    </xf>
    <xf numFmtId="0" fontId="0" fillId="3" borderId="0" xfId="0" applyFill="1" applyAlignment="1">
      <alignment horizontal="left"/>
    </xf>
    <xf numFmtId="0" fontId="36" fillId="3" borderId="0" xfId="0" applyFont="1" applyFill="1" applyAlignment="1">
      <alignment horizontal="left"/>
    </xf>
    <xf numFmtId="0" fontId="9" fillId="3" borderId="0" xfId="9" applyFont="1" applyFill="1" applyAlignment="1">
      <alignment horizontal="left" indent="2"/>
    </xf>
    <xf numFmtId="38" fontId="9" fillId="3" borderId="0" xfId="9" applyNumberFormat="1" applyFont="1" applyFill="1"/>
    <xf numFmtId="10" fontId="9" fillId="3" borderId="0" xfId="14" applyNumberFormat="1" applyFont="1" applyFill="1" applyAlignment="1">
      <alignment horizontal="center"/>
    </xf>
    <xf numFmtId="0" fontId="9" fillId="3" borderId="2" xfId="13" applyFont="1" applyFill="1" applyBorder="1" applyAlignment="1">
      <alignment horizontal="left" vertical="center" wrapText="1"/>
    </xf>
    <xf numFmtId="0" fontId="9" fillId="3" borderId="16" xfId="13" applyFont="1" applyFill="1" applyBorder="1" applyAlignment="1">
      <alignment horizontal="center" vertical="top" wrapText="1"/>
    </xf>
    <xf numFmtId="0" fontId="9" fillId="3" borderId="6" xfId="13" applyFont="1" applyFill="1" applyBorder="1" applyAlignment="1">
      <alignment horizontal="left" vertical="center" wrapText="1"/>
    </xf>
    <xf numFmtId="0" fontId="9" fillId="3" borderId="12" xfId="13" applyFont="1" applyFill="1" applyBorder="1" applyAlignment="1">
      <alignment horizontal="center" vertical="top" wrapText="1"/>
    </xf>
    <xf numFmtId="10" fontId="9" fillId="3" borderId="0" xfId="3" applyNumberFormat="1" applyFont="1" applyFill="1" applyAlignment="1">
      <alignment horizontal="center"/>
    </xf>
    <xf numFmtId="40" fontId="9" fillId="3" borderId="0" xfId="3" applyNumberFormat="1" applyFont="1" applyFill="1" applyAlignment="1">
      <alignment horizontal="right"/>
    </xf>
    <xf numFmtId="167" fontId="9" fillId="8" borderId="0" xfId="3" applyNumberFormat="1" applyFont="1" applyFill="1" applyAlignment="1">
      <alignment horizontal="right"/>
    </xf>
    <xf numFmtId="0" fontId="9" fillId="10" borderId="0" xfId="9" applyFont="1" applyFill="1" applyAlignment="1">
      <alignment horizontal="left" indent="2"/>
    </xf>
    <xf numFmtId="0" fontId="39" fillId="0" borderId="0" xfId="0" applyFont="1"/>
    <xf numFmtId="0" fontId="40" fillId="3" borderId="0" xfId="9" applyFont="1" applyFill="1" applyAlignment="1">
      <alignment horizontal="right" indent="2"/>
    </xf>
    <xf numFmtId="9" fontId="9" fillId="3" borderId="0" xfId="14" applyFont="1" applyFill="1" applyAlignment="1">
      <alignment horizontal="center"/>
    </xf>
    <xf numFmtId="2" fontId="9" fillId="3" borderId="0" xfId="3" applyNumberFormat="1" applyFont="1" applyFill="1" applyAlignment="1">
      <alignment horizontal="center"/>
    </xf>
    <xf numFmtId="9" fontId="9" fillId="3" borderId="0" xfId="14" applyFont="1" applyFill="1" applyAlignment="1">
      <alignment horizontal="right"/>
    </xf>
    <xf numFmtId="38" fontId="9" fillId="3" borderId="0" xfId="3" applyNumberFormat="1" applyFont="1" applyFill="1" applyAlignment="1">
      <alignment horizontal="center"/>
    </xf>
    <xf numFmtId="0" fontId="41" fillId="3" borderId="0" xfId="9" applyFont="1" applyFill="1" applyAlignment="1">
      <alignment horizontal="left" indent="2"/>
    </xf>
    <xf numFmtId="0" fontId="41" fillId="3" borderId="0" xfId="9" applyFont="1" applyFill="1" applyAlignment="1">
      <alignment horizontal="center" vertical="center"/>
    </xf>
    <xf numFmtId="0" fontId="9" fillId="10" borderId="0" xfId="9" applyFont="1" applyFill="1" applyAlignment="1">
      <alignment horizontal="left"/>
    </xf>
    <xf numFmtId="168" fontId="9" fillId="8" borderId="0" xfId="3" applyNumberFormat="1" applyFont="1" applyFill="1" applyAlignment="1">
      <alignment horizontal="right"/>
    </xf>
    <xf numFmtId="169" fontId="9" fillId="8" borderId="0" xfId="3" applyNumberFormat="1" applyFont="1" applyFill="1" applyAlignment="1">
      <alignment horizontal="right"/>
    </xf>
    <xf numFmtId="40" fontId="9" fillId="3" borderId="0" xfId="10" applyNumberFormat="1" applyFont="1" applyFill="1" applyBorder="1" applyAlignment="1">
      <alignment horizontal="right"/>
    </xf>
    <xf numFmtId="40" fontId="9" fillId="3" borderId="0" xfId="9" applyNumberFormat="1" applyFont="1" applyFill="1" applyAlignment="1">
      <alignment horizontal="right"/>
    </xf>
    <xf numFmtId="0" fontId="20" fillId="3" borderId="2" xfId="0" applyFont="1" applyFill="1" applyBorder="1" applyAlignment="1">
      <alignment horizontal="left" indent="1"/>
    </xf>
    <xf numFmtId="0" fontId="21" fillId="3" borderId="2" xfId="0" applyFont="1" applyFill="1" applyBorder="1" applyAlignment="1">
      <alignment horizontal="left" vertical="center" indent="1"/>
    </xf>
    <xf numFmtId="170" fontId="9" fillId="3" borderId="0" xfId="12" applyNumberFormat="1" applyFont="1" applyFill="1" applyAlignment="1">
      <alignment horizontal="center"/>
    </xf>
    <xf numFmtId="38" fontId="9" fillId="11" borderId="0" xfId="3" applyNumberFormat="1" applyFont="1" applyFill="1" applyAlignment="1">
      <alignment horizontal="right"/>
    </xf>
    <xf numFmtId="38" fontId="9" fillId="11" borderId="0" xfId="10" applyNumberFormat="1" applyFont="1" applyFill="1" applyBorder="1" applyAlignment="1">
      <alignment horizontal="right"/>
    </xf>
    <xf numFmtId="0" fontId="9" fillId="3" borderId="0" xfId="9" applyFont="1" applyFill="1" applyAlignment="1">
      <alignment horizontal="left"/>
    </xf>
    <xf numFmtId="171" fontId="27" fillId="8" borderId="0" xfId="9" applyNumberFormat="1" applyFont="1" applyFill="1"/>
    <xf numFmtId="43" fontId="30" fillId="3" borderId="0" xfId="12" applyFont="1" applyFill="1"/>
    <xf numFmtId="40" fontId="9" fillId="3" borderId="0" xfId="10" applyNumberFormat="1" applyFont="1" applyFill="1" applyAlignment="1">
      <alignment horizontal="right"/>
    </xf>
    <xf numFmtId="10" fontId="9" fillId="3" borderId="0" xfId="11" applyNumberFormat="1" applyFont="1" applyFill="1" applyAlignment="1">
      <alignment horizontal="right"/>
    </xf>
    <xf numFmtId="0" fontId="27" fillId="3" borderId="0" xfId="0" applyFont="1" applyFill="1" applyAlignment="1">
      <alignment horizontal="left" indent="4"/>
    </xf>
    <xf numFmtId="0" fontId="9" fillId="3" borderId="0" xfId="9" applyFont="1" applyFill="1" applyAlignment="1">
      <alignment horizontal="left" indent="6"/>
    </xf>
    <xf numFmtId="0" fontId="9" fillId="3" borderId="0" xfId="0" applyFont="1" applyFill="1" applyAlignment="1">
      <alignment horizontal="left" indent="4"/>
    </xf>
    <xf numFmtId="0" fontId="9" fillId="3" borderId="0" xfId="9" applyFont="1" applyFill="1" applyAlignment="1">
      <alignment horizontal="left" indent="4"/>
    </xf>
    <xf numFmtId="0" fontId="9" fillId="3" borderId="0" xfId="3" applyFont="1" applyFill="1" applyAlignment="1">
      <alignment horizontal="left" indent="2"/>
    </xf>
    <xf numFmtId="0" fontId="9" fillId="3" borderId="0" xfId="3" applyFont="1" applyFill="1" applyAlignment="1">
      <alignment horizontal="left" indent="4"/>
    </xf>
    <xf numFmtId="167" fontId="9" fillId="3" borderId="0" xfId="3" applyNumberFormat="1" applyFont="1" applyFill="1" applyAlignment="1">
      <alignment horizontal="right"/>
    </xf>
    <xf numFmtId="169" fontId="9" fillId="3" borderId="0" xfId="3" applyNumberFormat="1" applyFont="1" applyFill="1" applyAlignment="1">
      <alignment horizontal="right"/>
    </xf>
    <xf numFmtId="172" fontId="9" fillId="8" borderId="0" xfId="3" applyNumberFormat="1" applyFont="1" applyFill="1" applyAlignment="1">
      <alignment horizontal="right"/>
    </xf>
    <xf numFmtId="172" fontId="9" fillId="3" borderId="0" xfId="3" applyNumberFormat="1" applyFont="1" applyFill="1" applyAlignment="1">
      <alignment horizontal="right"/>
    </xf>
    <xf numFmtId="173" fontId="9" fillId="3" borderId="0" xfId="3" applyNumberFormat="1" applyFont="1" applyFill="1" applyAlignment="1">
      <alignment horizontal="right"/>
    </xf>
    <xf numFmtId="10" fontId="27" fillId="3" borderId="0" xfId="9" applyNumberFormat="1" applyFont="1" applyFill="1"/>
    <xf numFmtId="171" fontId="9" fillId="3" borderId="0" xfId="14" applyNumberFormat="1" applyFont="1" applyFill="1" applyAlignment="1">
      <alignment horizontal="right"/>
    </xf>
    <xf numFmtId="9" fontId="27" fillId="3" borderId="0" xfId="14" applyFont="1" applyFill="1"/>
    <xf numFmtId="0" fontId="23" fillId="10" borderId="0" xfId="3" applyFont="1" applyFill="1" applyAlignment="1">
      <alignment horizontal="left"/>
    </xf>
    <xf numFmtId="10" fontId="9" fillId="3" borderId="0" xfId="14" applyNumberFormat="1" applyFont="1" applyFill="1" applyAlignment="1">
      <alignment horizontal="left"/>
    </xf>
    <xf numFmtId="3" fontId="42" fillId="0" borderId="2" xfId="5" applyNumberFormat="1" applyFont="1" applyBorder="1" applyAlignment="1">
      <alignment horizontal="right" wrapText="1" indent="2"/>
    </xf>
    <xf numFmtId="38" fontId="28" fillId="0" borderId="2" xfId="0" applyNumberFormat="1" applyFont="1" applyBorder="1" applyAlignment="1">
      <alignment horizontal="right"/>
    </xf>
    <xf numFmtId="38" fontId="43" fillId="0" borderId="2" xfId="0" applyNumberFormat="1" applyFont="1" applyBorder="1" applyAlignment="1">
      <alignment horizontal="right"/>
    </xf>
    <xf numFmtId="0" fontId="9" fillId="3" borderId="0" xfId="3" applyFont="1" applyFill="1" applyAlignment="1">
      <alignment horizontal="left" indent="1"/>
    </xf>
    <xf numFmtId="171" fontId="9" fillId="3" borderId="0" xfId="11" applyNumberFormat="1" applyFont="1" applyFill="1" applyAlignment="1">
      <alignment horizontal="right"/>
    </xf>
    <xf numFmtId="174" fontId="27" fillId="8" borderId="0" xfId="9" applyNumberFormat="1" applyFont="1" applyFill="1"/>
    <xf numFmtId="43" fontId="9" fillId="3" borderId="0" xfId="12" applyFont="1" applyFill="1" applyAlignment="1">
      <alignment horizontal="left"/>
    </xf>
    <xf numFmtId="170" fontId="9" fillId="3" borderId="0" xfId="12" applyNumberFormat="1" applyFont="1" applyFill="1" applyAlignment="1">
      <alignment horizontal="left"/>
    </xf>
    <xf numFmtId="0" fontId="9" fillId="3" borderId="0" xfId="9" applyFont="1" applyFill="1" applyAlignment="1">
      <alignment horizontal="left" indent="1"/>
    </xf>
    <xf numFmtId="0" fontId="9" fillId="3" borderId="0" xfId="9" applyFont="1" applyFill="1" applyAlignment="1">
      <alignment horizontal="left" indent="3"/>
    </xf>
    <xf numFmtId="9" fontId="9" fillId="8" borderId="0" xfId="14" applyFont="1" applyFill="1" applyAlignment="1">
      <alignment horizontal="right"/>
    </xf>
    <xf numFmtId="10" fontId="9" fillId="8" borderId="0" xfId="14" applyNumberFormat="1" applyFont="1" applyFill="1" applyAlignment="1">
      <alignment horizontal="right"/>
    </xf>
    <xf numFmtId="10" fontId="9" fillId="8" borderId="0" xfId="9" applyNumberFormat="1" applyFont="1" applyFill="1"/>
    <xf numFmtId="43" fontId="9" fillId="8" borderId="0" xfId="12" applyFont="1" applyFill="1" applyAlignment="1">
      <alignment horizontal="right"/>
    </xf>
    <xf numFmtId="168" fontId="9" fillId="3" borderId="0" xfId="3" applyNumberFormat="1" applyFont="1" applyFill="1" applyAlignment="1">
      <alignment horizontal="right"/>
    </xf>
    <xf numFmtId="170" fontId="9" fillId="3" borderId="0" xfId="3" applyNumberFormat="1" applyFont="1" applyFill="1" applyAlignment="1">
      <alignment horizontal="left"/>
    </xf>
    <xf numFmtId="174" fontId="9" fillId="3" borderId="0" xfId="14" applyNumberFormat="1" applyFont="1" applyFill="1" applyAlignment="1">
      <alignment horizontal="left"/>
    </xf>
    <xf numFmtId="165" fontId="8" fillId="8" borderId="2" xfId="6" applyNumberFormat="1" applyFont="1" applyFill="1" applyBorder="1" applyAlignment="1" applyProtection="1">
      <alignment horizontal="right"/>
    </xf>
    <xf numFmtId="0" fontId="8" fillId="3" borderId="2" xfId="4" applyFont="1" applyFill="1" applyBorder="1"/>
    <xf numFmtId="164" fontId="8" fillId="3" borderId="2" xfId="4" applyNumberFormat="1" applyFont="1" applyFill="1" applyBorder="1" applyAlignment="1">
      <alignment horizontal="right"/>
    </xf>
    <xf numFmtId="3" fontId="44" fillId="3" borderId="2" xfId="5" applyNumberFormat="1" applyFont="1" applyFill="1" applyBorder="1" applyAlignment="1">
      <alignment horizontal="left" wrapText="1"/>
    </xf>
    <xf numFmtId="3" fontId="12" fillId="3" borderId="2" xfId="5" applyNumberFormat="1" applyFont="1" applyFill="1" applyBorder="1" applyAlignment="1">
      <alignment horizontal="left" wrapText="1"/>
    </xf>
    <xf numFmtId="3" fontId="12" fillId="3" borderId="2" xfId="5" applyNumberFormat="1" applyFont="1" applyFill="1" applyBorder="1" applyAlignment="1">
      <alignment horizontal="left" wrapText="1" indent="2"/>
    </xf>
    <xf numFmtId="3" fontId="44" fillId="3" borderId="2" xfId="5" applyNumberFormat="1" applyFont="1" applyFill="1" applyBorder="1" applyAlignment="1">
      <alignment horizontal="left" wrapText="1" indent="2"/>
    </xf>
    <xf numFmtId="3" fontId="12" fillId="3" borderId="2" xfId="5" applyNumberFormat="1" applyFont="1" applyFill="1" applyBorder="1" applyAlignment="1">
      <alignment horizontal="left" wrapText="1" indent="3"/>
    </xf>
    <xf numFmtId="174" fontId="12" fillId="3" borderId="2" xfId="14" applyNumberFormat="1" applyFont="1" applyFill="1" applyBorder="1" applyAlignment="1">
      <alignment horizontal="left" wrapText="1" indent="3"/>
    </xf>
    <xf numFmtId="170" fontId="12" fillId="3" borderId="2" xfId="12" applyNumberFormat="1" applyFont="1" applyFill="1" applyBorder="1" applyAlignment="1">
      <alignment horizontal="left" wrapText="1" indent="3"/>
    </xf>
    <xf numFmtId="175" fontId="8" fillId="3" borderId="2" xfId="6" applyNumberFormat="1" applyFont="1" applyFill="1" applyBorder="1" applyAlignment="1" applyProtection="1">
      <alignment horizontal="right"/>
    </xf>
    <xf numFmtId="3" fontId="14" fillId="3" borderId="2" xfId="5" applyNumberFormat="1" applyFont="1" applyFill="1" applyBorder="1" applyAlignment="1">
      <alignment horizontal="left" wrapText="1" indent="2"/>
    </xf>
    <xf numFmtId="175" fontId="8" fillId="8" borderId="2" xfId="6" applyNumberFormat="1" applyFont="1" applyFill="1" applyBorder="1" applyAlignment="1" applyProtection="1">
      <alignment horizontal="right"/>
    </xf>
    <xf numFmtId="43" fontId="8" fillId="3" borderId="2" xfId="12" applyFont="1" applyFill="1" applyBorder="1" applyAlignment="1">
      <alignment horizontal="right"/>
    </xf>
    <xf numFmtId="9" fontId="8" fillId="8" borderId="2" xfId="14" applyFont="1" applyFill="1" applyBorder="1" applyAlignment="1" applyProtection="1">
      <alignment horizontal="right"/>
    </xf>
    <xf numFmtId="3" fontId="45" fillId="3" borderId="2" xfId="5" applyNumberFormat="1" applyFont="1" applyFill="1" applyBorder="1" applyAlignment="1">
      <alignment horizontal="left" wrapText="1" indent="2"/>
    </xf>
    <xf numFmtId="0" fontId="9" fillId="7" borderId="0" xfId="9" applyFont="1" applyFill="1" applyAlignment="1">
      <alignment horizontal="left" indent="2"/>
    </xf>
    <xf numFmtId="17" fontId="4" fillId="12" borderId="0" xfId="3" applyNumberFormat="1" applyFont="1" applyFill="1" applyAlignment="1">
      <alignment horizontal="center" vertical="center" wrapText="1"/>
    </xf>
    <xf numFmtId="17" fontId="4" fillId="12" borderId="0" xfId="3" applyNumberFormat="1" applyFont="1" applyFill="1" applyAlignment="1">
      <alignment horizontal="center" vertical="center"/>
    </xf>
    <xf numFmtId="3" fontId="46" fillId="3" borderId="2" xfId="5" applyNumberFormat="1" applyFont="1" applyFill="1" applyBorder="1" applyAlignment="1">
      <alignment horizontal="left" wrapText="1"/>
    </xf>
    <xf numFmtId="174" fontId="46" fillId="3" borderId="2" xfId="14" applyNumberFormat="1" applyFont="1" applyFill="1" applyBorder="1" applyAlignment="1">
      <alignment horizontal="left" wrapText="1" indent="3"/>
    </xf>
    <xf numFmtId="170" fontId="46" fillId="3" borderId="2" xfId="12" applyNumberFormat="1" applyFont="1" applyFill="1" applyBorder="1" applyAlignment="1">
      <alignment horizontal="left" wrapText="1" indent="3"/>
    </xf>
    <xf numFmtId="0" fontId="46" fillId="3" borderId="0" xfId="4" applyFont="1" applyFill="1"/>
    <xf numFmtId="3" fontId="7" fillId="3" borderId="2" xfId="5" applyNumberFormat="1" applyFont="1" applyFill="1" applyBorder="1" applyAlignment="1">
      <alignment horizontal="left" wrapText="1" indent="2"/>
    </xf>
    <xf numFmtId="3" fontId="8" fillId="3" borderId="2" xfId="5" applyNumberFormat="1" applyFont="1" applyFill="1" applyBorder="1" applyAlignment="1">
      <alignment horizontal="left" wrapText="1" indent="2"/>
    </xf>
    <xf numFmtId="3" fontId="8" fillId="3" borderId="2" xfId="5" applyNumberFormat="1" applyFont="1" applyFill="1" applyBorder="1" applyAlignment="1">
      <alignment horizontal="left" wrapText="1"/>
    </xf>
    <xf numFmtId="3" fontId="8" fillId="3" borderId="2" xfId="5" applyNumberFormat="1" applyFont="1" applyFill="1" applyBorder="1" applyAlignment="1">
      <alignment horizontal="left" wrapText="1" indent="3"/>
    </xf>
    <xf numFmtId="174" fontId="8" fillId="3" borderId="2" xfId="14" applyNumberFormat="1" applyFont="1" applyFill="1" applyBorder="1" applyAlignment="1">
      <alignment horizontal="left" wrapText="1" indent="3"/>
    </xf>
    <xf numFmtId="170" fontId="8" fillId="3" borderId="2" xfId="12" applyNumberFormat="1" applyFont="1" applyFill="1" applyBorder="1" applyAlignment="1">
      <alignment horizontal="left" wrapText="1" indent="3"/>
    </xf>
    <xf numFmtId="176" fontId="8" fillId="3" borderId="2" xfId="6" applyNumberFormat="1" applyFont="1" applyFill="1" applyBorder="1" applyAlignment="1" applyProtection="1">
      <alignment horizontal="right"/>
    </xf>
    <xf numFmtId="3" fontId="8" fillId="3" borderId="2" xfId="5" applyNumberFormat="1" applyFont="1" applyFill="1" applyBorder="1" applyAlignment="1">
      <alignment horizontal="right" wrapText="1"/>
    </xf>
    <xf numFmtId="3" fontId="14" fillId="3" borderId="2" xfId="5" applyNumberFormat="1" applyFont="1" applyFill="1" applyBorder="1" applyAlignment="1">
      <alignment horizontal="left" vertical="center" indent="2"/>
    </xf>
    <xf numFmtId="0" fontId="8" fillId="3" borderId="0" xfId="4" applyFont="1" applyFill="1" applyAlignment="1">
      <alignment horizontal="left" indent="2"/>
    </xf>
    <xf numFmtId="0" fontId="8" fillId="3" borderId="0" xfId="4" applyFont="1" applyFill="1" applyAlignment="1">
      <alignment horizontal="left" indent="4"/>
    </xf>
    <xf numFmtId="9" fontId="12" fillId="3" borderId="2" xfId="14" applyFont="1" applyFill="1" applyBorder="1" applyAlignment="1">
      <alignment horizontal="left" wrapText="1" indent="3"/>
    </xf>
    <xf numFmtId="10" fontId="12" fillId="3" borderId="2" xfId="14" applyNumberFormat="1" applyFont="1" applyFill="1" applyBorder="1" applyAlignment="1">
      <alignment horizontal="left" wrapText="1" indent="3"/>
    </xf>
    <xf numFmtId="0" fontId="36" fillId="3" borderId="0" xfId="0" applyFont="1" applyFill="1"/>
    <xf numFmtId="0" fontId="8" fillId="3" borderId="2" xfId="4" applyFont="1" applyFill="1" applyBorder="1" applyAlignment="1">
      <alignment horizontal="left" indent="2"/>
    </xf>
    <xf numFmtId="174" fontId="12" fillId="3" borderId="2" xfId="14" applyNumberFormat="1" applyFont="1" applyFill="1" applyBorder="1" applyAlignment="1">
      <alignment horizontal="left" wrapText="1" indent="5"/>
    </xf>
    <xf numFmtId="170" fontId="12" fillId="3" borderId="2" xfId="12" applyNumberFormat="1" applyFont="1" applyFill="1" applyBorder="1" applyAlignment="1">
      <alignment horizontal="left" wrapText="1" indent="5"/>
    </xf>
    <xf numFmtId="165" fontId="8" fillId="8" borderId="2" xfId="6" applyNumberFormat="1" applyFont="1" applyFill="1" applyBorder="1" applyAlignment="1" applyProtection="1">
      <alignment horizontal="left" indent="2"/>
    </xf>
    <xf numFmtId="165" fontId="8" fillId="3" borderId="2" xfId="6" applyNumberFormat="1" applyFont="1" applyFill="1" applyBorder="1" applyAlignment="1" applyProtection="1">
      <alignment horizontal="left" indent="2"/>
    </xf>
    <xf numFmtId="0" fontId="8" fillId="3" borderId="2" xfId="4" applyFont="1" applyFill="1" applyBorder="1" applyAlignment="1">
      <alignment horizontal="left" indent="4"/>
    </xf>
    <xf numFmtId="174" fontId="12" fillId="3" borderId="2" xfId="14" applyNumberFormat="1" applyFont="1" applyFill="1" applyBorder="1" applyAlignment="1">
      <alignment horizontal="left" wrapText="1" indent="7"/>
    </xf>
    <xf numFmtId="170" fontId="12" fillId="3" borderId="2" xfId="12" applyNumberFormat="1" applyFont="1" applyFill="1" applyBorder="1" applyAlignment="1">
      <alignment horizontal="left" wrapText="1" indent="7"/>
    </xf>
    <xf numFmtId="165" fontId="8" fillId="8" borderId="2" xfId="6" applyNumberFormat="1" applyFont="1" applyFill="1" applyBorder="1" applyAlignment="1" applyProtection="1">
      <alignment horizontal="left" indent="4"/>
    </xf>
    <xf numFmtId="165" fontId="8" fillId="3" borderId="2" xfId="6" applyNumberFormat="1" applyFont="1" applyFill="1" applyBorder="1" applyAlignment="1" applyProtection="1">
      <alignment horizontal="left" indent="4"/>
    </xf>
    <xf numFmtId="3" fontId="14" fillId="3" borderId="1" xfId="5" quotePrefix="1" applyNumberFormat="1" applyFont="1" applyFill="1" applyBorder="1" applyAlignment="1">
      <alignment horizontal="center" vertical="center" wrapText="1"/>
    </xf>
    <xf numFmtId="3" fontId="14" fillId="3" borderId="1" xfId="5" applyNumberFormat="1" applyFont="1" applyFill="1" applyBorder="1" applyAlignment="1">
      <alignment horizontal="left" wrapText="1"/>
    </xf>
    <xf numFmtId="3" fontId="12" fillId="3" borderId="1" xfId="5" applyNumberFormat="1" applyFont="1" applyFill="1" applyBorder="1" applyAlignment="1">
      <alignment horizontal="left" wrapText="1"/>
    </xf>
    <xf numFmtId="165" fontId="7" fillId="0" borderId="2" xfId="4" applyNumberFormat="1" applyFont="1" applyBorder="1"/>
    <xf numFmtId="165" fontId="8" fillId="8" borderId="2" xfId="5" applyNumberFormat="1" applyFont="1" applyFill="1" applyBorder="1" applyAlignment="1">
      <alignment horizontal="right"/>
    </xf>
    <xf numFmtId="177" fontId="9" fillId="3" borderId="0" xfId="3" applyNumberFormat="1" applyFont="1" applyFill="1" applyAlignment="1">
      <alignment horizontal="left"/>
    </xf>
    <xf numFmtId="38" fontId="9" fillId="3" borderId="0" xfId="3" applyNumberFormat="1" applyFont="1" applyFill="1" applyAlignment="1">
      <alignment horizontal="left"/>
    </xf>
    <xf numFmtId="0" fontId="8" fillId="3" borderId="1" xfId="4" applyFont="1" applyFill="1" applyBorder="1"/>
    <xf numFmtId="3" fontId="14" fillId="3" borderId="2" xfId="5" quotePrefix="1" applyNumberFormat="1" applyFont="1" applyFill="1" applyBorder="1" applyAlignment="1">
      <alignment horizontal="center" vertical="center" wrapText="1"/>
    </xf>
    <xf numFmtId="3" fontId="7" fillId="3" borderId="2" xfId="5" quotePrefix="1" applyNumberFormat="1" applyFont="1" applyFill="1" applyBorder="1" applyAlignment="1">
      <alignment horizontal="center" vertical="center" wrapText="1"/>
    </xf>
    <xf numFmtId="3" fontId="14" fillId="3" borderId="22" xfId="5" quotePrefix="1" applyNumberFormat="1" applyFont="1" applyFill="1" applyBorder="1" applyAlignment="1">
      <alignment horizontal="center" vertical="center" wrapText="1"/>
    </xf>
    <xf numFmtId="3" fontId="7" fillId="3" borderId="22" xfId="5" quotePrefix="1" applyNumberFormat="1" applyFont="1" applyFill="1" applyBorder="1" applyAlignment="1">
      <alignment horizontal="center" vertical="center" wrapText="1"/>
    </xf>
    <xf numFmtId="0" fontId="8" fillId="3" borderId="22" xfId="4" applyFont="1" applyFill="1" applyBorder="1"/>
    <xf numFmtId="0" fontId="8" fillId="3" borderId="22" xfId="4" applyFont="1" applyFill="1" applyBorder="1" applyAlignment="1">
      <alignment horizontal="left" indent="2"/>
    </xf>
    <xf numFmtId="0" fontId="8" fillId="3" borderId="22" xfId="4" applyFont="1" applyFill="1" applyBorder="1" applyAlignment="1">
      <alignment horizontal="left" indent="4"/>
    </xf>
    <xf numFmtId="0" fontId="8" fillId="0" borderId="22" xfId="4" applyFont="1" applyBorder="1"/>
    <xf numFmtId="0" fontId="7" fillId="0" borderId="22" xfId="4" applyFont="1" applyBorder="1"/>
    <xf numFmtId="0" fontId="9" fillId="0" borderId="0" xfId="9" applyFont="1" applyAlignment="1">
      <alignment horizontal="left" indent="2"/>
    </xf>
    <xf numFmtId="0" fontId="9" fillId="0" borderId="0" xfId="3" applyFont="1" applyAlignment="1">
      <alignment horizontal="left" indent="2"/>
    </xf>
    <xf numFmtId="0" fontId="9" fillId="3" borderId="23" xfId="13" applyFont="1" applyFill="1" applyBorder="1" applyAlignment="1">
      <alignment horizontal="center" vertical="top" wrapText="1"/>
    </xf>
    <xf numFmtId="0" fontId="35" fillId="3" borderId="15" xfId="13" applyFont="1" applyFill="1" applyBorder="1"/>
    <xf numFmtId="0" fontId="35" fillId="3" borderId="2" xfId="13" applyFont="1" applyFill="1" applyBorder="1"/>
    <xf numFmtId="0" fontId="9" fillId="3" borderId="24" xfId="13" applyFont="1" applyFill="1" applyBorder="1" applyAlignment="1">
      <alignment horizontal="left" vertical="top" wrapText="1"/>
    </xf>
    <xf numFmtId="0" fontId="35" fillId="3" borderId="8" xfId="13" applyFont="1" applyFill="1" applyBorder="1"/>
    <xf numFmtId="0" fontId="35" fillId="3" borderId="25" xfId="13" applyFont="1" applyFill="1" applyBorder="1"/>
    <xf numFmtId="165" fontId="9" fillId="8" borderId="0" xfId="6" applyNumberFormat="1" applyFont="1" applyFill="1" applyBorder="1" applyAlignment="1" applyProtection="1">
      <alignment horizontal="right"/>
    </xf>
    <xf numFmtId="3" fontId="12" fillId="0" borderId="2" xfId="5" applyNumberFormat="1" applyFont="1" applyBorder="1" applyAlignment="1">
      <alignment horizontal="left" wrapText="1" indent="3"/>
    </xf>
    <xf numFmtId="3" fontId="12" fillId="0" borderId="2" xfId="5" applyNumberFormat="1" applyFont="1" applyBorder="1" applyAlignment="1">
      <alignment horizontal="left" wrapText="1" indent="4"/>
    </xf>
    <xf numFmtId="0" fontId="0" fillId="8" borderId="0" xfId="0" applyFill="1"/>
    <xf numFmtId="165" fontId="7" fillId="3" borderId="0" xfId="5" applyNumberFormat="1" applyFont="1" applyFill="1" applyAlignment="1">
      <alignment horizontal="right"/>
    </xf>
    <xf numFmtId="9" fontId="8" fillId="3" borderId="2" xfId="14" applyFont="1" applyFill="1" applyBorder="1" applyAlignment="1">
      <alignment horizontal="right"/>
    </xf>
    <xf numFmtId="3" fontId="12" fillId="0" borderId="2" xfId="5" applyNumberFormat="1" applyFont="1" applyBorder="1" applyAlignment="1">
      <alignment horizontal="left" wrapText="1" indent="5"/>
    </xf>
    <xf numFmtId="3" fontId="12" fillId="0" borderId="2" xfId="5" applyNumberFormat="1" applyFont="1" applyBorder="1" applyAlignment="1">
      <alignment horizontal="left" wrapText="1" indent="6"/>
    </xf>
    <xf numFmtId="3" fontId="12" fillId="11" borderId="2" xfId="5" applyNumberFormat="1" applyFont="1" applyFill="1" applyBorder="1" applyAlignment="1">
      <alignment horizontal="left" wrapText="1" indent="6"/>
    </xf>
    <xf numFmtId="3" fontId="12" fillId="0" borderId="2" xfId="5" applyNumberFormat="1" applyFont="1" applyBorder="1" applyAlignment="1">
      <alignment horizontal="left" wrapText="1" indent="7"/>
    </xf>
    <xf numFmtId="3" fontId="12" fillId="11" borderId="2" xfId="5" applyNumberFormat="1" applyFont="1" applyFill="1" applyBorder="1" applyAlignment="1">
      <alignment horizontal="left" wrapText="1" indent="7"/>
    </xf>
    <xf numFmtId="3" fontId="12" fillId="0" borderId="2" xfId="5" applyNumberFormat="1" applyFont="1" applyBorder="1" applyAlignment="1">
      <alignment horizontal="left" wrapText="1" indent="8"/>
    </xf>
    <xf numFmtId="3" fontId="12" fillId="11" borderId="2" xfId="5" applyNumberFormat="1" applyFont="1" applyFill="1" applyBorder="1" applyAlignment="1">
      <alignment horizontal="left" wrapText="1" indent="8"/>
    </xf>
    <xf numFmtId="3" fontId="12" fillId="0" borderId="2" xfId="5" applyNumberFormat="1" applyFont="1" applyBorder="1" applyAlignment="1">
      <alignment horizontal="left" wrapText="1" indent="9"/>
    </xf>
    <xf numFmtId="3" fontId="12" fillId="11" borderId="2" xfId="5" applyNumberFormat="1" applyFont="1" applyFill="1" applyBorder="1" applyAlignment="1">
      <alignment horizontal="left" wrapText="1" indent="9"/>
    </xf>
    <xf numFmtId="3" fontId="12" fillId="3" borderId="2" xfId="5" applyNumberFormat="1" applyFont="1" applyFill="1" applyBorder="1" applyAlignment="1">
      <alignment horizontal="left" wrapText="1" indent="9"/>
    </xf>
    <xf numFmtId="9" fontId="8" fillId="8" borderId="2" xfId="14" applyFont="1" applyFill="1" applyBorder="1" applyAlignment="1">
      <alignment horizontal="right"/>
    </xf>
    <xf numFmtId="3" fontId="12" fillId="3" borderId="2" xfId="5" applyNumberFormat="1" applyFont="1" applyFill="1" applyBorder="1" applyAlignment="1">
      <alignment wrapText="1"/>
    </xf>
    <xf numFmtId="10" fontId="8" fillId="3" borderId="0" xfId="14" applyNumberFormat="1" applyFont="1" applyFill="1" applyAlignment="1">
      <alignment vertical="top"/>
    </xf>
    <xf numFmtId="10" fontId="8" fillId="3" borderId="0" xfId="14" applyNumberFormat="1" applyFont="1" applyFill="1"/>
    <xf numFmtId="10" fontId="9" fillId="3" borderId="0" xfId="3" applyNumberFormat="1" applyFont="1" applyFill="1" applyAlignment="1">
      <alignment horizontal="center" vertical="center"/>
    </xf>
    <xf numFmtId="10" fontId="0" fillId="3" borderId="0" xfId="14" applyNumberFormat="1" applyFont="1" applyFill="1"/>
    <xf numFmtId="38" fontId="9" fillId="7" borderId="0" xfId="3" applyNumberFormat="1" applyFont="1" applyFill="1" applyAlignment="1">
      <alignment horizontal="right"/>
    </xf>
    <xf numFmtId="40" fontId="0" fillId="3" borderId="0" xfId="0" applyNumberFormat="1" applyFill="1"/>
    <xf numFmtId="168" fontId="9" fillId="7" borderId="0" xfId="3" applyNumberFormat="1" applyFont="1" applyFill="1" applyAlignment="1">
      <alignment horizontal="right"/>
    </xf>
    <xf numFmtId="9" fontId="27" fillId="7" borderId="0" xfId="9" applyNumberFormat="1" applyFont="1" applyFill="1"/>
    <xf numFmtId="0" fontId="9" fillId="14" borderId="0" xfId="3" applyFont="1" applyFill="1" applyAlignment="1">
      <alignment horizontal="left" indent="2"/>
    </xf>
    <xf numFmtId="178" fontId="9" fillId="3" borderId="0" xfId="3" applyNumberFormat="1" applyFont="1" applyFill="1" applyAlignment="1">
      <alignment horizontal="right"/>
    </xf>
    <xf numFmtId="175" fontId="23" fillId="3" borderId="0" xfId="1" applyNumberFormat="1" applyFont="1" applyFill="1"/>
    <xf numFmtId="40" fontId="36" fillId="3" borderId="0" xfId="0" applyNumberFormat="1" applyFont="1" applyFill="1"/>
    <xf numFmtId="165" fontId="8" fillId="3" borderId="0" xfId="2" applyNumberFormat="1" applyFont="1" applyFill="1" applyAlignment="1">
      <alignment vertical="top"/>
    </xf>
    <xf numFmtId="38" fontId="9" fillId="3" borderId="0" xfId="1" applyNumberFormat="1" applyFont="1" applyFill="1"/>
    <xf numFmtId="38" fontId="9" fillId="3" borderId="0" xfId="1" applyNumberFormat="1" applyFont="1" applyFill="1" applyAlignment="1">
      <alignment horizontal="center"/>
    </xf>
    <xf numFmtId="0" fontId="23" fillId="7" borderId="0" xfId="3" applyFont="1" applyFill="1" applyAlignment="1">
      <alignment horizontal="left"/>
    </xf>
    <xf numFmtId="0" fontId="9" fillId="3" borderId="8" xfId="13" applyFont="1" applyFill="1" applyBorder="1" applyAlignment="1">
      <alignment horizontal="center" vertical="top" wrapText="1"/>
    </xf>
    <xf numFmtId="0" fontId="9" fillId="3" borderId="2" xfId="13" applyFont="1" applyFill="1" applyBorder="1" applyAlignment="1">
      <alignment horizontal="left" vertical="center" wrapText="1"/>
    </xf>
    <xf numFmtId="0" fontId="9" fillId="3" borderId="16" xfId="13" applyFont="1" applyFill="1" applyBorder="1" applyAlignment="1">
      <alignment horizontal="center" vertical="top" wrapText="1"/>
    </xf>
    <xf numFmtId="0" fontId="9" fillId="3" borderId="21" xfId="13" applyFont="1" applyFill="1" applyBorder="1" applyAlignment="1">
      <alignment horizontal="center" vertical="top" wrapText="1"/>
    </xf>
    <xf numFmtId="0" fontId="9" fillId="3" borderId="14" xfId="13" applyFont="1" applyFill="1" applyBorder="1" applyAlignment="1">
      <alignment horizontal="center" vertical="top" wrapText="1"/>
    </xf>
    <xf numFmtId="0" fontId="9" fillId="3" borderId="15" xfId="13" applyFont="1" applyFill="1" applyBorder="1" applyAlignment="1">
      <alignment horizontal="left" vertical="center" wrapText="1"/>
    </xf>
    <xf numFmtId="0" fontId="9" fillId="3" borderId="23" xfId="13" applyFont="1" applyFill="1" applyBorder="1" applyAlignment="1">
      <alignment horizontal="center" vertical="top" wrapText="1"/>
    </xf>
    <xf numFmtId="0" fontId="9" fillId="3" borderId="3" xfId="13" applyFont="1" applyFill="1" applyBorder="1" applyAlignment="1">
      <alignment horizontal="left" vertical="center"/>
    </xf>
    <xf numFmtId="0" fontId="9" fillId="3" borderId="2" xfId="13" applyFont="1" applyFill="1" applyBorder="1" applyAlignment="1">
      <alignment horizontal="left" vertical="center"/>
    </xf>
    <xf numFmtId="0" fontId="9" fillId="3" borderId="12" xfId="13" applyFont="1" applyFill="1" applyBorder="1" applyAlignment="1">
      <alignment horizontal="center" vertical="top"/>
    </xf>
    <xf numFmtId="0" fontId="9" fillId="3" borderId="14" xfId="13" applyFont="1" applyFill="1" applyBorder="1" applyAlignment="1">
      <alignment horizontal="center" vertical="top"/>
    </xf>
    <xf numFmtId="0" fontId="36" fillId="13" borderId="0" xfId="0" applyFont="1" applyFill="1" applyAlignment="1">
      <alignment horizontal="left"/>
    </xf>
  </cellXfs>
  <cellStyles count="15">
    <cellStyle name="Normal_ICPM IKANO Russian Market v1.0" xfId="3" xr:uid="{189D994B-23AE-4BB6-931A-BAA6618F4B90}"/>
    <cellStyle name="Normal_Jul04 - Assmps" xfId="1" xr:uid="{4F01D96A-6A40-4E80-AAB1-CA95A7285E93}"/>
    <cellStyle name="Обычный" xfId="0" builtinId="0"/>
    <cellStyle name="Обычный 2" xfId="9" xr:uid="{3BFF4763-3B77-41A7-BEB8-9BDE0D098E1B}"/>
    <cellStyle name="Обычный 2 2" xfId="13" xr:uid="{81896DF4-B962-4998-9095-1A25AC5624B5}"/>
    <cellStyle name="Обычный 4 2 2" xfId="7" xr:uid="{C127810F-3189-414E-83C6-167552C287DB}"/>
    <cellStyle name="Обычный_forma" xfId="4" xr:uid="{E82E06DB-EA54-4FFA-BC95-F822DE0195CD}"/>
    <cellStyle name="Обычный_баланс" xfId="2" xr:uid="{33D41C1B-86B4-4553-AFCF-01B77E150929}"/>
    <cellStyle name="Обычный_Все таб Нар БП" xfId="6" xr:uid="{9CF8DF78-B5D3-45EB-9F39-9B7FA5D0A9A8}"/>
    <cellStyle name="Обычный_таб.703-99" xfId="5" xr:uid="{B4A4CA72-B7E0-45D4-95CF-E50D4378DA53}"/>
    <cellStyle name="Процентный" xfId="14" builtinId="5"/>
    <cellStyle name="Процентный 2" xfId="11" xr:uid="{C406C24D-368F-4F1F-AF95-822FC03DFF5A}"/>
    <cellStyle name="Финансовый" xfId="12" builtinId="3"/>
    <cellStyle name="Финансовый 2" xfId="10" xr:uid="{3675E96A-C96E-495D-A86D-845371775A30}"/>
    <cellStyle name="Финансовый 4 2" xfId="8" xr:uid="{1BD5C57B-8606-4236-9668-D0A9CAF4A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A%20Consult.%20BAKAI%20Bank/&#1056;&#1077;&#1079;&#1091;&#1083;&#1100;&#1090;&#1072;&#1090;&#1099;/Bakaibank.%20&#1059;&#1087;&#1088;&#1072;&#1074;&#1083;&#1077;&#1085;&#1095;&#1077;&#1089;&#1082;&#1080;&#1081;%20&#1091;&#1095;&#1077;&#1090;%20v.112.xlsx" TargetMode="External"/><Relationship Id="rId2" Type="http://schemas.openxmlformats.org/officeDocument/2006/relationships/externalLinkPath" Target="file:///C:\&#1057;&#1090;&#1072;&#1088;&#1099;&#1077;%20&#1076;&#1072;&#1085;&#1085;&#1099;&#1077;\TA%20Consult.%20BAKAI%20Bank\&#1056;&#1077;&#1079;&#1091;&#1083;&#1100;&#1090;&#1072;&#1090;&#1099;\Bakaibank.%20&#1059;&#1087;&#1088;&#1072;&#1074;&#1083;&#1077;&#1085;&#1095;&#1077;&#1089;&#1082;&#1080;&#1081;%20&#1091;&#1095;&#1077;&#1090;%20v.112.xlsx" TargetMode="External"/><Relationship Id="rId1" Type="http://schemas.openxmlformats.org/officeDocument/2006/relationships/externalLinkPath" Target="/&#1057;&#1090;&#1072;&#1088;&#1099;&#1077;%20&#1076;&#1072;&#1085;&#1085;&#1099;&#1077;/TA%20Consult.%20BAKAI%20Bank/&#1056;&#1077;&#1079;&#1091;&#1083;&#1100;&#1090;&#1072;&#1090;&#1099;/Bakaibank.%20&#1059;&#1087;&#1088;&#1072;&#1074;&#1083;&#1077;&#1085;&#1095;&#1077;&#1089;&#1082;&#1080;&#1081;%20&#1091;&#1095;&#1077;&#1090;%20v.11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PRUN.%20&#1059;&#1079;&#1087;&#1088;&#1086;&#1084;&#1089;&#1090;&#1088;&#1086;&#1081;&#1073;&#1072;&#1085;&#1082;/(2)%20&#1056;&#1077;&#1079;&#1091;&#1083;&#1100;&#1090;&#1072;&#1090;&#1099;%20&#1054;&#1089;&#1085;&#1086;&#1074;&#1085;&#1086;&#1081;/&#1041;&#1102;&#1076;&#1078;&#1077;&#1090;%202022/&#1041;&#1102;&#1076;&#1078;&#1077;&#1090;&#1085;&#1072;&#1103;%20&#1084;&#1086;&#1076;&#1077;&#1083;&#1100;%20&#1059;&#1079;&#1055;&#1057;&#1041;%202022%20v.151.xlsx" TargetMode="External"/><Relationship Id="rId2" Type="http://schemas.openxmlformats.org/officeDocument/2006/relationships/externalLinkPath" Target="file:///C:\&#1057;&#1090;&#1072;&#1088;&#1099;&#1077;%20&#1076;&#1072;&#1085;&#1085;&#1099;&#1077;\SAPRUN.%20&#1059;&#1079;&#1087;&#1088;&#1086;&#1084;&#1089;&#1090;&#1088;&#1086;&#1081;&#1073;&#1072;&#1085;&#1082;\(2)%20&#1056;&#1077;&#1079;&#1091;&#1083;&#1100;&#1090;&#1072;&#1090;&#1099;%20&#1054;&#1089;&#1085;&#1086;&#1074;&#1085;&#1086;&#1081;\&#1041;&#1102;&#1076;&#1078;&#1077;&#1090;%202022\&#1041;&#1102;&#1076;&#1078;&#1077;&#1090;&#1085;&#1072;&#1103;%20&#1084;&#1086;&#1076;&#1077;&#1083;&#1100;%20&#1059;&#1079;&#1055;&#1057;&#1041;%202022%20v.151.xlsx" TargetMode="External"/><Relationship Id="rId1" Type="http://schemas.openxmlformats.org/officeDocument/2006/relationships/externalLinkPath" Target="/&#1057;&#1090;&#1072;&#1088;&#1099;&#1077;%20&#1076;&#1072;&#1085;&#1085;&#1099;&#1077;/SAPRUN.%20&#1059;&#1079;&#1087;&#1088;&#1086;&#1084;&#1089;&#1090;&#1088;&#1086;&#1081;&#1073;&#1072;&#1085;&#1082;/(2)%20&#1056;&#1077;&#1079;&#1091;&#1083;&#1100;&#1090;&#1072;&#1090;&#1099;%20&#1054;&#1089;&#1085;&#1086;&#1074;&#1085;&#1086;&#1081;/&#1041;&#1102;&#1076;&#1078;&#1077;&#1090;%202022/&#1041;&#1102;&#1076;&#1078;&#1077;&#1090;&#1085;&#1072;&#1103;%20&#1084;&#1086;&#1076;&#1077;&#1083;&#1100;%20&#1059;&#1079;&#1055;&#1057;&#1041;%202022%20v.15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are\&#1044;&#1077;&#1087;&#1072;&#1088;&#1090;&#1072;&#1084;&#1077;&#1085;&#1090;%20&#1060;&#1080;&#1085;&#1072;&#1085;&#1089;&#1086;&#1074;&#1086;&#1075;&#1086;%20&#1040;&#1085;&#1072;&#1083;&#1080;&#1079;&#1072;%20&#1080;%20&#1055;&#1083;&#1072;&#1085;&#1080;&#1088;&#1086;&#1074;&#1072;&#1085;&#1080;&#1103;%20(&#1044;&#1060;&#1040;&#1048;&#1055;)\5.%20&#1041;&#1102;&#1076;&#1078;&#1077;&#1090;&#1099;\&#1041;&#1102;&#1076;&#1078;&#1077;&#1090;%202026\&#1041;&#1102;&#1076;&#1078;&#1077;&#1090;_2026_&#1089;&#1074;&#1086;&#1076;.xlsb" TargetMode="External"/><Relationship Id="rId1" Type="http://schemas.openxmlformats.org/officeDocument/2006/relationships/externalLinkPath" Target="file:///\\share\&#1044;&#1077;&#1087;&#1072;&#1088;&#1090;&#1072;&#1084;&#1077;&#1085;&#1090;%20&#1060;&#1080;&#1085;&#1072;&#1085;&#1089;&#1086;&#1074;&#1086;&#1075;&#1086;%20&#1040;&#1085;&#1072;&#1083;&#1080;&#1079;&#1072;%20&#1080;%20&#1055;&#1083;&#1072;&#1085;&#1080;&#1088;&#1086;&#1074;&#1072;&#1085;&#1080;&#1103;%20(&#1044;&#1060;&#1040;&#1048;&#1055;)\5.%20&#1041;&#1102;&#1076;&#1078;&#1077;&#1090;&#1099;\&#1041;&#1102;&#1076;&#1078;&#1077;&#1090;%202026\&#1041;&#1102;&#1076;&#1078;&#1077;&#1090;_2026_&#1089;&#1074;&#1086;&#1076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Team"/>
      <sheetName val="ссылки"/>
      <sheetName val="Версии"/>
      <sheetName val="Арх_УУ"/>
      <sheetName val="1. Аналитики&gt;&gt;&gt;"/>
      <sheetName val="ЦФО"/>
      <sheetName val="ТП"/>
      <sheetName val="БЕ"/>
      <sheetName val="ВБ"/>
      <sheetName val="БП"/>
      <sheetName val="БП (2)"/>
      <sheetName val="Каналы"/>
      <sheetName val="Кл.сегменты"/>
      <sheetName val="КБК"/>
      <sheetName val="2. Статьи&gt;&gt;&gt;"/>
      <sheetName val="BS"/>
      <sheetName val="PL"/>
      <sheetName val="PL (2)"/>
      <sheetName val="BS_new"/>
      <sheetName val="PL_new"/>
      <sheetName val="3. Витрины&gt;&gt;&gt;"/>
      <sheetName val="в0"/>
      <sheetName val="в1"/>
      <sheetName val="в2"/>
      <sheetName val="в3"/>
      <sheetName val="в3.1"/>
      <sheetName val="в3.2"/>
      <sheetName val="в3.3"/>
      <sheetName val="в4"/>
      <sheetName val="в5"/>
      <sheetName val="в6"/>
      <sheetName val="в7"/>
      <sheetName val="в8"/>
      <sheetName val="в9"/>
      <sheetName val="в9.1"/>
      <sheetName val="в10"/>
      <sheetName val="в10.1"/>
      <sheetName val="в11"/>
      <sheetName val="в12"/>
      <sheetName val="в13"/>
      <sheetName val="в14"/>
      <sheetName val="в15"/>
      <sheetName val="в16"/>
      <sheetName val="в17"/>
      <sheetName val="в19"/>
      <sheetName val="в20"/>
      <sheetName val="в20old"/>
      <sheetName val="д1"/>
      <sheetName val="д1.4"/>
      <sheetName val="д1.2"/>
      <sheetName val="д1.3"/>
      <sheetName val="в20.1"/>
      <sheetName val="в21"/>
      <sheetName val="в22"/>
      <sheetName val="в23"/>
      <sheetName val="в24"/>
      <sheetName val="в25"/>
      <sheetName val="в100"/>
      <sheetName val="Витрины 2 ур.--&gt;"/>
      <sheetName val="РП"/>
      <sheetName val="ОРР"/>
      <sheetName val="ОРР1.xls"/>
      <sheetName val="РБ1"/>
      <sheetName val="4. Маппинги&gt;&gt;&gt;"/>
      <sheetName val="map_Clnt"/>
      <sheetName val="map_BP"/>
      <sheetName val="map_Acc"/>
      <sheetName val="map_PL"/>
      <sheetName val="5. Выходные кубы&gt;&gt;&gt;"/>
      <sheetName val="куб BS"/>
      <sheetName val="куб PL"/>
      <sheetName val="6. Реклассы&gt;&gt;&gt;"/>
      <sheetName val="р1"/>
      <sheetName val="р2"/>
      <sheetName val="р3"/>
      <sheetName val="р4"/>
      <sheetName val="р5"/>
      <sheetName val="р6"/>
      <sheetName val="рт3"/>
      <sheetName val="рт4"/>
      <sheetName val="рт5"/>
      <sheetName val="рт9"/>
      <sheetName val="рт11"/>
      <sheetName val="рт12"/>
      <sheetName val="рт13"/>
      <sheetName val="рт14"/>
      <sheetName val="рт25"/>
      <sheetName val="7. ТЦО&gt;&gt;&gt;"/>
      <sheetName val="тц1"/>
      <sheetName val="тц2"/>
      <sheetName val="тц3"/>
      <sheetName val="9. Bakai MIS&gt;&gt;&gt;"/>
      <sheetName val="Лист1"/>
      <sheetName val="DataWarehouseCurrencyRates"/>
      <sheetName val="DataWarehouseBalanceGroups"/>
      <sheetName val="DataWarehouseAccounts"/>
      <sheetName val="DataWarehouseCredits"/>
      <sheetName val="DataWarehouseCreditGraphics"/>
      <sheetName val="DataWarehouseCreditApplication"/>
      <sheetName val="DataWarehouseDeposits"/>
      <sheetName val="DataWarehouseCards"/>
      <sheetName val="DataWarehouseBankCards"/>
      <sheetName val="DataWarehouseInternationalTrans"/>
      <sheetName val="DataWarehouseSwift"/>
      <sheetName val="DataWarehouseInterBank"/>
      <sheetName val="DataWarehouseInterBankGraphics"/>
      <sheetName val="DataWarehouseTransactions"/>
      <sheetName val="DataWarehouseCardTransactio"/>
      <sheetName val="DataWarehouseSubordinatedDebt"/>
      <sheetName val="DataWarehouseSecurityDeals"/>
      <sheetName val="DataWarehouseLoroNostro"/>
      <sheetName val="DataWarehouseSwap"/>
      <sheetName val="DataWarehouseVPaylers"/>
      <sheetName val="DataWarehouseSalaryProject"/>
      <sheetName val="DataWarehouseExchangeAndConvers"/>
      <sheetName val="DataWarehouseElectronicQueue"/>
      <sheetName val="DataWarehouseMyClientLogs"/>
      <sheetName val="DataWarehouseVTerminals"/>
      <sheetName val="DataWarehouseBakaiKassa"/>
      <sheetName val="DataWarehouseBakaiSecurityDeals"/>
      <sheetName val="DataWarehouseEstimatedIndicator"/>
      <sheetName val="DataWarehouseUsageStatistics"/>
      <sheetName val="DataWarehouseNetworkAnalytics"/>
      <sheetName val="MIS_map_Clnt"/>
      <sheetName val="MIS map_ACC"/>
      <sheetName val="MIS BS"/>
      <sheetName val="CubeBS"/>
      <sheetName val="MIS PL"/>
      <sheetName val="MIS map_PL"/>
      <sheetName val="CubePL"/>
      <sheetName val="ЖЗиР"/>
      <sheetName val="ODB_CurrencyRates"/>
      <sheetName val="тест-кейсы"/>
      <sheetName val="куб P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Листы_отработка_методология"/>
      <sheetName val="Лист1"/>
      <sheetName val="Версии"/>
      <sheetName val="КП&gt;&gt;&gt;"/>
      <sheetName val="КП"/>
      <sheetName val="КП.1"/>
      <sheetName val="КП.2"/>
      <sheetName val="КП.3"/>
      <sheetName val="ЦП&gt;&gt;&gt;"/>
      <sheetName val="ЦП.BS"/>
      <sheetName val="ЦП.PL"/>
      <sheetName val="ЦП.OPEX"/>
      <sheetName val="ЦП.CAPEX"/>
      <sheetName val="Мастер-бюджеты&gt;&gt;&gt;"/>
      <sheetName val="BS"/>
      <sheetName val="PL"/>
      <sheetName val="PL.1"/>
      <sheetName val="PL.2"/>
      <sheetName val="432"/>
      <sheetName val="CF"/>
      <sheetName val="OPEX"/>
      <sheetName val="CAPEX"/>
      <sheetName val="Аналитики&gt;&gt;&gt;"/>
      <sheetName val="Лист2"/>
      <sheetName val="БП 2021"/>
      <sheetName val="БП2022 (для согласования)"/>
      <sheetName val="БП"/>
      <sheetName val="Версии бюджета"/>
      <sheetName val="ЦФО ГБ"/>
      <sheetName val="ЦФО"/>
      <sheetName val="Валюты"/>
      <sheetName val="Отрасли"/>
      <sheetName val="Тип клиента"/>
      <sheetName val="X1"/>
      <sheetName val="Срок"/>
      <sheetName val="Базы"/>
      <sheetName val="Каналы"/>
      <sheetName val="0"/>
      <sheetName val="Размещение&gt;&gt;&gt;"/>
      <sheetName val="1"/>
      <sheetName val="2"/>
      <sheetName val="3"/>
      <sheetName val="Split_1_4"/>
      <sheetName val="11"/>
      <sheetName val="21.1"/>
      <sheetName val="1.1"/>
      <sheetName val="4"/>
      <sheetName val="21"/>
      <sheetName val="33"/>
      <sheetName val="Комиссионные&gt;&gt;&gt;"/>
      <sheetName val="5"/>
      <sheetName val="6"/>
      <sheetName val="7"/>
      <sheetName val="22"/>
      <sheetName val="23"/>
      <sheetName val="24"/>
      <sheetName val="25"/>
      <sheetName val="26"/>
      <sheetName val="27"/>
      <sheetName val="28"/>
      <sheetName val="ТП"/>
      <sheetName val="29"/>
      <sheetName val="30"/>
      <sheetName val="31"/>
      <sheetName val="32"/>
      <sheetName val="38"/>
      <sheetName val="39"/>
      <sheetName val="40"/>
      <sheetName val="41"/>
      <sheetName val="43"/>
      <sheetName val="44"/>
      <sheetName val="45"/>
      <sheetName val="ПластКарты&gt;&gt;&gt;"/>
      <sheetName val="ПК"/>
      <sheetName val="ПС"/>
      <sheetName val="16"/>
      <sheetName val="17"/>
      <sheetName val="18"/>
      <sheetName val="19"/>
      <sheetName val="20"/>
      <sheetName val="Привлечение&gt;&gt;&gt;"/>
      <sheetName val="8"/>
      <sheetName val="9"/>
      <sheetName val="14"/>
      <sheetName val="34"/>
      <sheetName val="35"/>
      <sheetName val="10"/>
      <sheetName val="14.1"/>
      <sheetName val="14.3"/>
      <sheetName val="Торговые&gt;&gt;&gt;"/>
      <sheetName val="12"/>
      <sheetName val="13.1"/>
      <sheetName val="13.2"/>
      <sheetName val="13.3"/>
      <sheetName val="13.4"/>
      <sheetName val="13.5"/>
      <sheetName val="15.1"/>
      <sheetName val="15.2"/>
      <sheetName val="36"/>
      <sheetName val="37"/>
      <sheetName val="Прочие&gt;&gt;&gt;"/>
      <sheetName val="ДЗК"/>
      <sheetName val="42"/>
      <sheetName val="46"/>
      <sheetName val="47"/>
      <sheetName val="48"/>
      <sheetName val="49"/>
      <sheetName val="50"/>
      <sheetName val="ФОР"/>
      <sheetName val="51"/>
      <sheetName val="52.1"/>
      <sheetName val="52.2"/>
      <sheetName val="53"/>
      <sheetName val="59.1"/>
      <sheetName val="59.2"/>
      <sheetName val="59.3"/>
      <sheetName val="59.4"/>
      <sheetName val="59.5"/>
      <sheetName val="59.6"/>
      <sheetName val="59.7"/>
      <sheetName val="OPEX&gt;&gt;&gt;"/>
      <sheetName val="OPEX.1"/>
      <sheetName val="OPEX.2"/>
      <sheetName val="OPEX.3"/>
      <sheetName val="CAPEX&gt;&gt;&gt;"/>
      <sheetName val="Адр"/>
      <sheetName val="CAPEX.1"/>
      <sheetName val="CAPEX.2"/>
      <sheetName val="CAPEX.3"/>
      <sheetName val="CAPEX.4"/>
      <sheetName val="CAPEX.5"/>
      <sheetName val="map_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7">
          <cell r="E17">
            <v>43709</v>
          </cell>
        </row>
        <row r="18">
          <cell r="E18">
            <v>43739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_BS"/>
      <sheetName val="свод_PL"/>
      <sheetName val="сценарии"/>
      <sheetName val="свод_ЧП (филиалы)"/>
      <sheetName val="свод_КП_ДП"/>
      <sheetName val="исходник"/>
      <sheetName val="свод (итоги)"/>
      <sheetName val="словарь"/>
      <sheetName val="свод_PL (2)"/>
    </sheetNames>
    <sheetDataSet>
      <sheetData sheetId="0">
        <row r="36">
          <cell r="O36">
            <v>499237.55</v>
          </cell>
        </row>
      </sheetData>
      <sheetData sheetId="1">
        <row r="49">
          <cell r="O49">
            <v>-932.47061999999994</v>
          </cell>
        </row>
      </sheetData>
      <sheetData sheetId="2"/>
      <sheetData sheetId="3"/>
      <sheetData sheetId="4">
        <row r="8">
          <cell r="O8">
            <v>6738903.8117146054</v>
          </cell>
          <cell r="P8">
            <v>6498749.672593114</v>
          </cell>
          <cell r="Q8">
            <v>6355862.4033350814</v>
          </cell>
          <cell r="R8">
            <v>6228247.5687848208</v>
          </cell>
          <cell r="S8">
            <v>6040321.9298651582</v>
          </cell>
          <cell r="T8">
            <v>5933581.1252274103</v>
          </cell>
          <cell r="U8">
            <v>5828698.78727277</v>
          </cell>
          <cell r="V8">
            <v>5740778.0651675817</v>
          </cell>
          <cell r="W8">
            <v>5673197.2525584213</v>
          </cell>
          <cell r="X8">
            <v>5608795.0726754479</v>
          </cell>
          <cell r="Y8">
            <v>5539587.641976431</v>
          </cell>
          <cell r="Z8">
            <v>5463238.1941357236</v>
          </cell>
        </row>
      </sheetData>
      <sheetData sheetId="5">
        <row r="1">
          <cell r="A1" t="str">
            <v>Тип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D6D7-55A6-42EE-9899-4A15CEE6B393}">
  <sheetPr>
    <tabColor theme="0"/>
    <pageSetUpPr fitToPage="1"/>
  </sheetPr>
  <dimension ref="B1:H64"/>
  <sheetViews>
    <sheetView zoomScaleNormal="100" workbookViewId="0">
      <pane ySplit="1" topLeftCell="A2" activePane="bottomLeft" state="frozen"/>
      <selection activeCell="C31" sqref="C31"/>
      <selection pane="bottomLeft" activeCell="C6" sqref="C6:C7"/>
    </sheetView>
  </sheetViews>
  <sheetFormatPr defaultColWidth="9.44140625" defaultRowHeight="14.4"/>
  <cols>
    <col min="1" max="1" width="3.44140625" style="95" customWidth="1"/>
    <col min="2" max="2" width="26.6640625" style="95" bestFit="1" customWidth="1"/>
    <col min="3" max="3" width="45.5546875" style="95" customWidth="1"/>
    <col min="4" max="4" width="50.5546875" style="95" hidden="1" customWidth="1"/>
    <col min="5" max="5" width="40.44140625" style="95" customWidth="1"/>
    <col min="6" max="6" width="36.5546875" style="95" bestFit="1" customWidth="1"/>
    <col min="7" max="7" width="34" style="95" customWidth="1"/>
    <col min="8" max="8" width="11.109375" style="105" customWidth="1"/>
    <col min="9" max="16384" width="9.44140625" style="95"/>
  </cols>
  <sheetData>
    <row r="1" spans="2:8" ht="15" thickBot="1">
      <c r="B1" s="115" t="s">
        <v>127</v>
      </c>
      <c r="C1" s="116" t="s">
        <v>128</v>
      </c>
      <c r="D1" s="116" t="s">
        <v>129</v>
      </c>
      <c r="E1" s="116" t="s">
        <v>157</v>
      </c>
      <c r="F1" s="116" t="s">
        <v>130</v>
      </c>
      <c r="G1" s="116" t="s">
        <v>131</v>
      </c>
      <c r="H1" s="117" t="s">
        <v>146</v>
      </c>
    </row>
    <row r="2" spans="2:8">
      <c r="B2" s="329"/>
      <c r="C2" s="327" t="s">
        <v>91</v>
      </c>
      <c r="D2" s="107" t="s">
        <v>132</v>
      </c>
      <c r="E2" s="106" t="s">
        <v>153</v>
      </c>
      <c r="F2" s="106" t="s">
        <v>139</v>
      </c>
      <c r="G2" s="106" t="s">
        <v>133</v>
      </c>
      <c r="H2" s="114" t="s">
        <v>147</v>
      </c>
    </row>
    <row r="3" spans="2:8">
      <c r="B3" s="330"/>
      <c r="C3" s="328"/>
      <c r="D3" s="100"/>
      <c r="E3" s="99" t="s">
        <v>154</v>
      </c>
      <c r="F3" s="99" t="s">
        <v>139</v>
      </c>
      <c r="G3" s="99" t="s">
        <v>133</v>
      </c>
      <c r="H3" s="108" t="s">
        <v>147</v>
      </c>
    </row>
    <row r="4" spans="2:8">
      <c r="B4" s="98"/>
      <c r="C4" s="99" t="s">
        <v>90</v>
      </c>
      <c r="D4" s="100" t="s">
        <v>134</v>
      </c>
      <c r="E4" s="99" t="s">
        <v>153</v>
      </c>
      <c r="F4" s="99" t="s">
        <v>139</v>
      </c>
      <c r="G4" s="99" t="s">
        <v>133</v>
      </c>
      <c r="H4" s="108" t="s">
        <v>147</v>
      </c>
    </row>
    <row r="5" spans="2:8">
      <c r="B5" s="98"/>
      <c r="C5" s="101" t="s">
        <v>92</v>
      </c>
      <c r="D5" s="102" t="s">
        <v>132</v>
      </c>
      <c r="E5" s="99" t="s">
        <v>153</v>
      </c>
      <c r="F5" s="99" t="s">
        <v>139</v>
      </c>
      <c r="G5" s="99" t="s">
        <v>133</v>
      </c>
      <c r="H5" s="108" t="s">
        <v>147</v>
      </c>
    </row>
    <row r="6" spans="2:8">
      <c r="B6" s="322"/>
      <c r="C6" s="321" t="s">
        <v>202</v>
      </c>
      <c r="D6" s="102" t="s">
        <v>135</v>
      </c>
      <c r="E6" s="99" t="s">
        <v>153</v>
      </c>
      <c r="F6" s="99" t="s">
        <v>139</v>
      </c>
      <c r="G6" s="99" t="s">
        <v>133</v>
      </c>
      <c r="H6" s="108" t="s">
        <v>147</v>
      </c>
    </row>
    <row r="7" spans="2:8">
      <c r="B7" s="324"/>
      <c r="C7" s="321"/>
      <c r="D7" s="102"/>
      <c r="E7" s="99" t="s">
        <v>154</v>
      </c>
      <c r="F7" s="99" t="s">
        <v>139</v>
      </c>
      <c r="G7" s="99" t="s">
        <v>133</v>
      </c>
      <c r="H7" s="108" t="s">
        <v>147</v>
      </c>
    </row>
    <row r="8" spans="2:8">
      <c r="B8" s="98"/>
      <c r="C8" s="101" t="s">
        <v>96</v>
      </c>
      <c r="D8" s="100" t="s">
        <v>134</v>
      </c>
      <c r="E8" s="99" t="s">
        <v>153</v>
      </c>
      <c r="F8" s="99" t="s">
        <v>139</v>
      </c>
      <c r="G8" s="99" t="s">
        <v>133</v>
      </c>
      <c r="H8" s="108" t="s">
        <v>147</v>
      </c>
    </row>
    <row r="9" spans="2:8">
      <c r="B9" s="322"/>
      <c r="C9" s="321" t="s">
        <v>97</v>
      </c>
      <c r="D9" s="100"/>
      <c r="E9" s="99" t="s">
        <v>153</v>
      </c>
      <c r="F9" s="101" t="s">
        <v>141</v>
      </c>
      <c r="G9" s="101" t="s">
        <v>133</v>
      </c>
      <c r="H9" s="109" t="s">
        <v>148</v>
      </c>
    </row>
    <row r="10" spans="2:8">
      <c r="B10" s="324"/>
      <c r="C10" s="321"/>
      <c r="D10" s="100"/>
      <c r="E10" s="99" t="s">
        <v>154</v>
      </c>
      <c r="F10" s="101" t="s">
        <v>141</v>
      </c>
      <c r="G10" s="101" t="s">
        <v>133</v>
      </c>
      <c r="H10" s="109" t="s">
        <v>148</v>
      </c>
    </row>
    <row r="11" spans="2:8">
      <c r="B11" s="322"/>
      <c r="C11" s="321" t="s">
        <v>98</v>
      </c>
      <c r="D11" s="100"/>
      <c r="E11" s="99" t="s">
        <v>153</v>
      </c>
      <c r="F11" s="101" t="s">
        <v>141</v>
      </c>
      <c r="G11" s="101" t="s">
        <v>133</v>
      </c>
      <c r="H11" s="109" t="s">
        <v>148</v>
      </c>
    </row>
    <row r="12" spans="2:8">
      <c r="B12" s="324"/>
      <c r="C12" s="321"/>
      <c r="D12" s="100"/>
      <c r="E12" s="99" t="s">
        <v>154</v>
      </c>
      <c r="F12" s="101" t="s">
        <v>141</v>
      </c>
      <c r="G12" s="101" t="s">
        <v>133</v>
      </c>
      <c r="H12" s="109" t="s">
        <v>148</v>
      </c>
    </row>
    <row r="13" spans="2:8">
      <c r="B13" s="322"/>
      <c r="C13" s="321" t="s">
        <v>99</v>
      </c>
      <c r="D13" s="100"/>
      <c r="E13" s="99" t="s">
        <v>153</v>
      </c>
      <c r="F13" s="101" t="s">
        <v>141</v>
      </c>
      <c r="G13" s="101" t="s">
        <v>133</v>
      </c>
      <c r="H13" s="109" t="s">
        <v>148</v>
      </c>
    </row>
    <row r="14" spans="2:8">
      <c r="B14" s="324"/>
      <c r="C14" s="321"/>
      <c r="D14" s="100"/>
      <c r="E14" s="99" t="s">
        <v>154</v>
      </c>
      <c r="F14" s="101" t="s">
        <v>141</v>
      </c>
      <c r="G14" s="101" t="s">
        <v>133</v>
      </c>
      <c r="H14" s="109" t="s">
        <v>148</v>
      </c>
    </row>
    <row r="15" spans="2:8">
      <c r="B15" s="322"/>
      <c r="C15" s="321" t="s">
        <v>143</v>
      </c>
      <c r="D15" s="100"/>
      <c r="E15" s="99" t="s">
        <v>153</v>
      </c>
      <c r="F15" s="101" t="s">
        <v>141</v>
      </c>
      <c r="G15" s="101" t="s">
        <v>133</v>
      </c>
      <c r="H15" s="109" t="s">
        <v>148</v>
      </c>
    </row>
    <row r="16" spans="2:8">
      <c r="B16" s="324"/>
      <c r="C16" s="321"/>
      <c r="D16" s="100"/>
      <c r="E16" s="99" t="s">
        <v>154</v>
      </c>
      <c r="F16" s="101" t="s">
        <v>141</v>
      </c>
      <c r="G16" s="101" t="s">
        <v>133</v>
      </c>
      <c r="H16" s="109" t="s">
        <v>148</v>
      </c>
    </row>
    <row r="17" spans="2:8">
      <c r="B17" s="98"/>
      <c r="C17" s="101" t="s">
        <v>116</v>
      </c>
      <c r="D17" s="100"/>
      <c r="E17" s="99" t="s">
        <v>153</v>
      </c>
      <c r="F17" s="101" t="s">
        <v>114</v>
      </c>
      <c r="G17" s="101" t="s">
        <v>133</v>
      </c>
      <c r="H17" s="109" t="s">
        <v>149</v>
      </c>
    </row>
    <row r="18" spans="2:8">
      <c r="B18" s="322"/>
      <c r="C18" s="321" t="s">
        <v>117</v>
      </c>
      <c r="D18" s="100"/>
      <c r="E18" s="99" t="s">
        <v>153</v>
      </c>
      <c r="F18" s="101" t="s">
        <v>114</v>
      </c>
      <c r="G18" s="101" t="s">
        <v>133</v>
      </c>
      <c r="H18" s="109" t="s">
        <v>149</v>
      </c>
    </row>
    <row r="19" spans="2:8">
      <c r="B19" s="324"/>
      <c r="C19" s="321"/>
      <c r="D19" s="100"/>
      <c r="E19" s="99" t="s">
        <v>154</v>
      </c>
      <c r="F19" s="101" t="s">
        <v>114</v>
      </c>
      <c r="G19" s="101" t="s">
        <v>133</v>
      </c>
      <c r="H19" s="109" t="s">
        <v>149</v>
      </c>
    </row>
    <row r="20" spans="2:8">
      <c r="B20" s="98"/>
      <c r="C20" s="101" t="s">
        <v>118</v>
      </c>
      <c r="D20" s="100"/>
      <c r="E20" s="99" t="s">
        <v>153</v>
      </c>
      <c r="F20" s="101" t="s">
        <v>114</v>
      </c>
      <c r="G20" s="101" t="s">
        <v>133</v>
      </c>
      <c r="H20" s="109" t="s">
        <v>149</v>
      </c>
    </row>
    <row r="21" spans="2:8">
      <c r="B21" s="98"/>
      <c r="C21" s="101" t="s">
        <v>119</v>
      </c>
      <c r="D21" s="100"/>
      <c r="E21" s="99" t="s">
        <v>153</v>
      </c>
      <c r="F21" s="101" t="s">
        <v>114</v>
      </c>
      <c r="G21" s="101" t="s">
        <v>133</v>
      </c>
      <c r="H21" s="109" t="s">
        <v>149</v>
      </c>
    </row>
    <row r="22" spans="2:8">
      <c r="B22" s="98"/>
      <c r="C22" s="101" t="s">
        <v>144</v>
      </c>
      <c r="D22" s="100"/>
      <c r="E22" s="99" t="s">
        <v>153</v>
      </c>
      <c r="F22" s="101" t="s">
        <v>114</v>
      </c>
      <c r="G22" s="101" t="s">
        <v>133</v>
      </c>
      <c r="H22" s="109" t="s">
        <v>149</v>
      </c>
    </row>
    <row r="23" spans="2:8">
      <c r="B23" s="322"/>
      <c r="C23" s="321" t="s">
        <v>122</v>
      </c>
      <c r="D23" s="100"/>
      <c r="E23" s="99" t="s">
        <v>153</v>
      </c>
      <c r="F23" s="101" t="s">
        <v>142</v>
      </c>
      <c r="G23" s="101" t="s">
        <v>133</v>
      </c>
      <c r="H23" s="109" t="s">
        <v>149</v>
      </c>
    </row>
    <row r="24" spans="2:8">
      <c r="B24" s="324"/>
      <c r="C24" s="321"/>
      <c r="D24" s="100"/>
      <c r="E24" s="99" t="s">
        <v>154</v>
      </c>
      <c r="F24" s="101" t="s">
        <v>142</v>
      </c>
      <c r="G24" s="101" t="s">
        <v>133</v>
      </c>
      <c r="H24" s="109" t="s">
        <v>149</v>
      </c>
    </row>
    <row r="25" spans="2:8">
      <c r="B25" s="322"/>
      <c r="C25" s="321" t="s">
        <v>560</v>
      </c>
      <c r="D25" s="100"/>
      <c r="E25" s="99" t="s">
        <v>153</v>
      </c>
      <c r="F25" s="101" t="s">
        <v>142</v>
      </c>
      <c r="G25" s="101" t="s">
        <v>133</v>
      </c>
      <c r="H25" s="109" t="s">
        <v>149</v>
      </c>
    </row>
    <row r="26" spans="2:8">
      <c r="B26" s="324"/>
      <c r="C26" s="321"/>
      <c r="D26" s="100"/>
      <c r="E26" s="99" t="s">
        <v>154</v>
      </c>
      <c r="F26" s="101" t="s">
        <v>142</v>
      </c>
      <c r="G26" s="101" t="s">
        <v>133</v>
      </c>
      <c r="H26" s="109" t="s">
        <v>149</v>
      </c>
    </row>
    <row r="27" spans="2:8">
      <c r="B27" s="98"/>
      <c r="C27" s="101" t="s">
        <v>113</v>
      </c>
      <c r="D27" s="100"/>
      <c r="E27" s="99" t="s">
        <v>153</v>
      </c>
      <c r="F27" s="101" t="s">
        <v>142</v>
      </c>
      <c r="G27" s="101" t="s">
        <v>133</v>
      </c>
      <c r="H27" s="109" t="s">
        <v>149</v>
      </c>
    </row>
    <row r="28" spans="2:8">
      <c r="B28" s="322"/>
      <c r="C28" s="321" t="s">
        <v>107</v>
      </c>
      <c r="D28" s="100"/>
      <c r="E28" s="99" t="s">
        <v>153</v>
      </c>
      <c r="F28" s="101" t="s">
        <v>142</v>
      </c>
      <c r="G28" s="101" t="s">
        <v>133</v>
      </c>
      <c r="H28" s="109" t="s">
        <v>149</v>
      </c>
    </row>
    <row r="29" spans="2:8" ht="15" thickBot="1">
      <c r="B29" s="323"/>
      <c r="C29" s="325"/>
      <c r="D29" s="112"/>
      <c r="E29" s="111" t="s">
        <v>154</v>
      </c>
      <c r="F29" s="113" t="s">
        <v>142</v>
      </c>
      <c r="G29" s="113" t="s">
        <v>133</v>
      </c>
      <c r="H29" s="118" t="s">
        <v>149</v>
      </c>
    </row>
    <row r="30" spans="2:8">
      <c r="B30" s="153"/>
      <c r="C30" s="152" t="s">
        <v>95</v>
      </c>
      <c r="D30" s="97"/>
      <c r="E30" s="96" t="s">
        <v>153</v>
      </c>
      <c r="F30" s="119" t="s">
        <v>139</v>
      </c>
      <c r="G30" s="119" t="s">
        <v>136</v>
      </c>
      <c r="H30" s="120" t="s">
        <v>150</v>
      </c>
    </row>
    <row r="31" spans="2:8">
      <c r="B31" s="151"/>
      <c r="C31" s="150" t="s">
        <v>93</v>
      </c>
      <c r="D31" s="100"/>
      <c r="E31" s="99" t="s">
        <v>153</v>
      </c>
      <c r="F31" s="101" t="s">
        <v>139</v>
      </c>
      <c r="G31" s="101" t="s">
        <v>136</v>
      </c>
      <c r="H31" s="109" t="s">
        <v>150</v>
      </c>
    </row>
    <row r="32" spans="2:8">
      <c r="B32" s="98"/>
      <c r="C32" s="99" t="s">
        <v>94</v>
      </c>
      <c r="D32" s="100"/>
      <c r="E32" s="99" t="s">
        <v>153</v>
      </c>
      <c r="F32" s="101" t="s">
        <v>139</v>
      </c>
      <c r="G32" s="101" t="s">
        <v>136</v>
      </c>
      <c r="H32" s="109" t="s">
        <v>150</v>
      </c>
    </row>
    <row r="33" spans="2:8">
      <c r="B33" s="151"/>
      <c r="C33" s="150" t="s">
        <v>138</v>
      </c>
      <c r="D33" s="100"/>
      <c r="E33" s="99" t="s">
        <v>153</v>
      </c>
      <c r="F33" s="101" t="s">
        <v>139</v>
      </c>
      <c r="G33" s="101" t="s">
        <v>136</v>
      </c>
      <c r="H33" s="109" t="s">
        <v>150</v>
      </c>
    </row>
    <row r="34" spans="2:8">
      <c r="B34" s="322"/>
      <c r="C34" s="321" t="s">
        <v>120</v>
      </c>
      <c r="D34" s="100"/>
      <c r="E34" s="99" t="s">
        <v>153</v>
      </c>
      <c r="F34" s="101" t="s">
        <v>140</v>
      </c>
      <c r="G34" s="101" t="s">
        <v>136</v>
      </c>
      <c r="H34" s="109" t="s">
        <v>151</v>
      </c>
    </row>
    <row r="35" spans="2:8">
      <c r="B35" s="324"/>
      <c r="C35" s="321"/>
      <c r="D35" s="100"/>
      <c r="E35" s="99" t="s">
        <v>156</v>
      </c>
      <c r="F35" s="101" t="s">
        <v>140</v>
      </c>
      <c r="G35" s="101" t="s">
        <v>136</v>
      </c>
      <c r="H35" s="109" t="s">
        <v>151</v>
      </c>
    </row>
    <row r="36" spans="2:8">
      <c r="B36" s="322"/>
      <c r="C36" s="321" t="s">
        <v>121</v>
      </c>
      <c r="D36" s="100"/>
      <c r="E36" s="99" t="s">
        <v>153</v>
      </c>
      <c r="F36" s="101" t="s">
        <v>140</v>
      </c>
      <c r="G36" s="101" t="s">
        <v>136</v>
      </c>
      <c r="H36" s="109" t="s">
        <v>151</v>
      </c>
    </row>
    <row r="37" spans="2:8">
      <c r="B37" s="324"/>
      <c r="C37" s="321"/>
      <c r="D37" s="100"/>
      <c r="E37" s="99" t="s">
        <v>156</v>
      </c>
      <c r="F37" s="101" t="s">
        <v>140</v>
      </c>
      <c r="G37" s="101" t="s">
        <v>136</v>
      </c>
      <c r="H37" s="109" t="s">
        <v>151</v>
      </c>
    </row>
    <row r="38" spans="2:8">
      <c r="B38" s="322"/>
      <c r="C38" s="321" t="s">
        <v>145</v>
      </c>
      <c r="D38" s="100"/>
      <c r="E38" s="99" t="s">
        <v>153</v>
      </c>
      <c r="F38" s="101" t="s">
        <v>140</v>
      </c>
      <c r="G38" s="101" t="s">
        <v>136</v>
      </c>
      <c r="H38" s="109" t="s">
        <v>151</v>
      </c>
    </row>
    <row r="39" spans="2:8">
      <c r="B39" s="324"/>
      <c r="C39" s="321"/>
      <c r="D39" s="100"/>
      <c r="E39" s="99" t="s">
        <v>156</v>
      </c>
      <c r="F39" s="101" t="s">
        <v>140</v>
      </c>
      <c r="G39" s="101" t="s">
        <v>136</v>
      </c>
      <c r="H39" s="109" t="s">
        <v>151</v>
      </c>
    </row>
    <row r="40" spans="2:8">
      <c r="B40" s="280"/>
      <c r="C40" s="150" t="s">
        <v>236</v>
      </c>
      <c r="D40" s="100"/>
      <c r="E40" s="99" t="s">
        <v>153</v>
      </c>
      <c r="F40" s="101" t="s">
        <v>140</v>
      </c>
      <c r="G40" s="101" t="s">
        <v>136</v>
      </c>
      <c r="H40" s="109" t="s">
        <v>151</v>
      </c>
    </row>
    <row r="41" spans="2:8">
      <c r="B41" s="322"/>
      <c r="C41" s="321" t="s">
        <v>122</v>
      </c>
      <c r="D41" s="100"/>
      <c r="E41" s="99" t="s">
        <v>153</v>
      </c>
      <c r="F41" s="101" t="s">
        <v>142</v>
      </c>
      <c r="G41" s="101" t="s">
        <v>136</v>
      </c>
      <c r="H41" s="109" t="s">
        <v>152</v>
      </c>
    </row>
    <row r="42" spans="2:8">
      <c r="B42" s="324"/>
      <c r="C42" s="321"/>
      <c r="D42" s="100"/>
      <c r="E42" s="99" t="s">
        <v>156</v>
      </c>
      <c r="F42" s="101" t="s">
        <v>142</v>
      </c>
      <c r="G42" s="101" t="s">
        <v>136</v>
      </c>
      <c r="H42" s="109" t="s">
        <v>152</v>
      </c>
    </row>
    <row r="43" spans="2:8">
      <c r="B43" s="322"/>
      <c r="C43" s="321" t="s">
        <v>101</v>
      </c>
      <c r="D43" s="100"/>
      <c r="E43" s="99" t="s">
        <v>153</v>
      </c>
      <c r="F43" s="101" t="s">
        <v>142</v>
      </c>
      <c r="G43" s="101" t="s">
        <v>136</v>
      </c>
      <c r="H43" s="109" t="s">
        <v>152</v>
      </c>
    </row>
    <row r="44" spans="2:8">
      <c r="B44" s="324"/>
      <c r="C44" s="321"/>
      <c r="D44" s="100"/>
      <c r="E44" s="99" t="s">
        <v>156</v>
      </c>
      <c r="F44" s="101" t="s">
        <v>142</v>
      </c>
      <c r="G44" s="101" t="s">
        <v>136</v>
      </c>
      <c r="H44" s="109" t="s">
        <v>152</v>
      </c>
    </row>
    <row r="45" spans="2:8">
      <c r="B45" s="322"/>
      <c r="C45" s="321" t="s">
        <v>102</v>
      </c>
      <c r="D45" s="100"/>
      <c r="E45" s="99" t="s">
        <v>153</v>
      </c>
      <c r="F45" s="101" t="s">
        <v>142</v>
      </c>
      <c r="G45" s="101" t="s">
        <v>136</v>
      </c>
      <c r="H45" s="109" t="s">
        <v>152</v>
      </c>
    </row>
    <row r="46" spans="2:8">
      <c r="B46" s="324"/>
      <c r="C46" s="321"/>
      <c r="D46" s="100"/>
      <c r="E46" s="99" t="s">
        <v>156</v>
      </c>
      <c r="F46" s="101" t="s">
        <v>142</v>
      </c>
      <c r="G46" s="101" t="s">
        <v>136</v>
      </c>
      <c r="H46" s="109" t="s">
        <v>152</v>
      </c>
    </row>
    <row r="47" spans="2:8">
      <c r="B47" s="98"/>
      <c r="C47" s="99" t="s">
        <v>113</v>
      </c>
      <c r="D47" s="100"/>
      <c r="E47" s="99" t="s">
        <v>153</v>
      </c>
      <c r="F47" s="101" t="s">
        <v>142</v>
      </c>
      <c r="G47" s="101" t="s">
        <v>136</v>
      </c>
      <c r="H47" s="109" t="s">
        <v>152</v>
      </c>
    </row>
    <row r="48" spans="2:8">
      <c r="B48" s="322"/>
      <c r="C48" s="321" t="s">
        <v>107</v>
      </c>
      <c r="D48" s="100"/>
      <c r="E48" s="99" t="s">
        <v>153</v>
      </c>
      <c r="F48" s="101" t="s">
        <v>142</v>
      </c>
      <c r="G48" s="101" t="s">
        <v>136</v>
      </c>
      <c r="H48" s="109" t="s">
        <v>152</v>
      </c>
    </row>
    <row r="49" spans="2:8">
      <c r="B49" s="324"/>
      <c r="C49" s="321"/>
      <c r="D49" s="100"/>
      <c r="E49" s="99" t="s">
        <v>156</v>
      </c>
      <c r="F49" s="101" t="s">
        <v>142</v>
      </c>
      <c r="G49" s="101" t="s">
        <v>136</v>
      </c>
      <c r="H49" s="109" t="s">
        <v>152</v>
      </c>
    </row>
    <row r="50" spans="2:8">
      <c r="B50" s="98"/>
      <c r="C50" s="99" t="s">
        <v>123</v>
      </c>
      <c r="D50" s="100"/>
      <c r="E50" s="99" t="s">
        <v>153</v>
      </c>
      <c r="F50" s="101" t="s">
        <v>142</v>
      </c>
      <c r="G50" s="101" t="s">
        <v>136</v>
      </c>
      <c r="H50" s="109" t="s">
        <v>152</v>
      </c>
    </row>
    <row r="51" spans="2:8">
      <c r="B51" s="98"/>
      <c r="C51" s="99" t="s">
        <v>124</v>
      </c>
      <c r="D51" s="100"/>
      <c r="E51" s="99" t="s">
        <v>153</v>
      </c>
      <c r="F51" s="101" t="s">
        <v>142</v>
      </c>
      <c r="G51" s="101" t="s">
        <v>136</v>
      </c>
      <c r="H51" s="109" t="s">
        <v>152</v>
      </c>
    </row>
    <row r="52" spans="2:8">
      <c r="B52" s="98"/>
      <c r="C52" s="99" t="s">
        <v>137</v>
      </c>
      <c r="D52" s="100"/>
      <c r="E52" s="99" t="s">
        <v>153</v>
      </c>
      <c r="F52" s="101" t="s">
        <v>142</v>
      </c>
      <c r="G52" s="101" t="s">
        <v>136</v>
      </c>
      <c r="H52" s="109" t="s">
        <v>152</v>
      </c>
    </row>
    <row r="53" spans="2:8">
      <c r="B53" s="322"/>
      <c r="C53" s="321" t="s">
        <v>126</v>
      </c>
      <c r="D53" s="100"/>
      <c r="E53" s="99" t="s">
        <v>153</v>
      </c>
      <c r="F53" s="101" t="s">
        <v>114</v>
      </c>
      <c r="G53" s="101" t="s">
        <v>136</v>
      </c>
      <c r="H53" s="109" t="s">
        <v>152</v>
      </c>
    </row>
    <row r="54" spans="2:8" ht="15" thickBot="1">
      <c r="B54" s="326"/>
      <c r="C54" s="325"/>
      <c r="D54" s="281"/>
      <c r="E54" s="111" t="s">
        <v>156</v>
      </c>
      <c r="F54" s="113" t="s">
        <v>114</v>
      </c>
      <c r="G54" s="113" t="s">
        <v>136</v>
      </c>
      <c r="H54" s="118" t="s">
        <v>152</v>
      </c>
    </row>
    <row r="55" spans="2:8">
      <c r="B55" s="283"/>
      <c r="C55" s="96" t="s">
        <v>357</v>
      </c>
      <c r="D55" s="97"/>
      <c r="E55" s="96" t="s">
        <v>153</v>
      </c>
      <c r="F55" s="119" t="s">
        <v>204</v>
      </c>
      <c r="G55" s="119" t="s">
        <v>206</v>
      </c>
      <c r="H55" s="120" t="s">
        <v>376</v>
      </c>
    </row>
    <row r="56" spans="2:8">
      <c r="B56" s="98"/>
      <c r="C56" s="99" t="s">
        <v>381</v>
      </c>
      <c r="D56" s="100"/>
      <c r="E56" s="99" t="s">
        <v>153</v>
      </c>
      <c r="F56" s="101" t="s">
        <v>204</v>
      </c>
      <c r="G56" s="101" t="s">
        <v>206</v>
      </c>
      <c r="H56" s="109" t="s">
        <v>376</v>
      </c>
    </row>
    <row r="57" spans="2:8">
      <c r="B57" s="98"/>
      <c r="C57" s="99" t="s">
        <v>205</v>
      </c>
      <c r="D57" s="100"/>
      <c r="E57" s="99" t="s">
        <v>153</v>
      </c>
      <c r="F57" s="101" t="s">
        <v>204</v>
      </c>
      <c r="G57" s="101" t="s">
        <v>206</v>
      </c>
      <c r="H57" s="109" t="s">
        <v>376</v>
      </c>
    </row>
    <row r="58" spans="2:8">
      <c r="B58" s="98"/>
      <c r="C58" s="99" t="s">
        <v>373</v>
      </c>
      <c r="D58" s="100"/>
      <c r="E58" s="99" t="s">
        <v>153</v>
      </c>
      <c r="F58" s="101" t="s">
        <v>204</v>
      </c>
      <c r="G58" s="101" t="s">
        <v>206</v>
      </c>
      <c r="H58" s="109" t="s">
        <v>376</v>
      </c>
    </row>
    <row r="59" spans="2:8">
      <c r="B59" s="320"/>
      <c r="C59" s="321" t="s">
        <v>358</v>
      </c>
      <c r="D59" s="100"/>
      <c r="E59" s="99" t="s">
        <v>153</v>
      </c>
      <c r="F59" s="101" t="s">
        <v>204</v>
      </c>
      <c r="G59" s="101" t="s">
        <v>206</v>
      </c>
      <c r="H59" s="109" t="s">
        <v>376</v>
      </c>
    </row>
    <row r="60" spans="2:8">
      <c r="B60" s="320"/>
      <c r="C60" s="321"/>
      <c r="D60" s="100"/>
      <c r="E60" s="99" t="s">
        <v>153</v>
      </c>
      <c r="F60" s="101" t="s">
        <v>204</v>
      </c>
      <c r="G60" s="101" t="s">
        <v>206</v>
      </c>
      <c r="H60" s="109" t="s">
        <v>376</v>
      </c>
    </row>
    <row r="61" spans="2:8">
      <c r="B61" s="320"/>
      <c r="C61" s="321" t="s">
        <v>561</v>
      </c>
      <c r="D61" s="100"/>
      <c r="E61" s="99" t="s">
        <v>153</v>
      </c>
      <c r="F61" s="101" t="s">
        <v>204</v>
      </c>
      <c r="G61" s="101" t="s">
        <v>206</v>
      </c>
      <c r="H61" s="109" t="s">
        <v>376</v>
      </c>
    </row>
    <row r="62" spans="2:8">
      <c r="B62" s="320"/>
      <c r="C62" s="321"/>
      <c r="D62" s="282"/>
      <c r="E62" s="99" t="s">
        <v>153</v>
      </c>
      <c r="F62" s="101" t="s">
        <v>204</v>
      </c>
      <c r="G62" s="101" t="s">
        <v>206</v>
      </c>
      <c r="H62" s="109" t="s">
        <v>376</v>
      </c>
    </row>
    <row r="63" spans="2:8">
      <c r="B63" s="284"/>
      <c r="C63" s="282" t="s">
        <v>207</v>
      </c>
      <c r="D63" s="282"/>
      <c r="E63" s="99" t="s">
        <v>153</v>
      </c>
      <c r="F63" s="101" t="s">
        <v>353</v>
      </c>
      <c r="G63" s="101" t="s">
        <v>206</v>
      </c>
      <c r="H63" s="109" t="s">
        <v>353</v>
      </c>
    </row>
    <row r="64" spans="2:8" ht="15" thickBot="1">
      <c r="B64" s="285"/>
      <c r="C64" s="121" t="s">
        <v>389</v>
      </c>
      <c r="D64" s="121"/>
      <c r="E64" s="104" t="s">
        <v>153</v>
      </c>
      <c r="F64" s="103" t="s">
        <v>353</v>
      </c>
      <c r="G64" s="103" t="s">
        <v>206</v>
      </c>
      <c r="H64" s="110" t="s">
        <v>353</v>
      </c>
    </row>
  </sheetData>
  <mergeCells count="40">
    <mergeCell ref="B18:B19"/>
    <mergeCell ref="B23:B24"/>
    <mergeCell ref="C18:C19"/>
    <mergeCell ref="B15:B16"/>
    <mergeCell ref="C15:C16"/>
    <mergeCell ref="C23:C24"/>
    <mergeCell ref="B2:B3"/>
    <mergeCell ref="B6:B7"/>
    <mergeCell ref="B9:B10"/>
    <mergeCell ref="B11:B12"/>
    <mergeCell ref="B13:B14"/>
    <mergeCell ref="C2:C3"/>
    <mergeCell ref="C6:C7"/>
    <mergeCell ref="C9:C10"/>
    <mergeCell ref="C11:C12"/>
    <mergeCell ref="C13:C14"/>
    <mergeCell ref="C25:C26"/>
    <mergeCell ref="C28:C29"/>
    <mergeCell ref="B53:B54"/>
    <mergeCell ref="C34:C35"/>
    <mergeCell ref="C36:C37"/>
    <mergeCell ref="C38:C39"/>
    <mergeCell ref="C45:C46"/>
    <mergeCell ref="C48:C49"/>
    <mergeCell ref="C53:C54"/>
    <mergeCell ref="C41:C42"/>
    <mergeCell ref="C43:C44"/>
    <mergeCell ref="B25:B26"/>
    <mergeCell ref="B59:B60"/>
    <mergeCell ref="C59:C60"/>
    <mergeCell ref="B61:B62"/>
    <mergeCell ref="C61:C62"/>
    <mergeCell ref="B28:B29"/>
    <mergeCell ref="B48:B49"/>
    <mergeCell ref="B34:B35"/>
    <mergeCell ref="B36:B37"/>
    <mergeCell ref="B38:B39"/>
    <mergeCell ref="B41:B42"/>
    <mergeCell ref="B43:B44"/>
    <mergeCell ref="B45:B46"/>
  </mergeCells>
  <pageMargins left="0.11811023622047245" right="0.11811023622047245" top="0.15748031496062992" bottom="0.15748031496062992" header="0.31496062992125984" footer="0.31496062992125984"/>
  <pageSetup paperSize="9" scale="4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E89F-1276-4B94-BA18-511E0D4A8001}">
  <sheetPr>
    <tabColor theme="0"/>
  </sheetPr>
  <dimension ref="A1:AR47"/>
  <sheetViews>
    <sheetView workbookViewId="0">
      <selection activeCell="C20" sqref="C20"/>
    </sheetView>
  </sheetViews>
  <sheetFormatPr defaultColWidth="8.88671875" defaultRowHeight="13.2"/>
  <cols>
    <col min="1" max="1" width="54.6640625" style="64" customWidth="1"/>
    <col min="2" max="2" width="9.88671875" style="64" bestFit="1" customWidth="1"/>
    <col min="3" max="3" width="6.44140625" style="64" customWidth="1"/>
    <col min="4" max="4" width="13.6640625" style="63" bestFit="1" customWidth="1"/>
    <col min="5" max="18" width="9.88671875" style="64" bestFit="1" customWidth="1"/>
    <col min="19" max="39" width="10.88671875" style="64" bestFit="1" customWidth="1"/>
    <col min="40" max="40" width="5.44140625" style="64" customWidth="1"/>
    <col min="41" max="42" width="10.88671875" style="64" bestFit="1" customWidth="1"/>
    <col min="43" max="43" width="12" style="64" bestFit="1" customWidth="1"/>
    <col min="44" max="16384" width="8.88671875" style="64"/>
  </cols>
  <sheetData>
    <row r="1" spans="1:44" s="4" customFormat="1" ht="15.6">
      <c r="A1" s="1" t="s">
        <v>185</v>
      </c>
      <c r="B1" s="2"/>
      <c r="C1" s="2"/>
      <c r="D1" s="5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44" s="54" customFormat="1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4" s="54" customFormat="1">
      <c r="A3" s="53"/>
      <c r="D3" s="56"/>
      <c r="E3" s="56"/>
      <c r="F3" s="56"/>
      <c r="G3" s="56"/>
      <c r="H3" s="56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</row>
    <row r="4" spans="1:44" s="54" customFormat="1">
      <c r="D4" s="57">
        <v>46023</v>
      </c>
      <c r="E4" s="57">
        <v>46054</v>
      </c>
      <c r="F4" s="57">
        <v>46082</v>
      </c>
      <c r="G4" s="57">
        <v>46113</v>
      </c>
      <c r="H4" s="57">
        <v>46143</v>
      </c>
      <c r="I4" s="57">
        <v>46174</v>
      </c>
      <c r="J4" s="57">
        <v>46204</v>
      </c>
      <c r="K4" s="57">
        <v>46235</v>
      </c>
      <c r="L4" s="57">
        <v>46266</v>
      </c>
      <c r="M4" s="57">
        <v>46296</v>
      </c>
      <c r="N4" s="57">
        <v>46327</v>
      </c>
      <c r="O4" s="57">
        <v>46357</v>
      </c>
      <c r="P4" s="57">
        <v>46388</v>
      </c>
      <c r="Q4" s="57">
        <v>46419</v>
      </c>
      <c r="R4" s="57">
        <v>46447</v>
      </c>
      <c r="S4" s="57">
        <v>46478</v>
      </c>
      <c r="T4" s="57">
        <v>46508</v>
      </c>
      <c r="U4" s="57">
        <v>46539</v>
      </c>
      <c r="V4" s="57">
        <v>46569</v>
      </c>
      <c r="W4" s="57">
        <v>46600</v>
      </c>
      <c r="X4" s="57">
        <v>46631</v>
      </c>
      <c r="Y4" s="57">
        <v>46661</v>
      </c>
      <c r="Z4" s="57">
        <v>46692</v>
      </c>
      <c r="AA4" s="57">
        <v>46722</v>
      </c>
      <c r="AB4" s="57">
        <v>46753</v>
      </c>
      <c r="AC4" s="57">
        <v>46784</v>
      </c>
      <c r="AD4" s="57">
        <v>46813</v>
      </c>
      <c r="AE4" s="57">
        <v>46844</v>
      </c>
      <c r="AF4" s="57">
        <v>46874</v>
      </c>
      <c r="AG4" s="57">
        <v>46905</v>
      </c>
      <c r="AH4" s="57">
        <v>46935</v>
      </c>
      <c r="AI4" s="57">
        <v>46966</v>
      </c>
      <c r="AJ4" s="57">
        <v>46997</v>
      </c>
      <c r="AK4" s="57">
        <v>47027</v>
      </c>
      <c r="AL4" s="57">
        <v>47058</v>
      </c>
      <c r="AM4" s="57">
        <v>47088</v>
      </c>
      <c r="AO4" s="55">
        <f>YEAR(O4)</f>
        <v>2026</v>
      </c>
      <c r="AP4" s="55">
        <f>YEAR(AA4)</f>
        <v>2027</v>
      </c>
      <c r="AQ4" s="55">
        <f>YEAR(AM4)</f>
        <v>2028</v>
      </c>
    </row>
    <row r="5" spans="1:44" s="59" customFormat="1">
      <c r="A5" s="54"/>
      <c r="B5" s="54"/>
      <c r="C5" s="54"/>
      <c r="D5" s="58" t="s">
        <v>1</v>
      </c>
      <c r="E5" s="58" t="s">
        <v>2</v>
      </c>
      <c r="F5" s="58" t="s">
        <v>3</v>
      </c>
      <c r="G5" s="58" t="s">
        <v>4</v>
      </c>
      <c r="H5" s="58" t="s">
        <v>5</v>
      </c>
      <c r="I5" s="58" t="s">
        <v>6</v>
      </c>
      <c r="J5" s="58" t="s">
        <v>7</v>
      </c>
      <c r="K5" s="58" t="s">
        <v>8</v>
      </c>
      <c r="L5" s="58" t="s">
        <v>9</v>
      </c>
      <c r="M5" s="58" t="s">
        <v>10</v>
      </c>
      <c r="N5" s="58" t="s">
        <v>11</v>
      </c>
      <c r="O5" s="58" t="s">
        <v>12</v>
      </c>
      <c r="P5" s="58" t="s">
        <v>13</v>
      </c>
      <c r="Q5" s="58" t="s">
        <v>14</v>
      </c>
      <c r="R5" s="58" t="s">
        <v>15</v>
      </c>
      <c r="S5" s="58" t="s">
        <v>16</v>
      </c>
      <c r="T5" s="58" t="s">
        <v>17</v>
      </c>
      <c r="U5" s="58" t="s">
        <v>18</v>
      </c>
      <c r="V5" s="58" t="s">
        <v>19</v>
      </c>
      <c r="W5" s="58" t="s">
        <v>20</v>
      </c>
      <c r="X5" s="58" t="s">
        <v>21</v>
      </c>
      <c r="Y5" s="58" t="s">
        <v>22</v>
      </c>
      <c r="Z5" s="58" t="s">
        <v>23</v>
      </c>
      <c r="AA5" s="58" t="s">
        <v>24</v>
      </c>
      <c r="AB5" s="58" t="s">
        <v>25</v>
      </c>
      <c r="AC5" s="58" t="s">
        <v>26</v>
      </c>
      <c r="AD5" s="58" t="s">
        <v>27</v>
      </c>
      <c r="AE5" s="58" t="s">
        <v>28</v>
      </c>
      <c r="AF5" s="58" t="s">
        <v>29</v>
      </c>
      <c r="AG5" s="58" t="s">
        <v>30</v>
      </c>
      <c r="AH5" s="58" t="s">
        <v>31</v>
      </c>
      <c r="AI5" s="58" t="s">
        <v>32</v>
      </c>
      <c r="AJ5" s="58" t="s">
        <v>33</v>
      </c>
      <c r="AK5" s="58" t="s">
        <v>34</v>
      </c>
      <c r="AL5" s="58" t="s">
        <v>35</v>
      </c>
      <c r="AM5" s="58" t="s">
        <v>36</v>
      </c>
      <c r="AO5" s="58" t="s">
        <v>37</v>
      </c>
      <c r="AP5" s="58" t="s">
        <v>38</v>
      </c>
      <c r="AQ5" s="58" t="s">
        <v>39</v>
      </c>
    </row>
    <row r="6" spans="1:44" s="60" customFormat="1">
      <c r="D6" s="65">
        <v>1</v>
      </c>
      <c r="E6" s="61">
        <f t="shared" ref="E6:AM6" si="0">D6+1</f>
        <v>2</v>
      </c>
      <c r="F6" s="61">
        <f t="shared" si="0"/>
        <v>3</v>
      </c>
      <c r="G6" s="61">
        <f t="shared" si="0"/>
        <v>4</v>
      </c>
      <c r="H6" s="61">
        <f t="shared" si="0"/>
        <v>5</v>
      </c>
      <c r="I6" s="61">
        <f t="shared" si="0"/>
        <v>6</v>
      </c>
      <c r="J6" s="61">
        <f t="shared" si="0"/>
        <v>7</v>
      </c>
      <c r="K6" s="61">
        <f t="shared" si="0"/>
        <v>8</v>
      </c>
      <c r="L6" s="61">
        <f t="shared" si="0"/>
        <v>9</v>
      </c>
      <c r="M6" s="61">
        <f t="shared" si="0"/>
        <v>10</v>
      </c>
      <c r="N6" s="61">
        <f t="shared" si="0"/>
        <v>11</v>
      </c>
      <c r="O6" s="61">
        <f t="shared" si="0"/>
        <v>12</v>
      </c>
      <c r="P6" s="61">
        <f t="shared" si="0"/>
        <v>13</v>
      </c>
      <c r="Q6" s="61">
        <f t="shared" si="0"/>
        <v>14</v>
      </c>
      <c r="R6" s="61">
        <f t="shared" si="0"/>
        <v>15</v>
      </c>
      <c r="S6" s="61">
        <f t="shared" si="0"/>
        <v>16</v>
      </c>
      <c r="T6" s="61">
        <f t="shared" si="0"/>
        <v>17</v>
      </c>
      <c r="U6" s="61">
        <f t="shared" si="0"/>
        <v>18</v>
      </c>
      <c r="V6" s="61">
        <f t="shared" si="0"/>
        <v>19</v>
      </c>
      <c r="W6" s="61">
        <f t="shared" si="0"/>
        <v>20</v>
      </c>
      <c r="X6" s="61">
        <f t="shared" si="0"/>
        <v>21</v>
      </c>
      <c r="Y6" s="61">
        <f t="shared" si="0"/>
        <v>22</v>
      </c>
      <c r="Z6" s="61">
        <f t="shared" si="0"/>
        <v>23</v>
      </c>
      <c r="AA6" s="61">
        <f t="shared" si="0"/>
        <v>24</v>
      </c>
      <c r="AB6" s="61">
        <f t="shared" si="0"/>
        <v>25</v>
      </c>
      <c r="AC6" s="61">
        <f t="shared" si="0"/>
        <v>26</v>
      </c>
      <c r="AD6" s="61">
        <f t="shared" si="0"/>
        <v>27</v>
      </c>
      <c r="AE6" s="61">
        <f t="shared" si="0"/>
        <v>28</v>
      </c>
      <c r="AF6" s="61">
        <f t="shared" si="0"/>
        <v>29</v>
      </c>
      <c r="AG6" s="61">
        <f t="shared" si="0"/>
        <v>30</v>
      </c>
      <c r="AH6" s="61">
        <f t="shared" si="0"/>
        <v>31</v>
      </c>
      <c r="AI6" s="61">
        <f t="shared" si="0"/>
        <v>32</v>
      </c>
      <c r="AJ6" s="61">
        <f t="shared" si="0"/>
        <v>33</v>
      </c>
      <c r="AK6" s="61">
        <f t="shared" si="0"/>
        <v>34</v>
      </c>
      <c r="AL6" s="61">
        <f t="shared" si="0"/>
        <v>35</v>
      </c>
      <c r="AM6" s="61">
        <f t="shared" si="0"/>
        <v>36</v>
      </c>
      <c r="AO6" s="62"/>
      <c r="AP6" s="62"/>
      <c r="AQ6" s="62"/>
    </row>
    <row r="7" spans="1:44" s="60" customFormat="1" ht="7.2" customHeight="1"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O7" s="62"/>
      <c r="AP7" s="62"/>
      <c r="AQ7" s="62"/>
    </row>
    <row r="8" spans="1:44" s="86" customFormat="1">
      <c r="A8" s="138" t="s">
        <v>179</v>
      </c>
      <c r="B8" s="139" t="s">
        <v>180</v>
      </c>
      <c r="C8" s="140" t="s">
        <v>181</v>
      </c>
      <c r="D8" s="141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O8" s="142"/>
      <c r="AP8" s="142"/>
      <c r="AQ8" s="142"/>
    </row>
    <row r="9" spans="1:44">
      <c r="A9" s="63" t="s">
        <v>186</v>
      </c>
      <c r="B9" s="122"/>
      <c r="C9" s="82"/>
      <c r="D9" s="125">
        <v>10</v>
      </c>
      <c r="E9" s="125">
        <v>10</v>
      </c>
      <c r="F9" s="125">
        <v>10</v>
      </c>
      <c r="G9" s="125">
        <v>10</v>
      </c>
      <c r="H9" s="125">
        <v>10</v>
      </c>
      <c r="I9" s="125">
        <v>10</v>
      </c>
      <c r="J9" s="125">
        <v>10</v>
      </c>
      <c r="K9" s="125">
        <v>10</v>
      </c>
      <c r="L9" s="125">
        <v>10</v>
      </c>
      <c r="M9" s="125">
        <v>10</v>
      </c>
      <c r="N9" s="125">
        <v>10</v>
      </c>
      <c r="O9" s="125">
        <v>10</v>
      </c>
      <c r="P9" s="125">
        <v>10</v>
      </c>
      <c r="Q9" s="125">
        <v>10</v>
      </c>
      <c r="R9" s="125">
        <v>10</v>
      </c>
      <c r="S9" s="125">
        <v>10</v>
      </c>
      <c r="T9" s="125">
        <v>10</v>
      </c>
      <c r="U9" s="125">
        <v>10</v>
      </c>
      <c r="V9" s="125">
        <v>10</v>
      </c>
      <c r="W9" s="125">
        <v>10</v>
      </c>
      <c r="X9" s="125">
        <v>10</v>
      </c>
      <c r="Y9" s="125">
        <v>10</v>
      </c>
      <c r="Z9" s="125">
        <v>10</v>
      </c>
      <c r="AA9" s="125">
        <v>10</v>
      </c>
      <c r="AB9" s="125">
        <v>10</v>
      </c>
      <c r="AC9" s="125">
        <v>10</v>
      </c>
      <c r="AD9" s="125">
        <v>10</v>
      </c>
      <c r="AE9" s="125">
        <v>10</v>
      </c>
      <c r="AF9" s="125">
        <v>10</v>
      </c>
      <c r="AG9" s="125">
        <v>10</v>
      </c>
      <c r="AH9" s="125">
        <v>10</v>
      </c>
      <c r="AI9" s="125">
        <v>10</v>
      </c>
      <c r="AJ9" s="125">
        <v>10</v>
      </c>
      <c r="AK9" s="125">
        <v>10</v>
      </c>
      <c r="AL9" s="125">
        <v>10</v>
      </c>
      <c r="AM9" s="125">
        <v>10</v>
      </c>
      <c r="AN9" s="123"/>
      <c r="AO9" s="83">
        <f>O9</f>
        <v>10</v>
      </c>
      <c r="AP9" s="83">
        <f>AA9</f>
        <v>10</v>
      </c>
      <c r="AQ9" s="83">
        <f>AM9</f>
        <v>10</v>
      </c>
      <c r="AR9" s="124"/>
    </row>
    <row r="10" spans="1:44">
      <c r="A10" s="63" t="s">
        <v>298</v>
      </c>
      <c r="B10" s="122"/>
      <c r="C10" s="82"/>
      <c r="D10" s="148">
        <f>SUM(D11:D13)</f>
        <v>0</v>
      </c>
      <c r="E10" s="148">
        <f t="shared" ref="E10:AM10" si="1">SUM(E11:E13)</f>
        <v>0</v>
      </c>
      <c r="F10" s="148">
        <f t="shared" si="1"/>
        <v>0</v>
      </c>
      <c r="G10" s="148">
        <f t="shared" si="1"/>
        <v>0</v>
      </c>
      <c r="H10" s="148">
        <f t="shared" si="1"/>
        <v>0</v>
      </c>
      <c r="I10" s="148">
        <f t="shared" si="1"/>
        <v>0</v>
      </c>
      <c r="J10" s="148">
        <f t="shared" si="1"/>
        <v>0</v>
      </c>
      <c r="K10" s="148">
        <f t="shared" si="1"/>
        <v>0</v>
      </c>
      <c r="L10" s="148">
        <f t="shared" si="1"/>
        <v>0</v>
      </c>
      <c r="M10" s="148">
        <f t="shared" si="1"/>
        <v>0</v>
      </c>
      <c r="N10" s="148">
        <f t="shared" si="1"/>
        <v>0</v>
      </c>
      <c r="O10" s="148">
        <f t="shared" si="1"/>
        <v>0</v>
      </c>
      <c r="P10" s="148">
        <f t="shared" si="1"/>
        <v>0</v>
      </c>
      <c r="Q10" s="148">
        <f t="shared" si="1"/>
        <v>0</v>
      </c>
      <c r="R10" s="148">
        <f t="shared" si="1"/>
        <v>0</v>
      </c>
      <c r="S10" s="148">
        <f t="shared" si="1"/>
        <v>0</v>
      </c>
      <c r="T10" s="148">
        <f t="shared" si="1"/>
        <v>0</v>
      </c>
      <c r="U10" s="148">
        <f t="shared" si="1"/>
        <v>0</v>
      </c>
      <c r="V10" s="148">
        <f t="shared" si="1"/>
        <v>0</v>
      </c>
      <c r="W10" s="148">
        <f t="shared" si="1"/>
        <v>0</v>
      </c>
      <c r="X10" s="148">
        <f t="shared" si="1"/>
        <v>0</v>
      </c>
      <c r="Y10" s="148">
        <f t="shared" si="1"/>
        <v>0</v>
      </c>
      <c r="Z10" s="148">
        <f t="shared" si="1"/>
        <v>0</v>
      </c>
      <c r="AA10" s="148">
        <f t="shared" si="1"/>
        <v>0</v>
      </c>
      <c r="AB10" s="148">
        <f t="shared" si="1"/>
        <v>0</v>
      </c>
      <c r="AC10" s="148">
        <f t="shared" si="1"/>
        <v>0</v>
      </c>
      <c r="AD10" s="148">
        <f t="shared" si="1"/>
        <v>0</v>
      </c>
      <c r="AE10" s="148">
        <f t="shared" si="1"/>
        <v>0</v>
      </c>
      <c r="AF10" s="148">
        <f t="shared" si="1"/>
        <v>0</v>
      </c>
      <c r="AG10" s="148">
        <f t="shared" si="1"/>
        <v>0</v>
      </c>
      <c r="AH10" s="148">
        <f t="shared" si="1"/>
        <v>0</v>
      </c>
      <c r="AI10" s="148">
        <f t="shared" si="1"/>
        <v>0</v>
      </c>
      <c r="AJ10" s="148">
        <f t="shared" si="1"/>
        <v>0</v>
      </c>
      <c r="AK10" s="148">
        <f t="shared" si="1"/>
        <v>0</v>
      </c>
      <c r="AL10" s="148">
        <f t="shared" si="1"/>
        <v>0</v>
      </c>
      <c r="AM10" s="148">
        <f t="shared" si="1"/>
        <v>0</v>
      </c>
      <c r="AN10" s="123"/>
      <c r="AO10" s="83"/>
      <c r="AP10" s="83"/>
      <c r="AQ10" s="83"/>
      <c r="AR10" s="124"/>
    </row>
    <row r="11" spans="1:44">
      <c r="A11" s="143" t="s">
        <v>299</v>
      </c>
      <c r="B11" s="122"/>
      <c r="C11" s="82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3"/>
      <c r="AO11" s="83"/>
      <c r="AP11" s="83"/>
      <c r="AQ11" s="83"/>
      <c r="AR11" s="124"/>
    </row>
    <row r="12" spans="1:44">
      <c r="A12" s="143" t="s">
        <v>300</v>
      </c>
      <c r="B12" s="122"/>
      <c r="C12" s="82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3"/>
      <c r="AO12" s="83"/>
      <c r="AP12" s="83"/>
      <c r="AQ12" s="83"/>
      <c r="AR12" s="124"/>
    </row>
    <row r="13" spans="1:44">
      <c r="A13" s="143" t="s">
        <v>86</v>
      </c>
      <c r="B13" s="122"/>
      <c r="C13" s="82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3"/>
      <c r="AO13" s="83"/>
      <c r="AP13" s="83"/>
      <c r="AQ13" s="83"/>
      <c r="AR13" s="124"/>
    </row>
    <row r="14" spans="1:44">
      <c r="A14" s="63" t="s">
        <v>194</v>
      </c>
      <c r="B14" s="122"/>
      <c r="C14" s="82"/>
      <c r="D14" s="125">
        <v>130</v>
      </c>
      <c r="E14" s="125">
        <f>D14*(1-5.5%)</f>
        <v>122.85</v>
      </c>
      <c r="F14" s="125">
        <f t="shared" ref="F14:L14" si="2">E14*(1-5.5%)</f>
        <v>116.09324999999998</v>
      </c>
      <c r="G14" s="125">
        <f t="shared" si="2"/>
        <v>109.70812124999998</v>
      </c>
      <c r="H14" s="125">
        <f t="shared" si="2"/>
        <v>103.67417458124997</v>
      </c>
      <c r="I14" s="125">
        <f t="shared" si="2"/>
        <v>97.972094979281223</v>
      </c>
      <c r="J14" s="125">
        <f t="shared" si="2"/>
        <v>92.583629755420745</v>
      </c>
      <c r="K14" s="125">
        <f t="shared" si="2"/>
        <v>87.491530118872603</v>
      </c>
      <c r="L14" s="125">
        <f t="shared" si="2"/>
        <v>82.679495962334599</v>
      </c>
      <c r="M14" s="125">
        <v>80</v>
      </c>
      <c r="N14" s="125">
        <v>80</v>
      </c>
      <c r="O14" s="125">
        <v>80</v>
      </c>
      <c r="P14" s="125">
        <f>O14</f>
        <v>80</v>
      </c>
      <c r="Q14" s="125">
        <f t="shared" ref="Q14:AM14" si="3">P14</f>
        <v>80</v>
      </c>
      <c r="R14" s="125">
        <f t="shared" si="3"/>
        <v>80</v>
      </c>
      <c r="S14" s="125">
        <f t="shared" si="3"/>
        <v>80</v>
      </c>
      <c r="T14" s="125">
        <f t="shared" si="3"/>
        <v>80</v>
      </c>
      <c r="U14" s="125">
        <f t="shared" si="3"/>
        <v>80</v>
      </c>
      <c r="V14" s="125">
        <f t="shared" si="3"/>
        <v>80</v>
      </c>
      <c r="W14" s="125">
        <f t="shared" si="3"/>
        <v>80</v>
      </c>
      <c r="X14" s="125">
        <f t="shared" si="3"/>
        <v>80</v>
      </c>
      <c r="Y14" s="125">
        <f t="shared" si="3"/>
        <v>80</v>
      </c>
      <c r="Z14" s="125">
        <f t="shared" si="3"/>
        <v>80</v>
      </c>
      <c r="AA14" s="125">
        <f t="shared" si="3"/>
        <v>80</v>
      </c>
      <c r="AB14" s="125">
        <f t="shared" si="3"/>
        <v>80</v>
      </c>
      <c r="AC14" s="125">
        <f t="shared" si="3"/>
        <v>80</v>
      </c>
      <c r="AD14" s="125">
        <f t="shared" si="3"/>
        <v>80</v>
      </c>
      <c r="AE14" s="125">
        <f t="shared" si="3"/>
        <v>80</v>
      </c>
      <c r="AF14" s="125">
        <f t="shared" si="3"/>
        <v>80</v>
      </c>
      <c r="AG14" s="125">
        <f t="shared" si="3"/>
        <v>80</v>
      </c>
      <c r="AH14" s="125">
        <f t="shared" si="3"/>
        <v>80</v>
      </c>
      <c r="AI14" s="125">
        <f t="shared" si="3"/>
        <v>80</v>
      </c>
      <c r="AJ14" s="125">
        <f t="shared" si="3"/>
        <v>80</v>
      </c>
      <c r="AK14" s="125">
        <f t="shared" si="3"/>
        <v>80</v>
      </c>
      <c r="AL14" s="125">
        <f t="shared" si="3"/>
        <v>80</v>
      </c>
      <c r="AM14" s="125">
        <f t="shared" si="3"/>
        <v>80</v>
      </c>
      <c r="AN14" s="123"/>
      <c r="AO14" s="83">
        <f>O14</f>
        <v>80</v>
      </c>
      <c r="AP14" s="83">
        <f>AA14</f>
        <v>80</v>
      </c>
      <c r="AQ14" s="83">
        <f>AM14</f>
        <v>80</v>
      </c>
      <c r="AR14" s="124"/>
    </row>
    <row r="15" spans="1:44">
      <c r="A15" s="64" t="s">
        <v>182</v>
      </c>
    </row>
    <row r="16" spans="1:44">
      <c r="A16" s="143" t="s">
        <v>183</v>
      </c>
      <c r="C16" s="64">
        <v>1.1233</v>
      </c>
      <c r="D16" s="144">
        <v>1.01</v>
      </c>
      <c r="E16" s="144">
        <v>1.01</v>
      </c>
      <c r="F16" s="144">
        <v>1.01</v>
      </c>
      <c r="G16" s="144">
        <v>1.01</v>
      </c>
      <c r="H16" s="144">
        <v>1.01</v>
      </c>
      <c r="I16" s="144">
        <v>1</v>
      </c>
      <c r="J16" s="144">
        <v>1</v>
      </c>
      <c r="K16" s="144">
        <v>1</v>
      </c>
      <c r="L16" s="144">
        <v>1</v>
      </c>
      <c r="M16" s="144">
        <v>1</v>
      </c>
      <c r="N16" s="144">
        <v>1</v>
      </c>
      <c r="O16" s="144">
        <v>1</v>
      </c>
      <c r="P16" s="144">
        <v>1</v>
      </c>
      <c r="Q16" s="144">
        <v>1</v>
      </c>
      <c r="R16" s="144">
        <v>0.97</v>
      </c>
      <c r="S16" s="144">
        <v>0.97</v>
      </c>
      <c r="T16" s="144">
        <v>0.97</v>
      </c>
      <c r="U16" s="144">
        <v>0.97</v>
      </c>
      <c r="V16" s="144">
        <v>0.97</v>
      </c>
      <c r="W16" s="144">
        <v>0.97</v>
      </c>
      <c r="X16" s="144">
        <v>0.97</v>
      </c>
      <c r="Y16" s="144">
        <v>0.97</v>
      </c>
      <c r="Z16" s="144">
        <v>0.97</v>
      </c>
      <c r="AA16" s="144">
        <v>0.97</v>
      </c>
      <c r="AB16" s="144">
        <v>0.97</v>
      </c>
      <c r="AC16" s="144">
        <v>0.97</v>
      </c>
      <c r="AD16" s="144">
        <v>0.97</v>
      </c>
      <c r="AE16" s="144">
        <v>0.97</v>
      </c>
      <c r="AF16" s="144">
        <v>0.97</v>
      </c>
      <c r="AG16" s="144">
        <v>0.97</v>
      </c>
      <c r="AH16" s="144">
        <v>0.97</v>
      </c>
      <c r="AI16" s="144">
        <v>0.97</v>
      </c>
      <c r="AJ16" s="144">
        <v>0.97</v>
      </c>
      <c r="AK16" s="144">
        <v>0.97</v>
      </c>
      <c r="AL16" s="144">
        <v>0.97</v>
      </c>
      <c r="AM16" s="144">
        <v>0.97</v>
      </c>
    </row>
    <row r="17" spans="1:39">
      <c r="A17" s="143" t="s">
        <v>184</v>
      </c>
      <c r="C17" s="64">
        <v>87.417699999999996</v>
      </c>
      <c r="D17" s="144">
        <v>87.45</v>
      </c>
      <c r="E17" s="144">
        <v>87.45</v>
      </c>
      <c r="F17" s="144">
        <v>87.45</v>
      </c>
      <c r="G17" s="144">
        <v>87.45</v>
      </c>
      <c r="H17" s="144">
        <v>87.45</v>
      </c>
      <c r="I17" s="144">
        <v>87.45</v>
      </c>
      <c r="J17" s="144">
        <v>87.45</v>
      </c>
      <c r="K17" s="144">
        <v>87.45</v>
      </c>
      <c r="L17" s="144">
        <v>87.45</v>
      </c>
      <c r="M17" s="144">
        <v>87.45</v>
      </c>
      <c r="N17" s="144">
        <v>87.45</v>
      </c>
      <c r="O17" s="144">
        <v>87.45</v>
      </c>
      <c r="P17" s="144">
        <v>87.45</v>
      </c>
      <c r="Q17" s="144">
        <v>87.45</v>
      </c>
      <c r="R17" s="144">
        <v>87.45</v>
      </c>
      <c r="S17" s="144">
        <v>87.45</v>
      </c>
      <c r="T17" s="144">
        <v>87.45</v>
      </c>
      <c r="U17" s="144">
        <v>87.45</v>
      </c>
      <c r="V17" s="144">
        <v>87.45</v>
      </c>
      <c r="W17" s="144">
        <v>87.45</v>
      </c>
      <c r="X17" s="144">
        <v>87.45</v>
      </c>
      <c r="Y17" s="144">
        <v>87.45</v>
      </c>
      <c r="Z17" s="144">
        <v>87.45</v>
      </c>
      <c r="AA17" s="144">
        <v>87.45</v>
      </c>
      <c r="AB17" s="144">
        <v>87.45</v>
      </c>
      <c r="AC17" s="144">
        <v>87.45</v>
      </c>
      <c r="AD17" s="144">
        <v>87.45</v>
      </c>
      <c r="AE17" s="144">
        <v>87.45</v>
      </c>
      <c r="AF17" s="144">
        <v>87.45</v>
      </c>
      <c r="AG17" s="144">
        <v>87.45</v>
      </c>
      <c r="AH17" s="144">
        <v>87.45</v>
      </c>
      <c r="AI17" s="144">
        <v>87.45</v>
      </c>
      <c r="AJ17" s="144">
        <v>87.45</v>
      </c>
      <c r="AK17" s="144">
        <v>87.45</v>
      </c>
      <c r="AL17" s="144">
        <v>87.45</v>
      </c>
      <c r="AM17" s="144">
        <v>87.45</v>
      </c>
    </row>
    <row r="18" spans="1:39">
      <c r="A18" s="143" t="s">
        <v>246</v>
      </c>
      <c r="C18" s="64">
        <v>102.86</v>
      </c>
      <c r="D18" s="144">
        <v>101</v>
      </c>
      <c r="E18" s="144">
        <v>101</v>
      </c>
      <c r="F18" s="144">
        <v>101</v>
      </c>
      <c r="G18" s="144">
        <v>101</v>
      </c>
      <c r="H18" s="144">
        <v>101</v>
      </c>
      <c r="I18" s="144">
        <v>101</v>
      </c>
      <c r="J18" s="144">
        <v>101</v>
      </c>
      <c r="K18" s="144">
        <v>101</v>
      </c>
      <c r="L18" s="144">
        <v>101</v>
      </c>
      <c r="M18" s="144">
        <v>101</v>
      </c>
      <c r="N18" s="144">
        <v>101</v>
      </c>
      <c r="O18" s="144">
        <v>101</v>
      </c>
      <c r="P18" s="144">
        <v>101</v>
      </c>
      <c r="Q18" s="144">
        <v>101</v>
      </c>
      <c r="R18" s="144">
        <v>101</v>
      </c>
      <c r="S18" s="144">
        <v>101</v>
      </c>
      <c r="T18" s="144">
        <v>101</v>
      </c>
      <c r="U18" s="144">
        <v>101</v>
      </c>
      <c r="V18" s="144">
        <v>101</v>
      </c>
      <c r="W18" s="144">
        <v>101</v>
      </c>
      <c r="X18" s="144">
        <v>101</v>
      </c>
      <c r="Y18" s="144">
        <v>101</v>
      </c>
      <c r="Z18" s="144">
        <v>101</v>
      </c>
      <c r="AA18" s="144">
        <v>101</v>
      </c>
      <c r="AB18" s="144">
        <v>101</v>
      </c>
      <c r="AC18" s="144">
        <v>101</v>
      </c>
      <c r="AD18" s="144">
        <v>101</v>
      </c>
      <c r="AE18" s="144">
        <v>101</v>
      </c>
      <c r="AF18" s="144">
        <v>101</v>
      </c>
      <c r="AG18" s="144">
        <v>101</v>
      </c>
      <c r="AH18" s="144">
        <v>101</v>
      </c>
      <c r="AI18" s="144">
        <v>101</v>
      </c>
      <c r="AJ18" s="144">
        <v>101</v>
      </c>
      <c r="AK18" s="144">
        <v>101</v>
      </c>
      <c r="AL18" s="144">
        <v>101</v>
      </c>
      <c r="AM18" s="144">
        <v>101</v>
      </c>
    </row>
    <row r="19" spans="1:39">
      <c r="A19" s="143" t="s">
        <v>208</v>
      </c>
      <c r="C19" s="64">
        <v>0.1739</v>
      </c>
      <c r="D19" s="144">
        <v>0.17</v>
      </c>
      <c r="E19" s="144">
        <v>0.17</v>
      </c>
      <c r="F19" s="144">
        <v>0.17</v>
      </c>
      <c r="G19" s="144">
        <v>0.17</v>
      </c>
      <c r="H19" s="144">
        <v>0.17</v>
      </c>
      <c r="I19" s="144">
        <v>0.17</v>
      </c>
      <c r="J19" s="144">
        <v>0.17</v>
      </c>
      <c r="K19" s="144">
        <v>0.17</v>
      </c>
      <c r="L19" s="144">
        <v>0.17</v>
      </c>
      <c r="M19" s="144">
        <v>0.17</v>
      </c>
      <c r="N19" s="144">
        <v>0.17</v>
      </c>
      <c r="O19" s="144">
        <v>0.17</v>
      </c>
      <c r="P19" s="144">
        <v>0.17</v>
      </c>
      <c r="Q19" s="144">
        <v>0.17</v>
      </c>
      <c r="R19" s="144">
        <v>0.17</v>
      </c>
      <c r="S19" s="144">
        <v>0.17</v>
      </c>
      <c r="T19" s="144">
        <v>0.17</v>
      </c>
      <c r="U19" s="144">
        <v>0.17</v>
      </c>
      <c r="V19" s="144">
        <v>0.17</v>
      </c>
      <c r="W19" s="144">
        <v>0.17</v>
      </c>
      <c r="X19" s="144">
        <v>0.17</v>
      </c>
      <c r="Y19" s="144">
        <v>0.17</v>
      </c>
      <c r="Z19" s="144">
        <v>0.17</v>
      </c>
      <c r="AA19" s="144">
        <v>0.17</v>
      </c>
      <c r="AB19" s="144">
        <v>0.17</v>
      </c>
      <c r="AC19" s="144">
        <v>0.17</v>
      </c>
      <c r="AD19" s="144">
        <v>0.17</v>
      </c>
      <c r="AE19" s="144">
        <v>0.17</v>
      </c>
      <c r="AF19" s="144">
        <v>0.17</v>
      </c>
      <c r="AG19" s="144">
        <v>0.17</v>
      </c>
      <c r="AH19" s="144">
        <v>0.17</v>
      </c>
      <c r="AI19" s="144">
        <v>0.17</v>
      </c>
      <c r="AJ19" s="144">
        <v>0.17</v>
      </c>
      <c r="AK19" s="144">
        <v>0.17</v>
      </c>
      <c r="AL19" s="144">
        <v>0.17</v>
      </c>
      <c r="AM19" s="144">
        <v>0.17</v>
      </c>
    </row>
    <row r="20" spans="1:39">
      <c r="A20" s="64" t="s">
        <v>182</v>
      </c>
    </row>
    <row r="21" spans="1:39">
      <c r="A21" s="143" t="s">
        <v>183</v>
      </c>
      <c r="D21" s="144">
        <v>1.01</v>
      </c>
      <c r="E21" s="144">
        <v>1.01</v>
      </c>
      <c r="F21" s="144">
        <v>1.01</v>
      </c>
      <c r="G21" s="144">
        <v>1.01</v>
      </c>
      <c r="H21" s="144">
        <v>1.01</v>
      </c>
      <c r="I21" s="144">
        <v>1</v>
      </c>
      <c r="J21" s="144">
        <v>1</v>
      </c>
      <c r="K21" s="144">
        <v>1</v>
      </c>
      <c r="L21" s="144">
        <v>1</v>
      </c>
      <c r="M21" s="144">
        <v>1</v>
      </c>
      <c r="N21" s="144">
        <v>1</v>
      </c>
      <c r="O21" s="144">
        <v>1</v>
      </c>
      <c r="P21" s="144">
        <v>1</v>
      </c>
      <c r="Q21" s="144">
        <v>1</v>
      </c>
      <c r="R21" s="144">
        <v>0.97</v>
      </c>
      <c r="S21" s="144">
        <v>0.97</v>
      </c>
      <c r="T21" s="144">
        <v>0.97</v>
      </c>
      <c r="U21" s="144">
        <v>0.97</v>
      </c>
      <c r="V21" s="144">
        <v>0.97</v>
      </c>
      <c r="W21" s="144">
        <v>0.97</v>
      </c>
      <c r="X21" s="144">
        <v>0.97</v>
      </c>
      <c r="Y21" s="144">
        <v>0.97</v>
      </c>
      <c r="Z21" s="144">
        <v>0.97</v>
      </c>
      <c r="AA21" s="144">
        <v>0.97</v>
      </c>
      <c r="AB21" s="144">
        <v>0.97</v>
      </c>
      <c r="AC21" s="144">
        <v>0.97</v>
      </c>
      <c r="AD21" s="144">
        <v>0.97</v>
      </c>
      <c r="AE21" s="144">
        <v>0.97</v>
      </c>
      <c r="AF21" s="144">
        <v>0.97</v>
      </c>
      <c r="AG21" s="144">
        <v>0.97</v>
      </c>
      <c r="AH21" s="144">
        <v>0.97</v>
      </c>
      <c r="AI21" s="144">
        <v>0.97</v>
      </c>
      <c r="AJ21" s="144">
        <v>0.97</v>
      </c>
      <c r="AK21" s="144">
        <v>0.97</v>
      </c>
      <c r="AL21" s="144">
        <v>0.97</v>
      </c>
      <c r="AM21" s="144">
        <v>0.97</v>
      </c>
    </row>
    <row r="22" spans="1:39">
      <c r="A22" s="143" t="s">
        <v>184</v>
      </c>
      <c r="D22" s="144">
        <v>87.45</v>
      </c>
      <c r="E22" s="144">
        <v>87.45</v>
      </c>
      <c r="F22" s="144">
        <v>87.45</v>
      </c>
      <c r="G22" s="144">
        <v>87.45</v>
      </c>
      <c r="H22" s="144">
        <v>87.45</v>
      </c>
      <c r="I22" s="144">
        <v>87.45</v>
      </c>
      <c r="J22" s="144">
        <v>87.45</v>
      </c>
      <c r="K22" s="144">
        <v>87.45</v>
      </c>
      <c r="L22" s="144">
        <v>87.45</v>
      </c>
      <c r="M22" s="144">
        <v>87.45</v>
      </c>
      <c r="N22" s="144">
        <v>87.45</v>
      </c>
      <c r="O22" s="144">
        <v>87.45</v>
      </c>
      <c r="P22" s="144">
        <v>87.45</v>
      </c>
      <c r="Q22" s="144">
        <v>87.45</v>
      </c>
      <c r="R22" s="144">
        <v>87.45</v>
      </c>
      <c r="S22" s="144">
        <v>87.45</v>
      </c>
      <c r="T22" s="144">
        <v>87.45</v>
      </c>
      <c r="U22" s="144">
        <v>87.45</v>
      </c>
      <c r="V22" s="144">
        <v>87.45</v>
      </c>
      <c r="W22" s="144">
        <v>87.45</v>
      </c>
      <c r="X22" s="144">
        <v>87.45</v>
      </c>
      <c r="Y22" s="144">
        <v>87.45</v>
      </c>
      <c r="Z22" s="144">
        <v>87.45</v>
      </c>
      <c r="AA22" s="144">
        <v>87.45</v>
      </c>
      <c r="AB22" s="144">
        <v>87.45</v>
      </c>
      <c r="AC22" s="144">
        <v>87.45</v>
      </c>
      <c r="AD22" s="144">
        <v>87.45</v>
      </c>
      <c r="AE22" s="144">
        <v>87.45</v>
      </c>
      <c r="AF22" s="144">
        <v>87.45</v>
      </c>
      <c r="AG22" s="144">
        <v>87.45</v>
      </c>
      <c r="AH22" s="144">
        <v>87.45</v>
      </c>
      <c r="AI22" s="144">
        <v>87.45</v>
      </c>
      <c r="AJ22" s="144">
        <v>87.45</v>
      </c>
      <c r="AK22" s="144">
        <v>87.45</v>
      </c>
      <c r="AL22" s="144">
        <v>87.45</v>
      </c>
      <c r="AM22" s="144">
        <v>87.45</v>
      </c>
    </row>
    <row r="23" spans="1:39">
      <c r="A23" s="64" t="s">
        <v>563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</row>
    <row r="24" spans="1:39">
      <c r="A24" s="143" t="s">
        <v>414</v>
      </c>
      <c r="B24" s="64" t="s">
        <v>603</v>
      </c>
      <c r="D24" s="286">
        <v>40000</v>
      </c>
      <c r="E24" s="286">
        <v>40000</v>
      </c>
      <c r="F24" s="286">
        <v>40000</v>
      </c>
      <c r="G24" s="286">
        <v>40000</v>
      </c>
      <c r="H24" s="286">
        <v>40000</v>
      </c>
      <c r="I24" s="286">
        <v>40000</v>
      </c>
      <c r="J24" s="286">
        <v>40000</v>
      </c>
      <c r="K24" s="286">
        <v>40000</v>
      </c>
      <c r="L24" s="286">
        <v>40000</v>
      </c>
      <c r="M24" s="286">
        <v>40000</v>
      </c>
      <c r="N24" s="286">
        <v>40000</v>
      </c>
      <c r="O24" s="286">
        <v>40000</v>
      </c>
      <c r="P24" s="286">
        <v>40000</v>
      </c>
      <c r="Q24" s="286">
        <v>40000</v>
      </c>
      <c r="R24" s="286">
        <v>40000</v>
      </c>
      <c r="S24" s="286">
        <v>40000</v>
      </c>
      <c r="T24" s="286">
        <v>40000</v>
      </c>
      <c r="U24" s="286">
        <v>40000</v>
      </c>
      <c r="V24" s="286">
        <v>40000</v>
      </c>
      <c r="W24" s="286">
        <v>40000</v>
      </c>
      <c r="X24" s="286">
        <v>40000</v>
      </c>
      <c r="Y24" s="286">
        <v>40000</v>
      </c>
      <c r="Z24" s="286">
        <v>40000</v>
      </c>
      <c r="AA24" s="286">
        <v>40000</v>
      </c>
      <c r="AB24" s="286">
        <v>40000</v>
      </c>
      <c r="AC24" s="286">
        <v>40000</v>
      </c>
      <c r="AD24" s="286">
        <v>40000</v>
      </c>
      <c r="AE24" s="286">
        <v>40000</v>
      </c>
      <c r="AF24" s="286">
        <v>40000</v>
      </c>
      <c r="AG24" s="286">
        <v>40000</v>
      </c>
      <c r="AH24" s="286">
        <v>40000</v>
      </c>
      <c r="AI24" s="286">
        <v>40000</v>
      </c>
      <c r="AJ24" s="286">
        <v>40000</v>
      </c>
      <c r="AK24" s="286">
        <v>40000</v>
      </c>
      <c r="AL24" s="286">
        <v>40000</v>
      </c>
      <c r="AM24" s="286">
        <v>40000</v>
      </c>
    </row>
    <row r="25" spans="1:39">
      <c r="A25" s="143" t="s">
        <v>415</v>
      </c>
      <c r="B25" s="64" t="s">
        <v>603</v>
      </c>
      <c r="D25" s="286">
        <v>60000</v>
      </c>
      <c r="E25" s="286">
        <v>60000</v>
      </c>
      <c r="F25" s="286">
        <v>60000</v>
      </c>
      <c r="G25" s="286">
        <v>60000</v>
      </c>
      <c r="H25" s="286">
        <v>60000</v>
      </c>
      <c r="I25" s="286">
        <v>60000</v>
      </c>
      <c r="J25" s="286">
        <v>60000</v>
      </c>
      <c r="K25" s="286">
        <v>60000</v>
      </c>
      <c r="L25" s="286">
        <v>60000</v>
      </c>
      <c r="M25" s="286">
        <v>60000</v>
      </c>
      <c r="N25" s="286">
        <v>60000</v>
      </c>
      <c r="O25" s="286">
        <v>60000</v>
      </c>
      <c r="P25" s="286">
        <v>60000</v>
      </c>
      <c r="Q25" s="286">
        <v>60000</v>
      </c>
      <c r="R25" s="286">
        <v>60000</v>
      </c>
      <c r="S25" s="286">
        <v>60000</v>
      </c>
      <c r="T25" s="286">
        <v>60000</v>
      </c>
      <c r="U25" s="286">
        <v>60000</v>
      </c>
      <c r="V25" s="286">
        <v>60000</v>
      </c>
      <c r="W25" s="286">
        <v>60000</v>
      </c>
      <c r="X25" s="286">
        <v>60000</v>
      </c>
      <c r="Y25" s="286">
        <v>60000</v>
      </c>
      <c r="Z25" s="286">
        <v>60000</v>
      </c>
      <c r="AA25" s="286">
        <v>60000</v>
      </c>
      <c r="AB25" s="286">
        <v>60000</v>
      </c>
      <c r="AC25" s="286">
        <v>60000</v>
      </c>
      <c r="AD25" s="286">
        <v>60000</v>
      </c>
      <c r="AE25" s="286">
        <v>60000</v>
      </c>
      <c r="AF25" s="286">
        <v>60000</v>
      </c>
      <c r="AG25" s="286">
        <v>60000</v>
      </c>
      <c r="AH25" s="286">
        <v>60000</v>
      </c>
      <c r="AI25" s="286">
        <v>60000</v>
      </c>
      <c r="AJ25" s="286">
        <v>60000</v>
      </c>
      <c r="AK25" s="286">
        <v>60000</v>
      </c>
      <c r="AL25" s="286">
        <v>60000</v>
      </c>
      <c r="AM25" s="286">
        <v>60000</v>
      </c>
    </row>
    <row r="26" spans="1:39">
      <c r="A26" s="143" t="s">
        <v>562</v>
      </c>
      <c r="B26" s="64" t="s">
        <v>603</v>
      </c>
      <c r="D26" s="286">
        <v>45000</v>
      </c>
      <c r="E26" s="286">
        <v>45000</v>
      </c>
      <c r="F26" s="286">
        <v>45000</v>
      </c>
      <c r="G26" s="286">
        <v>45000</v>
      </c>
      <c r="H26" s="286">
        <v>45000</v>
      </c>
      <c r="I26" s="286">
        <v>45000</v>
      </c>
      <c r="J26" s="286">
        <v>45000</v>
      </c>
      <c r="K26" s="286">
        <v>45000</v>
      </c>
      <c r="L26" s="286">
        <v>45000</v>
      </c>
      <c r="M26" s="286">
        <v>45000</v>
      </c>
      <c r="N26" s="286">
        <v>45000</v>
      </c>
      <c r="O26" s="286">
        <v>45000</v>
      </c>
      <c r="P26" s="286">
        <v>45000</v>
      </c>
      <c r="Q26" s="286">
        <v>45000</v>
      </c>
      <c r="R26" s="286">
        <v>45000</v>
      </c>
      <c r="S26" s="286">
        <v>45000</v>
      </c>
      <c r="T26" s="286">
        <v>45000</v>
      </c>
      <c r="U26" s="286">
        <v>45000</v>
      </c>
      <c r="V26" s="286">
        <v>45000</v>
      </c>
      <c r="W26" s="286">
        <v>45000</v>
      </c>
      <c r="X26" s="286">
        <v>45000</v>
      </c>
      <c r="Y26" s="286">
        <v>45000</v>
      </c>
      <c r="Z26" s="286">
        <v>45000</v>
      </c>
      <c r="AA26" s="286">
        <v>45000</v>
      </c>
      <c r="AB26" s="286">
        <v>45000</v>
      </c>
      <c r="AC26" s="286">
        <v>45000</v>
      </c>
      <c r="AD26" s="286">
        <v>45000</v>
      </c>
      <c r="AE26" s="286">
        <v>45000</v>
      </c>
      <c r="AF26" s="286">
        <v>45000</v>
      </c>
      <c r="AG26" s="286">
        <v>45000</v>
      </c>
      <c r="AH26" s="286">
        <v>45000</v>
      </c>
      <c r="AI26" s="286">
        <v>45000</v>
      </c>
      <c r="AJ26" s="286">
        <v>45000</v>
      </c>
      <c r="AK26" s="286">
        <v>45000</v>
      </c>
      <c r="AL26" s="286">
        <v>45000</v>
      </c>
      <c r="AM26" s="286">
        <v>45000</v>
      </c>
    </row>
    <row r="27" spans="1:39">
      <c r="A27" s="143" t="s">
        <v>442</v>
      </c>
      <c r="B27" s="64" t="s">
        <v>603</v>
      </c>
      <c r="D27" s="286">
        <v>45000</v>
      </c>
      <c r="E27" s="286">
        <v>45000</v>
      </c>
      <c r="F27" s="286">
        <v>45000</v>
      </c>
      <c r="G27" s="286">
        <v>45000</v>
      </c>
      <c r="H27" s="286">
        <v>45000</v>
      </c>
      <c r="I27" s="286">
        <v>45000</v>
      </c>
      <c r="J27" s="286">
        <v>45000</v>
      </c>
      <c r="K27" s="286">
        <v>45000</v>
      </c>
      <c r="L27" s="286">
        <v>45000</v>
      </c>
      <c r="M27" s="286">
        <v>45000</v>
      </c>
      <c r="N27" s="286">
        <v>45000</v>
      </c>
      <c r="O27" s="286">
        <v>45000</v>
      </c>
      <c r="P27" s="286">
        <v>45000</v>
      </c>
      <c r="Q27" s="286">
        <v>45000</v>
      </c>
      <c r="R27" s="286">
        <v>45000</v>
      </c>
      <c r="S27" s="286">
        <v>45000</v>
      </c>
      <c r="T27" s="286">
        <v>45000</v>
      </c>
      <c r="U27" s="286">
        <v>45000</v>
      </c>
      <c r="V27" s="286">
        <v>45000</v>
      </c>
      <c r="W27" s="286">
        <v>45000</v>
      </c>
      <c r="X27" s="286">
        <v>45000</v>
      </c>
      <c r="Y27" s="286">
        <v>45000</v>
      </c>
      <c r="Z27" s="286">
        <v>45000</v>
      </c>
      <c r="AA27" s="286">
        <v>45000</v>
      </c>
      <c r="AB27" s="286">
        <v>45000</v>
      </c>
      <c r="AC27" s="286">
        <v>45000</v>
      </c>
      <c r="AD27" s="286">
        <v>45000</v>
      </c>
      <c r="AE27" s="286">
        <v>45000</v>
      </c>
      <c r="AF27" s="286">
        <v>45000</v>
      </c>
      <c r="AG27" s="286">
        <v>45000</v>
      </c>
      <c r="AH27" s="286">
        <v>45000</v>
      </c>
      <c r="AI27" s="286">
        <v>45000</v>
      </c>
      <c r="AJ27" s="286">
        <v>45000</v>
      </c>
      <c r="AK27" s="286">
        <v>45000</v>
      </c>
      <c r="AL27" s="286">
        <v>45000</v>
      </c>
      <c r="AM27" s="286">
        <v>45000</v>
      </c>
    </row>
    <row r="28" spans="1:39">
      <c r="A28" s="143" t="s">
        <v>413</v>
      </c>
      <c r="B28" s="64" t="s">
        <v>603</v>
      </c>
      <c r="D28" s="286">
        <v>45000</v>
      </c>
      <c r="E28" s="286">
        <v>45000</v>
      </c>
      <c r="F28" s="286">
        <v>45000</v>
      </c>
      <c r="G28" s="286">
        <v>45000</v>
      </c>
      <c r="H28" s="286">
        <v>45000</v>
      </c>
      <c r="I28" s="286">
        <v>45000</v>
      </c>
      <c r="J28" s="286">
        <v>45000</v>
      </c>
      <c r="K28" s="286">
        <v>45000</v>
      </c>
      <c r="L28" s="286">
        <v>45000</v>
      </c>
      <c r="M28" s="286">
        <v>45000</v>
      </c>
      <c r="N28" s="286">
        <v>45000</v>
      </c>
      <c r="O28" s="286">
        <v>45000</v>
      </c>
      <c r="P28" s="286">
        <v>45000</v>
      </c>
      <c r="Q28" s="286">
        <v>45000</v>
      </c>
      <c r="R28" s="286">
        <v>45000</v>
      </c>
      <c r="S28" s="286">
        <v>45000</v>
      </c>
      <c r="T28" s="286">
        <v>45000</v>
      </c>
      <c r="U28" s="286">
        <v>45000</v>
      </c>
      <c r="V28" s="286">
        <v>45000</v>
      </c>
      <c r="W28" s="286">
        <v>45000</v>
      </c>
      <c r="X28" s="286">
        <v>45000</v>
      </c>
      <c r="Y28" s="286">
        <v>45000</v>
      </c>
      <c r="Z28" s="286">
        <v>45000</v>
      </c>
      <c r="AA28" s="286">
        <v>45000</v>
      </c>
      <c r="AB28" s="286">
        <v>45000</v>
      </c>
      <c r="AC28" s="286">
        <v>45000</v>
      </c>
      <c r="AD28" s="286">
        <v>45000</v>
      </c>
      <c r="AE28" s="286">
        <v>45000</v>
      </c>
      <c r="AF28" s="286">
        <v>45000</v>
      </c>
      <c r="AG28" s="286">
        <v>45000</v>
      </c>
      <c r="AH28" s="286">
        <v>45000</v>
      </c>
      <c r="AI28" s="286">
        <v>45000</v>
      </c>
      <c r="AJ28" s="286">
        <v>45000</v>
      </c>
      <c r="AK28" s="286">
        <v>45000</v>
      </c>
      <c r="AL28" s="286">
        <v>45000</v>
      </c>
      <c r="AM28" s="286">
        <v>45000</v>
      </c>
    </row>
    <row r="29" spans="1:39">
      <c r="A29" s="143" t="s">
        <v>571</v>
      </c>
      <c r="B29" s="64" t="s">
        <v>604</v>
      </c>
      <c r="D29" s="286">
        <v>35000</v>
      </c>
      <c r="E29" s="286">
        <v>35000</v>
      </c>
      <c r="F29" s="286">
        <v>35000</v>
      </c>
      <c r="G29" s="286">
        <v>35000</v>
      </c>
      <c r="H29" s="286">
        <v>35000</v>
      </c>
      <c r="I29" s="286">
        <v>35000</v>
      </c>
      <c r="J29" s="286">
        <v>35000</v>
      </c>
      <c r="K29" s="286">
        <v>35000</v>
      </c>
      <c r="L29" s="286">
        <v>35000</v>
      </c>
      <c r="M29" s="286">
        <v>35000</v>
      </c>
      <c r="N29" s="286">
        <v>35000</v>
      </c>
      <c r="O29" s="286">
        <v>35000</v>
      </c>
      <c r="P29" s="286">
        <v>35000</v>
      </c>
      <c r="Q29" s="286">
        <v>35000</v>
      </c>
      <c r="R29" s="286">
        <v>35000</v>
      </c>
      <c r="S29" s="286">
        <v>35000</v>
      </c>
      <c r="T29" s="286">
        <v>35000</v>
      </c>
      <c r="U29" s="286">
        <v>35000</v>
      </c>
      <c r="V29" s="286">
        <v>35000</v>
      </c>
      <c r="W29" s="286">
        <v>35000</v>
      </c>
      <c r="X29" s="286">
        <v>35000</v>
      </c>
      <c r="Y29" s="286">
        <v>35000</v>
      </c>
      <c r="Z29" s="286">
        <v>35000</v>
      </c>
      <c r="AA29" s="286">
        <v>35000</v>
      </c>
      <c r="AB29" s="286">
        <v>35000</v>
      </c>
      <c r="AC29" s="286">
        <v>35000</v>
      </c>
      <c r="AD29" s="286">
        <v>35000</v>
      </c>
      <c r="AE29" s="286">
        <v>35000</v>
      </c>
      <c r="AF29" s="286">
        <v>35000</v>
      </c>
      <c r="AG29" s="286">
        <v>35000</v>
      </c>
      <c r="AH29" s="286">
        <v>35000</v>
      </c>
      <c r="AI29" s="286">
        <v>35000</v>
      </c>
      <c r="AJ29" s="286">
        <v>35000</v>
      </c>
      <c r="AK29" s="286">
        <v>35000</v>
      </c>
      <c r="AL29" s="286">
        <v>35000</v>
      </c>
      <c r="AM29" s="286">
        <v>35000</v>
      </c>
    </row>
    <row r="30" spans="1:39">
      <c r="A30" s="143" t="s">
        <v>433</v>
      </c>
      <c r="B30" s="64" t="s">
        <v>603</v>
      </c>
      <c r="D30" s="286">
        <v>25000</v>
      </c>
      <c r="E30" s="286">
        <v>25000</v>
      </c>
      <c r="F30" s="286">
        <v>25000</v>
      </c>
      <c r="G30" s="286">
        <v>25000</v>
      </c>
      <c r="H30" s="286">
        <v>25000</v>
      </c>
      <c r="I30" s="286">
        <v>25000</v>
      </c>
      <c r="J30" s="286">
        <v>25000</v>
      </c>
      <c r="K30" s="286">
        <v>25000</v>
      </c>
      <c r="L30" s="286">
        <v>25000</v>
      </c>
      <c r="M30" s="286">
        <v>25000</v>
      </c>
      <c r="N30" s="286">
        <v>25000</v>
      </c>
      <c r="O30" s="286">
        <v>25000</v>
      </c>
      <c r="P30" s="286">
        <v>25000</v>
      </c>
      <c r="Q30" s="286">
        <v>25000</v>
      </c>
      <c r="R30" s="286">
        <v>25000</v>
      </c>
      <c r="S30" s="286">
        <v>25000</v>
      </c>
      <c r="T30" s="286">
        <v>25000</v>
      </c>
      <c r="U30" s="286">
        <v>25000</v>
      </c>
      <c r="V30" s="286">
        <v>25000</v>
      </c>
      <c r="W30" s="286">
        <v>25000</v>
      </c>
      <c r="X30" s="286">
        <v>25000</v>
      </c>
      <c r="Y30" s="286">
        <v>25000</v>
      </c>
      <c r="Z30" s="286">
        <v>25000</v>
      </c>
      <c r="AA30" s="286">
        <v>25000</v>
      </c>
      <c r="AB30" s="286">
        <v>25000</v>
      </c>
      <c r="AC30" s="286">
        <v>25000</v>
      </c>
      <c r="AD30" s="286">
        <v>25000</v>
      </c>
      <c r="AE30" s="286">
        <v>25000</v>
      </c>
      <c r="AF30" s="286">
        <v>25000</v>
      </c>
      <c r="AG30" s="286">
        <v>25000</v>
      </c>
      <c r="AH30" s="286">
        <v>25000</v>
      </c>
      <c r="AI30" s="286">
        <v>25000</v>
      </c>
      <c r="AJ30" s="286">
        <v>25000</v>
      </c>
      <c r="AK30" s="286">
        <v>25000</v>
      </c>
      <c r="AL30" s="286">
        <v>25000</v>
      </c>
      <c r="AM30" s="286">
        <v>25000</v>
      </c>
    </row>
    <row r="31" spans="1:39">
      <c r="A31" s="143" t="s">
        <v>406</v>
      </c>
      <c r="B31" s="64" t="s">
        <v>603</v>
      </c>
      <c r="D31" s="286">
        <v>45000</v>
      </c>
      <c r="E31" s="286">
        <v>45000</v>
      </c>
      <c r="F31" s="286">
        <v>45000</v>
      </c>
      <c r="G31" s="286">
        <v>45000</v>
      </c>
      <c r="H31" s="286">
        <v>45000</v>
      </c>
      <c r="I31" s="286">
        <v>45000</v>
      </c>
      <c r="J31" s="286">
        <v>45000</v>
      </c>
      <c r="K31" s="286">
        <v>45000</v>
      </c>
      <c r="L31" s="286">
        <v>45000</v>
      </c>
      <c r="M31" s="286">
        <v>45000</v>
      </c>
      <c r="N31" s="286">
        <v>45000</v>
      </c>
      <c r="O31" s="286">
        <v>45000</v>
      </c>
      <c r="P31" s="286">
        <v>45000</v>
      </c>
      <c r="Q31" s="286">
        <v>45000</v>
      </c>
      <c r="R31" s="286">
        <v>45000</v>
      </c>
      <c r="S31" s="286">
        <v>45000</v>
      </c>
      <c r="T31" s="286">
        <v>45000</v>
      </c>
      <c r="U31" s="286">
        <v>45000</v>
      </c>
      <c r="V31" s="286">
        <v>45000</v>
      </c>
      <c r="W31" s="286">
        <v>45000</v>
      </c>
      <c r="X31" s="286">
        <v>45000</v>
      </c>
      <c r="Y31" s="286">
        <v>45000</v>
      </c>
      <c r="Z31" s="286">
        <v>45000</v>
      </c>
      <c r="AA31" s="286">
        <v>45000</v>
      </c>
      <c r="AB31" s="286">
        <v>45000</v>
      </c>
      <c r="AC31" s="286">
        <v>45000</v>
      </c>
      <c r="AD31" s="286">
        <v>45000</v>
      </c>
      <c r="AE31" s="286">
        <v>45000</v>
      </c>
      <c r="AF31" s="286">
        <v>45000</v>
      </c>
      <c r="AG31" s="286">
        <v>45000</v>
      </c>
      <c r="AH31" s="286">
        <v>45000</v>
      </c>
      <c r="AI31" s="286">
        <v>45000</v>
      </c>
      <c r="AJ31" s="286">
        <v>45000</v>
      </c>
      <c r="AK31" s="286">
        <v>45000</v>
      </c>
      <c r="AL31" s="286">
        <v>45000</v>
      </c>
      <c r="AM31" s="286">
        <v>45000</v>
      </c>
    </row>
    <row r="32" spans="1:39">
      <c r="A32" s="143" t="s">
        <v>448</v>
      </c>
      <c r="B32" s="64" t="s">
        <v>604</v>
      </c>
      <c r="D32" s="286">
        <v>35000</v>
      </c>
      <c r="E32" s="286">
        <v>35000</v>
      </c>
      <c r="F32" s="286">
        <v>35000</v>
      </c>
      <c r="G32" s="286">
        <v>35000</v>
      </c>
      <c r="H32" s="286">
        <v>35000</v>
      </c>
      <c r="I32" s="286">
        <v>35000</v>
      </c>
      <c r="J32" s="286">
        <v>35000</v>
      </c>
      <c r="K32" s="286">
        <v>35000</v>
      </c>
      <c r="L32" s="286">
        <v>35000</v>
      </c>
      <c r="M32" s="286">
        <v>35000</v>
      </c>
      <c r="N32" s="286">
        <v>35000</v>
      </c>
      <c r="O32" s="286">
        <v>35000</v>
      </c>
      <c r="P32" s="286">
        <v>35000</v>
      </c>
      <c r="Q32" s="286">
        <v>35000</v>
      </c>
      <c r="R32" s="286">
        <v>35000</v>
      </c>
      <c r="S32" s="286">
        <v>35000</v>
      </c>
      <c r="T32" s="286">
        <v>35000</v>
      </c>
      <c r="U32" s="286">
        <v>35000</v>
      </c>
      <c r="V32" s="286">
        <v>35000</v>
      </c>
      <c r="W32" s="286">
        <v>35000</v>
      </c>
      <c r="X32" s="286">
        <v>35000</v>
      </c>
      <c r="Y32" s="286">
        <v>35000</v>
      </c>
      <c r="Z32" s="286">
        <v>35000</v>
      </c>
      <c r="AA32" s="286">
        <v>35000</v>
      </c>
      <c r="AB32" s="286">
        <v>35000</v>
      </c>
      <c r="AC32" s="286">
        <v>35000</v>
      </c>
      <c r="AD32" s="286">
        <v>35000</v>
      </c>
      <c r="AE32" s="286">
        <v>35000</v>
      </c>
      <c r="AF32" s="286">
        <v>35000</v>
      </c>
      <c r="AG32" s="286">
        <v>35000</v>
      </c>
      <c r="AH32" s="286">
        <v>35000</v>
      </c>
      <c r="AI32" s="286">
        <v>35000</v>
      </c>
      <c r="AJ32" s="286">
        <v>35000</v>
      </c>
      <c r="AK32" s="286">
        <v>35000</v>
      </c>
      <c r="AL32" s="286">
        <v>35000</v>
      </c>
      <c r="AM32" s="286">
        <v>35000</v>
      </c>
    </row>
    <row r="33" spans="1:39">
      <c r="A33" s="143" t="s">
        <v>450</v>
      </c>
      <c r="B33" s="64" t="s">
        <v>604</v>
      </c>
      <c r="D33" s="286">
        <v>25000</v>
      </c>
      <c r="E33" s="286">
        <v>25000</v>
      </c>
      <c r="F33" s="286">
        <v>25000</v>
      </c>
      <c r="G33" s="286">
        <v>25000</v>
      </c>
      <c r="H33" s="286">
        <v>25000</v>
      </c>
      <c r="I33" s="286">
        <v>25000</v>
      </c>
      <c r="J33" s="286">
        <v>25000</v>
      </c>
      <c r="K33" s="286">
        <v>25000</v>
      </c>
      <c r="L33" s="286">
        <v>25000</v>
      </c>
      <c r="M33" s="286">
        <v>25000</v>
      </c>
      <c r="N33" s="286">
        <v>25000</v>
      </c>
      <c r="O33" s="286">
        <v>25000</v>
      </c>
      <c r="P33" s="286">
        <v>25000</v>
      </c>
      <c r="Q33" s="286">
        <v>25000</v>
      </c>
      <c r="R33" s="286">
        <v>25000</v>
      </c>
      <c r="S33" s="286">
        <v>25000</v>
      </c>
      <c r="T33" s="286">
        <v>25000</v>
      </c>
      <c r="U33" s="286">
        <v>25000</v>
      </c>
      <c r="V33" s="286">
        <v>25000</v>
      </c>
      <c r="W33" s="286">
        <v>25000</v>
      </c>
      <c r="X33" s="286">
        <v>25000</v>
      </c>
      <c r="Y33" s="286">
        <v>25000</v>
      </c>
      <c r="Z33" s="286">
        <v>25000</v>
      </c>
      <c r="AA33" s="286">
        <v>25000</v>
      </c>
      <c r="AB33" s="286">
        <v>25000</v>
      </c>
      <c r="AC33" s="286">
        <v>25000</v>
      </c>
      <c r="AD33" s="286">
        <v>25000</v>
      </c>
      <c r="AE33" s="286">
        <v>25000</v>
      </c>
      <c r="AF33" s="286">
        <v>25000</v>
      </c>
      <c r="AG33" s="286">
        <v>25000</v>
      </c>
      <c r="AH33" s="286">
        <v>25000</v>
      </c>
      <c r="AI33" s="286">
        <v>25000</v>
      </c>
      <c r="AJ33" s="286">
        <v>25000</v>
      </c>
      <c r="AK33" s="286">
        <v>25000</v>
      </c>
      <c r="AL33" s="286">
        <v>25000</v>
      </c>
      <c r="AM33" s="286">
        <v>25000</v>
      </c>
    </row>
    <row r="34" spans="1:39">
      <c r="A34" s="143" t="s">
        <v>435</v>
      </c>
      <c r="B34" s="64" t="s">
        <v>604</v>
      </c>
      <c r="D34" s="286">
        <v>45000</v>
      </c>
      <c r="E34" s="286">
        <v>45000</v>
      </c>
      <c r="F34" s="286">
        <v>45000</v>
      </c>
      <c r="G34" s="286">
        <v>45000</v>
      </c>
      <c r="H34" s="286">
        <v>45000</v>
      </c>
      <c r="I34" s="286">
        <v>45000</v>
      </c>
      <c r="J34" s="286">
        <v>45000</v>
      </c>
      <c r="K34" s="286">
        <v>45000</v>
      </c>
      <c r="L34" s="286">
        <v>45000</v>
      </c>
      <c r="M34" s="286">
        <v>45000</v>
      </c>
      <c r="N34" s="286">
        <v>45000</v>
      </c>
      <c r="O34" s="286">
        <v>45000</v>
      </c>
      <c r="P34" s="286">
        <v>45000</v>
      </c>
      <c r="Q34" s="286">
        <v>45000</v>
      </c>
      <c r="R34" s="286">
        <v>45000</v>
      </c>
      <c r="S34" s="286">
        <v>45000</v>
      </c>
      <c r="T34" s="286">
        <v>45000</v>
      </c>
      <c r="U34" s="286">
        <v>45000</v>
      </c>
      <c r="V34" s="286">
        <v>45000</v>
      </c>
      <c r="W34" s="286">
        <v>45000</v>
      </c>
      <c r="X34" s="286">
        <v>45000</v>
      </c>
      <c r="Y34" s="286">
        <v>45000</v>
      </c>
      <c r="Z34" s="286">
        <v>45000</v>
      </c>
      <c r="AA34" s="286">
        <v>45000</v>
      </c>
      <c r="AB34" s="286">
        <v>45000</v>
      </c>
      <c r="AC34" s="286">
        <v>45000</v>
      </c>
      <c r="AD34" s="286">
        <v>45000</v>
      </c>
      <c r="AE34" s="286">
        <v>45000</v>
      </c>
      <c r="AF34" s="286">
        <v>45000</v>
      </c>
      <c r="AG34" s="286">
        <v>45000</v>
      </c>
      <c r="AH34" s="286">
        <v>45000</v>
      </c>
      <c r="AI34" s="286">
        <v>45000</v>
      </c>
      <c r="AJ34" s="286">
        <v>45000</v>
      </c>
      <c r="AK34" s="286">
        <v>45000</v>
      </c>
      <c r="AL34" s="286">
        <v>45000</v>
      </c>
      <c r="AM34" s="286">
        <v>45000</v>
      </c>
    </row>
    <row r="35" spans="1:39">
      <c r="A35" s="143" t="s">
        <v>436</v>
      </c>
      <c r="B35" s="64" t="s">
        <v>604</v>
      </c>
      <c r="D35" s="286">
        <v>45000</v>
      </c>
      <c r="E35" s="286">
        <v>45000</v>
      </c>
      <c r="F35" s="286">
        <v>45000</v>
      </c>
      <c r="G35" s="286">
        <v>45000</v>
      </c>
      <c r="H35" s="286">
        <v>45000</v>
      </c>
      <c r="I35" s="286">
        <v>45000</v>
      </c>
      <c r="J35" s="286">
        <v>45000</v>
      </c>
      <c r="K35" s="286">
        <v>45000</v>
      </c>
      <c r="L35" s="286">
        <v>45000</v>
      </c>
      <c r="M35" s="286">
        <v>45000</v>
      </c>
      <c r="N35" s="286">
        <v>45000</v>
      </c>
      <c r="O35" s="286">
        <v>45000</v>
      </c>
      <c r="P35" s="286">
        <v>45000</v>
      </c>
      <c r="Q35" s="286">
        <v>45000</v>
      </c>
      <c r="R35" s="286">
        <v>45000</v>
      </c>
      <c r="S35" s="286">
        <v>45000</v>
      </c>
      <c r="T35" s="286">
        <v>45000</v>
      </c>
      <c r="U35" s="286">
        <v>45000</v>
      </c>
      <c r="V35" s="286">
        <v>45000</v>
      </c>
      <c r="W35" s="286">
        <v>45000</v>
      </c>
      <c r="X35" s="286">
        <v>45000</v>
      </c>
      <c r="Y35" s="286">
        <v>45000</v>
      </c>
      <c r="Z35" s="286">
        <v>45000</v>
      </c>
      <c r="AA35" s="286">
        <v>45000</v>
      </c>
      <c r="AB35" s="286">
        <v>45000</v>
      </c>
      <c r="AC35" s="286">
        <v>45000</v>
      </c>
      <c r="AD35" s="286">
        <v>45000</v>
      </c>
      <c r="AE35" s="286">
        <v>45000</v>
      </c>
      <c r="AF35" s="286">
        <v>45000</v>
      </c>
      <c r="AG35" s="286">
        <v>45000</v>
      </c>
      <c r="AH35" s="286">
        <v>45000</v>
      </c>
      <c r="AI35" s="286">
        <v>45000</v>
      </c>
      <c r="AJ35" s="286">
        <v>45000</v>
      </c>
      <c r="AK35" s="286">
        <v>45000</v>
      </c>
      <c r="AL35" s="286">
        <v>45000</v>
      </c>
      <c r="AM35" s="286">
        <v>45000</v>
      </c>
    </row>
    <row r="36" spans="1:39">
      <c r="A36" s="143" t="s">
        <v>437</v>
      </c>
      <c r="B36" s="64" t="s">
        <v>604</v>
      </c>
      <c r="D36" s="286">
        <v>45000</v>
      </c>
      <c r="E36" s="286">
        <v>45000</v>
      </c>
      <c r="F36" s="286">
        <v>45000</v>
      </c>
      <c r="G36" s="286">
        <v>45000</v>
      </c>
      <c r="H36" s="286">
        <v>45000</v>
      </c>
      <c r="I36" s="286">
        <v>45000</v>
      </c>
      <c r="J36" s="286">
        <v>45000</v>
      </c>
      <c r="K36" s="286">
        <v>45000</v>
      </c>
      <c r="L36" s="286">
        <v>45000</v>
      </c>
      <c r="M36" s="286">
        <v>45000</v>
      </c>
      <c r="N36" s="286">
        <v>45000</v>
      </c>
      <c r="O36" s="286">
        <v>45000</v>
      </c>
      <c r="P36" s="286">
        <v>45000</v>
      </c>
      <c r="Q36" s="286">
        <v>45000</v>
      </c>
      <c r="R36" s="286">
        <v>45000</v>
      </c>
      <c r="S36" s="286">
        <v>45000</v>
      </c>
      <c r="T36" s="286">
        <v>45000</v>
      </c>
      <c r="U36" s="286">
        <v>45000</v>
      </c>
      <c r="V36" s="286">
        <v>45000</v>
      </c>
      <c r="W36" s="286">
        <v>45000</v>
      </c>
      <c r="X36" s="286">
        <v>45000</v>
      </c>
      <c r="Y36" s="286">
        <v>45000</v>
      </c>
      <c r="Z36" s="286">
        <v>45000</v>
      </c>
      <c r="AA36" s="286">
        <v>45000</v>
      </c>
      <c r="AB36" s="286">
        <v>45000</v>
      </c>
      <c r="AC36" s="286">
        <v>45000</v>
      </c>
      <c r="AD36" s="286">
        <v>45000</v>
      </c>
      <c r="AE36" s="286">
        <v>45000</v>
      </c>
      <c r="AF36" s="286">
        <v>45000</v>
      </c>
      <c r="AG36" s="286">
        <v>45000</v>
      </c>
      <c r="AH36" s="286">
        <v>45000</v>
      </c>
      <c r="AI36" s="286">
        <v>45000</v>
      </c>
      <c r="AJ36" s="286">
        <v>45000</v>
      </c>
      <c r="AK36" s="286">
        <v>45000</v>
      </c>
      <c r="AL36" s="286">
        <v>45000</v>
      </c>
      <c r="AM36" s="286">
        <v>45000</v>
      </c>
    </row>
    <row r="37" spans="1:39">
      <c r="A37" s="143" t="s">
        <v>456</v>
      </c>
      <c r="B37" s="64" t="s">
        <v>604</v>
      </c>
      <c r="D37" s="286">
        <v>25000</v>
      </c>
      <c r="E37" s="286">
        <v>25000</v>
      </c>
      <c r="F37" s="286">
        <v>25000</v>
      </c>
      <c r="G37" s="286">
        <v>25000</v>
      </c>
      <c r="H37" s="286">
        <v>25000</v>
      </c>
      <c r="I37" s="286">
        <v>25000</v>
      </c>
      <c r="J37" s="286">
        <v>25000</v>
      </c>
      <c r="K37" s="286">
        <v>25000</v>
      </c>
      <c r="L37" s="286">
        <v>25000</v>
      </c>
      <c r="M37" s="286">
        <v>25000</v>
      </c>
      <c r="N37" s="286">
        <v>25000</v>
      </c>
      <c r="O37" s="286">
        <v>25000</v>
      </c>
      <c r="P37" s="286">
        <v>25000</v>
      </c>
      <c r="Q37" s="286">
        <v>25000</v>
      </c>
      <c r="R37" s="286">
        <v>25000</v>
      </c>
      <c r="S37" s="286">
        <v>25000</v>
      </c>
      <c r="T37" s="286">
        <v>25000</v>
      </c>
      <c r="U37" s="286">
        <v>25000</v>
      </c>
      <c r="V37" s="286">
        <v>25000</v>
      </c>
      <c r="W37" s="286">
        <v>25000</v>
      </c>
      <c r="X37" s="286">
        <v>25000</v>
      </c>
      <c r="Y37" s="286">
        <v>25000</v>
      </c>
      <c r="Z37" s="286">
        <v>25000</v>
      </c>
      <c r="AA37" s="286">
        <v>25000</v>
      </c>
      <c r="AB37" s="286">
        <v>25000</v>
      </c>
      <c r="AC37" s="286">
        <v>25000</v>
      </c>
      <c r="AD37" s="286">
        <v>25000</v>
      </c>
      <c r="AE37" s="286">
        <v>25000</v>
      </c>
      <c r="AF37" s="286">
        <v>25000</v>
      </c>
      <c r="AG37" s="286">
        <v>25000</v>
      </c>
      <c r="AH37" s="286">
        <v>25000</v>
      </c>
      <c r="AI37" s="286">
        <v>25000</v>
      </c>
      <c r="AJ37" s="286">
        <v>25000</v>
      </c>
      <c r="AK37" s="286">
        <v>25000</v>
      </c>
      <c r="AL37" s="286">
        <v>25000</v>
      </c>
      <c r="AM37" s="286">
        <v>25000</v>
      </c>
    </row>
    <row r="38" spans="1:39">
      <c r="A38" s="143" t="s">
        <v>439</v>
      </c>
      <c r="B38" s="64" t="s">
        <v>604</v>
      </c>
      <c r="D38" s="286">
        <v>45000</v>
      </c>
      <c r="E38" s="286">
        <v>45000</v>
      </c>
      <c r="F38" s="286">
        <v>45000</v>
      </c>
      <c r="G38" s="286">
        <v>45000</v>
      </c>
      <c r="H38" s="286">
        <v>45000</v>
      </c>
      <c r="I38" s="286">
        <v>45000</v>
      </c>
      <c r="J38" s="286">
        <v>45000</v>
      </c>
      <c r="K38" s="286">
        <v>45000</v>
      </c>
      <c r="L38" s="286">
        <v>45000</v>
      </c>
      <c r="M38" s="286">
        <v>45000</v>
      </c>
      <c r="N38" s="286">
        <v>45000</v>
      </c>
      <c r="O38" s="286">
        <v>45000</v>
      </c>
      <c r="P38" s="286">
        <v>45000</v>
      </c>
      <c r="Q38" s="286">
        <v>45000</v>
      </c>
      <c r="R38" s="286">
        <v>45000</v>
      </c>
      <c r="S38" s="286">
        <v>45000</v>
      </c>
      <c r="T38" s="286">
        <v>45000</v>
      </c>
      <c r="U38" s="286">
        <v>45000</v>
      </c>
      <c r="V38" s="286">
        <v>45000</v>
      </c>
      <c r="W38" s="286">
        <v>45000</v>
      </c>
      <c r="X38" s="286">
        <v>45000</v>
      </c>
      <c r="Y38" s="286">
        <v>45000</v>
      </c>
      <c r="Z38" s="286">
        <v>45000</v>
      </c>
      <c r="AA38" s="286">
        <v>45000</v>
      </c>
      <c r="AB38" s="286">
        <v>45000</v>
      </c>
      <c r="AC38" s="286">
        <v>45000</v>
      </c>
      <c r="AD38" s="286">
        <v>45000</v>
      </c>
      <c r="AE38" s="286">
        <v>45000</v>
      </c>
      <c r="AF38" s="286">
        <v>45000</v>
      </c>
      <c r="AG38" s="286">
        <v>45000</v>
      </c>
      <c r="AH38" s="286">
        <v>45000</v>
      </c>
      <c r="AI38" s="286">
        <v>45000</v>
      </c>
      <c r="AJ38" s="286">
        <v>45000</v>
      </c>
      <c r="AK38" s="286">
        <v>45000</v>
      </c>
      <c r="AL38" s="286">
        <v>45000</v>
      </c>
      <c r="AM38" s="286">
        <v>45000</v>
      </c>
    </row>
    <row r="39" spans="1:39">
      <c r="A39" s="143" t="s">
        <v>440</v>
      </c>
      <c r="B39" s="64" t="s">
        <v>604</v>
      </c>
      <c r="D39" s="286">
        <v>25000</v>
      </c>
      <c r="E39" s="286">
        <v>25000</v>
      </c>
      <c r="F39" s="286">
        <v>25000</v>
      </c>
      <c r="G39" s="286">
        <v>25000</v>
      </c>
      <c r="H39" s="286">
        <v>25000</v>
      </c>
      <c r="I39" s="286">
        <v>25000</v>
      </c>
      <c r="J39" s="286">
        <v>25000</v>
      </c>
      <c r="K39" s="286">
        <v>25000</v>
      </c>
      <c r="L39" s="286">
        <v>25000</v>
      </c>
      <c r="M39" s="286">
        <v>25000</v>
      </c>
      <c r="N39" s="286">
        <v>25000</v>
      </c>
      <c r="O39" s="286">
        <v>25000</v>
      </c>
      <c r="P39" s="286">
        <v>25000</v>
      </c>
      <c r="Q39" s="286">
        <v>25000</v>
      </c>
      <c r="R39" s="286">
        <v>25000</v>
      </c>
      <c r="S39" s="286">
        <v>25000</v>
      </c>
      <c r="T39" s="286">
        <v>25000</v>
      </c>
      <c r="U39" s="286">
        <v>25000</v>
      </c>
      <c r="V39" s="286">
        <v>25000</v>
      </c>
      <c r="W39" s="286">
        <v>25000</v>
      </c>
      <c r="X39" s="286">
        <v>25000</v>
      </c>
      <c r="Y39" s="286">
        <v>25000</v>
      </c>
      <c r="Z39" s="286">
        <v>25000</v>
      </c>
      <c r="AA39" s="286">
        <v>25000</v>
      </c>
      <c r="AB39" s="286">
        <v>25000</v>
      </c>
      <c r="AC39" s="286">
        <v>25000</v>
      </c>
      <c r="AD39" s="286">
        <v>25000</v>
      </c>
      <c r="AE39" s="286">
        <v>25000</v>
      </c>
      <c r="AF39" s="286">
        <v>25000</v>
      </c>
      <c r="AG39" s="286">
        <v>25000</v>
      </c>
      <c r="AH39" s="286">
        <v>25000</v>
      </c>
      <c r="AI39" s="286">
        <v>25000</v>
      </c>
      <c r="AJ39" s="286">
        <v>25000</v>
      </c>
      <c r="AK39" s="286">
        <v>25000</v>
      </c>
      <c r="AL39" s="286">
        <v>25000</v>
      </c>
      <c r="AM39" s="286">
        <v>25000</v>
      </c>
    </row>
    <row r="40" spans="1:39">
      <c r="A40" s="143" t="s">
        <v>441</v>
      </c>
      <c r="B40" s="64" t="s">
        <v>604</v>
      </c>
      <c r="D40" s="286">
        <v>45000</v>
      </c>
      <c r="E40" s="286">
        <v>45000</v>
      </c>
      <c r="F40" s="286">
        <v>45000</v>
      </c>
      <c r="G40" s="286">
        <v>45000</v>
      </c>
      <c r="H40" s="286">
        <v>45000</v>
      </c>
      <c r="I40" s="286">
        <v>45000</v>
      </c>
      <c r="J40" s="286">
        <v>45000</v>
      </c>
      <c r="K40" s="286">
        <v>45000</v>
      </c>
      <c r="L40" s="286">
        <v>45000</v>
      </c>
      <c r="M40" s="286">
        <v>45000</v>
      </c>
      <c r="N40" s="286">
        <v>45000</v>
      </c>
      <c r="O40" s="286">
        <v>45000</v>
      </c>
      <c r="P40" s="286">
        <v>45000</v>
      </c>
      <c r="Q40" s="286">
        <v>45000</v>
      </c>
      <c r="R40" s="286">
        <v>45000</v>
      </c>
      <c r="S40" s="286">
        <v>45000</v>
      </c>
      <c r="T40" s="286">
        <v>45000</v>
      </c>
      <c r="U40" s="286">
        <v>45000</v>
      </c>
      <c r="V40" s="286">
        <v>45000</v>
      </c>
      <c r="W40" s="286">
        <v>45000</v>
      </c>
      <c r="X40" s="286">
        <v>45000</v>
      </c>
      <c r="Y40" s="286">
        <v>45000</v>
      </c>
      <c r="Z40" s="286">
        <v>45000</v>
      </c>
      <c r="AA40" s="286">
        <v>45000</v>
      </c>
      <c r="AB40" s="286">
        <v>45000</v>
      </c>
      <c r="AC40" s="286">
        <v>45000</v>
      </c>
      <c r="AD40" s="286">
        <v>45000</v>
      </c>
      <c r="AE40" s="286">
        <v>45000</v>
      </c>
      <c r="AF40" s="286">
        <v>45000</v>
      </c>
      <c r="AG40" s="286">
        <v>45000</v>
      </c>
      <c r="AH40" s="286">
        <v>45000</v>
      </c>
      <c r="AI40" s="286">
        <v>45000</v>
      </c>
      <c r="AJ40" s="286">
        <v>45000</v>
      </c>
      <c r="AK40" s="286">
        <v>45000</v>
      </c>
      <c r="AL40" s="286">
        <v>45000</v>
      </c>
      <c r="AM40" s="286">
        <v>45000</v>
      </c>
    </row>
    <row r="41" spans="1:39">
      <c r="A41" s="143" t="s">
        <v>483</v>
      </c>
      <c r="B41" s="64" t="s">
        <v>604</v>
      </c>
      <c r="D41" s="286">
        <v>30000</v>
      </c>
      <c r="E41" s="286">
        <v>30000</v>
      </c>
      <c r="F41" s="286">
        <v>30000</v>
      </c>
      <c r="G41" s="286">
        <v>30000</v>
      </c>
      <c r="H41" s="286">
        <v>30000</v>
      </c>
      <c r="I41" s="286">
        <v>30000</v>
      </c>
      <c r="J41" s="286">
        <v>30000</v>
      </c>
      <c r="K41" s="286">
        <v>30000</v>
      </c>
      <c r="L41" s="286">
        <v>30000</v>
      </c>
      <c r="M41" s="286">
        <v>30000</v>
      </c>
      <c r="N41" s="286">
        <v>30000</v>
      </c>
      <c r="O41" s="286">
        <v>30000</v>
      </c>
      <c r="P41" s="286">
        <v>30000</v>
      </c>
      <c r="Q41" s="286">
        <v>30000</v>
      </c>
      <c r="R41" s="286">
        <v>30000</v>
      </c>
      <c r="S41" s="286">
        <v>30000</v>
      </c>
      <c r="T41" s="286">
        <v>30000</v>
      </c>
      <c r="U41" s="286">
        <v>30000</v>
      </c>
      <c r="V41" s="286">
        <v>30000</v>
      </c>
      <c r="W41" s="286">
        <v>30000</v>
      </c>
      <c r="X41" s="286">
        <v>30000</v>
      </c>
      <c r="Y41" s="286">
        <v>30000</v>
      </c>
      <c r="Z41" s="286">
        <v>30000</v>
      </c>
      <c r="AA41" s="286">
        <v>30000</v>
      </c>
      <c r="AB41" s="286">
        <v>30000</v>
      </c>
      <c r="AC41" s="286">
        <v>30000</v>
      </c>
      <c r="AD41" s="286">
        <v>30000</v>
      </c>
      <c r="AE41" s="286">
        <v>30000</v>
      </c>
      <c r="AF41" s="286">
        <v>30000</v>
      </c>
      <c r="AG41" s="286">
        <v>30000</v>
      </c>
      <c r="AH41" s="286">
        <v>30000</v>
      </c>
      <c r="AI41" s="286">
        <v>30000</v>
      </c>
      <c r="AJ41" s="286">
        <v>30000</v>
      </c>
      <c r="AK41" s="286">
        <v>30000</v>
      </c>
      <c r="AL41" s="286">
        <v>30000</v>
      </c>
      <c r="AM41" s="286">
        <v>30000</v>
      </c>
    </row>
    <row r="42" spans="1:39">
      <c r="A42" s="143" t="s">
        <v>484</v>
      </c>
      <c r="B42" s="64" t="s">
        <v>604</v>
      </c>
      <c r="D42" s="286">
        <v>35000</v>
      </c>
      <c r="E42" s="286">
        <v>35000</v>
      </c>
      <c r="F42" s="286">
        <v>35000</v>
      </c>
      <c r="G42" s="286">
        <v>35000</v>
      </c>
      <c r="H42" s="286">
        <v>35000</v>
      </c>
      <c r="I42" s="286">
        <v>35000</v>
      </c>
      <c r="J42" s="286">
        <v>35000</v>
      </c>
      <c r="K42" s="286">
        <v>35000</v>
      </c>
      <c r="L42" s="286">
        <v>35000</v>
      </c>
      <c r="M42" s="286">
        <v>35000</v>
      </c>
      <c r="N42" s="286">
        <v>35000</v>
      </c>
      <c r="O42" s="286">
        <v>35000</v>
      </c>
      <c r="P42" s="286">
        <v>35000</v>
      </c>
      <c r="Q42" s="286">
        <v>35000</v>
      </c>
      <c r="R42" s="286">
        <v>35000</v>
      </c>
      <c r="S42" s="286">
        <v>35000</v>
      </c>
      <c r="T42" s="286">
        <v>35000</v>
      </c>
      <c r="U42" s="286">
        <v>35000</v>
      </c>
      <c r="V42" s="286">
        <v>35000</v>
      </c>
      <c r="W42" s="286">
        <v>35000</v>
      </c>
      <c r="X42" s="286">
        <v>35000</v>
      </c>
      <c r="Y42" s="286">
        <v>35000</v>
      </c>
      <c r="Z42" s="286">
        <v>35000</v>
      </c>
      <c r="AA42" s="286">
        <v>35000</v>
      </c>
      <c r="AB42" s="286">
        <v>35000</v>
      </c>
      <c r="AC42" s="286">
        <v>35000</v>
      </c>
      <c r="AD42" s="286">
        <v>35000</v>
      </c>
      <c r="AE42" s="286">
        <v>35000</v>
      </c>
      <c r="AF42" s="286">
        <v>35000</v>
      </c>
      <c r="AG42" s="286">
        <v>35000</v>
      </c>
      <c r="AH42" s="286">
        <v>35000</v>
      </c>
      <c r="AI42" s="286">
        <v>35000</v>
      </c>
      <c r="AJ42" s="286">
        <v>35000</v>
      </c>
      <c r="AK42" s="286">
        <v>35000</v>
      </c>
      <c r="AL42" s="286">
        <v>35000</v>
      </c>
      <c r="AM42" s="286">
        <v>35000</v>
      </c>
    </row>
    <row r="43" spans="1:39">
      <c r="A43" s="143" t="s">
        <v>526</v>
      </c>
      <c r="B43" s="64" t="s">
        <v>603</v>
      </c>
      <c r="D43" s="286">
        <v>30000</v>
      </c>
      <c r="E43" s="286">
        <v>30000</v>
      </c>
      <c r="F43" s="286">
        <v>30000</v>
      </c>
      <c r="G43" s="286">
        <v>30000</v>
      </c>
      <c r="H43" s="286">
        <v>30000</v>
      </c>
      <c r="I43" s="286">
        <v>30000</v>
      </c>
      <c r="J43" s="286">
        <v>30000</v>
      </c>
      <c r="K43" s="286">
        <v>30000</v>
      </c>
      <c r="L43" s="286">
        <v>30000</v>
      </c>
      <c r="M43" s="286">
        <v>30000</v>
      </c>
      <c r="N43" s="286">
        <v>30000</v>
      </c>
      <c r="O43" s="286">
        <v>30000</v>
      </c>
      <c r="P43" s="286">
        <v>30000</v>
      </c>
      <c r="Q43" s="286">
        <v>30000</v>
      </c>
      <c r="R43" s="286">
        <v>30000</v>
      </c>
      <c r="S43" s="286">
        <v>30000</v>
      </c>
      <c r="T43" s="286">
        <v>30000</v>
      </c>
      <c r="U43" s="286">
        <v>30000</v>
      </c>
      <c r="V43" s="286">
        <v>30000</v>
      </c>
      <c r="W43" s="286">
        <v>30000</v>
      </c>
      <c r="X43" s="286">
        <v>30000</v>
      </c>
      <c r="Y43" s="286">
        <v>30000</v>
      </c>
      <c r="Z43" s="286">
        <v>30000</v>
      </c>
      <c r="AA43" s="286">
        <v>30000</v>
      </c>
      <c r="AB43" s="286">
        <v>30000</v>
      </c>
      <c r="AC43" s="286">
        <v>30000</v>
      </c>
      <c r="AD43" s="286">
        <v>30000</v>
      </c>
      <c r="AE43" s="286">
        <v>30000</v>
      </c>
      <c r="AF43" s="286">
        <v>30000</v>
      </c>
      <c r="AG43" s="286">
        <v>30000</v>
      </c>
      <c r="AH43" s="286">
        <v>30000</v>
      </c>
      <c r="AI43" s="286">
        <v>30000</v>
      </c>
      <c r="AJ43" s="286">
        <v>30000</v>
      </c>
      <c r="AK43" s="286">
        <v>30000</v>
      </c>
      <c r="AL43" s="286">
        <v>30000</v>
      </c>
      <c r="AM43" s="286">
        <v>30000</v>
      </c>
    </row>
    <row r="44" spans="1:39">
      <c r="A44" s="143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</row>
    <row r="45" spans="1:39">
      <c r="A45" s="143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5"/>
    </row>
    <row r="46" spans="1:39">
      <c r="A46" s="143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</row>
    <row r="47" spans="1:39">
      <c r="A47" s="143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88C7-6EEE-4C4B-B6E5-3F8BD1D4EB7E}">
  <sheetPr>
    <tabColor theme="9" tint="0.79998168889431442"/>
  </sheetPr>
  <dimension ref="F5:G9"/>
  <sheetViews>
    <sheetView workbookViewId="0">
      <selection activeCell="B24" sqref="B24"/>
    </sheetView>
  </sheetViews>
  <sheetFormatPr defaultRowHeight="14.4"/>
  <sheetData>
    <row r="5" spans="6:7" ht="25.8">
      <c r="F5" s="158" t="s">
        <v>133</v>
      </c>
    </row>
    <row r="7" spans="6:7">
      <c r="F7" t="s">
        <v>147</v>
      </c>
      <c r="G7" t="s">
        <v>139</v>
      </c>
    </row>
    <row r="8" spans="6:7">
      <c r="F8" t="s">
        <v>148</v>
      </c>
      <c r="G8" t="s">
        <v>141</v>
      </c>
    </row>
    <row r="9" spans="6:7">
      <c r="F9" t="s">
        <v>149</v>
      </c>
      <c r="G9" t="s">
        <v>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A4AB-84DA-409C-AA41-99C37907BE8F}">
  <sheetPr>
    <tabColor theme="7" tint="0.79998168889431442"/>
  </sheetPr>
  <dimension ref="A1:AY310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4" sqref="A4"/>
    </sheetView>
  </sheetViews>
  <sheetFormatPr defaultRowHeight="14.4" outlineLevelRow="1"/>
  <cols>
    <col min="1" max="1" width="41.109375" style="79" customWidth="1"/>
    <col min="2" max="2" width="8.88671875" style="79"/>
    <col min="3" max="3" width="11.5546875" style="79" customWidth="1"/>
    <col min="4" max="4" width="11.21875" style="79" bestFit="1" customWidth="1"/>
    <col min="5" max="39" width="8.88671875" style="79"/>
    <col min="40" max="40" width="4.21875" style="79" customWidth="1"/>
    <col min="41" max="41" width="11.88671875" style="79" customWidth="1"/>
    <col min="42" max="43" width="9.77734375" style="79" bestFit="1" customWidth="1"/>
    <col min="44" max="45" width="9.109375" style="79" bestFit="1" customWidth="1"/>
    <col min="46" max="47" width="8.88671875" style="79"/>
    <col min="48" max="48" width="17.33203125" style="79" customWidth="1"/>
    <col min="49" max="51" width="10.88671875" style="79" bestFit="1" customWidth="1"/>
    <col min="52" max="16384" width="8.88671875" style="79"/>
  </cols>
  <sheetData>
    <row r="1" spans="1:51" s="4" customFormat="1" ht="15.6">
      <c r="A1" s="1" t="s">
        <v>87</v>
      </c>
      <c r="B1" s="2"/>
      <c r="C1" s="2"/>
      <c r="D1" s="5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51" s="54" customFormat="1" ht="17.25" customHeight="1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51" s="54" customFormat="1" ht="15" customHeight="1">
      <c r="A3" s="317"/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51" s="59" customFormat="1" ht="13.2">
      <c r="A4" s="317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51" s="60" customFormat="1" ht="13.2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51" ht="7.8" customHeight="1">
      <c r="AN6" s="60"/>
    </row>
    <row r="7" spans="1:51" s="64" customFormat="1" ht="13.2">
      <c r="A7" s="147" t="s">
        <v>226</v>
      </c>
      <c r="B7" s="126" t="s">
        <v>168</v>
      </c>
      <c r="C7" s="82"/>
      <c r="D7" s="155">
        <v>0.4</v>
      </c>
      <c r="E7" s="155">
        <v>0.8</v>
      </c>
      <c r="F7" s="155">
        <v>1</v>
      </c>
      <c r="G7" s="155">
        <v>1</v>
      </c>
      <c r="H7" s="155">
        <v>0.4</v>
      </c>
      <c r="I7" s="155">
        <v>1</v>
      </c>
      <c r="J7" s="155">
        <v>1</v>
      </c>
      <c r="K7" s="155">
        <v>0.7</v>
      </c>
      <c r="L7" s="155">
        <v>1</v>
      </c>
      <c r="M7" s="155">
        <v>1</v>
      </c>
      <c r="N7" s="155">
        <v>0.9</v>
      </c>
      <c r="O7" s="155">
        <v>0.8</v>
      </c>
      <c r="P7" s="155">
        <v>0.4</v>
      </c>
      <c r="Q7" s="155">
        <v>0.8</v>
      </c>
      <c r="R7" s="155">
        <v>1</v>
      </c>
      <c r="S7" s="155">
        <v>1</v>
      </c>
      <c r="T7" s="155">
        <v>0.4</v>
      </c>
      <c r="U7" s="155">
        <v>1</v>
      </c>
      <c r="V7" s="155">
        <v>1</v>
      </c>
      <c r="W7" s="155">
        <v>0.7</v>
      </c>
      <c r="X7" s="155">
        <v>1</v>
      </c>
      <c r="Y7" s="155">
        <v>1</v>
      </c>
      <c r="Z7" s="155">
        <v>0.9</v>
      </c>
      <c r="AA7" s="155">
        <v>0.8</v>
      </c>
      <c r="AB7" s="155">
        <v>0.4</v>
      </c>
      <c r="AC7" s="155">
        <v>0.8</v>
      </c>
      <c r="AD7" s="155">
        <v>1</v>
      </c>
      <c r="AE7" s="155">
        <v>1</v>
      </c>
      <c r="AF7" s="155">
        <v>0.4</v>
      </c>
      <c r="AG7" s="155">
        <v>1</v>
      </c>
      <c r="AH7" s="155">
        <v>1</v>
      </c>
      <c r="AI7" s="155">
        <v>0.7</v>
      </c>
      <c r="AJ7" s="155">
        <v>1</v>
      </c>
      <c r="AK7" s="155">
        <v>1</v>
      </c>
      <c r="AL7" s="155">
        <v>0.9</v>
      </c>
      <c r="AM7" s="155">
        <v>0.8</v>
      </c>
      <c r="AN7" s="123"/>
      <c r="AO7" s="83"/>
      <c r="AP7" s="83"/>
      <c r="AQ7" s="83"/>
      <c r="AR7" s="124"/>
      <c r="AS7" s="124"/>
    </row>
    <row r="8" spans="1:51">
      <c r="A8" s="87" t="s">
        <v>193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60"/>
      <c r="AO8" s="87"/>
      <c r="AP8" s="87"/>
      <c r="AQ8" s="87"/>
    </row>
    <row r="9" spans="1:51" s="64" customFormat="1" ht="13.2">
      <c r="A9" s="147" t="s">
        <v>187</v>
      </c>
      <c r="B9" s="122" t="s">
        <v>158</v>
      </c>
      <c r="C9" s="82"/>
      <c r="D9" s="89">
        <f>D53+D165+D235+D289</f>
        <v>409.5</v>
      </c>
      <c r="E9" s="89">
        <f>E53+E165+E235+E289</f>
        <v>644.96249999999998</v>
      </c>
      <c r="F9" s="89">
        <f t="shared" ref="F9:AM9" si="1">F53+F165+F235+F289</f>
        <v>761.8619531249999</v>
      </c>
      <c r="G9" s="89">
        <f t="shared" si="1"/>
        <v>760.75725329296847</v>
      </c>
      <c r="H9" s="89">
        <f t="shared" si="1"/>
        <v>287.43794495369787</v>
      </c>
      <c r="I9" s="89">
        <f t="shared" si="1"/>
        <v>678.77207479595745</v>
      </c>
      <c r="J9" s="89">
        <f t="shared" si="1"/>
        <v>641.15888004665453</v>
      </c>
      <c r="K9" s="89">
        <f t="shared" si="1"/>
        <v>597.12969306130537</v>
      </c>
      <c r="L9" s="89">
        <f t="shared" si="1"/>
        <v>803.54135138393951</v>
      </c>
      <c r="M9" s="89">
        <f t="shared" si="1"/>
        <v>775.02499999999998</v>
      </c>
      <c r="N9" s="89">
        <f t="shared" si="1"/>
        <v>695.317275</v>
      </c>
      <c r="O9" s="89">
        <f t="shared" si="1"/>
        <v>616.11920199999997</v>
      </c>
      <c r="P9" s="89">
        <f t="shared" si="1"/>
        <v>312</v>
      </c>
      <c r="Q9" s="89">
        <f t="shared" si="1"/>
        <v>624</v>
      </c>
      <c r="R9" s="89">
        <f t="shared" si="1"/>
        <v>805</v>
      </c>
      <c r="S9" s="89">
        <f t="shared" si="1"/>
        <v>805</v>
      </c>
      <c r="T9" s="89">
        <f t="shared" si="1"/>
        <v>322</v>
      </c>
      <c r="U9" s="89">
        <f t="shared" si="1"/>
        <v>805</v>
      </c>
      <c r="V9" s="89">
        <f t="shared" si="1"/>
        <v>805</v>
      </c>
      <c r="W9" s="89">
        <f t="shared" si="1"/>
        <v>563.5</v>
      </c>
      <c r="X9" s="89">
        <f t="shared" si="1"/>
        <v>805</v>
      </c>
      <c r="Y9" s="89">
        <f t="shared" si="1"/>
        <v>805</v>
      </c>
      <c r="Z9" s="89">
        <f t="shared" si="1"/>
        <v>724.5</v>
      </c>
      <c r="AA9" s="89">
        <f t="shared" si="1"/>
        <v>644</v>
      </c>
      <c r="AB9" s="89">
        <f t="shared" si="1"/>
        <v>322</v>
      </c>
      <c r="AC9" s="89">
        <f t="shared" si="1"/>
        <v>644</v>
      </c>
      <c r="AD9" s="89">
        <f t="shared" si="1"/>
        <v>855</v>
      </c>
      <c r="AE9" s="89">
        <f t="shared" si="1"/>
        <v>855</v>
      </c>
      <c r="AF9" s="89">
        <f t="shared" si="1"/>
        <v>342</v>
      </c>
      <c r="AG9" s="89">
        <f t="shared" si="1"/>
        <v>855</v>
      </c>
      <c r="AH9" s="89">
        <f t="shared" si="1"/>
        <v>855</v>
      </c>
      <c r="AI9" s="89">
        <f t="shared" si="1"/>
        <v>598.5</v>
      </c>
      <c r="AJ9" s="89">
        <f t="shared" si="1"/>
        <v>855</v>
      </c>
      <c r="AK9" s="89">
        <f t="shared" si="1"/>
        <v>855</v>
      </c>
      <c r="AL9" s="89">
        <f t="shared" si="1"/>
        <v>769.5</v>
      </c>
      <c r="AM9" s="89">
        <f t="shared" si="1"/>
        <v>684</v>
      </c>
      <c r="AN9" s="123"/>
      <c r="AO9" s="83">
        <f t="shared" ref="AO9" si="2">SUM(D9:O9)</f>
        <v>7671.5831276595227</v>
      </c>
      <c r="AP9" s="83">
        <f t="shared" ref="AP9" si="3">SUM(P9:AA9)</f>
        <v>8020</v>
      </c>
      <c r="AQ9" s="83">
        <f>SUM(AB9:AM9)</f>
        <v>8490</v>
      </c>
      <c r="AR9" s="124"/>
      <c r="AS9" s="124"/>
    </row>
    <row r="10" spans="1:51" s="64" customFormat="1" ht="13.2">
      <c r="A10" s="147" t="s">
        <v>194</v>
      </c>
      <c r="B10" s="122" t="s">
        <v>227</v>
      </c>
      <c r="C10" s="82"/>
      <c r="D10" s="89">
        <f>'0'!D14</f>
        <v>130</v>
      </c>
      <c r="E10" s="89">
        <f>'0'!E14</f>
        <v>122.85</v>
      </c>
      <c r="F10" s="89">
        <f>'0'!F14</f>
        <v>116.09324999999998</v>
      </c>
      <c r="G10" s="89">
        <f>'0'!G14</f>
        <v>109.70812124999998</v>
      </c>
      <c r="H10" s="89">
        <f>'0'!H14</f>
        <v>103.67417458124997</v>
      </c>
      <c r="I10" s="89">
        <f>'0'!I14</f>
        <v>97.972094979281223</v>
      </c>
      <c r="J10" s="89">
        <f>'0'!J14</f>
        <v>92.583629755420745</v>
      </c>
      <c r="K10" s="89">
        <f>'0'!K14</f>
        <v>87.491530118872603</v>
      </c>
      <c r="L10" s="89">
        <f>'0'!L14</f>
        <v>82.679495962334599</v>
      </c>
      <c r="M10" s="89">
        <f>'0'!M14</f>
        <v>80</v>
      </c>
      <c r="N10" s="89">
        <f>'0'!N14</f>
        <v>80</v>
      </c>
      <c r="O10" s="89">
        <f>'0'!O14</f>
        <v>80</v>
      </c>
      <c r="P10" s="89">
        <f>'0'!P14</f>
        <v>80</v>
      </c>
      <c r="Q10" s="89">
        <f>'0'!Q14</f>
        <v>80</v>
      </c>
      <c r="R10" s="89">
        <f>'0'!R14</f>
        <v>80</v>
      </c>
      <c r="S10" s="89">
        <f>'0'!S14</f>
        <v>80</v>
      </c>
      <c r="T10" s="89">
        <f>'0'!T14</f>
        <v>80</v>
      </c>
      <c r="U10" s="89">
        <f>'0'!U14</f>
        <v>80</v>
      </c>
      <c r="V10" s="89">
        <f>'0'!V14</f>
        <v>80</v>
      </c>
      <c r="W10" s="89">
        <f>'0'!W14</f>
        <v>80</v>
      </c>
      <c r="X10" s="89">
        <f>'0'!X14</f>
        <v>80</v>
      </c>
      <c r="Y10" s="89">
        <f>'0'!Y14</f>
        <v>80</v>
      </c>
      <c r="Z10" s="89">
        <f>'0'!Z14</f>
        <v>80</v>
      </c>
      <c r="AA10" s="89">
        <f>'0'!AA14</f>
        <v>80</v>
      </c>
      <c r="AB10" s="89">
        <f>'0'!AB14</f>
        <v>80</v>
      </c>
      <c r="AC10" s="89">
        <f>'0'!AC14</f>
        <v>80</v>
      </c>
      <c r="AD10" s="89">
        <f>'0'!AD14</f>
        <v>80</v>
      </c>
      <c r="AE10" s="89">
        <f>'0'!AE14</f>
        <v>80</v>
      </c>
      <c r="AF10" s="89">
        <f>'0'!AF14</f>
        <v>80</v>
      </c>
      <c r="AG10" s="89">
        <f>'0'!AG14</f>
        <v>80</v>
      </c>
      <c r="AH10" s="89">
        <f>'0'!AH14</f>
        <v>80</v>
      </c>
      <c r="AI10" s="89">
        <f>'0'!AI14</f>
        <v>80</v>
      </c>
      <c r="AJ10" s="89">
        <f>'0'!AJ14</f>
        <v>80</v>
      </c>
      <c r="AK10" s="89">
        <f>'0'!AK14</f>
        <v>80</v>
      </c>
      <c r="AL10" s="89">
        <f>'0'!AL14</f>
        <v>80</v>
      </c>
      <c r="AM10" s="89">
        <f>'0'!AM14</f>
        <v>80</v>
      </c>
      <c r="AN10" s="123"/>
      <c r="AO10" s="83"/>
      <c r="AP10" s="83"/>
      <c r="AQ10" s="83"/>
      <c r="AR10" s="124"/>
      <c r="AS10" s="124"/>
    </row>
    <row r="11" spans="1:51" s="64" customFormat="1" ht="13.2">
      <c r="A11" s="147" t="s">
        <v>228</v>
      </c>
      <c r="B11" s="122" t="s">
        <v>158</v>
      </c>
      <c r="C11" s="82"/>
      <c r="D11" s="155">
        <f>D9/D10</f>
        <v>3.15</v>
      </c>
      <c r="E11" s="155">
        <f t="shared" ref="E11:AM11" si="4">E9/E10</f>
        <v>5.25</v>
      </c>
      <c r="F11" s="155">
        <f t="shared" si="4"/>
        <v>6.5625</v>
      </c>
      <c r="G11" s="155">
        <f t="shared" si="4"/>
        <v>6.9343749999999993</v>
      </c>
      <c r="H11" s="155">
        <f t="shared" si="4"/>
        <v>2.7725125000000004</v>
      </c>
      <c r="I11" s="155">
        <f t="shared" si="4"/>
        <v>6.9282184375000009</v>
      </c>
      <c r="J11" s="155">
        <f t="shared" si="4"/>
        <v>6.925186253125001</v>
      </c>
      <c r="K11" s="155">
        <f t="shared" si="4"/>
        <v>6.8249999999999984</v>
      </c>
      <c r="L11" s="155">
        <f t="shared" si="4"/>
        <v>9.7187500000000018</v>
      </c>
      <c r="M11" s="155">
        <f t="shared" si="4"/>
        <v>9.6878124999999997</v>
      </c>
      <c r="N11" s="155">
        <f t="shared" si="4"/>
        <v>8.6914659375000003</v>
      </c>
      <c r="O11" s="155">
        <f t="shared" si="4"/>
        <v>7.701490025</v>
      </c>
      <c r="P11" s="155">
        <f t="shared" si="4"/>
        <v>3.9</v>
      </c>
      <c r="Q11" s="155">
        <f t="shared" si="4"/>
        <v>7.8</v>
      </c>
      <c r="R11" s="155">
        <f t="shared" si="4"/>
        <v>10.0625</v>
      </c>
      <c r="S11" s="155">
        <f t="shared" si="4"/>
        <v>10.0625</v>
      </c>
      <c r="T11" s="155">
        <f t="shared" si="4"/>
        <v>4.0250000000000004</v>
      </c>
      <c r="U11" s="155">
        <f t="shared" si="4"/>
        <v>10.0625</v>
      </c>
      <c r="V11" s="155">
        <f t="shared" si="4"/>
        <v>10.0625</v>
      </c>
      <c r="W11" s="155">
        <f t="shared" si="4"/>
        <v>7.0437500000000002</v>
      </c>
      <c r="X11" s="155">
        <f t="shared" si="4"/>
        <v>10.0625</v>
      </c>
      <c r="Y11" s="155">
        <f t="shared" si="4"/>
        <v>10.0625</v>
      </c>
      <c r="Z11" s="155">
        <f t="shared" si="4"/>
        <v>9.0562500000000004</v>
      </c>
      <c r="AA11" s="155">
        <f t="shared" si="4"/>
        <v>8.0500000000000007</v>
      </c>
      <c r="AB11" s="155">
        <f t="shared" si="4"/>
        <v>4.0250000000000004</v>
      </c>
      <c r="AC11" s="155">
        <f t="shared" si="4"/>
        <v>8.0500000000000007</v>
      </c>
      <c r="AD11" s="155">
        <f t="shared" si="4"/>
        <v>10.6875</v>
      </c>
      <c r="AE11" s="155">
        <f t="shared" si="4"/>
        <v>10.6875</v>
      </c>
      <c r="AF11" s="155">
        <f t="shared" si="4"/>
        <v>4.2750000000000004</v>
      </c>
      <c r="AG11" s="155">
        <f t="shared" si="4"/>
        <v>10.6875</v>
      </c>
      <c r="AH11" s="155">
        <f t="shared" si="4"/>
        <v>10.6875</v>
      </c>
      <c r="AI11" s="155">
        <f t="shared" si="4"/>
        <v>7.4812500000000002</v>
      </c>
      <c r="AJ11" s="155">
        <f t="shared" si="4"/>
        <v>10.6875</v>
      </c>
      <c r="AK11" s="155">
        <f t="shared" si="4"/>
        <v>10.6875</v>
      </c>
      <c r="AL11" s="155">
        <f t="shared" si="4"/>
        <v>9.6187500000000004</v>
      </c>
      <c r="AM11" s="155">
        <f t="shared" si="4"/>
        <v>8.5500000000000007</v>
      </c>
      <c r="AN11" s="123"/>
      <c r="AO11" s="83"/>
      <c r="AP11" s="83"/>
      <c r="AQ11" s="83"/>
      <c r="AR11" s="124"/>
      <c r="AS11" s="124"/>
    </row>
    <row r="12" spans="1:51" s="64" customFormat="1" ht="13.2">
      <c r="A12" s="147" t="s">
        <v>162</v>
      </c>
      <c r="B12" s="126" t="s">
        <v>161</v>
      </c>
      <c r="C12" s="82"/>
      <c r="D12" s="89">
        <f>D57+D117+D169+D239+D293</f>
        <v>54632.5</v>
      </c>
      <c r="E12" s="89">
        <f t="shared" ref="E12:AM12" si="5">E57+E117+E169+E239+E293</f>
        <v>63567.504000000001</v>
      </c>
      <c r="F12" s="89">
        <f t="shared" si="5"/>
        <v>75008.661477749993</v>
      </c>
      <c r="G12" s="89">
        <f t="shared" si="5"/>
        <v>91920.783785895459</v>
      </c>
      <c r="H12" s="89">
        <f t="shared" si="5"/>
        <v>34690.565281136165</v>
      </c>
      <c r="I12" s="89">
        <f t="shared" si="5"/>
        <v>81827.971852496994</v>
      </c>
      <c r="J12" s="89">
        <f t="shared" si="5"/>
        <v>77208.427943574905</v>
      </c>
      <c r="K12" s="89">
        <f t="shared" si="5"/>
        <v>107133.86252098331</v>
      </c>
      <c r="L12" s="89">
        <f t="shared" si="5"/>
        <v>143020.48942956317</v>
      </c>
      <c r="M12" s="89">
        <f t="shared" si="5"/>
        <v>136858.41335773221</v>
      </c>
      <c r="N12" s="89">
        <f t="shared" si="5"/>
        <v>121825.589338722</v>
      </c>
      <c r="O12" s="89">
        <f t="shared" si="5"/>
        <v>107115.92143189462</v>
      </c>
      <c r="P12" s="89">
        <f t="shared" si="5"/>
        <v>55044.19899652381</v>
      </c>
      <c r="Q12" s="89">
        <f t="shared" si="5"/>
        <v>110696.08197297809</v>
      </c>
      <c r="R12" s="89">
        <f t="shared" si="5"/>
        <v>147307.99440353754</v>
      </c>
      <c r="S12" s="89">
        <f t="shared" si="5"/>
        <v>148421.54833078352</v>
      </c>
      <c r="T12" s="89">
        <f t="shared" si="5"/>
        <v>59819.831383633478</v>
      </c>
      <c r="U12" s="89">
        <f t="shared" si="5"/>
        <v>150692.27297905181</v>
      </c>
      <c r="V12" s="89">
        <f t="shared" si="5"/>
        <v>151849.82252777944</v>
      </c>
      <c r="W12" s="89">
        <f t="shared" si="5"/>
        <v>107115.6941544484</v>
      </c>
      <c r="X12" s="89">
        <f t="shared" si="5"/>
        <v>154210.26168350887</v>
      </c>
      <c r="Y12" s="89">
        <f t="shared" si="5"/>
        <v>155413.54508539449</v>
      </c>
      <c r="Z12" s="89">
        <f t="shared" si="5"/>
        <v>141137.99843550785</v>
      </c>
      <c r="AA12" s="89">
        <f t="shared" si="5"/>
        <v>125455.99860934031</v>
      </c>
      <c r="AB12" s="89">
        <f t="shared" si="5"/>
        <v>62727.999304670157</v>
      </c>
      <c r="AC12" s="89">
        <f t="shared" si="5"/>
        <v>125455.99860934031</v>
      </c>
      <c r="AD12" s="89">
        <f t="shared" si="5"/>
        <v>184593.05510287231</v>
      </c>
      <c r="AE12" s="89">
        <f t="shared" si="5"/>
        <v>184593.05510287231</v>
      </c>
      <c r="AF12" s="89">
        <f t="shared" si="5"/>
        <v>73837.222041148925</v>
      </c>
      <c r="AG12" s="89">
        <f t="shared" si="5"/>
        <v>184593.05510287231</v>
      </c>
      <c r="AH12" s="89">
        <f t="shared" si="5"/>
        <v>184593.05510287231</v>
      </c>
      <c r="AI12" s="89">
        <f t="shared" si="5"/>
        <v>129215.13857201063</v>
      </c>
      <c r="AJ12" s="89">
        <f t="shared" si="5"/>
        <v>184593.05510287231</v>
      </c>
      <c r="AK12" s="89">
        <f t="shared" si="5"/>
        <v>184593.05510287231</v>
      </c>
      <c r="AL12" s="89">
        <f t="shared" si="5"/>
        <v>166133.74959258511</v>
      </c>
      <c r="AM12" s="89">
        <f t="shared" si="5"/>
        <v>147674.44408229785</v>
      </c>
      <c r="AN12" s="123"/>
      <c r="AO12" s="83">
        <f t="shared" ref="AO12:AO13" si="6">SUM(D12:O12)</f>
        <v>1094810.6904197489</v>
      </c>
      <c r="AP12" s="83">
        <f t="shared" ref="AP12:AP13" si="7">SUM(P12:AA12)</f>
        <v>1507165.2485624873</v>
      </c>
      <c r="AQ12" s="83">
        <f>SUM(AB12:AM12)</f>
        <v>1812602.8828192865</v>
      </c>
      <c r="AR12" s="124"/>
      <c r="AS12" s="124"/>
    </row>
    <row r="13" spans="1:51" s="64" customFormat="1" ht="13.2">
      <c r="A13" s="147" t="s">
        <v>165</v>
      </c>
      <c r="B13" s="126" t="s">
        <v>161</v>
      </c>
      <c r="C13" s="82"/>
      <c r="D13" s="123">
        <f>D59+D84*'0'!D17+D119+D171+D241+D295</f>
        <v>392788.71277777781</v>
      </c>
      <c r="E13" s="123">
        <f>E59+E84*'0'!E17+E119+E171+E241+E295</f>
        <v>391066.52922641323</v>
      </c>
      <c r="F13" s="123">
        <f>F59+F84*'0'!F17+F119+F171+F241+F295</f>
        <v>389988.05416053144</v>
      </c>
      <c r="G13" s="123">
        <f>G59+G84*'0'!G17+G119+G171+G241+G295</f>
        <v>389159.1231149002</v>
      </c>
      <c r="H13" s="123">
        <f>H59+H84*'0'!H17+H119+H171+H241+H295</f>
        <v>388154.02873870148</v>
      </c>
      <c r="I13" s="123">
        <f>I59+I84*'0'!I17+I119+I171+I241+I295</f>
        <v>383953.97287174506</v>
      </c>
      <c r="J13" s="123">
        <f>J59+J84*'0'!J17+J119+J171+J241+J295</f>
        <v>373597.7020645283</v>
      </c>
      <c r="K13" s="123">
        <f>K59+K84*'0'!K17+K119+K171+K241+K295</f>
        <v>363457.05849506683</v>
      </c>
      <c r="L13" s="123">
        <f>L59+L84*'0'!L17+L119+L171+L241+L295</f>
        <v>355511.39749128046</v>
      </c>
      <c r="M13" s="123">
        <f>M59+M84*'0'!M17+M119+M171+M241+M295</f>
        <v>349701.66524230596</v>
      </c>
      <c r="N13" s="123">
        <f>N59+N84*'0'!N17+N119+N171+N241+N295</f>
        <v>343772.32627311366</v>
      </c>
      <c r="O13" s="123">
        <f>O59+O84*'0'!O17+O119+O171+O241+O295</f>
        <v>333859.75275930169</v>
      </c>
      <c r="P13" s="123">
        <f>P59+P84*'0'!P17+P119+P171+P241+P295</f>
        <v>323983.75620181032</v>
      </c>
      <c r="Q13" s="123">
        <f>Q59+Q84*'0'!Q17+Q119+Q171+Q241+Q295</f>
        <v>312306.83634576632</v>
      </c>
      <c r="R13" s="123">
        <f>R59+R84*'0'!R17+R119+R171+R241+R295</f>
        <v>304149.7626134539</v>
      </c>
      <c r="S13" s="123">
        <f>S59+S84*'0'!S17+S119+S171+S241+S295</f>
        <v>298279.96640455426</v>
      </c>
      <c r="T13" s="123">
        <f>T59+T84*'0'!T17+T119+T171+T241+T295</f>
        <v>292816.65188090759</v>
      </c>
      <c r="U13" s="123">
        <f>U59+U84*'0'!U17+U119+U171+U241+U295</f>
        <v>283574.46745504701</v>
      </c>
      <c r="V13" s="123">
        <f>V59+V84*'0'!V17+V119+V171+V241+V295</f>
        <v>279053.05158653425</v>
      </c>
      <c r="W13" s="123">
        <f>W59+W84*'0'!W17+W119+W171+W241+W295</f>
        <v>274809.40505783662</v>
      </c>
      <c r="X13" s="123">
        <f>X59+X84*'0'!X17+X119+X171+X241+X295</f>
        <v>268777.82680626982</v>
      </c>
      <c r="Y13" s="123">
        <f>Y59+Y84*'0'!Y17+Y119+Y171+Y241+Y295</f>
        <v>266962.75712445675</v>
      </c>
      <c r="Z13" s="123">
        <f>Z59+Z84*'0'!Z17+Z119+Z171+Z241+Z295</f>
        <v>265209.68703025527</v>
      </c>
      <c r="AA13" s="123">
        <f>AA59+AA84*'0'!AA17+AA119+AA171+AA241+AA295</f>
        <v>262830.15182873321</v>
      </c>
      <c r="AB13" s="123">
        <f>AB59+AB84*'0'!AB17+AB119+AB171+AB241+AB295</f>
        <v>259795.3100429911</v>
      </c>
      <c r="AC13" s="123">
        <f>AC59+AC84*'0'!AC17+AC119+AC171+AC241+AC295</f>
        <v>254048.83104169281</v>
      </c>
      <c r="AD13" s="123">
        <f>AD59+AD84*'0'!AD17+AD119+AD171+AD241+AD295</f>
        <v>251286.11247583115</v>
      </c>
      <c r="AE13" s="123">
        <f>AE59+AE84*'0'!AE17+AE119+AE171+AE241+AE295</f>
        <v>251156.37747174062</v>
      </c>
      <c r="AF13" s="123">
        <f>AF59+AF84*'0'!AF17+AF119+AF171+AF241+AF295</f>
        <v>250973.25830090034</v>
      </c>
      <c r="AG13" s="123">
        <f>AG59+AG84*'0'!AG17+AG119+AG171+AG241+AG295</f>
        <v>245857.16411876987</v>
      </c>
      <c r="AH13" s="123">
        <f>AH59+AH84*'0'!AH17+AH119+AH171+AH241+AH295</f>
        <v>245801.55933445861</v>
      </c>
      <c r="AI13" s="123">
        <f>AI59+AI84*'0'!AI17+AI119+AI171+AI241+AI295</f>
        <v>245692.60030230205</v>
      </c>
      <c r="AJ13" s="123">
        <f>AJ59+AJ84*'0'!AJ17+AJ119+AJ171+AJ241+AJ295</f>
        <v>243092.27952492118</v>
      </c>
      <c r="AK13" s="123">
        <f>AK59+AK84*'0'!AK17+AK119+AK171+AK241+AK295</f>
        <v>242999.0208752155</v>
      </c>
      <c r="AL13" s="123">
        <f>AL59+AL84*'0'!AL17+AL119+AL171+AL241+AL295</f>
        <v>242857.50283714276</v>
      </c>
      <c r="AM13" s="123">
        <f>AM59+AM84*'0'!AM17+AM119+AM171+AM241+AM295</f>
        <v>241857.1769787283</v>
      </c>
      <c r="AN13" s="123"/>
      <c r="AO13" s="83">
        <f t="shared" si="6"/>
        <v>4455010.3232156653</v>
      </c>
      <c r="AP13" s="83">
        <f t="shared" si="7"/>
        <v>3432754.3203356252</v>
      </c>
      <c r="AQ13" s="83">
        <f t="shared" ref="AQ13" si="8">SUM(AB13:AM13)</f>
        <v>2975417.1933046943</v>
      </c>
      <c r="AR13" s="124"/>
      <c r="AS13" s="124"/>
    </row>
    <row r="14" spans="1:51" s="86" customFormat="1" ht="13.2">
      <c r="A14" s="147" t="s">
        <v>166</v>
      </c>
      <c r="B14" s="126" t="s">
        <v>161</v>
      </c>
      <c r="C14" s="132">
        <f>C28+C172+C201+C220+C296</f>
        <v>5685987.8508254997</v>
      </c>
      <c r="D14" s="132">
        <f t="shared" ref="D14:AM14" si="9">D28+D172+D201+D220+D296</f>
        <v>5527478.5705372216</v>
      </c>
      <c r="E14" s="132">
        <f t="shared" si="9"/>
        <v>5376030.2846445087</v>
      </c>
      <c r="F14" s="132">
        <f t="shared" si="9"/>
        <v>5233580.616508753</v>
      </c>
      <c r="G14" s="132">
        <f t="shared" si="9"/>
        <v>5105421.4072358347</v>
      </c>
      <c r="H14" s="132">
        <f t="shared" si="9"/>
        <v>4917655.4912332324</v>
      </c>
      <c r="I14" s="132">
        <f t="shared" si="9"/>
        <v>4777913.0867198491</v>
      </c>
      <c r="J14" s="132">
        <f t="shared" si="9"/>
        <v>4640659.7371746423</v>
      </c>
      <c r="K14" s="132">
        <f t="shared" si="9"/>
        <v>4540289.7472847914</v>
      </c>
      <c r="L14" s="132">
        <f t="shared" si="9"/>
        <v>4480632.9811856216</v>
      </c>
      <c r="M14" s="132">
        <f t="shared" si="9"/>
        <v>4417567.1884243451</v>
      </c>
      <c r="N14" s="132">
        <f t="shared" si="9"/>
        <v>4342402.3614307838</v>
      </c>
      <c r="O14" s="132">
        <f t="shared" si="9"/>
        <v>4259504.8018453913</v>
      </c>
      <c r="P14" s="132">
        <f t="shared" si="9"/>
        <v>4131534.5909472783</v>
      </c>
      <c r="Q14" s="132">
        <f t="shared" si="9"/>
        <v>4068073.7959555215</v>
      </c>
      <c r="R14" s="132">
        <f t="shared" si="9"/>
        <v>4046618.9879390146</v>
      </c>
      <c r="S14" s="132">
        <f t="shared" si="9"/>
        <v>4029439.7908547847</v>
      </c>
      <c r="T14" s="132">
        <f t="shared" si="9"/>
        <v>3926468.6069272608</v>
      </c>
      <c r="U14" s="132">
        <f t="shared" si="9"/>
        <v>3921011.5362896216</v>
      </c>
      <c r="V14" s="132">
        <f t="shared" si="9"/>
        <v>3918684.9285924551</v>
      </c>
      <c r="W14" s="132">
        <f t="shared" si="9"/>
        <v>3873370.3066234235</v>
      </c>
      <c r="X14" s="132">
        <f t="shared" si="9"/>
        <v>3878734.2486563325</v>
      </c>
      <c r="Y14" s="132">
        <f t="shared" si="9"/>
        <v>3884717.9136298262</v>
      </c>
      <c r="Z14" s="132">
        <f t="shared" si="9"/>
        <v>3875828.4445073833</v>
      </c>
      <c r="AA14" s="132">
        <f t="shared" si="9"/>
        <v>3851332.8663708498</v>
      </c>
      <c r="AB14" s="132">
        <f t="shared" si="9"/>
        <v>3764886.559213731</v>
      </c>
      <c r="AC14" s="132">
        <f t="shared" si="9"/>
        <v>3744702.3102909559</v>
      </c>
      <c r="AD14" s="132">
        <f t="shared" si="9"/>
        <v>3784249.664757384</v>
      </c>
      <c r="AE14" s="132">
        <f t="shared" si="9"/>
        <v>3821801.9459911142</v>
      </c>
      <c r="AF14" s="132">
        <f t="shared" si="9"/>
        <v>3746699.2012619097</v>
      </c>
      <c r="AG14" s="132">
        <f t="shared" si="9"/>
        <v>3785427.7179459478</v>
      </c>
      <c r="AH14" s="132">
        <f t="shared" si="9"/>
        <v>3822211.9869002984</v>
      </c>
      <c r="AI14" s="132">
        <f t="shared" si="9"/>
        <v>3801767.442892225</v>
      </c>
      <c r="AJ14" s="132">
        <f t="shared" si="9"/>
        <v>3837380.4778379505</v>
      </c>
      <c r="AK14" s="132">
        <f t="shared" si="9"/>
        <v>3871204.5262460252</v>
      </c>
      <c r="AL14" s="132">
        <f t="shared" si="9"/>
        <v>3884866.1868982776</v>
      </c>
      <c r="AM14" s="132">
        <f t="shared" si="9"/>
        <v>3879261.1596207209</v>
      </c>
      <c r="AN14" s="84"/>
      <c r="AO14" s="83">
        <f>O14</f>
        <v>4259504.8018453913</v>
      </c>
      <c r="AP14" s="83">
        <f>AA14</f>
        <v>3851332.8663708498</v>
      </c>
      <c r="AQ14" s="83">
        <f>AM14</f>
        <v>3879261.1596207209</v>
      </c>
      <c r="AR14" s="124"/>
      <c r="AS14" s="124"/>
      <c r="AT14" s="64"/>
      <c r="AU14" s="64"/>
      <c r="AV14" s="64"/>
      <c r="AW14" s="64"/>
      <c r="AX14" s="64"/>
      <c r="AY14" s="64"/>
    </row>
    <row r="15" spans="1:51" s="86" customFormat="1" ht="13.2">
      <c r="A15" s="147" t="s">
        <v>169</v>
      </c>
      <c r="B15" s="126" t="s">
        <v>161</v>
      </c>
      <c r="C15" s="82"/>
      <c r="D15" s="132">
        <f t="shared" ref="D15:AM15" si="10">D29+D174+D203+D221+D298</f>
        <v>48122.610430047986</v>
      </c>
      <c r="E15" s="132">
        <f t="shared" si="10"/>
        <v>46738.662555475348</v>
      </c>
      <c r="F15" s="132">
        <f t="shared" si="10"/>
        <v>45449.790689275993</v>
      </c>
      <c r="G15" s="132">
        <f t="shared" si="10"/>
        <v>44173.37863306926</v>
      </c>
      <c r="H15" s="132">
        <f t="shared" si="10"/>
        <v>42319.441422530668</v>
      </c>
      <c r="I15" s="132">
        <f t="shared" si="10"/>
        <v>40923.175252328743</v>
      </c>
      <c r="J15" s="132">
        <f t="shared" si="10"/>
        <v>39556.849137054931</v>
      </c>
      <c r="K15" s="132">
        <f t="shared" si="10"/>
        <v>38621.408732966083</v>
      </c>
      <c r="L15" s="132">
        <f t="shared" si="10"/>
        <v>38102.012719646867</v>
      </c>
      <c r="M15" s="132">
        <f t="shared" si="10"/>
        <v>37545.616741047961</v>
      </c>
      <c r="N15" s="132">
        <f t="shared" si="10"/>
        <v>36863.542103883337</v>
      </c>
      <c r="O15" s="132">
        <f t="shared" si="10"/>
        <v>36103.132418444817</v>
      </c>
      <c r="P15" s="132">
        <f t="shared" si="10"/>
        <v>34884.38277809749</v>
      </c>
      <c r="Q15" s="132">
        <f t="shared" si="10"/>
        <v>34328.689255828642</v>
      </c>
      <c r="R15" s="132">
        <f t="shared" si="10"/>
        <v>34209.276678023052</v>
      </c>
      <c r="S15" s="132">
        <f t="shared" si="10"/>
        <v>34133.792646427188</v>
      </c>
      <c r="T15" s="132">
        <f t="shared" si="10"/>
        <v>33175.34686514693</v>
      </c>
      <c r="U15" s="132">
        <f t="shared" si="10"/>
        <v>33221.555575925879</v>
      </c>
      <c r="V15" s="132">
        <f t="shared" si="10"/>
        <v>33299.431721026966</v>
      </c>
      <c r="W15" s="132">
        <f t="shared" si="10"/>
        <v>32933.779366883777</v>
      </c>
      <c r="X15" s="132">
        <f t="shared" si="10"/>
        <v>33090.292797772396</v>
      </c>
      <c r="Y15" s="132">
        <f t="shared" si="10"/>
        <v>33251.375187269819</v>
      </c>
      <c r="Z15" s="132">
        <f t="shared" si="10"/>
        <v>33257.357531985239</v>
      </c>
      <c r="AA15" s="132">
        <f t="shared" si="10"/>
        <v>33100.203853418294</v>
      </c>
      <c r="AB15" s="132">
        <f t="shared" si="10"/>
        <v>32302.128318327752</v>
      </c>
      <c r="AC15" s="132">
        <f t="shared" si="10"/>
        <v>32186.788193389511</v>
      </c>
      <c r="AD15" s="132">
        <f t="shared" si="10"/>
        <v>32700.814361569406</v>
      </c>
      <c r="AE15" s="132">
        <f t="shared" si="10"/>
        <v>33191.308734375249</v>
      </c>
      <c r="AF15" s="132">
        <f t="shared" si="10"/>
        <v>32507.7928159558</v>
      </c>
      <c r="AG15" s="132">
        <f t="shared" si="10"/>
        <v>33006.68260416983</v>
      </c>
      <c r="AH15" s="132">
        <f t="shared" si="10"/>
        <v>33482.723213214536</v>
      </c>
      <c r="AI15" s="132">
        <f t="shared" si="10"/>
        <v>33361.18815506059</v>
      </c>
      <c r="AJ15" s="132">
        <f t="shared" si="10"/>
        <v>33820.774129890029</v>
      </c>
      <c r="AK15" s="132">
        <f t="shared" si="10"/>
        <v>34259.319485057931</v>
      </c>
      <c r="AL15" s="132">
        <f t="shared" si="10"/>
        <v>34485.868652729674</v>
      </c>
      <c r="AM15" s="132">
        <f t="shared" si="10"/>
        <v>34510.056619861207</v>
      </c>
      <c r="AN15" s="84"/>
      <c r="AO15" s="83">
        <f>O15</f>
        <v>36103.132418444817</v>
      </c>
      <c r="AP15" s="83">
        <f>AA15</f>
        <v>33100.203853418294</v>
      </c>
      <c r="AQ15" s="83">
        <f>AM15</f>
        <v>34510.056619861207</v>
      </c>
      <c r="AR15" s="124"/>
      <c r="AS15" s="124"/>
      <c r="AT15" s="64"/>
      <c r="AU15" s="64"/>
      <c r="AV15" s="64"/>
      <c r="AW15" s="64"/>
      <c r="AX15" s="64"/>
      <c r="AY15" s="64"/>
    </row>
    <row r="16" spans="1:51" s="64" customFormat="1" ht="13.2">
      <c r="A16" s="147" t="s">
        <v>173</v>
      </c>
      <c r="B16" s="126" t="s">
        <v>161</v>
      </c>
      <c r="C16" s="82"/>
      <c r="D16" s="132">
        <f t="shared" ref="D16:AM16" si="11">D30+D179+D208+D222+D303</f>
        <v>-180176.50238225836</v>
      </c>
      <c r="E16" s="132">
        <f t="shared" si="11"/>
        <v>-173027.52584519732</v>
      </c>
      <c r="F16" s="132">
        <f t="shared" si="11"/>
        <v>-166079.32702189253</v>
      </c>
      <c r="G16" s="132">
        <f t="shared" si="11"/>
        <v>-159707.0758284349</v>
      </c>
      <c r="H16" s="132">
        <f t="shared" si="11"/>
        <v>-152225.46595329166</v>
      </c>
      <c r="I16" s="132">
        <f t="shared" si="11"/>
        <v>-145741.96480149866</v>
      </c>
      <c r="J16" s="132">
        <f t="shared" si="11"/>
        <v>-139527.34164784409</v>
      </c>
      <c r="K16" s="132">
        <f t="shared" si="11"/>
        <v>-135145.81777418786</v>
      </c>
      <c r="L16" s="132">
        <f t="shared" si="11"/>
        <v>-132004.20483907807</v>
      </c>
      <c r="M16" s="132">
        <f t="shared" si="11"/>
        <v>-128820.72206491081</v>
      </c>
      <c r="N16" s="132">
        <f t="shared" si="11"/>
        <v>-125352.26443218175</v>
      </c>
      <c r="O16" s="132">
        <f t="shared" si="11"/>
        <v>-121758.1141464566</v>
      </c>
      <c r="P16" s="132">
        <f t="shared" si="11"/>
        <v>-125306.85811239728</v>
      </c>
      <c r="Q16" s="132">
        <f t="shared" si="11"/>
        <v>-123049.62091199427</v>
      </c>
      <c r="R16" s="132">
        <f t="shared" si="11"/>
        <v>-122178.50016089066</v>
      </c>
      <c r="S16" s="132">
        <f t="shared" si="11"/>
        <v>-121486.31270805068</v>
      </c>
      <c r="T16" s="132">
        <f t="shared" si="11"/>
        <v>-118217.91890581475</v>
      </c>
      <c r="U16" s="132">
        <f t="shared" si="11"/>
        <v>-117965.53139140122</v>
      </c>
      <c r="V16" s="132">
        <f t="shared" si="11"/>
        <v>-117847.00806061077</v>
      </c>
      <c r="W16" s="132">
        <f t="shared" si="11"/>
        <v>-116441.84737371767</v>
      </c>
      <c r="X16" s="132">
        <f t="shared" si="11"/>
        <v>-116624.75911753319</v>
      </c>
      <c r="Y16" s="132">
        <f t="shared" si="11"/>
        <v>-116841.88294760686</v>
      </c>
      <c r="Z16" s="132">
        <f t="shared" si="11"/>
        <v>-116614.55289232837</v>
      </c>
      <c r="AA16" s="132">
        <f t="shared" si="11"/>
        <v>-115906.67250285274</v>
      </c>
      <c r="AB16" s="132">
        <f t="shared" si="11"/>
        <v>-113282.72771557904</v>
      </c>
      <c r="AC16" s="132">
        <f t="shared" si="11"/>
        <v>-112707.1410073071</v>
      </c>
      <c r="AD16" s="132">
        <f t="shared" si="11"/>
        <v>-114211.38432551306</v>
      </c>
      <c r="AE16" s="132">
        <f t="shared" si="11"/>
        <v>-115647.26990255874</v>
      </c>
      <c r="AF16" s="132">
        <f t="shared" si="11"/>
        <v>-113452.14802303708</v>
      </c>
      <c r="AG16" s="132">
        <f t="shared" si="11"/>
        <v>-114911.87263737064</v>
      </c>
      <c r="AH16" s="132">
        <f t="shared" si="11"/>
        <v>-116305.42003272948</v>
      </c>
      <c r="AI16" s="132">
        <f t="shared" si="11"/>
        <v>-115852.89493671832</v>
      </c>
      <c r="AJ16" s="132">
        <f t="shared" si="11"/>
        <v>-117198.59001162628</v>
      </c>
      <c r="AK16" s="132">
        <f t="shared" si="11"/>
        <v>-118483.2980664043</v>
      </c>
      <c r="AL16" s="132">
        <f t="shared" si="11"/>
        <v>-119115.46016826812</v>
      </c>
      <c r="AM16" s="132">
        <f t="shared" si="11"/>
        <v>-119122.93308444947</v>
      </c>
      <c r="AN16" s="123"/>
      <c r="AO16" s="83">
        <f>O16</f>
        <v>-121758.1141464566</v>
      </c>
      <c r="AP16" s="83">
        <f>AA16</f>
        <v>-115906.67250285274</v>
      </c>
      <c r="AQ16" s="83">
        <f>AM16</f>
        <v>-119122.93308444947</v>
      </c>
      <c r="AR16" s="124"/>
      <c r="AS16" s="124"/>
    </row>
    <row r="17" spans="1:45" s="64" customFormat="1" ht="13.2">
      <c r="A17" s="147" t="s">
        <v>174</v>
      </c>
      <c r="B17" s="126" t="s">
        <v>161</v>
      </c>
      <c r="C17" s="82"/>
      <c r="D17" s="132">
        <f t="shared" ref="D17:AM17" si="12">D31+D180+D209+D223+D304</f>
        <v>109670.06117542756</v>
      </c>
      <c r="E17" s="132">
        <f t="shared" si="12"/>
        <v>106890.47400936735</v>
      </c>
      <c r="F17" s="132">
        <f t="shared" si="12"/>
        <v>104308.46371070757</v>
      </c>
      <c r="G17" s="132">
        <f t="shared" si="12"/>
        <v>101934.0290138378</v>
      </c>
      <c r="H17" s="132">
        <f t="shared" si="12"/>
        <v>99047.579757261177</v>
      </c>
      <c r="I17" s="132">
        <f t="shared" si="12"/>
        <v>96034.878011375476</v>
      </c>
      <c r="J17" s="132">
        <f t="shared" si="12"/>
        <v>93544.203680126055</v>
      </c>
      <c r="K17" s="132">
        <f t="shared" si="12"/>
        <v>91426.291110893886</v>
      </c>
      <c r="L17" s="132">
        <f t="shared" si="12"/>
        <v>90075.68090870828</v>
      </c>
      <c r="M17" s="132">
        <f t="shared" si="12"/>
        <v>89102.473168021199</v>
      </c>
      <c r="N17" s="132">
        <f t="shared" si="12"/>
        <v>87964.472680993713</v>
      </c>
      <c r="O17" s="132">
        <f t="shared" si="12"/>
        <v>86615.903817767699</v>
      </c>
      <c r="P17" s="132">
        <f t="shared" si="12"/>
        <v>84714.76105800076</v>
      </c>
      <c r="Q17" s="132">
        <f t="shared" si="12"/>
        <v>83004.384757252512</v>
      </c>
      <c r="R17" s="132">
        <f t="shared" si="12"/>
        <v>82381.671031016187</v>
      </c>
      <c r="S17" s="132">
        <f t="shared" si="12"/>
        <v>82227.041713135142</v>
      </c>
      <c r="T17" s="132">
        <f t="shared" si="12"/>
        <v>81226.313515272923</v>
      </c>
      <c r="U17" s="132">
        <f t="shared" si="12"/>
        <v>80339.578756653951</v>
      </c>
      <c r="V17" s="132">
        <f t="shared" si="12"/>
        <v>80484.803217408233</v>
      </c>
      <c r="W17" s="132">
        <f t="shared" si="12"/>
        <v>80031.440533111949</v>
      </c>
      <c r="X17" s="132">
        <f t="shared" si="12"/>
        <v>79627.072178006827</v>
      </c>
      <c r="Y17" s="132">
        <f t="shared" si="12"/>
        <v>79749.946075961489</v>
      </c>
      <c r="Z17" s="132">
        <f t="shared" si="12"/>
        <v>79724.604948876658</v>
      </c>
      <c r="AA17" s="132">
        <f t="shared" si="12"/>
        <v>79384.299464310156</v>
      </c>
      <c r="AB17" s="132">
        <f t="shared" si="12"/>
        <v>78244.409790083373</v>
      </c>
      <c r="AC17" s="132">
        <f t="shared" si="12"/>
        <v>77148.888260750638</v>
      </c>
      <c r="AD17" s="132">
        <f t="shared" si="12"/>
        <v>77343.496361002457</v>
      </c>
      <c r="AE17" s="132">
        <f t="shared" si="12"/>
        <v>78124.873540393062</v>
      </c>
      <c r="AF17" s="132">
        <f t="shared" si="12"/>
        <v>77729.934608488096</v>
      </c>
      <c r="AG17" s="132">
        <f t="shared" si="12"/>
        <v>77347.454509323798</v>
      </c>
      <c r="AH17" s="132">
        <f t="shared" si="12"/>
        <v>78113.418399813483</v>
      </c>
      <c r="AI17" s="132">
        <f t="shared" si="12"/>
        <v>78272.287267136489</v>
      </c>
      <c r="AJ17" s="132">
        <f t="shared" si="12"/>
        <v>78419.363543781976</v>
      </c>
      <c r="AK17" s="132">
        <f t="shared" si="12"/>
        <v>79123.510911208577</v>
      </c>
      <c r="AL17" s="132">
        <f t="shared" si="12"/>
        <v>79602.494798256477</v>
      </c>
      <c r="AM17" s="132">
        <f t="shared" si="12"/>
        <v>79677.029951734963</v>
      </c>
      <c r="AN17" s="123"/>
      <c r="AO17" s="83">
        <f>SUM(D17:O17)</f>
        <v>1156614.5110444876</v>
      </c>
      <c r="AP17" s="83">
        <f>SUM(P17:AA17)</f>
        <v>972895.9172490068</v>
      </c>
      <c r="AQ17" s="83">
        <f>SUM(AB17:AM17)</f>
        <v>939147.16194197338</v>
      </c>
      <c r="AR17" s="124"/>
      <c r="AS17" s="124"/>
    </row>
    <row r="18" spans="1:45" s="64" customFormat="1" ht="13.2">
      <c r="A18" s="147" t="s">
        <v>175</v>
      </c>
      <c r="B18" s="126" t="s">
        <v>161</v>
      </c>
      <c r="C18" s="82"/>
      <c r="D18" s="132">
        <f t="shared" ref="D18:AM18" si="13">D32+D181+D210+D224+D305</f>
        <v>-70017.4264390514</v>
      </c>
      <c r="E18" s="132">
        <f t="shared" si="13"/>
        <v>-68081.506083646935</v>
      </c>
      <c r="F18" s="132">
        <f t="shared" si="13"/>
        <v>-66245.952356193797</v>
      </c>
      <c r="G18" s="132">
        <f t="shared" si="13"/>
        <v>-64555.929187909853</v>
      </c>
      <c r="H18" s="132">
        <f t="shared" si="13"/>
        <v>-62582.653824147732</v>
      </c>
      <c r="I18" s="132">
        <f t="shared" si="13"/>
        <v>-60536.958356748502</v>
      </c>
      <c r="J18" s="132">
        <f t="shared" si="13"/>
        <v>-58806.941798991465</v>
      </c>
      <c r="K18" s="132">
        <f t="shared" si="13"/>
        <v>-57322.978694529353</v>
      </c>
      <c r="L18" s="132">
        <f t="shared" si="13"/>
        <v>-56323.97058126481</v>
      </c>
      <c r="M18" s="132">
        <f t="shared" si="13"/>
        <v>-55558.090517820528</v>
      </c>
      <c r="N18" s="132">
        <f t="shared" si="13"/>
        <v>-54695.262355197636</v>
      </c>
      <c r="O18" s="132">
        <f t="shared" si="13"/>
        <v>-53708.463385707109</v>
      </c>
      <c r="P18" s="132">
        <f t="shared" si="13"/>
        <v>-52391.608947880588</v>
      </c>
      <c r="Q18" s="132">
        <f t="shared" si="13"/>
        <v>-51196.212906210363</v>
      </c>
      <c r="R18" s="132">
        <f t="shared" si="13"/>
        <v>-50666.517177647343</v>
      </c>
      <c r="S18" s="132">
        <f t="shared" si="13"/>
        <v>-50426.060900201614</v>
      </c>
      <c r="T18" s="132">
        <f t="shared" si="13"/>
        <v>-49676.107148223353</v>
      </c>
      <c r="U18" s="132">
        <f t="shared" si="13"/>
        <v>-48999.396963949366</v>
      </c>
      <c r="V18" s="132">
        <f t="shared" si="13"/>
        <v>-48951.696052979947</v>
      </c>
      <c r="W18" s="132">
        <f t="shared" si="13"/>
        <v>-48654.866504616883</v>
      </c>
      <c r="X18" s="132">
        <f t="shared" si="13"/>
        <v>-48406.084329325764</v>
      </c>
      <c r="Y18" s="132">
        <f t="shared" si="13"/>
        <v>-48477.898255939232</v>
      </c>
      <c r="Z18" s="132">
        <f t="shared" si="13"/>
        <v>-48460.610535175285</v>
      </c>
      <c r="AA18" s="132">
        <f t="shared" si="13"/>
        <v>-48252.810073870329</v>
      </c>
      <c r="AB18" s="132">
        <f t="shared" si="13"/>
        <v>-47560.26225316737</v>
      </c>
      <c r="AC18" s="132">
        <f t="shared" si="13"/>
        <v>-46894.643460802763</v>
      </c>
      <c r="AD18" s="132">
        <f t="shared" si="13"/>
        <v>-47016.468609922624</v>
      </c>
      <c r="AE18" s="132">
        <f t="shared" si="13"/>
        <v>-47499.130957731199</v>
      </c>
      <c r="AF18" s="132">
        <f t="shared" si="13"/>
        <v>-47265.214393073416</v>
      </c>
      <c r="AG18" s="132">
        <f t="shared" si="13"/>
        <v>-47038.633823336291</v>
      </c>
      <c r="AH18" s="132">
        <f t="shared" si="13"/>
        <v>-47511.331922010475</v>
      </c>
      <c r="AI18" s="132">
        <f t="shared" si="13"/>
        <v>-47614.183527590285</v>
      </c>
      <c r="AJ18" s="132">
        <f t="shared" si="13"/>
        <v>-47709.70035412287</v>
      </c>
      <c r="AK18" s="132">
        <f t="shared" si="13"/>
        <v>-48144.381608092925</v>
      </c>
      <c r="AL18" s="132">
        <f t="shared" si="13"/>
        <v>-48441.852783068622</v>
      </c>
      <c r="AM18" s="132">
        <f t="shared" si="13"/>
        <v>-48492.878525142136</v>
      </c>
      <c r="AN18" s="123"/>
      <c r="AO18" s="83">
        <f>SUM(D18:O18)</f>
        <v>-728436.13358120911</v>
      </c>
      <c r="AP18" s="83">
        <f>SUM(P18:AA18)</f>
        <v>-594559.8697960201</v>
      </c>
      <c r="AQ18" s="83">
        <f>SUM(AB18:AM18)</f>
        <v>-571188.68221806095</v>
      </c>
      <c r="AR18" s="124"/>
      <c r="AS18" s="124"/>
    </row>
    <row r="19" spans="1:45" s="64" customFormat="1" ht="13.2">
      <c r="A19" s="147" t="s">
        <v>176</v>
      </c>
      <c r="B19" s="126" t="s">
        <v>161</v>
      </c>
      <c r="C19" s="82"/>
      <c r="D19" s="132">
        <f t="shared" ref="D19:AM19" si="14">D33+D182+D211+D225+D306</f>
        <v>15693.319767741619</v>
      </c>
      <c r="E19" s="132">
        <f t="shared" si="14"/>
        <v>7148.9765370610512</v>
      </c>
      <c r="F19" s="132">
        <f t="shared" si="14"/>
        <v>6948.1988233047896</v>
      </c>
      <c r="G19" s="132">
        <f t="shared" si="14"/>
        <v>6372.251193457666</v>
      </c>
      <c r="H19" s="132">
        <f t="shared" si="14"/>
        <v>7481.6098751432046</v>
      </c>
      <c r="I19" s="132">
        <f t="shared" si="14"/>
        <v>6483.5011517930052</v>
      </c>
      <c r="J19" s="132">
        <f t="shared" si="14"/>
        <v>6214.623153654572</v>
      </c>
      <c r="K19" s="132">
        <f t="shared" si="14"/>
        <v>4381.5238736562278</v>
      </c>
      <c r="L19" s="132">
        <f t="shared" si="14"/>
        <v>3141.6129351097816</v>
      </c>
      <c r="M19" s="132">
        <f t="shared" si="14"/>
        <v>3183.4827741672689</v>
      </c>
      <c r="N19" s="132">
        <f t="shared" si="14"/>
        <v>3468.4576327290674</v>
      </c>
      <c r="O19" s="132">
        <f t="shared" si="14"/>
        <v>3594.1502857251562</v>
      </c>
      <c r="P19" s="132">
        <f t="shared" si="14"/>
        <v>-3548.7439659406937</v>
      </c>
      <c r="Q19" s="132">
        <f t="shared" si="14"/>
        <v>2257.2372004030244</v>
      </c>
      <c r="R19" s="132">
        <f t="shared" si="14"/>
        <v>871.12075110359694</v>
      </c>
      <c r="S19" s="132">
        <f t="shared" si="14"/>
        <v>692.18745283997578</v>
      </c>
      <c r="T19" s="132">
        <f t="shared" si="14"/>
        <v>3268.3938022359348</v>
      </c>
      <c r="U19" s="132">
        <f t="shared" si="14"/>
        <v>252.38751441352093</v>
      </c>
      <c r="V19" s="132">
        <f t="shared" si="14"/>
        <v>118.5233307904759</v>
      </c>
      <c r="W19" s="132">
        <f t="shared" si="14"/>
        <v>1405.1606868930887</v>
      </c>
      <c r="X19" s="132">
        <f t="shared" si="14"/>
        <v>-182.91174381551104</v>
      </c>
      <c r="Y19" s="132">
        <f t="shared" si="14"/>
        <v>-217.12383007369004</v>
      </c>
      <c r="Z19" s="132">
        <f t="shared" si="14"/>
        <v>227.33005527850014</v>
      </c>
      <c r="AA19" s="132">
        <f t="shared" si="14"/>
        <v>707.88038947561529</v>
      </c>
      <c r="AB19" s="132">
        <f t="shared" si="14"/>
        <v>2623.9447872736991</v>
      </c>
      <c r="AC19" s="132">
        <f t="shared" si="14"/>
        <v>575.58670827195385</v>
      </c>
      <c r="AD19" s="132">
        <f t="shared" si="14"/>
        <v>-1504.2433182059574</v>
      </c>
      <c r="AE19" s="132">
        <f t="shared" si="14"/>
        <v>-1435.8855770456667</v>
      </c>
      <c r="AF19" s="132">
        <f t="shared" si="14"/>
        <v>2195.1218795216446</v>
      </c>
      <c r="AG19" s="132">
        <f t="shared" si="14"/>
        <v>-1459.7246143335669</v>
      </c>
      <c r="AH19" s="132">
        <f t="shared" si="14"/>
        <v>-1393.5473953588446</v>
      </c>
      <c r="AI19" s="132">
        <f t="shared" si="14"/>
        <v>452.52509601116594</v>
      </c>
      <c r="AJ19" s="132">
        <f t="shared" si="14"/>
        <v>-1345.6950749079547</v>
      </c>
      <c r="AK19" s="132">
        <f t="shared" si="14"/>
        <v>-1284.7080547780117</v>
      </c>
      <c r="AL19" s="132">
        <f t="shared" si="14"/>
        <v>-632.16210186383603</v>
      </c>
      <c r="AM19" s="132">
        <f t="shared" si="14"/>
        <v>-7.472916181333261</v>
      </c>
      <c r="AN19" s="123"/>
      <c r="AO19" s="83">
        <f t="shared" ref="AO19" si="15">SUM(D19:O19)</f>
        <v>74111.708003543434</v>
      </c>
      <c r="AP19" s="83">
        <f t="shared" ref="AP19" si="16">SUM(P19:AA19)</f>
        <v>5851.4416436038382</v>
      </c>
      <c r="AQ19" s="83">
        <f>SUM(AB19:AM19)</f>
        <v>-3216.2605815967077</v>
      </c>
      <c r="AR19" s="124"/>
      <c r="AS19" s="124"/>
    </row>
    <row r="20" spans="1:45" s="64" customFormat="1" ht="13.2">
      <c r="A20" s="147" t="s">
        <v>192</v>
      </c>
      <c r="B20" s="126" t="s">
        <v>161</v>
      </c>
      <c r="C20" s="82"/>
      <c r="D20" s="132">
        <f t="shared" ref="D20:AM20" si="17">D34+D183+D212+D226+D307</f>
        <v>0</v>
      </c>
      <c r="E20" s="132">
        <f t="shared" si="17"/>
        <v>0</v>
      </c>
      <c r="F20" s="132">
        <f t="shared" si="17"/>
        <v>0</v>
      </c>
      <c r="G20" s="132">
        <f t="shared" si="17"/>
        <v>0</v>
      </c>
      <c r="H20" s="132">
        <f t="shared" si="17"/>
        <v>0</v>
      </c>
      <c r="I20" s="132">
        <f t="shared" si="17"/>
        <v>0</v>
      </c>
      <c r="J20" s="132">
        <f t="shared" si="17"/>
        <v>0</v>
      </c>
      <c r="K20" s="132">
        <f t="shared" si="17"/>
        <v>0</v>
      </c>
      <c r="L20" s="132">
        <f t="shared" si="17"/>
        <v>0</v>
      </c>
      <c r="M20" s="132">
        <f t="shared" si="17"/>
        <v>0</v>
      </c>
      <c r="N20" s="132">
        <f t="shared" si="17"/>
        <v>0</v>
      </c>
      <c r="O20" s="132">
        <f t="shared" si="17"/>
        <v>0</v>
      </c>
      <c r="P20" s="132">
        <f t="shared" si="17"/>
        <v>0</v>
      </c>
      <c r="Q20" s="132">
        <f t="shared" si="17"/>
        <v>0</v>
      </c>
      <c r="R20" s="132">
        <f t="shared" si="17"/>
        <v>0</v>
      </c>
      <c r="S20" s="132">
        <f t="shared" si="17"/>
        <v>0</v>
      </c>
      <c r="T20" s="132">
        <f t="shared" si="17"/>
        <v>0</v>
      </c>
      <c r="U20" s="132">
        <f t="shared" si="17"/>
        <v>0</v>
      </c>
      <c r="V20" s="132">
        <f t="shared" si="17"/>
        <v>0</v>
      </c>
      <c r="W20" s="132">
        <f t="shared" si="17"/>
        <v>0</v>
      </c>
      <c r="X20" s="132">
        <f t="shared" si="17"/>
        <v>0</v>
      </c>
      <c r="Y20" s="132">
        <f t="shared" si="17"/>
        <v>0</v>
      </c>
      <c r="Z20" s="132">
        <f t="shared" si="17"/>
        <v>0</v>
      </c>
      <c r="AA20" s="132">
        <f t="shared" si="17"/>
        <v>0</v>
      </c>
      <c r="AB20" s="132">
        <f t="shared" si="17"/>
        <v>0</v>
      </c>
      <c r="AC20" s="132">
        <f t="shared" si="17"/>
        <v>0</v>
      </c>
      <c r="AD20" s="132">
        <f t="shared" si="17"/>
        <v>0</v>
      </c>
      <c r="AE20" s="132">
        <f t="shared" si="17"/>
        <v>0</v>
      </c>
      <c r="AF20" s="132">
        <f t="shared" si="17"/>
        <v>0</v>
      </c>
      <c r="AG20" s="132">
        <f t="shared" si="17"/>
        <v>0</v>
      </c>
      <c r="AH20" s="132">
        <f t="shared" si="17"/>
        <v>0</v>
      </c>
      <c r="AI20" s="132">
        <f t="shared" si="17"/>
        <v>0</v>
      </c>
      <c r="AJ20" s="132">
        <f t="shared" si="17"/>
        <v>0</v>
      </c>
      <c r="AK20" s="132">
        <f t="shared" si="17"/>
        <v>0</v>
      </c>
      <c r="AL20" s="132">
        <f t="shared" si="17"/>
        <v>0</v>
      </c>
      <c r="AM20" s="132">
        <f t="shared" si="17"/>
        <v>0</v>
      </c>
      <c r="AN20" s="123"/>
      <c r="AO20" s="83">
        <f>SUM(D20:O20)</f>
        <v>0</v>
      </c>
      <c r="AP20" s="83">
        <f>SUM(P20:AA20)</f>
        <v>0</v>
      </c>
      <c r="AQ20" s="83">
        <f>SUM(AB20:AM20)</f>
        <v>0</v>
      </c>
      <c r="AR20" s="124"/>
      <c r="AS20" s="124"/>
    </row>
    <row r="21" spans="1:45" s="64" customFormat="1" ht="13.2">
      <c r="A21" s="147" t="s">
        <v>201</v>
      </c>
      <c r="B21" s="126" t="s">
        <v>161</v>
      </c>
      <c r="C21" s="82"/>
      <c r="D21" s="132">
        <f t="shared" ref="D21:AM21" si="18">D35+D184+D213+D227+D308</f>
        <v>55345.954504117792</v>
      </c>
      <c r="E21" s="132">
        <f t="shared" si="18"/>
        <v>45957.944462781445</v>
      </c>
      <c r="F21" s="132">
        <f t="shared" si="18"/>
        <v>45010.710177818575</v>
      </c>
      <c r="G21" s="132">
        <f t="shared" si="18"/>
        <v>43750.35101938562</v>
      </c>
      <c r="H21" s="132">
        <f t="shared" si="18"/>
        <v>43946.535808256638</v>
      </c>
      <c r="I21" s="132">
        <f t="shared" si="18"/>
        <v>41981.42080641997</v>
      </c>
      <c r="J21" s="132">
        <f t="shared" si="18"/>
        <v>40951.885034789171</v>
      </c>
      <c r="K21" s="132">
        <f t="shared" si="18"/>
        <v>38484.836290020779</v>
      </c>
      <c r="L21" s="132">
        <f t="shared" si="18"/>
        <v>36893.323262553247</v>
      </c>
      <c r="M21" s="132">
        <f t="shared" si="18"/>
        <v>36727.865424367941</v>
      </c>
      <c r="N21" s="132">
        <f t="shared" si="18"/>
        <v>36737.667958525155</v>
      </c>
      <c r="O21" s="132">
        <f t="shared" si="18"/>
        <v>36501.590717785744</v>
      </c>
      <c r="P21" s="132">
        <f t="shared" si="18"/>
        <v>28774.408144179484</v>
      </c>
      <c r="Q21" s="132">
        <f t="shared" si="18"/>
        <v>34065.409051445189</v>
      </c>
      <c r="R21" s="132">
        <f t="shared" si="18"/>
        <v>32586.274604472434</v>
      </c>
      <c r="S21" s="132">
        <f t="shared" si="18"/>
        <v>32493.168265773496</v>
      </c>
      <c r="T21" s="132">
        <f t="shared" si="18"/>
        <v>34818.600169285513</v>
      </c>
      <c r="U21" s="132">
        <f t="shared" si="18"/>
        <v>31592.569307118105</v>
      </c>
      <c r="V21" s="132">
        <f t="shared" si="18"/>
        <v>31651.63049521876</v>
      </c>
      <c r="W21" s="132">
        <f t="shared" si="18"/>
        <v>32781.734715388156</v>
      </c>
      <c r="X21" s="132">
        <f t="shared" si="18"/>
        <v>31038.076104865555</v>
      </c>
      <c r="Y21" s="132">
        <f t="shared" si="18"/>
        <v>31054.923989948576</v>
      </c>
      <c r="Z21" s="132">
        <f t="shared" si="18"/>
        <v>31491.324468979874</v>
      </c>
      <c r="AA21" s="132">
        <f t="shared" si="18"/>
        <v>31839.369779915447</v>
      </c>
      <c r="AB21" s="132">
        <f t="shared" si="18"/>
        <v>33308.092324189704</v>
      </c>
      <c r="AC21" s="132">
        <f t="shared" si="18"/>
        <v>30829.831508219828</v>
      </c>
      <c r="AD21" s="132">
        <f t="shared" si="18"/>
        <v>28822.784432873879</v>
      </c>
      <c r="AE21" s="132">
        <f t="shared" si="18"/>
        <v>29189.857005616181</v>
      </c>
      <c r="AF21" s="132">
        <f t="shared" si="18"/>
        <v>32659.842094936324</v>
      </c>
      <c r="AG21" s="132">
        <f t="shared" si="18"/>
        <v>28849.096071653941</v>
      </c>
      <c r="AH21" s="132">
        <f t="shared" si="18"/>
        <v>29208.539082444171</v>
      </c>
      <c r="AI21" s="132">
        <f t="shared" si="18"/>
        <v>31110.628835557363</v>
      </c>
      <c r="AJ21" s="132">
        <f t="shared" si="18"/>
        <v>29363.968114751151</v>
      </c>
      <c r="AK21" s="132">
        <f t="shared" si="18"/>
        <v>29694.421248337625</v>
      </c>
      <c r="AL21" s="132">
        <f t="shared" si="18"/>
        <v>30528.479913324027</v>
      </c>
      <c r="AM21" s="132">
        <f t="shared" si="18"/>
        <v>31176.678510411501</v>
      </c>
      <c r="AN21" s="123"/>
      <c r="AO21" s="83">
        <f t="shared" ref="AO21:AO23" si="19">SUM(D21:O21)</f>
        <v>502290.08546682214</v>
      </c>
      <c r="AP21" s="83">
        <f t="shared" ref="AP21:AP23" si="20">SUM(P21:AA21)</f>
        <v>384187.48909659055</v>
      </c>
      <c r="AQ21" s="83">
        <f t="shared" ref="AQ21:AQ23" si="21">SUM(AB21:AM21)</f>
        <v>364742.21914231568</v>
      </c>
      <c r="AR21" s="124"/>
      <c r="AS21" s="124"/>
    </row>
    <row r="22" spans="1:45" s="64" customFormat="1" ht="13.2">
      <c r="A22" s="147" t="s">
        <v>177</v>
      </c>
      <c r="B22" s="126" t="s">
        <v>161</v>
      </c>
      <c r="C22" s="82"/>
      <c r="D22" s="132">
        <f t="shared" ref="D22:AM22" si="22">D36+D185+D214+D228+D309</f>
        <v>-803.6555892857142</v>
      </c>
      <c r="E22" s="132">
        <f t="shared" si="22"/>
        <v>-999.82288749999998</v>
      </c>
      <c r="F22" s="132">
        <f t="shared" si="22"/>
        <v>-1094.9487555046876</v>
      </c>
      <c r="G22" s="132">
        <f t="shared" si="22"/>
        <v>-1089.4637961668848</v>
      </c>
      <c r="H22" s="132">
        <f t="shared" si="22"/>
        <v>-678.92394064370717</v>
      </c>
      <c r="I22" s="132">
        <f t="shared" si="22"/>
        <v>-999.89602088053357</v>
      </c>
      <c r="J22" s="132">
        <f t="shared" si="22"/>
        <v>-962.03760399442501</v>
      </c>
      <c r="K22" s="132">
        <f t="shared" si="22"/>
        <v>-835.15487903525388</v>
      </c>
      <c r="L22" s="132">
        <f t="shared" si="22"/>
        <v>-1002.2934667510771</v>
      </c>
      <c r="M22" s="132">
        <f t="shared" si="22"/>
        <v>-978.31068652245949</v>
      </c>
      <c r="N22" s="132">
        <f t="shared" si="22"/>
        <v>-911.14057773138211</v>
      </c>
      <c r="O22" s="132">
        <f t="shared" si="22"/>
        <v>-842.99626984041333</v>
      </c>
      <c r="P22" s="132">
        <f t="shared" si="22"/>
        <v>-586.79981487888324</v>
      </c>
      <c r="Q22" s="132">
        <f t="shared" si="22"/>
        <v>-836.96534641248695</v>
      </c>
      <c r="R22" s="132">
        <f t="shared" si="22"/>
        <v>-984.24519904972465</v>
      </c>
      <c r="S22" s="132">
        <f t="shared" si="22"/>
        <v>-986.4892787683234</v>
      </c>
      <c r="T22" s="132">
        <f t="shared" si="22"/>
        <v>-586.94821510930558</v>
      </c>
      <c r="U22" s="132">
        <f t="shared" si="22"/>
        <v>-981.23127558276883</v>
      </c>
      <c r="V22" s="132">
        <f t="shared" si="22"/>
        <v>-984.26054317129717</v>
      </c>
      <c r="W22" s="132">
        <f t="shared" si="22"/>
        <v>-785.67105009193358</v>
      </c>
      <c r="X22" s="132">
        <f t="shared" si="22"/>
        <v>-985.25444147827898</v>
      </c>
      <c r="Y22" s="132">
        <f t="shared" si="22"/>
        <v>-988.46905659844901</v>
      </c>
      <c r="Z22" s="132">
        <f t="shared" si="22"/>
        <v>-924.24282049732619</v>
      </c>
      <c r="AA22" s="132">
        <f t="shared" si="22"/>
        <v>-857.408409886512</v>
      </c>
      <c r="AB22" s="132">
        <f t="shared" si="22"/>
        <v>-586.49714244325594</v>
      </c>
      <c r="AC22" s="132">
        <f t="shared" si="22"/>
        <v>-848.36365988651198</v>
      </c>
      <c r="AD22" s="132">
        <f t="shared" si="22"/>
        <v>-1014.8836113202593</v>
      </c>
      <c r="AE22" s="132">
        <f t="shared" si="22"/>
        <v>-1018.7734863202594</v>
      </c>
      <c r="AF22" s="132">
        <f t="shared" si="22"/>
        <v>-593.69209452810378</v>
      </c>
      <c r="AG22" s="132">
        <f t="shared" si="22"/>
        <v>-1015.2314863202593</v>
      </c>
      <c r="AH22" s="132">
        <f t="shared" si="22"/>
        <v>-1019.1529863202595</v>
      </c>
      <c r="AI22" s="132">
        <f t="shared" si="22"/>
        <v>-808.38329042418161</v>
      </c>
      <c r="AJ22" s="132">
        <f t="shared" si="22"/>
        <v>-1020.9239863202594</v>
      </c>
      <c r="AK22" s="132">
        <f t="shared" si="22"/>
        <v>-1024.4343613202595</v>
      </c>
      <c r="AL22" s="132">
        <f t="shared" si="22"/>
        <v>-956.3388376882333</v>
      </c>
      <c r="AM22" s="132">
        <f t="shared" si="22"/>
        <v>-886.25093905620747</v>
      </c>
      <c r="AN22" s="123"/>
      <c r="AO22" s="83">
        <f t="shared" si="19"/>
        <v>-11198.644473856537</v>
      </c>
      <c r="AP22" s="83">
        <f t="shared" si="20"/>
        <v>-10487.985451525288</v>
      </c>
      <c r="AQ22" s="83">
        <f t="shared" si="21"/>
        <v>-10792.925881948051</v>
      </c>
      <c r="AR22" s="124"/>
      <c r="AS22" s="124"/>
    </row>
    <row r="23" spans="1:45" s="64" customFormat="1" ht="13.2">
      <c r="A23" s="147" t="s">
        <v>178</v>
      </c>
      <c r="B23" s="126" t="s">
        <v>161</v>
      </c>
      <c r="C23" s="82"/>
      <c r="D23" s="132">
        <f t="shared" ref="D23:AM23" si="23">D37+D186+D215+D229+D310</f>
        <v>54542.29891483207</v>
      </c>
      <c r="E23" s="132">
        <f t="shared" si="23"/>
        <v>44958.121575281446</v>
      </c>
      <c r="F23" s="132">
        <f t="shared" si="23"/>
        <v>43915.761422313881</v>
      </c>
      <c r="G23" s="132">
        <f t="shared" si="23"/>
        <v>42660.887223218742</v>
      </c>
      <c r="H23" s="132">
        <f t="shared" si="23"/>
        <v>43267.611867612934</v>
      </c>
      <c r="I23" s="132">
        <f t="shared" si="23"/>
        <v>40981.524785539426</v>
      </c>
      <c r="J23" s="132">
        <f t="shared" si="23"/>
        <v>39989.847430794747</v>
      </c>
      <c r="K23" s="132">
        <f t="shared" si="23"/>
        <v>37649.681410985526</v>
      </c>
      <c r="L23" s="132">
        <f t="shared" si="23"/>
        <v>35891.029795802169</v>
      </c>
      <c r="M23" s="132">
        <f t="shared" si="23"/>
        <v>35749.554737845479</v>
      </c>
      <c r="N23" s="132">
        <f t="shared" si="23"/>
        <v>35826.527380793777</v>
      </c>
      <c r="O23" s="132">
        <f t="shared" si="23"/>
        <v>35658.594447945332</v>
      </c>
      <c r="P23" s="132">
        <f t="shared" si="23"/>
        <v>28187.608329300601</v>
      </c>
      <c r="Q23" s="132">
        <f t="shared" si="23"/>
        <v>33228.443705032703</v>
      </c>
      <c r="R23" s="132">
        <f t="shared" si="23"/>
        <v>31602.029405422705</v>
      </c>
      <c r="S23" s="132">
        <f t="shared" si="23"/>
        <v>31506.678987005176</v>
      </c>
      <c r="T23" s="132">
        <f t="shared" si="23"/>
        <v>34231.651954176203</v>
      </c>
      <c r="U23" s="132">
        <f t="shared" si="23"/>
        <v>30611.338031535339</v>
      </c>
      <c r="V23" s="132">
        <f t="shared" si="23"/>
        <v>30667.369952047455</v>
      </c>
      <c r="W23" s="132">
        <f t="shared" si="23"/>
        <v>31996.063665296224</v>
      </c>
      <c r="X23" s="132">
        <f t="shared" si="23"/>
        <v>30052.821663387276</v>
      </c>
      <c r="Y23" s="132">
        <f t="shared" si="23"/>
        <v>30066.454933350127</v>
      </c>
      <c r="Z23" s="132">
        <f t="shared" si="23"/>
        <v>30567.081648482548</v>
      </c>
      <c r="AA23" s="132">
        <f t="shared" si="23"/>
        <v>30981.961370028934</v>
      </c>
      <c r="AB23" s="132">
        <f t="shared" si="23"/>
        <v>32721.595181746452</v>
      </c>
      <c r="AC23" s="132">
        <f t="shared" si="23"/>
        <v>29981.467848333315</v>
      </c>
      <c r="AD23" s="132">
        <f t="shared" si="23"/>
        <v>27807.90082155362</v>
      </c>
      <c r="AE23" s="132">
        <f t="shared" si="23"/>
        <v>28171.083519295928</v>
      </c>
      <c r="AF23" s="132">
        <f t="shared" si="23"/>
        <v>32066.150000408223</v>
      </c>
      <c r="AG23" s="132">
        <f t="shared" si="23"/>
        <v>27833.864585333682</v>
      </c>
      <c r="AH23" s="132">
        <f t="shared" si="23"/>
        <v>28189.386096123908</v>
      </c>
      <c r="AI23" s="132">
        <f t="shared" si="23"/>
        <v>30302.245545133184</v>
      </c>
      <c r="AJ23" s="132">
        <f t="shared" si="23"/>
        <v>28343.044128430891</v>
      </c>
      <c r="AK23" s="132">
        <f t="shared" si="23"/>
        <v>28669.986887017363</v>
      </c>
      <c r="AL23" s="132">
        <f t="shared" si="23"/>
        <v>29572.141075635787</v>
      </c>
      <c r="AM23" s="132">
        <f t="shared" si="23"/>
        <v>30290.427571355292</v>
      </c>
      <c r="AN23" s="123"/>
      <c r="AO23" s="83">
        <f t="shared" si="19"/>
        <v>491091.4409929656</v>
      </c>
      <c r="AP23" s="83">
        <f t="shared" si="20"/>
        <v>373699.50364506524</v>
      </c>
      <c r="AQ23" s="83">
        <f t="shared" si="21"/>
        <v>353949.29326036765</v>
      </c>
      <c r="AR23" s="124"/>
      <c r="AS23" s="124"/>
    </row>
    <row r="24" spans="1:45" s="64" customFormat="1" ht="13.2">
      <c r="A24" s="147"/>
      <c r="B24" s="126"/>
      <c r="C24" s="8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23"/>
      <c r="AO24" s="83"/>
      <c r="AP24" s="83"/>
      <c r="AQ24" s="83"/>
      <c r="AR24" s="124"/>
      <c r="AS24" s="124"/>
    </row>
    <row r="25" spans="1:45">
      <c r="A25" s="87" t="s">
        <v>189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60"/>
      <c r="AO25" s="87"/>
      <c r="AP25" s="87"/>
      <c r="AQ25" s="87"/>
    </row>
    <row r="26" spans="1:45" outlineLevel="1">
      <c r="A26" s="146" t="s">
        <v>193</v>
      </c>
      <c r="AN26" s="60"/>
    </row>
    <row r="27" spans="1:45" s="86" customFormat="1" ht="13.2" outlineLevel="1">
      <c r="A27" s="230" t="s">
        <v>417</v>
      </c>
      <c r="B27" s="122" t="s">
        <v>158</v>
      </c>
      <c r="C27" s="132"/>
      <c r="D27" s="132">
        <f t="shared" ref="D27:D37" si="24">D39+D101</f>
        <v>9409</v>
      </c>
      <c r="E27" s="132">
        <f t="shared" ref="E27:AM27" si="25">E39+E101</f>
        <v>9022</v>
      </c>
      <c r="F27" s="132">
        <f t="shared" si="25"/>
        <v>8634</v>
      </c>
      <c r="G27" s="132">
        <f t="shared" si="25"/>
        <v>8243</v>
      </c>
      <c r="H27" s="132">
        <f t="shared" si="25"/>
        <v>7839</v>
      </c>
      <c r="I27" s="132">
        <f t="shared" si="25"/>
        <v>7444</v>
      </c>
      <c r="J27" s="132">
        <f t="shared" si="25"/>
        <v>7068</v>
      </c>
      <c r="K27" s="132">
        <f t="shared" si="25"/>
        <v>4670</v>
      </c>
      <c r="L27" s="132">
        <f t="shared" si="25"/>
        <v>4561</v>
      </c>
      <c r="M27" s="132">
        <f t="shared" si="25"/>
        <v>4451</v>
      </c>
      <c r="N27" s="132">
        <f t="shared" si="25"/>
        <v>4332</v>
      </c>
      <c r="O27" s="132">
        <f t="shared" si="25"/>
        <v>4211</v>
      </c>
      <c r="P27" s="132">
        <f t="shared" si="25"/>
        <v>4055</v>
      </c>
      <c r="Q27" s="132">
        <f t="shared" si="25"/>
        <v>3964</v>
      </c>
      <c r="R27" s="132">
        <f t="shared" si="25"/>
        <v>3922</v>
      </c>
      <c r="S27" s="132">
        <f t="shared" si="25"/>
        <v>3888</v>
      </c>
      <c r="T27" s="132">
        <f t="shared" si="25"/>
        <v>3773</v>
      </c>
      <c r="U27" s="132">
        <f t="shared" si="25"/>
        <v>3757</v>
      </c>
      <c r="V27" s="132">
        <f t="shared" si="25"/>
        <v>3747</v>
      </c>
      <c r="W27" s="132">
        <f t="shared" si="25"/>
        <v>3697</v>
      </c>
      <c r="X27" s="132">
        <f t="shared" si="25"/>
        <v>3700</v>
      </c>
      <c r="Y27" s="132">
        <f t="shared" si="25"/>
        <v>3705</v>
      </c>
      <c r="Z27" s="132">
        <f t="shared" si="25"/>
        <v>3695</v>
      </c>
      <c r="AA27" s="132">
        <f t="shared" si="25"/>
        <v>3671</v>
      </c>
      <c r="AB27" s="132">
        <f t="shared" si="25"/>
        <v>3584</v>
      </c>
      <c r="AC27" s="132">
        <f t="shared" si="25"/>
        <v>3563</v>
      </c>
      <c r="AD27" s="132">
        <f t="shared" si="25"/>
        <v>3360</v>
      </c>
      <c r="AE27" s="132">
        <f t="shared" si="25"/>
        <v>3411</v>
      </c>
      <c r="AF27" s="132">
        <f t="shared" si="25"/>
        <v>3347</v>
      </c>
      <c r="AG27" s="132">
        <f t="shared" si="25"/>
        <v>3398</v>
      </c>
      <c r="AH27" s="132">
        <f t="shared" si="25"/>
        <v>3448</v>
      </c>
      <c r="AI27" s="132">
        <f t="shared" si="25"/>
        <v>3438</v>
      </c>
      <c r="AJ27" s="132">
        <f t="shared" si="25"/>
        <v>3486</v>
      </c>
      <c r="AK27" s="132">
        <f t="shared" si="25"/>
        <v>3531</v>
      </c>
      <c r="AL27" s="132">
        <f t="shared" si="25"/>
        <v>3556</v>
      </c>
      <c r="AM27" s="132">
        <f t="shared" si="25"/>
        <v>3560</v>
      </c>
      <c r="AN27" s="84"/>
      <c r="AO27" s="83">
        <f>O27</f>
        <v>4211</v>
      </c>
      <c r="AP27" s="83">
        <f>AA27</f>
        <v>3671</v>
      </c>
      <c r="AQ27" s="83">
        <f>AM27</f>
        <v>3560</v>
      </c>
      <c r="AR27" s="85"/>
      <c r="AS27" s="85"/>
    </row>
    <row r="28" spans="1:45" s="86" customFormat="1" ht="13.2" outlineLevel="1">
      <c r="A28" s="147" t="s">
        <v>166</v>
      </c>
      <c r="B28" s="126" t="s">
        <v>161</v>
      </c>
      <c r="C28" s="132">
        <f>C40+C102</f>
        <v>3770987.8508255002</v>
      </c>
      <c r="D28" s="132">
        <f>D40+D102</f>
        <v>3628621.3483150001</v>
      </c>
      <c r="E28" s="132">
        <f t="shared" ref="E28:AM28" si="26">E40+E102</f>
        <v>3476492.3288574717</v>
      </c>
      <c r="F28" s="132">
        <f t="shared" si="26"/>
        <v>3324180.2251602663</v>
      </c>
      <c r="G28" s="132">
        <f t="shared" si="26"/>
        <v>3170250.854231257</v>
      </c>
      <c r="H28" s="132">
        <f t="shared" si="26"/>
        <v>3011065.719388294</v>
      </c>
      <c r="I28" s="132">
        <f t="shared" si="26"/>
        <v>2855528.7419985547</v>
      </c>
      <c r="J28" s="132">
        <f t="shared" si="26"/>
        <v>2707894.5822469937</v>
      </c>
      <c r="K28" s="132">
        <f t="shared" si="26"/>
        <v>2622281.3379910402</v>
      </c>
      <c r="L28" s="132">
        <f t="shared" si="26"/>
        <v>2560640.8765654746</v>
      </c>
      <c r="M28" s="132">
        <f t="shared" si="26"/>
        <v>2498217.2717026887</v>
      </c>
      <c r="N28" s="132">
        <f t="shared" si="26"/>
        <v>2430282.163266025</v>
      </c>
      <c r="O28" s="132">
        <f t="shared" si="26"/>
        <v>2360876.500838507</v>
      </c>
      <c r="P28" s="132">
        <f t="shared" si="26"/>
        <v>2270847.1481052642</v>
      </c>
      <c r="Q28" s="132">
        <f t="shared" si="26"/>
        <v>2219287.2844582554</v>
      </c>
      <c r="R28" s="132">
        <f t="shared" si="26"/>
        <v>2197253.5434556184</v>
      </c>
      <c r="S28" s="132">
        <f t="shared" si="26"/>
        <v>2179927.6025805413</v>
      </c>
      <c r="T28" s="132">
        <f t="shared" si="26"/>
        <v>2114199.5127419746</v>
      </c>
      <c r="U28" s="132">
        <f t="shared" si="26"/>
        <v>2107611.2440120298</v>
      </c>
      <c r="V28" s="132">
        <f t="shared" si="26"/>
        <v>2104584.9556882377</v>
      </c>
      <c r="W28" s="132">
        <f t="shared" si="26"/>
        <v>2077465.5262266889</v>
      </c>
      <c r="X28" s="132">
        <f t="shared" si="26"/>
        <v>2082022.9321381256</v>
      </c>
      <c r="Y28" s="132">
        <f t="shared" si="26"/>
        <v>2087587.5791170746</v>
      </c>
      <c r="Z28" s="132">
        <f t="shared" si="26"/>
        <v>2084802.9582730262</v>
      </c>
      <c r="AA28" s="132">
        <f t="shared" si="26"/>
        <v>2072616.8908692691</v>
      </c>
      <c r="AB28" s="132">
        <f t="shared" si="26"/>
        <v>2022877.2899965937</v>
      </c>
      <c r="AC28" s="132">
        <f t="shared" si="26"/>
        <v>2013313.4315224579</v>
      </c>
      <c r="AD28" s="132">
        <f t="shared" si="26"/>
        <v>2050959.9472543208</v>
      </c>
      <c r="AE28" s="132">
        <f t="shared" si="26"/>
        <v>2087006.9067121625</v>
      </c>
      <c r="AF28" s="132">
        <f t="shared" si="26"/>
        <v>2047756.3864701299</v>
      </c>
      <c r="AG28" s="132">
        <f t="shared" si="26"/>
        <v>2083934.6309082059</v>
      </c>
      <c r="AH28" s="132">
        <f t="shared" si="26"/>
        <v>2118575.7514324863</v>
      </c>
      <c r="AI28" s="132">
        <f t="shared" si="26"/>
        <v>2114862.0896203048</v>
      </c>
      <c r="AJ28" s="132">
        <f t="shared" si="26"/>
        <v>2148186.7424740065</v>
      </c>
      <c r="AK28" s="132">
        <f t="shared" si="26"/>
        <v>2180095.468400816</v>
      </c>
      <c r="AL28" s="132">
        <f t="shared" si="26"/>
        <v>2198354.075518589</v>
      </c>
      <c r="AM28" s="132">
        <f t="shared" si="26"/>
        <v>2203541.718039941</v>
      </c>
      <c r="AN28" s="84"/>
      <c r="AO28" s="83">
        <f>O28</f>
        <v>2360876.500838507</v>
      </c>
      <c r="AP28" s="83">
        <f>AA28</f>
        <v>2072616.8908692691</v>
      </c>
      <c r="AQ28" s="83">
        <f>AM28</f>
        <v>2203541.718039941</v>
      </c>
      <c r="AR28" s="85"/>
      <c r="AS28" s="85"/>
    </row>
    <row r="29" spans="1:45" s="86" customFormat="1" ht="13.2" outlineLevel="1">
      <c r="A29" s="147" t="s">
        <v>169</v>
      </c>
      <c r="B29" s="126" t="s">
        <v>161</v>
      </c>
      <c r="C29" s="82"/>
      <c r="D29" s="132">
        <f t="shared" si="24"/>
        <v>39300.794285714284</v>
      </c>
      <c r="E29" s="132">
        <f t="shared" ref="E29:AM29" si="27">E41+E103</f>
        <v>37651.021110095237</v>
      </c>
      <c r="F29" s="132">
        <f t="shared" si="27"/>
        <v>35999.221896304152</v>
      </c>
      <c r="G29" s="132">
        <f t="shared" si="27"/>
        <v>34329.826280040768</v>
      </c>
      <c r="H29" s="132">
        <f t="shared" si="27"/>
        <v>32603.331333063714</v>
      </c>
      <c r="I29" s="132">
        <f t="shared" si="27"/>
        <v>30916.408936666725</v>
      </c>
      <c r="J29" s="132">
        <f t="shared" si="27"/>
        <v>29315.25326460756</v>
      </c>
      <c r="K29" s="132">
        <f t="shared" si="27"/>
        <v>28387.432942395833</v>
      </c>
      <c r="L29" s="132">
        <f t="shared" si="27"/>
        <v>27719.854650034114</v>
      </c>
      <c r="M29" s="132">
        <f t="shared" si="27"/>
        <v>27043.740437434546</v>
      </c>
      <c r="N29" s="132">
        <f t="shared" si="27"/>
        <v>26307.754487514663</v>
      </c>
      <c r="O29" s="132">
        <f t="shared" si="27"/>
        <v>25555.770618289083</v>
      </c>
      <c r="P29" s="132">
        <f t="shared" si="27"/>
        <v>24579.841130715882</v>
      </c>
      <c r="Q29" s="132">
        <f t="shared" si="27"/>
        <v>24021.549740665469</v>
      </c>
      <c r="R29" s="132">
        <f t="shared" si="27"/>
        <v>23783.797653877318</v>
      </c>
      <c r="S29" s="132">
        <f t="shared" si="27"/>
        <v>23597.129397877874</v>
      </c>
      <c r="T29" s="132">
        <f t="shared" si="27"/>
        <v>22884.923256804792</v>
      </c>
      <c r="U29" s="132">
        <f t="shared" si="27"/>
        <v>22814.778339653269</v>
      </c>
      <c r="V29" s="132">
        <f t="shared" si="27"/>
        <v>22783.27865547307</v>
      </c>
      <c r="W29" s="132">
        <f t="shared" si="27"/>
        <v>22490.169152873386</v>
      </c>
      <c r="X29" s="132">
        <f t="shared" si="27"/>
        <v>22540.952976835026</v>
      </c>
      <c r="Y29" s="132">
        <f t="shared" si="27"/>
        <v>22602.646492619766</v>
      </c>
      <c r="Z29" s="132">
        <f t="shared" si="27"/>
        <v>22573.665267925979</v>
      </c>
      <c r="AA29" s="132">
        <f t="shared" si="27"/>
        <v>22442.586158837381</v>
      </c>
      <c r="AB29" s="132">
        <f t="shared" si="27"/>
        <v>21903.758436774628</v>
      </c>
      <c r="AC29" s="132">
        <f t="shared" si="27"/>
        <v>21801.10044471921</v>
      </c>
      <c r="AD29" s="132">
        <f t="shared" si="27"/>
        <v>22210.98866604421</v>
      </c>
      <c r="AE29" s="132">
        <f t="shared" si="27"/>
        <v>22603.48718395512</v>
      </c>
      <c r="AF29" s="132">
        <f t="shared" si="27"/>
        <v>22178.447577391449</v>
      </c>
      <c r="AG29" s="132">
        <f t="shared" si="27"/>
        <v>22572.326666519097</v>
      </c>
      <c r="AH29" s="132">
        <f t="shared" si="27"/>
        <v>22949.495247306688</v>
      </c>
      <c r="AI29" s="132">
        <f t="shared" si="27"/>
        <v>22910.219177282208</v>
      </c>
      <c r="AJ29" s="132">
        <f t="shared" si="27"/>
        <v>23273.052507037159</v>
      </c>
      <c r="AK29" s="132">
        <f t="shared" si="27"/>
        <v>23620.492459610421</v>
      </c>
      <c r="AL29" s="132">
        <f t="shared" si="27"/>
        <v>23819.711075121071</v>
      </c>
      <c r="AM29" s="132">
        <f t="shared" si="27"/>
        <v>23876.996714534507</v>
      </c>
      <c r="AN29" s="84"/>
      <c r="AO29" s="83">
        <f>O29</f>
        <v>25555.770618289083</v>
      </c>
      <c r="AP29" s="83">
        <f>AA29</f>
        <v>22442.586158837381</v>
      </c>
      <c r="AQ29" s="83">
        <f>AM29</f>
        <v>23876.996714534507</v>
      </c>
      <c r="AR29" s="85"/>
      <c r="AS29" s="85"/>
    </row>
    <row r="30" spans="1:45" s="64" customFormat="1" ht="13.2" outlineLevel="1">
      <c r="A30" s="147" t="s">
        <v>173</v>
      </c>
      <c r="B30" s="126" t="s">
        <v>161</v>
      </c>
      <c r="C30" s="82"/>
      <c r="D30" s="132">
        <f>D42+D104</f>
        <v>-142466.61390699999</v>
      </c>
      <c r="E30" s="132">
        <f t="shared" ref="E30:AM30" si="28">E42+E104</f>
        <v>-135803.50062985226</v>
      </c>
      <c r="F30" s="132">
        <f t="shared" si="28"/>
        <v>-129194.12338318294</v>
      </c>
      <c r="G30" s="132">
        <f t="shared" si="28"/>
        <v>-122583.20472613198</v>
      </c>
      <c r="H30" s="132">
        <f t="shared" si="28"/>
        <v>-115831.92480133116</v>
      </c>
      <c r="I30" s="132">
        <f t="shared" si="28"/>
        <v>-109283.74573656695</v>
      </c>
      <c r="J30" s="132">
        <f t="shared" si="28"/>
        <v>-103098.24158321926</v>
      </c>
      <c r="K30" s="132">
        <f t="shared" si="28"/>
        <v>-99186.686249900013</v>
      </c>
      <c r="L30" s="132">
        <f t="shared" si="28"/>
        <v>-96217.377492766842</v>
      </c>
      <c r="M30" s="132">
        <f t="shared" si="28"/>
        <v>-93249.683494793586</v>
      </c>
      <c r="N30" s="132">
        <f t="shared" si="28"/>
        <v>-90109.148825248994</v>
      </c>
      <c r="O30" s="132">
        <f t="shared" si="28"/>
        <v>-86948.493894859392</v>
      </c>
      <c r="P30" s="132">
        <f t="shared" si="28"/>
        <v>-89181.968498200862</v>
      </c>
      <c r="Q30" s="132">
        <f t="shared" si="28"/>
        <v>-87157.403778974927</v>
      </c>
      <c r="R30" s="132">
        <f t="shared" si="28"/>
        <v>-86290.901327201063</v>
      </c>
      <c r="S30" s="132">
        <f t="shared" si="28"/>
        <v>-85609.0855790231</v>
      </c>
      <c r="T30" s="132">
        <f t="shared" si="28"/>
        <v>-83028.983395438219</v>
      </c>
      <c r="U30" s="132">
        <f t="shared" si="28"/>
        <v>-82768.389925735828</v>
      </c>
      <c r="V30" s="132">
        <f t="shared" si="28"/>
        <v>-82647.541358965027</v>
      </c>
      <c r="W30" s="132">
        <f t="shared" si="28"/>
        <v>-81581.802947545642</v>
      </c>
      <c r="X30" s="132">
        <f t="shared" si="28"/>
        <v>-81758.472307213495</v>
      </c>
      <c r="Y30" s="132">
        <f t="shared" si="28"/>
        <v>-81974.687103552744</v>
      </c>
      <c r="Z30" s="132">
        <f t="shared" si="28"/>
        <v>-81863.484229037538</v>
      </c>
      <c r="AA30" s="132">
        <f t="shared" si="28"/>
        <v>-81383.596421350798</v>
      </c>
      <c r="AB30" s="132">
        <f t="shared" si="28"/>
        <v>-79430.898035895312</v>
      </c>
      <c r="AC30" s="132">
        <f t="shared" si="28"/>
        <v>-79053.93049209514</v>
      </c>
      <c r="AD30" s="132">
        <f t="shared" si="28"/>
        <v>-80528.591284943104</v>
      </c>
      <c r="AE30" s="132">
        <f t="shared" si="28"/>
        <v>-81940.554191807081</v>
      </c>
      <c r="AF30" s="132">
        <f t="shared" si="28"/>
        <v>-80399.385921703433</v>
      </c>
      <c r="AG30" s="132">
        <f t="shared" si="28"/>
        <v>-81816.569059677888</v>
      </c>
      <c r="AH30" s="132">
        <f t="shared" si="28"/>
        <v>-83173.500749931001</v>
      </c>
      <c r="AI30" s="132">
        <f t="shared" si="28"/>
        <v>-83026.191738082271</v>
      </c>
      <c r="AJ30" s="132">
        <f t="shared" si="28"/>
        <v>-84331.558611340952</v>
      </c>
      <c r="AK30" s="132">
        <f t="shared" si="28"/>
        <v>-85581.425350760241</v>
      </c>
      <c r="AL30" s="132">
        <f t="shared" si="28"/>
        <v>-86295.966300317683</v>
      </c>
      <c r="AM30" s="132">
        <f t="shared" si="28"/>
        <v>-86497.895250835543</v>
      </c>
      <c r="AN30" s="123"/>
      <c r="AO30" s="83">
        <f>O30</f>
        <v>-86948.493894859392</v>
      </c>
      <c r="AP30" s="83">
        <f>AA30</f>
        <v>-81383.596421350798</v>
      </c>
      <c r="AQ30" s="83">
        <f>AM30</f>
        <v>-86497.895250835543</v>
      </c>
      <c r="AR30" s="124"/>
      <c r="AS30" s="124"/>
    </row>
    <row r="31" spans="1:45" s="64" customFormat="1" ht="13.2" outlineLevel="1">
      <c r="A31" s="147" t="s">
        <v>174</v>
      </c>
      <c r="B31" s="126" t="s">
        <v>161</v>
      </c>
      <c r="C31" s="82"/>
      <c r="D31" s="132">
        <f t="shared" si="24"/>
        <v>73965.676160449351</v>
      </c>
      <c r="E31" s="132">
        <f t="shared" ref="E31:AM31" si="29">E43+E105</f>
        <v>71020.099763043021</v>
      </c>
      <c r="F31" s="132">
        <f t="shared" si="29"/>
        <v>67974.982973878374</v>
      </c>
      <c r="G31" s="132">
        <f t="shared" si="29"/>
        <v>64911.81232711584</v>
      </c>
      <c r="H31" s="132">
        <f t="shared" si="29"/>
        <v>61779.820295233876</v>
      </c>
      <c r="I31" s="132">
        <f t="shared" si="29"/>
        <v>58631.704841687191</v>
      </c>
      <c r="J31" s="132">
        <f t="shared" si="29"/>
        <v>55599.159971208726</v>
      </c>
      <c r="K31" s="132">
        <f t="shared" si="29"/>
        <v>53266.390836611426</v>
      </c>
      <c r="L31" s="132">
        <f t="shared" si="29"/>
        <v>51794.229037738442</v>
      </c>
      <c r="M31" s="132">
        <f t="shared" si="29"/>
        <v>50554.121524413458</v>
      </c>
      <c r="N31" s="132">
        <f t="shared" si="29"/>
        <v>49250.985179225376</v>
      </c>
      <c r="O31" s="132">
        <f t="shared" si="29"/>
        <v>47877.940899236535</v>
      </c>
      <c r="P31" s="132">
        <f t="shared" si="29"/>
        <v>46283.743957874605</v>
      </c>
      <c r="Q31" s="132">
        <f t="shared" si="29"/>
        <v>44868.121687649407</v>
      </c>
      <c r="R31" s="132">
        <f t="shared" si="29"/>
        <v>44132.982521069549</v>
      </c>
      <c r="S31" s="132">
        <f t="shared" si="29"/>
        <v>43740.434308423406</v>
      </c>
      <c r="T31" s="132">
        <f t="shared" si="29"/>
        <v>42910.558224000626</v>
      </c>
      <c r="U31" s="132">
        <f t="shared" si="29"/>
        <v>42188.119731734449</v>
      </c>
      <c r="V31" s="132">
        <f t="shared" si="29"/>
        <v>42093.185205969421</v>
      </c>
      <c r="W31" s="132">
        <f t="shared" si="29"/>
        <v>41792.745542745572</v>
      </c>
      <c r="X31" s="132">
        <f t="shared" si="29"/>
        <v>41568.17950409677</v>
      </c>
      <c r="Y31" s="132">
        <f t="shared" si="29"/>
        <v>41670.696486079054</v>
      </c>
      <c r="Z31" s="132">
        <f t="shared" si="29"/>
        <v>41699.708941496407</v>
      </c>
      <c r="AA31" s="132">
        <f t="shared" si="29"/>
        <v>41551.04544128164</v>
      </c>
      <c r="AB31" s="132">
        <f t="shared" si="29"/>
        <v>40932.425207826571</v>
      </c>
      <c r="AC31" s="132">
        <f t="shared" si="29"/>
        <v>40340.025639383843</v>
      </c>
      <c r="AD31" s="132">
        <f t="shared" si="29"/>
        <v>40622.178785239405</v>
      </c>
      <c r="AE31" s="132">
        <f t="shared" si="29"/>
        <v>41360.790805020071</v>
      </c>
      <c r="AF31" s="132">
        <f t="shared" si="29"/>
        <v>41329.782717363669</v>
      </c>
      <c r="AG31" s="132">
        <f t="shared" si="29"/>
        <v>41300.067478237943</v>
      </c>
      <c r="AH31" s="132">
        <f t="shared" si="29"/>
        <v>42009.851684266789</v>
      </c>
      <c r="AI31" s="132">
        <f t="shared" si="29"/>
        <v>42320.370674189857</v>
      </c>
      <c r="AJ31" s="132">
        <f t="shared" si="29"/>
        <v>42617.694397402585</v>
      </c>
      <c r="AK31" s="132">
        <f t="shared" si="29"/>
        <v>43271.513592726071</v>
      </c>
      <c r="AL31" s="132">
        <f t="shared" si="29"/>
        <v>43774.530192979793</v>
      </c>
      <c r="AM31" s="132">
        <f t="shared" si="29"/>
        <v>44010.09898155446</v>
      </c>
      <c r="AN31" s="123"/>
      <c r="AO31" s="83">
        <f>SUM(D31:O31)</f>
        <v>706626.92380984151</v>
      </c>
      <c r="AP31" s="83">
        <f>SUM(P31:AA31)</f>
        <v>514499.52155242092</v>
      </c>
      <c r="AQ31" s="83">
        <f>SUM(AB31:AM31)</f>
        <v>503889.33015619108</v>
      </c>
      <c r="AR31" s="124"/>
      <c r="AS31" s="124"/>
    </row>
    <row r="32" spans="1:45" s="64" customFormat="1" ht="13.2" outlineLevel="1">
      <c r="A32" s="147" t="s">
        <v>175</v>
      </c>
      <c r="B32" s="126" t="s">
        <v>161</v>
      </c>
      <c r="C32" s="82"/>
      <c r="D32" s="132">
        <f t="shared" si="24"/>
        <v>-46180.818800162502</v>
      </c>
      <c r="E32" s="132">
        <f t="shared" ref="E32:AM32" si="30">E44+E106</f>
        <v>-44341.536221089074</v>
      </c>
      <c r="F32" s="132">
        <f t="shared" si="30"/>
        <v>-42440.087686596766</v>
      </c>
      <c r="G32" s="132">
        <f t="shared" si="30"/>
        <v>-40527.360785703204</v>
      </c>
      <c r="H32" s="132">
        <f t="shared" si="30"/>
        <v>-38571.651793838253</v>
      </c>
      <c r="I32" s="132">
        <f t="shared" si="30"/>
        <v>-36605.870128209543</v>
      </c>
      <c r="J32" s="132">
        <f t="shared" si="30"/>
        <v>-34712.257426185577</v>
      </c>
      <c r="K32" s="132">
        <f t="shared" si="30"/>
        <v>-33255.643918145601</v>
      </c>
      <c r="L32" s="132">
        <f t="shared" si="30"/>
        <v>-32336.467369302944</v>
      </c>
      <c r="M32" s="132">
        <f t="shared" si="30"/>
        <v>-31562.202884434257</v>
      </c>
      <c r="N32" s="132">
        <f t="shared" si="30"/>
        <v>-30748.574137157535</v>
      </c>
      <c r="O32" s="132">
        <f t="shared" si="30"/>
        <v>-29891.285265884333</v>
      </c>
      <c r="P32" s="132">
        <f t="shared" si="30"/>
        <v>-28895.885548824965</v>
      </c>
      <c r="Q32" s="132">
        <f t="shared" si="30"/>
        <v>-28012.000691589859</v>
      </c>
      <c r="R32" s="132">
        <f t="shared" si="30"/>
        <v>-27553.067452768217</v>
      </c>
      <c r="S32" s="132">
        <f t="shared" si="30"/>
        <v>-27308.075695466374</v>
      </c>
      <c r="T32" s="132">
        <f t="shared" si="30"/>
        <v>-26789.97413285129</v>
      </c>
      <c r="U32" s="132">
        <f t="shared" si="30"/>
        <v>-26338.963298556377</v>
      </c>
      <c r="V32" s="132">
        <f t="shared" si="30"/>
        <v>-26279.819395593644</v>
      </c>
      <c r="W32" s="132">
        <f t="shared" si="30"/>
        <v>-26092.336796485932</v>
      </c>
      <c r="X32" s="132">
        <f t="shared" si="30"/>
        <v>-25952.233723607376</v>
      </c>
      <c r="Y32" s="132">
        <f t="shared" si="30"/>
        <v>-26016.387936995739</v>
      </c>
      <c r="Z32" s="132">
        <f t="shared" si="30"/>
        <v>-26034.636655505852</v>
      </c>
      <c r="AA32" s="132">
        <f t="shared" si="30"/>
        <v>-25941.925938020715</v>
      </c>
      <c r="AB32" s="132">
        <f t="shared" si="30"/>
        <v>-25555.729473675387</v>
      </c>
      <c r="AC32" s="132">
        <f t="shared" si="30"/>
        <v>-25185.905035892541</v>
      </c>
      <c r="AD32" s="132">
        <f t="shared" si="30"/>
        <v>-25362.227383225363</v>
      </c>
      <c r="AE32" s="132">
        <f t="shared" si="30"/>
        <v>-25823.60122784361</v>
      </c>
      <c r="AF32" s="132">
        <f t="shared" si="30"/>
        <v>-25804.352805131351</v>
      </c>
      <c r="AG32" s="132">
        <f t="shared" si="30"/>
        <v>-25785.909436901784</v>
      </c>
      <c r="AH32" s="132">
        <f t="shared" si="30"/>
        <v>-26229.273656350764</v>
      </c>
      <c r="AI32" s="132">
        <f t="shared" si="30"/>
        <v>-26423.298597966957</v>
      </c>
      <c r="AJ32" s="132">
        <f t="shared" si="30"/>
        <v>-26609.081050148718</v>
      </c>
      <c r="AK32" s="132">
        <f t="shared" si="30"/>
        <v>-27017.489150535723</v>
      </c>
      <c r="AL32" s="132">
        <f t="shared" si="30"/>
        <v>-27331.720475413011</v>
      </c>
      <c r="AM32" s="132">
        <f t="shared" si="30"/>
        <v>-27478.93131913921</v>
      </c>
      <c r="AN32" s="123"/>
      <c r="AO32" s="83">
        <f>SUM(D32:O32)</f>
        <v>-441173.75641670963</v>
      </c>
      <c r="AP32" s="83">
        <f>SUM(P32:AA32)</f>
        <v>-321215.30726626632</v>
      </c>
      <c r="AQ32" s="83">
        <f>SUM(AB32:AM32)</f>
        <v>-314607.51961222442</v>
      </c>
      <c r="AR32" s="124"/>
      <c r="AS32" s="124"/>
    </row>
    <row r="33" spans="1:45" s="64" customFormat="1" ht="13.2" outlineLevel="1">
      <c r="A33" s="147" t="s">
        <v>176</v>
      </c>
      <c r="B33" s="126" t="s">
        <v>161</v>
      </c>
      <c r="C33" s="82"/>
      <c r="D33" s="132">
        <f t="shared" si="24"/>
        <v>18800.208243000016</v>
      </c>
      <c r="E33" s="132">
        <f t="shared" ref="E33:AM33" si="31">E45+E107</f>
        <v>6663.1132771477251</v>
      </c>
      <c r="F33" s="132">
        <f t="shared" si="31"/>
        <v>6609.377246669319</v>
      </c>
      <c r="G33" s="132">
        <f t="shared" si="31"/>
        <v>6610.9186570509637</v>
      </c>
      <c r="H33" s="132">
        <f t="shared" si="31"/>
        <v>6751.2799248008159</v>
      </c>
      <c r="I33" s="132">
        <f t="shared" si="31"/>
        <v>6548.1790647642047</v>
      </c>
      <c r="J33" s="132">
        <f t="shared" si="31"/>
        <v>6185.5041533476924</v>
      </c>
      <c r="K33" s="132">
        <f t="shared" si="31"/>
        <v>3911.5553333192452</v>
      </c>
      <c r="L33" s="132">
        <f t="shared" si="31"/>
        <v>2969.3087571331735</v>
      </c>
      <c r="M33" s="132">
        <f t="shared" si="31"/>
        <v>2967.6939979732651</v>
      </c>
      <c r="N33" s="132">
        <f t="shared" si="31"/>
        <v>3140.5346695445883</v>
      </c>
      <c r="O33" s="132">
        <f t="shared" si="31"/>
        <v>3160.6549303896063</v>
      </c>
      <c r="P33" s="132">
        <f t="shared" si="31"/>
        <v>-2233.4746033414795</v>
      </c>
      <c r="Q33" s="132">
        <f t="shared" si="31"/>
        <v>2024.5647192259371</v>
      </c>
      <c r="R33" s="132">
        <f t="shared" si="31"/>
        <v>866.50245177386716</v>
      </c>
      <c r="S33" s="132">
        <f t="shared" si="31"/>
        <v>681.81574817796081</v>
      </c>
      <c r="T33" s="132">
        <f t="shared" si="31"/>
        <v>2580.1021835848737</v>
      </c>
      <c r="U33" s="132">
        <f t="shared" si="31"/>
        <v>260.59346970240136</v>
      </c>
      <c r="V33" s="132">
        <f t="shared" si="31"/>
        <v>120.84856677079684</v>
      </c>
      <c r="W33" s="132">
        <f t="shared" si="31"/>
        <v>1065.7384114193849</v>
      </c>
      <c r="X33" s="132">
        <f t="shared" si="31"/>
        <v>-176.66935966784629</v>
      </c>
      <c r="Y33" s="132">
        <f t="shared" si="31"/>
        <v>-216.21479633925497</v>
      </c>
      <c r="Z33" s="132">
        <f t="shared" si="31"/>
        <v>111.20287451520356</v>
      </c>
      <c r="AA33" s="132">
        <f t="shared" si="31"/>
        <v>479.88780768673553</v>
      </c>
      <c r="AB33" s="132">
        <f t="shared" si="31"/>
        <v>1952.6983854554865</v>
      </c>
      <c r="AC33" s="132">
        <f t="shared" si="31"/>
        <v>376.96754380018285</v>
      </c>
      <c r="AD33" s="132">
        <f t="shared" si="31"/>
        <v>-1474.6607928479696</v>
      </c>
      <c r="AE33" s="132">
        <f t="shared" si="31"/>
        <v>-1411.9629068639751</v>
      </c>
      <c r="AF33" s="132">
        <f t="shared" si="31"/>
        <v>1541.1682701036407</v>
      </c>
      <c r="AG33" s="132">
        <f t="shared" si="31"/>
        <v>-1417.1831379744435</v>
      </c>
      <c r="AH33" s="132">
        <f t="shared" si="31"/>
        <v>-1356.9316902531175</v>
      </c>
      <c r="AI33" s="132">
        <f t="shared" si="31"/>
        <v>147.30901184873596</v>
      </c>
      <c r="AJ33" s="132">
        <f t="shared" si="31"/>
        <v>-1305.3668732586934</v>
      </c>
      <c r="AK33" s="132">
        <f t="shared" si="31"/>
        <v>-1249.8667394192782</v>
      </c>
      <c r="AL33" s="132">
        <f t="shared" si="31"/>
        <v>-714.54094955744756</v>
      </c>
      <c r="AM33" s="132">
        <f t="shared" si="31"/>
        <v>-201.92895051785976</v>
      </c>
      <c r="AN33" s="123"/>
      <c r="AO33" s="83">
        <f t="shared" ref="AO33" si="32">SUM(D33:O33)</f>
        <v>74318.328255140616</v>
      </c>
      <c r="AP33" s="83">
        <f t="shared" ref="AP33" si="33">SUM(P33:AA33)</f>
        <v>5564.8974735085803</v>
      </c>
      <c r="AQ33" s="83">
        <f>SUM(AB33:AM33)</f>
        <v>-5114.2988294847382</v>
      </c>
      <c r="AR33" s="124"/>
      <c r="AS33" s="124"/>
    </row>
    <row r="34" spans="1:45" s="64" customFormat="1" ht="13.2" outlineLevel="1">
      <c r="A34" s="147" t="s">
        <v>192</v>
      </c>
      <c r="B34" s="126" t="s">
        <v>161</v>
      </c>
      <c r="C34" s="82"/>
      <c r="D34" s="132">
        <f t="shared" si="24"/>
        <v>0</v>
      </c>
      <c r="E34" s="132">
        <f t="shared" ref="E34:AM34" si="34">E46+E108</f>
        <v>0</v>
      </c>
      <c r="F34" s="132">
        <f t="shared" si="34"/>
        <v>0</v>
      </c>
      <c r="G34" s="132">
        <f t="shared" si="34"/>
        <v>0</v>
      </c>
      <c r="H34" s="132">
        <f t="shared" si="34"/>
        <v>0</v>
      </c>
      <c r="I34" s="132">
        <f t="shared" si="34"/>
        <v>0</v>
      </c>
      <c r="J34" s="132">
        <f t="shared" si="34"/>
        <v>0</v>
      </c>
      <c r="K34" s="132">
        <f t="shared" si="34"/>
        <v>0</v>
      </c>
      <c r="L34" s="132">
        <f t="shared" si="34"/>
        <v>0</v>
      </c>
      <c r="M34" s="132">
        <f t="shared" si="34"/>
        <v>0</v>
      </c>
      <c r="N34" s="132">
        <f t="shared" si="34"/>
        <v>0</v>
      </c>
      <c r="O34" s="132">
        <f t="shared" si="34"/>
        <v>0</v>
      </c>
      <c r="P34" s="132">
        <f t="shared" si="34"/>
        <v>0</v>
      </c>
      <c r="Q34" s="132">
        <f t="shared" si="34"/>
        <v>0</v>
      </c>
      <c r="R34" s="132">
        <f t="shared" si="34"/>
        <v>0</v>
      </c>
      <c r="S34" s="132">
        <f t="shared" si="34"/>
        <v>0</v>
      </c>
      <c r="T34" s="132">
        <f t="shared" si="34"/>
        <v>0</v>
      </c>
      <c r="U34" s="132">
        <f t="shared" si="34"/>
        <v>0</v>
      </c>
      <c r="V34" s="132">
        <f t="shared" si="34"/>
        <v>0</v>
      </c>
      <c r="W34" s="132">
        <f t="shared" si="34"/>
        <v>0</v>
      </c>
      <c r="X34" s="132">
        <f t="shared" si="34"/>
        <v>0</v>
      </c>
      <c r="Y34" s="132">
        <f t="shared" si="34"/>
        <v>0</v>
      </c>
      <c r="Z34" s="132">
        <f t="shared" si="34"/>
        <v>0</v>
      </c>
      <c r="AA34" s="132">
        <f t="shared" si="34"/>
        <v>0</v>
      </c>
      <c r="AB34" s="132">
        <f t="shared" si="34"/>
        <v>0</v>
      </c>
      <c r="AC34" s="132">
        <f t="shared" si="34"/>
        <v>0</v>
      </c>
      <c r="AD34" s="132">
        <f t="shared" si="34"/>
        <v>0</v>
      </c>
      <c r="AE34" s="132">
        <f t="shared" si="34"/>
        <v>0</v>
      </c>
      <c r="AF34" s="132">
        <f t="shared" si="34"/>
        <v>0</v>
      </c>
      <c r="AG34" s="132">
        <f t="shared" si="34"/>
        <v>0</v>
      </c>
      <c r="AH34" s="132">
        <f t="shared" si="34"/>
        <v>0</v>
      </c>
      <c r="AI34" s="132">
        <f t="shared" si="34"/>
        <v>0</v>
      </c>
      <c r="AJ34" s="132">
        <f t="shared" si="34"/>
        <v>0</v>
      </c>
      <c r="AK34" s="132">
        <f t="shared" si="34"/>
        <v>0</v>
      </c>
      <c r="AL34" s="132">
        <f t="shared" si="34"/>
        <v>0</v>
      </c>
      <c r="AM34" s="132">
        <f t="shared" si="34"/>
        <v>0</v>
      </c>
      <c r="AN34" s="123"/>
      <c r="AO34" s="83">
        <f>SUM(D34:O34)</f>
        <v>0</v>
      </c>
      <c r="AP34" s="83">
        <f>SUM(P34:AA34)</f>
        <v>0</v>
      </c>
      <c r="AQ34" s="83">
        <f>SUM(AB34:AM34)</f>
        <v>0</v>
      </c>
      <c r="AR34" s="124"/>
      <c r="AS34" s="124"/>
    </row>
    <row r="35" spans="1:45" s="64" customFormat="1" ht="13.2" outlineLevel="1">
      <c r="A35" s="147" t="s">
        <v>201</v>
      </c>
      <c r="B35" s="126" t="s">
        <v>161</v>
      </c>
      <c r="C35" s="82"/>
      <c r="D35" s="132">
        <f t="shared" si="24"/>
        <v>46585.065603286865</v>
      </c>
      <c r="E35" s="132">
        <f t="shared" ref="E35:AM35" si="35">E47+E109</f>
        <v>33341.676819101674</v>
      </c>
      <c r="F35" s="132">
        <f t="shared" si="35"/>
        <v>32144.272533950927</v>
      </c>
      <c r="G35" s="132">
        <f t="shared" si="35"/>
        <v>30995.370198463599</v>
      </c>
      <c r="H35" s="132">
        <f t="shared" si="35"/>
        <v>29959.448426196435</v>
      </c>
      <c r="I35" s="132">
        <f t="shared" si="35"/>
        <v>28574.013778241853</v>
      </c>
      <c r="J35" s="132">
        <f t="shared" si="35"/>
        <v>27072.40669837084</v>
      </c>
      <c r="K35" s="132">
        <f t="shared" si="35"/>
        <v>23922.302251785077</v>
      </c>
      <c r="L35" s="132">
        <f t="shared" si="35"/>
        <v>22427.070425568672</v>
      </c>
      <c r="M35" s="132">
        <f t="shared" si="35"/>
        <v>21959.612637952461</v>
      </c>
      <c r="N35" s="132">
        <f t="shared" si="35"/>
        <v>21642.945711612429</v>
      </c>
      <c r="O35" s="132">
        <f t="shared" si="35"/>
        <v>21147.310563741812</v>
      </c>
      <c r="P35" s="132">
        <f t="shared" si="35"/>
        <v>15154.383805708163</v>
      </c>
      <c r="Q35" s="132">
        <f t="shared" si="35"/>
        <v>18880.685715285486</v>
      </c>
      <c r="R35" s="132">
        <f t="shared" si="35"/>
        <v>17446.417520075196</v>
      </c>
      <c r="S35" s="132">
        <f t="shared" si="35"/>
        <v>17114.174361134988</v>
      </c>
      <c r="T35" s="132">
        <f t="shared" si="35"/>
        <v>18700.686274734209</v>
      </c>
      <c r="U35" s="132">
        <f t="shared" si="35"/>
        <v>16109.749902880476</v>
      </c>
      <c r="V35" s="132">
        <f t="shared" si="35"/>
        <v>15934.214377146571</v>
      </c>
      <c r="W35" s="132">
        <f t="shared" si="35"/>
        <v>16766.147157679025</v>
      </c>
      <c r="X35" s="132">
        <f t="shared" si="35"/>
        <v>15439.27642082155</v>
      </c>
      <c r="Y35" s="132">
        <f t="shared" si="35"/>
        <v>15438.093752744058</v>
      </c>
      <c r="Z35" s="132">
        <f t="shared" si="35"/>
        <v>15776.275160505757</v>
      </c>
      <c r="AA35" s="132">
        <f t="shared" si="35"/>
        <v>16089.00731094766</v>
      </c>
      <c r="AB35" s="132">
        <f t="shared" si="35"/>
        <v>17329.394119606666</v>
      </c>
      <c r="AC35" s="132">
        <f t="shared" si="35"/>
        <v>15531.088147291486</v>
      </c>
      <c r="AD35" s="132">
        <f t="shared" si="35"/>
        <v>13785.29060916607</v>
      </c>
      <c r="AE35" s="132">
        <f t="shared" si="35"/>
        <v>14125.226670312482</v>
      </c>
      <c r="AF35" s="132">
        <f t="shared" si="35"/>
        <v>17066.598182335954</v>
      </c>
      <c r="AG35" s="132">
        <f t="shared" si="35"/>
        <v>14096.974903361717</v>
      </c>
      <c r="AH35" s="132">
        <f t="shared" si="35"/>
        <v>14423.646337662904</v>
      </c>
      <c r="AI35" s="132">
        <f t="shared" si="35"/>
        <v>16044.381088071634</v>
      </c>
      <c r="AJ35" s="132">
        <f t="shared" si="35"/>
        <v>14703.246473995172</v>
      </c>
      <c r="AK35" s="132">
        <f t="shared" si="35"/>
        <v>15004.157702771066</v>
      </c>
      <c r="AL35" s="132">
        <f t="shared" si="35"/>
        <v>15728.268768009337</v>
      </c>
      <c r="AM35" s="132">
        <f t="shared" si="35"/>
        <v>16329.238711897393</v>
      </c>
      <c r="AN35" s="123"/>
      <c r="AO35" s="83">
        <f t="shared" ref="AO35:AO37" si="36">SUM(D35:O35)</f>
        <v>339771.49564827263</v>
      </c>
      <c r="AP35" s="83">
        <f t="shared" ref="AP35:AP37" si="37">SUM(P35:AA35)</f>
        <v>198849.11175966315</v>
      </c>
      <c r="AQ35" s="83">
        <f t="shared" ref="AQ35:AQ37" si="38">SUM(AB35:AM35)</f>
        <v>184167.51171448187</v>
      </c>
      <c r="AR35" s="124"/>
      <c r="AS35" s="124"/>
    </row>
    <row r="36" spans="1:45" s="64" customFormat="1" ht="13.2" outlineLevel="1">
      <c r="A36" s="147" t="s">
        <v>177</v>
      </c>
      <c r="B36" s="126" t="s">
        <v>161</v>
      </c>
      <c r="C36" s="82"/>
      <c r="D36" s="132">
        <f t="shared" si="24"/>
        <v>-347.31557738095239</v>
      </c>
      <c r="E36" s="132">
        <f t="shared" ref="E36:AM36" si="39">E48+E110</f>
        <v>-308.76901250000003</v>
      </c>
      <c r="F36" s="132">
        <f t="shared" si="39"/>
        <v>-300.67667737968748</v>
      </c>
      <c r="G36" s="132">
        <f t="shared" si="39"/>
        <v>-286.46424808485364</v>
      </c>
      <c r="H36" s="132">
        <f t="shared" si="39"/>
        <v>-257.53088371869933</v>
      </c>
      <c r="I36" s="132">
        <f t="shared" si="39"/>
        <v>-257.86527233270289</v>
      </c>
      <c r="J36" s="132">
        <f t="shared" si="39"/>
        <v>-244.47458849172506</v>
      </c>
      <c r="K36" s="132">
        <f t="shared" si="39"/>
        <v>-291.59112278021792</v>
      </c>
      <c r="L36" s="132">
        <f t="shared" si="39"/>
        <v>-336.09032080677861</v>
      </c>
      <c r="M36" s="132">
        <f t="shared" si="39"/>
        <v>-324.08559128436434</v>
      </c>
      <c r="N36" s="132">
        <f t="shared" si="39"/>
        <v>-299.9411670170964</v>
      </c>
      <c r="O36" s="132">
        <f t="shared" si="39"/>
        <v>-276.21404364993725</v>
      </c>
      <c r="P36" s="132">
        <f t="shared" si="39"/>
        <v>-202.87282678364511</v>
      </c>
      <c r="Q36" s="132">
        <f t="shared" si="39"/>
        <v>-274.99012022201077</v>
      </c>
      <c r="R36" s="132">
        <f t="shared" si="39"/>
        <v>-330.52610381162947</v>
      </c>
      <c r="S36" s="132">
        <f t="shared" si="39"/>
        <v>-330.11368353022823</v>
      </c>
      <c r="T36" s="132">
        <f t="shared" si="39"/>
        <v>-202.45197701406752</v>
      </c>
      <c r="U36" s="132">
        <f t="shared" si="39"/>
        <v>-327.32243034467365</v>
      </c>
      <c r="V36" s="132">
        <f t="shared" si="39"/>
        <v>-327.69519793320205</v>
      </c>
      <c r="W36" s="132">
        <f t="shared" si="39"/>
        <v>-263.84363342526689</v>
      </c>
      <c r="X36" s="132">
        <f t="shared" si="39"/>
        <v>-327.61384624018382</v>
      </c>
      <c r="Y36" s="132">
        <f t="shared" si="39"/>
        <v>-328.48821136035383</v>
      </c>
      <c r="Z36" s="132">
        <f t="shared" si="39"/>
        <v>-307.79365978304043</v>
      </c>
      <c r="AA36" s="132">
        <f t="shared" si="39"/>
        <v>-285.81918369603585</v>
      </c>
      <c r="AB36" s="132">
        <f t="shared" si="39"/>
        <v>-198.20590434801795</v>
      </c>
      <c r="AC36" s="132">
        <f t="shared" si="39"/>
        <v>-282.4036836960359</v>
      </c>
      <c r="AD36" s="132">
        <f t="shared" si="39"/>
        <v>-357.59089108216426</v>
      </c>
      <c r="AE36" s="132">
        <f t="shared" si="39"/>
        <v>-359.20376608216424</v>
      </c>
      <c r="AF36" s="132">
        <f t="shared" si="39"/>
        <v>-206.38123143286569</v>
      </c>
      <c r="AG36" s="132">
        <f t="shared" si="39"/>
        <v>-358.79264108216427</v>
      </c>
      <c r="AH36" s="132">
        <f t="shared" si="39"/>
        <v>-360.37389108216428</v>
      </c>
      <c r="AI36" s="132">
        <f t="shared" si="39"/>
        <v>-284.65837375751499</v>
      </c>
      <c r="AJ36" s="132">
        <f t="shared" si="39"/>
        <v>-361.57564108216422</v>
      </c>
      <c r="AK36" s="132">
        <f t="shared" si="39"/>
        <v>-362.99876608216425</v>
      </c>
      <c r="AL36" s="132">
        <f t="shared" si="39"/>
        <v>-338.65630197394779</v>
      </c>
      <c r="AM36" s="132">
        <f t="shared" si="39"/>
        <v>-313.64971286573137</v>
      </c>
      <c r="AN36" s="123"/>
      <c r="AO36" s="83">
        <f t="shared" si="36"/>
        <v>-3531.0185054270155</v>
      </c>
      <c r="AP36" s="83">
        <f t="shared" si="37"/>
        <v>-3509.5308741443373</v>
      </c>
      <c r="AQ36" s="83">
        <f t="shared" si="38"/>
        <v>-3784.4908045670995</v>
      </c>
      <c r="AR36" s="124"/>
      <c r="AS36" s="124"/>
    </row>
    <row r="37" spans="1:45" s="64" customFormat="1" ht="13.2" outlineLevel="1">
      <c r="A37" s="147" t="s">
        <v>178</v>
      </c>
      <c r="B37" s="126" t="s">
        <v>161</v>
      </c>
      <c r="C37" s="82"/>
      <c r="D37" s="132">
        <f t="shared" si="24"/>
        <v>46237.750025905909</v>
      </c>
      <c r="E37" s="132">
        <f t="shared" ref="E37:AM37" si="40">E49+E111</f>
        <v>33032.907806601674</v>
      </c>
      <c r="F37" s="132">
        <f t="shared" si="40"/>
        <v>31843.595856571239</v>
      </c>
      <c r="G37" s="132">
        <f t="shared" si="40"/>
        <v>30708.905950378747</v>
      </c>
      <c r="H37" s="132">
        <f t="shared" si="40"/>
        <v>29701.917542477735</v>
      </c>
      <c r="I37" s="132">
        <f t="shared" si="40"/>
        <v>28316.14850590915</v>
      </c>
      <c r="J37" s="132">
        <f t="shared" si="40"/>
        <v>26827.932109879115</v>
      </c>
      <c r="K37" s="132">
        <f t="shared" si="40"/>
        <v>23630.71112900486</v>
      </c>
      <c r="L37" s="132">
        <f t="shared" si="40"/>
        <v>22090.980104761893</v>
      </c>
      <c r="M37" s="132">
        <f t="shared" si="40"/>
        <v>21635.527046668096</v>
      </c>
      <c r="N37" s="132">
        <f t="shared" si="40"/>
        <v>21343.004544595333</v>
      </c>
      <c r="O37" s="132">
        <f t="shared" si="40"/>
        <v>20871.096520091876</v>
      </c>
      <c r="P37" s="132">
        <f t="shared" si="40"/>
        <v>14951.510978924518</v>
      </c>
      <c r="Q37" s="132">
        <f t="shared" si="40"/>
        <v>18605.695595063477</v>
      </c>
      <c r="R37" s="132">
        <f t="shared" si="40"/>
        <v>17115.891416263566</v>
      </c>
      <c r="S37" s="132">
        <f t="shared" si="40"/>
        <v>16784.060677604761</v>
      </c>
      <c r="T37" s="132">
        <f t="shared" si="40"/>
        <v>18498.234297720141</v>
      </c>
      <c r="U37" s="132">
        <f t="shared" si="40"/>
        <v>15782.427472535803</v>
      </c>
      <c r="V37" s="132">
        <f t="shared" si="40"/>
        <v>15606.519179213368</v>
      </c>
      <c r="W37" s="132">
        <f t="shared" si="40"/>
        <v>16502.303524253759</v>
      </c>
      <c r="X37" s="132">
        <f t="shared" si="40"/>
        <v>15111.662574581367</v>
      </c>
      <c r="Y37" s="132">
        <f t="shared" si="40"/>
        <v>15109.605541383704</v>
      </c>
      <c r="Z37" s="132">
        <f t="shared" si="40"/>
        <v>15468.481500722715</v>
      </c>
      <c r="AA37" s="132">
        <f t="shared" si="40"/>
        <v>15803.188127251624</v>
      </c>
      <c r="AB37" s="132">
        <f t="shared" si="40"/>
        <v>17131.188215258648</v>
      </c>
      <c r="AC37" s="132">
        <f t="shared" si="40"/>
        <v>15248.684463595449</v>
      </c>
      <c r="AD37" s="132">
        <f t="shared" si="40"/>
        <v>13427.699718083906</v>
      </c>
      <c r="AE37" s="132">
        <f t="shared" si="40"/>
        <v>13766.022904230318</v>
      </c>
      <c r="AF37" s="132">
        <f t="shared" si="40"/>
        <v>16860.21695090309</v>
      </c>
      <c r="AG37" s="132">
        <f t="shared" si="40"/>
        <v>13738.182262279553</v>
      </c>
      <c r="AH37" s="132">
        <f t="shared" si="40"/>
        <v>14063.272446580739</v>
      </c>
      <c r="AI37" s="132">
        <f t="shared" si="40"/>
        <v>15759.722714314119</v>
      </c>
      <c r="AJ37" s="132">
        <f t="shared" si="40"/>
        <v>14341.670832913007</v>
      </c>
      <c r="AK37" s="132">
        <f t="shared" si="40"/>
        <v>14641.158936688902</v>
      </c>
      <c r="AL37" s="132">
        <f t="shared" si="40"/>
        <v>15389.612466035389</v>
      </c>
      <c r="AM37" s="132">
        <f t="shared" si="40"/>
        <v>16015.588999031661</v>
      </c>
      <c r="AN37" s="123"/>
      <c r="AO37" s="83">
        <f t="shared" si="36"/>
        <v>336240.47714284563</v>
      </c>
      <c r="AP37" s="83">
        <f t="shared" si="37"/>
        <v>195339.58088551881</v>
      </c>
      <c r="AQ37" s="83">
        <f t="shared" si="38"/>
        <v>180383.02090991481</v>
      </c>
      <c r="AR37" s="124"/>
      <c r="AS37" s="124"/>
    </row>
    <row r="38" spans="1:45" outlineLevel="1">
      <c r="A38" s="146" t="s">
        <v>153</v>
      </c>
      <c r="AN38" s="60"/>
    </row>
    <row r="39" spans="1:45" s="86" customFormat="1" ht="13.2" outlineLevel="1">
      <c r="A39" s="230" t="s">
        <v>417</v>
      </c>
      <c r="B39" s="122" t="s">
        <v>158</v>
      </c>
      <c r="C39" s="132"/>
      <c r="D39" s="132">
        <f>INT(D60/D56+D85/D81)</f>
        <v>9409</v>
      </c>
      <c r="E39" s="132">
        <f t="shared" ref="E39:AM39" si="41">INT(E60/E56+E85/E81)</f>
        <v>9022</v>
      </c>
      <c r="F39" s="132">
        <f t="shared" si="41"/>
        <v>8634</v>
      </c>
      <c r="G39" s="132">
        <f t="shared" si="41"/>
        <v>8243</v>
      </c>
      <c r="H39" s="132">
        <f t="shared" si="41"/>
        <v>7839</v>
      </c>
      <c r="I39" s="132">
        <f t="shared" si="41"/>
        <v>7444</v>
      </c>
      <c r="J39" s="132">
        <f t="shared" si="41"/>
        <v>7068</v>
      </c>
      <c r="K39" s="132">
        <f t="shared" si="41"/>
        <v>4670</v>
      </c>
      <c r="L39" s="132">
        <f t="shared" si="41"/>
        <v>4561</v>
      </c>
      <c r="M39" s="132">
        <f t="shared" si="41"/>
        <v>4451</v>
      </c>
      <c r="N39" s="132">
        <f t="shared" si="41"/>
        <v>4332</v>
      </c>
      <c r="O39" s="132">
        <f t="shared" si="41"/>
        <v>4211</v>
      </c>
      <c r="P39" s="132">
        <f t="shared" si="41"/>
        <v>4055</v>
      </c>
      <c r="Q39" s="132">
        <f t="shared" si="41"/>
        <v>3964</v>
      </c>
      <c r="R39" s="132">
        <f t="shared" si="41"/>
        <v>3922</v>
      </c>
      <c r="S39" s="132">
        <f t="shared" si="41"/>
        <v>3888</v>
      </c>
      <c r="T39" s="132">
        <f t="shared" si="41"/>
        <v>3773</v>
      </c>
      <c r="U39" s="132">
        <f t="shared" si="41"/>
        <v>3757</v>
      </c>
      <c r="V39" s="132">
        <f t="shared" si="41"/>
        <v>3747</v>
      </c>
      <c r="W39" s="132">
        <f t="shared" si="41"/>
        <v>3697</v>
      </c>
      <c r="X39" s="132">
        <f t="shared" si="41"/>
        <v>3700</v>
      </c>
      <c r="Y39" s="132">
        <f t="shared" si="41"/>
        <v>3705</v>
      </c>
      <c r="Z39" s="132">
        <f t="shared" si="41"/>
        <v>3695</v>
      </c>
      <c r="AA39" s="132">
        <f t="shared" si="41"/>
        <v>3671</v>
      </c>
      <c r="AB39" s="132">
        <f t="shared" si="41"/>
        <v>3584</v>
      </c>
      <c r="AC39" s="132">
        <f t="shared" si="41"/>
        <v>3563</v>
      </c>
      <c r="AD39" s="132">
        <f t="shared" si="41"/>
        <v>3360</v>
      </c>
      <c r="AE39" s="132">
        <f t="shared" si="41"/>
        <v>3411</v>
      </c>
      <c r="AF39" s="132">
        <f t="shared" si="41"/>
        <v>3347</v>
      </c>
      <c r="AG39" s="132">
        <f t="shared" si="41"/>
        <v>3398</v>
      </c>
      <c r="AH39" s="132">
        <f t="shared" si="41"/>
        <v>3448</v>
      </c>
      <c r="AI39" s="132">
        <f t="shared" si="41"/>
        <v>3438</v>
      </c>
      <c r="AJ39" s="132">
        <f t="shared" si="41"/>
        <v>3486</v>
      </c>
      <c r="AK39" s="132">
        <f t="shared" si="41"/>
        <v>3531</v>
      </c>
      <c r="AL39" s="132">
        <f t="shared" si="41"/>
        <v>3556</v>
      </c>
      <c r="AM39" s="132">
        <f t="shared" si="41"/>
        <v>3560</v>
      </c>
      <c r="AN39" s="84"/>
      <c r="AO39" s="83">
        <f>O39</f>
        <v>4211</v>
      </c>
      <c r="AP39" s="83">
        <f>AA39</f>
        <v>3671</v>
      </c>
      <c r="AQ39" s="83">
        <f>AM39</f>
        <v>3560</v>
      </c>
      <c r="AR39" s="85"/>
      <c r="AS39" s="85"/>
    </row>
    <row r="40" spans="1:45" s="86" customFormat="1" ht="13.2" outlineLevel="1">
      <c r="A40" s="147" t="s">
        <v>166</v>
      </c>
      <c r="B40" s="126" t="s">
        <v>161</v>
      </c>
      <c r="C40" s="132">
        <f>C60+C85*'0'!C17/1000</f>
        <v>3770987.8508255002</v>
      </c>
      <c r="D40" s="132">
        <f>D60+D85*'0'!D17/1000</f>
        <v>3628621.3483150001</v>
      </c>
      <c r="E40" s="132">
        <f>E60+E85*'0'!E17/1000</f>
        <v>3476492.3288574717</v>
      </c>
      <c r="F40" s="132">
        <f>F60+F85*'0'!F17/1000</f>
        <v>3324180.2251602663</v>
      </c>
      <c r="G40" s="132">
        <f>G60+G85*'0'!G17/1000</f>
        <v>3170250.854231257</v>
      </c>
      <c r="H40" s="132">
        <f>H60+H85*'0'!H17/1000</f>
        <v>3011065.719388294</v>
      </c>
      <c r="I40" s="132">
        <f>I60+I85*'0'!I17/1000</f>
        <v>2855528.7419985547</v>
      </c>
      <c r="J40" s="132">
        <f>J60+J85*'0'!J17/1000</f>
        <v>2707894.5822469937</v>
      </c>
      <c r="K40" s="132">
        <f>K60+K85*'0'!K17/1000</f>
        <v>2622281.3379910402</v>
      </c>
      <c r="L40" s="132">
        <f>L60+L85*'0'!L17/1000</f>
        <v>2560640.8765654746</v>
      </c>
      <c r="M40" s="132">
        <f>M60+M85*'0'!M17/1000</f>
        <v>2498217.2717026887</v>
      </c>
      <c r="N40" s="132">
        <f>N60+N85*'0'!N17/1000</f>
        <v>2430282.163266025</v>
      </c>
      <c r="O40" s="132">
        <f>O60+O85*'0'!O17/1000</f>
        <v>2360876.500838507</v>
      </c>
      <c r="P40" s="132">
        <f>P60+P85*'0'!P17/1000</f>
        <v>2270847.1481052642</v>
      </c>
      <c r="Q40" s="132">
        <f>Q60+Q85*'0'!Q17/1000</f>
        <v>2219287.2844582554</v>
      </c>
      <c r="R40" s="132">
        <f>R60+R85*'0'!R17/1000</f>
        <v>2197253.5434556184</v>
      </c>
      <c r="S40" s="132">
        <f>S60+S85*'0'!S17/1000</f>
        <v>2179927.6025805413</v>
      </c>
      <c r="T40" s="132">
        <f>T60+T85*'0'!T17/1000</f>
        <v>2114199.5127419746</v>
      </c>
      <c r="U40" s="132">
        <f>U60+U85*'0'!U17/1000</f>
        <v>2107611.2440120298</v>
      </c>
      <c r="V40" s="132">
        <f>V60+V85*'0'!V17/1000</f>
        <v>2104584.9556882377</v>
      </c>
      <c r="W40" s="132">
        <f>W60+W85*'0'!W17/1000</f>
        <v>2077465.5262266889</v>
      </c>
      <c r="X40" s="132">
        <f>X60+X85*'0'!X17/1000</f>
        <v>2082022.9321381256</v>
      </c>
      <c r="Y40" s="132">
        <f>Y60+Y85*'0'!Y17/1000</f>
        <v>2087587.5791170746</v>
      </c>
      <c r="Z40" s="132">
        <f>Z60+Z85*'0'!Z17/1000</f>
        <v>2084802.9582730262</v>
      </c>
      <c r="AA40" s="132">
        <f>AA60+AA85*'0'!AA17/1000</f>
        <v>2072616.8908692691</v>
      </c>
      <c r="AB40" s="132">
        <f>AB60+AB85*'0'!AB17/1000</f>
        <v>2022877.2899965937</v>
      </c>
      <c r="AC40" s="132">
        <f>AC60+AC85*'0'!AC17/1000</f>
        <v>2013313.4315224579</v>
      </c>
      <c r="AD40" s="132">
        <f>AD60+AD85*'0'!AD17/1000</f>
        <v>2050959.9472543208</v>
      </c>
      <c r="AE40" s="132">
        <f>AE60+AE85*'0'!AE17/1000</f>
        <v>2087006.9067121625</v>
      </c>
      <c r="AF40" s="132">
        <f>AF60+AF85*'0'!AF17/1000</f>
        <v>2047756.3864701299</v>
      </c>
      <c r="AG40" s="132">
        <f>AG60+AG85*'0'!AG17/1000</f>
        <v>2083934.6309082059</v>
      </c>
      <c r="AH40" s="132">
        <f>AH60+AH85*'0'!AH17/1000</f>
        <v>2118575.7514324863</v>
      </c>
      <c r="AI40" s="132">
        <f>AI60+AI85*'0'!AI17/1000</f>
        <v>2114862.0896203048</v>
      </c>
      <c r="AJ40" s="132">
        <f>AJ60+AJ85*'0'!AJ17/1000</f>
        <v>2148186.7424740065</v>
      </c>
      <c r="AK40" s="132">
        <f>AK60+AK85*'0'!AK17/1000</f>
        <v>2180095.468400816</v>
      </c>
      <c r="AL40" s="132">
        <f>AL60+AL85*'0'!AL17/1000</f>
        <v>2198354.075518589</v>
      </c>
      <c r="AM40" s="132">
        <f>AM60+AM85*'0'!AM17/1000</f>
        <v>2203541.718039941</v>
      </c>
      <c r="AN40" s="84"/>
      <c r="AO40" s="83">
        <f>O40</f>
        <v>2360876.500838507</v>
      </c>
      <c r="AP40" s="83">
        <f>AA40</f>
        <v>2072616.8908692691</v>
      </c>
      <c r="AQ40" s="83">
        <f>AM40</f>
        <v>2203541.718039941</v>
      </c>
      <c r="AR40" s="85"/>
      <c r="AS40" s="85"/>
    </row>
    <row r="41" spans="1:45" s="86" customFormat="1" ht="13.2" outlineLevel="1">
      <c r="A41" s="147" t="s">
        <v>169</v>
      </c>
      <c r="B41" s="126" t="s">
        <v>161</v>
      </c>
      <c r="C41" s="82"/>
      <c r="D41" s="132">
        <f>D62+D87*'0'!D17/1000</f>
        <v>39300.794285714284</v>
      </c>
      <c r="E41" s="132">
        <f>E62+E87*'0'!E17/1000</f>
        <v>37651.021110095237</v>
      </c>
      <c r="F41" s="132">
        <f>F62+F87*'0'!F17/1000</f>
        <v>35999.221896304152</v>
      </c>
      <c r="G41" s="132">
        <f>G62+G87*'0'!G17/1000</f>
        <v>34329.826280040768</v>
      </c>
      <c r="H41" s="132">
        <f>H62+H87*'0'!H17/1000</f>
        <v>32603.331333063714</v>
      </c>
      <c r="I41" s="132">
        <f>I62+I87*'0'!I17/1000</f>
        <v>30916.408936666725</v>
      </c>
      <c r="J41" s="132">
        <f>J62+J87*'0'!J17/1000</f>
        <v>29315.25326460756</v>
      </c>
      <c r="K41" s="132">
        <f>K62+K87*'0'!K17/1000</f>
        <v>28387.432942395833</v>
      </c>
      <c r="L41" s="132">
        <f>L62+L87*'0'!L17/1000</f>
        <v>27719.854650034114</v>
      </c>
      <c r="M41" s="132">
        <f>M62+M87*'0'!M17/1000</f>
        <v>27043.740437434546</v>
      </c>
      <c r="N41" s="132">
        <f>N62+N87*'0'!N17/1000</f>
        <v>26307.754487514663</v>
      </c>
      <c r="O41" s="132">
        <f>O62+O87*'0'!O17/1000</f>
        <v>25555.770618289083</v>
      </c>
      <c r="P41" s="132">
        <f>P62+P87*'0'!P17/1000</f>
        <v>24579.841130715882</v>
      </c>
      <c r="Q41" s="132">
        <f>Q62+Q87*'0'!Q17/1000</f>
        <v>24021.549740665469</v>
      </c>
      <c r="R41" s="132">
        <f>R62+R87*'0'!R17/1000</f>
        <v>23783.797653877318</v>
      </c>
      <c r="S41" s="132">
        <f>S62+S87*'0'!S17/1000</f>
        <v>23597.129397877874</v>
      </c>
      <c r="T41" s="132">
        <f>T62+T87*'0'!T17/1000</f>
        <v>22884.923256804792</v>
      </c>
      <c r="U41" s="132">
        <f>U62+U87*'0'!U17/1000</f>
        <v>22814.778339653269</v>
      </c>
      <c r="V41" s="132">
        <f>V62+V87*'0'!V17/1000</f>
        <v>22783.27865547307</v>
      </c>
      <c r="W41" s="132">
        <f>W62+W87*'0'!W17/1000</f>
        <v>22490.169152873386</v>
      </c>
      <c r="X41" s="132">
        <f>X62+X87*'0'!X17/1000</f>
        <v>22540.952976835026</v>
      </c>
      <c r="Y41" s="132">
        <f>Y62+Y87*'0'!Y17/1000</f>
        <v>22602.646492619766</v>
      </c>
      <c r="Z41" s="132">
        <f>Z62+Z87*'0'!Z17/1000</f>
        <v>22573.665267925979</v>
      </c>
      <c r="AA41" s="132">
        <f>AA62+AA87*'0'!AA17/1000</f>
        <v>22442.586158837381</v>
      </c>
      <c r="AB41" s="132">
        <f>AB62+AB87*'0'!AB17/1000</f>
        <v>21903.758436774628</v>
      </c>
      <c r="AC41" s="132">
        <f>AC62+AC87*'0'!AC17/1000</f>
        <v>21801.10044471921</v>
      </c>
      <c r="AD41" s="132">
        <f>AD62+AD87*'0'!AD17/1000</f>
        <v>22210.98866604421</v>
      </c>
      <c r="AE41" s="132">
        <f>AE62+AE87*'0'!AE17/1000</f>
        <v>22603.48718395512</v>
      </c>
      <c r="AF41" s="132">
        <f>AF62+AF87*'0'!AF17/1000</f>
        <v>22178.447577391449</v>
      </c>
      <c r="AG41" s="132">
        <f>AG62+AG87*'0'!AG17/1000</f>
        <v>22572.326666519097</v>
      </c>
      <c r="AH41" s="132">
        <f>AH62+AH87*'0'!AH17/1000</f>
        <v>22949.495247306688</v>
      </c>
      <c r="AI41" s="132">
        <f>AI62+AI87*'0'!AI17/1000</f>
        <v>22910.219177282208</v>
      </c>
      <c r="AJ41" s="132">
        <f>AJ62+AJ87*'0'!AJ17/1000</f>
        <v>23273.052507037159</v>
      </c>
      <c r="AK41" s="132">
        <f>AK62+AK87*'0'!AK17/1000</f>
        <v>23620.492459610421</v>
      </c>
      <c r="AL41" s="132">
        <f>AL62+AL87*'0'!AL17/1000</f>
        <v>23819.711075121071</v>
      </c>
      <c r="AM41" s="132">
        <f>AM62+AM87*'0'!AM17/1000</f>
        <v>23876.996714534507</v>
      </c>
      <c r="AN41" s="84"/>
      <c r="AO41" s="83">
        <f>O41</f>
        <v>25555.770618289083</v>
      </c>
      <c r="AP41" s="83">
        <f>AA41</f>
        <v>22442.586158837381</v>
      </c>
      <c r="AQ41" s="83">
        <f>AM41</f>
        <v>23876.996714534507</v>
      </c>
      <c r="AR41" s="85"/>
      <c r="AS41" s="85"/>
    </row>
    <row r="42" spans="1:45" s="64" customFormat="1" ht="13.2" outlineLevel="1">
      <c r="A42" s="147" t="s">
        <v>173</v>
      </c>
      <c r="B42" s="126" t="s">
        <v>161</v>
      </c>
      <c r="C42" s="82"/>
      <c r="D42" s="132">
        <f>D67+D92*'0'!D$17/1000</f>
        <v>-142466.61390699999</v>
      </c>
      <c r="E42" s="132">
        <f>E67+E92*'0'!E$17/1000</f>
        <v>-135803.50062985226</v>
      </c>
      <c r="F42" s="132">
        <f>F67+F92*'0'!F$17/1000</f>
        <v>-129194.12338318294</v>
      </c>
      <c r="G42" s="132">
        <f>G67+G92*'0'!G$17/1000</f>
        <v>-122583.20472613198</v>
      </c>
      <c r="H42" s="132">
        <f>H67+H92*'0'!H$17/1000</f>
        <v>-115831.92480133116</v>
      </c>
      <c r="I42" s="132">
        <f>I67+I92*'0'!I$17/1000</f>
        <v>-109283.74573656695</v>
      </c>
      <c r="J42" s="132">
        <f>J67+J92*'0'!J$17/1000</f>
        <v>-103098.24158321926</v>
      </c>
      <c r="K42" s="132">
        <f>K67+K92*'0'!K$17/1000</f>
        <v>-99186.686249900013</v>
      </c>
      <c r="L42" s="132">
        <f>L67+L92*'0'!L$17/1000</f>
        <v>-96217.377492766842</v>
      </c>
      <c r="M42" s="132">
        <f>M67+M92*'0'!M$17/1000</f>
        <v>-93249.683494793586</v>
      </c>
      <c r="N42" s="132">
        <f>N67+N92*'0'!N$17/1000</f>
        <v>-90109.148825248994</v>
      </c>
      <c r="O42" s="132">
        <f>O67+O92*'0'!O$17/1000</f>
        <v>-86948.493894859392</v>
      </c>
      <c r="P42" s="132">
        <f>P67+P92*'0'!P$17/1000</f>
        <v>-89181.968498200862</v>
      </c>
      <c r="Q42" s="132">
        <f>Q67+Q92*'0'!Q$17/1000</f>
        <v>-87157.403778974927</v>
      </c>
      <c r="R42" s="132">
        <f>R67+R92*'0'!R$17/1000</f>
        <v>-86290.901327201063</v>
      </c>
      <c r="S42" s="132">
        <f>S67+S92*'0'!S$17/1000</f>
        <v>-85609.0855790231</v>
      </c>
      <c r="T42" s="132">
        <f>T67+T92*'0'!T$17/1000</f>
        <v>-83028.983395438219</v>
      </c>
      <c r="U42" s="132">
        <f>U67+U92*'0'!U$17/1000</f>
        <v>-82768.389925735828</v>
      </c>
      <c r="V42" s="132">
        <f>V67+V92*'0'!V$17/1000</f>
        <v>-82647.541358965027</v>
      </c>
      <c r="W42" s="132">
        <f>W67+W92*'0'!W$17/1000</f>
        <v>-81581.802947545642</v>
      </c>
      <c r="X42" s="132">
        <f>X67+X92*'0'!X$17/1000</f>
        <v>-81758.472307213495</v>
      </c>
      <c r="Y42" s="132">
        <f>Y67+Y92*'0'!Y$17/1000</f>
        <v>-81974.687103552744</v>
      </c>
      <c r="Z42" s="132">
        <f>Z67+Z92*'0'!Z$17/1000</f>
        <v>-81863.484229037538</v>
      </c>
      <c r="AA42" s="132">
        <f>AA67+AA92*'0'!AA$17/1000</f>
        <v>-81383.596421350798</v>
      </c>
      <c r="AB42" s="132">
        <f>AB67+AB92*'0'!AB$17/1000</f>
        <v>-79430.898035895312</v>
      </c>
      <c r="AC42" s="132">
        <f>AC67+AC92*'0'!AC$17/1000</f>
        <v>-79053.93049209514</v>
      </c>
      <c r="AD42" s="132">
        <f>AD67+AD92*'0'!AD$17/1000</f>
        <v>-80528.591284943104</v>
      </c>
      <c r="AE42" s="132">
        <f>AE67+AE92*'0'!AE$17/1000</f>
        <v>-81940.554191807081</v>
      </c>
      <c r="AF42" s="132">
        <f>AF67+AF92*'0'!AF$17/1000</f>
        <v>-80399.385921703433</v>
      </c>
      <c r="AG42" s="132">
        <f>AG67+AG92*'0'!AG$17/1000</f>
        <v>-81816.569059677888</v>
      </c>
      <c r="AH42" s="132">
        <f>AH67+AH92*'0'!AH$17/1000</f>
        <v>-83173.500749931001</v>
      </c>
      <c r="AI42" s="132">
        <f>AI67+AI92*'0'!AI$17/1000</f>
        <v>-83026.191738082271</v>
      </c>
      <c r="AJ42" s="132">
        <f>AJ67+AJ92*'0'!AJ$17/1000</f>
        <v>-84331.558611340952</v>
      </c>
      <c r="AK42" s="132">
        <f>AK67+AK92*'0'!AK$17/1000</f>
        <v>-85581.425350760241</v>
      </c>
      <c r="AL42" s="132">
        <f>AL67+AL92*'0'!AL$17/1000</f>
        <v>-86295.966300317683</v>
      </c>
      <c r="AM42" s="132">
        <f>AM67+AM92*'0'!AM$17/1000</f>
        <v>-86497.895250835543</v>
      </c>
      <c r="AN42" s="123"/>
      <c r="AO42" s="83">
        <f>O42</f>
        <v>-86948.493894859392</v>
      </c>
      <c r="AP42" s="83">
        <f>AA42</f>
        <v>-81383.596421350798</v>
      </c>
      <c r="AQ42" s="83">
        <f>AM42</f>
        <v>-86497.895250835543</v>
      </c>
      <c r="AR42" s="124"/>
      <c r="AS42" s="124"/>
    </row>
    <row r="43" spans="1:45" s="64" customFormat="1" ht="13.2" outlineLevel="1">
      <c r="A43" s="147" t="s">
        <v>174</v>
      </c>
      <c r="B43" s="126" t="s">
        <v>161</v>
      </c>
      <c r="C43" s="82"/>
      <c r="D43" s="132">
        <f>D68+D93*'0'!D$17/1000</f>
        <v>73965.676160449351</v>
      </c>
      <c r="E43" s="132">
        <f>E68+E93*'0'!E$17/1000</f>
        <v>71020.099763043021</v>
      </c>
      <c r="F43" s="132">
        <f>F68+F93*'0'!F$17/1000</f>
        <v>67974.982973878374</v>
      </c>
      <c r="G43" s="132">
        <f>G68+G93*'0'!G$17/1000</f>
        <v>64911.81232711584</v>
      </c>
      <c r="H43" s="132">
        <f>H68+H93*'0'!H$17/1000</f>
        <v>61779.820295233876</v>
      </c>
      <c r="I43" s="132">
        <f>I68+I93*'0'!I$17/1000</f>
        <v>58631.704841687191</v>
      </c>
      <c r="J43" s="132">
        <f>J68+J93*'0'!J$17/1000</f>
        <v>55599.159971208726</v>
      </c>
      <c r="K43" s="132">
        <f>K68+K93*'0'!K$17/1000</f>
        <v>53266.390836611426</v>
      </c>
      <c r="L43" s="132">
        <f>L68+L93*'0'!L$17/1000</f>
        <v>51794.229037738442</v>
      </c>
      <c r="M43" s="132">
        <f>M68+M93*'0'!M$17/1000</f>
        <v>50554.121524413458</v>
      </c>
      <c r="N43" s="132">
        <f>N68+N93*'0'!N$17/1000</f>
        <v>49250.985179225376</v>
      </c>
      <c r="O43" s="132">
        <f>O68+O93*'0'!O$17/1000</f>
        <v>47877.940899236535</v>
      </c>
      <c r="P43" s="132">
        <f>P68+P93*'0'!P$17/1000</f>
        <v>46283.743957874605</v>
      </c>
      <c r="Q43" s="132">
        <f>Q68+Q93*'0'!Q$17/1000</f>
        <v>44868.121687649407</v>
      </c>
      <c r="R43" s="132">
        <f>R68+R93*'0'!R$17/1000</f>
        <v>44132.982521069549</v>
      </c>
      <c r="S43" s="132">
        <f>S68+S93*'0'!S$17/1000</f>
        <v>43740.434308423406</v>
      </c>
      <c r="T43" s="132">
        <f>T68+T93*'0'!T$17/1000</f>
        <v>42910.558224000626</v>
      </c>
      <c r="U43" s="132">
        <f>U68+U93*'0'!U$17/1000</f>
        <v>42188.119731734449</v>
      </c>
      <c r="V43" s="132">
        <f>V68+V93*'0'!V$17/1000</f>
        <v>42093.185205969421</v>
      </c>
      <c r="W43" s="132">
        <f>W68+W93*'0'!W$17/1000</f>
        <v>41792.745542745572</v>
      </c>
      <c r="X43" s="132">
        <f>X68+X93*'0'!X$17/1000</f>
        <v>41568.17950409677</v>
      </c>
      <c r="Y43" s="132">
        <f>Y68+Y93*'0'!Y$17/1000</f>
        <v>41670.696486079054</v>
      </c>
      <c r="Z43" s="132">
        <f>Z68+Z93*'0'!Z$17/1000</f>
        <v>41699.708941496407</v>
      </c>
      <c r="AA43" s="132">
        <f>AA68+AA93*'0'!AA$17/1000</f>
        <v>41551.04544128164</v>
      </c>
      <c r="AB43" s="132">
        <f>AB68+AB93*'0'!AB$17/1000</f>
        <v>40932.425207826571</v>
      </c>
      <c r="AC43" s="132">
        <f>AC68+AC93*'0'!AC$17/1000</f>
        <v>40340.025639383843</v>
      </c>
      <c r="AD43" s="132">
        <f>AD68+AD93*'0'!AD$17/1000</f>
        <v>40622.178785239405</v>
      </c>
      <c r="AE43" s="132">
        <f>AE68+AE93*'0'!AE$17/1000</f>
        <v>41360.790805020071</v>
      </c>
      <c r="AF43" s="132">
        <f>AF68+AF93*'0'!AF$17/1000</f>
        <v>41329.782717363669</v>
      </c>
      <c r="AG43" s="132">
        <f>AG68+AG93*'0'!AG$17/1000</f>
        <v>41300.067478237943</v>
      </c>
      <c r="AH43" s="132">
        <f>AH68+AH93*'0'!AH$17/1000</f>
        <v>42009.851684266789</v>
      </c>
      <c r="AI43" s="132">
        <f>AI68+AI93*'0'!AI$17/1000</f>
        <v>42320.370674189857</v>
      </c>
      <c r="AJ43" s="132">
        <f>AJ68+AJ93*'0'!AJ$17/1000</f>
        <v>42617.694397402585</v>
      </c>
      <c r="AK43" s="132">
        <f>AK68+AK93*'0'!AK$17/1000</f>
        <v>43271.513592726071</v>
      </c>
      <c r="AL43" s="132">
        <f>AL68+AL93*'0'!AL$17/1000</f>
        <v>43774.530192979793</v>
      </c>
      <c r="AM43" s="132">
        <f>AM68+AM93*'0'!AM$17/1000</f>
        <v>44010.09898155446</v>
      </c>
      <c r="AN43" s="123"/>
      <c r="AO43" s="83">
        <f>SUM(D43:O43)</f>
        <v>706626.92380984151</v>
      </c>
      <c r="AP43" s="83">
        <f>SUM(P43:AA43)</f>
        <v>514499.52155242092</v>
      </c>
      <c r="AQ43" s="83">
        <f>SUM(AB43:AM43)</f>
        <v>503889.33015619108</v>
      </c>
      <c r="AR43" s="124"/>
      <c r="AS43" s="124"/>
    </row>
    <row r="44" spans="1:45" s="64" customFormat="1" ht="13.2" outlineLevel="1">
      <c r="A44" s="147" t="s">
        <v>175</v>
      </c>
      <c r="B44" s="126" t="s">
        <v>161</v>
      </c>
      <c r="C44" s="82"/>
      <c r="D44" s="132">
        <f>D69+D94*'0'!D$17/1000</f>
        <v>-46180.818800162502</v>
      </c>
      <c r="E44" s="132">
        <f>E69+E94*'0'!E$17/1000</f>
        <v>-44341.536221089074</v>
      </c>
      <c r="F44" s="132">
        <f>F69+F94*'0'!F$17/1000</f>
        <v>-42440.087686596766</v>
      </c>
      <c r="G44" s="132">
        <f>G69+G94*'0'!G$17/1000</f>
        <v>-40527.360785703204</v>
      </c>
      <c r="H44" s="132">
        <f>H69+H94*'0'!H$17/1000</f>
        <v>-38571.651793838253</v>
      </c>
      <c r="I44" s="132">
        <f>I69+I94*'0'!I$17/1000</f>
        <v>-36605.870128209543</v>
      </c>
      <c r="J44" s="132">
        <f>J69+J94*'0'!J$17/1000</f>
        <v>-34712.257426185577</v>
      </c>
      <c r="K44" s="132">
        <f>K69+K94*'0'!K$17/1000</f>
        <v>-33255.643918145601</v>
      </c>
      <c r="L44" s="132">
        <f>L69+L94*'0'!L$17/1000</f>
        <v>-32336.467369302944</v>
      </c>
      <c r="M44" s="132">
        <f>M69+M94*'0'!M$17/1000</f>
        <v>-31562.202884434257</v>
      </c>
      <c r="N44" s="132">
        <f>N69+N94*'0'!N$17/1000</f>
        <v>-30748.574137157535</v>
      </c>
      <c r="O44" s="132">
        <f>O69+O94*'0'!O$17/1000</f>
        <v>-29891.285265884333</v>
      </c>
      <c r="P44" s="132">
        <f>P69+P94*'0'!P$17/1000</f>
        <v>-28895.885548824965</v>
      </c>
      <c r="Q44" s="132">
        <f>Q69+Q94*'0'!Q$17/1000</f>
        <v>-28012.000691589859</v>
      </c>
      <c r="R44" s="132">
        <f>R69+R94*'0'!R$17/1000</f>
        <v>-27553.067452768217</v>
      </c>
      <c r="S44" s="132">
        <f>S69+S94*'0'!S$17/1000</f>
        <v>-27308.075695466374</v>
      </c>
      <c r="T44" s="132">
        <f>T69+T94*'0'!T$17/1000</f>
        <v>-26789.97413285129</v>
      </c>
      <c r="U44" s="132">
        <f>U69+U94*'0'!U$17/1000</f>
        <v>-26338.963298556377</v>
      </c>
      <c r="V44" s="132">
        <f>V69+V94*'0'!V$17/1000</f>
        <v>-26279.819395593644</v>
      </c>
      <c r="W44" s="132">
        <f>W69+W94*'0'!W$17/1000</f>
        <v>-26092.336796485932</v>
      </c>
      <c r="X44" s="132">
        <f>X69+X94*'0'!X$17/1000</f>
        <v>-25952.233723607376</v>
      </c>
      <c r="Y44" s="132">
        <f>Y69+Y94*'0'!Y$17/1000</f>
        <v>-26016.387936995739</v>
      </c>
      <c r="Z44" s="132">
        <f>Z69+Z94*'0'!Z$17/1000</f>
        <v>-26034.636655505852</v>
      </c>
      <c r="AA44" s="132">
        <f>AA69+AA94*'0'!AA$17/1000</f>
        <v>-25941.925938020715</v>
      </c>
      <c r="AB44" s="132">
        <f>AB69+AB94*'0'!AB$17/1000</f>
        <v>-25555.729473675387</v>
      </c>
      <c r="AC44" s="132">
        <f>AC69+AC94*'0'!AC$17/1000</f>
        <v>-25185.905035892541</v>
      </c>
      <c r="AD44" s="132">
        <f>AD69+AD94*'0'!AD$17/1000</f>
        <v>-25362.227383225363</v>
      </c>
      <c r="AE44" s="132">
        <f>AE69+AE94*'0'!AE$17/1000</f>
        <v>-25823.60122784361</v>
      </c>
      <c r="AF44" s="132">
        <f>AF69+AF94*'0'!AF$17/1000</f>
        <v>-25804.352805131351</v>
      </c>
      <c r="AG44" s="132">
        <f>AG69+AG94*'0'!AG$17/1000</f>
        <v>-25785.909436901784</v>
      </c>
      <c r="AH44" s="132">
        <f>AH69+AH94*'0'!AH$17/1000</f>
        <v>-26229.273656350764</v>
      </c>
      <c r="AI44" s="132">
        <f>AI69+AI94*'0'!AI$17/1000</f>
        <v>-26423.298597966957</v>
      </c>
      <c r="AJ44" s="132">
        <f>AJ69+AJ94*'0'!AJ$17/1000</f>
        <v>-26609.081050148718</v>
      </c>
      <c r="AK44" s="132">
        <f>AK69+AK94*'0'!AK$17/1000</f>
        <v>-27017.489150535723</v>
      </c>
      <c r="AL44" s="132">
        <f>AL69+AL94*'0'!AL$17/1000</f>
        <v>-27331.720475413011</v>
      </c>
      <c r="AM44" s="132">
        <f>AM69+AM94*'0'!AM$17/1000</f>
        <v>-27478.93131913921</v>
      </c>
      <c r="AN44" s="123"/>
      <c r="AO44" s="83">
        <f>SUM(D44:O44)</f>
        <v>-441173.75641670963</v>
      </c>
      <c r="AP44" s="83">
        <f>SUM(P44:AA44)</f>
        <v>-321215.30726626632</v>
      </c>
      <c r="AQ44" s="83">
        <f>SUM(AB44:AM44)</f>
        <v>-314607.51961222442</v>
      </c>
      <c r="AR44" s="124"/>
      <c r="AS44" s="124"/>
    </row>
    <row r="45" spans="1:45" s="64" customFormat="1" ht="13.2" outlineLevel="1">
      <c r="A45" s="147" t="s">
        <v>176</v>
      </c>
      <c r="B45" s="126" t="s">
        <v>161</v>
      </c>
      <c r="C45" s="82"/>
      <c r="D45" s="132">
        <f>D70+D95*'0'!D$17/1000</f>
        <v>18800.208243000016</v>
      </c>
      <c r="E45" s="132">
        <f>E70+E95*'0'!E$17/1000</f>
        <v>6663.1132771477251</v>
      </c>
      <c r="F45" s="132">
        <f>F70+F95*'0'!F$17/1000</f>
        <v>6609.377246669319</v>
      </c>
      <c r="G45" s="132">
        <f>G70+G95*'0'!G$17/1000</f>
        <v>6610.9186570509637</v>
      </c>
      <c r="H45" s="132">
        <f>H70+H95*'0'!H$17/1000</f>
        <v>6751.2799248008159</v>
      </c>
      <c r="I45" s="132">
        <f>I70+I95*'0'!I$17/1000</f>
        <v>6548.1790647642047</v>
      </c>
      <c r="J45" s="132">
        <f>J70+J95*'0'!J$17/1000</f>
        <v>6185.5041533476924</v>
      </c>
      <c r="K45" s="132">
        <f>K70+K95*'0'!K$17/1000</f>
        <v>3911.5553333192452</v>
      </c>
      <c r="L45" s="132">
        <f>L70+L95*'0'!L$17/1000</f>
        <v>2969.3087571331735</v>
      </c>
      <c r="M45" s="132">
        <f>M70+M95*'0'!M$17/1000</f>
        <v>2967.6939979732651</v>
      </c>
      <c r="N45" s="132">
        <f>N70+N95*'0'!N$17/1000</f>
        <v>3140.5346695445883</v>
      </c>
      <c r="O45" s="132">
        <f>O70+O95*'0'!O$17/1000</f>
        <v>3160.6549303896063</v>
      </c>
      <c r="P45" s="132">
        <f>P70+P95*'0'!P$17/1000</f>
        <v>-2233.4746033414795</v>
      </c>
      <c r="Q45" s="132">
        <f>Q70+Q95*'0'!Q$17/1000</f>
        <v>2024.5647192259371</v>
      </c>
      <c r="R45" s="132">
        <f>R70+R95*'0'!R$17/1000</f>
        <v>866.50245177386716</v>
      </c>
      <c r="S45" s="132">
        <f>S70+S95*'0'!S$17/1000</f>
        <v>681.81574817796081</v>
      </c>
      <c r="T45" s="132">
        <f>T70+T95*'0'!T$17/1000</f>
        <v>2580.1021835848737</v>
      </c>
      <c r="U45" s="132">
        <f>U70+U95*'0'!U$17/1000</f>
        <v>260.59346970240136</v>
      </c>
      <c r="V45" s="132">
        <f>V70+V95*'0'!V$17/1000</f>
        <v>120.84856677079684</v>
      </c>
      <c r="W45" s="132">
        <f>W70+W95*'0'!W$17/1000</f>
        <v>1065.7384114193849</v>
      </c>
      <c r="X45" s="132">
        <f>X70+X95*'0'!X$17/1000</f>
        <v>-176.66935966784629</v>
      </c>
      <c r="Y45" s="132">
        <f>Y70+Y95*'0'!Y$17/1000</f>
        <v>-216.21479633925497</v>
      </c>
      <c r="Z45" s="132">
        <f>Z70+Z95*'0'!Z$17/1000</f>
        <v>111.20287451520356</v>
      </c>
      <c r="AA45" s="132">
        <f>AA70+AA95*'0'!AA$17/1000</f>
        <v>479.88780768673553</v>
      </c>
      <c r="AB45" s="132">
        <f>AB70+AB95*'0'!AB$17/1000</f>
        <v>1952.6983854554865</v>
      </c>
      <c r="AC45" s="132">
        <f>AC70+AC95*'0'!AC$17/1000</f>
        <v>376.96754380018285</v>
      </c>
      <c r="AD45" s="132">
        <f>AD70+AD95*'0'!AD$17/1000</f>
        <v>-1474.6607928479696</v>
      </c>
      <c r="AE45" s="132">
        <f>AE70+AE95*'0'!AE$17/1000</f>
        <v>-1411.9629068639751</v>
      </c>
      <c r="AF45" s="132">
        <f>AF70+AF95*'0'!AF$17/1000</f>
        <v>1541.1682701036407</v>
      </c>
      <c r="AG45" s="132">
        <f>AG70+AG95*'0'!AG$17/1000</f>
        <v>-1417.1831379744435</v>
      </c>
      <c r="AH45" s="132">
        <f>AH70+AH95*'0'!AH$17/1000</f>
        <v>-1356.9316902531175</v>
      </c>
      <c r="AI45" s="132">
        <f>AI70+AI95*'0'!AI$17/1000</f>
        <v>147.30901184873596</v>
      </c>
      <c r="AJ45" s="132">
        <f>AJ70+AJ95*'0'!AJ$17/1000</f>
        <v>-1305.3668732586934</v>
      </c>
      <c r="AK45" s="132">
        <f>AK70+AK95*'0'!AK$17/1000</f>
        <v>-1249.8667394192782</v>
      </c>
      <c r="AL45" s="132">
        <f>AL70+AL95*'0'!AL$17/1000</f>
        <v>-714.54094955744756</v>
      </c>
      <c r="AM45" s="132">
        <f>AM70+AM95*'0'!AM$17/1000</f>
        <v>-201.92895051785976</v>
      </c>
      <c r="AN45" s="123"/>
      <c r="AO45" s="83">
        <f t="shared" ref="AO45:AO46" si="42">SUM(D45:O45)</f>
        <v>74318.328255140616</v>
      </c>
      <c r="AP45" s="83">
        <f t="shared" ref="AP45:AP46" si="43">SUM(P45:AA45)</f>
        <v>5564.8974735085803</v>
      </c>
      <c r="AQ45" s="83">
        <f>SUM(AB45:AM45)</f>
        <v>-5114.2988294847382</v>
      </c>
      <c r="AR45" s="124"/>
      <c r="AS45" s="124"/>
    </row>
    <row r="46" spans="1:45" s="64" customFormat="1" ht="13.2" outlineLevel="1">
      <c r="A46" s="147" t="s">
        <v>192</v>
      </c>
      <c r="B46" s="126" t="s">
        <v>161</v>
      </c>
      <c r="C46" s="82"/>
      <c r="D46" s="132">
        <f>D71+D96*'0'!D$17/1000</f>
        <v>0</v>
      </c>
      <c r="E46" s="132">
        <f>E71+E96*'0'!E$17/1000</f>
        <v>0</v>
      </c>
      <c r="F46" s="132">
        <f>F71+F96*'0'!F$17/1000</f>
        <v>0</v>
      </c>
      <c r="G46" s="132">
        <f>G71+G96*'0'!G$17/1000</f>
        <v>0</v>
      </c>
      <c r="H46" s="132">
        <f>H71+H96*'0'!H$17/1000</f>
        <v>0</v>
      </c>
      <c r="I46" s="132">
        <f>I71+I96*'0'!I$17/1000</f>
        <v>0</v>
      </c>
      <c r="J46" s="132">
        <f>J71+J96*'0'!J$17/1000</f>
        <v>0</v>
      </c>
      <c r="K46" s="132">
        <f>K71+K96*'0'!K$17/1000</f>
        <v>0</v>
      </c>
      <c r="L46" s="132">
        <f>L71+L96*'0'!L$17/1000</f>
        <v>0</v>
      </c>
      <c r="M46" s="132">
        <f>M71+M96*'0'!M$17/1000</f>
        <v>0</v>
      </c>
      <c r="N46" s="132">
        <f>N71+N96*'0'!N$17/1000</f>
        <v>0</v>
      </c>
      <c r="O46" s="132">
        <f>O71+O96*'0'!O$17/1000</f>
        <v>0</v>
      </c>
      <c r="P46" s="132">
        <f>P71+P96*'0'!P$17/1000</f>
        <v>0</v>
      </c>
      <c r="Q46" s="132">
        <f>Q71+Q96*'0'!Q$17/1000</f>
        <v>0</v>
      </c>
      <c r="R46" s="132">
        <f>R71+R96*'0'!R$17/1000</f>
        <v>0</v>
      </c>
      <c r="S46" s="132">
        <f>S71+S96*'0'!S$17/1000</f>
        <v>0</v>
      </c>
      <c r="T46" s="132">
        <f>T71+T96*'0'!T$17/1000</f>
        <v>0</v>
      </c>
      <c r="U46" s="132">
        <f>U71+U96*'0'!U$17/1000</f>
        <v>0</v>
      </c>
      <c r="V46" s="132">
        <f>V71+V96*'0'!V$17/1000</f>
        <v>0</v>
      </c>
      <c r="W46" s="132">
        <f>W71+W96*'0'!W$17/1000</f>
        <v>0</v>
      </c>
      <c r="X46" s="132">
        <f>X71+X96*'0'!X$17/1000</f>
        <v>0</v>
      </c>
      <c r="Y46" s="132">
        <f>Y71+Y96*'0'!Y$17/1000</f>
        <v>0</v>
      </c>
      <c r="Z46" s="132">
        <f>Z71+Z96*'0'!Z$17/1000</f>
        <v>0</v>
      </c>
      <c r="AA46" s="132">
        <f>AA71+AA96*'0'!AA$17/1000</f>
        <v>0</v>
      </c>
      <c r="AB46" s="132">
        <f>AB71+AB96*'0'!AB$17/1000</f>
        <v>0</v>
      </c>
      <c r="AC46" s="132">
        <f>AC71+AC96*'0'!AC$17/1000</f>
        <v>0</v>
      </c>
      <c r="AD46" s="132">
        <f>AD71+AD96*'0'!AD$17/1000</f>
        <v>0</v>
      </c>
      <c r="AE46" s="132">
        <f>AE71+AE96*'0'!AE$17/1000</f>
        <v>0</v>
      </c>
      <c r="AF46" s="132">
        <f>AF71+AF96*'0'!AF$17/1000</f>
        <v>0</v>
      </c>
      <c r="AG46" s="132">
        <f>AG71+AG96*'0'!AG$17/1000</f>
        <v>0</v>
      </c>
      <c r="AH46" s="132">
        <f>AH71+AH96*'0'!AH$17/1000</f>
        <v>0</v>
      </c>
      <c r="AI46" s="132">
        <f>AI71+AI96*'0'!AI$17/1000</f>
        <v>0</v>
      </c>
      <c r="AJ46" s="132">
        <f>AJ71+AJ96*'0'!AJ$17/1000</f>
        <v>0</v>
      </c>
      <c r="AK46" s="132">
        <f>AK71+AK96*'0'!AK$17/1000</f>
        <v>0</v>
      </c>
      <c r="AL46" s="132">
        <f>AL71+AL96*'0'!AL$17/1000</f>
        <v>0</v>
      </c>
      <c r="AM46" s="132">
        <f>AM71+AM96*'0'!AM$17/1000</f>
        <v>0</v>
      </c>
      <c r="AN46" s="123"/>
      <c r="AO46" s="83">
        <f t="shared" si="42"/>
        <v>0</v>
      </c>
      <c r="AP46" s="83">
        <f t="shared" si="43"/>
        <v>0</v>
      </c>
      <c r="AQ46" s="83">
        <f>SUM(AB46:AM46)</f>
        <v>0</v>
      </c>
      <c r="AR46" s="124"/>
      <c r="AS46" s="124"/>
    </row>
    <row r="47" spans="1:45" s="64" customFormat="1" ht="13.2" outlineLevel="1">
      <c r="A47" s="147" t="s">
        <v>201</v>
      </c>
      <c r="B47" s="126" t="s">
        <v>161</v>
      </c>
      <c r="C47" s="82"/>
      <c r="D47" s="132">
        <f>D72+D97*'0'!D$17/1000</f>
        <v>46585.065603286865</v>
      </c>
      <c r="E47" s="132">
        <f>E72+E97*'0'!E$17/1000</f>
        <v>33341.676819101674</v>
      </c>
      <c r="F47" s="132">
        <f>F72+F97*'0'!F$17/1000</f>
        <v>32144.272533950927</v>
      </c>
      <c r="G47" s="132">
        <f>G72+G97*'0'!G$17/1000</f>
        <v>30995.370198463599</v>
      </c>
      <c r="H47" s="132">
        <f>H72+H97*'0'!H$17/1000</f>
        <v>29959.448426196435</v>
      </c>
      <c r="I47" s="132">
        <f>I72+I97*'0'!I$17/1000</f>
        <v>28574.013778241853</v>
      </c>
      <c r="J47" s="132">
        <f>J72+J97*'0'!J$17/1000</f>
        <v>27072.40669837084</v>
      </c>
      <c r="K47" s="132">
        <f>K72+K97*'0'!K$17/1000</f>
        <v>23922.302251785077</v>
      </c>
      <c r="L47" s="132">
        <f>L72+L97*'0'!L$17/1000</f>
        <v>22427.070425568672</v>
      </c>
      <c r="M47" s="132">
        <f>M72+M97*'0'!M$17/1000</f>
        <v>21959.612637952461</v>
      </c>
      <c r="N47" s="132">
        <f>N72+N97*'0'!N$17/1000</f>
        <v>21642.945711612429</v>
      </c>
      <c r="O47" s="132">
        <f>O72+O97*'0'!O$17/1000</f>
        <v>21147.310563741812</v>
      </c>
      <c r="P47" s="132">
        <f>P72+P97*'0'!P$17/1000</f>
        <v>15154.383805708163</v>
      </c>
      <c r="Q47" s="132">
        <f>Q72+Q97*'0'!Q$17/1000</f>
        <v>18880.685715285486</v>
      </c>
      <c r="R47" s="132">
        <f>R72+R97*'0'!R$17/1000</f>
        <v>17446.417520075196</v>
      </c>
      <c r="S47" s="132">
        <f>S72+S97*'0'!S$17/1000</f>
        <v>17114.174361134988</v>
      </c>
      <c r="T47" s="132">
        <f>T72+T97*'0'!T$17/1000</f>
        <v>18700.686274734209</v>
      </c>
      <c r="U47" s="132">
        <f>U72+U97*'0'!U$17/1000</f>
        <v>16109.749902880476</v>
      </c>
      <c r="V47" s="132">
        <f>V72+V97*'0'!V$17/1000</f>
        <v>15934.214377146571</v>
      </c>
      <c r="W47" s="132">
        <f>W72+W97*'0'!W$17/1000</f>
        <v>16766.147157679025</v>
      </c>
      <c r="X47" s="132">
        <f>X72+X97*'0'!X$17/1000</f>
        <v>15439.27642082155</v>
      </c>
      <c r="Y47" s="132">
        <f>Y72+Y97*'0'!Y$17/1000</f>
        <v>15438.093752744058</v>
      </c>
      <c r="Z47" s="132">
        <f>Z72+Z97*'0'!Z$17/1000</f>
        <v>15776.275160505757</v>
      </c>
      <c r="AA47" s="132">
        <f>AA72+AA97*'0'!AA$17/1000</f>
        <v>16089.00731094766</v>
      </c>
      <c r="AB47" s="132">
        <f>AB72+AB97*'0'!AB$17/1000</f>
        <v>17329.394119606666</v>
      </c>
      <c r="AC47" s="132">
        <f>AC72+AC97*'0'!AC$17/1000</f>
        <v>15531.088147291486</v>
      </c>
      <c r="AD47" s="132">
        <f>AD72+AD97*'0'!AD$17/1000</f>
        <v>13785.29060916607</v>
      </c>
      <c r="AE47" s="132">
        <f>AE72+AE97*'0'!AE$17/1000</f>
        <v>14125.226670312482</v>
      </c>
      <c r="AF47" s="132">
        <f>AF72+AF97*'0'!AF$17/1000</f>
        <v>17066.598182335954</v>
      </c>
      <c r="AG47" s="132">
        <f>AG72+AG97*'0'!AG$17/1000</f>
        <v>14096.974903361717</v>
      </c>
      <c r="AH47" s="132">
        <f>AH72+AH97*'0'!AH$17/1000</f>
        <v>14423.646337662904</v>
      </c>
      <c r="AI47" s="132">
        <f>AI72+AI97*'0'!AI$17/1000</f>
        <v>16044.381088071634</v>
      </c>
      <c r="AJ47" s="132">
        <f>AJ72+AJ97*'0'!AJ$17/1000</f>
        <v>14703.246473995172</v>
      </c>
      <c r="AK47" s="132">
        <f>AK72+AK97*'0'!AK$17/1000</f>
        <v>15004.157702771066</v>
      </c>
      <c r="AL47" s="132">
        <f>AL72+AL97*'0'!AL$17/1000</f>
        <v>15728.268768009337</v>
      </c>
      <c r="AM47" s="132">
        <f>AM72+AM97*'0'!AM$17/1000</f>
        <v>16329.238711897393</v>
      </c>
      <c r="AN47" s="123"/>
      <c r="AO47" s="83">
        <f t="shared" ref="AO47:AO49" si="44">SUM(D47:O47)</f>
        <v>339771.49564827263</v>
      </c>
      <c r="AP47" s="83">
        <f t="shared" ref="AP47:AP49" si="45">SUM(P47:AA47)</f>
        <v>198849.11175966315</v>
      </c>
      <c r="AQ47" s="83">
        <f t="shared" ref="AQ47" si="46">SUM(AB47:AM47)</f>
        <v>184167.51171448187</v>
      </c>
      <c r="AR47" s="124"/>
      <c r="AS47" s="124"/>
    </row>
    <row r="48" spans="1:45" s="64" customFormat="1" ht="13.2" outlineLevel="1">
      <c r="A48" s="147" t="s">
        <v>177</v>
      </c>
      <c r="B48" s="126" t="s">
        <v>161</v>
      </c>
      <c r="C48" s="82"/>
      <c r="D48" s="132">
        <f>-'OPEX+CAPEX'!I25</f>
        <v>-347.31557738095239</v>
      </c>
      <c r="E48" s="132">
        <f>-'OPEX+CAPEX'!J25</f>
        <v>-308.76901250000003</v>
      </c>
      <c r="F48" s="132">
        <f>-'OPEX+CAPEX'!K25</f>
        <v>-300.67667737968748</v>
      </c>
      <c r="G48" s="132">
        <f>-'OPEX+CAPEX'!L25</f>
        <v>-286.46424808485364</v>
      </c>
      <c r="H48" s="132">
        <f>-'OPEX+CAPEX'!M25</f>
        <v>-257.53088371869933</v>
      </c>
      <c r="I48" s="132">
        <f>-'OPEX+CAPEX'!N25</f>
        <v>-257.86527233270289</v>
      </c>
      <c r="J48" s="132">
        <f>-'OPEX+CAPEX'!O25</f>
        <v>-244.47458849172506</v>
      </c>
      <c r="K48" s="132">
        <f>-'OPEX+CAPEX'!P25</f>
        <v>-291.59112278021792</v>
      </c>
      <c r="L48" s="132">
        <f>-'OPEX+CAPEX'!Q25</f>
        <v>-336.09032080677861</v>
      </c>
      <c r="M48" s="132">
        <f>-'OPEX+CAPEX'!R25</f>
        <v>-324.08559128436434</v>
      </c>
      <c r="N48" s="132">
        <f>-'OPEX+CAPEX'!S25</f>
        <v>-299.9411670170964</v>
      </c>
      <c r="O48" s="132">
        <f>-'OPEX+CAPEX'!T25</f>
        <v>-276.21404364993725</v>
      </c>
      <c r="P48" s="132">
        <f>-'OPEX+CAPEX'!U25</f>
        <v>-202.87282678364511</v>
      </c>
      <c r="Q48" s="132">
        <f>-'OPEX+CAPEX'!V25</f>
        <v>-274.99012022201077</v>
      </c>
      <c r="R48" s="132">
        <f>-'OPEX+CAPEX'!W25</f>
        <v>-330.52610381162947</v>
      </c>
      <c r="S48" s="132">
        <f>-'OPEX+CAPEX'!X25</f>
        <v>-330.11368353022823</v>
      </c>
      <c r="T48" s="132">
        <f>-'OPEX+CAPEX'!Y25</f>
        <v>-202.45197701406752</v>
      </c>
      <c r="U48" s="132">
        <f>-'OPEX+CAPEX'!Z25</f>
        <v>-327.32243034467365</v>
      </c>
      <c r="V48" s="132">
        <f>-'OPEX+CAPEX'!AA25</f>
        <v>-327.69519793320205</v>
      </c>
      <c r="W48" s="132">
        <f>-'OPEX+CAPEX'!AB25</f>
        <v>-263.84363342526689</v>
      </c>
      <c r="X48" s="132">
        <f>-'OPEX+CAPEX'!AC25</f>
        <v>-327.61384624018382</v>
      </c>
      <c r="Y48" s="132">
        <f>-'OPEX+CAPEX'!AD25</f>
        <v>-328.48821136035383</v>
      </c>
      <c r="Z48" s="132">
        <f>-'OPEX+CAPEX'!AE25</f>
        <v>-307.79365978304043</v>
      </c>
      <c r="AA48" s="132">
        <f>-'OPEX+CAPEX'!AF25</f>
        <v>-285.81918369603585</v>
      </c>
      <c r="AB48" s="132">
        <f>-'OPEX+CAPEX'!AG25</f>
        <v>-198.20590434801795</v>
      </c>
      <c r="AC48" s="132">
        <f>-'OPEX+CAPEX'!AH25</f>
        <v>-282.4036836960359</v>
      </c>
      <c r="AD48" s="132">
        <f>-'OPEX+CAPEX'!AI25</f>
        <v>-357.59089108216426</v>
      </c>
      <c r="AE48" s="132">
        <f>-'OPEX+CAPEX'!AJ25</f>
        <v>-359.20376608216424</v>
      </c>
      <c r="AF48" s="132">
        <f>-'OPEX+CAPEX'!AK25</f>
        <v>-206.38123143286569</v>
      </c>
      <c r="AG48" s="132">
        <f>-'OPEX+CAPEX'!AL25</f>
        <v>-358.79264108216427</v>
      </c>
      <c r="AH48" s="132">
        <f>-'OPEX+CAPEX'!AM25</f>
        <v>-360.37389108216428</v>
      </c>
      <c r="AI48" s="132">
        <f>-'OPEX+CAPEX'!AN25</f>
        <v>-284.65837375751499</v>
      </c>
      <c r="AJ48" s="132">
        <f>-'OPEX+CAPEX'!AO25</f>
        <v>-361.57564108216422</v>
      </c>
      <c r="AK48" s="132">
        <f>-'OPEX+CAPEX'!AP25</f>
        <v>-362.99876608216425</v>
      </c>
      <c r="AL48" s="132">
        <f>-'OPEX+CAPEX'!AQ25</f>
        <v>-338.65630197394779</v>
      </c>
      <c r="AM48" s="132">
        <f>-'OPEX+CAPEX'!AR25</f>
        <v>-313.64971286573137</v>
      </c>
      <c r="AN48" s="123"/>
      <c r="AO48" s="83">
        <f t="shared" si="44"/>
        <v>-3531.0185054270155</v>
      </c>
      <c r="AP48" s="83">
        <f t="shared" si="45"/>
        <v>-3509.5308741443373</v>
      </c>
      <c r="AQ48" s="83">
        <f>SUM(AB48:AM48)</f>
        <v>-3784.4908045670995</v>
      </c>
      <c r="AR48" s="124"/>
      <c r="AS48" s="124"/>
    </row>
    <row r="49" spans="1:45" s="64" customFormat="1" ht="13.2" outlineLevel="1">
      <c r="A49" s="147" t="s">
        <v>178</v>
      </c>
      <c r="B49" s="126" t="s">
        <v>161</v>
      </c>
      <c r="C49" s="82"/>
      <c r="D49" s="132">
        <f>D47+D48</f>
        <v>46237.750025905909</v>
      </c>
      <c r="E49" s="132">
        <f t="shared" ref="E49:AM49" si="47">E47+E48</f>
        <v>33032.907806601674</v>
      </c>
      <c r="F49" s="132">
        <f t="shared" si="47"/>
        <v>31843.595856571239</v>
      </c>
      <c r="G49" s="132">
        <f t="shared" si="47"/>
        <v>30708.905950378747</v>
      </c>
      <c r="H49" s="132">
        <f t="shared" si="47"/>
        <v>29701.917542477735</v>
      </c>
      <c r="I49" s="132">
        <f t="shared" si="47"/>
        <v>28316.14850590915</v>
      </c>
      <c r="J49" s="132">
        <f t="shared" si="47"/>
        <v>26827.932109879115</v>
      </c>
      <c r="K49" s="132">
        <f t="shared" si="47"/>
        <v>23630.71112900486</v>
      </c>
      <c r="L49" s="132">
        <f t="shared" si="47"/>
        <v>22090.980104761893</v>
      </c>
      <c r="M49" s="132">
        <f t="shared" si="47"/>
        <v>21635.527046668096</v>
      </c>
      <c r="N49" s="132">
        <f t="shared" si="47"/>
        <v>21343.004544595333</v>
      </c>
      <c r="O49" s="132">
        <f t="shared" si="47"/>
        <v>20871.096520091876</v>
      </c>
      <c r="P49" s="132">
        <f t="shared" si="47"/>
        <v>14951.510978924518</v>
      </c>
      <c r="Q49" s="132">
        <f t="shared" si="47"/>
        <v>18605.695595063477</v>
      </c>
      <c r="R49" s="132">
        <f t="shared" si="47"/>
        <v>17115.891416263566</v>
      </c>
      <c r="S49" s="132">
        <f t="shared" si="47"/>
        <v>16784.060677604761</v>
      </c>
      <c r="T49" s="132">
        <f t="shared" si="47"/>
        <v>18498.234297720141</v>
      </c>
      <c r="U49" s="132">
        <f t="shared" si="47"/>
        <v>15782.427472535803</v>
      </c>
      <c r="V49" s="132">
        <f t="shared" si="47"/>
        <v>15606.519179213368</v>
      </c>
      <c r="W49" s="132">
        <f t="shared" si="47"/>
        <v>16502.303524253759</v>
      </c>
      <c r="X49" s="132">
        <f t="shared" si="47"/>
        <v>15111.662574581367</v>
      </c>
      <c r="Y49" s="132">
        <f t="shared" si="47"/>
        <v>15109.605541383704</v>
      </c>
      <c r="Z49" s="132">
        <f t="shared" si="47"/>
        <v>15468.481500722715</v>
      </c>
      <c r="AA49" s="132">
        <f t="shared" si="47"/>
        <v>15803.188127251624</v>
      </c>
      <c r="AB49" s="132">
        <f t="shared" si="47"/>
        <v>17131.188215258648</v>
      </c>
      <c r="AC49" s="132">
        <f t="shared" si="47"/>
        <v>15248.684463595449</v>
      </c>
      <c r="AD49" s="132">
        <f t="shared" si="47"/>
        <v>13427.699718083906</v>
      </c>
      <c r="AE49" s="132">
        <f t="shared" si="47"/>
        <v>13766.022904230318</v>
      </c>
      <c r="AF49" s="132">
        <f t="shared" si="47"/>
        <v>16860.21695090309</v>
      </c>
      <c r="AG49" s="132">
        <f t="shared" si="47"/>
        <v>13738.182262279553</v>
      </c>
      <c r="AH49" s="132">
        <f t="shared" si="47"/>
        <v>14063.272446580739</v>
      </c>
      <c r="AI49" s="132">
        <f t="shared" si="47"/>
        <v>15759.722714314119</v>
      </c>
      <c r="AJ49" s="132">
        <f t="shared" si="47"/>
        <v>14341.670832913007</v>
      </c>
      <c r="AK49" s="132">
        <f t="shared" si="47"/>
        <v>14641.158936688902</v>
      </c>
      <c r="AL49" s="132">
        <f t="shared" si="47"/>
        <v>15389.612466035389</v>
      </c>
      <c r="AM49" s="132">
        <f t="shared" si="47"/>
        <v>16015.588999031661</v>
      </c>
      <c r="AN49" s="123"/>
      <c r="AO49" s="83">
        <f t="shared" si="44"/>
        <v>336240.47714284563</v>
      </c>
      <c r="AP49" s="83">
        <f t="shared" si="45"/>
        <v>195339.58088551881</v>
      </c>
      <c r="AQ49" s="83">
        <f>SUM(AB49:AM49)</f>
        <v>180383.02090991481</v>
      </c>
      <c r="AR49" s="124"/>
      <c r="AS49" s="124"/>
    </row>
    <row r="50" spans="1:45" outlineLevel="1">
      <c r="A50" s="145" t="s">
        <v>190</v>
      </c>
      <c r="AN50" s="60"/>
    </row>
    <row r="51" spans="1:45" s="64" customFormat="1" ht="13.2" outlineLevel="1">
      <c r="A51" s="147" t="s">
        <v>194</v>
      </c>
      <c r="B51" s="122" t="s">
        <v>158</v>
      </c>
      <c r="C51" s="82"/>
      <c r="D51" s="89">
        <f>'0'!D14</f>
        <v>130</v>
      </c>
      <c r="E51" s="89">
        <f>'0'!E14</f>
        <v>122.85</v>
      </c>
      <c r="F51" s="89">
        <f>'0'!F14</f>
        <v>116.09324999999998</v>
      </c>
      <c r="G51" s="89">
        <f>'0'!G14</f>
        <v>109.70812124999998</v>
      </c>
      <c r="H51" s="89">
        <f>'0'!H14</f>
        <v>103.67417458124997</v>
      </c>
      <c r="I51" s="89">
        <f>'0'!I14</f>
        <v>97.972094979281223</v>
      </c>
      <c r="J51" s="89">
        <f>'0'!J14</f>
        <v>92.583629755420745</v>
      </c>
      <c r="K51" s="89">
        <f>'0'!K14</f>
        <v>87.491530118872603</v>
      </c>
      <c r="L51" s="89">
        <f>'0'!L14</f>
        <v>82.679495962334599</v>
      </c>
      <c r="M51" s="89">
        <f>'0'!M14</f>
        <v>80</v>
      </c>
      <c r="N51" s="89">
        <f>'0'!N14</f>
        <v>80</v>
      </c>
      <c r="O51" s="89">
        <f>'0'!O14</f>
        <v>80</v>
      </c>
      <c r="P51" s="89">
        <f>'0'!P14</f>
        <v>80</v>
      </c>
      <c r="Q51" s="89">
        <f>'0'!Q14</f>
        <v>80</v>
      </c>
      <c r="R51" s="89">
        <f>'0'!R14</f>
        <v>80</v>
      </c>
      <c r="S51" s="89">
        <f>'0'!S14</f>
        <v>80</v>
      </c>
      <c r="T51" s="89">
        <f>'0'!T14</f>
        <v>80</v>
      </c>
      <c r="U51" s="89">
        <f>'0'!U14</f>
        <v>80</v>
      </c>
      <c r="V51" s="89">
        <f>'0'!V14</f>
        <v>80</v>
      </c>
      <c r="W51" s="89">
        <f>'0'!W14</f>
        <v>80</v>
      </c>
      <c r="X51" s="89">
        <f>'0'!X14</f>
        <v>80</v>
      </c>
      <c r="Y51" s="89">
        <f>'0'!Y14</f>
        <v>80</v>
      </c>
      <c r="Z51" s="89">
        <f>'0'!Z14</f>
        <v>80</v>
      </c>
      <c r="AA51" s="89">
        <f>'0'!AA14</f>
        <v>80</v>
      </c>
      <c r="AB51" s="89">
        <f>'0'!AB14</f>
        <v>80</v>
      </c>
      <c r="AC51" s="89">
        <f>'0'!AC14</f>
        <v>80</v>
      </c>
      <c r="AD51" s="89">
        <f>'0'!AD14</f>
        <v>80</v>
      </c>
      <c r="AE51" s="89">
        <f>'0'!AE14</f>
        <v>80</v>
      </c>
      <c r="AF51" s="89">
        <f>'0'!AF14</f>
        <v>80</v>
      </c>
      <c r="AG51" s="89">
        <f>'0'!AG14</f>
        <v>80</v>
      </c>
      <c r="AH51" s="89">
        <f>'0'!AH14</f>
        <v>80</v>
      </c>
      <c r="AI51" s="89">
        <f>'0'!AI14</f>
        <v>80</v>
      </c>
      <c r="AJ51" s="89">
        <f>'0'!AJ14</f>
        <v>80</v>
      </c>
      <c r="AK51" s="89">
        <f>'0'!AK14</f>
        <v>80</v>
      </c>
      <c r="AL51" s="89">
        <f>'0'!AL14</f>
        <v>80</v>
      </c>
      <c r="AM51" s="89">
        <f>'0'!AM14</f>
        <v>80</v>
      </c>
      <c r="AN51" s="60"/>
      <c r="AO51" s="83">
        <f>O51</f>
        <v>80</v>
      </c>
      <c r="AP51" s="83">
        <f>AA51</f>
        <v>80</v>
      </c>
      <c r="AQ51" s="83">
        <f>AM51</f>
        <v>80</v>
      </c>
      <c r="AR51" s="124"/>
      <c r="AS51" s="124"/>
    </row>
    <row r="52" spans="1:45" s="64" customFormat="1" ht="13.2" outlineLevel="1">
      <c r="A52" s="147" t="s">
        <v>195</v>
      </c>
      <c r="B52" s="122" t="s">
        <v>158</v>
      </c>
      <c r="C52" s="82"/>
      <c r="D52" s="144">
        <f>200/160</f>
        <v>1.25</v>
      </c>
      <c r="E52" s="144">
        <f>50/160</f>
        <v>0.3125</v>
      </c>
      <c r="F52" s="144">
        <f>50/160</f>
        <v>0.3125</v>
      </c>
      <c r="G52" s="144">
        <f t="shared" ref="G52:O52" si="48">F52*(1-1%)</f>
        <v>0.30937500000000001</v>
      </c>
      <c r="H52" s="144">
        <f t="shared" si="48"/>
        <v>0.30628125</v>
      </c>
      <c r="I52" s="144">
        <f t="shared" si="48"/>
        <v>0.30321843749999999</v>
      </c>
      <c r="J52" s="144">
        <f t="shared" si="48"/>
        <v>0.30018625312499997</v>
      </c>
      <c r="K52" s="144">
        <f>500/160</f>
        <v>3.125</v>
      </c>
      <c r="L52" s="144">
        <f t="shared" si="48"/>
        <v>3.09375</v>
      </c>
      <c r="M52" s="144">
        <f t="shared" si="48"/>
        <v>3.0628125000000002</v>
      </c>
      <c r="N52" s="144">
        <f t="shared" si="48"/>
        <v>3.0321843749999999</v>
      </c>
      <c r="O52" s="144">
        <f t="shared" si="48"/>
        <v>3.00186253125</v>
      </c>
      <c r="P52" s="144">
        <f t="shared" ref="P52:Q52" si="49">500/160</f>
        <v>3.125</v>
      </c>
      <c r="Q52" s="144">
        <f t="shared" si="49"/>
        <v>3.125</v>
      </c>
      <c r="R52" s="144">
        <f t="shared" ref="R52:AC52" si="50">550/160</f>
        <v>3.4375</v>
      </c>
      <c r="S52" s="144">
        <f t="shared" si="50"/>
        <v>3.4375</v>
      </c>
      <c r="T52" s="144">
        <f t="shared" si="50"/>
        <v>3.4375</v>
      </c>
      <c r="U52" s="144">
        <f t="shared" si="50"/>
        <v>3.4375</v>
      </c>
      <c r="V52" s="144">
        <f t="shared" si="50"/>
        <v>3.4375</v>
      </c>
      <c r="W52" s="144">
        <f t="shared" si="50"/>
        <v>3.4375</v>
      </c>
      <c r="X52" s="144">
        <f t="shared" si="50"/>
        <v>3.4375</v>
      </c>
      <c r="Y52" s="144">
        <f t="shared" si="50"/>
        <v>3.4375</v>
      </c>
      <c r="Z52" s="144">
        <f t="shared" si="50"/>
        <v>3.4375</v>
      </c>
      <c r="AA52" s="144">
        <f t="shared" si="50"/>
        <v>3.4375</v>
      </c>
      <c r="AB52" s="144">
        <f t="shared" si="50"/>
        <v>3.4375</v>
      </c>
      <c r="AC52" s="144">
        <f t="shared" si="50"/>
        <v>3.4375</v>
      </c>
      <c r="AD52" s="144">
        <f t="shared" ref="AD52:AM52" si="51">650/160</f>
        <v>4.0625</v>
      </c>
      <c r="AE52" s="144">
        <f t="shared" si="51"/>
        <v>4.0625</v>
      </c>
      <c r="AF52" s="144">
        <f t="shared" si="51"/>
        <v>4.0625</v>
      </c>
      <c r="AG52" s="144">
        <f t="shared" si="51"/>
        <v>4.0625</v>
      </c>
      <c r="AH52" s="144">
        <f t="shared" si="51"/>
        <v>4.0625</v>
      </c>
      <c r="AI52" s="144">
        <f t="shared" si="51"/>
        <v>4.0625</v>
      </c>
      <c r="AJ52" s="144">
        <f t="shared" si="51"/>
        <v>4.0625</v>
      </c>
      <c r="AK52" s="144">
        <f t="shared" si="51"/>
        <v>4.0625</v>
      </c>
      <c r="AL52" s="144">
        <f t="shared" si="51"/>
        <v>4.0625</v>
      </c>
      <c r="AM52" s="144">
        <f t="shared" si="51"/>
        <v>4.0625</v>
      </c>
      <c r="AN52" s="123"/>
      <c r="AO52" s="83">
        <f>AVERAGE(D52:O52)</f>
        <v>1.5341391955729167</v>
      </c>
      <c r="AP52" s="83">
        <f>AVERAGE(P52:AA52)</f>
        <v>3.3854166666666665</v>
      </c>
      <c r="AQ52" s="83">
        <f>AVERAGE(AB52:AM52)</f>
        <v>3.9583333333333335</v>
      </c>
      <c r="AR52" s="124"/>
      <c r="AS52" s="124"/>
    </row>
    <row r="53" spans="1:45" s="64" customFormat="1" ht="13.2" outlineLevel="1">
      <c r="A53" s="147" t="s">
        <v>187</v>
      </c>
      <c r="B53" s="122" t="s">
        <v>158</v>
      </c>
      <c r="C53" s="82"/>
      <c r="D53" s="89">
        <f>D51*D52*D7</f>
        <v>65</v>
      </c>
      <c r="E53" s="89">
        <f>E51*E52*E7</f>
        <v>30.712500000000002</v>
      </c>
      <c r="F53" s="89">
        <f t="shared" ref="F53:AM53" si="52">F51*F52*F7</f>
        <v>36.279140624999997</v>
      </c>
      <c r="G53" s="89">
        <f t="shared" si="52"/>
        <v>33.940950011718741</v>
      </c>
      <c r="H53" s="89">
        <f t="shared" si="52"/>
        <v>12.701382313385388</v>
      </c>
      <c r="I53" s="89">
        <f t="shared" si="52"/>
        <v>29.706945558219246</v>
      </c>
      <c r="J53" s="89">
        <f t="shared" si="52"/>
        <v>27.792332916992009</v>
      </c>
      <c r="K53" s="89">
        <f t="shared" si="52"/>
        <v>191.38772213503378</v>
      </c>
      <c r="L53" s="89">
        <f t="shared" si="52"/>
        <v>255.78969063347267</v>
      </c>
      <c r="M53" s="89">
        <f t="shared" si="52"/>
        <v>245.02500000000001</v>
      </c>
      <c r="N53" s="89">
        <f t="shared" si="52"/>
        <v>218.317275</v>
      </c>
      <c r="O53" s="89">
        <f t="shared" si="52"/>
        <v>192.119202</v>
      </c>
      <c r="P53" s="89">
        <f t="shared" si="52"/>
        <v>100</v>
      </c>
      <c r="Q53" s="89">
        <f t="shared" si="52"/>
        <v>200</v>
      </c>
      <c r="R53" s="89">
        <f t="shared" si="52"/>
        <v>275</v>
      </c>
      <c r="S53" s="89">
        <f t="shared" si="52"/>
        <v>275</v>
      </c>
      <c r="T53" s="89">
        <f t="shared" si="52"/>
        <v>110</v>
      </c>
      <c r="U53" s="89">
        <f t="shared" si="52"/>
        <v>275</v>
      </c>
      <c r="V53" s="89">
        <f t="shared" si="52"/>
        <v>275</v>
      </c>
      <c r="W53" s="89">
        <f t="shared" si="52"/>
        <v>192.5</v>
      </c>
      <c r="X53" s="89">
        <f t="shared" si="52"/>
        <v>275</v>
      </c>
      <c r="Y53" s="89">
        <f t="shared" si="52"/>
        <v>275</v>
      </c>
      <c r="Z53" s="89">
        <f t="shared" si="52"/>
        <v>247.5</v>
      </c>
      <c r="AA53" s="89">
        <f t="shared" si="52"/>
        <v>220</v>
      </c>
      <c r="AB53" s="89">
        <f t="shared" si="52"/>
        <v>110</v>
      </c>
      <c r="AC53" s="89">
        <f t="shared" si="52"/>
        <v>220</v>
      </c>
      <c r="AD53" s="89">
        <f t="shared" si="52"/>
        <v>325</v>
      </c>
      <c r="AE53" s="89">
        <f t="shared" si="52"/>
        <v>325</v>
      </c>
      <c r="AF53" s="89">
        <f t="shared" si="52"/>
        <v>130</v>
      </c>
      <c r="AG53" s="89">
        <f t="shared" si="52"/>
        <v>325</v>
      </c>
      <c r="AH53" s="89">
        <f t="shared" si="52"/>
        <v>325</v>
      </c>
      <c r="AI53" s="89">
        <f t="shared" si="52"/>
        <v>227.49999999999997</v>
      </c>
      <c r="AJ53" s="89">
        <f t="shared" si="52"/>
        <v>325</v>
      </c>
      <c r="AK53" s="89">
        <f t="shared" si="52"/>
        <v>325</v>
      </c>
      <c r="AL53" s="89">
        <f t="shared" si="52"/>
        <v>292.5</v>
      </c>
      <c r="AM53" s="89">
        <f t="shared" si="52"/>
        <v>260</v>
      </c>
      <c r="AN53" s="123"/>
      <c r="AO53" s="83">
        <f t="shared" ref="AO53" si="53">SUM(D53:O53)</f>
        <v>1338.7721411938219</v>
      </c>
      <c r="AP53" s="83">
        <f t="shared" ref="AP53" si="54">SUM(P53:AA53)</f>
        <v>2720</v>
      </c>
      <c r="AQ53" s="83">
        <f t="shared" ref="AQ53" si="55">SUM(AB53:AM53)</f>
        <v>3190</v>
      </c>
      <c r="AR53" s="124"/>
      <c r="AS53" s="124"/>
    </row>
    <row r="54" spans="1:45" s="64" customFormat="1" ht="13.2" outlineLevel="1">
      <c r="A54" s="147" t="s">
        <v>188</v>
      </c>
      <c r="B54" s="122" t="s">
        <v>168</v>
      </c>
      <c r="C54" s="82"/>
      <c r="D54" s="133">
        <v>0.56000000000000005</v>
      </c>
      <c r="E54" s="133">
        <f>D54*(1-1%)</f>
        <v>0.5544</v>
      </c>
      <c r="F54" s="133">
        <f t="shared" ref="F54:O54" si="56">E54*(1-1%)</f>
        <v>0.54885600000000001</v>
      </c>
      <c r="G54" s="133">
        <f t="shared" si="56"/>
        <v>0.54336744000000003</v>
      </c>
      <c r="H54" s="133">
        <f t="shared" si="56"/>
        <v>0.53793376560000006</v>
      </c>
      <c r="I54" s="133">
        <f t="shared" si="56"/>
        <v>0.5325544279440001</v>
      </c>
      <c r="J54" s="133">
        <f t="shared" si="56"/>
        <v>0.52722888366456011</v>
      </c>
      <c r="K54" s="133">
        <f t="shared" si="56"/>
        <v>0.52195659482791446</v>
      </c>
      <c r="L54" s="133">
        <f t="shared" si="56"/>
        <v>0.51673702887963535</v>
      </c>
      <c r="M54" s="133">
        <f t="shared" si="56"/>
        <v>0.51156965859083903</v>
      </c>
      <c r="N54" s="133">
        <f t="shared" si="56"/>
        <v>0.50645396200493065</v>
      </c>
      <c r="O54" s="133">
        <f t="shared" si="56"/>
        <v>0.50138942238488138</v>
      </c>
      <c r="P54" s="133">
        <f>O54*(1+1%)</f>
        <v>0.50640331660873017</v>
      </c>
      <c r="Q54" s="133">
        <f t="shared" ref="Q54" si="57">P54*(1+1%)</f>
        <v>0.51146734977481745</v>
      </c>
      <c r="R54" s="133">
        <f t="shared" ref="R54" si="58">Q54*(1+1.5%)</f>
        <v>0.51913936002143968</v>
      </c>
      <c r="S54" s="133">
        <f t="shared" ref="S54:Y54" si="59">R54*(1+1.3%)</f>
        <v>0.52588817170171831</v>
      </c>
      <c r="T54" s="133">
        <f t="shared" si="59"/>
        <v>0.53272471793384057</v>
      </c>
      <c r="U54" s="133">
        <f t="shared" si="59"/>
        <v>0.53965013926698047</v>
      </c>
      <c r="V54" s="133">
        <f t="shared" si="59"/>
        <v>0.54666559107745116</v>
      </c>
      <c r="W54" s="133">
        <f t="shared" si="59"/>
        <v>0.55377224376145795</v>
      </c>
      <c r="X54" s="133">
        <f t="shared" si="59"/>
        <v>0.56097128293035681</v>
      </c>
      <c r="Y54" s="133">
        <f t="shared" si="59"/>
        <v>0.56826390960845141</v>
      </c>
      <c r="Z54" s="133">
        <f>Y54*(1+1.5%)</f>
        <v>0.57678786825257811</v>
      </c>
      <c r="AA54" s="133">
        <f t="shared" ref="AA54:AC54" si="60">Z54</f>
        <v>0.57678786825257811</v>
      </c>
      <c r="AB54" s="133">
        <f t="shared" si="60"/>
        <v>0.57678786825257811</v>
      </c>
      <c r="AC54" s="133">
        <f t="shared" si="60"/>
        <v>0.57678786825257811</v>
      </c>
      <c r="AD54" s="133">
        <f>AC54*(1+0.9%)</f>
        <v>0.58197895906685126</v>
      </c>
      <c r="AE54" s="133">
        <f t="shared" ref="AE54:AL54" si="61">AD54</f>
        <v>0.58197895906685126</v>
      </c>
      <c r="AF54" s="133">
        <f t="shared" si="61"/>
        <v>0.58197895906685126</v>
      </c>
      <c r="AG54" s="133">
        <f t="shared" si="61"/>
        <v>0.58197895906685126</v>
      </c>
      <c r="AH54" s="133">
        <f t="shared" si="61"/>
        <v>0.58197895906685126</v>
      </c>
      <c r="AI54" s="133">
        <f t="shared" si="61"/>
        <v>0.58197895906685126</v>
      </c>
      <c r="AJ54" s="133">
        <f t="shared" si="61"/>
        <v>0.58197895906685126</v>
      </c>
      <c r="AK54" s="133">
        <f t="shared" si="61"/>
        <v>0.58197895906685126</v>
      </c>
      <c r="AL54" s="133">
        <f t="shared" si="61"/>
        <v>0.58197895906685126</v>
      </c>
      <c r="AM54" s="133">
        <f>AL54</f>
        <v>0.58197895906685126</v>
      </c>
      <c r="AN54" s="123"/>
      <c r="AO54" s="134">
        <f>AVERAGE(D54:O54)</f>
        <v>0.53020393199139682</v>
      </c>
      <c r="AP54" s="134">
        <f>AVERAGE(P54:AA54)</f>
        <v>0.54321015159919994</v>
      </c>
      <c r="AQ54" s="134">
        <f>AVERAGE(AB54:AM54)</f>
        <v>0.58111377726447233</v>
      </c>
      <c r="AR54" s="124"/>
      <c r="AS54" s="124"/>
    </row>
    <row r="55" spans="1:45" s="64" customFormat="1" ht="13.2" outlineLevel="1">
      <c r="A55" s="147" t="s">
        <v>159</v>
      </c>
      <c r="B55" s="122" t="s">
        <v>158</v>
      </c>
      <c r="C55" s="82"/>
      <c r="D55" s="89">
        <f>D53*D54</f>
        <v>36.400000000000006</v>
      </c>
      <c r="E55" s="89">
        <f t="shared" ref="E55:AM55" si="62">E53*E54</f>
        <v>17.027010000000001</v>
      </c>
      <c r="F55" s="89">
        <f t="shared" si="62"/>
        <v>19.912024006874997</v>
      </c>
      <c r="G55" s="89">
        <f t="shared" si="62"/>
        <v>18.442407119035582</v>
      </c>
      <c r="H55" s="89">
        <f t="shared" si="62"/>
        <v>6.8325024161646413</v>
      </c>
      <c r="I55" s="89">
        <f t="shared" si="62"/>
        <v>15.820565397721005</v>
      </c>
      <c r="J55" s="89">
        <f t="shared" si="62"/>
        <v>14.652920658259506</v>
      </c>
      <c r="K55" s="89">
        <f t="shared" si="62"/>
        <v>99.896083737473305</v>
      </c>
      <c r="L55" s="89">
        <f t="shared" si="62"/>
        <v>132.17600475598175</v>
      </c>
      <c r="M55" s="89">
        <f t="shared" si="62"/>
        <v>125.34735559622034</v>
      </c>
      <c r="N55" s="89">
        <f t="shared" si="62"/>
        <v>110.56764889786999</v>
      </c>
      <c r="O55" s="89">
        <f t="shared" si="62"/>
        <v>96.326535719824349</v>
      </c>
      <c r="P55" s="89">
        <f t="shared" si="62"/>
        <v>50.640331660873017</v>
      </c>
      <c r="Q55" s="89">
        <f t="shared" si="62"/>
        <v>102.29346995496348</v>
      </c>
      <c r="R55" s="89">
        <f t="shared" si="62"/>
        <v>142.76332400589592</v>
      </c>
      <c r="S55" s="89">
        <f t="shared" si="62"/>
        <v>144.61924721797254</v>
      </c>
      <c r="T55" s="89">
        <f t="shared" si="62"/>
        <v>58.599718972722464</v>
      </c>
      <c r="U55" s="89">
        <f t="shared" si="62"/>
        <v>148.40378829841964</v>
      </c>
      <c r="V55" s="89">
        <f t="shared" si="62"/>
        <v>150.33303754629907</v>
      </c>
      <c r="W55" s="89">
        <f t="shared" si="62"/>
        <v>106.60115692408066</v>
      </c>
      <c r="X55" s="89">
        <f t="shared" si="62"/>
        <v>154.26710280584811</v>
      </c>
      <c r="Y55" s="89">
        <f t="shared" si="62"/>
        <v>156.27257514232414</v>
      </c>
      <c r="Z55" s="89">
        <f t="shared" si="62"/>
        <v>142.75499739251308</v>
      </c>
      <c r="AA55" s="89">
        <f t="shared" si="62"/>
        <v>126.89333101556718</v>
      </c>
      <c r="AB55" s="89">
        <f t="shared" si="62"/>
        <v>63.446665507783592</v>
      </c>
      <c r="AC55" s="89">
        <f t="shared" si="62"/>
        <v>126.89333101556718</v>
      </c>
      <c r="AD55" s="89">
        <f t="shared" si="62"/>
        <v>189.14316169672665</v>
      </c>
      <c r="AE55" s="89">
        <f t="shared" si="62"/>
        <v>189.14316169672665</v>
      </c>
      <c r="AF55" s="89">
        <f t="shared" si="62"/>
        <v>75.657264678690666</v>
      </c>
      <c r="AG55" s="89">
        <f t="shared" si="62"/>
        <v>189.14316169672665</v>
      </c>
      <c r="AH55" s="89">
        <f t="shared" si="62"/>
        <v>189.14316169672665</v>
      </c>
      <c r="AI55" s="89">
        <f t="shared" si="62"/>
        <v>132.40021318770866</v>
      </c>
      <c r="AJ55" s="89">
        <f t="shared" si="62"/>
        <v>189.14316169672665</v>
      </c>
      <c r="AK55" s="89">
        <f t="shared" si="62"/>
        <v>189.14316169672665</v>
      </c>
      <c r="AL55" s="89">
        <f t="shared" si="62"/>
        <v>170.22884552705401</v>
      </c>
      <c r="AM55" s="89">
        <f t="shared" si="62"/>
        <v>151.31452935738133</v>
      </c>
      <c r="AN55" s="123"/>
      <c r="AO55" s="83">
        <f t="shared" ref="AO55" si="63">SUM(D55:O55)</f>
        <v>693.40105830542552</v>
      </c>
      <c r="AP55" s="83">
        <f t="shared" ref="AP55" si="64">SUM(P55:AA55)</f>
        <v>1484.4420809374792</v>
      </c>
      <c r="AQ55" s="83">
        <f>SUM(AB55:AM55)</f>
        <v>1854.7998194545453</v>
      </c>
      <c r="AR55" s="124"/>
      <c r="AS55" s="124"/>
    </row>
    <row r="56" spans="1:45" s="64" customFormat="1" ht="13.2" outlineLevel="1">
      <c r="A56" s="147" t="s">
        <v>160</v>
      </c>
      <c r="B56" s="126" t="s">
        <v>161</v>
      </c>
      <c r="C56" s="82"/>
      <c r="D56" s="125">
        <v>400</v>
      </c>
      <c r="E56" s="125">
        <v>400</v>
      </c>
      <c r="F56" s="125">
        <v>400</v>
      </c>
      <c r="G56" s="125">
        <v>400</v>
      </c>
      <c r="H56" s="125">
        <v>400</v>
      </c>
      <c r="I56" s="125">
        <v>400</v>
      </c>
      <c r="J56" s="125">
        <v>400</v>
      </c>
      <c r="K56" s="125">
        <v>600</v>
      </c>
      <c r="L56" s="125">
        <v>600</v>
      </c>
      <c r="M56" s="125">
        <v>600</v>
      </c>
      <c r="N56" s="125">
        <v>600</v>
      </c>
      <c r="O56" s="125">
        <v>600</v>
      </c>
      <c r="P56" s="125">
        <v>600</v>
      </c>
      <c r="Q56" s="125">
        <v>600</v>
      </c>
      <c r="R56" s="125">
        <v>600</v>
      </c>
      <c r="S56" s="125">
        <v>600</v>
      </c>
      <c r="T56" s="125">
        <v>600</v>
      </c>
      <c r="U56" s="125">
        <v>600</v>
      </c>
      <c r="V56" s="125">
        <v>600</v>
      </c>
      <c r="W56" s="125">
        <v>600</v>
      </c>
      <c r="X56" s="125">
        <v>600</v>
      </c>
      <c r="Y56" s="125">
        <v>600</v>
      </c>
      <c r="Z56" s="125">
        <v>600</v>
      </c>
      <c r="AA56" s="125">
        <v>600</v>
      </c>
      <c r="AB56" s="125">
        <v>600</v>
      </c>
      <c r="AC56" s="125">
        <v>600</v>
      </c>
      <c r="AD56" s="125">
        <v>650</v>
      </c>
      <c r="AE56" s="125">
        <v>650</v>
      </c>
      <c r="AF56" s="125">
        <v>650</v>
      </c>
      <c r="AG56" s="125">
        <v>650</v>
      </c>
      <c r="AH56" s="125">
        <v>650</v>
      </c>
      <c r="AI56" s="125">
        <v>650</v>
      </c>
      <c r="AJ56" s="125">
        <v>650</v>
      </c>
      <c r="AK56" s="125">
        <v>650</v>
      </c>
      <c r="AL56" s="125">
        <v>650</v>
      </c>
      <c r="AM56" s="125">
        <v>650</v>
      </c>
      <c r="AN56" s="123"/>
      <c r="AO56" s="83">
        <f>AVERAGE(D56:O56)</f>
        <v>483.33333333333331</v>
      </c>
      <c r="AP56" s="83">
        <f>AVERAGE(P56:AA56)</f>
        <v>600</v>
      </c>
      <c r="AQ56" s="83">
        <f>AVERAGE(AB56:AM56)</f>
        <v>641.66666666666663</v>
      </c>
      <c r="AR56" s="124"/>
      <c r="AS56" s="124"/>
    </row>
    <row r="57" spans="1:45" s="64" customFormat="1" ht="13.2" outlineLevel="1">
      <c r="A57" s="147" t="s">
        <v>162</v>
      </c>
      <c r="B57" s="126" t="s">
        <v>161</v>
      </c>
      <c r="C57" s="82"/>
      <c r="D57" s="89">
        <f>D55*D56</f>
        <v>14560.000000000002</v>
      </c>
      <c r="E57" s="89">
        <f>E55*E56</f>
        <v>6810.8040000000001</v>
      </c>
      <c r="F57" s="89">
        <f t="shared" ref="F57:AM57" si="65">F55*F56</f>
        <v>7964.8096027499987</v>
      </c>
      <c r="G57" s="89">
        <f t="shared" si="65"/>
        <v>7376.9628476142334</v>
      </c>
      <c r="H57" s="89">
        <f t="shared" si="65"/>
        <v>2733.0009664658564</v>
      </c>
      <c r="I57" s="89">
        <f t="shared" si="65"/>
        <v>6328.2261590884018</v>
      </c>
      <c r="J57" s="89">
        <f t="shared" si="65"/>
        <v>5861.1682633038026</v>
      </c>
      <c r="K57" s="89">
        <f t="shared" si="65"/>
        <v>59937.650242483985</v>
      </c>
      <c r="L57" s="89">
        <f t="shared" si="65"/>
        <v>79305.602853589051</v>
      </c>
      <c r="M57" s="89">
        <f t="shared" si="65"/>
        <v>75208.413357732206</v>
      </c>
      <c r="N57" s="89">
        <f t="shared" si="65"/>
        <v>66340.589338721999</v>
      </c>
      <c r="O57" s="89">
        <f t="shared" si="65"/>
        <v>57795.921431894611</v>
      </c>
      <c r="P57" s="89">
        <f t="shared" si="65"/>
        <v>30384.19899652381</v>
      </c>
      <c r="Q57" s="89">
        <f t="shared" si="65"/>
        <v>61376.081972978092</v>
      </c>
      <c r="R57" s="89">
        <f t="shared" si="65"/>
        <v>85657.994403537552</v>
      </c>
      <c r="S57" s="89">
        <f t="shared" si="65"/>
        <v>86771.548330783524</v>
      </c>
      <c r="T57" s="89">
        <f t="shared" si="65"/>
        <v>35159.831383633478</v>
      </c>
      <c r="U57" s="89">
        <f t="shared" si="65"/>
        <v>89042.272979051791</v>
      </c>
      <c r="V57" s="89">
        <f t="shared" si="65"/>
        <v>90199.822527779441</v>
      </c>
      <c r="W57" s="89">
        <f t="shared" si="65"/>
        <v>63960.694154448393</v>
      </c>
      <c r="X57" s="89">
        <f t="shared" si="65"/>
        <v>92560.26168350887</v>
      </c>
      <c r="Y57" s="89">
        <f t="shared" si="65"/>
        <v>93763.545085394493</v>
      </c>
      <c r="Z57" s="89">
        <f t="shared" si="65"/>
        <v>85652.998435507849</v>
      </c>
      <c r="AA57" s="89">
        <f t="shared" si="65"/>
        <v>76135.998609340313</v>
      </c>
      <c r="AB57" s="89">
        <f t="shared" si="65"/>
        <v>38067.999304670157</v>
      </c>
      <c r="AC57" s="89">
        <f t="shared" si="65"/>
        <v>76135.998609340313</v>
      </c>
      <c r="AD57" s="89">
        <f t="shared" si="65"/>
        <v>122943.05510287233</v>
      </c>
      <c r="AE57" s="89">
        <f t="shared" si="65"/>
        <v>122943.05510287233</v>
      </c>
      <c r="AF57" s="89">
        <f t="shared" si="65"/>
        <v>49177.222041148932</v>
      </c>
      <c r="AG57" s="89">
        <f t="shared" si="65"/>
        <v>122943.05510287233</v>
      </c>
      <c r="AH57" s="89">
        <f t="shared" si="65"/>
        <v>122943.05510287233</v>
      </c>
      <c r="AI57" s="89">
        <f t="shared" si="65"/>
        <v>86060.138572010634</v>
      </c>
      <c r="AJ57" s="89">
        <f t="shared" si="65"/>
        <v>122943.05510287233</v>
      </c>
      <c r="AK57" s="89">
        <f t="shared" si="65"/>
        <v>122943.05510287233</v>
      </c>
      <c r="AL57" s="89">
        <f t="shared" si="65"/>
        <v>110648.74959258511</v>
      </c>
      <c r="AM57" s="89">
        <f t="shared" si="65"/>
        <v>98354.444082297865</v>
      </c>
      <c r="AN57" s="123"/>
      <c r="AO57" s="83">
        <f t="shared" ref="AO57" si="66">SUM(D57:O57)</f>
        <v>390223.14906364412</v>
      </c>
      <c r="AP57" s="83">
        <f t="shared" ref="AP57" si="67">SUM(P57:AA57)</f>
        <v>890665.24856248766</v>
      </c>
      <c r="AQ57" s="83">
        <f t="shared" ref="AQ57" si="68">SUM(AB57:AM57)</f>
        <v>1196102.882819287</v>
      </c>
      <c r="AR57" s="124"/>
      <c r="AS57" s="124"/>
    </row>
    <row r="58" spans="1:45" s="130" customFormat="1" ht="13.2" outlineLevel="1">
      <c r="A58" s="147" t="s">
        <v>163</v>
      </c>
      <c r="B58" s="126" t="s">
        <v>164</v>
      </c>
      <c r="C58" s="127"/>
      <c r="D58" s="125">
        <v>24</v>
      </c>
      <c r="E58" s="125">
        <f>D58*(1-5%)</f>
        <v>22.799999999999997</v>
      </c>
      <c r="F58" s="125">
        <f t="shared" ref="F58:I58" si="69">E58*(1-5%)</f>
        <v>21.659999999999997</v>
      </c>
      <c r="G58" s="125">
        <f t="shared" si="69"/>
        <v>20.576999999999995</v>
      </c>
      <c r="H58" s="125">
        <f t="shared" si="69"/>
        <v>19.548149999999993</v>
      </c>
      <c r="I58" s="125">
        <f t="shared" si="69"/>
        <v>18.570742499999991</v>
      </c>
      <c r="J58" s="125">
        <f>I58</f>
        <v>18.570742499999991</v>
      </c>
      <c r="K58" s="125">
        <f t="shared" ref="K58:AM58" si="70">J58</f>
        <v>18.570742499999991</v>
      </c>
      <c r="L58" s="125">
        <f t="shared" si="70"/>
        <v>18.570742499999991</v>
      </c>
      <c r="M58" s="125">
        <f t="shared" si="70"/>
        <v>18.570742499999991</v>
      </c>
      <c r="N58" s="125">
        <f t="shared" si="70"/>
        <v>18.570742499999991</v>
      </c>
      <c r="O58" s="125">
        <f>N58+0.5</f>
        <v>19.070742499999991</v>
      </c>
      <c r="P58" s="125">
        <f t="shared" ref="P58:X58" si="71">O58+0.5</f>
        <v>19.570742499999991</v>
      </c>
      <c r="Q58" s="125">
        <f t="shared" si="71"/>
        <v>20.070742499999991</v>
      </c>
      <c r="R58" s="125">
        <f t="shared" si="71"/>
        <v>20.570742499999991</v>
      </c>
      <c r="S58" s="125">
        <f t="shared" si="71"/>
        <v>21.070742499999991</v>
      </c>
      <c r="T58" s="125">
        <f t="shared" si="71"/>
        <v>21.570742499999991</v>
      </c>
      <c r="U58" s="125">
        <f t="shared" si="71"/>
        <v>22.070742499999991</v>
      </c>
      <c r="V58" s="125">
        <f t="shared" si="71"/>
        <v>22.570742499999991</v>
      </c>
      <c r="W58" s="125">
        <f t="shared" si="71"/>
        <v>23.070742499999991</v>
      </c>
      <c r="X58" s="125">
        <f t="shared" si="71"/>
        <v>23.570742499999991</v>
      </c>
      <c r="Y58" s="125">
        <f t="shared" si="70"/>
        <v>23.570742499999991</v>
      </c>
      <c r="Z58" s="125">
        <f t="shared" si="70"/>
        <v>23.570742499999991</v>
      </c>
      <c r="AA58" s="125">
        <f t="shared" si="70"/>
        <v>23.570742499999991</v>
      </c>
      <c r="AB58" s="125">
        <f t="shared" si="70"/>
        <v>23.570742499999991</v>
      </c>
      <c r="AC58" s="125">
        <f t="shared" si="70"/>
        <v>23.570742499999991</v>
      </c>
      <c r="AD58" s="125">
        <f t="shared" si="70"/>
        <v>23.570742499999991</v>
      </c>
      <c r="AE58" s="125">
        <f t="shared" si="70"/>
        <v>23.570742499999991</v>
      </c>
      <c r="AF58" s="125">
        <f t="shared" si="70"/>
        <v>23.570742499999991</v>
      </c>
      <c r="AG58" s="125">
        <f t="shared" si="70"/>
        <v>23.570742499999991</v>
      </c>
      <c r="AH58" s="125">
        <f t="shared" si="70"/>
        <v>23.570742499999991</v>
      </c>
      <c r="AI58" s="125">
        <f t="shared" si="70"/>
        <v>23.570742499999991</v>
      </c>
      <c r="AJ58" s="125">
        <f t="shared" si="70"/>
        <v>23.570742499999991</v>
      </c>
      <c r="AK58" s="125">
        <f t="shared" si="70"/>
        <v>23.570742499999991</v>
      </c>
      <c r="AL58" s="125">
        <f t="shared" si="70"/>
        <v>23.570742499999991</v>
      </c>
      <c r="AM58" s="125">
        <f t="shared" si="70"/>
        <v>23.570742499999991</v>
      </c>
      <c r="AN58" s="128"/>
      <c r="AO58" s="83">
        <f>AVERAGE(D58:O58)</f>
        <v>19.92336229166666</v>
      </c>
      <c r="AP58" s="83">
        <f>AVERAGE(P58:AA58)</f>
        <v>22.070742499999991</v>
      </c>
      <c r="AQ58" s="83">
        <f>AVERAGE(AB58:AM58)</f>
        <v>23.570742499999991</v>
      </c>
      <c r="AR58" s="129"/>
      <c r="AS58" s="129"/>
    </row>
    <row r="59" spans="1:45" s="64" customFormat="1" ht="13.2" outlineLevel="1">
      <c r="A59" s="147" t="s">
        <v>165</v>
      </c>
      <c r="B59" s="126" t="s">
        <v>161</v>
      </c>
      <c r="C59" s="82"/>
      <c r="D59" s="123">
        <f>C60/D58</f>
        <v>156750</v>
      </c>
      <c r="E59" s="123">
        <f>D60/E58</f>
        <v>158763.59649122809</v>
      </c>
      <c r="F59" s="123">
        <f t="shared" ref="F59:AM59" si="72">E60/F58</f>
        <v>160104.21087298117</v>
      </c>
      <c r="G59" s="123">
        <f t="shared" si="72"/>
        <v>161137.08539818932</v>
      </c>
      <c r="H59" s="123">
        <f t="shared" si="72"/>
        <v>161752.27239856287</v>
      </c>
      <c r="I59" s="123">
        <f t="shared" si="72"/>
        <v>161702.65740617909</v>
      </c>
      <c r="J59" s="123">
        <f t="shared" si="72"/>
        <v>153336.03279506884</v>
      </c>
      <c r="K59" s="123">
        <f t="shared" si="72"/>
        <v>145394.78518303798</v>
      </c>
      <c r="L59" s="123">
        <f t="shared" si="72"/>
        <v>140793.0771500633</v>
      </c>
      <c r="M59" s="123">
        <f t="shared" si="72"/>
        <v>137482.09083400868</v>
      </c>
      <c r="N59" s="123">
        <f t="shared" si="72"/>
        <v>134128.76893660604</v>
      </c>
      <c r="O59" s="123">
        <f t="shared" si="72"/>
        <v>127057.59359740846</v>
      </c>
      <c r="P59" s="123">
        <f t="shared" si="72"/>
        <v>120272.44127300287</v>
      </c>
      <c r="Q59" s="123">
        <f t="shared" si="72"/>
        <v>112797.65737235842</v>
      </c>
      <c r="R59" s="123">
        <f t="shared" si="72"/>
        <v>107556.21292349813</v>
      </c>
      <c r="S59" s="123">
        <f t="shared" si="72"/>
        <v>103964.67717283769</v>
      </c>
      <c r="T59" s="123">
        <f t="shared" si="72"/>
        <v>100757.76542983796</v>
      </c>
      <c r="U59" s="123">
        <f t="shared" si="72"/>
        <v>95502.989032481884</v>
      </c>
      <c r="V59" s="123">
        <f t="shared" si="72"/>
        <v>93101.109228586603</v>
      </c>
      <c r="W59" s="123">
        <f t="shared" si="72"/>
        <v>90957.622025472054</v>
      </c>
      <c r="X59" s="123">
        <f t="shared" si="72"/>
        <v>87882.80421335774</v>
      </c>
      <c r="Y59" s="123">
        <f t="shared" si="72"/>
        <v>88081.247578905153</v>
      </c>
      <c r="Z59" s="123">
        <f t="shared" si="72"/>
        <v>88322.321762566906</v>
      </c>
      <c r="AA59" s="123">
        <f t="shared" si="72"/>
        <v>88209.074446447819</v>
      </c>
      <c r="AB59" s="123">
        <f t="shared" si="72"/>
        <v>87696.868442029096</v>
      </c>
      <c r="AC59" s="123">
        <f t="shared" si="72"/>
        <v>85591.339982865844</v>
      </c>
      <c r="AD59" s="123">
        <f t="shared" si="72"/>
        <v>85190.192612411745</v>
      </c>
      <c r="AE59" s="123">
        <f t="shared" si="72"/>
        <v>86791.875821604699</v>
      </c>
      <c r="AF59" s="123">
        <f t="shared" si="72"/>
        <v>88325.606856223909</v>
      </c>
      <c r="AG59" s="123">
        <f t="shared" si="72"/>
        <v>86664.717946378354</v>
      </c>
      <c r="AH59" s="123">
        <f t="shared" si="72"/>
        <v>88203.843714541756</v>
      </c>
      <c r="AI59" s="123">
        <f t="shared" si="72"/>
        <v>89677.671337423424</v>
      </c>
      <c r="AJ59" s="123">
        <f t="shared" si="72"/>
        <v>89524.195783337127</v>
      </c>
      <c r="AK59" s="123">
        <f t="shared" si="72"/>
        <v>90942.006839545269</v>
      </c>
      <c r="AL59" s="123">
        <f t="shared" si="72"/>
        <v>92299.666585025363</v>
      </c>
      <c r="AM59" s="123">
        <f t="shared" si="72"/>
        <v>93078.135188954984</v>
      </c>
      <c r="AN59" s="123"/>
      <c r="AO59" s="83">
        <f t="shared" ref="AO59" si="73">SUM(D59:O59)</f>
        <v>1798402.1710633342</v>
      </c>
      <c r="AP59" s="83">
        <f t="shared" ref="AP59" si="74">SUM(P59:AA59)</f>
        <v>1177405.9224593532</v>
      </c>
      <c r="AQ59" s="83">
        <f t="shared" ref="AQ59" si="75">SUM(AB59:AM59)</f>
        <v>1063986.1211103413</v>
      </c>
      <c r="AR59" s="124"/>
      <c r="AS59" s="124"/>
    </row>
    <row r="60" spans="1:45" s="86" customFormat="1" ht="13.2" outlineLevel="1">
      <c r="A60" s="147" t="s">
        <v>166</v>
      </c>
      <c r="B60" s="126" t="s">
        <v>161</v>
      </c>
      <c r="C60" s="125">
        <v>3762000</v>
      </c>
      <c r="D60" s="132">
        <f>C60+D57-D59</f>
        <v>3619810</v>
      </c>
      <c r="E60" s="132">
        <f>D60+E57-E59</f>
        <v>3467857.2075087717</v>
      </c>
      <c r="F60" s="132">
        <f t="shared" ref="F60:AM60" si="76">E60+F57-F59</f>
        <v>3315717.8062385404</v>
      </c>
      <c r="G60" s="132">
        <f t="shared" si="76"/>
        <v>3161957.6836879654</v>
      </c>
      <c r="H60" s="132">
        <f t="shared" si="76"/>
        <v>3002938.4122558683</v>
      </c>
      <c r="I60" s="132">
        <f t="shared" si="76"/>
        <v>2847563.9810087774</v>
      </c>
      <c r="J60" s="132">
        <f t="shared" si="76"/>
        <v>2700089.1164770122</v>
      </c>
      <c r="K60" s="132">
        <f t="shared" si="76"/>
        <v>2614631.9815364582</v>
      </c>
      <c r="L60" s="132">
        <f t="shared" si="76"/>
        <v>2553144.5072399843</v>
      </c>
      <c r="M60" s="132">
        <f t="shared" si="76"/>
        <v>2490870.8297637082</v>
      </c>
      <c r="N60" s="132">
        <f t="shared" si="76"/>
        <v>2423082.6501658242</v>
      </c>
      <c r="O60" s="132">
        <f t="shared" si="76"/>
        <v>2353820.9780003102</v>
      </c>
      <c r="P60" s="132">
        <f t="shared" si="76"/>
        <v>2263932.7357238312</v>
      </c>
      <c r="Q60" s="132">
        <f t="shared" si="76"/>
        <v>2212511.160324451</v>
      </c>
      <c r="R60" s="132">
        <f t="shared" si="76"/>
        <v>2190612.9418044901</v>
      </c>
      <c r="S60" s="132">
        <f t="shared" si="76"/>
        <v>2173419.8129624357</v>
      </c>
      <c r="T60" s="132">
        <f t="shared" si="76"/>
        <v>2107821.878916231</v>
      </c>
      <c r="U60" s="132">
        <f t="shared" si="76"/>
        <v>2101361.162862801</v>
      </c>
      <c r="V60" s="132">
        <f t="shared" si="76"/>
        <v>2098459.8761619935</v>
      </c>
      <c r="W60" s="132">
        <f t="shared" si="76"/>
        <v>2071462.9482909697</v>
      </c>
      <c r="X60" s="132">
        <f t="shared" si="76"/>
        <v>2076140.4057611208</v>
      </c>
      <c r="Y60" s="132">
        <f t="shared" si="76"/>
        <v>2081822.7032676099</v>
      </c>
      <c r="Z60" s="132">
        <f t="shared" si="76"/>
        <v>2079153.3799405508</v>
      </c>
      <c r="AA60" s="132">
        <f t="shared" si="76"/>
        <v>2067080.3041034432</v>
      </c>
      <c r="AB60" s="132">
        <f t="shared" si="76"/>
        <v>2017451.4349660843</v>
      </c>
      <c r="AC60" s="132">
        <f t="shared" si="76"/>
        <v>2007996.0935925588</v>
      </c>
      <c r="AD60" s="132">
        <f t="shared" si="76"/>
        <v>2045748.9560830195</v>
      </c>
      <c r="AE60" s="132">
        <f t="shared" si="76"/>
        <v>2081900.1353642873</v>
      </c>
      <c r="AF60" s="132">
        <f t="shared" si="76"/>
        <v>2042751.7505492123</v>
      </c>
      <c r="AG60" s="132">
        <f t="shared" si="76"/>
        <v>2079030.0877057065</v>
      </c>
      <c r="AH60" s="132">
        <f t="shared" si="76"/>
        <v>2113769.2990940372</v>
      </c>
      <c r="AI60" s="132">
        <f t="shared" si="76"/>
        <v>2110151.7663286244</v>
      </c>
      <c r="AJ60" s="132">
        <f t="shared" si="76"/>
        <v>2143570.6256481595</v>
      </c>
      <c r="AK60" s="132">
        <f t="shared" si="76"/>
        <v>2175571.6739114863</v>
      </c>
      <c r="AL60" s="132">
        <f t="shared" si="76"/>
        <v>2193920.7569190459</v>
      </c>
      <c r="AM60" s="132">
        <f t="shared" si="76"/>
        <v>2199197.0658123889</v>
      </c>
      <c r="AN60" s="84"/>
      <c r="AO60" s="83">
        <f>O60</f>
        <v>2353820.9780003102</v>
      </c>
      <c r="AP60" s="83">
        <f>AA60</f>
        <v>2067080.3041034432</v>
      </c>
      <c r="AQ60" s="83">
        <f>AM60</f>
        <v>2199197.0658123889</v>
      </c>
      <c r="AR60" s="85"/>
      <c r="AS60" s="85"/>
    </row>
    <row r="61" spans="1:45" s="86" customFormat="1" ht="13.2" outlineLevel="1">
      <c r="A61" s="147" t="s">
        <v>167</v>
      </c>
      <c r="B61" s="126" t="s">
        <v>168</v>
      </c>
      <c r="C61" s="149"/>
      <c r="D61" s="133">
        <v>1.0857142857142857E-2</v>
      </c>
      <c r="E61" s="133">
        <v>1.0857142857142857E-2</v>
      </c>
      <c r="F61" s="133">
        <v>1.0857142857142857E-2</v>
      </c>
      <c r="G61" s="133">
        <v>1.0857142857142857E-2</v>
      </c>
      <c r="H61" s="133">
        <v>1.0857142857142857E-2</v>
      </c>
      <c r="I61" s="133">
        <v>1.0857142857142857E-2</v>
      </c>
      <c r="J61" s="133">
        <v>1.0857142857142857E-2</v>
      </c>
      <c r="K61" s="133">
        <v>1.0857142857142857E-2</v>
      </c>
      <c r="L61" s="133">
        <v>1.0857142857142857E-2</v>
      </c>
      <c r="M61" s="133">
        <v>1.0857142857142857E-2</v>
      </c>
      <c r="N61" s="133">
        <v>1.0857142857142857E-2</v>
      </c>
      <c r="O61" s="133">
        <v>1.0857142857142857E-2</v>
      </c>
      <c r="P61" s="133">
        <v>1.0857142857142857E-2</v>
      </c>
      <c r="Q61" s="133">
        <v>1.0857142857142857E-2</v>
      </c>
      <c r="R61" s="133">
        <v>1.0857142857142857E-2</v>
      </c>
      <c r="S61" s="133">
        <v>1.0857142857142857E-2</v>
      </c>
      <c r="T61" s="133">
        <v>1.0857142857142857E-2</v>
      </c>
      <c r="U61" s="133">
        <v>1.0857142857142857E-2</v>
      </c>
      <c r="V61" s="133">
        <v>1.0857142857142857E-2</v>
      </c>
      <c r="W61" s="133">
        <v>1.0857142857142857E-2</v>
      </c>
      <c r="X61" s="133">
        <v>1.0857142857142857E-2</v>
      </c>
      <c r="Y61" s="133">
        <v>1.0857142857142857E-2</v>
      </c>
      <c r="Z61" s="133">
        <v>1.0857142857142857E-2</v>
      </c>
      <c r="AA61" s="133">
        <v>1.0857142857142857E-2</v>
      </c>
      <c r="AB61" s="133">
        <v>1.0857142857142857E-2</v>
      </c>
      <c r="AC61" s="133">
        <v>1.0857142857142857E-2</v>
      </c>
      <c r="AD61" s="133">
        <v>1.0857142857142857E-2</v>
      </c>
      <c r="AE61" s="133">
        <v>1.0857142857142857E-2</v>
      </c>
      <c r="AF61" s="133">
        <v>1.0857142857142857E-2</v>
      </c>
      <c r="AG61" s="133">
        <v>1.0857142857142857E-2</v>
      </c>
      <c r="AH61" s="133">
        <v>1.0857142857142857E-2</v>
      </c>
      <c r="AI61" s="133">
        <v>1.0857142857142857E-2</v>
      </c>
      <c r="AJ61" s="133">
        <v>1.0857142857142857E-2</v>
      </c>
      <c r="AK61" s="133">
        <v>1.0857142857142857E-2</v>
      </c>
      <c r="AL61" s="133">
        <v>1.0857142857142857E-2</v>
      </c>
      <c r="AM61" s="133">
        <v>1.0857142857142857E-2</v>
      </c>
      <c r="AN61" s="84"/>
      <c r="AO61" s="134">
        <f>O61</f>
        <v>1.0857142857142857E-2</v>
      </c>
      <c r="AP61" s="134">
        <f>AA61</f>
        <v>1.0857142857142857E-2</v>
      </c>
      <c r="AQ61" s="134">
        <f>AM61</f>
        <v>1.0857142857142857E-2</v>
      </c>
      <c r="AR61" s="85"/>
      <c r="AS61" s="85"/>
    </row>
    <row r="62" spans="1:45" s="86" customFormat="1" ht="13.2" outlineLevel="1">
      <c r="A62" s="147" t="s">
        <v>169</v>
      </c>
      <c r="B62" s="126" t="s">
        <v>161</v>
      </c>
      <c r="C62" s="82"/>
      <c r="D62" s="132">
        <f>D60*D61</f>
        <v>39300.794285714284</v>
      </c>
      <c r="E62" s="132">
        <f t="shared" ref="E62:AM62" si="77">E60*E61</f>
        <v>37651.021110095237</v>
      </c>
      <c r="F62" s="132">
        <f t="shared" si="77"/>
        <v>35999.221896304152</v>
      </c>
      <c r="G62" s="132">
        <f t="shared" si="77"/>
        <v>34329.826280040768</v>
      </c>
      <c r="H62" s="132">
        <f t="shared" si="77"/>
        <v>32603.331333063714</v>
      </c>
      <c r="I62" s="132">
        <f t="shared" si="77"/>
        <v>30916.408936666725</v>
      </c>
      <c r="J62" s="132">
        <f t="shared" si="77"/>
        <v>29315.25326460756</v>
      </c>
      <c r="K62" s="132">
        <f t="shared" si="77"/>
        <v>28387.432942395833</v>
      </c>
      <c r="L62" s="132">
        <f t="shared" si="77"/>
        <v>27719.854650034114</v>
      </c>
      <c r="M62" s="132">
        <f t="shared" si="77"/>
        <v>27043.740437434546</v>
      </c>
      <c r="N62" s="132">
        <f t="shared" si="77"/>
        <v>26307.754487514663</v>
      </c>
      <c r="O62" s="132">
        <f t="shared" si="77"/>
        <v>25555.770618289083</v>
      </c>
      <c r="P62" s="132">
        <f t="shared" si="77"/>
        <v>24579.841130715882</v>
      </c>
      <c r="Q62" s="132">
        <f t="shared" si="77"/>
        <v>24021.549740665469</v>
      </c>
      <c r="R62" s="132">
        <f t="shared" si="77"/>
        <v>23783.797653877318</v>
      </c>
      <c r="S62" s="132">
        <f t="shared" si="77"/>
        <v>23597.129397877874</v>
      </c>
      <c r="T62" s="132">
        <f t="shared" si="77"/>
        <v>22884.923256804792</v>
      </c>
      <c r="U62" s="132">
        <f t="shared" si="77"/>
        <v>22814.778339653269</v>
      </c>
      <c r="V62" s="132">
        <f t="shared" si="77"/>
        <v>22783.27865547307</v>
      </c>
      <c r="W62" s="132">
        <f t="shared" si="77"/>
        <v>22490.169152873386</v>
      </c>
      <c r="X62" s="132">
        <f t="shared" si="77"/>
        <v>22540.952976835026</v>
      </c>
      <c r="Y62" s="132">
        <f t="shared" si="77"/>
        <v>22602.646492619766</v>
      </c>
      <c r="Z62" s="132">
        <f t="shared" si="77"/>
        <v>22573.665267925979</v>
      </c>
      <c r="AA62" s="132">
        <f t="shared" si="77"/>
        <v>22442.586158837381</v>
      </c>
      <c r="AB62" s="132">
        <f t="shared" si="77"/>
        <v>21903.758436774628</v>
      </c>
      <c r="AC62" s="132">
        <f t="shared" si="77"/>
        <v>21801.10044471921</v>
      </c>
      <c r="AD62" s="132">
        <f t="shared" si="77"/>
        <v>22210.98866604421</v>
      </c>
      <c r="AE62" s="132">
        <f t="shared" si="77"/>
        <v>22603.48718395512</v>
      </c>
      <c r="AF62" s="132">
        <f t="shared" si="77"/>
        <v>22178.447577391449</v>
      </c>
      <c r="AG62" s="132">
        <f t="shared" si="77"/>
        <v>22572.326666519097</v>
      </c>
      <c r="AH62" s="132">
        <f t="shared" si="77"/>
        <v>22949.495247306688</v>
      </c>
      <c r="AI62" s="132">
        <f t="shared" si="77"/>
        <v>22910.219177282208</v>
      </c>
      <c r="AJ62" s="132">
        <f t="shared" si="77"/>
        <v>23273.052507037159</v>
      </c>
      <c r="AK62" s="132">
        <f t="shared" si="77"/>
        <v>23620.492459610421</v>
      </c>
      <c r="AL62" s="132">
        <f t="shared" si="77"/>
        <v>23819.711075121071</v>
      </c>
      <c r="AM62" s="132">
        <f t="shared" si="77"/>
        <v>23876.996714534507</v>
      </c>
      <c r="AN62" s="84"/>
      <c r="AO62" s="83">
        <f>O62</f>
        <v>25555.770618289083</v>
      </c>
      <c r="AP62" s="83">
        <f>AA62</f>
        <v>22442.586158837381</v>
      </c>
      <c r="AQ62" s="83">
        <f>AM62</f>
        <v>23876.996714534507</v>
      </c>
      <c r="AR62" s="85"/>
      <c r="AS62" s="85"/>
    </row>
    <row r="63" spans="1:45" s="64" customFormat="1" ht="13.2" outlineLevel="1">
      <c r="A63" s="147" t="s">
        <v>170</v>
      </c>
      <c r="B63" s="126" t="s">
        <v>168</v>
      </c>
      <c r="C63" s="82"/>
      <c r="D63" s="133">
        <v>0.245</v>
      </c>
      <c r="E63" s="133">
        <v>0.245</v>
      </c>
      <c r="F63" s="133">
        <v>0.245</v>
      </c>
      <c r="G63" s="133">
        <v>0.245</v>
      </c>
      <c r="H63" s="133">
        <v>0.245</v>
      </c>
      <c r="I63" s="133">
        <v>0.245</v>
      </c>
      <c r="J63" s="133">
        <v>0.245</v>
      </c>
      <c r="K63" s="133">
        <v>0.245</v>
      </c>
      <c r="L63" s="133">
        <v>0.245</v>
      </c>
      <c r="M63" s="133">
        <v>0.245</v>
      </c>
      <c r="N63" s="133">
        <v>0.245</v>
      </c>
      <c r="O63" s="133">
        <v>0.245</v>
      </c>
      <c r="P63" s="133">
        <v>0.245</v>
      </c>
      <c r="Q63" s="133">
        <v>0.245</v>
      </c>
      <c r="R63" s="133">
        <v>0.245</v>
      </c>
      <c r="S63" s="133">
        <v>0.245</v>
      </c>
      <c r="T63" s="133">
        <v>0.245</v>
      </c>
      <c r="U63" s="133">
        <v>0.245</v>
      </c>
      <c r="V63" s="133">
        <v>0.245</v>
      </c>
      <c r="W63" s="133">
        <v>0.245</v>
      </c>
      <c r="X63" s="133">
        <v>0.245</v>
      </c>
      <c r="Y63" s="133">
        <v>0.245</v>
      </c>
      <c r="Z63" s="133">
        <v>0.245</v>
      </c>
      <c r="AA63" s="133">
        <v>0.245</v>
      </c>
      <c r="AB63" s="133">
        <v>0.245</v>
      </c>
      <c r="AC63" s="133">
        <v>0.245</v>
      </c>
      <c r="AD63" s="133">
        <v>0.245</v>
      </c>
      <c r="AE63" s="133">
        <v>0.245</v>
      </c>
      <c r="AF63" s="133">
        <v>0.245</v>
      </c>
      <c r="AG63" s="133">
        <v>0.245</v>
      </c>
      <c r="AH63" s="133">
        <v>0.245</v>
      </c>
      <c r="AI63" s="133">
        <v>0.245</v>
      </c>
      <c r="AJ63" s="133">
        <v>0.245</v>
      </c>
      <c r="AK63" s="133">
        <v>0.245</v>
      </c>
      <c r="AL63" s="133">
        <v>0.245</v>
      </c>
      <c r="AM63" s="133">
        <v>0.245</v>
      </c>
      <c r="AN63" s="123"/>
      <c r="AO63" s="135">
        <f>AVERAGE(D63:O63)</f>
        <v>0.24500000000000008</v>
      </c>
      <c r="AP63" s="135">
        <f>AVERAGE(P63:AA63)</f>
        <v>0.24500000000000008</v>
      </c>
      <c r="AQ63" s="135">
        <f>AVERAGE(AB63:AM63)</f>
        <v>0.24500000000000008</v>
      </c>
      <c r="AR63" s="124"/>
      <c r="AS63" s="124"/>
    </row>
    <row r="64" spans="1:45" s="64" customFormat="1" ht="13.2" outlineLevel="1">
      <c r="A64" s="147" t="s">
        <v>171</v>
      </c>
      <c r="B64" s="126" t="s">
        <v>168</v>
      </c>
      <c r="C64" s="82"/>
      <c r="D64" s="133">
        <v>0.15</v>
      </c>
      <c r="E64" s="133">
        <v>0.15</v>
      </c>
      <c r="F64" s="133">
        <v>0.15</v>
      </c>
      <c r="G64" s="133">
        <v>0.15</v>
      </c>
      <c r="H64" s="133">
        <v>0.15</v>
      </c>
      <c r="I64" s="133">
        <v>0.15</v>
      </c>
      <c r="J64" s="133">
        <v>0.15</v>
      </c>
      <c r="K64" s="133">
        <v>0.15</v>
      </c>
      <c r="L64" s="133">
        <v>0.15</v>
      </c>
      <c r="M64" s="133">
        <v>0.15</v>
      </c>
      <c r="N64" s="133">
        <v>0.15</v>
      </c>
      <c r="O64" s="133">
        <v>0.15</v>
      </c>
      <c r="P64" s="133">
        <v>0.15</v>
      </c>
      <c r="Q64" s="133">
        <v>0.15</v>
      </c>
      <c r="R64" s="133">
        <v>0.15</v>
      </c>
      <c r="S64" s="133">
        <v>0.15</v>
      </c>
      <c r="T64" s="133">
        <v>0.15</v>
      </c>
      <c r="U64" s="133">
        <v>0.15</v>
      </c>
      <c r="V64" s="133">
        <v>0.15</v>
      </c>
      <c r="W64" s="133">
        <v>0.15</v>
      </c>
      <c r="X64" s="133">
        <v>0.15</v>
      </c>
      <c r="Y64" s="133">
        <v>0.15</v>
      </c>
      <c r="Z64" s="133">
        <v>0.15</v>
      </c>
      <c r="AA64" s="133">
        <v>0.15</v>
      </c>
      <c r="AB64" s="133">
        <v>0.15</v>
      </c>
      <c r="AC64" s="133">
        <v>0.15</v>
      </c>
      <c r="AD64" s="133">
        <v>0.15</v>
      </c>
      <c r="AE64" s="133">
        <v>0.15</v>
      </c>
      <c r="AF64" s="133">
        <v>0.15</v>
      </c>
      <c r="AG64" s="133">
        <v>0.15</v>
      </c>
      <c r="AH64" s="133">
        <v>0.15</v>
      </c>
      <c r="AI64" s="133">
        <v>0.15</v>
      </c>
      <c r="AJ64" s="133">
        <v>0.15</v>
      </c>
      <c r="AK64" s="133">
        <v>0.15</v>
      </c>
      <c r="AL64" s="133">
        <v>0.15</v>
      </c>
      <c r="AM64" s="133">
        <v>0.15</v>
      </c>
      <c r="AN64" s="123"/>
      <c r="AO64" s="135">
        <f t="shared" ref="AO64:AO65" si="78">AVERAGE(D64:O64)</f>
        <v>0.14999999999999997</v>
      </c>
      <c r="AP64" s="135">
        <f t="shared" ref="AP64:AP65" si="79">AVERAGE(P64:AA64)</f>
        <v>0.14999999999999997</v>
      </c>
      <c r="AQ64" s="135">
        <f t="shared" ref="AQ64:AQ65" si="80">AVERAGE(AB64:AM64)</f>
        <v>0.14999999999999997</v>
      </c>
      <c r="AR64" s="124"/>
      <c r="AS64" s="124"/>
    </row>
    <row r="65" spans="1:45" s="64" customFormat="1" ht="13.2" outlineLevel="1">
      <c r="A65" s="147" t="s">
        <v>172</v>
      </c>
      <c r="B65" s="82" t="s">
        <v>168</v>
      </c>
      <c r="C65" s="82"/>
      <c r="D65" s="133">
        <v>3.9219999999999998E-2</v>
      </c>
      <c r="E65" s="133">
        <f>D65-0.02%</f>
        <v>3.9019999999999999E-2</v>
      </c>
      <c r="F65" s="133">
        <f t="shared" ref="F65:J65" si="81">E65-0.02%</f>
        <v>3.882E-2</v>
      </c>
      <c r="G65" s="133">
        <f t="shared" si="81"/>
        <v>3.8620000000000002E-2</v>
      </c>
      <c r="H65" s="133">
        <f t="shared" si="81"/>
        <v>3.8420000000000003E-2</v>
      </c>
      <c r="I65" s="133">
        <f t="shared" si="81"/>
        <v>3.8220000000000004E-2</v>
      </c>
      <c r="J65" s="133">
        <f t="shared" si="81"/>
        <v>3.8020000000000005E-2</v>
      </c>
      <c r="K65" s="133">
        <f t="shared" ref="K65:O65" si="82">J65-0.025%</f>
        <v>3.7770000000000005E-2</v>
      </c>
      <c r="L65" s="133">
        <f t="shared" si="82"/>
        <v>3.7520000000000005E-2</v>
      </c>
      <c r="M65" s="133">
        <f t="shared" si="82"/>
        <v>3.7270000000000005E-2</v>
      </c>
      <c r="N65" s="133">
        <f t="shared" si="82"/>
        <v>3.7020000000000004E-2</v>
      </c>
      <c r="O65" s="133">
        <f t="shared" si="82"/>
        <v>3.6770000000000004E-2</v>
      </c>
      <c r="P65" s="133">
        <v>3.9219999999999998E-2</v>
      </c>
      <c r="Q65" s="133">
        <v>3.9219999999999998E-2</v>
      </c>
      <c r="R65" s="133">
        <v>3.9219999999999998E-2</v>
      </c>
      <c r="S65" s="133">
        <v>3.9219999999999998E-2</v>
      </c>
      <c r="T65" s="133">
        <v>3.9219999999999998E-2</v>
      </c>
      <c r="U65" s="133">
        <v>3.9219999999999998E-2</v>
      </c>
      <c r="V65" s="133">
        <v>3.9219999999999998E-2</v>
      </c>
      <c r="W65" s="133">
        <v>3.9219999999999998E-2</v>
      </c>
      <c r="X65" s="133">
        <v>3.9219999999999998E-2</v>
      </c>
      <c r="Y65" s="133">
        <v>3.9219999999999998E-2</v>
      </c>
      <c r="Z65" s="133">
        <v>3.9219999999999998E-2</v>
      </c>
      <c r="AA65" s="133">
        <v>3.9219999999999998E-2</v>
      </c>
      <c r="AB65" s="133">
        <v>3.9219999999999998E-2</v>
      </c>
      <c r="AC65" s="133">
        <v>3.9219999999999998E-2</v>
      </c>
      <c r="AD65" s="133">
        <v>3.9219999999999998E-2</v>
      </c>
      <c r="AE65" s="133">
        <v>3.9219999999999998E-2</v>
      </c>
      <c r="AF65" s="133">
        <v>3.9219999999999998E-2</v>
      </c>
      <c r="AG65" s="133">
        <v>3.9219999999999998E-2</v>
      </c>
      <c r="AH65" s="133">
        <v>3.9219999999999998E-2</v>
      </c>
      <c r="AI65" s="133">
        <v>3.9219999999999998E-2</v>
      </c>
      <c r="AJ65" s="133">
        <v>3.9219999999999998E-2</v>
      </c>
      <c r="AK65" s="133">
        <v>3.9219999999999998E-2</v>
      </c>
      <c r="AL65" s="133">
        <v>3.9219999999999998E-2</v>
      </c>
      <c r="AM65" s="133">
        <v>3.9219999999999998E-2</v>
      </c>
      <c r="AN65" s="123"/>
      <c r="AO65" s="135">
        <f t="shared" si="78"/>
        <v>3.8057500000000008E-2</v>
      </c>
      <c r="AP65" s="135">
        <f t="shared" si="79"/>
        <v>3.9219999999999991E-2</v>
      </c>
      <c r="AQ65" s="135">
        <f t="shared" si="80"/>
        <v>3.9219999999999991E-2</v>
      </c>
      <c r="AR65" s="124"/>
      <c r="AS65" s="124"/>
    </row>
    <row r="66" spans="1:45" s="64" customFormat="1" ht="13.2" outlineLevel="1">
      <c r="A66" s="147" t="s">
        <v>191</v>
      </c>
      <c r="B66" s="126" t="s">
        <v>161</v>
      </c>
      <c r="C66" s="82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3"/>
      <c r="AO66" s="83" t="e">
        <f>AVERAGE(D66:O66)</f>
        <v>#DIV/0!</v>
      </c>
      <c r="AP66" s="83" t="e">
        <f>AVERAGE(P66:AA66)</f>
        <v>#DIV/0!</v>
      </c>
      <c r="AQ66" s="83" t="e">
        <f>AVERAGE(AB66:AM66)</f>
        <v>#DIV/0!</v>
      </c>
      <c r="AR66" s="124"/>
      <c r="AS66" s="124"/>
    </row>
    <row r="67" spans="1:45" s="64" customFormat="1" ht="13.2" outlineLevel="1">
      <c r="A67" s="147" t="s">
        <v>173</v>
      </c>
      <c r="B67" s="126" t="s">
        <v>161</v>
      </c>
      <c r="C67" s="132">
        <f>-160759</f>
        <v>-160759</v>
      </c>
      <c r="D67" s="132">
        <f>-D60*D65</f>
        <v>-141968.94819999998</v>
      </c>
      <c r="E67" s="136">
        <f t="shared" ref="E67:AM67" si="83">-E60*E65</f>
        <v>-135315.78823699226</v>
      </c>
      <c r="F67" s="136">
        <f t="shared" si="83"/>
        <v>-128716.16523818014</v>
      </c>
      <c r="G67" s="136">
        <f t="shared" si="83"/>
        <v>-122114.80574402923</v>
      </c>
      <c r="H67" s="136">
        <f t="shared" si="83"/>
        <v>-115372.89379887047</v>
      </c>
      <c r="I67" s="136">
        <f t="shared" si="83"/>
        <v>-108833.89535415548</v>
      </c>
      <c r="J67" s="136">
        <f t="shared" si="83"/>
        <v>-102657.38820845602</v>
      </c>
      <c r="K67" s="136">
        <f t="shared" si="83"/>
        <v>-98754.649942632037</v>
      </c>
      <c r="L67" s="136">
        <f t="shared" si="83"/>
        <v>-95793.981911644223</v>
      </c>
      <c r="M67" s="136">
        <f t="shared" si="83"/>
        <v>-92834.75582529341</v>
      </c>
      <c r="N67" s="136">
        <f t="shared" si="83"/>
        <v>-89702.519709138825</v>
      </c>
      <c r="O67" s="136">
        <f t="shared" si="83"/>
        <v>-86549.997361071422</v>
      </c>
      <c r="P67" s="136">
        <f t="shared" si="83"/>
        <v>-88791.441895088661</v>
      </c>
      <c r="Q67" s="136">
        <f t="shared" si="83"/>
        <v>-86774.687707924968</v>
      </c>
      <c r="R67" s="136">
        <f t="shared" si="83"/>
        <v>-85915.8395775721</v>
      </c>
      <c r="S67" s="136">
        <f t="shared" si="83"/>
        <v>-85241.525064386718</v>
      </c>
      <c r="T67" s="136">
        <f t="shared" si="83"/>
        <v>-82668.774091094572</v>
      </c>
      <c r="U67" s="136">
        <f t="shared" si="83"/>
        <v>-82415.384807479044</v>
      </c>
      <c r="V67" s="136">
        <f t="shared" si="83"/>
        <v>-82301.596343073383</v>
      </c>
      <c r="W67" s="136">
        <f t="shared" si="83"/>
        <v>-81242.776831971831</v>
      </c>
      <c r="X67" s="136">
        <f t="shared" si="83"/>
        <v>-81426.226713951153</v>
      </c>
      <c r="Y67" s="136">
        <f t="shared" si="83"/>
        <v>-81649.086422155655</v>
      </c>
      <c r="Z67" s="136">
        <f t="shared" si="83"/>
        <v>-81544.395561268393</v>
      </c>
      <c r="AA67" s="136">
        <f t="shared" si="83"/>
        <v>-81070.889526937041</v>
      </c>
      <c r="AB67" s="136">
        <f t="shared" si="83"/>
        <v>-79124.445279369829</v>
      </c>
      <c r="AC67" s="136">
        <f t="shared" si="83"/>
        <v>-78753.606790700156</v>
      </c>
      <c r="AD67" s="136">
        <f t="shared" si="83"/>
        <v>-80234.274057576025</v>
      </c>
      <c r="AE67" s="136">
        <f t="shared" si="83"/>
        <v>-81652.123308987342</v>
      </c>
      <c r="AF67" s="136">
        <f t="shared" si="83"/>
        <v>-80116.723656540096</v>
      </c>
      <c r="AG67" s="136">
        <f t="shared" si="83"/>
        <v>-81539.560039817807</v>
      </c>
      <c r="AH67" s="136">
        <f t="shared" si="83"/>
        <v>-82902.031910468126</v>
      </c>
      <c r="AI67" s="136">
        <f t="shared" si="83"/>
        <v>-82760.152275408647</v>
      </c>
      <c r="AJ67" s="136">
        <f t="shared" si="83"/>
        <v>-84070.839937920813</v>
      </c>
      <c r="AK67" s="136">
        <f t="shared" si="83"/>
        <v>-85325.921050808494</v>
      </c>
      <c r="AL67" s="136">
        <f t="shared" si="83"/>
        <v>-86045.572086364977</v>
      </c>
      <c r="AM67" s="136">
        <f t="shared" si="83"/>
        <v>-86252.508921161891</v>
      </c>
      <c r="AN67" s="123"/>
      <c r="AO67" s="83">
        <f>O67</f>
        <v>-86549.997361071422</v>
      </c>
      <c r="AP67" s="83">
        <f>AA67</f>
        <v>-81070.889526937041</v>
      </c>
      <c r="AQ67" s="83">
        <f>AM67</f>
        <v>-86252.508921161891</v>
      </c>
      <c r="AR67" s="124"/>
      <c r="AS67" s="124"/>
    </row>
    <row r="68" spans="1:45" s="64" customFormat="1" ht="13.2" outlineLevel="1">
      <c r="A68" s="147" t="s">
        <v>174</v>
      </c>
      <c r="B68" s="126" t="s">
        <v>161</v>
      </c>
      <c r="C68" s="82"/>
      <c r="D68" s="132">
        <f>(C60+D60)/2*D63/12*(1-2/102)</f>
        <v>73878.40890522876</v>
      </c>
      <c r="E68" s="132">
        <f t="shared" ref="E68:AM68" si="84">(D60+E60)/2*E63/12*(1-2/102)</f>
        <v>70934.577852926843</v>
      </c>
      <c r="F68" s="132">
        <f t="shared" si="84"/>
        <v>67891.17150196452</v>
      </c>
      <c r="G68" s="132">
        <f t="shared" si="84"/>
        <v>64829.677084640265</v>
      </c>
      <c r="H68" s="132">
        <f t="shared" si="84"/>
        <v>61699.327757607811</v>
      </c>
      <c r="I68" s="132">
        <f t="shared" si="84"/>
        <v>58552.82215481365</v>
      </c>
      <c r="J68" s="132">
        <f t="shared" si="84"/>
        <v>55521.854938072654</v>
      </c>
      <c r="K68" s="132">
        <f t="shared" si="84"/>
        <v>53190.631904138078</v>
      </c>
      <c r="L68" s="132">
        <f t="shared" si="84"/>
        <v>51719.985283914561</v>
      </c>
      <c r="M68" s="132">
        <f t="shared" si="84"/>
        <v>50481.36264566605</v>
      </c>
      <c r="N68" s="132">
        <f t="shared" si="84"/>
        <v>49179.681478052917</v>
      </c>
      <c r="O68" s="132">
        <f t="shared" si="84"/>
        <v>47808.063272087529</v>
      </c>
      <c r="P68" s="132">
        <f t="shared" si="84"/>
        <v>46215.263883268577</v>
      </c>
      <c r="Q68" s="132">
        <f t="shared" si="84"/>
        <v>44801.011214535501</v>
      </c>
      <c r="R68" s="132">
        <f t="shared" si="84"/>
        <v>44067.214257417916</v>
      </c>
      <c r="S68" s="132">
        <f t="shared" si="84"/>
        <v>43675.981410044806</v>
      </c>
      <c r="T68" s="132">
        <f t="shared" si="84"/>
        <v>42847.394383589599</v>
      </c>
      <c r="U68" s="132">
        <f t="shared" si="84"/>
        <v>42126.219168131647</v>
      </c>
      <c r="V68" s="132">
        <f t="shared" si="84"/>
        <v>42032.522653638669</v>
      </c>
      <c r="W68" s="132">
        <f t="shared" si="84"/>
        <v>41733.296241461438</v>
      </c>
      <c r="X68" s="132">
        <f t="shared" si="84"/>
        <v>41509.919188838321</v>
      </c>
      <c r="Y68" s="132">
        <f t="shared" si="84"/>
        <v>41613.601377125771</v>
      </c>
      <c r="Z68" s="132">
        <f t="shared" si="84"/>
        <v>41643.755734722188</v>
      </c>
      <c r="AA68" s="132">
        <f t="shared" si="84"/>
        <v>41496.211298642906</v>
      </c>
      <c r="AB68" s="132">
        <f t="shared" si="84"/>
        <v>40878.687748040611</v>
      </c>
      <c r="AC68" s="132">
        <f t="shared" si="84"/>
        <v>40287.362928793606</v>
      </c>
      <c r="AD68" s="132">
        <f t="shared" si="84"/>
        <v>40570.569328860969</v>
      </c>
      <c r="AE68" s="132">
        <f t="shared" si="84"/>
        <v>41310.213537769203</v>
      </c>
      <c r="AF68" s="132">
        <f t="shared" si="84"/>
        <v>41280.21699545782</v>
      </c>
      <c r="AG68" s="132">
        <f t="shared" si="84"/>
        <v>41251.493070770215</v>
      </c>
      <c r="AH68" s="132">
        <f t="shared" si="84"/>
        <v>41962.24876494841</v>
      </c>
      <c r="AI68" s="132">
        <f t="shared" si="84"/>
        <v>42273.719813257849</v>
      </c>
      <c r="AJ68" s="132">
        <f t="shared" si="84"/>
        <v>42571.976553689216</v>
      </c>
      <c r="AK68" s="132">
        <f t="shared" si="84"/>
        <v>43226.710105886967</v>
      </c>
      <c r="AL68" s="132">
        <f t="shared" si="84"/>
        <v>43730.622775877477</v>
      </c>
      <c r="AM68" s="132">
        <f t="shared" si="84"/>
        <v>43967.069712794189</v>
      </c>
      <c r="AN68" s="123"/>
      <c r="AO68" s="83">
        <f>SUM(D68:O68)</f>
        <v>705687.56477911351</v>
      </c>
      <c r="AP68" s="83">
        <f>SUM(P68:AA68)</f>
        <v>513762.39081141731</v>
      </c>
      <c r="AQ68" s="83">
        <f t="shared" ref="AQ68:AQ74" si="85">SUM(AB68:AM68)</f>
        <v>503310.89133614657</v>
      </c>
      <c r="AR68" s="124"/>
      <c r="AS68" s="124"/>
    </row>
    <row r="69" spans="1:45" s="64" customFormat="1" ht="13.2" outlineLevel="1">
      <c r="A69" s="147" t="s">
        <v>175</v>
      </c>
      <c r="B69" s="126" t="s">
        <v>161</v>
      </c>
      <c r="C69" s="82"/>
      <c r="D69" s="132">
        <f>-(C60+D60)/2*D64/12</f>
        <v>-46136.3125</v>
      </c>
      <c r="E69" s="132">
        <f t="shared" ref="E69:AM69" si="86">-(D60+E60)/2*E64/12</f>
        <v>-44297.920046929823</v>
      </c>
      <c r="F69" s="132">
        <f t="shared" si="86"/>
        <v>-42397.343835920699</v>
      </c>
      <c r="G69" s="132">
        <f t="shared" si="86"/>
        <v>-40485.471812040661</v>
      </c>
      <c r="H69" s="132">
        <f t="shared" si="86"/>
        <v>-38530.600599648962</v>
      </c>
      <c r="I69" s="132">
        <f t="shared" si="86"/>
        <v>-36565.639957904037</v>
      </c>
      <c r="J69" s="132">
        <f t="shared" si="86"/>
        <v>-34672.831859286183</v>
      </c>
      <c r="K69" s="132">
        <f t="shared" si="86"/>
        <v>-33217.006862584189</v>
      </c>
      <c r="L69" s="132">
        <f t="shared" si="86"/>
        <v>-32298.603054852763</v>
      </c>
      <c r="M69" s="132">
        <f t="shared" si="86"/>
        <v>-31525.095856273081</v>
      </c>
      <c r="N69" s="132">
        <f t="shared" si="86"/>
        <v>-30712.209249559583</v>
      </c>
      <c r="O69" s="132">
        <f t="shared" si="86"/>
        <v>-29855.647676038338</v>
      </c>
      <c r="P69" s="132">
        <f t="shared" si="86"/>
        <v>-28860.960710775889</v>
      </c>
      <c r="Q69" s="132">
        <f t="shared" si="86"/>
        <v>-27977.774350301766</v>
      </c>
      <c r="R69" s="132">
        <f t="shared" si="86"/>
        <v>-27519.525638305884</v>
      </c>
      <c r="S69" s="132">
        <f t="shared" si="86"/>
        <v>-27275.204717293291</v>
      </c>
      <c r="T69" s="132">
        <f t="shared" si="86"/>
        <v>-26757.760574241667</v>
      </c>
      <c r="U69" s="132">
        <f t="shared" si="86"/>
        <v>-26307.394011118948</v>
      </c>
      <c r="V69" s="132">
        <f t="shared" si="86"/>
        <v>-26248.881493904963</v>
      </c>
      <c r="W69" s="132">
        <f t="shared" si="86"/>
        <v>-26062.017652831022</v>
      </c>
      <c r="X69" s="132">
        <f t="shared" si="86"/>
        <v>-25922.520962825565</v>
      </c>
      <c r="Y69" s="132">
        <f t="shared" si="86"/>
        <v>-25987.269431429566</v>
      </c>
      <c r="Z69" s="132">
        <f t="shared" si="86"/>
        <v>-26006.100520051001</v>
      </c>
      <c r="AA69" s="132">
        <f t="shared" si="86"/>
        <v>-25913.960525274961</v>
      </c>
      <c r="AB69" s="132">
        <f t="shared" si="86"/>
        <v>-25528.323369184549</v>
      </c>
      <c r="AC69" s="132">
        <f t="shared" si="86"/>
        <v>-25159.047053491518</v>
      </c>
      <c r="AD69" s="132">
        <f t="shared" si="86"/>
        <v>-25335.906560472362</v>
      </c>
      <c r="AE69" s="132">
        <f t="shared" si="86"/>
        <v>-25797.80682154567</v>
      </c>
      <c r="AF69" s="132">
        <f t="shared" si="86"/>
        <v>-25779.074286959371</v>
      </c>
      <c r="AG69" s="132">
        <f t="shared" si="86"/>
        <v>-25761.136489093242</v>
      </c>
      <c r="AH69" s="132">
        <f t="shared" si="86"/>
        <v>-26204.996167498393</v>
      </c>
      <c r="AI69" s="132">
        <f t="shared" si="86"/>
        <v>-26399.506658891634</v>
      </c>
      <c r="AJ69" s="132">
        <f t="shared" si="86"/>
        <v>-26585.7649498549</v>
      </c>
      <c r="AK69" s="132">
        <f t="shared" si="86"/>
        <v>-26994.639372247781</v>
      </c>
      <c r="AL69" s="132">
        <f t="shared" si="86"/>
        <v>-27309.327692690829</v>
      </c>
      <c r="AM69" s="132">
        <f t="shared" si="86"/>
        <v>-27456.986392071471</v>
      </c>
      <c r="AN69" s="123"/>
      <c r="AO69" s="83">
        <f>SUM(D69:O69)</f>
        <v>-440694.6833110383</v>
      </c>
      <c r="AP69" s="83">
        <f>SUM(P69:AA69)</f>
        <v>-320839.37058835459</v>
      </c>
      <c r="AQ69" s="83">
        <f t="shared" si="85"/>
        <v>-314312.51581400167</v>
      </c>
      <c r="AR69" s="124"/>
      <c r="AS69" s="124"/>
    </row>
    <row r="70" spans="1:45" s="64" customFormat="1" ht="13.2" outlineLevel="1">
      <c r="A70" s="147" t="s">
        <v>176</v>
      </c>
      <c r="B70" s="126" t="s">
        <v>161</v>
      </c>
      <c r="C70" s="82"/>
      <c r="D70" s="131">
        <f>(D67-C67)</f>
        <v>18790.051800000016</v>
      </c>
      <c r="E70" s="131">
        <f t="shared" ref="E70:AM70" si="87">(E67-D67)</f>
        <v>6653.1599630077253</v>
      </c>
      <c r="F70" s="131">
        <f t="shared" si="87"/>
        <v>6599.6229988121195</v>
      </c>
      <c r="G70" s="131">
        <f t="shared" si="87"/>
        <v>6601.3594941509073</v>
      </c>
      <c r="H70" s="131">
        <f t="shared" si="87"/>
        <v>6741.9119451587612</v>
      </c>
      <c r="I70" s="131">
        <f t="shared" si="87"/>
        <v>6538.9984447149909</v>
      </c>
      <c r="J70" s="131">
        <f t="shared" si="87"/>
        <v>6176.5071456994629</v>
      </c>
      <c r="K70" s="131">
        <f t="shared" si="87"/>
        <v>3902.7382658239803</v>
      </c>
      <c r="L70" s="131">
        <f t="shared" si="87"/>
        <v>2960.6680309878138</v>
      </c>
      <c r="M70" s="131">
        <f t="shared" si="87"/>
        <v>2959.2260863508127</v>
      </c>
      <c r="N70" s="131">
        <f t="shared" si="87"/>
        <v>3132.236116154585</v>
      </c>
      <c r="O70" s="131">
        <f t="shared" si="87"/>
        <v>3152.5223480674031</v>
      </c>
      <c r="P70" s="131">
        <f t="shared" si="87"/>
        <v>-2241.4445340172388</v>
      </c>
      <c r="Q70" s="131">
        <f t="shared" si="87"/>
        <v>2016.7541871636931</v>
      </c>
      <c r="R70" s="131">
        <f t="shared" si="87"/>
        <v>858.84813035286788</v>
      </c>
      <c r="S70" s="131">
        <f t="shared" si="87"/>
        <v>674.31451318538166</v>
      </c>
      <c r="T70" s="131">
        <f t="shared" si="87"/>
        <v>2572.7509732921462</v>
      </c>
      <c r="U70" s="131">
        <f t="shared" si="87"/>
        <v>253.38928361552826</v>
      </c>
      <c r="V70" s="131">
        <f t="shared" si="87"/>
        <v>113.78846440566122</v>
      </c>
      <c r="W70" s="131">
        <f t="shared" si="87"/>
        <v>1058.8195111015521</v>
      </c>
      <c r="X70" s="131">
        <f t="shared" si="87"/>
        <v>-183.44988197932253</v>
      </c>
      <c r="Y70" s="131">
        <f t="shared" si="87"/>
        <v>-222.85970820450166</v>
      </c>
      <c r="Z70" s="131">
        <f t="shared" si="87"/>
        <v>104.69086088726181</v>
      </c>
      <c r="AA70" s="131">
        <f t="shared" si="87"/>
        <v>473.50603433135257</v>
      </c>
      <c r="AB70" s="131">
        <f t="shared" si="87"/>
        <v>1946.4442475672113</v>
      </c>
      <c r="AC70" s="131">
        <f t="shared" si="87"/>
        <v>370.8384886696731</v>
      </c>
      <c r="AD70" s="131">
        <f t="shared" si="87"/>
        <v>-1480.6672668758692</v>
      </c>
      <c r="AE70" s="131">
        <f t="shared" si="87"/>
        <v>-1417.8492514113168</v>
      </c>
      <c r="AF70" s="131">
        <f t="shared" si="87"/>
        <v>1535.3996524472459</v>
      </c>
      <c r="AG70" s="131">
        <f t="shared" si="87"/>
        <v>-1422.8363832777104</v>
      </c>
      <c r="AH70" s="131">
        <f t="shared" si="87"/>
        <v>-1362.471870650319</v>
      </c>
      <c r="AI70" s="131">
        <f t="shared" si="87"/>
        <v>141.87963505947846</v>
      </c>
      <c r="AJ70" s="131">
        <f t="shared" si="87"/>
        <v>-1310.6876625121658</v>
      </c>
      <c r="AK70" s="131">
        <f t="shared" si="87"/>
        <v>-1255.0811128876812</v>
      </c>
      <c r="AL70" s="131">
        <f t="shared" si="87"/>
        <v>-719.65103555648238</v>
      </c>
      <c r="AM70" s="131">
        <f t="shared" si="87"/>
        <v>-206.9368347969139</v>
      </c>
      <c r="AN70" s="123"/>
      <c r="AO70" s="83">
        <f t="shared" ref="AO70:AO74" si="88">SUM(D70:O70)</f>
        <v>74209.002638928578</v>
      </c>
      <c r="AP70" s="83">
        <f t="shared" ref="AP70:AP74" si="89">SUM(P70:AA70)</f>
        <v>5479.1078341343818</v>
      </c>
      <c r="AQ70" s="83">
        <f t="shared" si="85"/>
        <v>-5181.6193942248501</v>
      </c>
      <c r="AR70" s="124"/>
      <c r="AS70" s="124"/>
    </row>
    <row r="71" spans="1:45" s="64" customFormat="1" ht="13.2" outlineLevel="1">
      <c r="A71" s="147" t="s">
        <v>192</v>
      </c>
      <c r="B71" s="126" t="s">
        <v>161</v>
      </c>
      <c r="C71" s="82"/>
      <c r="D71" s="131">
        <f>D66*(AVERAGE(C60:D60)/D56)*(1-2/102)</f>
        <v>0</v>
      </c>
      <c r="E71" s="131">
        <f t="shared" ref="E71:AM71" si="90">E66*(AVERAGE(D60:E60)/E56)*(1-2/102)</f>
        <v>0</v>
      </c>
      <c r="F71" s="131">
        <f t="shared" si="90"/>
        <v>0</v>
      </c>
      <c r="G71" s="131">
        <f t="shared" si="90"/>
        <v>0</v>
      </c>
      <c r="H71" s="131">
        <f t="shared" si="90"/>
        <v>0</v>
      </c>
      <c r="I71" s="131">
        <f t="shared" si="90"/>
        <v>0</v>
      </c>
      <c r="J71" s="131">
        <f t="shared" si="90"/>
        <v>0</v>
      </c>
      <c r="K71" s="131">
        <f t="shared" si="90"/>
        <v>0</v>
      </c>
      <c r="L71" s="131">
        <f t="shared" si="90"/>
        <v>0</v>
      </c>
      <c r="M71" s="131">
        <f t="shared" si="90"/>
        <v>0</v>
      </c>
      <c r="N71" s="131">
        <f t="shared" si="90"/>
        <v>0</v>
      </c>
      <c r="O71" s="131">
        <f t="shared" si="90"/>
        <v>0</v>
      </c>
      <c r="P71" s="131">
        <f t="shared" si="90"/>
        <v>0</v>
      </c>
      <c r="Q71" s="131">
        <f t="shared" si="90"/>
        <v>0</v>
      </c>
      <c r="R71" s="131">
        <f t="shared" si="90"/>
        <v>0</v>
      </c>
      <c r="S71" s="131">
        <f t="shared" si="90"/>
        <v>0</v>
      </c>
      <c r="T71" s="131">
        <f t="shared" si="90"/>
        <v>0</v>
      </c>
      <c r="U71" s="131">
        <f t="shared" si="90"/>
        <v>0</v>
      </c>
      <c r="V71" s="131">
        <f t="shared" si="90"/>
        <v>0</v>
      </c>
      <c r="W71" s="131">
        <f t="shared" si="90"/>
        <v>0</v>
      </c>
      <c r="X71" s="131">
        <f t="shared" si="90"/>
        <v>0</v>
      </c>
      <c r="Y71" s="131">
        <f t="shared" si="90"/>
        <v>0</v>
      </c>
      <c r="Z71" s="131">
        <f t="shared" si="90"/>
        <v>0</v>
      </c>
      <c r="AA71" s="131">
        <f t="shared" si="90"/>
        <v>0</v>
      </c>
      <c r="AB71" s="131">
        <f t="shared" si="90"/>
        <v>0</v>
      </c>
      <c r="AC71" s="131">
        <f t="shared" si="90"/>
        <v>0</v>
      </c>
      <c r="AD71" s="131">
        <f t="shared" si="90"/>
        <v>0</v>
      </c>
      <c r="AE71" s="131">
        <f t="shared" si="90"/>
        <v>0</v>
      </c>
      <c r="AF71" s="131">
        <f t="shared" si="90"/>
        <v>0</v>
      </c>
      <c r="AG71" s="131">
        <f t="shared" si="90"/>
        <v>0</v>
      </c>
      <c r="AH71" s="131">
        <f t="shared" si="90"/>
        <v>0</v>
      </c>
      <c r="AI71" s="131">
        <f t="shared" si="90"/>
        <v>0</v>
      </c>
      <c r="AJ71" s="131">
        <f t="shared" si="90"/>
        <v>0</v>
      </c>
      <c r="AK71" s="131">
        <f t="shared" si="90"/>
        <v>0</v>
      </c>
      <c r="AL71" s="131">
        <f t="shared" si="90"/>
        <v>0</v>
      </c>
      <c r="AM71" s="131">
        <f t="shared" si="90"/>
        <v>0</v>
      </c>
      <c r="AN71" s="123"/>
      <c r="AO71" s="83">
        <f>SUM(D71:O71)</f>
        <v>0</v>
      </c>
      <c r="AP71" s="83">
        <f>SUM(P71:AA71)</f>
        <v>0</v>
      </c>
      <c r="AQ71" s="83">
        <f t="shared" si="85"/>
        <v>0</v>
      </c>
      <c r="AR71" s="124"/>
      <c r="AS71" s="124"/>
    </row>
    <row r="72" spans="1:45" s="64" customFormat="1" ht="13.2" outlineLevel="1">
      <c r="A72" s="147" t="s">
        <v>201</v>
      </c>
      <c r="B72" s="126" t="s">
        <v>161</v>
      </c>
      <c r="C72" s="82"/>
      <c r="D72" s="131">
        <f>SUM(D68:D71)</f>
        <v>46532.148205228776</v>
      </c>
      <c r="E72" s="131">
        <f>SUM(E68:E71)</f>
        <v>33289.817769004745</v>
      </c>
      <c r="F72" s="131">
        <f t="shared" ref="F72:AM72" si="91">SUM(F68:F71)</f>
        <v>32093.45066485594</v>
      </c>
      <c r="G72" s="131">
        <f t="shared" si="91"/>
        <v>30945.564766750511</v>
      </c>
      <c r="H72" s="131">
        <f t="shared" si="91"/>
        <v>29910.63910311761</v>
      </c>
      <c r="I72" s="131">
        <f t="shared" si="91"/>
        <v>28526.180641624604</v>
      </c>
      <c r="J72" s="131">
        <f t="shared" si="91"/>
        <v>27025.530224485934</v>
      </c>
      <c r="K72" s="131">
        <f t="shared" si="91"/>
        <v>23876.363307377869</v>
      </c>
      <c r="L72" s="131">
        <f t="shared" si="91"/>
        <v>22382.050260049611</v>
      </c>
      <c r="M72" s="131">
        <f t="shared" si="91"/>
        <v>21915.492875743781</v>
      </c>
      <c r="N72" s="131">
        <f t="shared" si="91"/>
        <v>21599.708344647919</v>
      </c>
      <c r="O72" s="131">
        <f t="shared" si="91"/>
        <v>21104.937944116595</v>
      </c>
      <c r="P72" s="131">
        <f t="shared" si="91"/>
        <v>15112.858638475449</v>
      </c>
      <c r="Q72" s="131">
        <f t="shared" si="91"/>
        <v>18839.991051397428</v>
      </c>
      <c r="R72" s="131">
        <f t="shared" si="91"/>
        <v>17406.5367494649</v>
      </c>
      <c r="S72" s="131">
        <f t="shared" si="91"/>
        <v>17075.091205936897</v>
      </c>
      <c r="T72" s="131">
        <f t="shared" si="91"/>
        <v>18662.384782640078</v>
      </c>
      <c r="U72" s="131">
        <f t="shared" si="91"/>
        <v>16072.214440628228</v>
      </c>
      <c r="V72" s="131">
        <f t="shared" si="91"/>
        <v>15897.429624139368</v>
      </c>
      <c r="W72" s="131">
        <f t="shared" si="91"/>
        <v>16730.098099731968</v>
      </c>
      <c r="X72" s="131">
        <f t="shared" si="91"/>
        <v>15403.948344033433</v>
      </c>
      <c r="Y72" s="131">
        <f t="shared" si="91"/>
        <v>15403.472237491704</v>
      </c>
      <c r="Z72" s="131">
        <f t="shared" si="91"/>
        <v>15742.346075558449</v>
      </c>
      <c r="AA72" s="131">
        <f t="shared" si="91"/>
        <v>16055.756807699297</v>
      </c>
      <c r="AB72" s="131">
        <f t="shared" si="91"/>
        <v>17296.808626423273</v>
      </c>
      <c r="AC72" s="131">
        <f t="shared" si="91"/>
        <v>15499.15436397176</v>
      </c>
      <c r="AD72" s="131">
        <f t="shared" si="91"/>
        <v>13753.995501512738</v>
      </c>
      <c r="AE72" s="131">
        <f t="shared" si="91"/>
        <v>14094.557464812216</v>
      </c>
      <c r="AF72" s="131">
        <f t="shared" si="91"/>
        <v>17036.542360945696</v>
      </c>
      <c r="AG72" s="131">
        <f t="shared" si="91"/>
        <v>14067.520198399263</v>
      </c>
      <c r="AH72" s="131">
        <f t="shared" si="91"/>
        <v>14394.780726799698</v>
      </c>
      <c r="AI72" s="131">
        <f t="shared" si="91"/>
        <v>16016.092789425693</v>
      </c>
      <c r="AJ72" s="131">
        <f t="shared" si="91"/>
        <v>14675.52394132215</v>
      </c>
      <c r="AK72" s="131">
        <f t="shared" si="91"/>
        <v>14976.989620751505</v>
      </c>
      <c r="AL72" s="131">
        <f t="shared" si="91"/>
        <v>15701.644047630165</v>
      </c>
      <c r="AM72" s="131">
        <f t="shared" si="91"/>
        <v>16303.146485925805</v>
      </c>
      <c r="AN72" s="123"/>
      <c r="AO72" s="83">
        <f>SUM(D72:O72)</f>
        <v>339201.88410700386</v>
      </c>
      <c r="AP72" s="83">
        <f t="shared" si="89"/>
        <v>198402.12805719723</v>
      </c>
      <c r="AQ72" s="83">
        <f t="shared" si="85"/>
        <v>183816.75612791994</v>
      </c>
      <c r="AR72" s="124"/>
      <c r="AS72" s="124"/>
    </row>
    <row r="73" spans="1:45" s="64" customFormat="1" ht="13.2" outlineLevel="1">
      <c r="A73" s="147" t="s">
        <v>177</v>
      </c>
      <c r="B73" s="126" t="s">
        <v>161</v>
      </c>
      <c r="C73" s="82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131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23"/>
      <c r="AO73" s="83">
        <f t="shared" si="88"/>
        <v>0</v>
      </c>
      <c r="AP73" s="83">
        <f t="shared" si="89"/>
        <v>0</v>
      </c>
      <c r="AQ73" s="83">
        <f t="shared" si="85"/>
        <v>0</v>
      </c>
      <c r="AR73" s="124"/>
      <c r="AS73" s="124"/>
    </row>
    <row r="74" spans="1:45" s="64" customFormat="1" ht="13.2" outlineLevel="1">
      <c r="A74" s="147" t="s">
        <v>178</v>
      </c>
      <c r="B74" s="126" t="s">
        <v>161</v>
      </c>
      <c r="C74" s="82"/>
      <c r="D74" s="131">
        <f>D72+D73</f>
        <v>46532.148205228776</v>
      </c>
      <c r="E74" s="131">
        <f t="shared" ref="E74:AM74" si="92">E72+E73</f>
        <v>33289.817769004745</v>
      </c>
      <c r="F74" s="131">
        <f t="shared" si="92"/>
        <v>32093.45066485594</v>
      </c>
      <c r="G74" s="131">
        <f t="shared" si="92"/>
        <v>30945.564766750511</v>
      </c>
      <c r="H74" s="131">
        <f t="shared" si="92"/>
        <v>29910.63910311761</v>
      </c>
      <c r="I74" s="131">
        <f t="shared" si="92"/>
        <v>28526.180641624604</v>
      </c>
      <c r="J74" s="131">
        <f t="shared" si="92"/>
        <v>27025.530224485934</v>
      </c>
      <c r="K74" s="131">
        <f t="shared" si="92"/>
        <v>23876.363307377869</v>
      </c>
      <c r="L74" s="131">
        <f t="shared" si="92"/>
        <v>22382.050260049611</v>
      </c>
      <c r="M74" s="131">
        <f t="shared" si="92"/>
        <v>21915.492875743781</v>
      </c>
      <c r="N74" s="131">
        <f t="shared" si="92"/>
        <v>21599.708344647919</v>
      </c>
      <c r="O74" s="131">
        <f t="shared" si="92"/>
        <v>21104.937944116595</v>
      </c>
      <c r="P74" s="131">
        <f t="shared" si="92"/>
        <v>15112.858638475449</v>
      </c>
      <c r="Q74" s="131">
        <f t="shared" si="92"/>
        <v>18839.991051397428</v>
      </c>
      <c r="R74" s="131">
        <f t="shared" si="92"/>
        <v>17406.5367494649</v>
      </c>
      <c r="S74" s="131">
        <f t="shared" si="92"/>
        <v>17075.091205936897</v>
      </c>
      <c r="T74" s="131">
        <f t="shared" si="92"/>
        <v>18662.384782640078</v>
      </c>
      <c r="U74" s="131">
        <f t="shared" si="92"/>
        <v>16072.214440628228</v>
      </c>
      <c r="V74" s="131">
        <f t="shared" si="92"/>
        <v>15897.429624139368</v>
      </c>
      <c r="W74" s="131">
        <f t="shared" si="92"/>
        <v>16730.098099731968</v>
      </c>
      <c r="X74" s="131">
        <f t="shared" si="92"/>
        <v>15403.948344033433</v>
      </c>
      <c r="Y74" s="131">
        <f t="shared" si="92"/>
        <v>15403.472237491704</v>
      </c>
      <c r="Z74" s="131">
        <f t="shared" si="92"/>
        <v>15742.346075558449</v>
      </c>
      <c r="AA74" s="131">
        <f t="shared" si="92"/>
        <v>16055.756807699297</v>
      </c>
      <c r="AB74" s="131">
        <f t="shared" si="92"/>
        <v>17296.808626423273</v>
      </c>
      <c r="AC74" s="131">
        <f t="shared" si="92"/>
        <v>15499.15436397176</v>
      </c>
      <c r="AD74" s="131">
        <f t="shared" si="92"/>
        <v>13753.995501512738</v>
      </c>
      <c r="AE74" s="131">
        <f t="shared" si="92"/>
        <v>14094.557464812216</v>
      </c>
      <c r="AF74" s="131">
        <f t="shared" si="92"/>
        <v>17036.542360945696</v>
      </c>
      <c r="AG74" s="131">
        <f t="shared" si="92"/>
        <v>14067.520198399263</v>
      </c>
      <c r="AH74" s="131">
        <f t="shared" si="92"/>
        <v>14394.780726799698</v>
      </c>
      <c r="AI74" s="131">
        <f t="shared" si="92"/>
        <v>16016.092789425693</v>
      </c>
      <c r="AJ74" s="131">
        <f t="shared" si="92"/>
        <v>14675.52394132215</v>
      </c>
      <c r="AK74" s="131">
        <f t="shared" si="92"/>
        <v>14976.989620751505</v>
      </c>
      <c r="AL74" s="131">
        <f t="shared" si="92"/>
        <v>15701.644047630165</v>
      </c>
      <c r="AM74" s="131">
        <f t="shared" si="92"/>
        <v>16303.146485925805</v>
      </c>
      <c r="AN74" s="123"/>
      <c r="AO74" s="83">
        <f t="shared" si="88"/>
        <v>339201.88410700386</v>
      </c>
      <c r="AP74" s="83">
        <f t="shared" si="89"/>
        <v>198402.12805719723</v>
      </c>
      <c r="AQ74" s="83">
        <f t="shared" si="85"/>
        <v>183816.75612791994</v>
      </c>
      <c r="AR74" s="124"/>
      <c r="AS74" s="124"/>
    </row>
    <row r="75" spans="1:45" outlineLevel="1">
      <c r="A75" s="145" t="s">
        <v>184</v>
      </c>
    </row>
    <row r="76" spans="1:45" s="64" customFormat="1" ht="13.2" outlineLevel="1">
      <c r="A76" s="147" t="s">
        <v>194</v>
      </c>
      <c r="B76" s="122" t="s">
        <v>158</v>
      </c>
      <c r="C76" s="82"/>
      <c r="D76" s="89">
        <f>'0'!D14</f>
        <v>130</v>
      </c>
      <c r="E76" s="89">
        <f>'0'!E14</f>
        <v>122.85</v>
      </c>
      <c r="F76" s="89">
        <f>'0'!F14</f>
        <v>116.09324999999998</v>
      </c>
      <c r="G76" s="89">
        <f>'0'!G14</f>
        <v>109.70812124999998</v>
      </c>
      <c r="H76" s="89">
        <f>'0'!H14</f>
        <v>103.67417458124997</v>
      </c>
      <c r="I76" s="89">
        <f>'0'!I14</f>
        <v>97.972094979281223</v>
      </c>
      <c r="J76" s="89">
        <f>'0'!J14</f>
        <v>92.583629755420745</v>
      </c>
      <c r="K76" s="89">
        <f>'0'!K14</f>
        <v>87.491530118872603</v>
      </c>
      <c r="L76" s="89">
        <f>'0'!L14</f>
        <v>82.679495962334599</v>
      </c>
      <c r="M76" s="89">
        <f>'0'!M14</f>
        <v>80</v>
      </c>
      <c r="N76" s="89">
        <f>'0'!N14</f>
        <v>80</v>
      </c>
      <c r="O76" s="89">
        <f>'0'!O14</f>
        <v>80</v>
      </c>
      <c r="P76" s="89">
        <f>'0'!P14</f>
        <v>80</v>
      </c>
      <c r="Q76" s="89">
        <f>'0'!Q14</f>
        <v>80</v>
      </c>
      <c r="R76" s="89">
        <f>'0'!R14</f>
        <v>80</v>
      </c>
      <c r="S76" s="89">
        <f>'0'!S14</f>
        <v>80</v>
      </c>
      <c r="T76" s="89">
        <f>'0'!T14</f>
        <v>80</v>
      </c>
      <c r="U76" s="89">
        <f>'0'!U14</f>
        <v>80</v>
      </c>
      <c r="V76" s="89">
        <f>'0'!V14</f>
        <v>80</v>
      </c>
      <c r="W76" s="89">
        <f>'0'!W14</f>
        <v>80</v>
      </c>
      <c r="X76" s="89">
        <f>'0'!X14</f>
        <v>80</v>
      </c>
      <c r="Y76" s="89">
        <f>'0'!Y14</f>
        <v>80</v>
      </c>
      <c r="Z76" s="89">
        <f>'0'!Z14</f>
        <v>80</v>
      </c>
      <c r="AA76" s="89">
        <f>'0'!AA14</f>
        <v>80</v>
      </c>
      <c r="AB76" s="89">
        <f>'0'!AB14</f>
        <v>80</v>
      </c>
      <c r="AC76" s="89">
        <f>'0'!AC14</f>
        <v>80</v>
      </c>
      <c r="AD76" s="89">
        <f>'0'!AD14</f>
        <v>80</v>
      </c>
      <c r="AE76" s="89">
        <f>'0'!AE14</f>
        <v>80</v>
      </c>
      <c r="AF76" s="89">
        <f>'0'!AF14</f>
        <v>80</v>
      </c>
      <c r="AG76" s="89">
        <f>'0'!AG14</f>
        <v>80</v>
      </c>
      <c r="AH76" s="89">
        <f>'0'!AH14</f>
        <v>80</v>
      </c>
      <c r="AI76" s="89">
        <f>'0'!AI14</f>
        <v>80</v>
      </c>
      <c r="AJ76" s="89">
        <f>'0'!AJ14</f>
        <v>80</v>
      </c>
      <c r="AK76" s="89">
        <f>'0'!AK14</f>
        <v>80</v>
      </c>
      <c r="AL76" s="89">
        <f>'0'!AL14</f>
        <v>80</v>
      </c>
      <c r="AM76" s="89">
        <f>'0'!AM14</f>
        <v>80</v>
      </c>
      <c r="AN76" s="123"/>
      <c r="AO76" s="83">
        <f>O76</f>
        <v>80</v>
      </c>
      <c r="AP76" s="83">
        <f>AA76</f>
        <v>80</v>
      </c>
      <c r="AQ76" s="83">
        <f>AM76</f>
        <v>80</v>
      </c>
      <c r="AR76" s="124"/>
      <c r="AS76" s="124"/>
    </row>
    <row r="77" spans="1:45" s="64" customFormat="1" ht="13.2" outlineLevel="1">
      <c r="A77" s="147" t="s">
        <v>195</v>
      </c>
      <c r="B77" s="122" t="s">
        <v>158</v>
      </c>
      <c r="C77" s="82"/>
      <c r="D77" s="125">
        <v>0</v>
      </c>
      <c r="E77" s="125">
        <v>0</v>
      </c>
      <c r="F77" s="125">
        <v>0</v>
      </c>
      <c r="G77" s="125">
        <v>0</v>
      </c>
      <c r="H77" s="125">
        <v>0</v>
      </c>
      <c r="I77" s="125">
        <v>0</v>
      </c>
      <c r="J77" s="125">
        <v>0</v>
      </c>
      <c r="K77" s="125">
        <v>0</v>
      </c>
      <c r="L77" s="125">
        <v>0</v>
      </c>
      <c r="M77" s="125">
        <v>0</v>
      </c>
      <c r="N77" s="125">
        <v>0</v>
      </c>
      <c r="O77" s="125">
        <v>0</v>
      </c>
      <c r="P77" s="125">
        <v>0</v>
      </c>
      <c r="Q77" s="125">
        <v>0</v>
      </c>
      <c r="R77" s="125">
        <v>0</v>
      </c>
      <c r="S77" s="125">
        <v>0</v>
      </c>
      <c r="T77" s="125">
        <v>0</v>
      </c>
      <c r="U77" s="125">
        <v>0</v>
      </c>
      <c r="V77" s="125">
        <v>0</v>
      </c>
      <c r="W77" s="125">
        <v>0</v>
      </c>
      <c r="X77" s="125">
        <v>0</v>
      </c>
      <c r="Y77" s="125">
        <v>0</v>
      </c>
      <c r="Z77" s="125">
        <v>0</v>
      </c>
      <c r="AA77" s="125">
        <v>0</v>
      </c>
      <c r="AB77" s="125">
        <v>0</v>
      </c>
      <c r="AC77" s="125">
        <v>0</v>
      </c>
      <c r="AD77" s="125">
        <v>0</v>
      </c>
      <c r="AE77" s="125">
        <v>0</v>
      </c>
      <c r="AF77" s="125">
        <v>0</v>
      </c>
      <c r="AG77" s="125">
        <v>0</v>
      </c>
      <c r="AH77" s="125">
        <v>0</v>
      </c>
      <c r="AI77" s="125">
        <v>0</v>
      </c>
      <c r="AJ77" s="125">
        <v>0</v>
      </c>
      <c r="AK77" s="125">
        <v>0</v>
      </c>
      <c r="AL77" s="125">
        <v>0</v>
      </c>
      <c r="AM77" s="125">
        <v>0</v>
      </c>
      <c r="AN77" s="123"/>
      <c r="AO77" s="83">
        <f>AVERAGE(D77:O77)</f>
        <v>0</v>
      </c>
      <c r="AP77" s="83">
        <f>AVERAGE(P77:AA77)</f>
        <v>0</v>
      </c>
      <c r="AQ77" s="83">
        <f>AVERAGE(AB77:AM77)</f>
        <v>0</v>
      </c>
      <c r="AR77" s="124"/>
      <c r="AS77" s="124"/>
    </row>
    <row r="78" spans="1:45" s="64" customFormat="1" ht="13.2" outlineLevel="1">
      <c r="A78" s="147" t="s">
        <v>187</v>
      </c>
      <c r="B78" s="122" t="s">
        <v>158</v>
      </c>
      <c r="C78" s="82"/>
      <c r="D78" s="89">
        <f>D76*D77</f>
        <v>0</v>
      </c>
      <c r="E78" s="89">
        <f t="shared" ref="E78" si="93">E76*E77</f>
        <v>0</v>
      </c>
      <c r="F78" s="89">
        <f t="shared" ref="F78" si="94">F76*F77</f>
        <v>0</v>
      </c>
      <c r="G78" s="89">
        <f t="shared" ref="G78" si="95">G76*G77</f>
        <v>0</v>
      </c>
      <c r="H78" s="89">
        <f t="shared" ref="H78" si="96">H76*H77</f>
        <v>0</v>
      </c>
      <c r="I78" s="89">
        <f t="shared" ref="I78" si="97">I76*I77</f>
        <v>0</v>
      </c>
      <c r="J78" s="89">
        <f t="shared" ref="J78" si="98">J76*J77</f>
        <v>0</v>
      </c>
      <c r="K78" s="89">
        <f t="shared" ref="K78" si="99">K76*K77</f>
        <v>0</v>
      </c>
      <c r="L78" s="89">
        <f t="shared" ref="L78" si="100">L76*L77</f>
        <v>0</v>
      </c>
      <c r="M78" s="89">
        <f t="shared" ref="M78" si="101">M76*M77</f>
        <v>0</v>
      </c>
      <c r="N78" s="89">
        <f t="shared" ref="N78" si="102">N76*N77</f>
        <v>0</v>
      </c>
      <c r="O78" s="89">
        <f t="shared" ref="O78" si="103">O76*O77</f>
        <v>0</v>
      </c>
      <c r="P78" s="89">
        <f t="shared" ref="P78" si="104">P76*P77</f>
        <v>0</v>
      </c>
      <c r="Q78" s="89">
        <f t="shared" ref="Q78" si="105">Q76*Q77</f>
        <v>0</v>
      </c>
      <c r="R78" s="89">
        <f t="shared" ref="R78" si="106">R76*R77</f>
        <v>0</v>
      </c>
      <c r="S78" s="89">
        <f t="shared" ref="S78" si="107">S76*S77</f>
        <v>0</v>
      </c>
      <c r="T78" s="89">
        <f t="shared" ref="T78" si="108">T76*T77</f>
        <v>0</v>
      </c>
      <c r="U78" s="89">
        <f t="shared" ref="U78" si="109">U76*U77</f>
        <v>0</v>
      </c>
      <c r="V78" s="89">
        <f t="shared" ref="V78" si="110">V76*V77</f>
        <v>0</v>
      </c>
      <c r="W78" s="89">
        <f t="shared" ref="W78" si="111">W76*W77</f>
        <v>0</v>
      </c>
      <c r="X78" s="89">
        <f t="shared" ref="X78" si="112">X76*X77</f>
        <v>0</v>
      </c>
      <c r="Y78" s="89">
        <f t="shared" ref="Y78" si="113">Y76*Y77</f>
        <v>0</v>
      </c>
      <c r="Z78" s="89">
        <f t="shared" ref="Z78" si="114">Z76*Z77</f>
        <v>0</v>
      </c>
      <c r="AA78" s="89">
        <f t="shared" ref="AA78" si="115">AA76*AA77</f>
        <v>0</v>
      </c>
      <c r="AB78" s="89">
        <f t="shared" ref="AB78" si="116">AB76*AB77</f>
        <v>0</v>
      </c>
      <c r="AC78" s="89">
        <f t="shared" ref="AC78" si="117">AC76*AC77</f>
        <v>0</v>
      </c>
      <c r="AD78" s="89">
        <f t="shared" ref="AD78" si="118">AD76*AD77</f>
        <v>0</v>
      </c>
      <c r="AE78" s="89">
        <f t="shared" ref="AE78" si="119">AE76*AE77</f>
        <v>0</v>
      </c>
      <c r="AF78" s="89">
        <f t="shared" ref="AF78" si="120">AF76*AF77</f>
        <v>0</v>
      </c>
      <c r="AG78" s="89">
        <f t="shared" ref="AG78" si="121">AG76*AG77</f>
        <v>0</v>
      </c>
      <c r="AH78" s="89">
        <f t="shared" ref="AH78" si="122">AH76*AH77</f>
        <v>0</v>
      </c>
      <c r="AI78" s="89">
        <f t="shared" ref="AI78" si="123">AI76*AI77</f>
        <v>0</v>
      </c>
      <c r="AJ78" s="89">
        <f t="shared" ref="AJ78" si="124">AJ76*AJ77</f>
        <v>0</v>
      </c>
      <c r="AK78" s="89">
        <f t="shared" ref="AK78" si="125">AK76*AK77</f>
        <v>0</v>
      </c>
      <c r="AL78" s="89">
        <f t="shared" ref="AL78" si="126">AL76*AL77</f>
        <v>0</v>
      </c>
      <c r="AM78" s="89">
        <f t="shared" ref="AM78" si="127">AM76*AM77</f>
        <v>0</v>
      </c>
      <c r="AN78" s="123"/>
      <c r="AO78" s="83">
        <f t="shared" ref="AO78" si="128">SUM(D78:O78)</f>
        <v>0</v>
      </c>
      <c r="AP78" s="83">
        <f t="shared" ref="AP78" si="129">SUM(P78:AA78)</f>
        <v>0</v>
      </c>
      <c r="AQ78" s="83">
        <f t="shared" ref="AQ78" si="130">SUM(AB78:AM78)</f>
        <v>0</v>
      </c>
      <c r="AR78" s="124"/>
      <c r="AS78" s="124"/>
    </row>
    <row r="79" spans="1:45" s="64" customFormat="1" ht="13.2" outlineLevel="1">
      <c r="A79" s="147" t="s">
        <v>188</v>
      </c>
      <c r="B79" s="122" t="s">
        <v>168</v>
      </c>
      <c r="C79" s="82"/>
      <c r="D79" s="133">
        <v>0.7</v>
      </c>
      <c r="E79" s="133">
        <v>0.7</v>
      </c>
      <c r="F79" s="133">
        <v>0.7</v>
      </c>
      <c r="G79" s="133">
        <v>0.7</v>
      </c>
      <c r="H79" s="133">
        <v>0.7</v>
      </c>
      <c r="I79" s="133">
        <v>0.7</v>
      </c>
      <c r="J79" s="133">
        <v>0.7</v>
      </c>
      <c r="K79" s="133">
        <v>0.7</v>
      </c>
      <c r="L79" s="133">
        <v>0.7</v>
      </c>
      <c r="M79" s="133">
        <v>0.7</v>
      </c>
      <c r="N79" s="133">
        <v>0.7</v>
      </c>
      <c r="O79" s="133">
        <v>0.7</v>
      </c>
      <c r="P79" s="133">
        <v>0.7</v>
      </c>
      <c r="Q79" s="133">
        <v>0.7</v>
      </c>
      <c r="R79" s="133">
        <v>0.7</v>
      </c>
      <c r="S79" s="133">
        <v>0.7</v>
      </c>
      <c r="T79" s="133">
        <v>0.7</v>
      </c>
      <c r="U79" s="133">
        <v>0.7</v>
      </c>
      <c r="V79" s="133">
        <v>0.7</v>
      </c>
      <c r="W79" s="133">
        <v>0.7</v>
      </c>
      <c r="X79" s="133">
        <v>0.7</v>
      </c>
      <c r="Y79" s="133">
        <v>0.7</v>
      </c>
      <c r="Z79" s="133">
        <v>0.7</v>
      </c>
      <c r="AA79" s="133">
        <v>0.7</v>
      </c>
      <c r="AB79" s="133">
        <v>0.7</v>
      </c>
      <c r="AC79" s="133">
        <v>0.7</v>
      </c>
      <c r="AD79" s="133">
        <v>0.7</v>
      </c>
      <c r="AE79" s="133">
        <v>0.7</v>
      </c>
      <c r="AF79" s="133">
        <v>0.7</v>
      </c>
      <c r="AG79" s="133">
        <v>0.7</v>
      </c>
      <c r="AH79" s="133">
        <v>0.7</v>
      </c>
      <c r="AI79" s="133">
        <v>0.7</v>
      </c>
      <c r="AJ79" s="133">
        <v>0.7</v>
      </c>
      <c r="AK79" s="133">
        <v>0.7</v>
      </c>
      <c r="AL79" s="133">
        <v>0.7</v>
      </c>
      <c r="AM79" s="133">
        <v>0.7</v>
      </c>
      <c r="AN79" s="123"/>
      <c r="AO79" s="134">
        <f>AVERAGE(D79:O79)</f>
        <v>0.70000000000000007</v>
      </c>
      <c r="AP79" s="134">
        <f>AVERAGE(P79:AA79)</f>
        <v>0.70000000000000007</v>
      </c>
      <c r="AQ79" s="134">
        <f>AVERAGE(AB79:AM79)</f>
        <v>0.70000000000000007</v>
      </c>
      <c r="AR79" s="124"/>
      <c r="AS79" s="124"/>
    </row>
    <row r="80" spans="1:45" s="64" customFormat="1" ht="13.2" outlineLevel="1">
      <c r="A80" s="147" t="s">
        <v>159</v>
      </c>
      <c r="B80" s="122" t="s">
        <v>158</v>
      </c>
      <c r="C80" s="82"/>
      <c r="D80" s="89">
        <f>D78*D79</f>
        <v>0</v>
      </c>
      <c r="E80" s="89">
        <f t="shared" ref="E80" si="131">E78*E79</f>
        <v>0</v>
      </c>
      <c r="F80" s="89">
        <f t="shared" ref="F80" si="132">F78*F79</f>
        <v>0</v>
      </c>
      <c r="G80" s="89">
        <f t="shared" ref="G80" si="133">G78*G79</f>
        <v>0</v>
      </c>
      <c r="H80" s="89">
        <f t="shared" ref="H80" si="134">H78*H79</f>
        <v>0</v>
      </c>
      <c r="I80" s="89">
        <f t="shared" ref="I80" si="135">I78*I79</f>
        <v>0</v>
      </c>
      <c r="J80" s="89">
        <f t="shared" ref="J80" si="136">J78*J79</f>
        <v>0</v>
      </c>
      <c r="K80" s="89">
        <f t="shared" ref="K80" si="137">K78*K79</f>
        <v>0</v>
      </c>
      <c r="L80" s="89">
        <f t="shared" ref="L80" si="138">L78*L79</f>
        <v>0</v>
      </c>
      <c r="M80" s="89">
        <f t="shared" ref="M80" si="139">M78*M79</f>
        <v>0</v>
      </c>
      <c r="N80" s="89">
        <f t="shared" ref="N80" si="140">N78*N79</f>
        <v>0</v>
      </c>
      <c r="O80" s="89">
        <f t="shared" ref="O80" si="141">O78*O79</f>
        <v>0</v>
      </c>
      <c r="P80" s="89">
        <f t="shared" ref="P80" si="142">P78*P79</f>
        <v>0</v>
      </c>
      <c r="Q80" s="89">
        <f t="shared" ref="Q80" si="143">Q78*Q79</f>
        <v>0</v>
      </c>
      <c r="R80" s="89">
        <f t="shared" ref="R80" si="144">R78*R79</f>
        <v>0</v>
      </c>
      <c r="S80" s="89">
        <f t="shared" ref="S80" si="145">S78*S79</f>
        <v>0</v>
      </c>
      <c r="T80" s="89">
        <f t="shared" ref="T80" si="146">T78*T79</f>
        <v>0</v>
      </c>
      <c r="U80" s="89">
        <f t="shared" ref="U80" si="147">U78*U79</f>
        <v>0</v>
      </c>
      <c r="V80" s="89">
        <f t="shared" ref="V80" si="148">V78*V79</f>
        <v>0</v>
      </c>
      <c r="W80" s="89">
        <f t="shared" ref="W80" si="149">W78*W79</f>
        <v>0</v>
      </c>
      <c r="X80" s="89">
        <f t="shared" ref="X80" si="150">X78*X79</f>
        <v>0</v>
      </c>
      <c r="Y80" s="89">
        <f t="shared" ref="Y80" si="151">Y78*Y79</f>
        <v>0</v>
      </c>
      <c r="Z80" s="89">
        <f t="shared" ref="Z80" si="152">Z78*Z79</f>
        <v>0</v>
      </c>
      <c r="AA80" s="89">
        <f t="shared" ref="AA80" si="153">AA78*AA79</f>
        <v>0</v>
      </c>
      <c r="AB80" s="89">
        <f t="shared" ref="AB80" si="154">AB78*AB79</f>
        <v>0</v>
      </c>
      <c r="AC80" s="89">
        <f t="shared" ref="AC80" si="155">AC78*AC79</f>
        <v>0</v>
      </c>
      <c r="AD80" s="89">
        <f t="shared" ref="AD80" si="156">AD78*AD79</f>
        <v>0</v>
      </c>
      <c r="AE80" s="89">
        <f t="shared" ref="AE80" si="157">AE78*AE79</f>
        <v>0</v>
      </c>
      <c r="AF80" s="89">
        <f t="shared" ref="AF80" si="158">AF78*AF79</f>
        <v>0</v>
      </c>
      <c r="AG80" s="89">
        <f t="shared" ref="AG80" si="159">AG78*AG79</f>
        <v>0</v>
      </c>
      <c r="AH80" s="89">
        <f t="shared" ref="AH80" si="160">AH78*AH79</f>
        <v>0</v>
      </c>
      <c r="AI80" s="89">
        <f t="shared" ref="AI80" si="161">AI78*AI79</f>
        <v>0</v>
      </c>
      <c r="AJ80" s="89">
        <f t="shared" ref="AJ80" si="162">AJ78*AJ79</f>
        <v>0</v>
      </c>
      <c r="AK80" s="89">
        <f t="shared" ref="AK80" si="163">AK78*AK79</f>
        <v>0</v>
      </c>
      <c r="AL80" s="89">
        <f t="shared" ref="AL80" si="164">AL78*AL79</f>
        <v>0</v>
      </c>
      <c r="AM80" s="89">
        <f t="shared" ref="AM80" si="165">AM78*AM79</f>
        <v>0</v>
      </c>
      <c r="AN80" s="123"/>
      <c r="AO80" s="83">
        <f t="shared" ref="AO80" si="166">SUM(D80:O80)</f>
        <v>0</v>
      </c>
      <c r="AP80" s="83">
        <f t="shared" ref="AP80" si="167">SUM(P80:AA80)</f>
        <v>0</v>
      </c>
      <c r="AQ80" s="83">
        <f>SUM(AB80:AM80)</f>
        <v>0</v>
      </c>
      <c r="AR80" s="124"/>
      <c r="AS80" s="124"/>
    </row>
    <row r="81" spans="1:45" s="64" customFormat="1" ht="13.2" outlineLevel="1">
      <c r="A81" s="147" t="s">
        <v>160</v>
      </c>
      <c r="B81" s="126" t="s">
        <v>88</v>
      </c>
      <c r="C81" s="82"/>
      <c r="D81" s="125">
        <v>280</v>
      </c>
      <c r="E81" s="125">
        <v>280</v>
      </c>
      <c r="F81" s="125">
        <v>280</v>
      </c>
      <c r="G81" s="125">
        <v>280</v>
      </c>
      <c r="H81" s="125">
        <v>280</v>
      </c>
      <c r="I81" s="125">
        <v>280</v>
      </c>
      <c r="J81" s="125">
        <v>280</v>
      </c>
      <c r="K81" s="125">
        <v>280</v>
      </c>
      <c r="L81" s="125">
        <v>280</v>
      </c>
      <c r="M81" s="125">
        <v>280</v>
      </c>
      <c r="N81" s="125">
        <v>280</v>
      </c>
      <c r="O81" s="125">
        <v>280</v>
      </c>
      <c r="P81" s="125">
        <v>280</v>
      </c>
      <c r="Q81" s="125">
        <v>280</v>
      </c>
      <c r="R81" s="125">
        <v>280</v>
      </c>
      <c r="S81" s="125">
        <v>280</v>
      </c>
      <c r="T81" s="125">
        <v>280</v>
      </c>
      <c r="U81" s="125">
        <v>280</v>
      </c>
      <c r="V81" s="125">
        <v>280</v>
      </c>
      <c r="W81" s="125">
        <v>280</v>
      </c>
      <c r="X81" s="125">
        <v>280</v>
      </c>
      <c r="Y81" s="125">
        <v>280</v>
      </c>
      <c r="Z81" s="125">
        <v>280</v>
      </c>
      <c r="AA81" s="125">
        <v>280</v>
      </c>
      <c r="AB81" s="125">
        <v>280</v>
      </c>
      <c r="AC81" s="125">
        <v>280</v>
      </c>
      <c r="AD81" s="125">
        <v>280</v>
      </c>
      <c r="AE81" s="125">
        <v>280</v>
      </c>
      <c r="AF81" s="125">
        <v>280</v>
      </c>
      <c r="AG81" s="125">
        <v>280</v>
      </c>
      <c r="AH81" s="125">
        <v>280</v>
      </c>
      <c r="AI81" s="125">
        <v>280</v>
      </c>
      <c r="AJ81" s="125">
        <v>280</v>
      </c>
      <c r="AK81" s="125">
        <v>280</v>
      </c>
      <c r="AL81" s="125">
        <v>280</v>
      </c>
      <c r="AM81" s="125">
        <v>280</v>
      </c>
      <c r="AN81" s="123"/>
      <c r="AO81" s="83">
        <f>AVERAGE(D81:O81)</f>
        <v>280</v>
      </c>
      <c r="AP81" s="83">
        <f>AVERAGE(P81:AA81)</f>
        <v>280</v>
      </c>
      <c r="AQ81" s="83">
        <f>AVERAGE(AB81:AM81)</f>
        <v>280</v>
      </c>
      <c r="AR81" s="124"/>
      <c r="AS81" s="124"/>
    </row>
    <row r="82" spans="1:45" s="64" customFormat="1" ht="13.2" outlineLevel="1">
      <c r="A82" s="147" t="s">
        <v>162</v>
      </c>
      <c r="B82" s="126" t="s">
        <v>88</v>
      </c>
      <c r="C82" s="82"/>
      <c r="D82" s="89">
        <f>D80*D81</f>
        <v>0</v>
      </c>
      <c r="E82" s="89">
        <f>E80*E81</f>
        <v>0</v>
      </c>
      <c r="F82" s="89">
        <f t="shared" ref="F82:AM82" si="168">F80*F81</f>
        <v>0</v>
      </c>
      <c r="G82" s="89">
        <f t="shared" si="168"/>
        <v>0</v>
      </c>
      <c r="H82" s="89">
        <f t="shared" si="168"/>
        <v>0</v>
      </c>
      <c r="I82" s="89">
        <f t="shared" si="168"/>
        <v>0</v>
      </c>
      <c r="J82" s="89">
        <f t="shared" si="168"/>
        <v>0</v>
      </c>
      <c r="K82" s="89">
        <f t="shared" si="168"/>
        <v>0</v>
      </c>
      <c r="L82" s="89">
        <f t="shared" si="168"/>
        <v>0</v>
      </c>
      <c r="M82" s="89">
        <f t="shared" si="168"/>
        <v>0</v>
      </c>
      <c r="N82" s="89">
        <f t="shared" si="168"/>
        <v>0</v>
      </c>
      <c r="O82" s="89">
        <f t="shared" si="168"/>
        <v>0</v>
      </c>
      <c r="P82" s="89">
        <f t="shared" si="168"/>
        <v>0</v>
      </c>
      <c r="Q82" s="89">
        <f t="shared" si="168"/>
        <v>0</v>
      </c>
      <c r="R82" s="89">
        <f t="shared" si="168"/>
        <v>0</v>
      </c>
      <c r="S82" s="89">
        <f t="shared" si="168"/>
        <v>0</v>
      </c>
      <c r="T82" s="89">
        <f t="shared" si="168"/>
        <v>0</v>
      </c>
      <c r="U82" s="89">
        <f t="shared" si="168"/>
        <v>0</v>
      </c>
      <c r="V82" s="89">
        <f t="shared" si="168"/>
        <v>0</v>
      </c>
      <c r="W82" s="89">
        <f t="shared" si="168"/>
        <v>0</v>
      </c>
      <c r="X82" s="89">
        <f t="shared" si="168"/>
        <v>0</v>
      </c>
      <c r="Y82" s="89">
        <f t="shared" si="168"/>
        <v>0</v>
      </c>
      <c r="Z82" s="89">
        <f t="shared" si="168"/>
        <v>0</v>
      </c>
      <c r="AA82" s="89">
        <f t="shared" si="168"/>
        <v>0</v>
      </c>
      <c r="AB82" s="89">
        <f t="shared" si="168"/>
        <v>0</v>
      </c>
      <c r="AC82" s="89">
        <f t="shared" si="168"/>
        <v>0</v>
      </c>
      <c r="AD82" s="89">
        <f t="shared" si="168"/>
        <v>0</v>
      </c>
      <c r="AE82" s="89">
        <f t="shared" si="168"/>
        <v>0</v>
      </c>
      <c r="AF82" s="89">
        <f t="shared" si="168"/>
        <v>0</v>
      </c>
      <c r="AG82" s="89">
        <f t="shared" si="168"/>
        <v>0</v>
      </c>
      <c r="AH82" s="89">
        <f t="shared" si="168"/>
        <v>0</v>
      </c>
      <c r="AI82" s="89">
        <f t="shared" si="168"/>
        <v>0</v>
      </c>
      <c r="AJ82" s="89">
        <f t="shared" si="168"/>
        <v>0</v>
      </c>
      <c r="AK82" s="89">
        <f t="shared" si="168"/>
        <v>0</v>
      </c>
      <c r="AL82" s="89">
        <f t="shared" si="168"/>
        <v>0</v>
      </c>
      <c r="AM82" s="89">
        <f t="shared" si="168"/>
        <v>0</v>
      </c>
      <c r="AN82" s="123"/>
      <c r="AO82" s="83">
        <f t="shared" ref="AO82" si="169">SUM(D82:O82)</f>
        <v>0</v>
      </c>
      <c r="AP82" s="83">
        <f t="shared" ref="AP82" si="170">SUM(P82:AA82)</f>
        <v>0</v>
      </c>
      <c r="AQ82" s="83">
        <f t="shared" ref="AQ82" si="171">SUM(AB82:AM82)</f>
        <v>0</v>
      </c>
      <c r="AR82" s="124"/>
      <c r="AS82" s="124"/>
    </row>
    <row r="83" spans="1:45" s="130" customFormat="1" ht="13.2" outlineLevel="1">
      <c r="A83" s="147" t="s">
        <v>163</v>
      </c>
      <c r="B83" s="126" t="s">
        <v>164</v>
      </c>
      <c r="C83" s="127"/>
      <c r="D83" s="125">
        <v>50</v>
      </c>
      <c r="E83" s="125">
        <v>50</v>
      </c>
      <c r="F83" s="125">
        <v>50</v>
      </c>
      <c r="G83" s="125">
        <v>50</v>
      </c>
      <c r="H83" s="125">
        <v>50</v>
      </c>
      <c r="I83" s="125">
        <v>50</v>
      </c>
      <c r="J83" s="125">
        <v>50</v>
      </c>
      <c r="K83" s="125">
        <v>50</v>
      </c>
      <c r="L83" s="125">
        <v>50</v>
      </c>
      <c r="M83" s="125">
        <v>50</v>
      </c>
      <c r="N83" s="125">
        <v>50</v>
      </c>
      <c r="O83" s="125">
        <v>50</v>
      </c>
      <c r="P83" s="125">
        <v>50</v>
      </c>
      <c r="Q83" s="125">
        <v>50</v>
      </c>
      <c r="R83" s="125">
        <v>50</v>
      </c>
      <c r="S83" s="125">
        <v>50</v>
      </c>
      <c r="T83" s="125">
        <v>50</v>
      </c>
      <c r="U83" s="125">
        <v>50</v>
      </c>
      <c r="V83" s="125">
        <v>50</v>
      </c>
      <c r="W83" s="125">
        <v>50</v>
      </c>
      <c r="X83" s="125">
        <v>50</v>
      </c>
      <c r="Y83" s="125">
        <v>50</v>
      </c>
      <c r="Z83" s="125">
        <v>50</v>
      </c>
      <c r="AA83" s="125">
        <v>50</v>
      </c>
      <c r="AB83" s="125">
        <v>50</v>
      </c>
      <c r="AC83" s="125">
        <v>50</v>
      </c>
      <c r="AD83" s="125">
        <v>50</v>
      </c>
      <c r="AE83" s="125">
        <v>50</v>
      </c>
      <c r="AF83" s="125">
        <v>50</v>
      </c>
      <c r="AG83" s="125">
        <v>50</v>
      </c>
      <c r="AH83" s="125">
        <v>50</v>
      </c>
      <c r="AI83" s="125">
        <v>50</v>
      </c>
      <c r="AJ83" s="125">
        <v>50</v>
      </c>
      <c r="AK83" s="125">
        <v>50</v>
      </c>
      <c r="AL83" s="125">
        <v>50</v>
      </c>
      <c r="AM83" s="125">
        <v>50</v>
      </c>
      <c r="AN83" s="128"/>
      <c r="AO83" s="83">
        <f>AVERAGE(D83:O83)</f>
        <v>50</v>
      </c>
      <c r="AP83" s="83">
        <f>AVERAGE(P83:AA83)</f>
        <v>50</v>
      </c>
      <c r="AQ83" s="83">
        <f>AVERAGE(AB83:AM83)</f>
        <v>50</v>
      </c>
      <c r="AR83" s="129"/>
      <c r="AS83" s="129"/>
    </row>
    <row r="84" spans="1:45" s="64" customFormat="1" ht="13.2" outlineLevel="1">
      <c r="A84" s="147" t="s">
        <v>165</v>
      </c>
      <c r="B84" s="126" t="s">
        <v>88</v>
      </c>
      <c r="C84" s="82"/>
      <c r="D84" s="123">
        <f>C85/D83</f>
        <v>2056.3000000000002</v>
      </c>
      <c r="E84" s="123">
        <f>D85/E83</f>
        <v>2015.174</v>
      </c>
      <c r="F84" s="123">
        <f t="shared" ref="F84" si="172">E85/F83</f>
        <v>1974.8705199999999</v>
      </c>
      <c r="G84" s="123">
        <f t="shared" ref="G84" si="173">F85/G83</f>
        <v>1935.3731096000001</v>
      </c>
      <c r="H84" s="123">
        <f t="shared" ref="H84" si="174">G85/H83</f>
        <v>1896.665647408</v>
      </c>
      <c r="I84" s="123">
        <f t="shared" ref="I84" si="175">H85/I83</f>
        <v>1858.7323344598401</v>
      </c>
      <c r="J84" s="123">
        <f t="shared" ref="J84" si="176">I85/J83</f>
        <v>1821.5576877706435</v>
      </c>
      <c r="K84" s="123">
        <f t="shared" ref="K84" si="177">J85/K83</f>
        <v>1785.1265340152304</v>
      </c>
      <c r="L84" s="123">
        <f t="shared" ref="L84" si="178">K85/L83</f>
        <v>1749.4240033349258</v>
      </c>
      <c r="M84" s="123">
        <f t="shared" ref="M84" si="179">L85/M83</f>
        <v>1714.4355232682274</v>
      </c>
      <c r="N84" s="123">
        <f t="shared" ref="N84" si="180">M85/N83</f>
        <v>1680.1468128028628</v>
      </c>
      <c r="O84" s="123">
        <f t="shared" ref="O84" si="181">N85/O83</f>
        <v>1646.5438765468054</v>
      </c>
      <c r="P84" s="123">
        <f t="shared" ref="P84" si="182">O85/P83</f>
        <v>1613.6129990158695</v>
      </c>
      <c r="Q84" s="123">
        <f t="shared" ref="Q84" si="183">P85/Q83</f>
        <v>1581.3407390355524</v>
      </c>
      <c r="R84" s="123">
        <f t="shared" ref="R84" si="184">Q85/R83</f>
        <v>1549.713924254841</v>
      </c>
      <c r="S84" s="123">
        <f t="shared" ref="S84" si="185">R85/S83</f>
        <v>1518.7196457697441</v>
      </c>
      <c r="T84" s="123">
        <f t="shared" ref="T84" si="186">S85/T83</f>
        <v>1488.3452528543494</v>
      </c>
      <c r="U84" s="123">
        <f t="shared" ref="U84" si="187">T85/U83</f>
        <v>1458.5783477972623</v>
      </c>
      <c r="V84" s="123">
        <f t="shared" ref="V84" si="188">U85/V83</f>
        <v>1429.4067808413172</v>
      </c>
      <c r="W84" s="123">
        <f t="shared" ref="W84" si="189">V85/W83</f>
        <v>1400.8186452244906</v>
      </c>
      <c r="X84" s="123">
        <f t="shared" ref="X84" si="190">W85/X83</f>
        <v>1372.8022723200008</v>
      </c>
      <c r="Y84" s="123">
        <f t="shared" ref="Y84" si="191">X85/Y83</f>
        <v>1345.3462268736009</v>
      </c>
      <c r="Z84" s="123">
        <f t="shared" ref="Z84" si="192">Y85/Z83</f>
        <v>1318.439302336129</v>
      </c>
      <c r="AA84" s="123">
        <f t="shared" ref="AA84" si="193">Z85/AA83</f>
        <v>1292.0705162894064</v>
      </c>
      <c r="AB84" s="123">
        <f t="shared" ref="AB84" si="194">AA85/AB83</f>
        <v>1266.2291059636182</v>
      </c>
      <c r="AC84" s="123">
        <f t="shared" ref="AC84" si="195">AB85/AC83</f>
        <v>1240.9045238443459</v>
      </c>
      <c r="AD84" s="123">
        <f t="shared" ref="AD84" si="196">AC85/AD83</f>
        <v>1216.086433367459</v>
      </c>
      <c r="AE84" s="123">
        <f t="shared" ref="AE84" si="197">AD85/AE83</f>
        <v>1191.7647047001096</v>
      </c>
      <c r="AF84" s="123">
        <f t="shared" ref="AF84" si="198">AE85/AF83</f>
        <v>1167.9294106061075</v>
      </c>
      <c r="AG84" s="123">
        <f t="shared" ref="AG84" si="199">AF85/AG83</f>
        <v>1144.5708223939855</v>
      </c>
      <c r="AH84" s="123">
        <f t="shared" ref="AH84" si="200">AG85/AH83</f>
        <v>1121.6794059461056</v>
      </c>
      <c r="AI84" s="123">
        <f t="shared" ref="AI84" si="201">AH85/AI83</f>
        <v>1099.2458178271836</v>
      </c>
      <c r="AJ84" s="123">
        <f t="shared" ref="AJ84" si="202">AI85/AJ83</f>
        <v>1077.26090147064</v>
      </c>
      <c r="AK84" s="123">
        <f t="shared" ref="AK84" si="203">AJ85/AK83</f>
        <v>1055.7156834412272</v>
      </c>
      <c r="AL84" s="123">
        <f t="shared" ref="AL84" si="204">AK85/AL83</f>
        <v>1034.6013697724027</v>
      </c>
      <c r="AM84" s="123">
        <f t="shared" ref="AM84" si="205">AL85/AM83</f>
        <v>1013.9093423769546</v>
      </c>
      <c r="AN84" s="123"/>
      <c r="AO84" s="83">
        <f t="shared" ref="AO84" si="206">SUM(D84:O84)</f>
        <v>22134.350049206543</v>
      </c>
      <c r="AP84" s="83">
        <f t="shared" ref="AP84" si="207">SUM(P84:AA84)</f>
        <v>17369.194652612561</v>
      </c>
      <c r="AQ84" s="83">
        <f t="shared" ref="AQ84" si="208">SUM(AB84:AM84)</f>
        <v>13629.89752171014</v>
      </c>
      <c r="AR84" s="124"/>
      <c r="AS84" s="124"/>
    </row>
    <row r="85" spans="1:45" s="86" customFormat="1" ht="13.2" outlineLevel="1">
      <c r="A85" s="147" t="s">
        <v>166</v>
      </c>
      <c r="B85" s="126" t="s">
        <v>88</v>
      </c>
      <c r="C85" s="125">
        <v>102815</v>
      </c>
      <c r="D85" s="132">
        <f>C85+D82-D84</f>
        <v>100758.7</v>
      </c>
      <c r="E85" s="132">
        <f>D85+E82-E84</f>
        <v>98743.525999999998</v>
      </c>
      <c r="F85" s="132">
        <f t="shared" ref="F85" si="209">E85+F82-F84</f>
        <v>96768.655480000001</v>
      </c>
      <c r="G85" s="132">
        <f t="shared" ref="G85" si="210">F85+G82-G84</f>
        <v>94833.282370400004</v>
      </c>
      <c r="H85" s="132">
        <f t="shared" ref="H85" si="211">G85+H82-H84</f>
        <v>92936.61672299201</v>
      </c>
      <c r="I85" s="132">
        <f t="shared" ref="I85" si="212">H85+I82-I84</f>
        <v>91077.884388532169</v>
      </c>
      <c r="J85" s="132">
        <f t="shared" ref="J85" si="213">I85+J82-J84</f>
        <v>89256.326700761521</v>
      </c>
      <c r="K85" s="132">
        <f t="shared" ref="K85" si="214">J85+K82-K84</f>
        <v>87471.20016674629</v>
      </c>
      <c r="L85" s="132">
        <f t="shared" ref="L85" si="215">K85+L82-L84</f>
        <v>85721.77616341137</v>
      </c>
      <c r="M85" s="132">
        <f t="shared" ref="M85" si="216">L85+M82-M84</f>
        <v>84007.340640143142</v>
      </c>
      <c r="N85" s="132">
        <f t="shared" ref="N85" si="217">M85+N82-N84</f>
        <v>82327.193827340277</v>
      </c>
      <c r="O85" s="132">
        <f t="shared" ref="O85" si="218">N85+O82-O84</f>
        <v>80680.649950793479</v>
      </c>
      <c r="P85" s="132">
        <f t="shared" ref="P85" si="219">O85+P82-P84</f>
        <v>79067.036951777613</v>
      </c>
      <c r="Q85" s="132">
        <f t="shared" ref="Q85" si="220">P85+Q82-Q84</f>
        <v>77485.696212742056</v>
      </c>
      <c r="R85" s="132">
        <f t="shared" ref="R85" si="221">Q85+R82-R84</f>
        <v>75935.982288487212</v>
      </c>
      <c r="S85" s="132">
        <f t="shared" ref="S85" si="222">R85+S82-S84</f>
        <v>74417.262642717469</v>
      </c>
      <c r="T85" s="132">
        <f t="shared" ref="T85" si="223">S85+T82-T84</f>
        <v>72928.917389863112</v>
      </c>
      <c r="U85" s="132">
        <f t="shared" ref="U85" si="224">T85+U82-U84</f>
        <v>71470.339042065854</v>
      </c>
      <c r="V85" s="132">
        <f t="shared" ref="V85" si="225">U85+V82-V84</f>
        <v>70040.932261224531</v>
      </c>
      <c r="W85" s="132">
        <f t="shared" ref="W85" si="226">V85+W82-W84</f>
        <v>68640.113616000046</v>
      </c>
      <c r="X85" s="132">
        <f t="shared" ref="X85" si="227">W85+X82-X84</f>
        <v>67267.311343680049</v>
      </c>
      <c r="Y85" s="132">
        <f t="shared" ref="Y85" si="228">X85+Y82-Y84</f>
        <v>65921.965116806445</v>
      </c>
      <c r="Z85" s="132">
        <f t="shared" ref="Z85" si="229">Y85+Z82-Z84</f>
        <v>64603.525814470318</v>
      </c>
      <c r="AA85" s="132">
        <f t="shared" ref="AA85" si="230">Z85+AA82-AA84</f>
        <v>63311.45529818091</v>
      </c>
      <c r="AB85" s="132">
        <f t="shared" ref="AB85" si="231">AA85+AB82-AB84</f>
        <v>62045.226192217291</v>
      </c>
      <c r="AC85" s="132">
        <f t="shared" ref="AC85" si="232">AB85+AC82-AC84</f>
        <v>60804.321668372948</v>
      </c>
      <c r="AD85" s="132">
        <f t="shared" ref="AD85" si="233">AC85+AD82-AD84</f>
        <v>59588.235235005486</v>
      </c>
      <c r="AE85" s="132">
        <f t="shared" ref="AE85" si="234">AD85+AE82-AE84</f>
        <v>58396.470530305378</v>
      </c>
      <c r="AF85" s="132">
        <f t="shared" ref="AF85" si="235">AE85+AF82-AF84</f>
        <v>57228.541119699272</v>
      </c>
      <c r="AG85" s="132">
        <f t="shared" ref="AG85" si="236">AF85+AG82-AG84</f>
        <v>56083.970297305284</v>
      </c>
      <c r="AH85" s="132">
        <f t="shared" ref="AH85" si="237">AG85+AH82-AH84</f>
        <v>54962.290891359182</v>
      </c>
      <c r="AI85" s="132">
        <f t="shared" ref="AI85" si="238">AH85+AI82-AI84</f>
        <v>53863.045073531997</v>
      </c>
      <c r="AJ85" s="132">
        <f t="shared" ref="AJ85" si="239">AI85+AJ82-AJ84</f>
        <v>52785.784172061358</v>
      </c>
      <c r="AK85" s="132">
        <f t="shared" ref="AK85" si="240">AJ85+AK82-AK84</f>
        <v>51730.068488620134</v>
      </c>
      <c r="AL85" s="132">
        <f t="shared" ref="AL85" si="241">AK85+AL82-AL84</f>
        <v>50695.46711884773</v>
      </c>
      <c r="AM85" s="132">
        <f t="shared" ref="AM85" si="242">AL85+AM82-AM84</f>
        <v>49681.557776470778</v>
      </c>
      <c r="AN85" s="84"/>
      <c r="AO85" s="83">
        <f>O85</f>
        <v>80680.649950793479</v>
      </c>
      <c r="AP85" s="83">
        <f>AA85</f>
        <v>63311.45529818091</v>
      </c>
      <c r="AQ85" s="83">
        <f>AM85</f>
        <v>49681.557776470778</v>
      </c>
      <c r="AR85" s="85"/>
      <c r="AS85" s="85"/>
    </row>
    <row r="86" spans="1:45" s="86" customFormat="1" ht="13.2" outlineLevel="1">
      <c r="A86" s="147" t="s">
        <v>167</v>
      </c>
      <c r="B86" s="126" t="s">
        <v>168</v>
      </c>
      <c r="C86" s="82"/>
      <c r="D86" s="133">
        <v>0</v>
      </c>
      <c r="E86" s="133">
        <v>0</v>
      </c>
      <c r="F86" s="133">
        <v>0</v>
      </c>
      <c r="G86" s="133">
        <v>0</v>
      </c>
      <c r="H86" s="133">
        <v>0</v>
      </c>
      <c r="I86" s="133">
        <v>0</v>
      </c>
      <c r="J86" s="133">
        <v>0</v>
      </c>
      <c r="K86" s="133">
        <v>0</v>
      </c>
      <c r="L86" s="133">
        <v>0</v>
      </c>
      <c r="M86" s="133">
        <v>0</v>
      </c>
      <c r="N86" s="133">
        <v>0</v>
      </c>
      <c r="O86" s="133">
        <v>0</v>
      </c>
      <c r="P86" s="133">
        <v>0</v>
      </c>
      <c r="Q86" s="133">
        <v>0</v>
      </c>
      <c r="R86" s="133">
        <v>0</v>
      </c>
      <c r="S86" s="133">
        <v>0</v>
      </c>
      <c r="T86" s="133">
        <v>0</v>
      </c>
      <c r="U86" s="133">
        <v>0</v>
      </c>
      <c r="V86" s="133">
        <v>0</v>
      </c>
      <c r="W86" s="133">
        <v>0</v>
      </c>
      <c r="X86" s="133">
        <v>0</v>
      </c>
      <c r="Y86" s="133">
        <v>0</v>
      </c>
      <c r="Z86" s="133">
        <v>0</v>
      </c>
      <c r="AA86" s="133">
        <v>0</v>
      </c>
      <c r="AB86" s="133">
        <v>0</v>
      </c>
      <c r="AC86" s="133">
        <v>0</v>
      </c>
      <c r="AD86" s="133">
        <v>0</v>
      </c>
      <c r="AE86" s="133">
        <v>0</v>
      </c>
      <c r="AF86" s="133">
        <v>0</v>
      </c>
      <c r="AG86" s="133">
        <v>0</v>
      </c>
      <c r="AH86" s="133">
        <v>0</v>
      </c>
      <c r="AI86" s="133">
        <v>0</v>
      </c>
      <c r="AJ86" s="133">
        <v>0</v>
      </c>
      <c r="AK86" s="133">
        <v>0</v>
      </c>
      <c r="AL86" s="133">
        <v>0</v>
      </c>
      <c r="AM86" s="133">
        <v>0</v>
      </c>
      <c r="AN86" s="84"/>
      <c r="AO86" s="134">
        <f>O86</f>
        <v>0</v>
      </c>
      <c r="AP86" s="134">
        <f>AA86</f>
        <v>0</v>
      </c>
      <c r="AQ86" s="134">
        <f>AM86</f>
        <v>0</v>
      </c>
      <c r="AR86" s="85"/>
      <c r="AS86" s="85"/>
    </row>
    <row r="87" spans="1:45" s="86" customFormat="1" ht="13.2" outlineLevel="1">
      <c r="A87" s="147" t="s">
        <v>169</v>
      </c>
      <c r="B87" s="126" t="s">
        <v>88</v>
      </c>
      <c r="C87" s="82"/>
      <c r="D87" s="132">
        <f>D85*D86</f>
        <v>0</v>
      </c>
      <c r="E87" s="132">
        <f t="shared" ref="E87:AM87" si="243">E85*E86</f>
        <v>0</v>
      </c>
      <c r="F87" s="132">
        <f t="shared" si="243"/>
        <v>0</v>
      </c>
      <c r="G87" s="132">
        <f t="shared" si="243"/>
        <v>0</v>
      </c>
      <c r="H87" s="132">
        <f t="shared" si="243"/>
        <v>0</v>
      </c>
      <c r="I87" s="132">
        <f t="shared" si="243"/>
        <v>0</v>
      </c>
      <c r="J87" s="132">
        <f t="shared" si="243"/>
        <v>0</v>
      </c>
      <c r="K87" s="132">
        <f t="shared" si="243"/>
        <v>0</v>
      </c>
      <c r="L87" s="132">
        <f t="shared" si="243"/>
        <v>0</v>
      </c>
      <c r="M87" s="132">
        <f t="shared" si="243"/>
        <v>0</v>
      </c>
      <c r="N87" s="132">
        <f t="shared" si="243"/>
        <v>0</v>
      </c>
      <c r="O87" s="132">
        <f t="shared" si="243"/>
        <v>0</v>
      </c>
      <c r="P87" s="132">
        <f t="shared" si="243"/>
        <v>0</v>
      </c>
      <c r="Q87" s="132">
        <f t="shared" si="243"/>
        <v>0</v>
      </c>
      <c r="R87" s="132">
        <f t="shared" si="243"/>
        <v>0</v>
      </c>
      <c r="S87" s="132">
        <f t="shared" si="243"/>
        <v>0</v>
      </c>
      <c r="T87" s="132">
        <f t="shared" si="243"/>
        <v>0</v>
      </c>
      <c r="U87" s="132">
        <f t="shared" si="243"/>
        <v>0</v>
      </c>
      <c r="V87" s="132">
        <f t="shared" si="243"/>
        <v>0</v>
      </c>
      <c r="W87" s="132">
        <f t="shared" si="243"/>
        <v>0</v>
      </c>
      <c r="X87" s="132">
        <f t="shared" si="243"/>
        <v>0</v>
      </c>
      <c r="Y87" s="132">
        <f t="shared" si="243"/>
        <v>0</v>
      </c>
      <c r="Z87" s="132">
        <f t="shared" si="243"/>
        <v>0</v>
      </c>
      <c r="AA87" s="132">
        <f t="shared" si="243"/>
        <v>0</v>
      </c>
      <c r="AB87" s="132">
        <f t="shared" si="243"/>
        <v>0</v>
      </c>
      <c r="AC87" s="132">
        <f t="shared" si="243"/>
        <v>0</v>
      </c>
      <c r="AD87" s="132">
        <f t="shared" si="243"/>
        <v>0</v>
      </c>
      <c r="AE87" s="132">
        <f t="shared" si="243"/>
        <v>0</v>
      </c>
      <c r="AF87" s="132">
        <f t="shared" si="243"/>
        <v>0</v>
      </c>
      <c r="AG87" s="132">
        <f t="shared" si="243"/>
        <v>0</v>
      </c>
      <c r="AH87" s="132">
        <f t="shared" si="243"/>
        <v>0</v>
      </c>
      <c r="AI87" s="132">
        <f t="shared" si="243"/>
        <v>0</v>
      </c>
      <c r="AJ87" s="132">
        <f t="shared" si="243"/>
        <v>0</v>
      </c>
      <c r="AK87" s="132">
        <f t="shared" si="243"/>
        <v>0</v>
      </c>
      <c r="AL87" s="132">
        <f t="shared" si="243"/>
        <v>0</v>
      </c>
      <c r="AM87" s="132">
        <f t="shared" si="243"/>
        <v>0</v>
      </c>
      <c r="AN87" s="84"/>
      <c r="AO87" s="83">
        <f>O87</f>
        <v>0</v>
      </c>
      <c r="AP87" s="83">
        <f>AA87</f>
        <v>0</v>
      </c>
      <c r="AQ87" s="83">
        <f>AM87</f>
        <v>0</v>
      </c>
      <c r="AR87" s="85"/>
      <c r="AS87" s="85"/>
    </row>
    <row r="88" spans="1:45" s="64" customFormat="1" ht="13.2" outlineLevel="1">
      <c r="A88" s="147" t="s">
        <v>170</v>
      </c>
      <c r="B88" s="126" t="s">
        <v>168</v>
      </c>
      <c r="C88" s="82"/>
      <c r="D88" s="133">
        <v>0.12</v>
      </c>
      <c r="E88" s="133">
        <v>0.12</v>
      </c>
      <c r="F88" s="133">
        <v>0.12</v>
      </c>
      <c r="G88" s="133">
        <v>0.12</v>
      </c>
      <c r="H88" s="133">
        <v>0.12</v>
      </c>
      <c r="I88" s="133">
        <v>0.12</v>
      </c>
      <c r="J88" s="133">
        <v>0.12</v>
      </c>
      <c r="K88" s="133">
        <v>0.12</v>
      </c>
      <c r="L88" s="133">
        <v>0.12</v>
      </c>
      <c r="M88" s="133">
        <v>0.12</v>
      </c>
      <c r="N88" s="133">
        <v>0.12</v>
      </c>
      <c r="O88" s="133">
        <v>0.12</v>
      </c>
      <c r="P88" s="133">
        <v>0.12</v>
      </c>
      <c r="Q88" s="133">
        <v>0.12</v>
      </c>
      <c r="R88" s="133">
        <v>0.12</v>
      </c>
      <c r="S88" s="133">
        <v>0.12</v>
      </c>
      <c r="T88" s="133">
        <v>0.12</v>
      </c>
      <c r="U88" s="133">
        <v>0.12</v>
      </c>
      <c r="V88" s="133">
        <v>0.12</v>
      </c>
      <c r="W88" s="133">
        <v>0.12</v>
      </c>
      <c r="X88" s="133">
        <v>0.12</v>
      </c>
      <c r="Y88" s="133">
        <v>0.12</v>
      </c>
      <c r="Z88" s="133">
        <v>0.12</v>
      </c>
      <c r="AA88" s="133">
        <v>0.12</v>
      </c>
      <c r="AB88" s="133">
        <v>0.12</v>
      </c>
      <c r="AC88" s="133">
        <v>0.12</v>
      </c>
      <c r="AD88" s="133">
        <v>0.12</v>
      </c>
      <c r="AE88" s="133">
        <v>0.12</v>
      </c>
      <c r="AF88" s="133">
        <v>0.12</v>
      </c>
      <c r="AG88" s="133">
        <v>0.12</v>
      </c>
      <c r="AH88" s="133">
        <v>0.12</v>
      </c>
      <c r="AI88" s="133">
        <v>0.12</v>
      </c>
      <c r="AJ88" s="133">
        <v>0.12</v>
      </c>
      <c r="AK88" s="133">
        <v>0.12</v>
      </c>
      <c r="AL88" s="133">
        <v>0.12</v>
      </c>
      <c r="AM88" s="133">
        <v>0.12</v>
      </c>
      <c r="AN88" s="123"/>
      <c r="AO88" s="135">
        <f>AVERAGE(D88:O88)</f>
        <v>0.12000000000000004</v>
      </c>
      <c r="AP88" s="135">
        <f>AVERAGE(P88:AA88)</f>
        <v>0.12000000000000004</v>
      </c>
      <c r="AQ88" s="135">
        <f>AVERAGE(AB88:AM88)</f>
        <v>0.12000000000000004</v>
      </c>
      <c r="AR88" s="124"/>
      <c r="AS88" s="124"/>
    </row>
    <row r="89" spans="1:45" s="64" customFormat="1" ht="13.2" outlineLevel="1">
      <c r="A89" s="147" t="s">
        <v>171</v>
      </c>
      <c r="B89" s="126" t="s">
        <v>168</v>
      </c>
      <c r="C89" s="82"/>
      <c r="D89" s="133">
        <v>0.06</v>
      </c>
      <c r="E89" s="133">
        <v>0.06</v>
      </c>
      <c r="F89" s="133">
        <v>0.06</v>
      </c>
      <c r="G89" s="133">
        <v>0.06</v>
      </c>
      <c r="H89" s="133">
        <v>0.06</v>
      </c>
      <c r="I89" s="133">
        <v>0.06</v>
      </c>
      <c r="J89" s="133">
        <v>0.06</v>
      </c>
      <c r="K89" s="133">
        <v>0.06</v>
      </c>
      <c r="L89" s="133">
        <v>0.06</v>
      </c>
      <c r="M89" s="133">
        <v>0.06</v>
      </c>
      <c r="N89" s="133">
        <v>0.06</v>
      </c>
      <c r="O89" s="133">
        <v>0.06</v>
      </c>
      <c r="P89" s="133">
        <v>0.06</v>
      </c>
      <c r="Q89" s="133">
        <v>0.06</v>
      </c>
      <c r="R89" s="133">
        <v>0.06</v>
      </c>
      <c r="S89" s="133">
        <v>0.06</v>
      </c>
      <c r="T89" s="133">
        <v>0.06</v>
      </c>
      <c r="U89" s="133">
        <v>0.06</v>
      </c>
      <c r="V89" s="133">
        <v>0.06</v>
      </c>
      <c r="W89" s="133">
        <v>0.06</v>
      </c>
      <c r="X89" s="133">
        <v>0.06</v>
      </c>
      <c r="Y89" s="133">
        <v>0.06</v>
      </c>
      <c r="Z89" s="133">
        <v>0.06</v>
      </c>
      <c r="AA89" s="133">
        <v>0.06</v>
      </c>
      <c r="AB89" s="133">
        <v>0.06</v>
      </c>
      <c r="AC89" s="133">
        <v>0.06</v>
      </c>
      <c r="AD89" s="133">
        <v>0.06</v>
      </c>
      <c r="AE89" s="133">
        <v>0.06</v>
      </c>
      <c r="AF89" s="133">
        <v>0.06</v>
      </c>
      <c r="AG89" s="133">
        <v>0.06</v>
      </c>
      <c r="AH89" s="133">
        <v>0.06</v>
      </c>
      <c r="AI89" s="133">
        <v>0.06</v>
      </c>
      <c r="AJ89" s="133">
        <v>0.06</v>
      </c>
      <c r="AK89" s="133">
        <v>0.06</v>
      </c>
      <c r="AL89" s="133">
        <v>0.06</v>
      </c>
      <c r="AM89" s="133">
        <v>0.06</v>
      </c>
      <c r="AN89" s="123"/>
      <c r="AO89" s="135">
        <f t="shared" ref="AO89:AO90" si="244">AVERAGE(D89:O89)</f>
        <v>6.0000000000000019E-2</v>
      </c>
      <c r="AP89" s="135">
        <f t="shared" ref="AP89:AP90" si="245">AVERAGE(P89:AA89)</f>
        <v>6.0000000000000019E-2</v>
      </c>
      <c r="AQ89" s="135">
        <f t="shared" ref="AQ89:AQ90" si="246">AVERAGE(AB89:AM89)</f>
        <v>6.0000000000000019E-2</v>
      </c>
      <c r="AR89" s="124"/>
      <c r="AS89" s="124"/>
    </row>
    <row r="90" spans="1:45" s="64" customFormat="1" ht="13.2" outlineLevel="1">
      <c r="A90" s="147" t="s">
        <v>172</v>
      </c>
      <c r="B90" s="82" t="s">
        <v>168</v>
      </c>
      <c r="C90" s="82"/>
      <c r="D90" s="133">
        <v>5.6480085590623938E-2</v>
      </c>
      <c r="E90" s="133">
        <v>5.6480085590623938E-2</v>
      </c>
      <c r="F90" s="133">
        <v>5.6480085590623938E-2</v>
      </c>
      <c r="G90" s="133">
        <v>5.6480085590623938E-2</v>
      </c>
      <c r="H90" s="133">
        <v>5.6480085590623938E-2</v>
      </c>
      <c r="I90" s="133">
        <v>5.6480085590623938E-2</v>
      </c>
      <c r="J90" s="133">
        <v>5.6480085590623938E-2</v>
      </c>
      <c r="K90" s="133">
        <v>5.6480085590623938E-2</v>
      </c>
      <c r="L90" s="133">
        <v>5.6480085590623938E-2</v>
      </c>
      <c r="M90" s="133">
        <v>5.6480085590623938E-2</v>
      </c>
      <c r="N90" s="133">
        <v>5.6480085590623938E-2</v>
      </c>
      <c r="O90" s="133">
        <v>5.6480085590623938E-2</v>
      </c>
      <c r="P90" s="133">
        <v>5.6480085590623938E-2</v>
      </c>
      <c r="Q90" s="133">
        <v>5.6480085590623938E-2</v>
      </c>
      <c r="R90" s="133">
        <v>5.6480085590623938E-2</v>
      </c>
      <c r="S90" s="133">
        <v>5.6480085590623938E-2</v>
      </c>
      <c r="T90" s="133">
        <v>5.6480085590623938E-2</v>
      </c>
      <c r="U90" s="133">
        <v>5.6480085590623938E-2</v>
      </c>
      <c r="V90" s="133">
        <v>5.6480085590623938E-2</v>
      </c>
      <c r="W90" s="133">
        <v>5.6480085590623938E-2</v>
      </c>
      <c r="X90" s="133">
        <v>5.6480085590623938E-2</v>
      </c>
      <c r="Y90" s="133">
        <v>5.6480085590623938E-2</v>
      </c>
      <c r="Z90" s="133">
        <v>5.6480085590623938E-2</v>
      </c>
      <c r="AA90" s="133">
        <v>5.6480085590623938E-2</v>
      </c>
      <c r="AB90" s="133">
        <v>5.6480085590623938E-2</v>
      </c>
      <c r="AC90" s="133">
        <v>5.6480085590623938E-2</v>
      </c>
      <c r="AD90" s="133">
        <v>5.6480085590623938E-2</v>
      </c>
      <c r="AE90" s="133">
        <v>5.6480085590623938E-2</v>
      </c>
      <c r="AF90" s="133">
        <v>5.6480085590623938E-2</v>
      </c>
      <c r="AG90" s="133">
        <v>5.6480085590623938E-2</v>
      </c>
      <c r="AH90" s="133">
        <v>5.6480085590623938E-2</v>
      </c>
      <c r="AI90" s="133">
        <v>5.6480085590623938E-2</v>
      </c>
      <c r="AJ90" s="133">
        <v>5.6480085590623938E-2</v>
      </c>
      <c r="AK90" s="133">
        <v>5.6480085590623938E-2</v>
      </c>
      <c r="AL90" s="133">
        <v>5.6480085590623938E-2</v>
      </c>
      <c r="AM90" s="133">
        <v>5.6480085590623938E-2</v>
      </c>
      <c r="AN90" s="123"/>
      <c r="AO90" s="135">
        <f t="shared" si="244"/>
        <v>5.6480085590623931E-2</v>
      </c>
      <c r="AP90" s="135">
        <f t="shared" si="245"/>
        <v>5.6480085590623931E-2</v>
      </c>
      <c r="AQ90" s="135">
        <f t="shared" si="246"/>
        <v>5.6480085590623931E-2</v>
      </c>
      <c r="AR90" s="124"/>
      <c r="AS90" s="124"/>
    </row>
    <row r="91" spans="1:45" s="64" customFormat="1" ht="13.2" outlineLevel="1">
      <c r="A91" s="147" t="s">
        <v>191</v>
      </c>
      <c r="B91" s="126" t="s">
        <v>88</v>
      </c>
      <c r="C91" s="82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3"/>
      <c r="AO91" s="83" t="e">
        <f>AVERAGE(D91:O91)</f>
        <v>#DIV/0!</v>
      </c>
      <c r="AP91" s="83" t="e">
        <f>AVERAGE(P91:AA91)</f>
        <v>#DIV/0!</v>
      </c>
      <c r="AQ91" s="83" t="e">
        <f>AVERAGE(AB91:AM91)</f>
        <v>#DIV/0!</v>
      </c>
      <c r="AR91" s="124"/>
      <c r="AS91" s="124"/>
    </row>
    <row r="92" spans="1:45" s="64" customFormat="1" ht="13.2" outlineLevel="1">
      <c r="A92" s="147" t="s">
        <v>173</v>
      </c>
      <c r="B92" s="126" t="s">
        <v>88</v>
      </c>
      <c r="C92" s="132">
        <f>-5807</f>
        <v>-5807</v>
      </c>
      <c r="D92" s="132">
        <f t="shared" ref="D92:AM92" si="247">-D85*D90</f>
        <v>-5690.86</v>
      </c>
      <c r="E92" s="136">
        <f t="shared" si="247"/>
        <v>-5577.0428000000002</v>
      </c>
      <c r="F92" s="136">
        <f t="shared" si="247"/>
        <v>-5465.5019440000005</v>
      </c>
      <c r="G92" s="136">
        <f t="shared" si="247"/>
        <v>-5356.1919051200002</v>
      </c>
      <c r="H92" s="136">
        <f t="shared" si="247"/>
        <v>-5249.0680670176007</v>
      </c>
      <c r="I92" s="136">
        <f t="shared" si="247"/>
        <v>-5144.0867056772486</v>
      </c>
      <c r="J92" s="136">
        <f t="shared" si="247"/>
        <v>-5041.2049715637031</v>
      </c>
      <c r="K92" s="136">
        <f t="shared" si="247"/>
        <v>-4940.3808721324294</v>
      </c>
      <c r="L92" s="136">
        <f t="shared" si="247"/>
        <v>-4841.5732546897807</v>
      </c>
      <c r="M92" s="136">
        <f t="shared" si="247"/>
        <v>-4744.7417895959852</v>
      </c>
      <c r="N92" s="136">
        <f t="shared" si="247"/>
        <v>-4649.8469538040654</v>
      </c>
      <c r="O92" s="136">
        <f t="shared" si="247"/>
        <v>-4556.8500147279847</v>
      </c>
      <c r="P92" s="136">
        <f t="shared" si="247"/>
        <v>-4465.7130144334251</v>
      </c>
      <c r="Q92" s="136">
        <f t="shared" si="247"/>
        <v>-4376.3987541447568</v>
      </c>
      <c r="R92" s="136">
        <f t="shared" si="247"/>
        <v>-4288.870779061861</v>
      </c>
      <c r="S92" s="136">
        <f t="shared" si="247"/>
        <v>-4203.0933634806242</v>
      </c>
      <c r="T92" s="136">
        <f t="shared" si="247"/>
        <v>-4119.0314962110115</v>
      </c>
      <c r="U92" s="136">
        <f t="shared" si="247"/>
        <v>-4036.6508662867909</v>
      </c>
      <c r="V92" s="136">
        <f t="shared" si="247"/>
        <v>-3955.9178489610549</v>
      </c>
      <c r="W92" s="136">
        <f t="shared" si="247"/>
        <v>-3876.7994919818343</v>
      </c>
      <c r="X92" s="136">
        <f t="shared" si="247"/>
        <v>-3799.2635021421975</v>
      </c>
      <c r="Y92" s="136">
        <f t="shared" si="247"/>
        <v>-3723.2782320993538</v>
      </c>
      <c r="Z92" s="136">
        <f t="shared" si="247"/>
        <v>-3648.8126674573668</v>
      </c>
      <c r="AA92" s="136">
        <f t="shared" si="247"/>
        <v>-3575.8364141082193</v>
      </c>
      <c r="AB92" s="136">
        <f t="shared" si="247"/>
        <v>-3504.3196858260549</v>
      </c>
      <c r="AC92" s="136">
        <f t="shared" si="247"/>
        <v>-3434.233292109534</v>
      </c>
      <c r="AD92" s="136">
        <f t="shared" si="247"/>
        <v>-3365.548626267343</v>
      </c>
      <c r="AE92" s="136">
        <f t="shared" si="247"/>
        <v>-3298.2376537419964</v>
      </c>
      <c r="AF92" s="136">
        <f t="shared" si="247"/>
        <v>-3232.2729006671566</v>
      </c>
      <c r="AG92" s="136">
        <f t="shared" si="247"/>
        <v>-3167.627442653813</v>
      </c>
      <c r="AH92" s="136">
        <f t="shared" si="247"/>
        <v>-3104.2748938007371</v>
      </c>
      <c r="AI92" s="136">
        <f t="shared" si="247"/>
        <v>-3042.1893959247222</v>
      </c>
      <c r="AJ92" s="136">
        <f t="shared" si="247"/>
        <v>-2981.3456080062278</v>
      </c>
      <c r="AK92" s="136">
        <f t="shared" si="247"/>
        <v>-2921.7186958461034</v>
      </c>
      <c r="AL92" s="136">
        <f t="shared" si="247"/>
        <v>-2863.2843219291813</v>
      </c>
      <c r="AM92" s="136">
        <f t="shared" si="247"/>
        <v>-2806.0186354905977</v>
      </c>
      <c r="AN92" s="123"/>
      <c r="AO92" s="83">
        <f>O92</f>
        <v>-4556.8500147279847</v>
      </c>
      <c r="AP92" s="83">
        <f>AA92</f>
        <v>-3575.8364141082193</v>
      </c>
      <c r="AQ92" s="83">
        <f>AM92</f>
        <v>-2806.0186354905977</v>
      </c>
      <c r="AR92" s="124"/>
      <c r="AS92" s="124"/>
    </row>
    <row r="93" spans="1:45" s="64" customFormat="1" ht="13.2" outlineLevel="1">
      <c r="A93" s="147" t="s">
        <v>174</v>
      </c>
      <c r="B93" s="126" t="s">
        <v>88</v>
      </c>
      <c r="C93" s="82"/>
      <c r="D93" s="132">
        <f t="shared" ref="D93:AM93" si="248">(C85+D85)/2*D88/12*(1-2/102)</f>
        <v>997.91029411764703</v>
      </c>
      <c r="E93" s="132">
        <f t="shared" si="248"/>
        <v>977.9520882352939</v>
      </c>
      <c r="F93" s="132">
        <f t="shared" si="248"/>
        <v>958.39304647058805</v>
      </c>
      <c r="G93" s="132">
        <f t="shared" si="248"/>
        <v>939.22518554117642</v>
      </c>
      <c r="H93" s="132">
        <f t="shared" si="248"/>
        <v>920.4406818303529</v>
      </c>
      <c r="I93" s="132">
        <f t="shared" si="248"/>
        <v>902.03186819374594</v>
      </c>
      <c r="J93" s="132">
        <f t="shared" si="248"/>
        <v>883.99123082987103</v>
      </c>
      <c r="K93" s="132">
        <f t="shared" si="248"/>
        <v>866.31140621327347</v>
      </c>
      <c r="L93" s="132">
        <f t="shared" si="248"/>
        <v>848.98517808900806</v>
      </c>
      <c r="M93" s="132">
        <f t="shared" si="248"/>
        <v>832.0054745272281</v>
      </c>
      <c r="N93" s="132">
        <f t="shared" si="248"/>
        <v>815.36536503668322</v>
      </c>
      <c r="O93" s="132">
        <f t="shared" si="248"/>
        <v>799.05805773594955</v>
      </c>
      <c r="P93" s="132">
        <f t="shared" si="248"/>
        <v>783.07689658123081</v>
      </c>
      <c r="Q93" s="132">
        <f t="shared" si="248"/>
        <v>767.41535864960611</v>
      </c>
      <c r="R93" s="132">
        <f t="shared" si="248"/>
        <v>752.06705147661398</v>
      </c>
      <c r="S93" s="132">
        <f t="shared" si="248"/>
        <v>737.02571044708168</v>
      </c>
      <c r="T93" s="132">
        <f t="shared" si="248"/>
        <v>722.28519623813997</v>
      </c>
      <c r="U93" s="132">
        <f t="shared" si="248"/>
        <v>707.83949231337715</v>
      </c>
      <c r="V93" s="132">
        <f t="shared" si="248"/>
        <v>693.68270246710972</v>
      </c>
      <c r="W93" s="132">
        <f t="shared" si="248"/>
        <v>679.80904841776749</v>
      </c>
      <c r="X93" s="132">
        <f t="shared" si="248"/>
        <v>666.21286744941222</v>
      </c>
      <c r="Y93" s="132">
        <f t="shared" si="248"/>
        <v>652.88861010042388</v>
      </c>
      <c r="Z93" s="132">
        <f t="shared" si="248"/>
        <v>639.83083789841544</v>
      </c>
      <c r="AA93" s="132">
        <f t="shared" si="248"/>
        <v>627.03422114044713</v>
      </c>
      <c r="AB93" s="132">
        <f t="shared" si="248"/>
        <v>614.49353671763811</v>
      </c>
      <c r="AC93" s="132">
        <f t="shared" si="248"/>
        <v>602.20366598328553</v>
      </c>
      <c r="AD93" s="132">
        <f t="shared" si="248"/>
        <v>590.15959266361972</v>
      </c>
      <c r="AE93" s="132">
        <f t="shared" si="248"/>
        <v>578.35640081034728</v>
      </c>
      <c r="AF93" s="132">
        <f t="shared" si="248"/>
        <v>566.7892727941404</v>
      </c>
      <c r="AG93" s="132">
        <f t="shared" si="248"/>
        <v>555.45348733825767</v>
      </c>
      <c r="AH93" s="132">
        <f t="shared" si="248"/>
        <v>544.34441759149252</v>
      </c>
      <c r="AI93" s="132">
        <f t="shared" si="248"/>
        <v>533.45752923966256</v>
      </c>
      <c r="AJ93" s="132">
        <f t="shared" si="248"/>
        <v>522.78837865486935</v>
      </c>
      <c r="AK93" s="132">
        <f t="shared" si="248"/>
        <v>512.33261108177203</v>
      </c>
      <c r="AL93" s="132">
        <f t="shared" si="248"/>
        <v>502.0859588601366</v>
      </c>
      <c r="AM93" s="132">
        <f t="shared" si="248"/>
        <v>492.04423968293378</v>
      </c>
      <c r="AN93" s="123"/>
      <c r="AO93" s="83">
        <f>SUM(D93:O93)</f>
        <v>10741.669876820817</v>
      </c>
      <c r="AP93" s="83">
        <f>SUM(P93:AA93)</f>
        <v>8429.1679931796261</v>
      </c>
      <c r="AQ93" s="83">
        <f t="shared" ref="AQ93:AQ99" si="249">SUM(AB93:AM93)</f>
        <v>6614.5090914181546</v>
      </c>
      <c r="AR93" s="124"/>
      <c r="AS93" s="124"/>
    </row>
    <row r="94" spans="1:45" s="64" customFormat="1" ht="13.2" outlineLevel="1">
      <c r="A94" s="147" t="s">
        <v>175</v>
      </c>
      <c r="B94" s="126" t="s">
        <v>88</v>
      </c>
      <c r="C94" s="82"/>
      <c r="D94" s="132">
        <f t="shared" ref="D94:AM94" si="250">-(C85+D85)/2*D89/12</f>
        <v>-508.93425000000002</v>
      </c>
      <c r="E94" s="132">
        <f t="shared" si="250"/>
        <v>-498.75556499999993</v>
      </c>
      <c r="F94" s="132">
        <f t="shared" si="250"/>
        <v>-488.78045369999995</v>
      </c>
      <c r="G94" s="132">
        <f t="shared" si="250"/>
        <v>-479.00484462599997</v>
      </c>
      <c r="H94" s="132">
        <f t="shared" si="250"/>
        <v>-469.42474773347999</v>
      </c>
      <c r="I94" s="132">
        <f t="shared" si="250"/>
        <v>-460.03625277881042</v>
      </c>
      <c r="J94" s="132">
        <f t="shared" si="250"/>
        <v>-450.83552772323424</v>
      </c>
      <c r="K94" s="132">
        <f t="shared" si="250"/>
        <v>-441.8188171687695</v>
      </c>
      <c r="L94" s="132">
        <f t="shared" si="250"/>
        <v>-432.98244082539412</v>
      </c>
      <c r="M94" s="132">
        <f t="shared" si="250"/>
        <v>-424.32279200888632</v>
      </c>
      <c r="N94" s="132">
        <f t="shared" si="250"/>
        <v>-415.83633616870844</v>
      </c>
      <c r="O94" s="132">
        <f t="shared" si="250"/>
        <v>-407.51960944533431</v>
      </c>
      <c r="P94" s="132">
        <f t="shared" si="250"/>
        <v>-399.3692172564277</v>
      </c>
      <c r="Q94" s="132">
        <f t="shared" si="250"/>
        <v>-391.38183291129911</v>
      </c>
      <c r="R94" s="132">
        <f t="shared" si="250"/>
        <v>-383.55419625307314</v>
      </c>
      <c r="S94" s="132">
        <f t="shared" si="250"/>
        <v>-375.88311232801169</v>
      </c>
      <c r="T94" s="132">
        <f t="shared" si="250"/>
        <v>-368.3654500814514</v>
      </c>
      <c r="U94" s="132">
        <f t="shared" si="250"/>
        <v>-360.99814107982235</v>
      </c>
      <c r="V94" s="132">
        <f t="shared" si="250"/>
        <v>-353.77817825822598</v>
      </c>
      <c r="W94" s="132">
        <f t="shared" si="250"/>
        <v>-346.70261469306143</v>
      </c>
      <c r="X94" s="132">
        <f t="shared" si="250"/>
        <v>-339.76856239920022</v>
      </c>
      <c r="Y94" s="132">
        <f t="shared" si="250"/>
        <v>-332.97319115121621</v>
      </c>
      <c r="Z94" s="132">
        <f t="shared" si="250"/>
        <v>-326.31372732819187</v>
      </c>
      <c r="AA94" s="132">
        <f t="shared" si="250"/>
        <v>-319.78745278162808</v>
      </c>
      <c r="AB94" s="132">
        <f t="shared" si="250"/>
        <v>-313.39170372599546</v>
      </c>
      <c r="AC94" s="132">
        <f t="shared" si="250"/>
        <v>-307.12386965147562</v>
      </c>
      <c r="AD94" s="132">
        <f t="shared" si="250"/>
        <v>-300.98139225844608</v>
      </c>
      <c r="AE94" s="132">
        <f t="shared" si="250"/>
        <v>-294.96176441327714</v>
      </c>
      <c r="AF94" s="132">
        <f t="shared" si="250"/>
        <v>-289.06252912501162</v>
      </c>
      <c r="AG94" s="132">
        <f t="shared" si="250"/>
        <v>-283.28127854251142</v>
      </c>
      <c r="AH94" s="132">
        <f t="shared" si="250"/>
        <v>-277.61565297166118</v>
      </c>
      <c r="AI94" s="132">
        <f t="shared" si="250"/>
        <v>-272.06333991222795</v>
      </c>
      <c r="AJ94" s="132">
        <f t="shared" si="250"/>
        <v>-266.62207311398339</v>
      </c>
      <c r="AK94" s="132">
        <f t="shared" si="250"/>
        <v>-261.28963165170376</v>
      </c>
      <c r="AL94" s="132">
        <f t="shared" si="250"/>
        <v>-256.06383901866968</v>
      </c>
      <c r="AM94" s="132">
        <f t="shared" si="250"/>
        <v>-250.94256223829623</v>
      </c>
      <c r="AN94" s="123"/>
      <c r="AO94" s="83">
        <f>SUM(D94:O94)</f>
        <v>-5478.2516371786169</v>
      </c>
      <c r="AP94" s="83">
        <f>SUM(P94:AA94)</f>
        <v>-4298.8756765216094</v>
      </c>
      <c r="AQ94" s="83">
        <f t="shared" si="249"/>
        <v>-3373.39963662326</v>
      </c>
      <c r="AR94" s="124"/>
      <c r="AS94" s="124"/>
    </row>
    <row r="95" spans="1:45" s="64" customFormat="1" ht="13.2" outlineLevel="1">
      <c r="A95" s="147" t="s">
        <v>176</v>
      </c>
      <c r="B95" s="126" t="s">
        <v>88</v>
      </c>
      <c r="C95" s="82"/>
      <c r="D95" s="131">
        <f t="shared" ref="D95:AM95" si="251">(D92-C92)</f>
        <v>116.14000000000033</v>
      </c>
      <c r="E95" s="131">
        <f t="shared" si="251"/>
        <v>113.8171999999995</v>
      </c>
      <c r="F95" s="131">
        <f t="shared" si="251"/>
        <v>111.54085599999962</v>
      </c>
      <c r="G95" s="131">
        <f t="shared" si="251"/>
        <v>109.31003888000032</v>
      </c>
      <c r="H95" s="131">
        <f t="shared" si="251"/>
        <v>107.12383810239953</v>
      </c>
      <c r="I95" s="131">
        <f t="shared" si="251"/>
        <v>104.98136134035212</v>
      </c>
      <c r="J95" s="131">
        <f t="shared" si="251"/>
        <v>102.88173411354546</v>
      </c>
      <c r="K95" s="131">
        <f t="shared" si="251"/>
        <v>100.82409943127368</v>
      </c>
      <c r="L95" s="131">
        <f t="shared" si="251"/>
        <v>98.807617442648734</v>
      </c>
      <c r="M95" s="131">
        <f t="shared" si="251"/>
        <v>96.831465093795487</v>
      </c>
      <c r="N95" s="131">
        <f t="shared" si="251"/>
        <v>94.894835791919832</v>
      </c>
      <c r="O95" s="131">
        <f t="shared" si="251"/>
        <v>92.996939076080707</v>
      </c>
      <c r="P95" s="131">
        <f t="shared" si="251"/>
        <v>91.137000294559584</v>
      </c>
      <c r="Q95" s="131">
        <f t="shared" si="251"/>
        <v>89.314260288668265</v>
      </c>
      <c r="R95" s="131">
        <f t="shared" si="251"/>
        <v>87.527975082895864</v>
      </c>
      <c r="S95" s="131">
        <f t="shared" si="251"/>
        <v>85.77741558123671</v>
      </c>
      <c r="T95" s="131">
        <f t="shared" si="251"/>
        <v>84.061867269612776</v>
      </c>
      <c r="U95" s="131">
        <f t="shared" si="251"/>
        <v>82.380629924220557</v>
      </c>
      <c r="V95" s="131">
        <f t="shared" si="251"/>
        <v>80.733017325736</v>
      </c>
      <c r="W95" s="131">
        <f t="shared" si="251"/>
        <v>79.118356979220607</v>
      </c>
      <c r="X95" s="131">
        <f t="shared" si="251"/>
        <v>77.535989839636841</v>
      </c>
      <c r="Y95" s="131">
        <f t="shared" si="251"/>
        <v>75.985270042843695</v>
      </c>
      <c r="Z95" s="131">
        <f t="shared" si="251"/>
        <v>74.46556464198693</v>
      </c>
      <c r="AA95" s="131">
        <f t="shared" si="251"/>
        <v>72.976253349147555</v>
      </c>
      <c r="AB95" s="131">
        <f t="shared" si="251"/>
        <v>71.516728282164422</v>
      </c>
      <c r="AC95" s="131">
        <f t="shared" si="251"/>
        <v>70.086393716520888</v>
      </c>
      <c r="AD95" s="131">
        <f t="shared" si="251"/>
        <v>68.684665842190952</v>
      </c>
      <c r="AE95" s="131">
        <f t="shared" si="251"/>
        <v>67.310972525346642</v>
      </c>
      <c r="AF95" s="131">
        <f t="shared" si="251"/>
        <v>65.964753074839791</v>
      </c>
      <c r="AG95" s="131">
        <f t="shared" si="251"/>
        <v>64.645458013343614</v>
      </c>
      <c r="AH95" s="131">
        <f t="shared" si="251"/>
        <v>63.352548853075859</v>
      </c>
      <c r="AI95" s="131">
        <f t="shared" si="251"/>
        <v>62.08549787601487</v>
      </c>
      <c r="AJ95" s="131">
        <f t="shared" si="251"/>
        <v>60.843787918494399</v>
      </c>
      <c r="AK95" s="131">
        <f t="shared" si="251"/>
        <v>59.626912160124448</v>
      </c>
      <c r="AL95" s="131">
        <f t="shared" si="251"/>
        <v>58.434373916922141</v>
      </c>
      <c r="AM95" s="131">
        <f t="shared" si="251"/>
        <v>57.265686438583543</v>
      </c>
      <c r="AN95" s="123"/>
      <c r="AO95" s="83">
        <f t="shared" ref="AO95" si="252">SUM(D95:O95)</f>
        <v>1250.1499852720153</v>
      </c>
      <c r="AP95" s="83">
        <f t="shared" ref="AP95" si="253">SUM(P95:AA95)</f>
        <v>981.01360061976538</v>
      </c>
      <c r="AQ95" s="83">
        <f t="shared" si="249"/>
        <v>769.81777861762157</v>
      </c>
      <c r="AR95" s="124"/>
      <c r="AS95" s="124"/>
    </row>
    <row r="96" spans="1:45" s="64" customFormat="1" ht="13.2" outlineLevel="1">
      <c r="A96" s="147" t="s">
        <v>192</v>
      </c>
      <c r="B96" s="126" t="s">
        <v>88</v>
      </c>
      <c r="C96" s="82"/>
      <c r="D96" s="131">
        <f>D91*(AVERAGE(C85:D85)/D81)*(1-2/102)</f>
        <v>0</v>
      </c>
      <c r="E96" s="131">
        <f>E91*(AVERAGE(D85:E85)/E81)*(1-2/102)</f>
        <v>0</v>
      </c>
      <c r="F96" s="131">
        <f t="shared" ref="F96:AM96" si="254">F91*(AVERAGE(E85:F85)/F81)*(1-2/102)</f>
        <v>0</v>
      </c>
      <c r="G96" s="131">
        <f t="shared" si="254"/>
        <v>0</v>
      </c>
      <c r="H96" s="131">
        <f t="shared" si="254"/>
        <v>0</v>
      </c>
      <c r="I96" s="131">
        <f t="shared" si="254"/>
        <v>0</v>
      </c>
      <c r="J96" s="131">
        <f t="shared" si="254"/>
        <v>0</v>
      </c>
      <c r="K96" s="131">
        <f t="shared" si="254"/>
        <v>0</v>
      </c>
      <c r="L96" s="131">
        <f t="shared" si="254"/>
        <v>0</v>
      </c>
      <c r="M96" s="131">
        <f t="shared" si="254"/>
        <v>0</v>
      </c>
      <c r="N96" s="131">
        <f t="shared" si="254"/>
        <v>0</v>
      </c>
      <c r="O96" s="131">
        <f t="shared" si="254"/>
        <v>0</v>
      </c>
      <c r="P96" s="131">
        <f t="shared" si="254"/>
        <v>0</v>
      </c>
      <c r="Q96" s="131">
        <f t="shared" si="254"/>
        <v>0</v>
      </c>
      <c r="R96" s="131">
        <f t="shared" si="254"/>
        <v>0</v>
      </c>
      <c r="S96" s="131">
        <f t="shared" si="254"/>
        <v>0</v>
      </c>
      <c r="T96" s="131">
        <f t="shared" si="254"/>
        <v>0</v>
      </c>
      <c r="U96" s="131">
        <f t="shared" si="254"/>
        <v>0</v>
      </c>
      <c r="V96" s="131">
        <f t="shared" si="254"/>
        <v>0</v>
      </c>
      <c r="W96" s="131">
        <f t="shared" si="254"/>
        <v>0</v>
      </c>
      <c r="X96" s="131">
        <f t="shared" si="254"/>
        <v>0</v>
      </c>
      <c r="Y96" s="131">
        <f t="shared" si="254"/>
        <v>0</v>
      </c>
      <c r="Z96" s="131">
        <f t="shared" si="254"/>
        <v>0</v>
      </c>
      <c r="AA96" s="131">
        <f t="shared" si="254"/>
        <v>0</v>
      </c>
      <c r="AB96" s="131">
        <f t="shared" si="254"/>
        <v>0</v>
      </c>
      <c r="AC96" s="131">
        <f t="shared" si="254"/>
        <v>0</v>
      </c>
      <c r="AD96" s="131">
        <f t="shared" si="254"/>
        <v>0</v>
      </c>
      <c r="AE96" s="131">
        <f t="shared" si="254"/>
        <v>0</v>
      </c>
      <c r="AF96" s="131">
        <f t="shared" si="254"/>
        <v>0</v>
      </c>
      <c r="AG96" s="131">
        <f t="shared" si="254"/>
        <v>0</v>
      </c>
      <c r="AH96" s="131">
        <f t="shared" si="254"/>
        <v>0</v>
      </c>
      <c r="AI96" s="131">
        <f t="shared" si="254"/>
        <v>0</v>
      </c>
      <c r="AJ96" s="131">
        <f t="shared" si="254"/>
        <v>0</v>
      </c>
      <c r="AK96" s="131">
        <f t="shared" si="254"/>
        <v>0</v>
      </c>
      <c r="AL96" s="131">
        <f t="shared" si="254"/>
        <v>0</v>
      </c>
      <c r="AM96" s="131">
        <f t="shared" si="254"/>
        <v>0</v>
      </c>
      <c r="AN96" s="123"/>
      <c r="AO96" s="83">
        <f>SUM(D96:O96)</f>
        <v>0</v>
      </c>
      <c r="AP96" s="83">
        <f>SUM(P96:AA96)</f>
        <v>0</v>
      </c>
      <c r="AQ96" s="83">
        <f t="shared" si="249"/>
        <v>0</v>
      </c>
      <c r="AR96" s="124"/>
      <c r="AS96" s="124"/>
    </row>
    <row r="97" spans="1:45" s="64" customFormat="1" ht="13.2" outlineLevel="1">
      <c r="A97" s="147" t="s">
        <v>201</v>
      </c>
      <c r="B97" s="126" t="s">
        <v>88</v>
      </c>
      <c r="C97" s="82"/>
      <c r="D97" s="131">
        <f>SUM(D93:D96)</f>
        <v>605.11604411764733</v>
      </c>
      <c r="E97" s="131">
        <f t="shared" ref="E97:AM97" si="255">SUM(E93:E96)</f>
        <v>593.01372323529347</v>
      </c>
      <c r="F97" s="131">
        <f t="shared" si="255"/>
        <v>581.15344877058772</v>
      </c>
      <c r="G97" s="131">
        <f t="shared" si="255"/>
        <v>569.53037979517671</v>
      </c>
      <c r="H97" s="131">
        <f t="shared" si="255"/>
        <v>558.13977219927244</v>
      </c>
      <c r="I97" s="131">
        <f t="shared" si="255"/>
        <v>546.97697675528764</v>
      </c>
      <c r="J97" s="131">
        <f t="shared" si="255"/>
        <v>536.03743722018226</v>
      </c>
      <c r="K97" s="131">
        <f t="shared" si="255"/>
        <v>525.31668847577771</v>
      </c>
      <c r="L97" s="131">
        <f t="shared" si="255"/>
        <v>514.81035470626261</v>
      </c>
      <c r="M97" s="131">
        <f t="shared" si="255"/>
        <v>504.51414761213726</v>
      </c>
      <c r="N97" s="131">
        <f t="shared" si="255"/>
        <v>494.4238646598946</v>
      </c>
      <c r="O97" s="131">
        <f t="shared" si="255"/>
        <v>484.53538736669594</v>
      </c>
      <c r="P97" s="131">
        <f t="shared" si="255"/>
        <v>474.84467961936269</v>
      </c>
      <c r="Q97" s="131">
        <f t="shared" si="255"/>
        <v>465.34778602697526</v>
      </c>
      <c r="R97" s="131">
        <f t="shared" si="255"/>
        <v>456.0408303064367</v>
      </c>
      <c r="S97" s="131">
        <f t="shared" si="255"/>
        <v>446.9200137003067</v>
      </c>
      <c r="T97" s="131">
        <f t="shared" si="255"/>
        <v>437.98161342630135</v>
      </c>
      <c r="U97" s="131">
        <f t="shared" si="255"/>
        <v>429.22198115777536</v>
      </c>
      <c r="V97" s="131">
        <f t="shared" si="255"/>
        <v>420.63754153461974</v>
      </c>
      <c r="W97" s="131">
        <f t="shared" si="255"/>
        <v>412.22479070392666</v>
      </c>
      <c r="X97" s="131">
        <f t="shared" si="255"/>
        <v>403.98029488984884</v>
      </c>
      <c r="Y97" s="131">
        <f t="shared" si="255"/>
        <v>395.90068899205136</v>
      </c>
      <c r="Z97" s="131">
        <f t="shared" si="255"/>
        <v>387.98267521221049</v>
      </c>
      <c r="AA97" s="131">
        <f t="shared" si="255"/>
        <v>380.22302170796661</v>
      </c>
      <c r="AB97" s="131">
        <f t="shared" si="255"/>
        <v>372.61856127380707</v>
      </c>
      <c r="AC97" s="131">
        <f t="shared" si="255"/>
        <v>365.1661900483308</v>
      </c>
      <c r="AD97" s="131">
        <f t="shared" si="255"/>
        <v>357.86286624736459</v>
      </c>
      <c r="AE97" s="131">
        <f t="shared" si="255"/>
        <v>350.70560892241679</v>
      </c>
      <c r="AF97" s="131">
        <f t="shared" si="255"/>
        <v>343.69149674396857</v>
      </c>
      <c r="AG97" s="131">
        <f t="shared" si="255"/>
        <v>336.81766680908987</v>
      </c>
      <c r="AH97" s="131">
        <f t="shared" si="255"/>
        <v>330.0813134729072</v>
      </c>
      <c r="AI97" s="131">
        <f t="shared" si="255"/>
        <v>323.47968720344949</v>
      </c>
      <c r="AJ97" s="131">
        <f t="shared" si="255"/>
        <v>317.01009345938036</v>
      </c>
      <c r="AK97" s="131">
        <f t="shared" si="255"/>
        <v>310.66989159019272</v>
      </c>
      <c r="AL97" s="131">
        <f t="shared" si="255"/>
        <v>304.45649375838906</v>
      </c>
      <c r="AM97" s="131">
        <f t="shared" si="255"/>
        <v>298.36736388322106</v>
      </c>
      <c r="AN97" s="123"/>
      <c r="AO97" s="83">
        <f>SUM(D97:O97)</f>
        <v>6513.5682249142155</v>
      </c>
      <c r="AP97" s="83">
        <f t="shared" ref="AP97:AP99" si="256">SUM(P97:AA97)</f>
        <v>5111.3059172777821</v>
      </c>
      <c r="AQ97" s="83">
        <f t="shared" si="249"/>
        <v>4010.9272334125176</v>
      </c>
      <c r="AR97" s="124"/>
      <c r="AS97" s="124"/>
    </row>
    <row r="98" spans="1:45" s="64" customFormat="1" ht="13.2" outlineLevel="1">
      <c r="A98" s="147" t="s">
        <v>177</v>
      </c>
      <c r="B98" s="126" t="s">
        <v>88</v>
      </c>
      <c r="C98" s="82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23"/>
      <c r="AO98" s="83">
        <f t="shared" ref="AO98:AO99" si="257">SUM(D98:O98)</f>
        <v>0</v>
      </c>
      <c r="AP98" s="83">
        <f t="shared" si="256"/>
        <v>0</v>
      </c>
      <c r="AQ98" s="83">
        <f t="shared" si="249"/>
        <v>0</v>
      </c>
      <c r="AR98" s="124"/>
      <c r="AS98" s="124"/>
    </row>
    <row r="99" spans="1:45" s="64" customFormat="1" ht="13.2" outlineLevel="1">
      <c r="A99" s="147" t="s">
        <v>178</v>
      </c>
      <c r="B99" s="126" t="s">
        <v>88</v>
      </c>
      <c r="C99" s="82"/>
      <c r="D99" s="131">
        <f>D97+D98</f>
        <v>605.11604411764733</v>
      </c>
      <c r="E99" s="131">
        <f t="shared" ref="E99:AM99" si="258">E97+E98</f>
        <v>593.01372323529347</v>
      </c>
      <c r="F99" s="131">
        <f t="shared" si="258"/>
        <v>581.15344877058772</v>
      </c>
      <c r="G99" s="131">
        <f t="shared" si="258"/>
        <v>569.53037979517671</v>
      </c>
      <c r="H99" s="131">
        <f t="shared" si="258"/>
        <v>558.13977219927244</v>
      </c>
      <c r="I99" s="131">
        <f t="shared" si="258"/>
        <v>546.97697675528764</v>
      </c>
      <c r="J99" s="131">
        <f t="shared" si="258"/>
        <v>536.03743722018226</v>
      </c>
      <c r="K99" s="131">
        <f t="shared" si="258"/>
        <v>525.31668847577771</v>
      </c>
      <c r="L99" s="131">
        <f t="shared" si="258"/>
        <v>514.81035470626261</v>
      </c>
      <c r="M99" s="131">
        <f t="shared" si="258"/>
        <v>504.51414761213726</v>
      </c>
      <c r="N99" s="131">
        <f t="shared" si="258"/>
        <v>494.4238646598946</v>
      </c>
      <c r="O99" s="131">
        <f t="shared" si="258"/>
        <v>484.53538736669594</v>
      </c>
      <c r="P99" s="131">
        <f t="shared" si="258"/>
        <v>474.84467961936269</v>
      </c>
      <c r="Q99" s="131">
        <f t="shared" si="258"/>
        <v>465.34778602697526</v>
      </c>
      <c r="R99" s="131">
        <f t="shared" si="258"/>
        <v>456.0408303064367</v>
      </c>
      <c r="S99" s="131">
        <f t="shared" si="258"/>
        <v>446.9200137003067</v>
      </c>
      <c r="T99" s="131">
        <f t="shared" si="258"/>
        <v>437.98161342630135</v>
      </c>
      <c r="U99" s="131">
        <f t="shared" si="258"/>
        <v>429.22198115777536</v>
      </c>
      <c r="V99" s="131">
        <f t="shared" si="258"/>
        <v>420.63754153461974</v>
      </c>
      <c r="W99" s="131">
        <f t="shared" si="258"/>
        <v>412.22479070392666</v>
      </c>
      <c r="X99" s="131">
        <f t="shared" si="258"/>
        <v>403.98029488984884</v>
      </c>
      <c r="Y99" s="131">
        <f t="shared" si="258"/>
        <v>395.90068899205136</v>
      </c>
      <c r="Z99" s="131">
        <f t="shared" si="258"/>
        <v>387.98267521221049</v>
      </c>
      <c r="AA99" s="131">
        <f t="shared" si="258"/>
        <v>380.22302170796661</v>
      </c>
      <c r="AB99" s="131">
        <f t="shared" si="258"/>
        <v>372.61856127380707</v>
      </c>
      <c r="AC99" s="131">
        <f t="shared" si="258"/>
        <v>365.1661900483308</v>
      </c>
      <c r="AD99" s="131">
        <f t="shared" si="258"/>
        <v>357.86286624736459</v>
      </c>
      <c r="AE99" s="131">
        <f t="shared" si="258"/>
        <v>350.70560892241679</v>
      </c>
      <c r="AF99" s="131">
        <f t="shared" si="258"/>
        <v>343.69149674396857</v>
      </c>
      <c r="AG99" s="131">
        <f t="shared" si="258"/>
        <v>336.81766680908987</v>
      </c>
      <c r="AH99" s="131">
        <f t="shared" si="258"/>
        <v>330.0813134729072</v>
      </c>
      <c r="AI99" s="131">
        <f t="shared" si="258"/>
        <v>323.47968720344949</v>
      </c>
      <c r="AJ99" s="131">
        <f t="shared" si="258"/>
        <v>317.01009345938036</v>
      </c>
      <c r="AK99" s="131">
        <f t="shared" si="258"/>
        <v>310.66989159019272</v>
      </c>
      <c r="AL99" s="131">
        <f t="shared" si="258"/>
        <v>304.45649375838906</v>
      </c>
      <c r="AM99" s="131">
        <f t="shared" si="258"/>
        <v>298.36736388322106</v>
      </c>
      <c r="AN99" s="123"/>
      <c r="AO99" s="83">
        <f t="shared" si="257"/>
        <v>6513.5682249142155</v>
      </c>
      <c r="AP99" s="83">
        <f t="shared" si="256"/>
        <v>5111.3059172777821</v>
      </c>
      <c r="AQ99" s="83">
        <f t="shared" si="249"/>
        <v>4010.9272334125176</v>
      </c>
      <c r="AR99" s="124"/>
      <c r="AS99" s="124"/>
    </row>
    <row r="100" spans="1:45" outlineLevel="1">
      <c r="A100" s="146" t="s">
        <v>154</v>
      </c>
      <c r="AN100" s="60"/>
    </row>
    <row r="101" spans="1:45" s="86" customFormat="1" ht="13.2" outlineLevel="1">
      <c r="A101" s="230" t="s">
        <v>417</v>
      </c>
      <c r="B101" s="122" t="s">
        <v>158</v>
      </c>
      <c r="C101" s="132"/>
      <c r="D101" s="132">
        <f>INT(D120/D116+D143/D139)</f>
        <v>0</v>
      </c>
      <c r="E101" s="132">
        <f t="shared" ref="E101:AM101" si="259">INT(E120/E116+E143/E139)</f>
        <v>0</v>
      </c>
      <c r="F101" s="132">
        <f t="shared" si="259"/>
        <v>0</v>
      </c>
      <c r="G101" s="132">
        <f t="shared" si="259"/>
        <v>0</v>
      </c>
      <c r="H101" s="132">
        <f t="shared" si="259"/>
        <v>0</v>
      </c>
      <c r="I101" s="132">
        <f t="shared" si="259"/>
        <v>0</v>
      </c>
      <c r="J101" s="132">
        <f t="shared" si="259"/>
        <v>0</v>
      </c>
      <c r="K101" s="132">
        <f t="shared" si="259"/>
        <v>0</v>
      </c>
      <c r="L101" s="132">
        <f t="shared" si="259"/>
        <v>0</v>
      </c>
      <c r="M101" s="132">
        <f t="shared" si="259"/>
        <v>0</v>
      </c>
      <c r="N101" s="132">
        <f t="shared" si="259"/>
        <v>0</v>
      </c>
      <c r="O101" s="132">
        <f t="shared" si="259"/>
        <v>0</v>
      </c>
      <c r="P101" s="132">
        <f t="shared" si="259"/>
        <v>0</v>
      </c>
      <c r="Q101" s="132">
        <f t="shared" si="259"/>
        <v>0</v>
      </c>
      <c r="R101" s="132">
        <f t="shared" si="259"/>
        <v>0</v>
      </c>
      <c r="S101" s="132">
        <f t="shared" si="259"/>
        <v>0</v>
      </c>
      <c r="T101" s="132">
        <f t="shared" si="259"/>
        <v>0</v>
      </c>
      <c r="U101" s="132">
        <f t="shared" si="259"/>
        <v>0</v>
      </c>
      <c r="V101" s="132">
        <f t="shared" si="259"/>
        <v>0</v>
      </c>
      <c r="W101" s="132">
        <f t="shared" si="259"/>
        <v>0</v>
      </c>
      <c r="X101" s="132">
        <f t="shared" si="259"/>
        <v>0</v>
      </c>
      <c r="Y101" s="132">
        <f t="shared" si="259"/>
        <v>0</v>
      </c>
      <c r="Z101" s="132">
        <f t="shared" si="259"/>
        <v>0</v>
      </c>
      <c r="AA101" s="132">
        <f t="shared" si="259"/>
        <v>0</v>
      </c>
      <c r="AB101" s="132">
        <f t="shared" si="259"/>
        <v>0</v>
      </c>
      <c r="AC101" s="132">
        <f t="shared" si="259"/>
        <v>0</v>
      </c>
      <c r="AD101" s="132">
        <f t="shared" si="259"/>
        <v>0</v>
      </c>
      <c r="AE101" s="132">
        <f t="shared" si="259"/>
        <v>0</v>
      </c>
      <c r="AF101" s="132">
        <f t="shared" si="259"/>
        <v>0</v>
      </c>
      <c r="AG101" s="132">
        <f t="shared" si="259"/>
        <v>0</v>
      </c>
      <c r="AH101" s="132">
        <f t="shared" si="259"/>
        <v>0</v>
      </c>
      <c r="AI101" s="132">
        <f t="shared" si="259"/>
        <v>0</v>
      </c>
      <c r="AJ101" s="132">
        <f t="shared" si="259"/>
        <v>0</v>
      </c>
      <c r="AK101" s="132">
        <f t="shared" si="259"/>
        <v>0</v>
      </c>
      <c r="AL101" s="132">
        <f t="shared" si="259"/>
        <v>0</v>
      </c>
      <c r="AM101" s="132">
        <f t="shared" si="259"/>
        <v>0</v>
      </c>
      <c r="AN101" s="84"/>
      <c r="AO101" s="83">
        <f>O101</f>
        <v>0</v>
      </c>
      <c r="AP101" s="83">
        <f>AA101</f>
        <v>0</v>
      </c>
      <c r="AQ101" s="83">
        <f>AM101</f>
        <v>0</v>
      </c>
      <c r="AR101" s="85"/>
      <c r="AS101" s="85"/>
    </row>
    <row r="102" spans="1:45" s="86" customFormat="1" outlineLevel="1">
      <c r="A102" s="147" t="s">
        <v>166</v>
      </c>
      <c r="B102" s="126" t="s">
        <v>161</v>
      </c>
      <c r="C102" s="79"/>
      <c r="D102" s="132">
        <f>D120+D143*'0'!D17/1000</f>
        <v>0</v>
      </c>
      <c r="E102" s="132">
        <f>E120+E143*'0'!E17/1000</f>
        <v>0</v>
      </c>
      <c r="F102" s="132">
        <f>F120+F143*'0'!F17/1000</f>
        <v>0</v>
      </c>
      <c r="G102" s="132">
        <f>G120+G143*'0'!G17/1000</f>
        <v>0</v>
      </c>
      <c r="H102" s="132">
        <f>H120+H143*'0'!H17/1000</f>
        <v>0</v>
      </c>
      <c r="I102" s="132">
        <f>I120+I143*'0'!I17/1000</f>
        <v>0</v>
      </c>
      <c r="J102" s="132">
        <f>J120+J143*'0'!J17/1000</f>
        <v>0</v>
      </c>
      <c r="K102" s="132">
        <f>K120+K143*'0'!K17/1000</f>
        <v>0</v>
      </c>
      <c r="L102" s="132">
        <f>L120+L143*'0'!L17/1000</f>
        <v>0</v>
      </c>
      <c r="M102" s="132">
        <f>M120+M143*'0'!M17/1000</f>
        <v>0</v>
      </c>
      <c r="N102" s="132">
        <f>N120+N143*'0'!N17/1000</f>
        <v>0</v>
      </c>
      <c r="O102" s="132">
        <f>O120+O143*'0'!O17/1000</f>
        <v>0</v>
      </c>
      <c r="P102" s="132">
        <f>P120+P143*'0'!P17/1000</f>
        <v>0</v>
      </c>
      <c r="Q102" s="132">
        <f>Q120+Q143*'0'!Q17/1000</f>
        <v>0</v>
      </c>
      <c r="R102" s="132">
        <f>R120+R143*'0'!R17/1000</f>
        <v>0</v>
      </c>
      <c r="S102" s="132">
        <f>S120+S143*'0'!S17/1000</f>
        <v>0</v>
      </c>
      <c r="T102" s="132">
        <f>T120+T143*'0'!T17/1000</f>
        <v>0</v>
      </c>
      <c r="U102" s="132">
        <f>U120+U143*'0'!U17/1000</f>
        <v>0</v>
      </c>
      <c r="V102" s="132">
        <f>V120+V143*'0'!V17/1000</f>
        <v>0</v>
      </c>
      <c r="W102" s="132">
        <f>W120+W143*'0'!W17/1000</f>
        <v>0</v>
      </c>
      <c r="X102" s="132">
        <f>X120+X143*'0'!X17/1000</f>
        <v>0</v>
      </c>
      <c r="Y102" s="132">
        <f>Y120+Y143*'0'!Y17/1000</f>
        <v>0</v>
      </c>
      <c r="Z102" s="132">
        <f>Z120+Z143*'0'!Z17/1000</f>
        <v>0</v>
      </c>
      <c r="AA102" s="132">
        <f>AA120+AA143*'0'!AA17/1000</f>
        <v>0</v>
      </c>
      <c r="AB102" s="132">
        <f>AB120+AB143*'0'!AB17/1000</f>
        <v>0</v>
      </c>
      <c r="AC102" s="132">
        <f>AC120+AC143*'0'!AC17/1000</f>
        <v>0</v>
      </c>
      <c r="AD102" s="132">
        <f>AD120+AD143*'0'!AD17/1000</f>
        <v>0</v>
      </c>
      <c r="AE102" s="132">
        <f>AE120+AE143*'0'!AE17/1000</f>
        <v>0</v>
      </c>
      <c r="AF102" s="132">
        <f>AF120+AF143*'0'!AF17/1000</f>
        <v>0</v>
      </c>
      <c r="AG102" s="132">
        <f>AG120+AG143*'0'!AG17/1000</f>
        <v>0</v>
      </c>
      <c r="AH102" s="132">
        <f>AH120+AH143*'0'!AH17/1000</f>
        <v>0</v>
      </c>
      <c r="AI102" s="132">
        <f>AI120+AI143*'0'!AI17/1000</f>
        <v>0</v>
      </c>
      <c r="AJ102" s="132">
        <f>AJ120+AJ143*'0'!AJ17/1000</f>
        <v>0</v>
      </c>
      <c r="AK102" s="132">
        <f>AK120+AK143*'0'!AK17/1000</f>
        <v>0</v>
      </c>
      <c r="AL102" s="132">
        <f>AL120+AL143*'0'!AL17/1000</f>
        <v>0</v>
      </c>
      <c r="AM102" s="132">
        <f>AM120+AM143*'0'!AM17/1000</f>
        <v>0</v>
      </c>
      <c r="AN102" s="84"/>
      <c r="AO102" s="83">
        <f>O102</f>
        <v>0</v>
      </c>
      <c r="AP102" s="83">
        <f>AA102</f>
        <v>0</v>
      </c>
      <c r="AQ102" s="83">
        <f>AM102</f>
        <v>0</v>
      </c>
      <c r="AR102" s="85"/>
      <c r="AS102" s="85"/>
    </row>
    <row r="103" spans="1:45" s="86" customFormat="1" ht="13.2" outlineLevel="1">
      <c r="A103" s="147" t="s">
        <v>169</v>
      </c>
      <c r="B103" s="126" t="s">
        <v>161</v>
      </c>
      <c r="C103" s="82"/>
      <c r="D103" s="132">
        <f>D122+D145*'0'!D17/1000</f>
        <v>0</v>
      </c>
      <c r="E103" s="132">
        <f>E122+E145*'0'!E17/1000</f>
        <v>0</v>
      </c>
      <c r="F103" s="132">
        <f>F122+F145*'0'!F17/1000</f>
        <v>0</v>
      </c>
      <c r="G103" s="132">
        <f>G122+G145*'0'!G17/1000</f>
        <v>0</v>
      </c>
      <c r="H103" s="132">
        <f>H122+H145*'0'!H17/1000</f>
        <v>0</v>
      </c>
      <c r="I103" s="132">
        <f>I122+I145*'0'!I17/1000</f>
        <v>0</v>
      </c>
      <c r="J103" s="132">
        <f>J122+J145*'0'!J17/1000</f>
        <v>0</v>
      </c>
      <c r="K103" s="132">
        <f>K122+K145*'0'!K17/1000</f>
        <v>0</v>
      </c>
      <c r="L103" s="132">
        <f>L122+L145*'0'!L17/1000</f>
        <v>0</v>
      </c>
      <c r="M103" s="132">
        <f>M122+M145*'0'!M17/1000</f>
        <v>0</v>
      </c>
      <c r="N103" s="132">
        <f>N122+N145*'0'!N17/1000</f>
        <v>0</v>
      </c>
      <c r="O103" s="132">
        <f>O122+O145*'0'!O17/1000</f>
        <v>0</v>
      </c>
      <c r="P103" s="132">
        <f>P122+P145*'0'!P17/1000</f>
        <v>0</v>
      </c>
      <c r="Q103" s="132">
        <f>Q122+Q145*'0'!Q17/1000</f>
        <v>0</v>
      </c>
      <c r="R103" s="132">
        <f>R122+R145*'0'!R17/1000</f>
        <v>0</v>
      </c>
      <c r="S103" s="132">
        <f>S122+S145*'0'!S17/1000</f>
        <v>0</v>
      </c>
      <c r="T103" s="132">
        <f>T122+T145*'0'!T17/1000</f>
        <v>0</v>
      </c>
      <c r="U103" s="132">
        <f>U122+U145*'0'!U17/1000</f>
        <v>0</v>
      </c>
      <c r="V103" s="132">
        <f>V122+V145*'0'!V17/1000</f>
        <v>0</v>
      </c>
      <c r="W103" s="132">
        <f>W122+W145*'0'!W17/1000</f>
        <v>0</v>
      </c>
      <c r="X103" s="132">
        <f>X122+X145*'0'!X17/1000</f>
        <v>0</v>
      </c>
      <c r="Y103" s="132">
        <f>Y122+Y145*'0'!Y17/1000</f>
        <v>0</v>
      </c>
      <c r="Z103" s="132">
        <f>Z122+Z145*'0'!Z17/1000</f>
        <v>0</v>
      </c>
      <c r="AA103" s="132">
        <f>AA122+AA145*'0'!AA17/1000</f>
        <v>0</v>
      </c>
      <c r="AB103" s="132">
        <f>AB122+AB145*'0'!AB17/1000</f>
        <v>0</v>
      </c>
      <c r="AC103" s="132">
        <f>AC122+AC145*'0'!AC17/1000</f>
        <v>0</v>
      </c>
      <c r="AD103" s="132">
        <f>AD122+AD145*'0'!AD17/1000</f>
        <v>0</v>
      </c>
      <c r="AE103" s="132">
        <f>AE122+AE145*'0'!AE17/1000</f>
        <v>0</v>
      </c>
      <c r="AF103" s="132">
        <f>AF122+AF145*'0'!AF17/1000</f>
        <v>0</v>
      </c>
      <c r="AG103" s="132">
        <f>AG122+AG145*'0'!AG17/1000</f>
        <v>0</v>
      </c>
      <c r="AH103" s="132">
        <f>AH122+AH145*'0'!AH17/1000</f>
        <v>0</v>
      </c>
      <c r="AI103" s="132">
        <f>AI122+AI145*'0'!AI17/1000</f>
        <v>0</v>
      </c>
      <c r="AJ103" s="132">
        <f>AJ122+AJ145*'0'!AJ17/1000</f>
        <v>0</v>
      </c>
      <c r="AK103" s="132">
        <f>AK122+AK145*'0'!AK17/1000</f>
        <v>0</v>
      </c>
      <c r="AL103" s="132">
        <f>AL122+AL145*'0'!AL17/1000</f>
        <v>0</v>
      </c>
      <c r="AM103" s="132">
        <f>AM122+AM145*'0'!AM17/1000</f>
        <v>0</v>
      </c>
      <c r="AN103" s="84"/>
      <c r="AO103" s="83">
        <f>O103</f>
        <v>0</v>
      </c>
      <c r="AP103" s="83">
        <f>AA103</f>
        <v>0</v>
      </c>
      <c r="AQ103" s="83">
        <f>AM103</f>
        <v>0</v>
      </c>
      <c r="AR103" s="85"/>
      <c r="AS103" s="85"/>
    </row>
    <row r="104" spans="1:45" s="64" customFormat="1" ht="13.2" outlineLevel="1">
      <c r="A104" s="147" t="s">
        <v>173</v>
      </c>
      <c r="B104" s="126" t="s">
        <v>161</v>
      </c>
      <c r="C104" s="82"/>
      <c r="D104" s="132">
        <f>D127+D150*'0'!D$17/1000</f>
        <v>0</v>
      </c>
      <c r="E104" s="132">
        <f>E127+E150*'0'!E$17/1000</f>
        <v>0</v>
      </c>
      <c r="F104" s="132">
        <f>F127+F150*'0'!F$17/1000</f>
        <v>0</v>
      </c>
      <c r="G104" s="132">
        <f>G127+G150*'0'!G$17/1000</f>
        <v>0</v>
      </c>
      <c r="H104" s="132">
        <f>H127+H150*'0'!H$17/1000</f>
        <v>0</v>
      </c>
      <c r="I104" s="132">
        <f>I127+I150*'0'!I$17/1000</f>
        <v>0</v>
      </c>
      <c r="J104" s="132">
        <f>J127+J150*'0'!J$17/1000</f>
        <v>0</v>
      </c>
      <c r="K104" s="132">
        <f>K127+K150*'0'!K$17/1000</f>
        <v>0</v>
      </c>
      <c r="L104" s="132">
        <f>L127+L150*'0'!L$17/1000</f>
        <v>0</v>
      </c>
      <c r="M104" s="132">
        <f>M127+M150*'0'!M$17/1000</f>
        <v>0</v>
      </c>
      <c r="N104" s="132">
        <f>N127+N150*'0'!N$17/1000</f>
        <v>0</v>
      </c>
      <c r="O104" s="132">
        <f>O127+O150*'0'!O$17/1000</f>
        <v>0</v>
      </c>
      <c r="P104" s="132">
        <f>P127+P150*'0'!P$17/1000</f>
        <v>0</v>
      </c>
      <c r="Q104" s="132">
        <f>Q127+Q150*'0'!Q$17/1000</f>
        <v>0</v>
      </c>
      <c r="R104" s="132">
        <f>R127+R150*'0'!R$17/1000</f>
        <v>0</v>
      </c>
      <c r="S104" s="132">
        <f>S127+S150*'0'!S$17/1000</f>
        <v>0</v>
      </c>
      <c r="T104" s="132">
        <f>T127+T150*'0'!T$17/1000</f>
        <v>0</v>
      </c>
      <c r="U104" s="132">
        <f>U127+U150*'0'!U$17/1000</f>
        <v>0</v>
      </c>
      <c r="V104" s="132">
        <f>V127+V150*'0'!V$17/1000</f>
        <v>0</v>
      </c>
      <c r="W104" s="132">
        <f>W127+W150*'0'!W$17/1000</f>
        <v>0</v>
      </c>
      <c r="X104" s="132">
        <f>X127+X150*'0'!X$17/1000</f>
        <v>0</v>
      </c>
      <c r="Y104" s="132">
        <f>Y127+Y150*'0'!Y$17/1000</f>
        <v>0</v>
      </c>
      <c r="Z104" s="132">
        <f>Z127+Z150*'0'!Z$17/1000</f>
        <v>0</v>
      </c>
      <c r="AA104" s="132">
        <f>AA127+AA150*'0'!AA$17/1000</f>
        <v>0</v>
      </c>
      <c r="AB104" s="132">
        <f>AB127+AB150*'0'!AB$17/1000</f>
        <v>0</v>
      </c>
      <c r="AC104" s="132">
        <f>AC127+AC150*'0'!AC$17/1000</f>
        <v>0</v>
      </c>
      <c r="AD104" s="132">
        <f>AD127+AD150*'0'!AD$17/1000</f>
        <v>0</v>
      </c>
      <c r="AE104" s="132">
        <f>AE127+AE150*'0'!AE$17/1000</f>
        <v>0</v>
      </c>
      <c r="AF104" s="132">
        <f>AF127+AF150*'0'!AF$17/1000</f>
        <v>0</v>
      </c>
      <c r="AG104" s="132">
        <f>AG127+AG150*'0'!AG$17/1000</f>
        <v>0</v>
      </c>
      <c r="AH104" s="132">
        <f>AH127+AH150*'0'!AH$17/1000</f>
        <v>0</v>
      </c>
      <c r="AI104" s="132">
        <f>AI127+AI150*'0'!AI$17/1000</f>
        <v>0</v>
      </c>
      <c r="AJ104" s="132">
        <f>AJ127+AJ150*'0'!AJ$17/1000</f>
        <v>0</v>
      </c>
      <c r="AK104" s="132">
        <f>AK127+AK150*'0'!AK$17/1000</f>
        <v>0</v>
      </c>
      <c r="AL104" s="132">
        <f>AL127+AL150*'0'!AL$17/1000</f>
        <v>0</v>
      </c>
      <c r="AM104" s="132">
        <f>AM127+AM150*'0'!AM$17/1000</f>
        <v>0</v>
      </c>
      <c r="AN104" s="123"/>
      <c r="AO104" s="83">
        <f>O104</f>
        <v>0</v>
      </c>
      <c r="AP104" s="83">
        <f>AA104</f>
        <v>0</v>
      </c>
      <c r="AQ104" s="83">
        <f>AM104</f>
        <v>0</v>
      </c>
      <c r="AR104" s="124"/>
      <c r="AS104" s="124"/>
    </row>
    <row r="105" spans="1:45" s="64" customFormat="1" ht="13.2" outlineLevel="1">
      <c r="A105" s="147" t="s">
        <v>174</v>
      </c>
      <c r="B105" s="126" t="s">
        <v>161</v>
      </c>
      <c r="C105" s="82"/>
      <c r="D105" s="132">
        <f>D128+D151*'0'!D$17/1000</f>
        <v>0</v>
      </c>
      <c r="E105" s="132">
        <f>E128+E151*'0'!E$17/1000</f>
        <v>0</v>
      </c>
      <c r="F105" s="132">
        <f>F128+F151*'0'!F$17/1000</f>
        <v>0</v>
      </c>
      <c r="G105" s="132">
        <f>G128+G151*'0'!G$17/1000</f>
        <v>0</v>
      </c>
      <c r="H105" s="132">
        <f>H128+H151*'0'!H$17/1000</f>
        <v>0</v>
      </c>
      <c r="I105" s="132">
        <f>I128+I151*'0'!I$17/1000</f>
        <v>0</v>
      </c>
      <c r="J105" s="132">
        <f>J128+J151*'0'!J$17/1000</f>
        <v>0</v>
      </c>
      <c r="K105" s="132">
        <f>K128+K151*'0'!K$17/1000</f>
        <v>0</v>
      </c>
      <c r="L105" s="132">
        <f>L128+L151*'0'!L$17/1000</f>
        <v>0</v>
      </c>
      <c r="M105" s="132">
        <f>M128+M151*'0'!M$17/1000</f>
        <v>0</v>
      </c>
      <c r="N105" s="132">
        <f>N128+N151*'0'!N$17/1000</f>
        <v>0</v>
      </c>
      <c r="O105" s="132">
        <f>O128+O151*'0'!O$17/1000</f>
        <v>0</v>
      </c>
      <c r="P105" s="132">
        <f>P128+P151*'0'!P$17/1000</f>
        <v>0</v>
      </c>
      <c r="Q105" s="132">
        <f>Q128+Q151*'0'!Q$17/1000</f>
        <v>0</v>
      </c>
      <c r="R105" s="132">
        <f>R128+R151*'0'!R$17/1000</f>
        <v>0</v>
      </c>
      <c r="S105" s="132">
        <f>S128+S151*'0'!S$17/1000</f>
        <v>0</v>
      </c>
      <c r="T105" s="132">
        <f>T128+T151*'0'!T$17/1000</f>
        <v>0</v>
      </c>
      <c r="U105" s="132">
        <f>U128+U151*'0'!U$17/1000</f>
        <v>0</v>
      </c>
      <c r="V105" s="132">
        <f>V128+V151*'0'!V$17/1000</f>
        <v>0</v>
      </c>
      <c r="W105" s="132">
        <f>W128+W151*'0'!W$17/1000</f>
        <v>0</v>
      </c>
      <c r="X105" s="132">
        <f>X128+X151*'0'!X$17/1000</f>
        <v>0</v>
      </c>
      <c r="Y105" s="132">
        <f>Y128+Y151*'0'!Y$17/1000</f>
        <v>0</v>
      </c>
      <c r="Z105" s="132">
        <f>Z128+Z151*'0'!Z$17/1000</f>
        <v>0</v>
      </c>
      <c r="AA105" s="132">
        <f>AA128+AA151*'0'!AA$17/1000</f>
        <v>0</v>
      </c>
      <c r="AB105" s="132">
        <f>AB128+AB151*'0'!AB$17/1000</f>
        <v>0</v>
      </c>
      <c r="AC105" s="132">
        <f>AC128+AC151*'0'!AC$17/1000</f>
        <v>0</v>
      </c>
      <c r="AD105" s="132">
        <f>AD128+AD151*'0'!AD$17/1000</f>
        <v>0</v>
      </c>
      <c r="AE105" s="132">
        <f>AE128+AE151*'0'!AE$17/1000</f>
        <v>0</v>
      </c>
      <c r="AF105" s="132">
        <f>AF128+AF151*'0'!AF$17/1000</f>
        <v>0</v>
      </c>
      <c r="AG105" s="132">
        <f>AG128+AG151*'0'!AG$17/1000</f>
        <v>0</v>
      </c>
      <c r="AH105" s="132">
        <f>AH128+AH151*'0'!AH$17/1000</f>
        <v>0</v>
      </c>
      <c r="AI105" s="132">
        <f>AI128+AI151*'0'!AI$17/1000</f>
        <v>0</v>
      </c>
      <c r="AJ105" s="132">
        <f>AJ128+AJ151*'0'!AJ$17/1000</f>
        <v>0</v>
      </c>
      <c r="AK105" s="132">
        <f>AK128+AK151*'0'!AK$17/1000</f>
        <v>0</v>
      </c>
      <c r="AL105" s="132">
        <f>AL128+AL151*'0'!AL$17/1000</f>
        <v>0</v>
      </c>
      <c r="AM105" s="132">
        <f>AM128+AM151*'0'!AM$17/1000</f>
        <v>0</v>
      </c>
      <c r="AN105" s="123"/>
      <c r="AO105" s="83">
        <f>SUM(D105:O105)</f>
        <v>0</v>
      </c>
      <c r="AP105" s="83">
        <f>SUM(P105:AA105)</f>
        <v>0</v>
      </c>
      <c r="AQ105" s="83">
        <f>SUM(AB105:AM105)</f>
        <v>0</v>
      </c>
      <c r="AR105" s="124"/>
      <c r="AS105" s="124"/>
    </row>
    <row r="106" spans="1:45" s="64" customFormat="1" ht="13.2" outlineLevel="1">
      <c r="A106" s="147" t="s">
        <v>175</v>
      </c>
      <c r="B106" s="126" t="s">
        <v>161</v>
      </c>
      <c r="C106" s="82"/>
      <c r="D106" s="132">
        <f>D129+D152*'0'!D$17/1000</f>
        <v>0</v>
      </c>
      <c r="E106" s="132">
        <f>E129+E152*'0'!E$17/1000</f>
        <v>0</v>
      </c>
      <c r="F106" s="132">
        <f>F129+F152*'0'!F$17/1000</f>
        <v>0</v>
      </c>
      <c r="G106" s="132">
        <f>G129+G152*'0'!G$17/1000</f>
        <v>0</v>
      </c>
      <c r="H106" s="132">
        <f>H129+H152*'0'!H$17/1000</f>
        <v>0</v>
      </c>
      <c r="I106" s="132">
        <f>I129+I152*'0'!I$17/1000</f>
        <v>0</v>
      </c>
      <c r="J106" s="132">
        <f>J129+J152*'0'!J$17/1000</f>
        <v>0</v>
      </c>
      <c r="K106" s="132">
        <f>K129+K152*'0'!K$17/1000</f>
        <v>0</v>
      </c>
      <c r="L106" s="132">
        <f>L129+L152*'0'!L$17/1000</f>
        <v>0</v>
      </c>
      <c r="M106" s="132">
        <f>M129+M152*'0'!M$17/1000</f>
        <v>0</v>
      </c>
      <c r="N106" s="132">
        <f>N129+N152*'0'!N$17/1000</f>
        <v>0</v>
      </c>
      <c r="O106" s="132">
        <f>O129+O152*'0'!O$17/1000</f>
        <v>0</v>
      </c>
      <c r="P106" s="132">
        <f>P129+P152*'0'!P$17/1000</f>
        <v>0</v>
      </c>
      <c r="Q106" s="132">
        <f>Q129+Q152*'0'!Q$17/1000</f>
        <v>0</v>
      </c>
      <c r="R106" s="132">
        <f>R129+R152*'0'!R$17/1000</f>
        <v>0</v>
      </c>
      <c r="S106" s="132">
        <f>S129+S152*'0'!S$17/1000</f>
        <v>0</v>
      </c>
      <c r="T106" s="132">
        <f>T129+T152*'0'!T$17/1000</f>
        <v>0</v>
      </c>
      <c r="U106" s="132">
        <f>U129+U152*'0'!U$17/1000</f>
        <v>0</v>
      </c>
      <c r="V106" s="132">
        <f>V129+V152*'0'!V$17/1000</f>
        <v>0</v>
      </c>
      <c r="W106" s="132">
        <f>W129+W152*'0'!W$17/1000</f>
        <v>0</v>
      </c>
      <c r="X106" s="132">
        <f>X129+X152*'0'!X$17/1000</f>
        <v>0</v>
      </c>
      <c r="Y106" s="132">
        <f>Y129+Y152*'0'!Y$17/1000</f>
        <v>0</v>
      </c>
      <c r="Z106" s="132">
        <f>Z129+Z152*'0'!Z$17/1000</f>
        <v>0</v>
      </c>
      <c r="AA106" s="132">
        <f>AA129+AA152*'0'!AA$17/1000</f>
        <v>0</v>
      </c>
      <c r="AB106" s="132">
        <f>AB129+AB152*'0'!AB$17/1000</f>
        <v>0</v>
      </c>
      <c r="AC106" s="132">
        <f>AC129+AC152*'0'!AC$17/1000</f>
        <v>0</v>
      </c>
      <c r="AD106" s="132">
        <f>AD129+AD152*'0'!AD$17/1000</f>
        <v>0</v>
      </c>
      <c r="AE106" s="132">
        <f>AE129+AE152*'0'!AE$17/1000</f>
        <v>0</v>
      </c>
      <c r="AF106" s="132">
        <f>AF129+AF152*'0'!AF$17/1000</f>
        <v>0</v>
      </c>
      <c r="AG106" s="132">
        <f>AG129+AG152*'0'!AG$17/1000</f>
        <v>0</v>
      </c>
      <c r="AH106" s="132">
        <f>AH129+AH152*'0'!AH$17/1000</f>
        <v>0</v>
      </c>
      <c r="AI106" s="132">
        <f>AI129+AI152*'0'!AI$17/1000</f>
        <v>0</v>
      </c>
      <c r="AJ106" s="132">
        <f>AJ129+AJ152*'0'!AJ$17/1000</f>
        <v>0</v>
      </c>
      <c r="AK106" s="132">
        <f>AK129+AK152*'0'!AK$17/1000</f>
        <v>0</v>
      </c>
      <c r="AL106" s="132">
        <f>AL129+AL152*'0'!AL$17/1000</f>
        <v>0</v>
      </c>
      <c r="AM106" s="132">
        <f>AM129+AM152*'0'!AM$17/1000</f>
        <v>0</v>
      </c>
      <c r="AN106" s="123"/>
      <c r="AO106" s="83">
        <f>SUM(D106:O106)</f>
        <v>0</v>
      </c>
      <c r="AP106" s="83">
        <f>SUM(P106:AA106)</f>
        <v>0</v>
      </c>
      <c r="AQ106" s="83">
        <f>SUM(AB106:AM106)</f>
        <v>0</v>
      </c>
      <c r="AR106" s="124"/>
      <c r="AS106" s="124"/>
    </row>
    <row r="107" spans="1:45" s="64" customFormat="1" ht="13.2" outlineLevel="1">
      <c r="A107" s="147" t="s">
        <v>176</v>
      </c>
      <c r="B107" s="126" t="s">
        <v>161</v>
      </c>
      <c r="C107" s="82"/>
      <c r="D107" s="132">
        <f>D130+D153*'0'!D$17/1000</f>
        <v>0</v>
      </c>
      <c r="E107" s="132">
        <f>E130+E153*'0'!E$17/1000</f>
        <v>0</v>
      </c>
      <c r="F107" s="132">
        <f>F130+F153*'0'!F$17/1000</f>
        <v>0</v>
      </c>
      <c r="G107" s="132">
        <f>G130+G153*'0'!G$17/1000</f>
        <v>0</v>
      </c>
      <c r="H107" s="132">
        <f>H130+H153*'0'!H$17/1000</f>
        <v>0</v>
      </c>
      <c r="I107" s="132">
        <f>I130+I153*'0'!I$17/1000</f>
        <v>0</v>
      </c>
      <c r="J107" s="132">
        <f>J130+J153*'0'!J$17/1000</f>
        <v>0</v>
      </c>
      <c r="K107" s="132">
        <f>K130+K153*'0'!K$17/1000</f>
        <v>0</v>
      </c>
      <c r="L107" s="132">
        <f>L130+L153*'0'!L$17/1000</f>
        <v>0</v>
      </c>
      <c r="M107" s="132">
        <f>M130+M153*'0'!M$17/1000</f>
        <v>0</v>
      </c>
      <c r="N107" s="132">
        <f>N130+N153*'0'!N$17/1000</f>
        <v>0</v>
      </c>
      <c r="O107" s="132">
        <f>O130+O153*'0'!O$17/1000</f>
        <v>0</v>
      </c>
      <c r="P107" s="132">
        <f>P130+P153*'0'!P$17/1000</f>
        <v>0</v>
      </c>
      <c r="Q107" s="132">
        <f>Q130+Q153*'0'!Q$17/1000</f>
        <v>0</v>
      </c>
      <c r="R107" s="132">
        <f>R130+R153*'0'!R$17/1000</f>
        <v>0</v>
      </c>
      <c r="S107" s="132">
        <f>S130+S153*'0'!S$17/1000</f>
        <v>0</v>
      </c>
      <c r="T107" s="132">
        <f>T130+T153*'0'!T$17/1000</f>
        <v>0</v>
      </c>
      <c r="U107" s="132">
        <f>U130+U153*'0'!U$17/1000</f>
        <v>0</v>
      </c>
      <c r="V107" s="132">
        <f>V130+V153*'0'!V$17/1000</f>
        <v>0</v>
      </c>
      <c r="W107" s="132">
        <f>W130+W153*'0'!W$17/1000</f>
        <v>0</v>
      </c>
      <c r="X107" s="132">
        <f>X130+X153*'0'!X$17/1000</f>
        <v>0</v>
      </c>
      <c r="Y107" s="132">
        <f>Y130+Y153*'0'!Y$17/1000</f>
        <v>0</v>
      </c>
      <c r="Z107" s="132">
        <f>Z130+Z153*'0'!Z$17/1000</f>
        <v>0</v>
      </c>
      <c r="AA107" s="132">
        <f>AA130+AA153*'0'!AA$17/1000</f>
        <v>0</v>
      </c>
      <c r="AB107" s="132">
        <f>AB130+AB153*'0'!AB$17/1000</f>
        <v>0</v>
      </c>
      <c r="AC107" s="132">
        <f>AC130+AC153*'0'!AC$17/1000</f>
        <v>0</v>
      </c>
      <c r="AD107" s="132">
        <f>AD130+AD153*'0'!AD$17/1000</f>
        <v>0</v>
      </c>
      <c r="AE107" s="132">
        <f>AE130+AE153*'0'!AE$17/1000</f>
        <v>0</v>
      </c>
      <c r="AF107" s="132">
        <f>AF130+AF153*'0'!AF$17/1000</f>
        <v>0</v>
      </c>
      <c r="AG107" s="132">
        <f>AG130+AG153*'0'!AG$17/1000</f>
        <v>0</v>
      </c>
      <c r="AH107" s="132">
        <f>AH130+AH153*'0'!AH$17/1000</f>
        <v>0</v>
      </c>
      <c r="AI107" s="132">
        <f>AI130+AI153*'0'!AI$17/1000</f>
        <v>0</v>
      </c>
      <c r="AJ107" s="132">
        <f>AJ130+AJ153*'0'!AJ$17/1000</f>
        <v>0</v>
      </c>
      <c r="AK107" s="132">
        <f>AK130+AK153*'0'!AK$17/1000</f>
        <v>0</v>
      </c>
      <c r="AL107" s="132">
        <f>AL130+AL153*'0'!AL$17/1000</f>
        <v>0</v>
      </c>
      <c r="AM107" s="132">
        <f>AM130+AM153*'0'!AM$17/1000</f>
        <v>0</v>
      </c>
      <c r="AN107" s="123"/>
      <c r="AO107" s="83">
        <f t="shared" ref="AO107" si="260">SUM(D107:O107)</f>
        <v>0</v>
      </c>
      <c r="AP107" s="83">
        <f t="shared" ref="AP107" si="261">SUM(P107:AA107)</f>
        <v>0</v>
      </c>
      <c r="AQ107" s="83">
        <f t="shared" ref="AQ107" si="262">SUM(AB107:AM107)</f>
        <v>0</v>
      </c>
      <c r="AR107" s="124"/>
      <c r="AS107" s="124"/>
    </row>
    <row r="108" spans="1:45" s="64" customFormat="1" ht="13.2" outlineLevel="1">
      <c r="A108" s="147" t="s">
        <v>192</v>
      </c>
      <c r="B108" s="126" t="s">
        <v>161</v>
      </c>
      <c r="C108" s="82"/>
      <c r="D108" s="132">
        <f>D131+D154*'0'!D$17/1000</f>
        <v>0</v>
      </c>
      <c r="E108" s="132">
        <f>E131+E154*'0'!E$17/1000</f>
        <v>0</v>
      </c>
      <c r="F108" s="132">
        <f>F131+F154*'0'!F$17/1000</f>
        <v>0</v>
      </c>
      <c r="G108" s="132">
        <f>G131+G154*'0'!G$17/1000</f>
        <v>0</v>
      </c>
      <c r="H108" s="132">
        <f>H131+H154*'0'!H$17/1000</f>
        <v>0</v>
      </c>
      <c r="I108" s="132">
        <f>I131+I154*'0'!I$17/1000</f>
        <v>0</v>
      </c>
      <c r="J108" s="132">
        <f>J131+J154*'0'!J$17/1000</f>
        <v>0</v>
      </c>
      <c r="K108" s="132">
        <f>K131+K154*'0'!K$17/1000</f>
        <v>0</v>
      </c>
      <c r="L108" s="132">
        <f>L131+L154*'0'!L$17/1000</f>
        <v>0</v>
      </c>
      <c r="M108" s="132">
        <f>M131+M154*'0'!M$17/1000</f>
        <v>0</v>
      </c>
      <c r="N108" s="132">
        <f>N131+N154*'0'!N$17/1000</f>
        <v>0</v>
      </c>
      <c r="O108" s="132">
        <f>O131+O154*'0'!O$17/1000</f>
        <v>0</v>
      </c>
      <c r="P108" s="132">
        <f>P131+P154*'0'!P$17/1000</f>
        <v>0</v>
      </c>
      <c r="Q108" s="132">
        <f>Q131+Q154*'0'!Q$17/1000</f>
        <v>0</v>
      </c>
      <c r="R108" s="132">
        <f>R131+R154*'0'!R$17/1000</f>
        <v>0</v>
      </c>
      <c r="S108" s="132">
        <f>S131+S154*'0'!S$17/1000</f>
        <v>0</v>
      </c>
      <c r="T108" s="132">
        <f>T131+T154*'0'!T$17/1000</f>
        <v>0</v>
      </c>
      <c r="U108" s="132">
        <f>U131+U154*'0'!U$17/1000</f>
        <v>0</v>
      </c>
      <c r="V108" s="132">
        <f>V131+V154*'0'!V$17/1000</f>
        <v>0</v>
      </c>
      <c r="W108" s="132">
        <f>W131+W154*'0'!W$17/1000</f>
        <v>0</v>
      </c>
      <c r="X108" s="132">
        <f>X131+X154*'0'!X$17/1000</f>
        <v>0</v>
      </c>
      <c r="Y108" s="132">
        <f>Y131+Y154*'0'!Y$17/1000</f>
        <v>0</v>
      </c>
      <c r="Z108" s="132">
        <f>Z131+Z154*'0'!Z$17/1000</f>
        <v>0</v>
      </c>
      <c r="AA108" s="132">
        <f>AA131+AA154*'0'!AA$17/1000</f>
        <v>0</v>
      </c>
      <c r="AB108" s="132">
        <f>AB131+AB154*'0'!AB$17/1000</f>
        <v>0</v>
      </c>
      <c r="AC108" s="132">
        <f>AC131+AC154*'0'!AC$17/1000</f>
        <v>0</v>
      </c>
      <c r="AD108" s="132">
        <f>AD131+AD154*'0'!AD$17/1000</f>
        <v>0</v>
      </c>
      <c r="AE108" s="132">
        <f>AE131+AE154*'0'!AE$17/1000</f>
        <v>0</v>
      </c>
      <c r="AF108" s="132">
        <f>AF131+AF154*'0'!AF$17/1000</f>
        <v>0</v>
      </c>
      <c r="AG108" s="132">
        <f>AG131+AG154*'0'!AG$17/1000</f>
        <v>0</v>
      </c>
      <c r="AH108" s="132">
        <f>AH131+AH154*'0'!AH$17/1000</f>
        <v>0</v>
      </c>
      <c r="AI108" s="132">
        <f>AI131+AI154*'0'!AI$17/1000</f>
        <v>0</v>
      </c>
      <c r="AJ108" s="132">
        <f>AJ131+AJ154*'0'!AJ$17/1000</f>
        <v>0</v>
      </c>
      <c r="AK108" s="132">
        <f>AK131+AK154*'0'!AK$17/1000</f>
        <v>0</v>
      </c>
      <c r="AL108" s="132">
        <f>AL131+AL154*'0'!AL$17/1000</f>
        <v>0</v>
      </c>
      <c r="AM108" s="132">
        <f>AM131+AM154*'0'!AM$17/1000</f>
        <v>0</v>
      </c>
      <c r="AN108" s="123"/>
      <c r="AO108" s="83">
        <f>SUM(D108:O108)</f>
        <v>0</v>
      </c>
      <c r="AP108" s="83">
        <f>SUM(P108:AA108)</f>
        <v>0</v>
      </c>
      <c r="AQ108" s="83">
        <f>SUM(AB108:AM108)</f>
        <v>0</v>
      </c>
      <c r="AR108" s="124"/>
      <c r="AS108" s="124"/>
    </row>
    <row r="109" spans="1:45" s="64" customFormat="1" ht="13.2" outlineLevel="1">
      <c r="A109" s="147" t="s">
        <v>201</v>
      </c>
      <c r="B109" s="126" t="s">
        <v>161</v>
      </c>
      <c r="C109" s="82"/>
      <c r="D109" s="132">
        <f>D132+D155*'0'!D$17/1000</f>
        <v>0</v>
      </c>
      <c r="E109" s="132">
        <f>E132+E155*'0'!E$17/1000</f>
        <v>0</v>
      </c>
      <c r="F109" s="132">
        <f>F132+F155*'0'!F$17/1000</f>
        <v>0</v>
      </c>
      <c r="G109" s="132">
        <f>G132+G155*'0'!G$17/1000</f>
        <v>0</v>
      </c>
      <c r="H109" s="132">
        <f>H132+H155*'0'!H$17/1000</f>
        <v>0</v>
      </c>
      <c r="I109" s="132">
        <f>I132+I155*'0'!I$17/1000</f>
        <v>0</v>
      </c>
      <c r="J109" s="132">
        <f>J132+J155*'0'!J$17/1000</f>
        <v>0</v>
      </c>
      <c r="K109" s="132">
        <f>K132+K155*'0'!K$17/1000</f>
        <v>0</v>
      </c>
      <c r="L109" s="132">
        <f>L132+L155*'0'!L$17/1000</f>
        <v>0</v>
      </c>
      <c r="M109" s="132">
        <f>M132+M155*'0'!M$17/1000</f>
        <v>0</v>
      </c>
      <c r="N109" s="132">
        <f>N132+N155*'0'!N$17/1000</f>
        <v>0</v>
      </c>
      <c r="O109" s="132">
        <f>O132+O155*'0'!O$17/1000</f>
        <v>0</v>
      </c>
      <c r="P109" s="132">
        <f>P132+P155*'0'!P$17/1000</f>
        <v>0</v>
      </c>
      <c r="Q109" s="132">
        <f>Q132+Q155*'0'!Q$17/1000</f>
        <v>0</v>
      </c>
      <c r="R109" s="132">
        <f>R132+R155*'0'!R$17/1000</f>
        <v>0</v>
      </c>
      <c r="S109" s="132">
        <f>S132+S155*'0'!S$17/1000</f>
        <v>0</v>
      </c>
      <c r="T109" s="132">
        <f>T132+T155*'0'!T$17/1000</f>
        <v>0</v>
      </c>
      <c r="U109" s="132">
        <f>U132+U155*'0'!U$17/1000</f>
        <v>0</v>
      </c>
      <c r="V109" s="132">
        <f>V132+V155*'0'!V$17/1000</f>
        <v>0</v>
      </c>
      <c r="W109" s="132">
        <f>W132+W155*'0'!W$17/1000</f>
        <v>0</v>
      </c>
      <c r="X109" s="132">
        <f>X132+X155*'0'!X$17/1000</f>
        <v>0</v>
      </c>
      <c r="Y109" s="132">
        <f>Y132+Y155*'0'!Y$17/1000</f>
        <v>0</v>
      </c>
      <c r="Z109" s="132">
        <f>Z132+Z155*'0'!Z$17/1000</f>
        <v>0</v>
      </c>
      <c r="AA109" s="132">
        <f>AA132+AA155*'0'!AA$17/1000</f>
        <v>0</v>
      </c>
      <c r="AB109" s="132">
        <f>AB132+AB155*'0'!AB$17/1000</f>
        <v>0</v>
      </c>
      <c r="AC109" s="132">
        <f>AC132+AC155*'0'!AC$17/1000</f>
        <v>0</v>
      </c>
      <c r="AD109" s="132">
        <f>AD132+AD155*'0'!AD$17/1000</f>
        <v>0</v>
      </c>
      <c r="AE109" s="132">
        <f>AE132+AE155*'0'!AE$17/1000</f>
        <v>0</v>
      </c>
      <c r="AF109" s="132">
        <f>AF132+AF155*'0'!AF$17/1000</f>
        <v>0</v>
      </c>
      <c r="AG109" s="132">
        <f>AG132+AG155*'0'!AG$17/1000</f>
        <v>0</v>
      </c>
      <c r="AH109" s="132">
        <f>AH132+AH155*'0'!AH$17/1000</f>
        <v>0</v>
      </c>
      <c r="AI109" s="132">
        <f>AI132+AI155*'0'!AI$17/1000</f>
        <v>0</v>
      </c>
      <c r="AJ109" s="132">
        <f>AJ132+AJ155*'0'!AJ$17/1000</f>
        <v>0</v>
      </c>
      <c r="AK109" s="132">
        <f>AK132+AK155*'0'!AK$17/1000</f>
        <v>0</v>
      </c>
      <c r="AL109" s="132">
        <f>AL132+AL155*'0'!AL$17/1000</f>
        <v>0</v>
      </c>
      <c r="AM109" s="132">
        <f>AM132+AM155*'0'!AM$17/1000</f>
        <v>0</v>
      </c>
      <c r="AN109" s="123"/>
      <c r="AO109" s="83">
        <f t="shared" ref="AO109:AO111" si="263">SUM(D109:O109)</f>
        <v>0</v>
      </c>
      <c r="AP109" s="83">
        <f t="shared" ref="AP109:AP111" si="264">SUM(P109:AA109)</f>
        <v>0</v>
      </c>
      <c r="AQ109" s="83">
        <f>SUM(AB109:AM109)</f>
        <v>0</v>
      </c>
      <c r="AR109" s="124"/>
      <c r="AS109" s="124"/>
    </row>
    <row r="110" spans="1:45" s="64" customFormat="1" ht="13.2" outlineLevel="1">
      <c r="A110" s="147" t="s">
        <v>177</v>
      </c>
      <c r="B110" s="126" t="s">
        <v>161</v>
      </c>
      <c r="C110" s="82"/>
      <c r="D110" s="132">
        <f>'OPEX+CAPEX'!I40</f>
        <v>0</v>
      </c>
      <c r="E110" s="132">
        <f>'OPEX+CAPEX'!J40</f>
        <v>0</v>
      </c>
      <c r="F110" s="132">
        <f>'OPEX+CAPEX'!K40</f>
        <v>0</v>
      </c>
      <c r="G110" s="132">
        <f>'OPEX+CAPEX'!L40</f>
        <v>0</v>
      </c>
      <c r="H110" s="132">
        <f>'OPEX+CAPEX'!M40</f>
        <v>0</v>
      </c>
      <c r="I110" s="132">
        <f>'OPEX+CAPEX'!N40</f>
        <v>0</v>
      </c>
      <c r="J110" s="132">
        <f>'OPEX+CAPEX'!O40</f>
        <v>0</v>
      </c>
      <c r="K110" s="132">
        <f>'OPEX+CAPEX'!P40</f>
        <v>0</v>
      </c>
      <c r="L110" s="132">
        <f>'OPEX+CAPEX'!Q40</f>
        <v>0</v>
      </c>
      <c r="M110" s="132">
        <f>'OPEX+CAPEX'!R40</f>
        <v>0</v>
      </c>
      <c r="N110" s="132">
        <f>'OPEX+CAPEX'!S40</f>
        <v>0</v>
      </c>
      <c r="O110" s="132">
        <f>'OPEX+CAPEX'!T40</f>
        <v>0</v>
      </c>
      <c r="P110" s="132">
        <f>'OPEX+CAPEX'!U40</f>
        <v>0</v>
      </c>
      <c r="Q110" s="132">
        <f>'OPEX+CAPEX'!V40</f>
        <v>0</v>
      </c>
      <c r="R110" s="132">
        <f>'OPEX+CAPEX'!W40</f>
        <v>0</v>
      </c>
      <c r="S110" s="132">
        <f>'OPEX+CAPEX'!X40</f>
        <v>0</v>
      </c>
      <c r="T110" s="132">
        <f>'OPEX+CAPEX'!Y40</f>
        <v>0</v>
      </c>
      <c r="U110" s="132">
        <f>'OPEX+CAPEX'!Z40</f>
        <v>0</v>
      </c>
      <c r="V110" s="132">
        <f>'OPEX+CAPEX'!AA40</f>
        <v>0</v>
      </c>
      <c r="W110" s="132">
        <f>'OPEX+CAPEX'!AB40</f>
        <v>0</v>
      </c>
      <c r="X110" s="132">
        <f>'OPEX+CAPEX'!AC40</f>
        <v>0</v>
      </c>
      <c r="Y110" s="132">
        <f>'OPEX+CAPEX'!AD40</f>
        <v>0</v>
      </c>
      <c r="Z110" s="132">
        <f>'OPEX+CAPEX'!AE40</f>
        <v>0</v>
      </c>
      <c r="AA110" s="132">
        <f>'OPEX+CAPEX'!AF40</f>
        <v>0</v>
      </c>
      <c r="AB110" s="132">
        <f>'OPEX+CAPEX'!AG40</f>
        <v>0</v>
      </c>
      <c r="AC110" s="132">
        <f>'OPEX+CAPEX'!AH40</f>
        <v>0</v>
      </c>
      <c r="AD110" s="132">
        <f>'OPEX+CAPEX'!AI40</f>
        <v>0</v>
      </c>
      <c r="AE110" s="132">
        <f>'OPEX+CAPEX'!AJ40</f>
        <v>0</v>
      </c>
      <c r="AF110" s="132">
        <f>'OPEX+CAPEX'!AK40</f>
        <v>0</v>
      </c>
      <c r="AG110" s="132">
        <f>'OPEX+CAPEX'!AL40</f>
        <v>0</v>
      </c>
      <c r="AH110" s="132">
        <f>'OPEX+CAPEX'!AM40</f>
        <v>0</v>
      </c>
      <c r="AI110" s="132">
        <f>'OPEX+CAPEX'!AN40</f>
        <v>0</v>
      </c>
      <c r="AJ110" s="132">
        <f>'OPEX+CAPEX'!AO40</f>
        <v>0</v>
      </c>
      <c r="AK110" s="132">
        <f>'OPEX+CAPEX'!AP40</f>
        <v>0</v>
      </c>
      <c r="AL110" s="132">
        <f>'OPEX+CAPEX'!AQ40</f>
        <v>0</v>
      </c>
      <c r="AM110" s="132">
        <f>'OPEX+CAPEX'!AR40</f>
        <v>0</v>
      </c>
      <c r="AN110" s="123"/>
      <c r="AO110" s="83">
        <f t="shared" si="263"/>
        <v>0</v>
      </c>
      <c r="AP110" s="83">
        <f t="shared" si="264"/>
        <v>0</v>
      </c>
      <c r="AQ110" s="83">
        <f>SUM(AB110:AM110)</f>
        <v>0</v>
      </c>
      <c r="AR110" s="124"/>
      <c r="AS110" s="124"/>
    </row>
    <row r="111" spans="1:45" s="64" customFormat="1" ht="13.2" outlineLevel="1">
      <c r="A111" s="147" t="s">
        <v>178</v>
      </c>
      <c r="B111" s="126" t="s">
        <v>161</v>
      </c>
      <c r="C111" s="82"/>
      <c r="D111" s="132">
        <f>D134+D157*'0'!D$17/1000</f>
        <v>0</v>
      </c>
      <c r="E111" s="132">
        <f>E134+E157*'0'!E$17/1000</f>
        <v>0</v>
      </c>
      <c r="F111" s="132">
        <f>F134+F157*'0'!F$17/1000</f>
        <v>0</v>
      </c>
      <c r="G111" s="132">
        <f>G134+G157*'0'!G$17/1000</f>
        <v>0</v>
      </c>
      <c r="H111" s="132">
        <f>H134+H157*'0'!H$17/1000</f>
        <v>0</v>
      </c>
      <c r="I111" s="132">
        <f>I134+I157*'0'!I$17/1000</f>
        <v>0</v>
      </c>
      <c r="J111" s="132">
        <f>J134+J157*'0'!J$17/1000</f>
        <v>0</v>
      </c>
      <c r="K111" s="132">
        <f>K134+K157*'0'!K$17/1000</f>
        <v>0</v>
      </c>
      <c r="L111" s="132">
        <f>L134+L157*'0'!L$17/1000</f>
        <v>0</v>
      </c>
      <c r="M111" s="132">
        <f>M134+M157*'0'!M$17/1000</f>
        <v>0</v>
      </c>
      <c r="N111" s="132">
        <f>N134+N157*'0'!N$17/1000</f>
        <v>0</v>
      </c>
      <c r="O111" s="132">
        <f>O134+O157*'0'!O$17/1000</f>
        <v>0</v>
      </c>
      <c r="P111" s="132">
        <f>P134+P157*'0'!P$17/1000</f>
        <v>0</v>
      </c>
      <c r="Q111" s="132">
        <f>Q134+Q157*'0'!Q$17/1000</f>
        <v>0</v>
      </c>
      <c r="R111" s="132">
        <f>R134+R157*'0'!R$17/1000</f>
        <v>0</v>
      </c>
      <c r="S111" s="132">
        <f>S134+S157*'0'!S$17/1000</f>
        <v>0</v>
      </c>
      <c r="T111" s="132">
        <f>T134+T157*'0'!T$17/1000</f>
        <v>0</v>
      </c>
      <c r="U111" s="132">
        <f>U134+U157*'0'!U$17/1000</f>
        <v>0</v>
      </c>
      <c r="V111" s="132">
        <f>V134+V157*'0'!V$17/1000</f>
        <v>0</v>
      </c>
      <c r="W111" s="132">
        <f>W134+W157*'0'!W$17/1000</f>
        <v>0</v>
      </c>
      <c r="X111" s="132">
        <f>X134+X157*'0'!X$17/1000</f>
        <v>0</v>
      </c>
      <c r="Y111" s="132">
        <f>Y134+Y157*'0'!Y$17/1000</f>
        <v>0</v>
      </c>
      <c r="Z111" s="132">
        <f>Z134+Z157*'0'!Z$17/1000</f>
        <v>0</v>
      </c>
      <c r="AA111" s="132">
        <f>AA134+AA157*'0'!AA$17/1000</f>
        <v>0</v>
      </c>
      <c r="AB111" s="132">
        <f>AB134+AB157*'0'!AB$17/1000</f>
        <v>0</v>
      </c>
      <c r="AC111" s="132">
        <f>AC134+AC157*'0'!AC$17/1000</f>
        <v>0</v>
      </c>
      <c r="AD111" s="132">
        <f>AD134+AD157*'0'!AD$17/1000</f>
        <v>0</v>
      </c>
      <c r="AE111" s="132">
        <f>AE134+AE157*'0'!AE$17/1000</f>
        <v>0</v>
      </c>
      <c r="AF111" s="132">
        <f>AF134+AF157*'0'!AF$17/1000</f>
        <v>0</v>
      </c>
      <c r="AG111" s="132">
        <f>AG134+AG157*'0'!AG$17/1000</f>
        <v>0</v>
      </c>
      <c r="AH111" s="132">
        <f>AH134+AH157*'0'!AH$17/1000</f>
        <v>0</v>
      </c>
      <c r="AI111" s="132">
        <f>AI134+AI157*'0'!AI$17/1000</f>
        <v>0</v>
      </c>
      <c r="AJ111" s="132">
        <f>AJ134+AJ157*'0'!AJ$17/1000</f>
        <v>0</v>
      </c>
      <c r="AK111" s="132">
        <f>AK134+AK157*'0'!AK$17/1000</f>
        <v>0</v>
      </c>
      <c r="AL111" s="132">
        <f>AL134+AL157*'0'!AL$17/1000</f>
        <v>0</v>
      </c>
      <c r="AM111" s="132">
        <f>AM134+AM157*'0'!AM$17/1000</f>
        <v>0</v>
      </c>
      <c r="AN111" s="123"/>
      <c r="AO111" s="83">
        <f t="shared" si="263"/>
        <v>0</v>
      </c>
      <c r="AP111" s="83">
        <f t="shared" si="264"/>
        <v>0</v>
      </c>
      <c r="AQ111" s="83">
        <f>SUM(AB111:AM111)</f>
        <v>0</v>
      </c>
      <c r="AR111" s="124"/>
      <c r="AS111" s="124"/>
    </row>
    <row r="112" spans="1:45" outlineLevel="1">
      <c r="A112" s="145" t="s">
        <v>190</v>
      </c>
      <c r="AN112" s="60"/>
    </row>
    <row r="113" spans="1:45" s="64" customFormat="1" ht="13.2" outlineLevel="1">
      <c r="A113" s="147" t="s">
        <v>187</v>
      </c>
      <c r="B113" s="122" t="s">
        <v>158</v>
      </c>
      <c r="C113" s="82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3"/>
      <c r="AO113" s="83">
        <f t="shared" ref="AO113" si="265">SUM(D113:O113)</f>
        <v>0</v>
      </c>
      <c r="AP113" s="83">
        <f t="shared" ref="AP113" si="266">SUM(P113:AA113)</f>
        <v>0</v>
      </c>
      <c r="AQ113" s="83">
        <f t="shared" ref="AQ113" si="267">SUM(AB113:AM113)</f>
        <v>0</v>
      </c>
      <c r="AR113" s="124"/>
      <c r="AS113" s="124"/>
    </row>
    <row r="114" spans="1:45" s="64" customFormat="1" ht="13.2" outlineLevel="1">
      <c r="A114" s="147" t="s">
        <v>188</v>
      </c>
      <c r="B114" s="122" t="s">
        <v>168</v>
      </c>
      <c r="C114" s="82"/>
      <c r="D114" s="133">
        <v>0.5</v>
      </c>
      <c r="E114" s="133">
        <v>0.5</v>
      </c>
      <c r="F114" s="133">
        <v>0.5</v>
      </c>
      <c r="G114" s="133">
        <v>0.5</v>
      </c>
      <c r="H114" s="133">
        <v>0.5</v>
      </c>
      <c r="I114" s="133">
        <v>0.5</v>
      </c>
      <c r="J114" s="133">
        <v>0.5</v>
      </c>
      <c r="K114" s="133">
        <v>0.5</v>
      </c>
      <c r="L114" s="133">
        <v>0.5</v>
      </c>
      <c r="M114" s="133">
        <v>0.5</v>
      </c>
      <c r="N114" s="133">
        <v>0.5</v>
      </c>
      <c r="O114" s="133">
        <v>0.5</v>
      </c>
      <c r="P114" s="133">
        <v>0.5</v>
      </c>
      <c r="Q114" s="133">
        <v>0.5</v>
      </c>
      <c r="R114" s="133">
        <v>0.5</v>
      </c>
      <c r="S114" s="133">
        <v>0.5</v>
      </c>
      <c r="T114" s="133">
        <v>0.5</v>
      </c>
      <c r="U114" s="133">
        <v>0.5</v>
      </c>
      <c r="V114" s="133">
        <v>0.5</v>
      </c>
      <c r="W114" s="133">
        <v>0.5</v>
      </c>
      <c r="X114" s="133">
        <v>0.5</v>
      </c>
      <c r="Y114" s="133">
        <v>0.5</v>
      </c>
      <c r="Z114" s="133">
        <v>0.5</v>
      </c>
      <c r="AA114" s="133">
        <v>0.5</v>
      </c>
      <c r="AB114" s="133">
        <v>0.5</v>
      </c>
      <c r="AC114" s="133">
        <v>0.5</v>
      </c>
      <c r="AD114" s="133">
        <v>0.5</v>
      </c>
      <c r="AE114" s="133">
        <v>0.5</v>
      </c>
      <c r="AF114" s="133">
        <v>0.5</v>
      </c>
      <c r="AG114" s="133">
        <v>0.5</v>
      </c>
      <c r="AH114" s="133">
        <v>0.5</v>
      </c>
      <c r="AI114" s="133">
        <v>0.5</v>
      </c>
      <c r="AJ114" s="133">
        <v>0.5</v>
      </c>
      <c r="AK114" s="133">
        <v>0.5</v>
      </c>
      <c r="AL114" s="133">
        <v>0.5</v>
      </c>
      <c r="AM114" s="133">
        <v>0.5</v>
      </c>
      <c r="AN114" s="123"/>
      <c r="AO114" s="134">
        <f>AVERAGE(D114:O114)</f>
        <v>0.5</v>
      </c>
      <c r="AP114" s="134">
        <f>AVERAGE(P114:AA114)</f>
        <v>0.5</v>
      </c>
      <c r="AQ114" s="134">
        <f>AVERAGE(AB114:AM114)</f>
        <v>0.5</v>
      </c>
      <c r="AR114" s="124"/>
      <c r="AS114" s="124"/>
    </row>
    <row r="115" spans="1:45" s="64" customFormat="1" ht="13.2" outlineLevel="1">
      <c r="A115" s="147" t="s">
        <v>159</v>
      </c>
      <c r="B115" s="122" t="s">
        <v>158</v>
      </c>
      <c r="C115" s="82"/>
      <c r="D115" s="89">
        <f>D113*D114</f>
        <v>0</v>
      </c>
      <c r="E115" s="89">
        <f t="shared" ref="E115" si="268">E113*E114</f>
        <v>0</v>
      </c>
      <c r="F115" s="89">
        <f t="shared" ref="F115" si="269">F113*F114</f>
        <v>0</v>
      </c>
      <c r="G115" s="89">
        <f t="shared" ref="G115" si="270">G113*G114</f>
        <v>0</v>
      </c>
      <c r="H115" s="89">
        <f t="shared" ref="H115" si="271">H113*H114</f>
        <v>0</v>
      </c>
      <c r="I115" s="89">
        <f t="shared" ref="I115" si="272">I113*I114</f>
        <v>0</v>
      </c>
      <c r="J115" s="89">
        <f t="shared" ref="J115" si="273">J113*J114</f>
        <v>0</v>
      </c>
      <c r="K115" s="89">
        <f t="shared" ref="K115" si="274">K113*K114</f>
        <v>0</v>
      </c>
      <c r="L115" s="89">
        <f t="shared" ref="L115" si="275">L113*L114</f>
        <v>0</v>
      </c>
      <c r="M115" s="89">
        <f t="shared" ref="M115" si="276">M113*M114</f>
        <v>0</v>
      </c>
      <c r="N115" s="89">
        <f t="shared" ref="N115" si="277">N113*N114</f>
        <v>0</v>
      </c>
      <c r="O115" s="89">
        <f t="shared" ref="O115" si="278">O113*O114</f>
        <v>0</v>
      </c>
      <c r="P115" s="89">
        <f t="shared" ref="P115" si="279">P113*P114</f>
        <v>0</v>
      </c>
      <c r="Q115" s="89">
        <f t="shared" ref="Q115" si="280">Q113*Q114</f>
        <v>0</v>
      </c>
      <c r="R115" s="89">
        <f t="shared" ref="R115" si="281">R113*R114</f>
        <v>0</v>
      </c>
      <c r="S115" s="89">
        <f t="shared" ref="S115" si="282">S113*S114</f>
        <v>0</v>
      </c>
      <c r="T115" s="89">
        <f t="shared" ref="T115" si="283">T113*T114</f>
        <v>0</v>
      </c>
      <c r="U115" s="89">
        <f t="shared" ref="U115" si="284">U113*U114</f>
        <v>0</v>
      </c>
      <c r="V115" s="89">
        <f t="shared" ref="V115" si="285">V113*V114</f>
        <v>0</v>
      </c>
      <c r="W115" s="89">
        <f t="shared" ref="W115" si="286">W113*W114</f>
        <v>0</v>
      </c>
      <c r="X115" s="89">
        <f t="shared" ref="X115" si="287">X113*X114</f>
        <v>0</v>
      </c>
      <c r="Y115" s="89">
        <f t="shared" ref="Y115" si="288">Y113*Y114</f>
        <v>0</v>
      </c>
      <c r="Z115" s="89">
        <f t="shared" ref="Z115" si="289">Z113*Z114</f>
        <v>0</v>
      </c>
      <c r="AA115" s="89">
        <f t="shared" ref="AA115" si="290">AA113*AA114</f>
        <v>0</v>
      </c>
      <c r="AB115" s="89">
        <f t="shared" ref="AB115" si="291">AB113*AB114</f>
        <v>0</v>
      </c>
      <c r="AC115" s="89">
        <f t="shared" ref="AC115" si="292">AC113*AC114</f>
        <v>0</v>
      </c>
      <c r="AD115" s="89">
        <f t="shared" ref="AD115" si="293">AD113*AD114</f>
        <v>0</v>
      </c>
      <c r="AE115" s="89">
        <f t="shared" ref="AE115" si="294">AE113*AE114</f>
        <v>0</v>
      </c>
      <c r="AF115" s="89">
        <f t="shared" ref="AF115" si="295">AF113*AF114</f>
        <v>0</v>
      </c>
      <c r="AG115" s="89">
        <f t="shared" ref="AG115" si="296">AG113*AG114</f>
        <v>0</v>
      </c>
      <c r="AH115" s="89">
        <f t="shared" ref="AH115" si="297">AH113*AH114</f>
        <v>0</v>
      </c>
      <c r="AI115" s="89">
        <f t="shared" ref="AI115" si="298">AI113*AI114</f>
        <v>0</v>
      </c>
      <c r="AJ115" s="89">
        <f t="shared" ref="AJ115" si="299">AJ113*AJ114</f>
        <v>0</v>
      </c>
      <c r="AK115" s="89">
        <f t="shared" ref="AK115" si="300">AK113*AK114</f>
        <v>0</v>
      </c>
      <c r="AL115" s="89">
        <f t="shared" ref="AL115" si="301">AL113*AL114</f>
        <v>0</v>
      </c>
      <c r="AM115" s="89">
        <f t="shared" ref="AM115" si="302">AM113*AM114</f>
        <v>0</v>
      </c>
      <c r="AN115" s="123"/>
      <c r="AO115" s="83">
        <f t="shared" ref="AO115" si="303">SUM(D115:O115)</f>
        <v>0</v>
      </c>
      <c r="AP115" s="83">
        <f t="shared" ref="AP115" si="304">SUM(P115:AA115)</f>
        <v>0</v>
      </c>
      <c r="AQ115" s="83">
        <f>SUM(AB115:AM115)</f>
        <v>0</v>
      </c>
      <c r="AR115" s="124"/>
      <c r="AS115" s="124"/>
    </row>
    <row r="116" spans="1:45" s="64" customFormat="1" ht="13.2" outlineLevel="1">
      <c r="A116" s="147" t="s">
        <v>160</v>
      </c>
      <c r="B116" s="126" t="s">
        <v>161</v>
      </c>
      <c r="C116" s="82"/>
      <c r="D116" s="125">
        <v>50</v>
      </c>
      <c r="E116" s="125">
        <v>50</v>
      </c>
      <c r="F116" s="125">
        <v>50</v>
      </c>
      <c r="G116" s="125">
        <v>50</v>
      </c>
      <c r="H116" s="125">
        <v>50</v>
      </c>
      <c r="I116" s="125">
        <v>50</v>
      </c>
      <c r="J116" s="125">
        <v>50</v>
      </c>
      <c r="K116" s="125">
        <v>50</v>
      </c>
      <c r="L116" s="125">
        <v>50</v>
      </c>
      <c r="M116" s="125">
        <v>50</v>
      </c>
      <c r="N116" s="125">
        <v>50</v>
      </c>
      <c r="O116" s="125">
        <v>50</v>
      </c>
      <c r="P116" s="125">
        <v>50</v>
      </c>
      <c r="Q116" s="125">
        <v>50</v>
      </c>
      <c r="R116" s="125">
        <v>50</v>
      </c>
      <c r="S116" s="125">
        <v>50</v>
      </c>
      <c r="T116" s="125">
        <v>50</v>
      </c>
      <c r="U116" s="125">
        <v>50</v>
      </c>
      <c r="V116" s="125">
        <v>50</v>
      </c>
      <c r="W116" s="125">
        <v>50</v>
      </c>
      <c r="X116" s="125">
        <v>50</v>
      </c>
      <c r="Y116" s="125">
        <v>50</v>
      </c>
      <c r="Z116" s="125">
        <v>50</v>
      </c>
      <c r="AA116" s="125">
        <v>50</v>
      </c>
      <c r="AB116" s="125">
        <v>50</v>
      </c>
      <c r="AC116" s="125">
        <v>50</v>
      </c>
      <c r="AD116" s="125">
        <v>50</v>
      </c>
      <c r="AE116" s="125">
        <v>50</v>
      </c>
      <c r="AF116" s="125">
        <v>50</v>
      </c>
      <c r="AG116" s="125">
        <v>50</v>
      </c>
      <c r="AH116" s="125">
        <v>50</v>
      </c>
      <c r="AI116" s="125">
        <v>50</v>
      </c>
      <c r="AJ116" s="125">
        <v>50</v>
      </c>
      <c r="AK116" s="125">
        <v>50</v>
      </c>
      <c r="AL116" s="125">
        <v>50</v>
      </c>
      <c r="AM116" s="125">
        <v>50</v>
      </c>
      <c r="AN116" s="123"/>
      <c r="AO116" s="83">
        <f>AVERAGE(D116:O116)</f>
        <v>50</v>
      </c>
      <c r="AP116" s="83">
        <f>AVERAGE(P116:AA116)</f>
        <v>50</v>
      </c>
      <c r="AQ116" s="83">
        <f>AVERAGE(AB116:AM116)</f>
        <v>50</v>
      </c>
      <c r="AR116" s="124"/>
      <c r="AS116" s="124"/>
    </row>
    <row r="117" spans="1:45" s="64" customFormat="1" ht="13.2" outlineLevel="1">
      <c r="A117" s="147" t="s">
        <v>162</v>
      </c>
      <c r="B117" s="126" t="s">
        <v>161</v>
      </c>
      <c r="C117" s="82"/>
      <c r="D117" s="89">
        <f>D115*D116</f>
        <v>0</v>
      </c>
      <c r="E117" s="89">
        <f>E115*E116</f>
        <v>0</v>
      </c>
      <c r="F117" s="89">
        <f t="shared" ref="F117:AM117" si="305">F115*F116</f>
        <v>0</v>
      </c>
      <c r="G117" s="89">
        <f t="shared" si="305"/>
        <v>0</v>
      </c>
      <c r="H117" s="89">
        <f t="shared" si="305"/>
        <v>0</v>
      </c>
      <c r="I117" s="89">
        <f t="shared" si="305"/>
        <v>0</v>
      </c>
      <c r="J117" s="89">
        <f t="shared" si="305"/>
        <v>0</v>
      </c>
      <c r="K117" s="89">
        <f t="shared" si="305"/>
        <v>0</v>
      </c>
      <c r="L117" s="89">
        <f t="shared" si="305"/>
        <v>0</v>
      </c>
      <c r="M117" s="89">
        <f t="shared" si="305"/>
        <v>0</v>
      </c>
      <c r="N117" s="89">
        <f t="shared" si="305"/>
        <v>0</v>
      </c>
      <c r="O117" s="89">
        <f t="shared" si="305"/>
        <v>0</v>
      </c>
      <c r="P117" s="89">
        <f t="shared" si="305"/>
        <v>0</v>
      </c>
      <c r="Q117" s="89">
        <f t="shared" si="305"/>
        <v>0</v>
      </c>
      <c r="R117" s="89">
        <f t="shared" si="305"/>
        <v>0</v>
      </c>
      <c r="S117" s="89">
        <f t="shared" si="305"/>
        <v>0</v>
      </c>
      <c r="T117" s="89">
        <f t="shared" si="305"/>
        <v>0</v>
      </c>
      <c r="U117" s="89">
        <f t="shared" si="305"/>
        <v>0</v>
      </c>
      <c r="V117" s="89">
        <f t="shared" si="305"/>
        <v>0</v>
      </c>
      <c r="W117" s="89">
        <f t="shared" si="305"/>
        <v>0</v>
      </c>
      <c r="X117" s="89">
        <f t="shared" si="305"/>
        <v>0</v>
      </c>
      <c r="Y117" s="89">
        <f t="shared" si="305"/>
        <v>0</v>
      </c>
      <c r="Z117" s="89">
        <f t="shared" si="305"/>
        <v>0</v>
      </c>
      <c r="AA117" s="89">
        <f t="shared" si="305"/>
        <v>0</v>
      </c>
      <c r="AB117" s="89">
        <f t="shared" si="305"/>
        <v>0</v>
      </c>
      <c r="AC117" s="89">
        <f t="shared" si="305"/>
        <v>0</v>
      </c>
      <c r="AD117" s="89">
        <f t="shared" si="305"/>
        <v>0</v>
      </c>
      <c r="AE117" s="89">
        <f t="shared" si="305"/>
        <v>0</v>
      </c>
      <c r="AF117" s="89">
        <f t="shared" si="305"/>
        <v>0</v>
      </c>
      <c r="AG117" s="89">
        <f t="shared" si="305"/>
        <v>0</v>
      </c>
      <c r="AH117" s="89">
        <f t="shared" si="305"/>
        <v>0</v>
      </c>
      <c r="AI117" s="89">
        <f t="shared" si="305"/>
        <v>0</v>
      </c>
      <c r="AJ117" s="89">
        <f t="shared" si="305"/>
        <v>0</v>
      </c>
      <c r="AK117" s="89">
        <f t="shared" si="305"/>
        <v>0</v>
      </c>
      <c r="AL117" s="89">
        <f t="shared" si="305"/>
        <v>0</v>
      </c>
      <c r="AM117" s="89">
        <f t="shared" si="305"/>
        <v>0</v>
      </c>
      <c r="AN117" s="123"/>
      <c r="AO117" s="83">
        <f t="shared" ref="AO117" si="306">SUM(D117:O117)</f>
        <v>0</v>
      </c>
      <c r="AP117" s="83">
        <f t="shared" ref="AP117" si="307">SUM(P117:AA117)</f>
        <v>0</v>
      </c>
      <c r="AQ117" s="83">
        <f t="shared" ref="AQ117" si="308">SUM(AB117:AM117)</f>
        <v>0</v>
      </c>
      <c r="AR117" s="124"/>
      <c r="AS117" s="124"/>
    </row>
    <row r="118" spans="1:45" s="130" customFormat="1" ht="13.2" outlineLevel="1">
      <c r="A118" s="147" t="s">
        <v>163</v>
      </c>
      <c r="B118" s="126" t="s">
        <v>164</v>
      </c>
      <c r="C118" s="127"/>
      <c r="D118" s="125">
        <v>12</v>
      </c>
      <c r="E118" s="125">
        <v>12</v>
      </c>
      <c r="F118" s="125">
        <v>12</v>
      </c>
      <c r="G118" s="125">
        <v>12</v>
      </c>
      <c r="H118" s="125">
        <v>12</v>
      </c>
      <c r="I118" s="125">
        <v>12</v>
      </c>
      <c r="J118" s="125">
        <v>12</v>
      </c>
      <c r="K118" s="125">
        <v>12</v>
      </c>
      <c r="L118" s="125">
        <v>12</v>
      </c>
      <c r="M118" s="125">
        <v>12</v>
      </c>
      <c r="N118" s="125">
        <v>12</v>
      </c>
      <c r="O118" s="125">
        <v>12</v>
      </c>
      <c r="P118" s="125">
        <v>12</v>
      </c>
      <c r="Q118" s="125">
        <v>12</v>
      </c>
      <c r="R118" s="125">
        <v>12</v>
      </c>
      <c r="S118" s="125">
        <v>12</v>
      </c>
      <c r="T118" s="125">
        <v>12</v>
      </c>
      <c r="U118" s="125">
        <v>12</v>
      </c>
      <c r="V118" s="125">
        <v>12</v>
      </c>
      <c r="W118" s="125">
        <v>12</v>
      </c>
      <c r="X118" s="125">
        <v>12</v>
      </c>
      <c r="Y118" s="125">
        <v>12</v>
      </c>
      <c r="Z118" s="125">
        <v>12</v>
      </c>
      <c r="AA118" s="125">
        <v>12</v>
      </c>
      <c r="AB118" s="125">
        <v>12</v>
      </c>
      <c r="AC118" s="125">
        <v>12</v>
      </c>
      <c r="AD118" s="125">
        <v>12</v>
      </c>
      <c r="AE118" s="125">
        <v>12</v>
      </c>
      <c r="AF118" s="125">
        <v>12</v>
      </c>
      <c r="AG118" s="125">
        <v>12</v>
      </c>
      <c r="AH118" s="125">
        <v>12</v>
      </c>
      <c r="AI118" s="125">
        <v>12</v>
      </c>
      <c r="AJ118" s="125">
        <v>12</v>
      </c>
      <c r="AK118" s="125">
        <v>12</v>
      </c>
      <c r="AL118" s="125">
        <v>12</v>
      </c>
      <c r="AM118" s="125">
        <v>12</v>
      </c>
      <c r="AN118" s="128"/>
      <c r="AO118" s="83">
        <f>AVERAGE(D118:O118)</f>
        <v>12</v>
      </c>
      <c r="AP118" s="83">
        <f>AVERAGE(P118:AA118)</f>
        <v>12</v>
      </c>
      <c r="AQ118" s="83">
        <f>AVERAGE(AB118:AM118)</f>
        <v>12</v>
      </c>
      <c r="AR118" s="129"/>
      <c r="AS118" s="129"/>
    </row>
    <row r="119" spans="1:45" s="64" customFormat="1" ht="13.2" outlineLevel="1">
      <c r="A119" s="147" t="s">
        <v>165</v>
      </c>
      <c r="B119" s="126" t="s">
        <v>161</v>
      </c>
      <c r="C119" s="82"/>
      <c r="D119" s="123">
        <f>C120/D118</f>
        <v>0</v>
      </c>
      <c r="E119" s="123">
        <f>D120/E118</f>
        <v>0</v>
      </c>
      <c r="F119" s="123">
        <f t="shared" ref="F119" si="309">E120/F118</f>
        <v>0</v>
      </c>
      <c r="G119" s="123">
        <f t="shared" ref="G119" si="310">F120/G118</f>
        <v>0</v>
      </c>
      <c r="H119" s="123">
        <f t="shared" ref="H119" si="311">G120/H118</f>
        <v>0</v>
      </c>
      <c r="I119" s="123">
        <f t="shared" ref="I119" si="312">H120/I118</f>
        <v>0</v>
      </c>
      <c r="J119" s="123">
        <f t="shared" ref="J119" si="313">I120/J118</f>
        <v>0</v>
      </c>
      <c r="K119" s="123">
        <f t="shared" ref="K119" si="314">J120/K118</f>
        <v>0</v>
      </c>
      <c r="L119" s="123">
        <f t="shared" ref="L119" si="315">K120/L118</f>
        <v>0</v>
      </c>
      <c r="M119" s="123">
        <f t="shared" ref="M119" si="316">L120/M118</f>
        <v>0</v>
      </c>
      <c r="N119" s="123">
        <f t="shared" ref="N119" si="317">M120/N118</f>
        <v>0</v>
      </c>
      <c r="O119" s="123">
        <f t="shared" ref="O119" si="318">N120/O118</f>
        <v>0</v>
      </c>
      <c r="P119" s="123">
        <f t="shared" ref="P119" si="319">O120/P118</f>
        <v>0</v>
      </c>
      <c r="Q119" s="123">
        <f t="shared" ref="Q119" si="320">P120/Q118</f>
        <v>0</v>
      </c>
      <c r="R119" s="123">
        <f t="shared" ref="R119" si="321">Q120/R118</f>
        <v>0</v>
      </c>
      <c r="S119" s="123">
        <f t="shared" ref="S119" si="322">R120/S118</f>
        <v>0</v>
      </c>
      <c r="T119" s="123">
        <f t="shared" ref="T119" si="323">S120/T118</f>
        <v>0</v>
      </c>
      <c r="U119" s="123">
        <f t="shared" ref="U119" si="324">T120/U118</f>
        <v>0</v>
      </c>
      <c r="V119" s="123">
        <f t="shared" ref="V119" si="325">U120/V118</f>
        <v>0</v>
      </c>
      <c r="W119" s="123">
        <f t="shared" ref="W119" si="326">V120/W118</f>
        <v>0</v>
      </c>
      <c r="X119" s="123">
        <f t="shared" ref="X119" si="327">W120/X118</f>
        <v>0</v>
      </c>
      <c r="Y119" s="123">
        <f t="shared" ref="Y119" si="328">X120/Y118</f>
        <v>0</v>
      </c>
      <c r="Z119" s="123">
        <f t="shared" ref="Z119" si="329">Y120/Z118</f>
        <v>0</v>
      </c>
      <c r="AA119" s="123">
        <f t="shared" ref="AA119" si="330">Z120/AA118</f>
        <v>0</v>
      </c>
      <c r="AB119" s="123">
        <f t="shared" ref="AB119" si="331">AA120/AB118</f>
        <v>0</v>
      </c>
      <c r="AC119" s="123">
        <f t="shared" ref="AC119" si="332">AB120/AC118</f>
        <v>0</v>
      </c>
      <c r="AD119" s="123">
        <f t="shared" ref="AD119" si="333">AC120/AD118</f>
        <v>0</v>
      </c>
      <c r="AE119" s="123">
        <f t="shared" ref="AE119" si="334">AD120/AE118</f>
        <v>0</v>
      </c>
      <c r="AF119" s="123">
        <f t="shared" ref="AF119" si="335">AE120/AF118</f>
        <v>0</v>
      </c>
      <c r="AG119" s="123">
        <f t="shared" ref="AG119" si="336">AF120/AG118</f>
        <v>0</v>
      </c>
      <c r="AH119" s="123">
        <f t="shared" ref="AH119" si="337">AG120/AH118</f>
        <v>0</v>
      </c>
      <c r="AI119" s="123">
        <f t="shared" ref="AI119" si="338">AH120/AI118</f>
        <v>0</v>
      </c>
      <c r="AJ119" s="123">
        <f t="shared" ref="AJ119" si="339">AI120/AJ118</f>
        <v>0</v>
      </c>
      <c r="AK119" s="123">
        <f t="shared" ref="AK119" si="340">AJ120/AK118</f>
        <v>0</v>
      </c>
      <c r="AL119" s="123">
        <f t="shared" ref="AL119" si="341">AK120/AL118</f>
        <v>0</v>
      </c>
      <c r="AM119" s="123">
        <f t="shared" ref="AM119" si="342">AL120/AM118</f>
        <v>0</v>
      </c>
      <c r="AN119" s="123"/>
      <c r="AO119" s="83">
        <f t="shared" ref="AO119" si="343">SUM(D119:O119)</f>
        <v>0</v>
      </c>
      <c r="AP119" s="83">
        <f t="shared" ref="AP119" si="344">SUM(P119:AA119)</f>
        <v>0</v>
      </c>
      <c r="AQ119" s="83">
        <f t="shared" ref="AQ119" si="345">SUM(AB119:AM119)</f>
        <v>0</v>
      </c>
      <c r="AR119" s="124"/>
      <c r="AS119" s="124"/>
    </row>
    <row r="120" spans="1:45" s="86" customFormat="1" ht="13.2" outlineLevel="1">
      <c r="A120" s="147" t="s">
        <v>166</v>
      </c>
      <c r="B120" s="126" t="s">
        <v>161</v>
      </c>
      <c r="C120" s="125"/>
      <c r="D120" s="132">
        <f>C120+D117-D119</f>
        <v>0</v>
      </c>
      <c r="E120" s="132">
        <f>D120+E117-E119</f>
        <v>0</v>
      </c>
      <c r="F120" s="132">
        <f t="shared" ref="F120" si="346">E120+F117-F119</f>
        <v>0</v>
      </c>
      <c r="G120" s="132">
        <f t="shared" ref="G120" si="347">F120+G117-G119</f>
        <v>0</v>
      </c>
      <c r="H120" s="132">
        <f t="shared" ref="H120" si="348">G120+H117-H119</f>
        <v>0</v>
      </c>
      <c r="I120" s="132">
        <f t="shared" ref="I120" si="349">H120+I117-I119</f>
        <v>0</v>
      </c>
      <c r="J120" s="132">
        <f t="shared" ref="J120" si="350">I120+J117-J119</f>
        <v>0</v>
      </c>
      <c r="K120" s="132">
        <f t="shared" ref="K120" si="351">J120+K117-K119</f>
        <v>0</v>
      </c>
      <c r="L120" s="132">
        <f t="shared" ref="L120" si="352">K120+L117-L119</f>
        <v>0</v>
      </c>
      <c r="M120" s="132">
        <f t="shared" ref="M120" si="353">L120+M117-M119</f>
        <v>0</v>
      </c>
      <c r="N120" s="132">
        <f t="shared" ref="N120" si="354">M120+N117-N119</f>
        <v>0</v>
      </c>
      <c r="O120" s="132">
        <f t="shared" ref="O120" si="355">N120+O117-O119</f>
        <v>0</v>
      </c>
      <c r="P120" s="132">
        <f t="shared" ref="P120" si="356">O120+P117-P119</f>
        <v>0</v>
      </c>
      <c r="Q120" s="132">
        <f t="shared" ref="Q120" si="357">P120+Q117-Q119</f>
        <v>0</v>
      </c>
      <c r="R120" s="132">
        <f t="shared" ref="R120" si="358">Q120+R117-R119</f>
        <v>0</v>
      </c>
      <c r="S120" s="132">
        <f t="shared" ref="S120" si="359">R120+S117-S119</f>
        <v>0</v>
      </c>
      <c r="T120" s="132">
        <f t="shared" ref="T120" si="360">S120+T117-T119</f>
        <v>0</v>
      </c>
      <c r="U120" s="132">
        <f t="shared" ref="U120" si="361">T120+U117-U119</f>
        <v>0</v>
      </c>
      <c r="V120" s="132">
        <f t="shared" ref="V120" si="362">U120+V117-V119</f>
        <v>0</v>
      </c>
      <c r="W120" s="132">
        <f t="shared" ref="W120" si="363">V120+W117-W119</f>
        <v>0</v>
      </c>
      <c r="X120" s="132">
        <f t="shared" ref="X120" si="364">W120+X117-X119</f>
        <v>0</v>
      </c>
      <c r="Y120" s="132">
        <f t="shared" ref="Y120" si="365">X120+Y117-Y119</f>
        <v>0</v>
      </c>
      <c r="Z120" s="132">
        <f t="shared" ref="Z120" si="366">Y120+Z117-Z119</f>
        <v>0</v>
      </c>
      <c r="AA120" s="132">
        <f t="shared" ref="AA120" si="367">Z120+AA117-AA119</f>
        <v>0</v>
      </c>
      <c r="AB120" s="132">
        <f t="shared" ref="AB120" si="368">AA120+AB117-AB119</f>
        <v>0</v>
      </c>
      <c r="AC120" s="132">
        <f t="shared" ref="AC120" si="369">AB120+AC117-AC119</f>
        <v>0</v>
      </c>
      <c r="AD120" s="132">
        <f t="shared" ref="AD120" si="370">AC120+AD117-AD119</f>
        <v>0</v>
      </c>
      <c r="AE120" s="132">
        <f t="shared" ref="AE120" si="371">AD120+AE117-AE119</f>
        <v>0</v>
      </c>
      <c r="AF120" s="132">
        <f t="shared" ref="AF120" si="372">AE120+AF117-AF119</f>
        <v>0</v>
      </c>
      <c r="AG120" s="132">
        <f t="shared" ref="AG120" si="373">AF120+AG117-AG119</f>
        <v>0</v>
      </c>
      <c r="AH120" s="132">
        <f t="shared" ref="AH120" si="374">AG120+AH117-AH119</f>
        <v>0</v>
      </c>
      <c r="AI120" s="132">
        <f t="shared" ref="AI120" si="375">AH120+AI117-AI119</f>
        <v>0</v>
      </c>
      <c r="AJ120" s="132">
        <f t="shared" ref="AJ120" si="376">AI120+AJ117-AJ119</f>
        <v>0</v>
      </c>
      <c r="AK120" s="132">
        <f t="shared" ref="AK120" si="377">AJ120+AK117-AK119</f>
        <v>0</v>
      </c>
      <c r="AL120" s="132">
        <f t="shared" ref="AL120" si="378">AK120+AL117-AL119</f>
        <v>0</v>
      </c>
      <c r="AM120" s="132">
        <f t="shared" ref="AM120" si="379">AL120+AM117-AM119</f>
        <v>0</v>
      </c>
      <c r="AN120" s="84"/>
      <c r="AO120" s="83">
        <f>O120</f>
        <v>0</v>
      </c>
      <c r="AP120" s="83">
        <f>AA120</f>
        <v>0</v>
      </c>
      <c r="AQ120" s="83">
        <f>AM120</f>
        <v>0</v>
      </c>
      <c r="AR120" s="85"/>
      <c r="AS120" s="85"/>
    </row>
    <row r="121" spans="1:45" s="86" customFormat="1" ht="13.2" outlineLevel="1">
      <c r="A121" s="147" t="s">
        <v>167</v>
      </c>
      <c r="B121" s="126" t="s">
        <v>168</v>
      </c>
      <c r="C121" s="82"/>
      <c r="D121" s="133">
        <v>0</v>
      </c>
      <c r="E121" s="133">
        <v>0</v>
      </c>
      <c r="F121" s="133">
        <v>0</v>
      </c>
      <c r="G121" s="133">
        <v>0.02</v>
      </c>
      <c r="H121" s="133">
        <v>0.02</v>
      </c>
      <c r="I121" s="133">
        <v>0.03</v>
      </c>
      <c r="J121" s="133">
        <v>0.03</v>
      </c>
      <c r="K121" s="133">
        <v>0.04</v>
      </c>
      <c r="L121" s="133">
        <v>0.04</v>
      </c>
      <c r="M121" s="133">
        <v>0.05</v>
      </c>
      <c r="N121" s="133">
        <v>0.05</v>
      </c>
      <c r="O121" s="133">
        <v>0.06</v>
      </c>
      <c r="P121" s="133">
        <f>O121</f>
        <v>0.06</v>
      </c>
      <c r="Q121" s="133">
        <f t="shared" ref="Q121:AM121" si="380">P121</f>
        <v>0.06</v>
      </c>
      <c r="R121" s="133">
        <f t="shared" si="380"/>
        <v>0.06</v>
      </c>
      <c r="S121" s="133">
        <f t="shared" si="380"/>
        <v>0.06</v>
      </c>
      <c r="T121" s="133">
        <f t="shared" si="380"/>
        <v>0.06</v>
      </c>
      <c r="U121" s="133">
        <f t="shared" si="380"/>
        <v>0.06</v>
      </c>
      <c r="V121" s="133">
        <f t="shared" si="380"/>
        <v>0.06</v>
      </c>
      <c r="W121" s="133">
        <f t="shared" si="380"/>
        <v>0.06</v>
      </c>
      <c r="X121" s="133">
        <f t="shared" si="380"/>
        <v>0.06</v>
      </c>
      <c r="Y121" s="133">
        <f t="shared" si="380"/>
        <v>0.06</v>
      </c>
      <c r="Z121" s="133">
        <f t="shared" si="380"/>
        <v>0.06</v>
      </c>
      <c r="AA121" s="133">
        <f t="shared" si="380"/>
        <v>0.06</v>
      </c>
      <c r="AB121" s="133">
        <f t="shared" si="380"/>
        <v>0.06</v>
      </c>
      <c r="AC121" s="133">
        <f t="shared" si="380"/>
        <v>0.06</v>
      </c>
      <c r="AD121" s="133">
        <f t="shared" si="380"/>
        <v>0.06</v>
      </c>
      <c r="AE121" s="133">
        <f t="shared" si="380"/>
        <v>0.06</v>
      </c>
      <c r="AF121" s="133">
        <f t="shared" si="380"/>
        <v>0.06</v>
      </c>
      <c r="AG121" s="133">
        <f t="shared" si="380"/>
        <v>0.06</v>
      </c>
      <c r="AH121" s="133">
        <f t="shared" si="380"/>
        <v>0.06</v>
      </c>
      <c r="AI121" s="133">
        <f t="shared" si="380"/>
        <v>0.06</v>
      </c>
      <c r="AJ121" s="133">
        <f t="shared" si="380"/>
        <v>0.06</v>
      </c>
      <c r="AK121" s="133">
        <f t="shared" si="380"/>
        <v>0.06</v>
      </c>
      <c r="AL121" s="133">
        <f t="shared" si="380"/>
        <v>0.06</v>
      </c>
      <c r="AM121" s="133">
        <f t="shared" si="380"/>
        <v>0.06</v>
      </c>
      <c r="AN121" s="84"/>
      <c r="AO121" s="134">
        <f>O121</f>
        <v>0.06</v>
      </c>
      <c r="AP121" s="134">
        <f>AA121</f>
        <v>0.06</v>
      </c>
      <c r="AQ121" s="134">
        <f>AM121</f>
        <v>0.06</v>
      </c>
      <c r="AR121" s="85"/>
      <c r="AS121" s="85"/>
    </row>
    <row r="122" spans="1:45" s="86" customFormat="1" ht="13.2" outlineLevel="1">
      <c r="A122" s="147" t="s">
        <v>169</v>
      </c>
      <c r="B122" s="126" t="s">
        <v>161</v>
      </c>
      <c r="C122" s="82"/>
      <c r="D122" s="132">
        <f>D120*D121</f>
        <v>0</v>
      </c>
      <c r="E122" s="132">
        <f t="shared" ref="E122:AM122" si="381">E120*E121</f>
        <v>0</v>
      </c>
      <c r="F122" s="132">
        <f t="shared" si="381"/>
        <v>0</v>
      </c>
      <c r="G122" s="132">
        <f t="shared" si="381"/>
        <v>0</v>
      </c>
      <c r="H122" s="132">
        <f t="shared" si="381"/>
        <v>0</v>
      </c>
      <c r="I122" s="132">
        <f t="shared" si="381"/>
        <v>0</v>
      </c>
      <c r="J122" s="132">
        <f t="shared" si="381"/>
        <v>0</v>
      </c>
      <c r="K122" s="132">
        <f t="shared" si="381"/>
        <v>0</v>
      </c>
      <c r="L122" s="132">
        <f t="shared" si="381"/>
        <v>0</v>
      </c>
      <c r="M122" s="132">
        <f t="shared" si="381"/>
        <v>0</v>
      </c>
      <c r="N122" s="132">
        <f t="shared" si="381"/>
        <v>0</v>
      </c>
      <c r="O122" s="132">
        <f t="shared" si="381"/>
        <v>0</v>
      </c>
      <c r="P122" s="132">
        <f t="shared" si="381"/>
        <v>0</v>
      </c>
      <c r="Q122" s="132">
        <f t="shared" si="381"/>
        <v>0</v>
      </c>
      <c r="R122" s="132">
        <f t="shared" si="381"/>
        <v>0</v>
      </c>
      <c r="S122" s="132">
        <f t="shared" si="381"/>
        <v>0</v>
      </c>
      <c r="T122" s="132">
        <f t="shared" si="381"/>
        <v>0</v>
      </c>
      <c r="U122" s="132">
        <f t="shared" si="381"/>
        <v>0</v>
      </c>
      <c r="V122" s="132">
        <f t="shared" si="381"/>
        <v>0</v>
      </c>
      <c r="W122" s="132">
        <f t="shared" si="381"/>
        <v>0</v>
      </c>
      <c r="X122" s="132">
        <f t="shared" si="381"/>
        <v>0</v>
      </c>
      <c r="Y122" s="132">
        <f t="shared" si="381"/>
        <v>0</v>
      </c>
      <c r="Z122" s="132">
        <f t="shared" si="381"/>
        <v>0</v>
      </c>
      <c r="AA122" s="132">
        <f t="shared" si="381"/>
        <v>0</v>
      </c>
      <c r="AB122" s="132">
        <f t="shared" si="381"/>
        <v>0</v>
      </c>
      <c r="AC122" s="132">
        <f t="shared" si="381"/>
        <v>0</v>
      </c>
      <c r="AD122" s="132">
        <f t="shared" si="381"/>
        <v>0</v>
      </c>
      <c r="AE122" s="132">
        <f t="shared" si="381"/>
        <v>0</v>
      </c>
      <c r="AF122" s="132">
        <f t="shared" si="381"/>
        <v>0</v>
      </c>
      <c r="AG122" s="132">
        <f t="shared" si="381"/>
        <v>0</v>
      </c>
      <c r="AH122" s="132">
        <f t="shared" si="381"/>
        <v>0</v>
      </c>
      <c r="AI122" s="132">
        <f t="shared" si="381"/>
        <v>0</v>
      </c>
      <c r="AJ122" s="132">
        <f t="shared" si="381"/>
        <v>0</v>
      </c>
      <c r="AK122" s="132">
        <f t="shared" si="381"/>
        <v>0</v>
      </c>
      <c r="AL122" s="132">
        <f t="shared" si="381"/>
        <v>0</v>
      </c>
      <c r="AM122" s="132">
        <f t="shared" si="381"/>
        <v>0</v>
      </c>
      <c r="AN122" s="84"/>
      <c r="AO122" s="83">
        <f>O122</f>
        <v>0</v>
      </c>
      <c r="AP122" s="83">
        <f>AA122</f>
        <v>0</v>
      </c>
      <c r="AQ122" s="83">
        <f>AM122</f>
        <v>0</v>
      </c>
      <c r="AR122" s="85"/>
      <c r="AS122" s="85"/>
    </row>
    <row r="123" spans="1:45" s="64" customFormat="1" ht="13.2" outlineLevel="1">
      <c r="A123" s="147" t="s">
        <v>170</v>
      </c>
      <c r="B123" s="126" t="s">
        <v>168</v>
      </c>
      <c r="C123" s="82"/>
      <c r="D123" s="133">
        <v>0.26</v>
      </c>
      <c r="E123" s="133">
        <v>0.26</v>
      </c>
      <c r="F123" s="133">
        <v>0.26</v>
      </c>
      <c r="G123" s="133">
        <v>0.26</v>
      </c>
      <c r="H123" s="133">
        <v>0.26</v>
      </c>
      <c r="I123" s="133">
        <v>0.26</v>
      </c>
      <c r="J123" s="133">
        <v>0.26</v>
      </c>
      <c r="K123" s="133">
        <v>0.26</v>
      </c>
      <c r="L123" s="133">
        <v>0.26</v>
      </c>
      <c r="M123" s="133">
        <v>0.26</v>
      </c>
      <c r="N123" s="133">
        <v>0.26</v>
      </c>
      <c r="O123" s="133">
        <v>0.26</v>
      </c>
      <c r="P123" s="133">
        <v>0.26</v>
      </c>
      <c r="Q123" s="133">
        <v>0.26</v>
      </c>
      <c r="R123" s="133">
        <v>0.26</v>
      </c>
      <c r="S123" s="133">
        <v>0.26</v>
      </c>
      <c r="T123" s="133">
        <v>0.26</v>
      </c>
      <c r="U123" s="133">
        <v>0.26</v>
      </c>
      <c r="V123" s="133">
        <v>0.26</v>
      </c>
      <c r="W123" s="133">
        <v>0.26</v>
      </c>
      <c r="X123" s="133">
        <v>0.26</v>
      </c>
      <c r="Y123" s="133">
        <v>0.26</v>
      </c>
      <c r="Z123" s="133">
        <v>0.26</v>
      </c>
      <c r="AA123" s="133">
        <v>0.26</v>
      </c>
      <c r="AB123" s="133">
        <v>0.26</v>
      </c>
      <c r="AC123" s="133">
        <v>0.26</v>
      </c>
      <c r="AD123" s="133">
        <v>0.26</v>
      </c>
      <c r="AE123" s="133">
        <v>0.26</v>
      </c>
      <c r="AF123" s="133">
        <v>0.26</v>
      </c>
      <c r="AG123" s="133">
        <v>0.26</v>
      </c>
      <c r="AH123" s="133">
        <v>0.26</v>
      </c>
      <c r="AI123" s="133">
        <v>0.26</v>
      </c>
      <c r="AJ123" s="133">
        <v>0.26</v>
      </c>
      <c r="AK123" s="133">
        <v>0.26</v>
      </c>
      <c r="AL123" s="133">
        <v>0.26</v>
      </c>
      <c r="AM123" s="133">
        <v>0.26</v>
      </c>
      <c r="AN123" s="123"/>
      <c r="AO123" s="135">
        <f>AVERAGE(D123:O123)</f>
        <v>0.25999999999999995</v>
      </c>
      <c r="AP123" s="135">
        <f>AVERAGE(P123:AA123)</f>
        <v>0.25999999999999995</v>
      </c>
      <c r="AQ123" s="135">
        <f>AVERAGE(AB123:AM123)</f>
        <v>0.25999999999999995</v>
      </c>
      <c r="AR123" s="124"/>
      <c r="AS123" s="124"/>
    </row>
    <row r="124" spans="1:45" s="64" customFormat="1" ht="13.2" outlineLevel="1">
      <c r="A124" s="147" t="s">
        <v>171</v>
      </c>
      <c r="B124" s="126" t="s">
        <v>168</v>
      </c>
      <c r="C124" s="82"/>
      <c r="D124" s="133">
        <v>0.15</v>
      </c>
      <c r="E124" s="133">
        <v>0.15</v>
      </c>
      <c r="F124" s="133">
        <v>0.15</v>
      </c>
      <c r="G124" s="133">
        <v>0.15</v>
      </c>
      <c r="H124" s="133">
        <v>0.15</v>
      </c>
      <c r="I124" s="133">
        <v>0.15</v>
      </c>
      <c r="J124" s="133">
        <v>0.15</v>
      </c>
      <c r="K124" s="133">
        <v>0.15</v>
      </c>
      <c r="L124" s="133">
        <v>0.15</v>
      </c>
      <c r="M124" s="133">
        <v>0.15</v>
      </c>
      <c r="N124" s="133">
        <v>0.15</v>
      </c>
      <c r="O124" s="133">
        <v>0.15</v>
      </c>
      <c r="P124" s="133">
        <v>0.15</v>
      </c>
      <c r="Q124" s="133">
        <v>0.15</v>
      </c>
      <c r="R124" s="133">
        <v>0.15</v>
      </c>
      <c r="S124" s="133">
        <v>0.15</v>
      </c>
      <c r="T124" s="133">
        <v>0.15</v>
      </c>
      <c r="U124" s="133">
        <v>0.15</v>
      </c>
      <c r="V124" s="133">
        <v>0.15</v>
      </c>
      <c r="W124" s="133">
        <v>0.15</v>
      </c>
      <c r="X124" s="133">
        <v>0.15</v>
      </c>
      <c r="Y124" s="133">
        <v>0.15</v>
      </c>
      <c r="Z124" s="133">
        <v>0.15</v>
      </c>
      <c r="AA124" s="133">
        <v>0.15</v>
      </c>
      <c r="AB124" s="133">
        <v>0.15</v>
      </c>
      <c r="AC124" s="133">
        <v>0.15</v>
      </c>
      <c r="AD124" s="133">
        <v>0.15</v>
      </c>
      <c r="AE124" s="133">
        <v>0.15</v>
      </c>
      <c r="AF124" s="133">
        <v>0.15</v>
      </c>
      <c r="AG124" s="133">
        <v>0.15</v>
      </c>
      <c r="AH124" s="133">
        <v>0.15</v>
      </c>
      <c r="AI124" s="133">
        <v>0.15</v>
      </c>
      <c r="AJ124" s="133">
        <v>0.15</v>
      </c>
      <c r="AK124" s="133">
        <v>0.15</v>
      </c>
      <c r="AL124" s="133">
        <v>0.15</v>
      </c>
      <c r="AM124" s="133">
        <v>0.15</v>
      </c>
      <c r="AN124" s="123"/>
      <c r="AO124" s="135">
        <f t="shared" ref="AO124:AO125" si="382">AVERAGE(D124:O124)</f>
        <v>0.14999999999999997</v>
      </c>
      <c r="AP124" s="135">
        <f t="shared" ref="AP124:AP125" si="383">AVERAGE(P124:AA124)</f>
        <v>0.14999999999999997</v>
      </c>
      <c r="AQ124" s="135">
        <f t="shared" ref="AQ124:AQ125" si="384">AVERAGE(AB124:AM124)</f>
        <v>0.14999999999999997</v>
      </c>
      <c r="AR124" s="124"/>
      <c r="AS124" s="124"/>
    </row>
    <row r="125" spans="1:45" s="64" customFormat="1" ht="13.2" outlineLevel="1">
      <c r="A125" s="147" t="s">
        <v>172</v>
      </c>
      <c r="B125" s="82" t="s">
        <v>168</v>
      </c>
      <c r="C125" s="82"/>
      <c r="D125" s="133">
        <v>0.02</v>
      </c>
      <c r="E125" s="133">
        <v>0.02</v>
      </c>
      <c r="F125" s="133">
        <v>0.02</v>
      </c>
      <c r="G125" s="133">
        <v>0.02</v>
      </c>
      <c r="H125" s="133">
        <v>0.02</v>
      </c>
      <c r="I125" s="133">
        <v>0.02</v>
      </c>
      <c r="J125" s="133">
        <v>0.02</v>
      </c>
      <c r="K125" s="133">
        <v>0.02</v>
      </c>
      <c r="L125" s="133">
        <v>0.02</v>
      </c>
      <c r="M125" s="133">
        <v>0.02</v>
      </c>
      <c r="N125" s="133">
        <v>0.02</v>
      </c>
      <c r="O125" s="133">
        <v>0.02</v>
      </c>
      <c r="P125" s="133">
        <v>0.02</v>
      </c>
      <c r="Q125" s="133">
        <v>0.02</v>
      </c>
      <c r="R125" s="133">
        <v>0.02</v>
      </c>
      <c r="S125" s="133">
        <v>0.02</v>
      </c>
      <c r="T125" s="133">
        <v>0.02</v>
      </c>
      <c r="U125" s="133">
        <v>0.02</v>
      </c>
      <c r="V125" s="133">
        <v>0.02</v>
      </c>
      <c r="W125" s="133">
        <v>0.02</v>
      </c>
      <c r="X125" s="133">
        <v>0.02</v>
      </c>
      <c r="Y125" s="133">
        <v>0.02</v>
      </c>
      <c r="Z125" s="133">
        <v>0.02</v>
      </c>
      <c r="AA125" s="133">
        <v>0.02</v>
      </c>
      <c r="AB125" s="133">
        <v>0.02</v>
      </c>
      <c r="AC125" s="133">
        <v>0.02</v>
      </c>
      <c r="AD125" s="133">
        <v>0.02</v>
      </c>
      <c r="AE125" s="133">
        <v>0.02</v>
      </c>
      <c r="AF125" s="133">
        <v>0.02</v>
      </c>
      <c r="AG125" s="133">
        <v>0.02</v>
      </c>
      <c r="AH125" s="133">
        <v>0.02</v>
      </c>
      <c r="AI125" s="133">
        <v>0.02</v>
      </c>
      <c r="AJ125" s="133">
        <v>0.02</v>
      </c>
      <c r="AK125" s="133">
        <v>0.02</v>
      </c>
      <c r="AL125" s="133">
        <v>0.02</v>
      </c>
      <c r="AM125" s="133">
        <v>0.02</v>
      </c>
      <c r="AN125" s="123"/>
      <c r="AO125" s="135">
        <f t="shared" si="382"/>
        <v>1.9999999999999997E-2</v>
      </c>
      <c r="AP125" s="135">
        <f t="shared" si="383"/>
        <v>1.9999999999999997E-2</v>
      </c>
      <c r="AQ125" s="135">
        <f t="shared" si="384"/>
        <v>1.9999999999999997E-2</v>
      </c>
      <c r="AR125" s="124"/>
      <c r="AS125" s="124"/>
    </row>
    <row r="126" spans="1:45" s="64" customFormat="1" ht="13.2" outlineLevel="1">
      <c r="A126" s="147" t="s">
        <v>191</v>
      </c>
      <c r="B126" s="126" t="s">
        <v>161</v>
      </c>
      <c r="C126" s="82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3"/>
      <c r="AO126" s="83" t="e">
        <f>AVERAGE(D126:O126)</f>
        <v>#DIV/0!</v>
      </c>
      <c r="AP126" s="83" t="e">
        <f>AVERAGE(P126:AA126)</f>
        <v>#DIV/0!</v>
      </c>
      <c r="AQ126" s="83" t="e">
        <f>AVERAGE(AB126:AM126)</f>
        <v>#DIV/0!</v>
      </c>
      <c r="AR126" s="124"/>
      <c r="AS126" s="124"/>
    </row>
    <row r="127" spans="1:45" s="64" customFormat="1" ht="13.2" outlineLevel="1">
      <c r="A127" s="147" t="s">
        <v>173</v>
      </c>
      <c r="B127" s="126" t="s">
        <v>161</v>
      </c>
      <c r="C127" s="82"/>
      <c r="D127" s="132">
        <f>-D125*D120-D122</f>
        <v>0</v>
      </c>
      <c r="E127" s="132">
        <f t="shared" ref="E127:AM127" si="385">-E125*E120-E122</f>
        <v>0</v>
      </c>
      <c r="F127" s="132">
        <f t="shared" si="385"/>
        <v>0</v>
      </c>
      <c r="G127" s="132">
        <f>-G125*G120-G122</f>
        <v>0</v>
      </c>
      <c r="H127" s="132">
        <f t="shared" si="385"/>
        <v>0</v>
      </c>
      <c r="I127" s="132">
        <f t="shared" si="385"/>
        <v>0</v>
      </c>
      <c r="J127" s="132">
        <f t="shared" si="385"/>
        <v>0</v>
      </c>
      <c r="K127" s="132">
        <f t="shared" si="385"/>
        <v>0</v>
      </c>
      <c r="L127" s="132">
        <f t="shared" si="385"/>
        <v>0</v>
      </c>
      <c r="M127" s="132">
        <f t="shared" si="385"/>
        <v>0</v>
      </c>
      <c r="N127" s="132">
        <f t="shared" si="385"/>
        <v>0</v>
      </c>
      <c r="O127" s="132">
        <f>-O125*O120-O122</f>
        <v>0</v>
      </c>
      <c r="P127" s="132">
        <f t="shared" si="385"/>
        <v>0</v>
      </c>
      <c r="Q127" s="132">
        <f t="shared" si="385"/>
        <v>0</v>
      </c>
      <c r="R127" s="132">
        <f t="shared" si="385"/>
        <v>0</v>
      </c>
      <c r="S127" s="132">
        <f t="shared" si="385"/>
        <v>0</v>
      </c>
      <c r="T127" s="132">
        <f t="shared" si="385"/>
        <v>0</v>
      </c>
      <c r="U127" s="132">
        <f t="shared" si="385"/>
        <v>0</v>
      </c>
      <c r="V127" s="132">
        <f t="shared" si="385"/>
        <v>0</v>
      </c>
      <c r="W127" s="132">
        <f t="shared" si="385"/>
        <v>0</v>
      </c>
      <c r="X127" s="132">
        <f t="shared" si="385"/>
        <v>0</v>
      </c>
      <c r="Y127" s="132">
        <f t="shared" si="385"/>
        <v>0</v>
      </c>
      <c r="Z127" s="132">
        <f t="shared" si="385"/>
        <v>0</v>
      </c>
      <c r="AA127" s="132">
        <f t="shared" si="385"/>
        <v>0</v>
      </c>
      <c r="AB127" s="132">
        <f t="shared" si="385"/>
        <v>0</v>
      </c>
      <c r="AC127" s="132">
        <f t="shared" si="385"/>
        <v>0</v>
      </c>
      <c r="AD127" s="132">
        <f t="shared" si="385"/>
        <v>0</v>
      </c>
      <c r="AE127" s="132">
        <f t="shared" si="385"/>
        <v>0</v>
      </c>
      <c r="AF127" s="132">
        <f t="shared" si="385"/>
        <v>0</v>
      </c>
      <c r="AG127" s="132">
        <f t="shared" si="385"/>
        <v>0</v>
      </c>
      <c r="AH127" s="132">
        <f t="shared" si="385"/>
        <v>0</v>
      </c>
      <c r="AI127" s="132">
        <f t="shared" si="385"/>
        <v>0</v>
      </c>
      <c r="AJ127" s="132">
        <f t="shared" si="385"/>
        <v>0</v>
      </c>
      <c r="AK127" s="132">
        <f t="shared" si="385"/>
        <v>0</v>
      </c>
      <c r="AL127" s="132">
        <f t="shared" si="385"/>
        <v>0</v>
      </c>
      <c r="AM127" s="132">
        <f t="shared" si="385"/>
        <v>0</v>
      </c>
      <c r="AN127" s="123"/>
      <c r="AO127" s="83">
        <f>O127</f>
        <v>0</v>
      </c>
      <c r="AP127" s="83">
        <f>AA127</f>
        <v>0</v>
      </c>
      <c r="AQ127" s="83">
        <f>AM127</f>
        <v>0</v>
      </c>
      <c r="AR127" s="124"/>
      <c r="AS127" s="124"/>
    </row>
    <row r="128" spans="1:45" s="64" customFormat="1" ht="13.2" outlineLevel="1">
      <c r="A128" s="147" t="s">
        <v>174</v>
      </c>
      <c r="B128" s="126" t="s">
        <v>161</v>
      </c>
      <c r="C128" s="82"/>
      <c r="D128" s="132">
        <f>(C120+D120)/2*D123/12*(1-2/102)</f>
        <v>0</v>
      </c>
      <c r="E128" s="132">
        <f t="shared" ref="E128:AM128" si="386">(D120+E120)/2*E123/12*(1-2/102)</f>
        <v>0</v>
      </c>
      <c r="F128" s="132">
        <f t="shared" si="386"/>
        <v>0</v>
      </c>
      <c r="G128" s="132">
        <f t="shared" si="386"/>
        <v>0</v>
      </c>
      <c r="H128" s="132">
        <f t="shared" si="386"/>
        <v>0</v>
      </c>
      <c r="I128" s="132">
        <f t="shared" si="386"/>
        <v>0</v>
      </c>
      <c r="J128" s="132">
        <f t="shared" si="386"/>
        <v>0</v>
      </c>
      <c r="K128" s="132">
        <f t="shared" si="386"/>
        <v>0</v>
      </c>
      <c r="L128" s="132">
        <f t="shared" si="386"/>
        <v>0</v>
      </c>
      <c r="M128" s="132">
        <f t="shared" si="386"/>
        <v>0</v>
      </c>
      <c r="N128" s="132">
        <f t="shared" si="386"/>
        <v>0</v>
      </c>
      <c r="O128" s="132">
        <f t="shared" si="386"/>
        <v>0</v>
      </c>
      <c r="P128" s="132">
        <f t="shared" si="386"/>
        <v>0</v>
      </c>
      <c r="Q128" s="132">
        <f t="shared" si="386"/>
        <v>0</v>
      </c>
      <c r="R128" s="132">
        <f t="shared" si="386"/>
        <v>0</v>
      </c>
      <c r="S128" s="132">
        <f t="shared" si="386"/>
        <v>0</v>
      </c>
      <c r="T128" s="132">
        <f t="shared" si="386"/>
        <v>0</v>
      </c>
      <c r="U128" s="132">
        <f t="shared" si="386"/>
        <v>0</v>
      </c>
      <c r="V128" s="132">
        <f t="shared" si="386"/>
        <v>0</v>
      </c>
      <c r="W128" s="132">
        <f t="shared" si="386"/>
        <v>0</v>
      </c>
      <c r="X128" s="132">
        <f t="shared" si="386"/>
        <v>0</v>
      </c>
      <c r="Y128" s="132">
        <f t="shared" si="386"/>
        <v>0</v>
      </c>
      <c r="Z128" s="132">
        <f t="shared" si="386"/>
        <v>0</v>
      </c>
      <c r="AA128" s="132">
        <f t="shared" si="386"/>
        <v>0</v>
      </c>
      <c r="AB128" s="132">
        <f t="shared" si="386"/>
        <v>0</v>
      </c>
      <c r="AC128" s="132">
        <f t="shared" si="386"/>
        <v>0</v>
      </c>
      <c r="AD128" s="132">
        <f t="shared" si="386"/>
        <v>0</v>
      </c>
      <c r="AE128" s="132">
        <f t="shared" si="386"/>
        <v>0</v>
      </c>
      <c r="AF128" s="132">
        <f t="shared" si="386"/>
        <v>0</v>
      </c>
      <c r="AG128" s="132">
        <f t="shared" si="386"/>
        <v>0</v>
      </c>
      <c r="AH128" s="132">
        <f t="shared" si="386"/>
        <v>0</v>
      </c>
      <c r="AI128" s="132">
        <f t="shared" si="386"/>
        <v>0</v>
      </c>
      <c r="AJ128" s="132">
        <f t="shared" si="386"/>
        <v>0</v>
      </c>
      <c r="AK128" s="132">
        <f t="shared" si="386"/>
        <v>0</v>
      </c>
      <c r="AL128" s="132">
        <f t="shared" si="386"/>
        <v>0</v>
      </c>
      <c r="AM128" s="132">
        <f t="shared" si="386"/>
        <v>0</v>
      </c>
      <c r="AN128" s="123"/>
      <c r="AO128" s="83">
        <f>SUM(D128:O128)</f>
        <v>0</v>
      </c>
      <c r="AP128" s="83">
        <f>SUM(P128:AA128)</f>
        <v>0</v>
      </c>
      <c r="AQ128" s="83">
        <f>SUM(AB128:AM128)</f>
        <v>0</v>
      </c>
      <c r="AR128" s="124"/>
      <c r="AS128" s="124"/>
    </row>
    <row r="129" spans="1:45" s="64" customFormat="1" ht="13.2" outlineLevel="1">
      <c r="A129" s="147" t="s">
        <v>175</v>
      </c>
      <c r="B129" s="126" t="s">
        <v>161</v>
      </c>
      <c r="C129" s="82"/>
      <c r="D129" s="132">
        <f t="shared" ref="D129:AM129" si="387">-(C120+D120)/2*D124/12</f>
        <v>0</v>
      </c>
      <c r="E129" s="132">
        <f t="shared" si="387"/>
        <v>0</v>
      </c>
      <c r="F129" s="132">
        <f t="shared" si="387"/>
        <v>0</v>
      </c>
      <c r="G129" s="132">
        <f t="shared" si="387"/>
        <v>0</v>
      </c>
      <c r="H129" s="132">
        <f t="shared" si="387"/>
        <v>0</v>
      </c>
      <c r="I129" s="132">
        <f t="shared" si="387"/>
        <v>0</v>
      </c>
      <c r="J129" s="132">
        <f t="shared" si="387"/>
        <v>0</v>
      </c>
      <c r="K129" s="132">
        <f t="shared" si="387"/>
        <v>0</v>
      </c>
      <c r="L129" s="132">
        <f t="shared" si="387"/>
        <v>0</v>
      </c>
      <c r="M129" s="132">
        <f t="shared" si="387"/>
        <v>0</v>
      </c>
      <c r="N129" s="132">
        <f t="shared" si="387"/>
        <v>0</v>
      </c>
      <c r="O129" s="132">
        <f t="shared" si="387"/>
        <v>0</v>
      </c>
      <c r="P129" s="132">
        <f t="shared" si="387"/>
        <v>0</v>
      </c>
      <c r="Q129" s="132">
        <f t="shared" si="387"/>
        <v>0</v>
      </c>
      <c r="R129" s="132">
        <f t="shared" si="387"/>
        <v>0</v>
      </c>
      <c r="S129" s="132">
        <f t="shared" si="387"/>
        <v>0</v>
      </c>
      <c r="T129" s="132">
        <f t="shared" si="387"/>
        <v>0</v>
      </c>
      <c r="U129" s="132">
        <f t="shared" si="387"/>
        <v>0</v>
      </c>
      <c r="V129" s="132">
        <f t="shared" si="387"/>
        <v>0</v>
      </c>
      <c r="W129" s="132">
        <f t="shared" si="387"/>
        <v>0</v>
      </c>
      <c r="X129" s="132">
        <f t="shared" si="387"/>
        <v>0</v>
      </c>
      <c r="Y129" s="132">
        <f t="shared" si="387"/>
        <v>0</v>
      </c>
      <c r="Z129" s="132">
        <f t="shared" si="387"/>
        <v>0</v>
      </c>
      <c r="AA129" s="132">
        <f t="shared" si="387"/>
        <v>0</v>
      </c>
      <c r="AB129" s="132">
        <f t="shared" si="387"/>
        <v>0</v>
      </c>
      <c r="AC129" s="132">
        <f t="shared" si="387"/>
        <v>0</v>
      </c>
      <c r="AD129" s="132">
        <f t="shared" si="387"/>
        <v>0</v>
      </c>
      <c r="AE129" s="132">
        <f t="shared" si="387"/>
        <v>0</v>
      </c>
      <c r="AF129" s="132">
        <f t="shared" si="387"/>
        <v>0</v>
      </c>
      <c r="AG129" s="132">
        <f t="shared" si="387"/>
        <v>0</v>
      </c>
      <c r="AH129" s="132">
        <f t="shared" si="387"/>
        <v>0</v>
      </c>
      <c r="AI129" s="132">
        <f t="shared" si="387"/>
        <v>0</v>
      </c>
      <c r="AJ129" s="132">
        <f t="shared" si="387"/>
        <v>0</v>
      </c>
      <c r="AK129" s="132">
        <f t="shared" si="387"/>
        <v>0</v>
      </c>
      <c r="AL129" s="132">
        <f t="shared" si="387"/>
        <v>0</v>
      </c>
      <c r="AM129" s="132">
        <f t="shared" si="387"/>
        <v>0</v>
      </c>
      <c r="AN129" s="123"/>
      <c r="AO129" s="83">
        <f>SUM(D129:O129)</f>
        <v>0</v>
      </c>
      <c r="AP129" s="83">
        <f>SUM(P129:AA129)</f>
        <v>0</v>
      </c>
      <c r="AQ129" s="83">
        <f>SUM(AB129:AM129)</f>
        <v>0</v>
      </c>
      <c r="AR129" s="124"/>
      <c r="AS129" s="124"/>
    </row>
    <row r="130" spans="1:45" s="64" customFormat="1" ht="13.2" outlineLevel="1">
      <c r="A130" s="147" t="s">
        <v>176</v>
      </c>
      <c r="B130" s="126" t="s">
        <v>161</v>
      </c>
      <c r="C130" s="82"/>
      <c r="D130" s="131">
        <f t="shared" ref="D130:AM130" si="388">(D127-C127)</f>
        <v>0</v>
      </c>
      <c r="E130" s="131">
        <f t="shared" si="388"/>
        <v>0</v>
      </c>
      <c r="F130" s="131">
        <f t="shared" si="388"/>
        <v>0</v>
      </c>
      <c r="G130" s="131">
        <f t="shared" si="388"/>
        <v>0</v>
      </c>
      <c r="H130" s="131">
        <f t="shared" si="388"/>
        <v>0</v>
      </c>
      <c r="I130" s="131">
        <f t="shared" si="388"/>
        <v>0</v>
      </c>
      <c r="J130" s="131">
        <f t="shared" si="388"/>
        <v>0</v>
      </c>
      <c r="K130" s="131">
        <f t="shared" si="388"/>
        <v>0</v>
      </c>
      <c r="L130" s="131">
        <f t="shared" si="388"/>
        <v>0</v>
      </c>
      <c r="M130" s="131">
        <f t="shared" si="388"/>
        <v>0</v>
      </c>
      <c r="N130" s="131">
        <f t="shared" si="388"/>
        <v>0</v>
      </c>
      <c r="O130" s="131">
        <f t="shared" si="388"/>
        <v>0</v>
      </c>
      <c r="P130" s="131">
        <f t="shared" si="388"/>
        <v>0</v>
      </c>
      <c r="Q130" s="131">
        <f t="shared" si="388"/>
        <v>0</v>
      </c>
      <c r="R130" s="131">
        <f t="shared" si="388"/>
        <v>0</v>
      </c>
      <c r="S130" s="131">
        <f t="shared" si="388"/>
        <v>0</v>
      </c>
      <c r="T130" s="131">
        <f t="shared" si="388"/>
        <v>0</v>
      </c>
      <c r="U130" s="131">
        <f t="shared" si="388"/>
        <v>0</v>
      </c>
      <c r="V130" s="131">
        <f t="shared" si="388"/>
        <v>0</v>
      </c>
      <c r="W130" s="131">
        <f t="shared" si="388"/>
        <v>0</v>
      </c>
      <c r="X130" s="131">
        <f t="shared" si="388"/>
        <v>0</v>
      </c>
      <c r="Y130" s="131">
        <f t="shared" si="388"/>
        <v>0</v>
      </c>
      <c r="Z130" s="131">
        <f t="shared" si="388"/>
        <v>0</v>
      </c>
      <c r="AA130" s="131">
        <f t="shared" si="388"/>
        <v>0</v>
      </c>
      <c r="AB130" s="131">
        <f t="shared" si="388"/>
        <v>0</v>
      </c>
      <c r="AC130" s="131">
        <f t="shared" si="388"/>
        <v>0</v>
      </c>
      <c r="AD130" s="131">
        <f t="shared" si="388"/>
        <v>0</v>
      </c>
      <c r="AE130" s="131">
        <f t="shared" si="388"/>
        <v>0</v>
      </c>
      <c r="AF130" s="131">
        <f t="shared" si="388"/>
        <v>0</v>
      </c>
      <c r="AG130" s="131">
        <f t="shared" si="388"/>
        <v>0</v>
      </c>
      <c r="AH130" s="131">
        <f t="shared" si="388"/>
        <v>0</v>
      </c>
      <c r="AI130" s="131">
        <f t="shared" si="388"/>
        <v>0</v>
      </c>
      <c r="AJ130" s="131">
        <f t="shared" si="388"/>
        <v>0</v>
      </c>
      <c r="AK130" s="131">
        <f t="shared" si="388"/>
        <v>0</v>
      </c>
      <c r="AL130" s="131">
        <f t="shared" si="388"/>
        <v>0</v>
      </c>
      <c r="AM130" s="131">
        <f t="shared" si="388"/>
        <v>0</v>
      </c>
      <c r="AN130" s="123"/>
      <c r="AO130" s="83">
        <f t="shared" ref="AO130" si="389">SUM(D130:O130)</f>
        <v>0</v>
      </c>
      <c r="AP130" s="83">
        <f t="shared" ref="AP130" si="390">SUM(P130:AA130)</f>
        <v>0</v>
      </c>
      <c r="AQ130" s="83">
        <f t="shared" ref="AQ130" si="391">SUM(AB130:AM130)</f>
        <v>0</v>
      </c>
      <c r="AR130" s="124"/>
      <c r="AS130" s="124"/>
    </row>
    <row r="131" spans="1:45" s="64" customFormat="1" ht="13.2" outlineLevel="1">
      <c r="A131" s="147" t="s">
        <v>192</v>
      </c>
      <c r="B131" s="126" t="s">
        <v>161</v>
      </c>
      <c r="C131" s="82"/>
      <c r="D131" s="131">
        <f>D126*(AVERAGE(C120:D120)/D116)*(1-2/102)</f>
        <v>0</v>
      </c>
      <c r="E131" s="131">
        <f t="shared" ref="E131:AM131" si="392">E126*(AVERAGE(D120:E120)/E116)*(1-2/102)</f>
        <v>0</v>
      </c>
      <c r="F131" s="131">
        <f t="shared" si="392"/>
        <v>0</v>
      </c>
      <c r="G131" s="131">
        <f t="shared" si="392"/>
        <v>0</v>
      </c>
      <c r="H131" s="131">
        <f t="shared" si="392"/>
        <v>0</v>
      </c>
      <c r="I131" s="131">
        <f t="shared" si="392"/>
        <v>0</v>
      </c>
      <c r="J131" s="131">
        <f t="shared" si="392"/>
        <v>0</v>
      </c>
      <c r="K131" s="131">
        <f t="shared" si="392"/>
        <v>0</v>
      </c>
      <c r="L131" s="131">
        <f t="shared" si="392"/>
        <v>0</v>
      </c>
      <c r="M131" s="131">
        <f t="shared" si="392"/>
        <v>0</v>
      </c>
      <c r="N131" s="131">
        <f t="shared" si="392"/>
        <v>0</v>
      </c>
      <c r="O131" s="131">
        <f t="shared" si="392"/>
        <v>0</v>
      </c>
      <c r="P131" s="131">
        <f t="shared" si="392"/>
        <v>0</v>
      </c>
      <c r="Q131" s="131">
        <f t="shared" si="392"/>
        <v>0</v>
      </c>
      <c r="R131" s="131">
        <f t="shared" si="392"/>
        <v>0</v>
      </c>
      <c r="S131" s="131">
        <f t="shared" si="392"/>
        <v>0</v>
      </c>
      <c r="T131" s="131">
        <f t="shared" si="392"/>
        <v>0</v>
      </c>
      <c r="U131" s="131">
        <f t="shared" si="392"/>
        <v>0</v>
      </c>
      <c r="V131" s="131">
        <f t="shared" si="392"/>
        <v>0</v>
      </c>
      <c r="W131" s="131">
        <f t="shared" si="392"/>
        <v>0</v>
      </c>
      <c r="X131" s="131">
        <f t="shared" si="392"/>
        <v>0</v>
      </c>
      <c r="Y131" s="131">
        <f t="shared" si="392"/>
        <v>0</v>
      </c>
      <c r="Z131" s="131">
        <f t="shared" si="392"/>
        <v>0</v>
      </c>
      <c r="AA131" s="131">
        <f t="shared" si="392"/>
        <v>0</v>
      </c>
      <c r="AB131" s="131">
        <f t="shared" si="392"/>
        <v>0</v>
      </c>
      <c r="AC131" s="131">
        <f t="shared" si="392"/>
        <v>0</v>
      </c>
      <c r="AD131" s="131">
        <f t="shared" si="392"/>
        <v>0</v>
      </c>
      <c r="AE131" s="131">
        <f t="shared" si="392"/>
        <v>0</v>
      </c>
      <c r="AF131" s="131">
        <f t="shared" si="392"/>
        <v>0</v>
      </c>
      <c r="AG131" s="131">
        <f t="shared" si="392"/>
        <v>0</v>
      </c>
      <c r="AH131" s="131">
        <f t="shared" si="392"/>
        <v>0</v>
      </c>
      <c r="AI131" s="131">
        <f t="shared" si="392"/>
        <v>0</v>
      </c>
      <c r="AJ131" s="131">
        <f t="shared" si="392"/>
        <v>0</v>
      </c>
      <c r="AK131" s="131">
        <f t="shared" si="392"/>
        <v>0</v>
      </c>
      <c r="AL131" s="131">
        <f t="shared" si="392"/>
        <v>0</v>
      </c>
      <c r="AM131" s="131">
        <f t="shared" si="392"/>
        <v>0</v>
      </c>
      <c r="AN131" s="123"/>
      <c r="AO131" s="83">
        <f t="shared" ref="AO131" si="393">SUM(D131:O131)</f>
        <v>0</v>
      </c>
      <c r="AP131" s="83">
        <f t="shared" ref="AP131" si="394">SUM(P131:AA131)</f>
        <v>0</v>
      </c>
      <c r="AQ131" s="83">
        <f t="shared" ref="AQ131" si="395">SUM(AB131:AM131)</f>
        <v>0</v>
      </c>
      <c r="AR131" s="124"/>
      <c r="AS131" s="124"/>
    </row>
    <row r="132" spans="1:45" s="64" customFormat="1" ht="13.2" outlineLevel="1">
      <c r="A132" s="147" t="s">
        <v>201</v>
      </c>
      <c r="B132" s="126" t="s">
        <v>161</v>
      </c>
      <c r="C132" s="82"/>
      <c r="D132" s="131">
        <f>SUM(D128:D131)</f>
        <v>0</v>
      </c>
      <c r="E132" s="131">
        <f t="shared" ref="E132:AM132" si="396">SUM(E128:E131)</f>
        <v>0</v>
      </c>
      <c r="F132" s="131">
        <f t="shared" si="396"/>
        <v>0</v>
      </c>
      <c r="G132" s="131">
        <f t="shared" si="396"/>
        <v>0</v>
      </c>
      <c r="H132" s="131">
        <f t="shared" si="396"/>
        <v>0</v>
      </c>
      <c r="I132" s="131">
        <f t="shared" si="396"/>
        <v>0</v>
      </c>
      <c r="J132" s="131">
        <f t="shared" si="396"/>
        <v>0</v>
      </c>
      <c r="K132" s="131">
        <f t="shared" si="396"/>
        <v>0</v>
      </c>
      <c r="L132" s="131">
        <f t="shared" si="396"/>
        <v>0</v>
      </c>
      <c r="M132" s="131">
        <f t="shared" si="396"/>
        <v>0</v>
      </c>
      <c r="N132" s="131">
        <f t="shared" si="396"/>
        <v>0</v>
      </c>
      <c r="O132" s="131">
        <f t="shared" si="396"/>
        <v>0</v>
      </c>
      <c r="P132" s="131">
        <f t="shared" si="396"/>
        <v>0</v>
      </c>
      <c r="Q132" s="131">
        <f t="shared" si="396"/>
        <v>0</v>
      </c>
      <c r="R132" s="131">
        <f t="shared" si="396"/>
        <v>0</v>
      </c>
      <c r="S132" s="131">
        <f t="shared" si="396"/>
        <v>0</v>
      </c>
      <c r="T132" s="131">
        <f t="shared" si="396"/>
        <v>0</v>
      </c>
      <c r="U132" s="131">
        <f t="shared" si="396"/>
        <v>0</v>
      </c>
      <c r="V132" s="131">
        <f t="shared" si="396"/>
        <v>0</v>
      </c>
      <c r="W132" s="131">
        <f t="shared" si="396"/>
        <v>0</v>
      </c>
      <c r="X132" s="131">
        <f t="shared" si="396"/>
        <v>0</v>
      </c>
      <c r="Y132" s="131">
        <f t="shared" si="396"/>
        <v>0</v>
      </c>
      <c r="Z132" s="131">
        <f t="shared" si="396"/>
        <v>0</v>
      </c>
      <c r="AA132" s="131">
        <f t="shared" si="396"/>
        <v>0</v>
      </c>
      <c r="AB132" s="131">
        <f t="shared" si="396"/>
        <v>0</v>
      </c>
      <c r="AC132" s="131">
        <f t="shared" si="396"/>
        <v>0</v>
      </c>
      <c r="AD132" s="131">
        <f t="shared" si="396"/>
        <v>0</v>
      </c>
      <c r="AE132" s="131">
        <f t="shared" si="396"/>
        <v>0</v>
      </c>
      <c r="AF132" s="131">
        <f t="shared" si="396"/>
        <v>0</v>
      </c>
      <c r="AG132" s="131">
        <f t="shared" si="396"/>
        <v>0</v>
      </c>
      <c r="AH132" s="131">
        <f t="shared" si="396"/>
        <v>0</v>
      </c>
      <c r="AI132" s="131">
        <f t="shared" si="396"/>
        <v>0</v>
      </c>
      <c r="AJ132" s="131">
        <f t="shared" si="396"/>
        <v>0</v>
      </c>
      <c r="AK132" s="131">
        <f t="shared" si="396"/>
        <v>0</v>
      </c>
      <c r="AL132" s="131">
        <f t="shared" si="396"/>
        <v>0</v>
      </c>
      <c r="AM132" s="131">
        <f t="shared" si="396"/>
        <v>0</v>
      </c>
      <c r="AN132" s="123"/>
      <c r="AO132" s="83">
        <f t="shared" ref="AO132:AO134" si="397">SUM(D132:O132)</f>
        <v>0</v>
      </c>
      <c r="AP132" s="83">
        <f t="shared" ref="AP132:AP134" si="398">SUM(P132:AA132)</f>
        <v>0</v>
      </c>
      <c r="AQ132" s="83">
        <f t="shared" ref="AQ132:AQ133" si="399">SUM(AB132:AM132)</f>
        <v>0</v>
      </c>
      <c r="AR132" s="124"/>
      <c r="AS132" s="124"/>
    </row>
    <row r="133" spans="1:45" s="64" customFormat="1" ht="13.2" outlineLevel="1">
      <c r="A133" s="147" t="s">
        <v>177</v>
      </c>
      <c r="B133" s="126" t="s">
        <v>161</v>
      </c>
      <c r="C133" s="82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23"/>
      <c r="AO133" s="83">
        <f t="shared" si="397"/>
        <v>0</v>
      </c>
      <c r="AP133" s="83">
        <f t="shared" si="398"/>
        <v>0</v>
      </c>
      <c r="AQ133" s="83">
        <f t="shared" si="399"/>
        <v>0</v>
      </c>
      <c r="AR133" s="124"/>
      <c r="AS133" s="124"/>
    </row>
    <row r="134" spans="1:45" s="64" customFormat="1" ht="13.2" outlineLevel="1">
      <c r="A134" s="147" t="s">
        <v>178</v>
      </c>
      <c r="B134" s="126" t="s">
        <v>161</v>
      </c>
      <c r="C134" s="82"/>
      <c r="D134" s="131">
        <f>D132+D133</f>
        <v>0</v>
      </c>
      <c r="E134" s="131">
        <f t="shared" ref="E134:AM134" si="400">E132+E133</f>
        <v>0</v>
      </c>
      <c r="F134" s="131">
        <f t="shared" si="400"/>
        <v>0</v>
      </c>
      <c r="G134" s="131">
        <f t="shared" si="400"/>
        <v>0</v>
      </c>
      <c r="H134" s="131">
        <f t="shared" si="400"/>
        <v>0</v>
      </c>
      <c r="I134" s="131">
        <f t="shared" si="400"/>
        <v>0</v>
      </c>
      <c r="J134" s="131">
        <f t="shared" si="400"/>
        <v>0</v>
      </c>
      <c r="K134" s="131">
        <f t="shared" si="400"/>
        <v>0</v>
      </c>
      <c r="L134" s="131">
        <f t="shared" si="400"/>
        <v>0</v>
      </c>
      <c r="M134" s="131">
        <f t="shared" si="400"/>
        <v>0</v>
      </c>
      <c r="N134" s="131">
        <f t="shared" si="400"/>
        <v>0</v>
      </c>
      <c r="O134" s="131">
        <f t="shared" si="400"/>
        <v>0</v>
      </c>
      <c r="P134" s="131">
        <f t="shared" si="400"/>
        <v>0</v>
      </c>
      <c r="Q134" s="131">
        <f t="shared" si="400"/>
        <v>0</v>
      </c>
      <c r="R134" s="131">
        <f t="shared" si="400"/>
        <v>0</v>
      </c>
      <c r="S134" s="131">
        <f t="shared" si="400"/>
        <v>0</v>
      </c>
      <c r="T134" s="131">
        <f t="shared" si="400"/>
        <v>0</v>
      </c>
      <c r="U134" s="131">
        <f t="shared" si="400"/>
        <v>0</v>
      </c>
      <c r="V134" s="131">
        <f t="shared" si="400"/>
        <v>0</v>
      </c>
      <c r="W134" s="131">
        <f t="shared" si="400"/>
        <v>0</v>
      </c>
      <c r="X134" s="131">
        <f t="shared" si="400"/>
        <v>0</v>
      </c>
      <c r="Y134" s="131">
        <f t="shared" si="400"/>
        <v>0</v>
      </c>
      <c r="Z134" s="131">
        <f t="shared" si="400"/>
        <v>0</v>
      </c>
      <c r="AA134" s="131">
        <f t="shared" si="400"/>
        <v>0</v>
      </c>
      <c r="AB134" s="131">
        <f t="shared" si="400"/>
        <v>0</v>
      </c>
      <c r="AC134" s="131">
        <f t="shared" si="400"/>
        <v>0</v>
      </c>
      <c r="AD134" s="131">
        <f t="shared" si="400"/>
        <v>0</v>
      </c>
      <c r="AE134" s="131">
        <f t="shared" si="400"/>
        <v>0</v>
      </c>
      <c r="AF134" s="131">
        <f t="shared" si="400"/>
        <v>0</v>
      </c>
      <c r="AG134" s="131">
        <f t="shared" si="400"/>
        <v>0</v>
      </c>
      <c r="AH134" s="131">
        <f t="shared" si="400"/>
        <v>0</v>
      </c>
      <c r="AI134" s="131">
        <f t="shared" si="400"/>
        <v>0</v>
      </c>
      <c r="AJ134" s="131">
        <f t="shared" si="400"/>
        <v>0</v>
      </c>
      <c r="AK134" s="131">
        <f t="shared" si="400"/>
        <v>0</v>
      </c>
      <c r="AL134" s="131">
        <f t="shared" si="400"/>
        <v>0</v>
      </c>
      <c r="AM134" s="131">
        <f t="shared" si="400"/>
        <v>0</v>
      </c>
      <c r="AN134" s="123"/>
      <c r="AO134" s="83">
        <f t="shared" si="397"/>
        <v>0</v>
      </c>
      <c r="AP134" s="83">
        <f t="shared" si="398"/>
        <v>0</v>
      </c>
      <c r="AQ134" s="83">
        <f>SUM(AB134:AM134)</f>
        <v>0</v>
      </c>
      <c r="AR134" s="124"/>
      <c r="AS134" s="124"/>
    </row>
    <row r="135" spans="1:45" outlineLevel="1">
      <c r="A135" s="145" t="s">
        <v>184</v>
      </c>
    </row>
    <row r="136" spans="1:45" s="64" customFormat="1" ht="13.2" outlineLevel="1">
      <c r="A136" s="147" t="s">
        <v>187</v>
      </c>
      <c r="B136" s="122" t="s">
        <v>158</v>
      </c>
      <c r="C136" s="82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3"/>
      <c r="AO136" s="83">
        <f t="shared" ref="AO136" si="401">SUM(D136:O136)</f>
        <v>0</v>
      </c>
      <c r="AP136" s="83">
        <f t="shared" ref="AP136" si="402">SUM(P136:AA136)</f>
        <v>0</v>
      </c>
      <c r="AQ136" s="83">
        <f t="shared" ref="AQ136" si="403">SUM(AB136:AM136)</f>
        <v>0</v>
      </c>
      <c r="AR136" s="124"/>
      <c r="AS136" s="124"/>
    </row>
    <row r="137" spans="1:45" s="64" customFormat="1" ht="13.2" outlineLevel="1">
      <c r="A137" s="147" t="s">
        <v>188</v>
      </c>
      <c r="B137" s="122" t="s">
        <v>168</v>
      </c>
      <c r="C137" s="82"/>
      <c r="D137" s="133">
        <v>0.7</v>
      </c>
      <c r="E137" s="133">
        <v>0.7</v>
      </c>
      <c r="F137" s="133">
        <v>0.7</v>
      </c>
      <c r="G137" s="133">
        <v>0.7</v>
      </c>
      <c r="H137" s="133">
        <v>0.7</v>
      </c>
      <c r="I137" s="133">
        <v>0.7</v>
      </c>
      <c r="J137" s="133">
        <v>0.7</v>
      </c>
      <c r="K137" s="133">
        <v>0.7</v>
      </c>
      <c r="L137" s="133">
        <v>0.7</v>
      </c>
      <c r="M137" s="133">
        <v>0.7</v>
      </c>
      <c r="N137" s="133">
        <v>0.7</v>
      </c>
      <c r="O137" s="133">
        <v>0.7</v>
      </c>
      <c r="P137" s="133">
        <v>0.7</v>
      </c>
      <c r="Q137" s="133">
        <v>0.7</v>
      </c>
      <c r="R137" s="133">
        <v>0.7</v>
      </c>
      <c r="S137" s="133">
        <v>0.7</v>
      </c>
      <c r="T137" s="133">
        <v>0.7</v>
      </c>
      <c r="U137" s="133">
        <v>0.7</v>
      </c>
      <c r="V137" s="133">
        <v>0.7</v>
      </c>
      <c r="W137" s="133">
        <v>0.7</v>
      </c>
      <c r="X137" s="133">
        <v>0.7</v>
      </c>
      <c r="Y137" s="133">
        <v>0.7</v>
      </c>
      <c r="Z137" s="133">
        <v>0.7</v>
      </c>
      <c r="AA137" s="133">
        <v>0.7</v>
      </c>
      <c r="AB137" s="133">
        <v>0.7</v>
      </c>
      <c r="AC137" s="133">
        <v>0.7</v>
      </c>
      <c r="AD137" s="133">
        <v>0.7</v>
      </c>
      <c r="AE137" s="133">
        <v>0.7</v>
      </c>
      <c r="AF137" s="133">
        <v>0.7</v>
      </c>
      <c r="AG137" s="133">
        <v>0.7</v>
      </c>
      <c r="AH137" s="133">
        <v>0.7</v>
      </c>
      <c r="AI137" s="133">
        <v>0.7</v>
      </c>
      <c r="AJ137" s="133">
        <v>0.7</v>
      </c>
      <c r="AK137" s="133">
        <v>0.7</v>
      </c>
      <c r="AL137" s="133">
        <v>0.7</v>
      </c>
      <c r="AM137" s="133">
        <v>0.7</v>
      </c>
      <c r="AN137" s="123"/>
      <c r="AO137" s="134">
        <f>AVERAGE(D137:O137)</f>
        <v>0.70000000000000007</v>
      </c>
      <c r="AP137" s="134">
        <f>AVERAGE(P137:AA137)</f>
        <v>0.70000000000000007</v>
      </c>
      <c r="AQ137" s="134">
        <f>AVERAGE(AB137:AM137)</f>
        <v>0.70000000000000007</v>
      </c>
      <c r="AR137" s="124"/>
      <c r="AS137" s="124"/>
    </row>
    <row r="138" spans="1:45" s="64" customFormat="1" ht="13.2" outlineLevel="1">
      <c r="A138" s="147" t="s">
        <v>159</v>
      </c>
      <c r="B138" s="122" t="s">
        <v>158</v>
      </c>
      <c r="C138" s="82"/>
      <c r="D138" s="89">
        <f>D136*D137</f>
        <v>0</v>
      </c>
      <c r="E138" s="89">
        <f t="shared" ref="E138" si="404">E136*E137</f>
        <v>0</v>
      </c>
      <c r="F138" s="89">
        <f t="shared" ref="F138" si="405">F136*F137</f>
        <v>0</v>
      </c>
      <c r="G138" s="89">
        <f t="shared" ref="G138" si="406">G136*G137</f>
        <v>0</v>
      </c>
      <c r="H138" s="89">
        <f t="shared" ref="H138" si="407">H136*H137</f>
        <v>0</v>
      </c>
      <c r="I138" s="89">
        <f t="shared" ref="I138" si="408">I136*I137</f>
        <v>0</v>
      </c>
      <c r="J138" s="89">
        <f t="shared" ref="J138" si="409">J136*J137</f>
        <v>0</v>
      </c>
      <c r="K138" s="89">
        <f t="shared" ref="K138" si="410">K136*K137</f>
        <v>0</v>
      </c>
      <c r="L138" s="89">
        <f t="shared" ref="L138" si="411">L136*L137</f>
        <v>0</v>
      </c>
      <c r="M138" s="89">
        <f t="shared" ref="M138" si="412">M136*M137</f>
        <v>0</v>
      </c>
      <c r="N138" s="89">
        <f t="shared" ref="N138" si="413">N136*N137</f>
        <v>0</v>
      </c>
      <c r="O138" s="89">
        <f t="shared" ref="O138" si="414">O136*O137</f>
        <v>0</v>
      </c>
      <c r="P138" s="89">
        <f t="shared" ref="P138" si="415">P136*P137</f>
        <v>0</v>
      </c>
      <c r="Q138" s="89">
        <f t="shared" ref="Q138" si="416">Q136*Q137</f>
        <v>0</v>
      </c>
      <c r="R138" s="89">
        <f t="shared" ref="R138" si="417">R136*R137</f>
        <v>0</v>
      </c>
      <c r="S138" s="89">
        <f t="shared" ref="S138" si="418">S136*S137</f>
        <v>0</v>
      </c>
      <c r="T138" s="89">
        <f t="shared" ref="T138" si="419">T136*T137</f>
        <v>0</v>
      </c>
      <c r="U138" s="89">
        <f t="shared" ref="U138" si="420">U136*U137</f>
        <v>0</v>
      </c>
      <c r="V138" s="89">
        <f t="shared" ref="V138" si="421">V136*V137</f>
        <v>0</v>
      </c>
      <c r="W138" s="89">
        <f t="shared" ref="W138" si="422">W136*W137</f>
        <v>0</v>
      </c>
      <c r="X138" s="89">
        <f t="shared" ref="X138" si="423">X136*X137</f>
        <v>0</v>
      </c>
      <c r="Y138" s="89">
        <f t="shared" ref="Y138" si="424">Y136*Y137</f>
        <v>0</v>
      </c>
      <c r="Z138" s="89">
        <f t="shared" ref="Z138" si="425">Z136*Z137</f>
        <v>0</v>
      </c>
      <c r="AA138" s="89">
        <f t="shared" ref="AA138" si="426">AA136*AA137</f>
        <v>0</v>
      </c>
      <c r="AB138" s="89">
        <f t="shared" ref="AB138" si="427">AB136*AB137</f>
        <v>0</v>
      </c>
      <c r="AC138" s="89">
        <f t="shared" ref="AC138" si="428">AC136*AC137</f>
        <v>0</v>
      </c>
      <c r="AD138" s="89">
        <f t="shared" ref="AD138" si="429">AD136*AD137</f>
        <v>0</v>
      </c>
      <c r="AE138" s="89">
        <f t="shared" ref="AE138" si="430">AE136*AE137</f>
        <v>0</v>
      </c>
      <c r="AF138" s="89">
        <f t="shared" ref="AF138" si="431">AF136*AF137</f>
        <v>0</v>
      </c>
      <c r="AG138" s="89">
        <f t="shared" ref="AG138" si="432">AG136*AG137</f>
        <v>0</v>
      </c>
      <c r="AH138" s="89">
        <f t="shared" ref="AH138" si="433">AH136*AH137</f>
        <v>0</v>
      </c>
      <c r="AI138" s="89">
        <f t="shared" ref="AI138" si="434">AI136*AI137</f>
        <v>0</v>
      </c>
      <c r="AJ138" s="89">
        <f t="shared" ref="AJ138" si="435">AJ136*AJ137</f>
        <v>0</v>
      </c>
      <c r="AK138" s="89">
        <f t="shared" ref="AK138" si="436">AK136*AK137</f>
        <v>0</v>
      </c>
      <c r="AL138" s="89">
        <f t="shared" ref="AL138" si="437">AL136*AL137</f>
        <v>0</v>
      </c>
      <c r="AM138" s="89">
        <f t="shared" ref="AM138" si="438">AM136*AM137</f>
        <v>0</v>
      </c>
      <c r="AN138" s="123"/>
      <c r="AO138" s="83">
        <f t="shared" ref="AO138" si="439">SUM(D138:O138)</f>
        <v>0</v>
      </c>
      <c r="AP138" s="83">
        <f t="shared" ref="AP138" si="440">SUM(P138:AA138)</f>
        <v>0</v>
      </c>
      <c r="AQ138" s="83">
        <f>SUM(AB138:AM138)</f>
        <v>0</v>
      </c>
      <c r="AR138" s="124"/>
      <c r="AS138" s="124"/>
    </row>
    <row r="139" spans="1:45" s="64" customFormat="1" ht="13.2" outlineLevel="1">
      <c r="A139" s="147" t="s">
        <v>160</v>
      </c>
      <c r="B139" s="126" t="s">
        <v>88</v>
      </c>
      <c r="C139" s="82"/>
      <c r="D139" s="125">
        <v>280</v>
      </c>
      <c r="E139" s="125">
        <v>280</v>
      </c>
      <c r="F139" s="125">
        <v>280</v>
      </c>
      <c r="G139" s="125">
        <v>280</v>
      </c>
      <c r="H139" s="125">
        <v>280</v>
      </c>
      <c r="I139" s="125">
        <v>280</v>
      </c>
      <c r="J139" s="125">
        <v>280</v>
      </c>
      <c r="K139" s="125">
        <v>280</v>
      </c>
      <c r="L139" s="125">
        <v>280</v>
      </c>
      <c r="M139" s="125">
        <v>280</v>
      </c>
      <c r="N139" s="125">
        <v>280</v>
      </c>
      <c r="O139" s="125">
        <v>280</v>
      </c>
      <c r="P139" s="125">
        <v>280</v>
      </c>
      <c r="Q139" s="125">
        <v>280</v>
      </c>
      <c r="R139" s="125">
        <v>280</v>
      </c>
      <c r="S139" s="125">
        <v>280</v>
      </c>
      <c r="T139" s="125">
        <v>280</v>
      </c>
      <c r="U139" s="125">
        <v>280</v>
      </c>
      <c r="V139" s="125">
        <v>280</v>
      </c>
      <c r="W139" s="125">
        <v>280</v>
      </c>
      <c r="X139" s="125">
        <v>280</v>
      </c>
      <c r="Y139" s="125">
        <v>280</v>
      </c>
      <c r="Z139" s="125">
        <v>280</v>
      </c>
      <c r="AA139" s="125">
        <v>280</v>
      </c>
      <c r="AB139" s="125">
        <v>280</v>
      </c>
      <c r="AC139" s="125">
        <v>280</v>
      </c>
      <c r="AD139" s="125">
        <v>280</v>
      </c>
      <c r="AE139" s="125">
        <v>280</v>
      </c>
      <c r="AF139" s="125">
        <v>280</v>
      </c>
      <c r="AG139" s="125">
        <v>280</v>
      </c>
      <c r="AH139" s="125">
        <v>280</v>
      </c>
      <c r="AI139" s="125">
        <v>280</v>
      </c>
      <c r="AJ139" s="125">
        <v>280</v>
      </c>
      <c r="AK139" s="125">
        <v>280</v>
      </c>
      <c r="AL139" s="125">
        <v>280</v>
      </c>
      <c r="AM139" s="125">
        <v>280</v>
      </c>
      <c r="AN139" s="123"/>
      <c r="AO139" s="83">
        <f>AVERAGE(D139:O139)</f>
        <v>280</v>
      </c>
      <c r="AP139" s="83">
        <f>AVERAGE(P139:AA139)</f>
        <v>280</v>
      </c>
      <c r="AQ139" s="83">
        <f>AVERAGE(AB139:AM139)</f>
        <v>280</v>
      </c>
      <c r="AR139" s="124"/>
      <c r="AS139" s="124"/>
    </row>
    <row r="140" spans="1:45" s="64" customFormat="1" ht="13.2" outlineLevel="1">
      <c r="A140" s="147" t="s">
        <v>162</v>
      </c>
      <c r="B140" s="126" t="s">
        <v>88</v>
      </c>
      <c r="C140" s="82"/>
      <c r="D140" s="89">
        <f>D138*D139</f>
        <v>0</v>
      </c>
      <c r="E140" s="89">
        <f>E138*E139</f>
        <v>0</v>
      </c>
      <c r="F140" s="89">
        <f t="shared" ref="F140:AM140" si="441">F138*F139</f>
        <v>0</v>
      </c>
      <c r="G140" s="89">
        <f t="shared" si="441"/>
        <v>0</v>
      </c>
      <c r="H140" s="89">
        <f t="shared" si="441"/>
        <v>0</v>
      </c>
      <c r="I140" s="89">
        <f t="shared" si="441"/>
        <v>0</v>
      </c>
      <c r="J140" s="89">
        <f t="shared" si="441"/>
        <v>0</v>
      </c>
      <c r="K140" s="89">
        <f t="shared" si="441"/>
        <v>0</v>
      </c>
      <c r="L140" s="89">
        <f t="shared" si="441"/>
        <v>0</v>
      </c>
      <c r="M140" s="89">
        <f t="shared" si="441"/>
        <v>0</v>
      </c>
      <c r="N140" s="89">
        <f t="shared" si="441"/>
        <v>0</v>
      </c>
      <c r="O140" s="89">
        <f t="shared" si="441"/>
        <v>0</v>
      </c>
      <c r="P140" s="89">
        <f t="shared" si="441"/>
        <v>0</v>
      </c>
      <c r="Q140" s="89">
        <f t="shared" si="441"/>
        <v>0</v>
      </c>
      <c r="R140" s="89">
        <f t="shared" si="441"/>
        <v>0</v>
      </c>
      <c r="S140" s="89">
        <f t="shared" si="441"/>
        <v>0</v>
      </c>
      <c r="T140" s="89">
        <f t="shared" si="441"/>
        <v>0</v>
      </c>
      <c r="U140" s="89">
        <f t="shared" si="441"/>
        <v>0</v>
      </c>
      <c r="V140" s="89">
        <f t="shared" si="441"/>
        <v>0</v>
      </c>
      <c r="W140" s="89">
        <f t="shared" si="441"/>
        <v>0</v>
      </c>
      <c r="X140" s="89">
        <f t="shared" si="441"/>
        <v>0</v>
      </c>
      <c r="Y140" s="89">
        <f t="shared" si="441"/>
        <v>0</v>
      </c>
      <c r="Z140" s="89">
        <f t="shared" si="441"/>
        <v>0</v>
      </c>
      <c r="AA140" s="89">
        <f t="shared" si="441"/>
        <v>0</v>
      </c>
      <c r="AB140" s="89">
        <f t="shared" si="441"/>
        <v>0</v>
      </c>
      <c r="AC140" s="89">
        <f t="shared" si="441"/>
        <v>0</v>
      </c>
      <c r="AD140" s="89">
        <f t="shared" si="441"/>
        <v>0</v>
      </c>
      <c r="AE140" s="89">
        <f t="shared" si="441"/>
        <v>0</v>
      </c>
      <c r="AF140" s="89">
        <f t="shared" si="441"/>
        <v>0</v>
      </c>
      <c r="AG140" s="89">
        <f t="shared" si="441"/>
        <v>0</v>
      </c>
      <c r="AH140" s="89">
        <f t="shared" si="441"/>
        <v>0</v>
      </c>
      <c r="AI140" s="89">
        <f t="shared" si="441"/>
        <v>0</v>
      </c>
      <c r="AJ140" s="89">
        <f t="shared" si="441"/>
        <v>0</v>
      </c>
      <c r="AK140" s="89">
        <f t="shared" si="441"/>
        <v>0</v>
      </c>
      <c r="AL140" s="89">
        <f t="shared" si="441"/>
        <v>0</v>
      </c>
      <c r="AM140" s="89">
        <f t="shared" si="441"/>
        <v>0</v>
      </c>
      <c r="AN140" s="123"/>
      <c r="AO140" s="83">
        <f t="shared" ref="AO140" si="442">SUM(D140:O140)</f>
        <v>0</v>
      </c>
      <c r="AP140" s="83">
        <f t="shared" ref="AP140" si="443">SUM(P140:AA140)</f>
        <v>0</v>
      </c>
      <c r="AQ140" s="83">
        <f t="shared" ref="AQ140" si="444">SUM(AB140:AM140)</f>
        <v>0</v>
      </c>
      <c r="AR140" s="124"/>
      <c r="AS140" s="124"/>
    </row>
    <row r="141" spans="1:45" s="130" customFormat="1" ht="13.2" outlineLevel="1">
      <c r="A141" s="147" t="s">
        <v>163</v>
      </c>
      <c r="B141" s="126" t="s">
        <v>164</v>
      </c>
      <c r="C141" s="127"/>
      <c r="D141" s="125">
        <v>12</v>
      </c>
      <c r="E141" s="125">
        <v>12</v>
      </c>
      <c r="F141" s="125">
        <v>12</v>
      </c>
      <c r="G141" s="125">
        <v>12</v>
      </c>
      <c r="H141" s="125">
        <v>12</v>
      </c>
      <c r="I141" s="125">
        <v>12</v>
      </c>
      <c r="J141" s="125">
        <v>12</v>
      </c>
      <c r="K141" s="125">
        <v>12</v>
      </c>
      <c r="L141" s="125">
        <v>12</v>
      </c>
      <c r="M141" s="125">
        <v>12</v>
      </c>
      <c r="N141" s="125">
        <v>12</v>
      </c>
      <c r="O141" s="125">
        <v>12</v>
      </c>
      <c r="P141" s="125">
        <v>12</v>
      </c>
      <c r="Q141" s="125">
        <v>12</v>
      </c>
      <c r="R141" s="125">
        <v>12</v>
      </c>
      <c r="S141" s="125">
        <v>12</v>
      </c>
      <c r="T141" s="125">
        <v>12</v>
      </c>
      <c r="U141" s="125">
        <v>12</v>
      </c>
      <c r="V141" s="125">
        <v>12</v>
      </c>
      <c r="W141" s="125">
        <v>12</v>
      </c>
      <c r="X141" s="125">
        <v>12</v>
      </c>
      <c r="Y141" s="125">
        <v>12</v>
      </c>
      <c r="Z141" s="125">
        <v>12</v>
      </c>
      <c r="AA141" s="125">
        <v>12</v>
      </c>
      <c r="AB141" s="125">
        <v>12</v>
      </c>
      <c r="AC141" s="125">
        <v>12</v>
      </c>
      <c r="AD141" s="125">
        <v>12</v>
      </c>
      <c r="AE141" s="125">
        <v>12</v>
      </c>
      <c r="AF141" s="125">
        <v>12</v>
      </c>
      <c r="AG141" s="125">
        <v>12</v>
      </c>
      <c r="AH141" s="125">
        <v>12</v>
      </c>
      <c r="AI141" s="125">
        <v>12</v>
      </c>
      <c r="AJ141" s="125">
        <v>12</v>
      </c>
      <c r="AK141" s="125">
        <v>12</v>
      </c>
      <c r="AL141" s="125">
        <v>12</v>
      </c>
      <c r="AM141" s="125">
        <v>12</v>
      </c>
      <c r="AN141" s="128"/>
      <c r="AO141" s="83">
        <f>AVERAGE(D141:O141)</f>
        <v>12</v>
      </c>
      <c r="AP141" s="83">
        <f>AVERAGE(P141:AA141)</f>
        <v>12</v>
      </c>
      <c r="AQ141" s="83">
        <f>AVERAGE(AB141:AM141)</f>
        <v>12</v>
      </c>
      <c r="AR141" s="129"/>
      <c r="AS141" s="129"/>
    </row>
    <row r="142" spans="1:45" s="64" customFormat="1" ht="13.2" outlineLevel="1">
      <c r="A142" s="147" t="s">
        <v>165</v>
      </c>
      <c r="B142" s="126" t="s">
        <v>88</v>
      </c>
      <c r="C142" s="82"/>
      <c r="D142" s="123">
        <f>C143/D141</f>
        <v>0</v>
      </c>
      <c r="E142" s="123">
        <f>D143/E141</f>
        <v>0</v>
      </c>
      <c r="F142" s="123">
        <f t="shared" ref="F142" si="445">E143/F141</f>
        <v>0</v>
      </c>
      <c r="G142" s="123">
        <f t="shared" ref="G142" si="446">F143/G141</f>
        <v>0</v>
      </c>
      <c r="H142" s="123">
        <f t="shared" ref="H142" si="447">G143/H141</f>
        <v>0</v>
      </c>
      <c r="I142" s="123">
        <f t="shared" ref="I142" si="448">H143/I141</f>
        <v>0</v>
      </c>
      <c r="J142" s="123">
        <f t="shared" ref="J142" si="449">I143/J141</f>
        <v>0</v>
      </c>
      <c r="K142" s="123">
        <f t="shared" ref="K142" si="450">J143/K141</f>
        <v>0</v>
      </c>
      <c r="L142" s="123">
        <f t="shared" ref="L142" si="451">K143/L141</f>
        <v>0</v>
      </c>
      <c r="M142" s="123">
        <f t="shared" ref="M142" si="452">L143/M141</f>
        <v>0</v>
      </c>
      <c r="N142" s="123">
        <f t="shared" ref="N142" si="453">M143/N141</f>
        <v>0</v>
      </c>
      <c r="O142" s="123">
        <f t="shared" ref="O142" si="454">N143/O141</f>
        <v>0</v>
      </c>
      <c r="P142" s="123">
        <f t="shared" ref="P142" si="455">O143/P141</f>
        <v>0</v>
      </c>
      <c r="Q142" s="123">
        <f t="shared" ref="Q142" si="456">P143/Q141</f>
        <v>0</v>
      </c>
      <c r="R142" s="123">
        <f t="shared" ref="R142" si="457">Q143/R141</f>
        <v>0</v>
      </c>
      <c r="S142" s="123">
        <f t="shared" ref="S142" si="458">R143/S141</f>
        <v>0</v>
      </c>
      <c r="T142" s="123">
        <f t="shared" ref="T142" si="459">S143/T141</f>
        <v>0</v>
      </c>
      <c r="U142" s="123">
        <f t="shared" ref="U142" si="460">T143/U141</f>
        <v>0</v>
      </c>
      <c r="V142" s="123">
        <f t="shared" ref="V142" si="461">U143/V141</f>
        <v>0</v>
      </c>
      <c r="W142" s="123">
        <f t="shared" ref="W142" si="462">V143/W141</f>
        <v>0</v>
      </c>
      <c r="X142" s="123">
        <f t="shared" ref="X142" si="463">W143/X141</f>
        <v>0</v>
      </c>
      <c r="Y142" s="123">
        <f t="shared" ref="Y142" si="464">X143/Y141</f>
        <v>0</v>
      </c>
      <c r="Z142" s="123">
        <f t="shared" ref="Z142" si="465">Y143/Z141</f>
        <v>0</v>
      </c>
      <c r="AA142" s="123">
        <f t="shared" ref="AA142" si="466">Z143/AA141</f>
        <v>0</v>
      </c>
      <c r="AB142" s="123">
        <f t="shared" ref="AB142" si="467">AA143/AB141</f>
        <v>0</v>
      </c>
      <c r="AC142" s="123">
        <f t="shared" ref="AC142" si="468">AB143/AC141</f>
        <v>0</v>
      </c>
      <c r="AD142" s="123">
        <f t="shared" ref="AD142" si="469">AC143/AD141</f>
        <v>0</v>
      </c>
      <c r="AE142" s="123">
        <f t="shared" ref="AE142" si="470">AD143/AE141</f>
        <v>0</v>
      </c>
      <c r="AF142" s="123">
        <f t="shared" ref="AF142" si="471">AE143/AF141</f>
        <v>0</v>
      </c>
      <c r="AG142" s="123">
        <f t="shared" ref="AG142" si="472">AF143/AG141</f>
        <v>0</v>
      </c>
      <c r="AH142" s="123">
        <f t="shared" ref="AH142" si="473">AG143/AH141</f>
        <v>0</v>
      </c>
      <c r="AI142" s="123">
        <f t="shared" ref="AI142" si="474">AH143/AI141</f>
        <v>0</v>
      </c>
      <c r="AJ142" s="123">
        <f t="shared" ref="AJ142" si="475">AI143/AJ141</f>
        <v>0</v>
      </c>
      <c r="AK142" s="123">
        <f t="shared" ref="AK142" si="476">AJ143/AK141</f>
        <v>0</v>
      </c>
      <c r="AL142" s="123">
        <f t="shared" ref="AL142" si="477">AK143/AL141</f>
        <v>0</v>
      </c>
      <c r="AM142" s="123">
        <f t="shared" ref="AM142" si="478">AL143/AM141</f>
        <v>0</v>
      </c>
      <c r="AN142" s="123"/>
      <c r="AO142" s="83">
        <f t="shared" ref="AO142" si="479">SUM(D142:O142)</f>
        <v>0</v>
      </c>
      <c r="AP142" s="83">
        <f t="shared" ref="AP142" si="480">SUM(P142:AA142)</f>
        <v>0</v>
      </c>
      <c r="AQ142" s="83">
        <f t="shared" ref="AQ142" si="481">SUM(AB142:AM142)</f>
        <v>0</v>
      </c>
      <c r="AR142" s="124"/>
      <c r="AS142" s="124"/>
    </row>
    <row r="143" spans="1:45" s="86" customFormat="1" ht="13.2" outlineLevel="1">
      <c r="A143" s="147" t="s">
        <v>166</v>
      </c>
      <c r="B143" s="126" t="s">
        <v>88</v>
      </c>
      <c r="C143" s="125"/>
      <c r="D143" s="132">
        <f>C143+D140-D142</f>
        <v>0</v>
      </c>
      <c r="E143" s="132">
        <f>D143+E140-E142</f>
        <v>0</v>
      </c>
      <c r="F143" s="132">
        <f t="shared" ref="F143" si="482">E143+F140-F142</f>
        <v>0</v>
      </c>
      <c r="G143" s="132">
        <f t="shared" ref="G143" si="483">F143+G140-G142</f>
        <v>0</v>
      </c>
      <c r="H143" s="132">
        <f t="shared" ref="H143" si="484">G143+H140-H142</f>
        <v>0</v>
      </c>
      <c r="I143" s="132">
        <f t="shared" ref="I143" si="485">H143+I140-I142</f>
        <v>0</v>
      </c>
      <c r="J143" s="132">
        <f t="shared" ref="J143" si="486">I143+J140-J142</f>
        <v>0</v>
      </c>
      <c r="K143" s="132">
        <f t="shared" ref="K143" si="487">J143+K140-K142</f>
        <v>0</v>
      </c>
      <c r="L143" s="132">
        <f t="shared" ref="L143" si="488">K143+L140-L142</f>
        <v>0</v>
      </c>
      <c r="M143" s="132">
        <f t="shared" ref="M143" si="489">L143+M140-M142</f>
        <v>0</v>
      </c>
      <c r="N143" s="132">
        <f t="shared" ref="N143" si="490">M143+N140-N142</f>
        <v>0</v>
      </c>
      <c r="O143" s="132">
        <f t="shared" ref="O143" si="491">N143+O140-O142</f>
        <v>0</v>
      </c>
      <c r="P143" s="132">
        <f t="shared" ref="P143" si="492">O143+P140-P142</f>
        <v>0</v>
      </c>
      <c r="Q143" s="132">
        <f t="shared" ref="Q143" si="493">P143+Q140-Q142</f>
        <v>0</v>
      </c>
      <c r="R143" s="132">
        <f t="shared" ref="R143" si="494">Q143+R140-R142</f>
        <v>0</v>
      </c>
      <c r="S143" s="132">
        <f t="shared" ref="S143" si="495">R143+S140-S142</f>
        <v>0</v>
      </c>
      <c r="T143" s="132">
        <f t="shared" ref="T143" si="496">S143+T140-T142</f>
        <v>0</v>
      </c>
      <c r="U143" s="132">
        <f t="shared" ref="U143" si="497">T143+U140-U142</f>
        <v>0</v>
      </c>
      <c r="V143" s="132">
        <f t="shared" ref="V143" si="498">U143+V140-V142</f>
        <v>0</v>
      </c>
      <c r="W143" s="132">
        <f t="shared" ref="W143" si="499">V143+W140-W142</f>
        <v>0</v>
      </c>
      <c r="X143" s="132">
        <f t="shared" ref="X143" si="500">W143+X140-X142</f>
        <v>0</v>
      </c>
      <c r="Y143" s="132">
        <f t="shared" ref="Y143" si="501">X143+Y140-Y142</f>
        <v>0</v>
      </c>
      <c r="Z143" s="132">
        <f t="shared" ref="Z143" si="502">Y143+Z140-Z142</f>
        <v>0</v>
      </c>
      <c r="AA143" s="132">
        <f t="shared" ref="AA143" si="503">Z143+AA140-AA142</f>
        <v>0</v>
      </c>
      <c r="AB143" s="132">
        <f t="shared" ref="AB143" si="504">AA143+AB140-AB142</f>
        <v>0</v>
      </c>
      <c r="AC143" s="132">
        <f t="shared" ref="AC143" si="505">AB143+AC140-AC142</f>
        <v>0</v>
      </c>
      <c r="AD143" s="132">
        <f t="shared" ref="AD143" si="506">AC143+AD140-AD142</f>
        <v>0</v>
      </c>
      <c r="AE143" s="132">
        <f t="shared" ref="AE143" si="507">AD143+AE140-AE142</f>
        <v>0</v>
      </c>
      <c r="AF143" s="132">
        <f t="shared" ref="AF143" si="508">AE143+AF140-AF142</f>
        <v>0</v>
      </c>
      <c r="AG143" s="132">
        <f t="shared" ref="AG143" si="509">AF143+AG140-AG142</f>
        <v>0</v>
      </c>
      <c r="AH143" s="132">
        <f t="shared" ref="AH143" si="510">AG143+AH140-AH142</f>
        <v>0</v>
      </c>
      <c r="AI143" s="132">
        <f t="shared" ref="AI143" si="511">AH143+AI140-AI142</f>
        <v>0</v>
      </c>
      <c r="AJ143" s="132">
        <f t="shared" ref="AJ143" si="512">AI143+AJ140-AJ142</f>
        <v>0</v>
      </c>
      <c r="AK143" s="132">
        <f t="shared" ref="AK143" si="513">AJ143+AK140-AK142</f>
        <v>0</v>
      </c>
      <c r="AL143" s="132">
        <f t="shared" ref="AL143" si="514">AK143+AL140-AL142</f>
        <v>0</v>
      </c>
      <c r="AM143" s="132">
        <f t="shared" ref="AM143" si="515">AL143+AM140-AM142</f>
        <v>0</v>
      </c>
      <c r="AN143" s="84"/>
      <c r="AO143" s="83">
        <f>O143</f>
        <v>0</v>
      </c>
      <c r="AP143" s="83">
        <f>AA143</f>
        <v>0</v>
      </c>
      <c r="AQ143" s="83">
        <f>AM143</f>
        <v>0</v>
      </c>
      <c r="AR143" s="85"/>
      <c r="AS143" s="85"/>
    </row>
    <row r="144" spans="1:45" s="86" customFormat="1" ht="13.2" outlineLevel="1">
      <c r="A144" s="147" t="s">
        <v>167</v>
      </c>
      <c r="B144" s="126" t="s">
        <v>168</v>
      </c>
      <c r="C144" s="82"/>
      <c r="D144" s="133">
        <v>0.04</v>
      </c>
      <c r="E144" s="133">
        <v>0.04</v>
      </c>
      <c r="F144" s="133">
        <v>0.04</v>
      </c>
      <c r="G144" s="133">
        <v>0.04</v>
      </c>
      <c r="H144" s="133">
        <v>0.04</v>
      </c>
      <c r="I144" s="133">
        <v>0.04</v>
      </c>
      <c r="J144" s="133">
        <v>0.04</v>
      </c>
      <c r="K144" s="133">
        <v>0.04</v>
      </c>
      <c r="L144" s="133">
        <v>0.04</v>
      </c>
      <c r="M144" s="133">
        <v>0.04</v>
      </c>
      <c r="N144" s="133">
        <v>0.04</v>
      </c>
      <c r="O144" s="133">
        <v>0.04</v>
      </c>
      <c r="P144" s="133">
        <v>0.04</v>
      </c>
      <c r="Q144" s="133">
        <v>0.04</v>
      </c>
      <c r="R144" s="133">
        <v>0.04</v>
      </c>
      <c r="S144" s="133">
        <v>0.04</v>
      </c>
      <c r="T144" s="133">
        <v>0.04</v>
      </c>
      <c r="U144" s="133">
        <v>0.04</v>
      </c>
      <c r="V144" s="133">
        <v>0.04</v>
      </c>
      <c r="W144" s="133">
        <v>0.04</v>
      </c>
      <c r="X144" s="133">
        <v>0.04</v>
      </c>
      <c r="Y144" s="133">
        <v>0.04</v>
      </c>
      <c r="Z144" s="133">
        <v>0.04</v>
      </c>
      <c r="AA144" s="133">
        <v>0.04</v>
      </c>
      <c r="AB144" s="133">
        <v>0.04</v>
      </c>
      <c r="AC144" s="133">
        <v>0.04</v>
      </c>
      <c r="AD144" s="133">
        <v>0.04</v>
      </c>
      <c r="AE144" s="133">
        <v>0.04</v>
      </c>
      <c r="AF144" s="133">
        <v>0.04</v>
      </c>
      <c r="AG144" s="133">
        <v>0.04</v>
      </c>
      <c r="AH144" s="133">
        <v>0.04</v>
      </c>
      <c r="AI144" s="133">
        <v>0.04</v>
      </c>
      <c r="AJ144" s="133">
        <v>0.04</v>
      </c>
      <c r="AK144" s="133">
        <v>0.04</v>
      </c>
      <c r="AL144" s="133">
        <v>0.04</v>
      </c>
      <c r="AM144" s="133">
        <v>0.04</v>
      </c>
      <c r="AN144" s="84"/>
      <c r="AO144" s="134">
        <f>O144</f>
        <v>0.04</v>
      </c>
      <c r="AP144" s="134">
        <f>AA144</f>
        <v>0.04</v>
      </c>
      <c r="AQ144" s="134">
        <f>AM144</f>
        <v>0.04</v>
      </c>
      <c r="AR144" s="85"/>
      <c r="AS144" s="85"/>
    </row>
    <row r="145" spans="1:45" s="86" customFormat="1" ht="13.2" outlineLevel="1">
      <c r="A145" s="147" t="s">
        <v>169</v>
      </c>
      <c r="B145" s="126" t="s">
        <v>88</v>
      </c>
      <c r="C145" s="82"/>
      <c r="D145" s="132">
        <f>D143*D144</f>
        <v>0</v>
      </c>
      <c r="E145" s="132">
        <f t="shared" ref="E145:AM145" si="516">E143*E144</f>
        <v>0</v>
      </c>
      <c r="F145" s="132">
        <f t="shared" si="516"/>
        <v>0</v>
      </c>
      <c r="G145" s="132">
        <f t="shared" si="516"/>
        <v>0</v>
      </c>
      <c r="H145" s="132">
        <f t="shared" si="516"/>
        <v>0</v>
      </c>
      <c r="I145" s="132">
        <f t="shared" si="516"/>
        <v>0</v>
      </c>
      <c r="J145" s="132">
        <f t="shared" si="516"/>
        <v>0</v>
      </c>
      <c r="K145" s="132">
        <f t="shared" si="516"/>
        <v>0</v>
      </c>
      <c r="L145" s="132">
        <f t="shared" si="516"/>
        <v>0</v>
      </c>
      <c r="M145" s="132">
        <f t="shared" si="516"/>
        <v>0</v>
      </c>
      <c r="N145" s="132">
        <f t="shared" si="516"/>
        <v>0</v>
      </c>
      <c r="O145" s="132">
        <f t="shared" si="516"/>
        <v>0</v>
      </c>
      <c r="P145" s="132">
        <f t="shared" si="516"/>
        <v>0</v>
      </c>
      <c r="Q145" s="132">
        <f t="shared" si="516"/>
        <v>0</v>
      </c>
      <c r="R145" s="132">
        <f t="shared" si="516"/>
        <v>0</v>
      </c>
      <c r="S145" s="132">
        <f t="shared" si="516"/>
        <v>0</v>
      </c>
      <c r="T145" s="132">
        <f t="shared" si="516"/>
        <v>0</v>
      </c>
      <c r="U145" s="132">
        <f t="shared" si="516"/>
        <v>0</v>
      </c>
      <c r="V145" s="132">
        <f t="shared" si="516"/>
        <v>0</v>
      </c>
      <c r="W145" s="132">
        <f t="shared" si="516"/>
        <v>0</v>
      </c>
      <c r="X145" s="132">
        <f t="shared" si="516"/>
        <v>0</v>
      </c>
      <c r="Y145" s="132">
        <f t="shared" si="516"/>
        <v>0</v>
      </c>
      <c r="Z145" s="132">
        <f t="shared" si="516"/>
        <v>0</v>
      </c>
      <c r="AA145" s="132">
        <f t="shared" si="516"/>
        <v>0</v>
      </c>
      <c r="AB145" s="132">
        <f t="shared" si="516"/>
        <v>0</v>
      </c>
      <c r="AC145" s="132">
        <f t="shared" si="516"/>
        <v>0</v>
      </c>
      <c r="AD145" s="132">
        <f t="shared" si="516"/>
        <v>0</v>
      </c>
      <c r="AE145" s="132">
        <f t="shared" si="516"/>
        <v>0</v>
      </c>
      <c r="AF145" s="132">
        <f t="shared" si="516"/>
        <v>0</v>
      </c>
      <c r="AG145" s="132">
        <f t="shared" si="516"/>
        <v>0</v>
      </c>
      <c r="AH145" s="132">
        <f t="shared" si="516"/>
        <v>0</v>
      </c>
      <c r="AI145" s="132">
        <f t="shared" si="516"/>
        <v>0</v>
      </c>
      <c r="AJ145" s="132">
        <f t="shared" si="516"/>
        <v>0</v>
      </c>
      <c r="AK145" s="132">
        <f t="shared" si="516"/>
        <v>0</v>
      </c>
      <c r="AL145" s="132">
        <f t="shared" si="516"/>
        <v>0</v>
      </c>
      <c r="AM145" s="132">
        <f t="shared" si="516"/>
        <v>0</v>
      </c>
      <c r="AN145" s="84"/>
      <c r="AO145" s="83">
        <f>O145</f>
        <v>0</v>
      </c>
      <c r="AP145" s="83">
        <f>AA145</f>
        <v>0</v>
      </c>
      <c r="AQ145" s="83">
        <f>AM145</f>
        <v>0</v>
      </c>
      <c r="AR145" s="85"/>
      <c r="AS145" s="85"/>
    </row>
    <row r="146" spans="1:45" s="64" customFormat="1" ht="13.2" outlineLevel="1">
      <c r="A146" s="147" t="s">
        <v>170</v>
      </c>
      <c r="B146" s="126" t="s">
        <v>168</v>
      </c>
      <c r="C146" s="82"/>
      <c r="D146" s="133">
        <v>0.08</v>
      </c>
      <c r="E146" s="133">
        <v>0.08</v>
      </c>
      <c r="F146" s="133">
        <v>0.08</v>
      </c>
      <c r="G146" s="133">
        <v>0.08</v>
      </c>
      <c r="H146" s="133">
        <v>0.08</v>
      </c>
      <c r="I146" s="133">
        <v>0.08</v>
      </c>
      <c r="J146" s="133">
        <v>0.08</v>
      </c>
      <c r="K146" s="133">
        <v>0.08</v>
      </c>
      <c r="L146" s="133">
        <v>0.08</v>
      </c>
      <c r="M146" s="133">
        <v>0.08</v>
      </c>
      <c r="N146" s="133">
        <v>0.08</v>
      </c>
      <c r="O146" s="133">
        <v>0.08</v>
      </c>
      <c r="P146" s="133">
        <v>0.08</v>
      </c>
      <c r="Q146" s="133">
        <v>0.08</v>
      </c>
      <c r="R146" s="133">
        <v>0.08</v>
      </c>
      <c r="S146" s="133">
        <v>0.08</v>
      </c>
      <c r="T146" s="133">
        <v>0.08</v>
      </c>
      <c r="U146" s="133">
        <v>0.08</v>
      </c>
      <c r="V146" s="133">
        <v>0.08</v>
      </c>
      <c r="W146" s="133">
        <v>0.08</v>
      </c>
      <c r="X146" s="133">
        <v>0.08</v>
      </c>
      <c r="Y146" s="133">
        <v>0.08</v>
      </c>
      <c r="Z146" s="133">
        <v>0.08</v>
      </c>
      <c r="AA146" s="133">
        <v>0.08</v>
      </c>
      <c r="AB146" s="133">
        <v>0.08</v>
      </c>
      <c r="AC146" s="133">
        <v>0.08</v>
      </c>
      <c r="AD146" s="133">
        <v>0.08</v>
      </c>
      <c r="AE146" s="133">
        <v>0.08</v>
      </c>
      <c r="AF146" s="133">
        <v>0.08</v>
      </c>
      <c r="AG146" s="133">
        <v>0.08</v>
      </c>
      <c r="AH146" s="133">
        <v>0.08</v>
      </c>
      <c r="AI146" s="133">
        <v>0.08</v>
      </c>
      <c r="AJ146" s="133">
        <v>0.08</v>
      </c>
      <c r="AK146" s="133">
        <v>0.08</v>
      </c>
      <c r="AL146" s="133">
        <v>0.08</v>
      </c>
      <c r="AM146" s="133">
        <v>0.08</v>
      </c>
      <c r="AN146" s="123"/>
      <c r="AO146" s="135">
        <f>AVERAGE(D146:O146)</f>
        <v>7.9999999999999988E-2</v>
      </c>
      <c r="AP146" s="135">
        <f>AVERAGE(P146:AA146)</f>
        <v>7.9999999999999988E-2</v>
      </c>
      <c r="AQ146" s="135">
        <f>AVERAGE(AB146:AM146)</f>
        <v>7.9999999999999988E-2</v>
      </c>
      <c r="AR146" s="124"/>
      <c r="AS146" s="124"/>
    </row>
    <row r="147" spans="1:45" s="64" customFormat="1" ht="13.2" outlineLevel="1">
      <c r="A147" s="147" t="s">
        <v>171</v>
      </c>
      <c r="B147" s="126" t="s">
        <v>168</v>
      </c>
      <c r="C147" s="82"/>
      <c r="D147" s="133">
        <v>0.06</v>
      </c>
      <c r="E147" s="133">
        <v>0.06</v>
      </c>
      <c r="F147" s="133">
        <v>0.06</v>
      </c>
      <c r="G147" s="133">
        <v>0.06</v>
      </c>
      <c r="H147" s="133">
        <v>0.06</v>
      </c>
      <c r="I147" s="133">
        <v>0.06</v>
      </c>
      <c r="J147" s="133">
        <v>0.06</v>
      </c>
      <c r="K147" s="133">
        <v>0.06</v>
      </c>
      <c r="L147" s="133">
        <v>0.06</v>
      </c>
      <c r="M147" s="133">
        <v>0.06</v>
      </c>
      <c r="N147" s="133">
        <v>0.06</v>
      </c>
      <c r="O147" s="133">
        <v>0.06</v>
      </c>
      <c r="P147" s="133">
        <v>0.06</v>
      </c>
      <c r="Q147" s="133">
        <v>0.06</v>
      </c>
      <c r="R147" s="133">
        <v>0.06</v>
      </c>
      <c r="S147" s="133">
        <v>0.06</v>
      </c>
      <c r="T147" s="133">
        <v>0.06</v>
      </c>
      <c r="U147" s="133">
        <v>0.06</v>
      </c>
      <c r="V147" s="133">
        <v>0.06</v>
      </c>
      <c r="W147" s="133">
        <v>0.06</v>
      </c>
      <c r="X147" s="133">
        <v>0.06</v>
      </c>
      <c r="Y147" s="133">
        <v>0.06</v>
      </c>
      <c r="Z147" s="133">
        <v>0.06</v>
      </c>
      <c r="AA147" s="133">
        <v>0.06</v>
      </c>
      <c r="AB147" s="133">
        <v>0.06</v>
      </c>
      <c r="AC147" s="133">
        <v>0.06</v>
      </c>
      <c r="AD147" s="133">
        <v>0.06</v>
      </c>
      <c r="AE147" s="133">
        <v>0.06</v>
      </c>
      <c r="AF147" s="133">
        <v>0.06</v>
      </c>
      <c r="AG147" s="133">
        <v>0.06</v>
      </c>
      <c r="AH147" s="133">
        <v>0.06</v>
      </c>
      <c r="AI147" s="133">
        <v>0.06</v>
      </c>
      <c r="AJ147" s="133">
        <v>0.06</v>
      </c>
      <c r="AK147" s="133">
        <v>0.06</v>
      </c>
      <c r="AL147" s="133">
        <v>0.06</v>
      </c>
      <c r="AM147" s="133">
        <v>0.06</v>
      </c>
      <c r="AN147" s="123"/>
      <c r="AO147" s="135">
        <f t="shared" ref="AO147:AO148" si="517">AVERAGE(D147:O147)</f>
        <v>6.0000000000000019E-2</v>
      </c>
      <c r="AP147" s="135">
        <f t="shared" ref="AP147:AP148" si="518">AVERAGE(P147:AA147)</f>
        <v>6.0000000000000019E-2</v>
      </c>
      <c r="AQ147" s="135">
        <f t="shared" ref="AQ147:AQ148" si="519">AVERAGE(AB147:AM147)</f>
        <v>6.0000000000000019E-2</v>
      </c>
      <c r="AR147" s="124"/>
      <c r="AS147" s="124"/>
    </row>
    <row r="148" spans="1:45" s="64" customFormat="1" ht="13.2" outlineLevel="1">
      <c r="A148" s="147" t="s">
        <v>172</v>
      </c>
      <c r="B148" s="82" t="s">
        <v>168</v>
      </c>
      <c r="C148" s="82"/>
      <c r="D148" s="133">
        <v>0.01</v>
      </c>
      <c r="E148" s="133">
        <v>0.01</v>
      </c>
      <c r="F148" s="133">
        <v>0.01</v>
      </c>
      <c r="G148" s="133">
        <v>0.01</v>
      </c>
      <c r="H148" s="133">
        <v>0.01</v>
      </c>
      <c r="I148" s="133">
        <v>0.01</v>
      </c>
      <c r="J148" s="133">
        <v>0.01</v>
      </c>
      <c r="K148" s="133">
        <v>0.01</v>
      </c>
      <c r="L148" s="133">
        <v>0.01</v>
      </c>
      <c r="M148" s="133">
        <v>0.01</v>
      </c>
      <c r="N148" s="133">
        <v>0.01</v>
      </c>
      <c r="O148" s="133">
        <v>0.01</v>
      </c>
      <c r="P148" s="133">
        <v>0.01</v>
      </c>
      <c r="Q148" s="133">
        <v>0.01</v>
      </c>
      <c r="R148" s="133">
        <v>0.01</v>
      </c>
      <c r="S148" s="133">
        <v>0.01</v>
      </c>
      <c r="T148" s="133">
        <v>0.01</v>
      </c>
      <c r="U148" s="133">
        <v>0.01</v>
      </c>
      <c r="V148" s="133">
        <v>0.01</v>
      </c>
      <c r="W148" s="133">
        <v>0.01</v>
      </c>
      <c r="X148" s="133">
        <v>0.01</v>
      </c>
      <c r="Y148" s="133">
        <v>0.01</v>
      </c>
      <c r="Z148" s="133">
        <v>0.01</v>
      </c>
      <c r="AA148" s="133">
        <v>0.01</v>
      </c>
      <c r="AB148" s="133">
        <v>0.01</v>
      </c>
      <c r="AC148" s="133">
        <v>0.01</v>
      </c>
      <c r="AD148" s="133">
        <v>0.01</v>
      </c>
      <c r="AE148" s="133">
        <v>0.01</v>
      </c>
      <c r="AF148" s="133">
        <v>0.01</v>
      </c>
      <c r="AG148" s="133">
        <v>0.01</v>
      </c>
      <c r="AH148" s="133">
        <v>0.01</v>
      </c>
      <c r="AI148" s="133">
        <v>0.01</v>
      </c>
      <c r="AJ148" s="133">
        <v>0.01</v>
      </c>
      <c r="AK148" s="133">
        <v>0.01</v>
      </c>
      <c r="AL148" s="133">
        <v>0.01</v>
      </c>
      <c r="AM148" s="133">
        <v>0.01</v>
      </c>
      <c r="AN148" s="123"/>
      <c r="AO148" s="135">
        <f t="shared" si="517"/>
        <v>9.9999999999999985E-3</v>
      </c>
      <c r="AP148" s="135">
        <f t="shared" si="518"/>
        <v>9.9999999999999985E-3</v>
      </c>
      <c r="AQ148" s="135">
        <f t="shared" si="519"/>
        <v>9.9999999999999985E-3</v>
      </c>
      <c r="AR148" s="124"/>
      <c r="AS148" s="124"/>
    </row>
    <row r="149" spans="1:45" s="64" customFormat="1" ht="13.2" outlineLevel="1">
      <c r="A149" s="147" t="s">
        <v>191</v>
      </c>
      <c r="B149" s="126" t="s">
        <v>88</v>
      </c>
      <c r="C149" s="82"/>
      <c r="D149" s="125">
        <v>1</v>
      </c>
      <c r="E149" s="125">
        <v>1</v>
      </c>
      <c r="F149" s="125">
        <v>1</v>
      </c>
      <c r="G149" s="125">
        <v>1</v>
      </c>
      <c r="H149" s="125">
        <v>1</v>
      </c>
      <c r="I149" s="125">
        <v>1</v>
      </c>
      <c r="J149" s="125">
        <v>1</v>
      </c>
      <c r="K149" s="125">
        <v>1</v>
      </c>
      <c r="L149" s="125">
        <v>1</v>
      </c>
      <c r="M149" s="125">
        <v>1</v>
      </c>
      <c r="N149" s="125">
        <v>1</v>
      </c>
      <c r="O149" s="125">
        <v>1</v>
      </c>
      <c r="P149" s="125">
        <v>1</v>
      </c>
      <c r="Q149" s="125">
        <v>1</v>
      </c>
      <c r="R149" s="125">
        <v>1</v>
      </c>
      <c r="S149" s="125">
        <v>1</v>
      </c>
      <c r="T149" s="125">
        <v>1</v>
      </c>
      <c r="U149" s="125">
        <v>1</v>
      </c>
      <c r="V149" s="125">
        <v>1</v>
      </c>
      <c r="W149" s="125">
        <v>1</v>
      </c>
      <c r="X149" s="125">
        <v>1</v>
      </c>
      <c r="Y149" s="125">
        <v>1</v>
      </c>
      <c r="Z149" s="125">
        <v>1</v>
      </c>
      <c r="AA149" s="125">
        <v>1</v>
      </c>
      <c r="AB149" s="125">
        <v>1</v>
      </c>
      <c r="AC149" s="125">
        <v>1</v>
      </c>
      <c r="AD149" s="125">
        <v>1</v>
      </c>
      <c r="AE149" s="125">
        <v>1</v>
      </c>
      <c r="AF149" s="125">
        <v>1</v>
      </c>
      <c r="AG149" s="125">
        <v>1</v>
      </c>
      <c r="AH149" s="125">
        <v>1</v>
      </c>
      <c r="AI149" s="125">
        <v>1</v>
      </c>
      <c r="AJ149" s="125">
        <v>1</v>
      </c>
      <c r="AK149" s="125">
        <v>1</v>
      </c>
      <c r="AL149" s="125">
        <v>1</v>
      </c>
      <c r="AM149" s="125">
        <v>1</v>
      </c>
      <c r="AN149" s="123"/>
      <c r="AO149" s="83">
        <f>AVERAGE(D149:O149)</f>
        <v>1</v>
      </c>
      <c r="AP149" s="83">
        <f>AVERAGE(P149:AA149)</f>
        <v>1</v>
      </c>
      <c r="AQ149" s="83">
        <f>AVERAGE(AB149:AM149)</f>
        <v>1</v>
      </c>
      <c r="AR149" s="124"/>
      <c r="AS149" s="124"/>
    </row>
    <row r="150" spans="1:45" s="64" customFormat="1" ht="13.2" outlineLevel="1">
      <c r="A150" s="147" t="s">
        <v>173</v>
      </c>
      <c r="B150" s="126" t="s">
        <v>88</v>
      </c>
      <c r="C150" s="82"/>
      <c r="D150" s="132">
        <f t="shared" ref="D150:AM150" si="520">-D143*D148</f>
        <v>0</v>
      </c>
      <c r="E150" s="136">
        <f t="shared" si="520"/>
        <v>0</v>
      </c>
      <c r="F150" s="136">
        <f t="shared" si="520"/>
        <v>0</v>
      </c>
      <c r="G150" s="136">
        <f t="shared" si="520"/>
        <v>0</v>
      </c>
      <c r="H150" s="136">
        <f t="shared" si="520"/>
        <v>0</v>
      </c>
      <c r="I150" s="136">
        <f t="shared" si="520"/>
        <v>0</v>
      </c>
      <c r="J150" s="136">
        <f t="shared" si="520"/>
        <v>0</v>
      </c>
      <c r="K150" s="136">
        <f t="shared" si="520"/>
        <v>0</v>
      </c>
      <c r="L150" s="136">
        <f t="shared" si="520"/>
        <v>0</v>
      </c>
      <c r="M150" s="136">
        <f t="shared" si="520"/>
        <v>0</v>
      </c>
      <c r="N150" s="136">
        <f t="shared" si="520"/>
        <v>0</v>
      </c>
      <c r="O150" s="136">
        <f t="shared" si="520"/>
        <v>0</v>
      </c>
      <c r="P150" s="136">
        <f t="shared" si="520"/>
        <v>0</v>
      </c>
      <c r="Q150" s="136">
        <f t="shared" si="520"/>
        <v>0</v>
      </c>
      <c r="R150" s="136">
        <f t="shared" si="520"/>
        <v>0</v>
      </c>
      <c r="S150" s="136">
        <f t="shared" si="520"/>
        <v>0</v>
      </c>
      <c r="T150" s="136">
        <f t="shared" si="520"/>
        <v>0</v>
      </c>
      <c r="U150" s="136">
        <f t="shared" si="520"/>
        <v>0</v>
      </c>
      <c r="V150" s="136">
        <f t="shared" si="520"/>
        <v>0</v>
      </c>
      <c r="W150" s="136">
        <f t="shared" si="520"/>
        <v>0</v>
      </c>
      <c r="X150" s="136">
        <f t="shared" si="520"/>
        <v>0</v>
      </c>
      <c r="Y150" s="136">
        <f t="shared" si="520"/>
        <v>0</v>
      </c>
      <c r="Z150" s="136">
        <f t="shared" si="520"/>
        <v>0</v>
      </c>
      <c r="AA150" s="136">
        <f t="shared" si="520"/>
        <v>0</v>
      </c>
      <c r="AB150" s="136">
        <f t="shared" si="520"/>
        <v>0</v>
      </c>
      <c r="AC150" s="136">
        <f t="shared" si="520"/>
        <v>0</v>
      </c>
      <c r="AD150" s="136">
        <f t="shared" si="520"/>
        <v>0</v>
      </c>
      <c r="AE150" s="136">
        <f t="shared" si="520"/>
        <v>0</v>
      </c>
      <c r="AF150" s="136">
        <f t="shared" si="520"/>
        <v>0</v>
      </c>
      <c r="AG150" s="136">
        <f t="shared" si="520"/>
        <v>0</v>
      </c>
      <c r="AH150" s="136">
        <f t="shared" si="520"/>
        <v>0</v>
      </c>
      <c r="AI150" s="136">
        <f t="shared" si="520"/>
        <v>0</v>
      </c>
      <c r="AJ150" s="136">
        <f t="shared" si="520"/>
        <v>0</v>
      </c>
      <c r="AK150" s="136">
        <f t="shared" si="520"/>
        <v>0</v>
      </c>
      <c r="AL150" s="136">
        <f t="shared" si="520"/>
        <v>0</v>
      </c>
      <c r="AM150" s="136">
        <f t="shared" si="520"/>
        <v>0</v>
      </c>
      <c r="AN150" s="123"/>
      <c r="AO150" s="83">
        <f>O150</f>
        <v>0</v>
      </c>
      <c r="AP150" s="83">
        <f>AA150</f>
        <v>0</v>
      </c>
      <c r="AQ150" s="83">
        <f>AM150</f>
        <v>0</v>
      </c>
      <c r="AR150" s="124"/>
      <c r="AS150" s="124"/>
    </row>
    <row r="151" spans="1:45" s="64" customFormat="1" ht="13.2" outlineLevel="1">
      <c r="A151" s="147" t="s">
        <v>174</v>
      </c>
      <c r="B151" s="126" t="s">
        <v>88</v>
      </c>
      <c r="C151" s="82"/>
      <c r="D151" s="132">
        <f t="shared" ref="D151:AM151" si="521">(C143+D143)/2*D146/12*(1-2/102)</f>
        <v>0</v>
      </c>
      <c r="E151" s="132">
        <f t="shared" si="521"/>
        <v>0</v>
      </c>
      <c r="F151" s="132">
        <f t="shared" si="521"/>
        <v>0</v>
      </c>
      <c r="G151" s="132">
        <f t="shared" si="521"/>
        <v>0</v>
      </c>
      <c r="H151" s="132">
        <f t="shared" si="521"/>
        <v>0</v>
      </c>
      <c r="I151" s="132">
        <f t="shared" si="521"/>
        <v>0</v>
      </c>
      <c r="J151" s="132">
        <f t="shared" si="521"/>
        <v>0</v>
      </c>
      <c r="K151" s="132">
        <f t="shared" si="521"/>
        <v>0</v>
      </c>
      <c r="L151" s="132">
        <f t="shared" si="521"/>
        <v>0</v>
      </c>
      <c r="M151" s="132">
        <f t="shared" si="521"/>
        <v>0</v>
      </c>
      <c r="N151" s="132">
        <f t="shared" si="521"/>
        <v>0</v>
      </c>
      <c r="O151" s="132">
        <f t="shared" si="521"/>
        <v>0</v>
      </c>
      <c r="P151" s="132">
        <f t="shared" si="521"/>
        <v>0</v>
      </c>
      <c r="Q151" s="132">
        <f t="shared" si="521"/>
        <v>0</v>
      </c>
      <c r="R151" s="132">
        <f t="shared" si="521"/>
        <v>0</v>
      </c>
      <c r="S151" s="132">
        <f t="shared" si="521"/>
        <v>0</v>
      </c>
      <c r="T151" s="132">
        <f t="shared" si="521"/>
        <v>0</v>
      </c>
      <c r="U151" s="132">
        <f t="shared" si="521"/>
        <v>0</v>
      </c>
      <c r="V151" s="132">
        <f t="shared" si="521"/>
        <v>0</v>
      </c>
      <c r="W151" s="132">
        <f t="shared" si="521"/>
        <v>0</v>
      </c>
      <c r="X151" s="132">
        <f t="shared" si="521"/>
        <v>0</v>
      </c>
      <c r="Y151" s="132">
        <f t="shared" si="521"/>
        <v>0</v>
      </c>
      <c r="Z151" s="132">
        <f t="shared" si="521"/>
        <v>0</v>
      </c>
      <c r="AA151" s="132">
        <f t="shared" si="521"/>
        <v>0</v>
      </c>
      <c r="AB151" s="132">
        <f t="shared" si="521"/>
        <v>0</v>
      </c>
      <c r="AC151" s="132">
        <f t="shared" si="521"/>
        <v>0</v>
      </c>
      <c r="AD151" s="132">
        <f t="shared" si="521"/>
        <v>0</v>
      </c>
      <c r="AE151" s="132">
        <f t="shared" si="521"/>
        <v>0</v>
      </c>
      <c r="AF151" s="132">
        <f t="shared" si="521"/>
        <v>0</v>
      </c>
      <c r="AG151" s="132">
        <f t="shared" si="521"/>
        <v>0</v>
      </c>
      <c r="AH151" s="132">
        <f t="shared" si="521"/>
        <v>0</v>
      </c>
      <c r="AI151" s="132">
        <f t="shared" si="521"/>
        <v>0</v>
      </c>
      <c r="AJ151" s="132">
        <f t="shared" si="521"/>
        <v>0</v>
      </c>
      <c r="AK151" s="132">
        <f t="shared" si="521"/>
        <v>0</v>
      </c>
      <c r="AL151" s="132">
        <f t="shared" si="521"/>
        <v>0</v>
      </c>
      <c r="AM151" s="132">
        <f t="shared" si="521"/>
        <v>0</v>
      </c>
      <c r="AN151" s="123"/>
      <c r="AO151" s="83">
        <f>SUM(D151:O151)</f>
        <v>0</v>
      </c>
      <c r="AP151" s="83">
        <f>SUM(P151:AA151)</f>
        <v>0</v>
      </c>
      <c r="AQ151" s="83">
        <f>SUM(AB151:AM151)</f>
        <v>0</v>
      </c>
      <c r="AR151" s="124"/>
      <c r="AS151" s="124"/>
    </row>
    <row r="152" spans="1:45" s="64" customFormat="1" ht="13.2" outlineLevel="1">
      <c r="A152" s="147" t="s">
        <v>175</v>
      </c>
      <c r="B152" s="126" t="s">
        <v>88</v>
      </c>
      <c r="C152" s="82"/>
      <c r="D152" s="132">
        <f t="shared" ref="D152:AM152" si="522">-(C143+D143)/2*D147/12</f>
        <v>0</v>
      </c>
      <c r="E152" s="132">
        <f t="shared" si="522"/>
        <v>0</v>
      </c>
      <c r="F152" s="132">
        <f t="shared" si="522"/>
        <v>0</v>
      </c>
      <c r="G152" s="132">
        <f t="shared" si="522"/>
        <v>0</v>
      </c>
      <c r="H152" s="132">
        <f t="shared" si="522"/>
        <v>0</v>
      </c>
      <c r="I152" s="132">
        <f t="shared" si="522"/>
        <v>0</v>
      </c>
      <c r="J152" s="132">
        <f t="shared" si="522"/>
        <v>0</v>
      </c>
      <c r="K152" s="132">
        <f t="shared" si="522"/>
        <v>0</v>
      </c>
      <c r="L152" s="132">
        <f t="shared" si="522"/>
        <v>0</v>
      </c>
      <c r="M152" s="132">
        <f t="shared" si="522"/>
        <v>0</v>
      </c>
      <c r="N152" s="132">
        <f t="shared" si="522"/>
        <v>0</v>
      </c>
      <c r="O152" s="132">
        <f t="shared" si="522"/>
        <v>0</v>
      </c>
      <c r="P152" s="132">
        <f t="shared" si="522"/>
        <v>0</v>
      </c>
      <c r="Q152" s="132">
        <f t="shared" si="522"/>
        <v>0</v>
      </c>
      <c r="R152" s="132">
        <f t="shared" si="522"/>
        <v>0</v>
      </c>
      <c r="S152" s="132">
        <f t="shared" si="522"/>
        <v>0</v>
      </c>
      <c r="T152" s="132">
        <f t="shared" si="522"/>
        <v>0</v>
      </c>
      <c r="U152" s="132">
        <f t="shared" si="522"/>
        <v>0</v>
      </c>
      <c r="V152" s="132">
        <f t="shared" si="522"/>
        <v>0</v>
      </c>
      <c r="W152" s="132">
        <f t="shared" si="522"/>
        <v>0</v>
      </c>
      <c r="X152" s="132">
        <f t="shared" si="522"/>
        <v>0</v>
      </c>
      <c r="Y152" s="132">
        <f t="shared" si="522"/>
        <v>0</v>
      </c>
      <c r="Z152" s="132">
        <f t="shared" si="522"/>
        <v>0</v>
      </c>
      <c r="AA152" s="132">
        <f t="shared" si="522"/>
        <v>0</v>
      </c>
      <c r="AB152" s="132">
        <f t="shared" si="522"/>
        <v>0</v>
      </c>
      <c r="AC152" s="132">
        <f t="shared" si="522"/>
        <v>0</v>
      </c>
      <c r="AD152" s="132">
        <f t="shared" si="522"/>
        <v>0</v>
      </c>
      <c r="AE152" s="132">
        <f t="shared" si="522"/>
        <v>0</v>
      </c>
      <c r="AF152" s="132">
        <f t="shared" si="522"/>
        <v>0</v>
      </c>
      <c r="AG152" s="132">
        <f t="shared" si="522"/>
        <v>0</v>
      </c>
      <c r="AH152" s="132">
        <f t="shared" si="522"/>
        <v>0</v>
      </c>
      <c r="AI152" s="132">
        <f t="shared" si="522"/>
        <v>0</v>
      </c>
      <c r="AJ152" s="132">
        <f t="shared" si="522"/>
        <v>0</v>
      </c>
      <c r="AK152" s="132">
        <f t="shared" si="522"/>
        <v>0</v>
      </c>
      <c r="AL152" s="132">
        <f t="shared" si="522"/>
        <v>0</v>
      </c>
      <c r="AM152" s="132">
        <f t="shared" si="522"/>
        <v>0</v>
      </c>
      <c r="AN152" s="123"/>
      <c r="AO152" s="83">
        <f>SUM(D152:O152)</f>
        <v>0</v>
      </c>
      <c r="AP152" s="83">
        <f>SUM(P152:AA152)</f>
        <v>0</v>
      </c>
      <c r="AQ152" s="83">
        <f>SUM(AB152:AM152)</f>
        <v>0</v>
      </c>
      <c r="AR152" s="124"/>
      <c r="AS152" s="124"/>
    </row>
    <row r="153" spans="1:45" s="64" customFormat="1" ht="13.2" outlineLevel="1">
      <c r="A153" s="147" t="s">
        <v>176</v>
      </c>
      <c r="B153" s="126" t="s">
        <v>88</v>
      </c>
      <c r="C153" s="82"/>
      <c r="D153" s="131">
        <f t="shared" ref="D153:AM153" si="523">(D150-C150)</f>
        <v>0</v>
      </c>
      <c r="E153" s="131">
        <f t="shared" si="523"/>
        <v>0</v>
      </c>
      <c r="F153" s="131">
        <f t="shared" si="523"/>
        <v>0</v>
      </c>
      <c r="G153" s="131">
        <f t="shared" si="523"/>
        <v>0</v>
      </c>
      <c r="H153" s="131">
        <f t="shared" si="523"/>
        <v>0</v>
      </c>
      <c r="I153" s="131">
        <f t="shared" si="523"/>
        <v>0</v>
      </c>
      <c r="J153" s="131">
        <f t="shared" si="523"/>
        <v>0</v>
      </c>
      <c r="K153" s="131">
        <f t="shared" si="523"/>
        <v>0</v>
      </c>
      <c r="L153" s="131">
        <f t="shared" si="523"/>
        <v>0</v>
      </c>
      <c r="M153" s="131">
        <f t="shared" si="523"/>
        <v>0</v>
      </c>
      <c r="N153" s="131">
        <f t="shared" si="523"/>
        <v>0</v>
      </c>
      <c r="O153" s="131">
        <f t="shared" si="523"/>
        <v>0</v>
      </c>
      <c r="P153" s="131">
        <f t="shared" si="523"/>
        <v>0</v>
      </c>
      <c r="Q153" s="131">
        <f t="shared" si="523"/>
        <v>0</v>
      </c>
      <c r="R153" s="131">
        <f t="shared" si="523"/>
        <v>0</v>
      </c>
      <c r="S153" s="131">
        <f t="shared" si="523"/>
        <v>0</v>
      </c>
      <c r="T153" s="131">
        <f t="shared" si="523"/>
        <v>0</v>
      </c>
      <c r="U153" s="131">
        <f t="shared" si="523"/>
        <v>0</v>
      </c>
      <c r="V153" s="131">
        <f t="shared" si="523"/>
        <v>0</v>
      </c>
      <c r="W153" s="131">
        <f t="shared" si="523"/>
        <v>0</v>
      </c>
      <c r="X153" s="131">
        <f t="shared" si="523"/>
        <v>0</v>
      </c>
      <c r="Y153" s="131">
        <f t="shared" si="523"/>
        <v>0</v>
      </c>
      <c r="Z153" s="131">
        <f t="shared" si="523"/>
        <v>0</v>
      </c>
      <c r="AA153" s="131">
        <f t="shared" si="523"/>
        <v>0</v>
      </c>
      <c r="AB153" s="131">
        <f t="shared" si="523"/>
        <v>0</v>
      </c>
      <c r="AC153" s="131">
        <f t="shared" si="523"/>
        <v>0</v>
      </c>
      <c r="AD153" s="131">
        <f t="shared" si="523"/>
        <v>0</v>
      </c>
      <c r="AE153" s="131">
        <f t="shared" si="523"/>
        <v>0</v>
      </c>
      <c r="AF153" s="131">
        <f t="shared" si="523"/>
        <v>0</v>
      </c>
      <c r="AG153" s="131">
        <f t="shared" si="523"/>
        <v>0</v>
      </c>
      <c r="AH153" s="131">
        <f t="shared" si="523"/>
        <v>0</v>
      </c>
      <c r="AI153" s="131">
        <f t="shared" si="523"/>
        <v>0</v>
      </c>
      <c r="AJ153" s="131">
        <f t="shared" si="523"/>
        <v>0</v>
      </c>
      <c r="AK153" s="131">
        <f t="shared" si="523"/>
        <v>0</v>
      </c>
      <c r="AL153" s="131">
        <f t="shared" si="523"/>
        <v>0</v>
      </c>
      <c r="AM153" s="131">
        <f t="shared" si="523"/>
        <v>0</v>
      </c>
      <c r="AN153" s="123"/>
      <c r="AO153" s="83">
        <f t="shared" ref="AO153" si="524">SUM(D153:O153)</f>
        <v>0</v>
      </c>
      <c r="AP153" s="83">
        <f t="shared" ref="AP153" si="525">SUM(P153:AA153)</f>
        <v>0</v>
      </c>
      <c r="AQ153" s="83">
        <f t="shared" ref="AQ153" si="526">SUM(AB153:AM153)</f>
        <v>0</v>
      </c>
      <c r="AR153" s="124"/>
      <c r="AS153" s="124"/>
    </row>
    <row r="154" spans="1:45" s="64" customFormat="1" ht="13.2" outlineLevel="1">
      <c r="A154" s="147" t="s">
        <v>192</v>
      </c>
      <c r="B154" s="126" t="s">
        <v>88</v>
      </c>
      <c r="C154" s="82"/>
      <c r="D154" s="131">
        <f>D149*(AVERAGE(C143:D143)/D139)*(1-2/102)</f>
        <v>0</v>
      </c>
      <c r="E154" s="131">
        <f t="shared" ref="E154:AM154" si="527">E149*(AVERAGE(D143:E143)/E139)*(1-2/102)</f>
        <v>0</v>
      </c>
      <c r="F154" s="131">
        <f t="shared" si="527"/>
        <v>0</v>
      </c>
      <c r="G154" s="131">
        <f t="shared" si="527"/>
        <v>0</v>
      </c>
      <c r="H154" s="131">
        <f t="shared" si="527"/>
        <v>0</v>
      </c>
      <c r="I154" s="131">
        <f t="shared" si="527"/>
        <v>0</v>
      </c>
      <c r="J154" s="131">
        <f t="shared" si="527"/>
        <v>0</v>
      </c>
      <c r="K154" s="131">
        <f t="shared" si="527"/>
        <v>0</v>
      </c>
      <c r="L154" s="131">
        <f t="shared" si="527"/>
        <v>0</v>
      </c>
      <c r="M154" s="131">
        <f t="shared" si="527"/>
        <v>0</v>
      </c>
      <c r="N154" s="131">
        <f t="shared" si="527"/>
        <v>0</v>
      </c>
      <c r="O154" s="131">
        <f t="shared" si="527"/>
        <v>0</v>
      </c>
      <c r="P154" s="131">
        <f t="shared" si="527"/>
        <v>0</v>
      </c>
      <c r="Q154" s="131">
        <f t="shared" si="527"/>
        <v>0</v>
      </c>
      <c r="R154" s="131">
        <f t="shared" si="527"/>
        <v>0</v>
      </c>
      <c r="S154" s="131">
        <f t="shared" si="527"/>
        <v>0</v>
      </c>
      <c r="T154" s="131">
        <f t="shared" si="527"/>
        <v>0</v>
      </c>
      <c r="U154" s="131">
        <f t="shared" si="527"/>
        <v>0</v>
      </c>
      <c r="V154" s="131">
        <f t="shared" si="527"/>
        <v>0</v>
      </c>
      <c r="W154" s="131">
        <f t="shared" si="527"/>
        <v>0</v>
      </c>
      <c r="X154" s="131">
        <f t="shared" si="527"/>
        <v>0</v>
      </c>
      <c r="Y154" s="131">
        <f t="shared" si="527"/>
        <v>0</v>
      </c>
      <c r="Z154" s="131">
        <f t="shared" si="527"/>
        <v>0</v>
      </c>
      <c r="AA154" s="131">
        <f t="shared" si="527"/>
        <v>0</v>
      </c>
      <c r="AB154" s="131">
        <f t="shared" si="527"/>
        <v>0</v>
      </c>
      <c r="AC154" s="131">
        <f t="shared" si="527"/>
        <v>0</v>
      </c>
      <c r="AD154" s="131">
        <f t="shared" si="527"/>
        <v>0</v>
      </c>
      <c r="AE154" s="131">
        <f t="shared" si="527"/>
        <v>0</v>
      </c>
      <c r="AF154" s="131">
        <f t="shared" si="527"/>
        <v>0</v>
      </c>
      <c r="AG154" s="131">
        <f t="shared" si="527"/>
        <v>0</v>
      </c>
      <c r="AH154" s="131">
        <f t="shared" si="527"/>
        <v>0</v>
      </c>
      <c r="AI154" s="131">
        <f t="shared" si="527"/>
        <v>0</v>
      </c>
      <c r="AJ154" s="131">
        <f t="shared" si="527"/>
        <v>0</v>
      </c>
      <c r="AK154" s="131">
        <f t="shared" si="527"/>
        <v>0</v>
      </c>
      <c r="AL154" s="131">
        <f t="shared" si="527"/>
        <v>0</v>
      </c>
      <c r="AM154" s="131">
        <f t="shared" si="527"/>
        <v>0</v>
      </c>
      <c r="AN154" s="123"/>
      <c r="AO154" s="83">
        <f t="shared" ref="AO154:AO157" si="528">SUM(D154:O154)</f>
        <v>0</v>
      </c>
      <c r="AP154" s="83">
        <f t="shared" ref="AP154:AP157" si="529">SUM(P154:AA154)</f>
        <v>0</v>
      </c>
      <c r="AQ154" s="83">
        <f t="shared" ref="AQ154:AQ156" si="530">SUM(AB154:AM154)</f>
        <v>0</v>
      </c>
      <c r="AR154" s="124"/>
      <c r="AS154" s="124"/>
    </row>
    <row r="155" spans="1:45" s="64" customFormat="1" ht="13.2" outlineLevel="1">
      <c r="A155" s="147" t="s">
        <v>201</v>
      </c>
      <c r="B155" s="126" t="s">
        <v>88</v>
      </c>
      <c r="C155" s="82"/>
      <c r="D155" s="131">
        <f>SUM(D151:D154)</f>
        <v>0</v>
      </c>
      <c r="E155" s="131">
        <f t="shared" ref="E155:AM155" si="531">SUM(E151:E154)</f>
        <v>0</v>
      </c>
      <c r="F155" s="131">
        <f t="shared" si="531"/>
        <v>0</v>
      </c>
      <c r="G155" s="131">
        <f t="shared" si="531"/>
        <v>0</v>
      </c>
      <c r="H155" s="131">
        <f t="shared" si="531"/>
        <v>0</v>
      </c>
      <c r="I155" s="131">
        <f t="shared" si="531"/>
        <v>0</v>
      </c>
      <c r="J155" s="131">
        <f t="shared" si="531"/>
        <v>0</v>
      </c>
      <c r="K155" s="131">
        <f t="shared" si="531"/>
        <v>0</v>
      </c>
      <c r="L155" s="131">
        <f t="shared" si="531"/>
        <v>0</v>
      </c>
      <c r="M155" s="131">
        <f t="shared" si="531"/>
        <v>0</v>
      </c>
      <c r="N155" s="131">
        <f t="shared" si="531"/>
        <v>0</v>
      </c>
      <c r="O155" s="131">
        <f t="shared" si="531"/>
        <v>0</v>
      </c>
      <c r="P155" s="131">
        <f t="shared" si="531"/>
        <v>0</v>
      </c>
      <c r="Q155" s="131">
        <f t="shared" si="531"/>
        <v>0</v>
      </c>
      <c r="R155" s="131">
        <f t="shared" si="531"/>
        <v>0</v>
      </c>
      <c r="S155" s="131">
        <f t="shared" si="531"/>
        <v>0</v>
      </c>
      <c r="T155" s="131">
        <f t="shared" si="531"/>
        <v>0</v>
      </c>
      <c r="U155" s="131">
        <f t="shared" si="531"/>
        <v>0</v>
      </c>
      <c r="V155" s="131">
        <f t="shared" si="531"/>
        <v>0</v>
      </c>
      <c r="W155" s="131">
        <f t="shared" si="531"/>
        <v>0</v>
      </c>
      <c r="X155" s="131">
        <f t="shared" si="531"/>
        <v>0</v>
      </c>
      <c r="Y155" s="131">
        <f t="shared" si="531"/>
        <v>0</v>
      </c>
      <c r="Z155" s="131">
        <f t="shared" si="531"/>
        <v>0</v>
      </c>
      <c r="AA155" s="131">
        <f t="shared" si="531"/>
        <v>0</v>
      </c>
      <c r="AB155" s="131">
        <f t="shared" si="531"/>
        <v>0</v>
      </c>
      <c r="AC155" s="131">
        <f t="shared" si="531"/>
        <v>0</v>
      </c>
      <c r="AD155" s="131">
        <f t="shared" si="531"/>
        <v>0</v>
      </c>
      <c r="AE155" s="131">
        <f t="shared" si="531"/>
        <v>0</v>
      </c>
      <c r="AF155" s="131">
        <f t="shared" si="531"/>
        <v>0</v>
      </c>
      <c r="AG155" s="131">
        <f t="shared" si="531"/>
        <v>0</v>
      </c>
      <c r="AH155" s="131">
        <f t="shared" si="531"/>
        <v>0</v>
      </c>
      <c r="AI155" s="131">
        <f t="shared" si="531"/>
        <v>0</v>
      </c>
      <c r="AJ155" s="131">
        <f t="shared" si="531"/>
        <v>0</v>
      </c>
      <c r="AK155" s="131">
        <f t="shared" si="531"/>
        <v>0</v>
      </c>
      <c r="AL155" s="131">
        <f t="shared" si="531"/>
        <v>0</v>
      </c>
      <c r="AM155" s="131">
        <f t="shared" si="531"/>
        <v>0</v>
      </c>
      <c r="AN155" s="123"/>
      <c r="AO155" s="83">
        <f t="shared" si="528"/>
        <v>0</v>
      </c>
      <c r="AP155" s="83">
        <f t="shared" si="529"/>
        <v>0</v>
      </c>
      <c r="AQ155" s="83">
        <f t="shared" si="530"/>
        <v>0</v>
      </c>
      <c r="AR155" s="124"/>
      <c r="AS155" s="124"/>
    </row>
    <row r="156" spans="1:45" s="64" customFormat="1" ht="13.2" outlineLevel="1">
      <c r="A156" s="147" t="s">
        <v>177</v>
      </c>
      <c r="B156" s="126" t="s">
        <v>88</v>
      </c>
      <c r="C156" s="82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23"/>
      <c r="AO156" s="83">
        <f t="shared" si="528"/>
        <v>0</v>
      </c>
      <c r="AP156" s="83">
        <f t="shared" si="529"/>
        <v>0</v>
      </c>
      <c r="AQ156" s="83">
        <f t="shared" si="530"/>
        <v>0</v>
      </c>
      <c r="AR156" s="124"/>
      <c r="AS156" s="124"/>
    </row>
    <row r="157" spans="1:45" s="64" customFormat="1" ht="13.2" outlineLevel="1">
      <c r="A157" s="147" t="s">
        <v>178</v>
      </c>
      <c r="B157" s="126" t="s">
        <v>88</v>
      </c>
      <c r="C157" s="82"/>
      <c r="D157" s="131">
        <f>D155+D156</f>
        <v>0</v>
      </c>
      <c r="E157" s="131">
        <f t="shared" ref="E157:AM157" si="532">E155+E156</f>
        <v>0</v>
      </c>
      <c r="F157" s="131">
        <f t="shared" si="532"/>
        <v>0</v>
      </c>
      <c r="G157" s="131">
        <f t="shared" si="532"/>
        <v>0</v>
      </c>
      <c r="H157" s="131">
        <f t="shared" si="532"/>
        <v>0</v>
      </c>
      <c r="I157" s="131">
        <f t="shared" si="532"/>
        <v>0</v>
      </c>
      <c r="J157" s="131">
        <f t="shared" si="532"/>
        <v>0</v>
      </c>
      <c r="K157" s="131">
        <f t="shared" si="532"/>
        <v>0</v>
      </c>
      <c r="L157" s="131">
        <f t="shared" si="532"/>
        <v>0</v>
      </c>
      <c r="M157" s="131">
        <f t="shared" si="532"/>
        <v>0</v>
      </c>
      <c r="N157" s="131">
        <f t="shared" si="532"/>
        <v>0</v>
      </c>
      <c r="O157" s="131">
        <f t="shared" si="532"/>
        <v>0</v>
      </c>
      <c r="P157" s="131">
        <f t="shared" si="532"/>
        <v>0</v>
      </c>
      <c r="Q157" s="131">
        <f t="shared" si="532"/>
        <v>0</v>
      </c>
      <c r="R157" s="131">
        <f t="shared" si="532"/>
        <v>0</v>
      </c>
      <c r="S157" s="131">
        <f t="shared" si="532"/>
        <v>0</v>
      </c>
      <c r="T157" s="131">
        <f t="shared" si="532"/>
        <v>0</v>
      </c>
      <c r="U157" s="131">
        <f t="shared" si="532"/>
        <v>0</v>
      </c>
      <c r="V157" s="131">
        <f t="shared" si="532"/>
        <v>0</v>
      </c>
      <c r="W157" s="131">
        <f t="shared" si="532"/>
        <v>0</v>
      </c>
      <c r="X157" s="131">
        <f t="shared" si="532"/>
        <v>0</v>
      </c>
      <c r="Y157" s="131">
        <f t="shared" si="532"/>
        <v>0</v>
      </c>
      <c r="Z157" s="131">
        <f t="shared" si="532"/>
        <v>0</v>
      </c>
      <c r="AA157" s="131">
        <f t="shared" si="532"/>
        <v>0</v>
      </c>
      <c r="AB157" s="131">
        <f t="shared" si="532"/>
        <v>0</v>
      </c>
      <c r="AC157" s="131">
        <f t="shared" si="532"/>
        <v>0</v>
      </c>
      <c r="AD157" s="131">
        <f t="shared" si="532"/>
        <v>0</v>
      </c>
      <c r="AE157" s="131">
        <f t="shared" si="532"/>
        <v>0</v>
      </c>
      <c r="AF157" s="131">
        <f t="shared" si="532"/>
        <v>0</v>
      </c>
      <c r="AG157" s="131">
        <f t="shared" si="532"/>
        <v>0</v>
      </c>
      <c r="AH157" s="131">
        <f t="shared" si="532"/>
        <v>0</v>
      </c>
      <c r="AI157" s="131">
        <f t="shared" si="532"/>
        <v>0</v>
      </c>
      <c r="AJ157" s="131">
        <f t="shared" si="532"/>
        <v>0</v>
      </c>
      <c r="AK157" s="131">
        <f t="shared" si="532"/>
        <v>0</v>
      </c>
      <c r="AL157" s="131">
        <f t="shared" si="532"/>
        <v>0</v>
      </c>
      <c r="AM157" s="131">
        <f t="shared" si="532"/>
        <v>0</v>
      </c>
      <c r="AN157" s="123"/>
      <c r="AO157" s="83">
        <f t="shared" si="528"/>
        <v>0</v>
      </c>
      <c r="AP157" s="83">
        <f t="shared" si="529"/>
        <v>0</v>
      </c>
      <c r="AQ157" s="83">
        <f>SUM(AB157:AM157)</f>
        <v>0</v>
      </c>
      <c r="AR157" s="124"/>
      <c r="AS157" s="124"/>
    </row>
    <row r="158" spans="1:45" s="64" customFormat="1" ht="13.2">
      <c r="A158" s="63"/>
      <c r="B158" s="137"/>
      <c r="D158" s="131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4"/>
      <c r="AS158" s="124"/>
    </row>
    <row r="159" spans="1:45">
      <c r="A159" s="87" t="s">
        <v>90</v>
      </c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60"/>
      <c r="AO159" s="87"/>
      <c r="AP159" s="87"/>
      <c r="AQ159" s="87"/>
    </row>
    <row r="160" spans="1:45" outlineLevel="1">
      <c r="A160" s="146" t="s">
        <v>153</v>
      </c>
      <c r="AN160" s="60"/>
    </row>
    <row r="161" spans="1:45" outlineLevel="1">
      <c r="A161" s="145" t="s">
        <v>190</v>
      </c>
      <c r="AN161" s="60"/>
    </row>
    <row r="162" spans="1:45" s="86" customFormat="1" ht="13.2" outlineLevel="1">
      <c r="A162" s="230" t="s">
        <v>417</v>
      </c>
      <c r="B162" s="122" t="s">
        <v>158</v>
      </c>
      <c r="C162" s="132"/>
      <c r="D162" s="132">
        <f>INT(D172/D168)</f>
        <v>3634</v>
      </c>
      <c r="E162" s="132">
        <f t="shared" ref="E162:AM162" si="533">INT(E172/E168)</f>
        <v>3905</v>
      </c>
      <c r="F162" s="132">
        <f t="shared" si="533"/>
        <v>4247</v>
      </c>
      <c r="G162" s="132">
        <f t="shared" si="533"/>
        <v>4539</v>
      </c>
      <c r="H162" s="132">
        <f t="shared" si="533"/>
        <v>4486</v>
      </c>
      <c r="I162" s="132">
        <f t="shared" si="533"/>
        <v>4708</v>
      </c>
      <c r="J162" s="132">
        <f t="shared" si="533"/>
        <v>4892</v>
      </c>
      <c r="K162" s="132">
        <f t="shared" si="533"/>
        <v>4915</v>
      </c>
      <c r="L162" s="132">
        <f t="shared" si="533"/>
        <v>5040</v>
      </c>
      <c r="M162" s="132">
        <f t="shared" si="533"/>
        <v>5145</v>
      </c>
      <c r="N162" s="132">
        <f t="shared" si="533"/>
        <v>5206</v>
      </c>
      <c r="O162" s="132">
        <f t="shared" si="533"/>
        <v>5224</v>
      </c>
      <c r="P162" s="132">
        <f t="shared" si="533"/>
        <v>5088</v>
      </c>
      <c r="Q162" s="132">
        <f t="shared" si="533"/>
        <v>5113</v>
      </c>
      <c r="R162" s="132">
        <f t="shared" si="533"/>
        <v>5214</v>
      </c>
      <c r="S162" s="132">
        <f t="shared" si="533"/>
        <v>5310</v>
      </c>
      <c r="T162" s="132">
        <f t="shared" si="533"/>
        <v>5169</v>
      </c>
      <c r="U162" s="132">
        <f t="shared" si="533"/>
        <v>5266</v>
      </c>
      <c r="V162" s="132">
        <f t="shared" si="533"/>
        <v>5359</v>
      </c>
      <c r="W162" s="132">
        <f t="shared" si="533"/>
        <v>5331</v>
      </c>
      <c r="X162" s="132">
        <f t="shared" si="533"/>
        <v>5419</v>
      </c>
      <c r="Y162" s="132">
        <f t="shared" si="533"/>
        <v>5503</v>
      </c>
      <c r="Z162" s="132">
        <f t="shared" si="533"/>
        <v>5544</v>
      </c>
      <c r="AA162" s="132">
        <f t="shared" si="533"/>
        <v>5544</v>
      </c>
      <c r="AB162" s="132">
        <f t="shared" si="533"/>
        <v>5390</v>
      </c>
      <c r="AC162" s="132">
        <f t="shared" si="533"/>
        <v>5399</v>
      </c>
      <c r="AD162" s="132">
        <f t="shared" si="533"/>
        <v>5484</v>
      </c>
      <c r="AE162" s="132">
        <f t="shared" si="533"/>
        <v>5564</v>
      </c>
      <c r="AF162" s="132">
        <f t="shared" si="533"/>
        <v>5409</v>
      </c>
      <c r="AG162" s="132">
        <f t="shared" si="533"/>
        <v>5493</v>
      </c>
      <c r="AH162" s="132">
        <f t="shared" si="533"/>
        <v>5573</v>
      </c>
      <c r="AI162" s="132">
        <f t="shared" si="533"/>
        <v>5533</v>
      </c>
      <c r="AJ162" s="132">
        <f t="shared" si="533"/>
        <v>5611</v>
      </c>
      <c r="AK162" s="132">
        <f t="shared" si="533"/>
        <v>5684</v>
      </c>
      <c r="AL162" s="132">
        <f t="shared" si="533"/>
        <v>5714</v>
      </c>
      <c r="AM162" s="132">
        <f t="shared" si="533"/>
        <v>5705</v>
      </c>
      <c r="AN162" s="84"/>
      <c r="AO162" s="83">
        <f>O162</f>
        <v>5224</v>
      </c>
      <c r="AP162" s="83">
        <f>AA162</f>
        <v>5544</v>
      </c>
      <c r="AQ162" s="83">
        <f>AM162</f>
        <v>5705</v>
      </c>
      <c r="AR162" s="85"/>
      <c r="AS162" s="85"/>
    </row>
    <row r="163" spans="1:45" s="64" customFormat="1" ht="13.2" outlineLevel="1">
      <c r="A163" s="147" t="s">
        <v>194</v>
      </c>
      <c r="B163" s="122" t="s">
        <v>158</v>
      </c>
      <c r="C163" s="82"/>
      <c r="D163" s="89">
        <f>'0'!D14</f>
        <v>130</v>
      </c>
      <c r="E163" s="89">
        <f>'0'!E14</f>
        <v>122.85</v>
      </c>
      <c r="F163" s="89">
        <f>'0'!F14</f>
        <v>116.09324999999998</v>
      </c>
      <c r="G163" s="89">
        <f>'0'!G14</f>
        <v>109.70812124999998</v>
      </c>
      <c r="H163" s="89">
        <f>'0'!H14</f>
        <v>103.67417458124997</v>
      </c>
      <c r="I163" s="89">
        <f>'0'!I14</f>
        <v>97.972094979281223</v>
      </c>
      <c r="J163" s="89">
        <f>'0'!J14</f>
        <v>92.583629755420745</v>
      </c>
      <c r="K163" s="89">
        <f>'0'!K14</f>
        <v>87.491530118872603</v>
      </c>
      <c r="L163" s="89">
        <f>'0'!L14</f>
        <v>82.679495962334599</v>
      </c>
      <c r="M163" s="89">
        <f>'0'!M14</f>
        <v>80</v>
      </c>
      <c r="N163" s="89">
        <f>'0'!N14</f>
        <v>80</v>
      </c>
      <c r="O163" s="89">
        <f>'0'!O14</f>
        <v>80</v>
      </c>
      <c r="P163" s="89">
        <f>'0'!P14</f>
        <v>80</v>
      </c>
      <c r="Q163" s="89">
        <f>'0'!Q14</f>
        <v>80</v>
      </c>
      <c r="R163" s="89">
        <f>'0'!R14</f>
        <v>80</v>
      </c>
      <c r="S163" s="89">
        <f>'0'!S14</f>
        <v>80</v>
      </c>
      <c r="T163" s="89">
        <f>'0'!T14</f>
        <v>80</v>
      </c>
      <c r="U163" s="89">
        <f>'0'!U14</f>
        <v>80</v>
      </c>
      <c r="V163" s="89">
        <f>'0'!V14</f>
        <v>80</v>
      </c>
      <c r="W163" s="89">
        <f>'0'!W14</f>
        <v>80</v>
      </c>
      <c r="X163" s="89">
        <f>'0'!X14</f>
        <v>80</v>
      </c>
      <c r="Y163" s="89">
        <f>'0'!Y14</f>
        <v>80</v>
      </c>
      <c r="Z163" s="89">
        <f>'0'!Z14</f>
        <v>80</v>
      </c>
      <c r="AA163" s="89">
        <f>'0'!AA14</f>
        <v>80</v>
      </c>
      <c r="AB163" s="89">
        <f>'0'!AB14</f>
        <v>80</v>
      </c>
      <c r="AC163" s="89">
        <f>'0'!AC14</f>
        <v>80</v>
      </c>
      <c r="AD163" s="89">
        <f>'0'!AD14</f>
        <v>80</v>
      </c>
      <c r="AE163" s="89">
        <f>'0'!AE14</f>
        <v>80</v>
      </c>
      <c r="AF163" s="89">
        <f>'0'!AF14</f>
        <v>80</v>
      </c>
      <c r="AG163" s="89">
        <f>'0'!AG14</f>
        <v>80</v>
      </c>
      <c r="AH163" s="89">
        <f>'0'!AH14</f>
        <v>80</v>
      </c>
      <c r="AI163" s="89">
        <f>'0'!AI14</f>
        <v>80</v>
      </c>
      <c r="AJ163" s="89">
        <f>'0'!AJ14</f>
        <v>80</v>
      </c>
      <c r="AK163" s="89">
        <f>'0'!AK14</f>
        <v>80</v>
      </c>
      <c r="AL163" s="89">
        <f>'0'!AL14</f>
        <v>80</v>
      </c>
      <c r="AM163" s="89">
        <f>'0'!AM14</f>
        <v>80</v>
      </c>
      <c r="AN163" s="123"/>
      <c r="AO163" s="83">
        <f>O163</f>
        <v>80</v>
      </c>
      <c r="AP163" s="83">
        <f>AA163</f>
        <v>80</v>
      </c>
      <c r="AQ163" s="83">
        <f>AM163</f>
        <v>80</v>
      </c>
      <c r="AR163" s="124"/>
      <c r="AS163" s="124"/>
    </row>
    <row r="164" spans="1:45" s="64" customFormat="1" ht="13.2" outlineLevel="1">
      <c r="A164" s="147" t="s">
        <v>195</v>
      </c>
      <c r="B164" s="122" t="s">
        <v>158</v>
      </c>
      <c r="C164" s="82"/>
      <c r="D164" s="144">
        <v>6.25</v>
      </c>
      <c r="E164" s="144">
        <v>6.25</v>
      </c>
      <c r="F164" s="144">
        <v>6.25</v>
      </c>
      <c r="G164" s="144">
        <v>6.25</v>
      </c>
      <c r="H164" s="144">
        <v>6.25</v>
      </c>
      <c r="I164" s="144">
        <v>6.25</v>
      </c>
      <c r="J164" s="144">
        <v>6.25</v>
      </c>
      <c r="K164" s="144">
        <v>6.25</v>
      </c>
      <c r="L164" s="144">
        <v>6.25</v>
      </c>
      <c r="M164" s="144">
        <v>6.25</v>
      </c>
      <c r="N164" s="144">
        <v>6.25</v>
      </c>
      <c r="O164" s="144">
        <v>6.25</v>
      </c>
      <c r="P164" s="144">
        <v>6.25</v>
      </c>
      <c r="Q164" s="144">
        <v>6.25</v>
      </c>
      <c r="R164" s="144">
        <v>6.25</v>
      </c>
      <c r="S164" s="144">
        <v>6.25</v>
      </c>
      <c r="T164" s="144">
        <v>6.25</v>
      </c>
      <c r="U164" s="144">
        <v>6.25</v>
      </c>
      <c r="V164" s="144">
        <v>6.25</v>
      </c>
      <c r="W164" s="144">
        <v>6.25</v>
      </c>
      <c r="X164" s="144">
        <v>6.25</v>
      </c>
      <c r="Y164" s="144">
        <v>6.25</v>
      </c>
      <c r="Z164" s="144">
        <v>6.25</v>
      </c>
      <c r="AA164" s="144">
        <v>6.25</v>
      </c>
      <c r="AB164" s="144">
        <v>6.25</v>
      </c>
      <c r="AC164" s="144">
        <v>6.25</v>
      </c>
      <c r="AD164" s="144">
        <v>6.25</v>
      </c>
      <c r="AE164" s="144">
        <v>6.25</v>
      </c>
      <c r="AF164" s="144">
        <v>6.25</v>
      </c>
      <c r="AG164" s="144">
        <v>6.25</v>
      </c>
      <c r="AH164" s="144">
        <v>6.25</v>
      </c>
      <c r="AI164" s="144">
        <v>6.25</v>
      </c>
      <c r="AJ164" s="144">
        <v>6.25</v>
      </c>
      <c r="AK164" s="144">
        <v>6.25</v>
      </c>
      <c r="AL164" s="144">
        <v>6.25</v>
      </c>
      <c r="AM164" s="144">
        <v>6.25</v>
      </c>
      <c r="AN164" s="123"/>
      <c r="AO164" s="83">
        <f>AVERAGE(D164:O164)</f>
        <v>6.25</v>
      </c>
      <c r="AP164" s="83">
        <f>AVERAGE(P164:AA164)</f>
        <v>6.25</v>
      </c>
      <c r="AQ164" s="83">
        <f>AVERAGE(AB164:AM164)</f>
        <v>6.25</v>
      </c>
      <c r="AR164" s="124"/>
      <c r="AS164" s="124"/>
    </row>
    <row r="165" spans="1:45" s="64" customFormat="1" ht="13.2" outlineLevel="1">
      <c r="A165" s="147" t="s">
        <v>187</v>
      </c>
      <c r="B165" s="122" t="s">
        <v>158</v>
      </c>
      <c r="C165" s="82"/>
      <c r="D165" s="89">
        <f>D163*D164*D7</f>
        <v>325</v>
      </c>
      <c r="E165" s="89">
        <f t="shared" ref="E165:AM165" si="534">E163*E164*E7</f>
        <v>614.25</v>
      </c>
      <c r="F165" s="89">
        <f t="shared" si="534"/>
        <v>725.58281249999993</v>
      </c>
      <c r="G165" s="89">
        <f t="shared" si="534"/>
        <v>685.6757578124998</v>
      </c>
      <c r="H165" s="89">
        <f t="shared" si="534"/>
        <v>259.18543645312496</v>
      </c>
      <c r="I165" s="89">
        <f t="shared" si="534"/>
        <v>612.32559362050768</v>
      </c>
      <c r="J165" s="89">
        <f t="shared" si="534"/>
        <v>578.6476859713797</v>
      </c>
      <c r="K165" s="89">
        <f t="shared" si="534"/>
        <v>382.77544427006757</v>
      </c>
      <c r="L165" s="89">
        <f t="shared" si="534"/>
        <v>516.74684976459127</v>
      </c>
      <c r="M165" s="89">
        <f t="shared" si="534"/>
        <v>500</v>
      </c>
      <c r="N165" s="89">
        <f t="shared" si="534"/>
        <v>450</v>
      </c>
      <c r="O165" s="89">
        <f t="shared" si="534"/>
        <v>400</v>
      </c>
      <c r="P165" s="89">
        <f t="shared" si="534"/>
        <v>200</v>
      </c>
      <c r="Q165" s="89">
        <f t="shared" si="534"/>
        <v>400</v>
      </c>
      <c r="R165" s="89">
        <f t="shared" si="534"/>
        <v>500</v>
      </c>
      <c r="S165" s="89">
        <f t="shared" si="534"/>
        <v>500</v>
      </c>
      <c r="T165" s="89">
        <f t="shared" si="534"/>
        <v>200</v>
      </c>
      <c r="U165" s="89">
        <f t="shared" si="534"/>
        <v>500</v>
      </c>
      <c r="V165" s="89">
        <f t="shared" si="534"/>
        <v>500</v>
      </c>
      <c r="W165" s="89">
        <f t="shared" si="534"/>
        <v>350</v>
      </c>
      <c r="X165" s="89">
        <f t="shared" si="534"/>
        <v>500</v>
      </c>
      <c r="Y165" s="89">
        <f t="shared" si="534"/>
        <v>500</v>
      </c>
      <c r="Z165" s="89">
        <f t="shared" si="534"/>
        <v>450</v>
      </c>
      <c r="AA165" s="89">
        <f t="shared" si="534"/>
        <v>400</v>
      </c>
      <c r="AB165" s="89">
        <f t="shared" si="534"/>
        <v>200</v>
      </c>
      <c r="AC165" s="89">
        <f t="shared" si="534"/>
        <v>400</v>
      </c>
      <c r="AD165" s="89">
        <f t="shared" si="534"/>
        <v>500</v>
      </c>
      <c r="AE165" s="89">
        <f t="shared" si="534"/>
        <v>500</v>
      </c>
      <c r="AF165" s="89">
        <f t="shared" si="534"/>
        <v>200</v>
      </c>
      <c r="AG165" s="89">
        <f t="shared" si="534"/>
        <v>500</v>
      </c>
      <c r="AH165" s="89">
        <f t="shared" si="534"/>
        <v>500</v>
      </c>
      <c r="AI165" s="89">
        <f t="shared" si="534"/>
        <v>350</v>
      </c>
      <c r="AJ165" s="89">
        <f t="shared" si="534"/>
        <v>500</v>
      </c>
      <c r="AK165" s="89">
        <f t="shared" si="534"/>
        <v>500</v>
      </c>
      <c r="AL165" s="89">
        <f t="shared" si="534"/>
        <v>450</v>
      </c>
      <c r="AM165" s="89">
        <f t="shared" si="534"/>
        <v>400</v>
      </c>
      <c r="AN165" s="123"/>
      <c r="AO165" s="83">
        <f t="shared" ref="AO165" si="535">SUM(D165:O165)</f>
        <v>6050.1895803921716</v>
      </c>
      <c r="AP165" s="83">
        <f t="shared" ref="AP165" si="536">SUM(P165:AA165)</f>
        <v>5000</v>
      </c>
      <c r="AQ165" s="83">
        <f t="shared" ref="AQ165" si="537">SUM(AB165:AM165)</f>
        <v>5000</v>
      </c>
      <c r="AR165" s="124"/>
      <c r="AS165" s="124"/>
    </row>
    <row r="166" spans="1:45" s="64" customFormat="1" ht="13.2" outlineLevel="1">
      <c r="A166" s="147" t="s">
        <v>188</v>
      </c>
      <c r="B166" s="122" t="s">
        <v>168</v>
      </c>
      <c r="C166" s="82"/>
      <c r="D166" s="133">
        <v>0.77</v>
      </c>
      <c r="E166" s="133">
        <v>0.77</v>
      </c>
      <c r="F166" s="133">
        <v>0.77</v>
      </c>
      <c r="G166" s="133">
        <v>0.77</v>
      </c>
      <c r="H166" s="133">
        <v>0.77</v>
      </c>
      <c r="I166" s="133">
        <v>0.77</v>
      </c>
      <c r="J166" s="133">
        <v>0.77</v>
      </c>
      <c r="K166" s="133">
        <v>0.77</v>
      </c>
      <c r="L166" s="133">
        <v>0.77</v>
      </c>
      <c r="M166" s="133">
        <v>0.77</v>
      </c>
      <c r="N166" s="133">
        <v>0.77</v>
      </c>
      <c r="O166" s="133">
        <v>0.77</v>
      </c>
      <c r="P166" s="133">
        <v>0.77</v>
      </c>
      <c r="Q166" s="133">
        <v>0.77</v>
      </c>
      <c r="R166" s="133">
        <v>0.77</v>
      </c>
      <c r="S166" s="133">
        <v>0.77</v>
      </c>
      <c r="T166" s="133">
        <v>0.77</v>
      </c>
      <c r="U166" s="133">
        <v>0.77</v>
      </c>
      <c r="V166" s="133">
        <v>0.77</v>
      </c>
      <c r="W166" s="133">
        <v>0.77</v>
      </c>
      <c r="X166" s="133">
        <v>0.77</v>
      </c>
      <c r="Y166" s="133">
        <v>0.77</v>
      </c>
      <c r="Z166" s="133">
        <v>0.77</v>
      </c>
      <c r="AA166" s="133">
        <v>0.77</v>
      </c>
      <c r="AB166" s="133">
        <v>0.77</v>
      </c>
      <c r="AC166" s="133">
        <v>0.77</v>
      </c>
      <c r="AD166" s="133">
        <v>0.77</v>
      </c>
      <c r="AE166" s="133">
        <v>0.77</v>
      </c>
      <c r="AF166" s="133">
        <v>0.77</v>
      </c>
      <c r="AG166" s="133">
        <v>0.77</v>
      </c>
      <c r="AH166" s="133">
        <v>0.77</v>
      </c>
      <c r="AI166" s="133">
        <v>0.77</v>
      </c>
      <c r="AJ166" s="133">
        <v>0.77</v>
      </c>
      <c r="AK166" s="133">
        <v>0.77</v>
      </c>
      <c r="AL166" s="133">
        <v>0.77</v>
      </c>
      <c r="AM166" s="133">
        <v>0.77</v>
      </c>
      <c r="AN166" s="123"/>
      <c r="AO166" s="134">
        <f>AVERAGE(D166:O166)</f>
        <v>0.76999999999999991</v>
      </c>
      <c r="AP166" s="134">
        <f>AVERAGE(P166:AA166)</f>
        <v>0.76999999999999991</v>
      </c>
      <c r="AQ166" s="134">
        <f>AVERAGE(AB166:AM166)</f>
        <v>0.76999999999999991</v>
      </c>
      <c r="AR166" s="124"/>
      <c r="AS166" s="124"/>
    </row>
    <row r="167" spans="1:45" s="64" customFormat="1" ht="13.2" outlineLevel="1">
      <c r="A167" s="147" t="s">
        <v>159</v>
      </c>
      <c r="B167" s="122" t="s">
        <v>158</v>
      </c>
      <c r="C167" s="82"/>
      <c r="D167" s="89">
        <f>D165*D166</f>
        <v>250.25</v>
      </c>
      <c r="E167" s="89">
        <f t="shared" ref="E167" si="538">E165*E166</f>
        <v>472.97250000000003</v>
      </c>
      <c r="F167" s="89">
        <f t="shared" ref="F167" si="539">F165*F166</f>
        <v>558.69876562499996</v>
      </c>
      <c r="G167" s="89">
        <f t="shared" ref="G167" si="540">G165*G166</f>
        <v>527.97033351562482</v>
      </c>
      <c r="H167" s="89">
        <f t="shared" ref="H167" si="541">H165*H166</f>
        <v>199.57278606890623</v>
      </c>
      <c r="I167" s="89">
        <f t="shared" ref="I167" si="542">I165*I166</f>
        <v>471.4907070877909</v>
      </c>
      <c r="J167" s="89">
        <f t="shared" ref="J167" si="543">J165*J166</f>
        <v>445.55871819796238</v>
      </c>
      <c r="K167" s="89">
        <f t="shared" ref="K167" si="544">K165*K166</f>
        <v>294.73709208795202</v>
      </c>
      <c r="L167" s="89">
        <f t="shared" ref="L167" si="545">L165*L166</f>
        <v>397.89507431873528</v>
      </c>
      <c r="M167" s="89">
        <f t="shared" ref="M167" si="546">M165*M166</f>
        <v>385</v>
      </c>
      <c r="N167" s="89">
        <f t="shared" ref="N167" si="547">N165*N166</f>
        <v>346.5</v>
      </c>
      <c r="O167" s="89">
        <f t="shared" ref="O167" si="548">O165*O166</f>
        <v>308</v>
      </c>
      <c r="P167" s="89">
        <f t="shared" ref="P167" si="549">P165*P166</f>
        <v>154</v>
      </c>
      <c r="Q167" s="89">
        <f t="shared" ref="Q167" si="550">Q165*Q166</f>
        <v>308</v>
      </c>
      <c r="R167" s="89">
        <f t="shared" ref="R167" si="551">R165*R166</f>
        <v>385</v>
      </c>
      <c r="S167" s="89">
        <f t="shared" ref="S167" si="552">S165*S166</f>
        <v>385</v>
      </c>
      <c r="T167" s="89">
        <f t="shared" ref="T167" si="553">T165*T166</f>
        <v>154</v>
      </c>
      <c r="U167" s="89">
        <f t="shared" ref="U167" si="554">U165*U166</f>
        <v>385</v>
      </c>
      <c r="V167" s="89">
        <f t="shared" ref="V167" si="555">V165*V166</f>
        <v>385</v>
      </c>
      <c r="W167" s="89">
        <f t="shared" ref="W167" si="556">W165*W166</f>
        <v>269.5</v>
      </c>
      <c r="X167" s="89">
        <f t="shared" ref="X167" si="557">X165*X166</f>
        <v>385</v>
      </c>
      <c r="Y167" s="89">
        <f t="shared" ref="Y167" si="558">Y165*Y166</f>
        <v>385</v>
      </c>
      <c r="Z167" s="89">
        <f t="shared" ref="Z167" si="559">Z165*Z166</f>
        <v>346.5</v>
      </c>
      <c r="AA167" s="89">
        <f t="shared" ref="AA167" si="560">AA165*AA166</f>
        <v>308</v>
      </c>
      <c r="AB167" s="89">
        <f t="shared" ref="AB167" si="561">AB165*AB166</f>
        <v>154</v>
      </c>
      <c r="AC167" s="89">
        <f t="shared" ref="AC167" si="562">AC165*AC166</f>
        <v>308</v>
      </c>
      <c r="AD167" s="89">
        <f t="shared" ref="AD167" si="563">AD165*AD166</f>
        <v>385</v>
      </c>
      <c r="AE167" s="89">
        <f t="shared" ref="AE167" si="564">AE165*AE166</f>
        <v>385</v>
      </c>
      <c r="AF167" s="89">
        <f t="shared" ref="AF167" si="565">AF165*AF166</f>
        <v>154</v>
      </c>
      <c r="AG167" s="89">
        <f t="shared" ref="AG167" si="566">AG165*AG166</f>
        <v>385</v>
      </c>
      <c r="AH167" s="89">
        <f t="shared" ref="AH167" si="567">AH165*AH166</f>
        <v>385</v>
      </c>
      <c r="AI167" s="89">
        <f t="shared" ref="AI167" si="568">AI165*AI166</f>
        <v>269.5</v>
      </c>
      <c r="AJ167" s="89">
        <f t="shared" ref="AJ167" si="569">AJ165*AJ166</f>
        <v>385</v>
      </c>
      <c r="AK167" s="89">
        <f t="shared" ref="AK167" si="570">AK165*AK166</f>
        <v>385</v>
      </c>
      <c r="AL167" s="89">
        <f t="shared" ref="AL167" si="571">AL165*AL166</f>
        <v>346.5</v>
      </c>
      <c r="AM167" s="89">
        <f t="shared" ref="AM167" si="572">AM165*AM166</f>
        <v>308</v>
      </c>
      <c r="AN167" s="123"/>
      <c r="AO167" s="83">
        <f t="shared" ref="AO167" si="573">SUM(D167:O167)</f>
        <v>4658.6459769019712</v>
      </c>
      <c r="AP167" s="83">
        <f t="shared" ref="AP167" si="574">SUM(P167:AA167)</f>
        <v>3850</v>
      </c>
      <c r="AQ167" s="83">
        <f>SUM(AB167:AM167)</f>
        <v>3850</v>
      </c>
      <c r="AR167" s="124"/>
      <c r="AS167" s="124"/>
    </row>
    <row r="168" spans="1:45" s="64" customFormat="1" ht="13.2" outlineLevel="1">
      <c r="A168" s="147" t="s">
        <v>160</v>
      </c>
      <c r="B168" s="126" t="s">
        <v>161</v>
      </c>
      <c r="C168" s="82"/>
      <c r="D168" s="125">
        <v>120</v>
      </c>
      <c r="E168" s="125">
        <v>120</v>
      </c>
      <c r="F168" s="125">
        <v>120</v>
      </c>
      <c r="G168" s="125">
        <v>120</v>
      </c>
      <c r="H168" s="125">
        <v>120</v>
      </c>
      <c r="I168" s="125">
        <v>120</v>
      </c>
      <c r="J168" s="125">
        <v>120</v>
      </c>
      <c r="K168" s="125">
        <v>120</v>
      </c>
      <c r="L168" s="125">
        <v>120</v>
      </c>
      <c r="M168" s="125">
        <v>120</v>
      </c>
      <c r="N168" s="125">
        <v>120</v>
      </c>
      <c r="O168" s="125">
        <v>120</v>
      </c>
      <c r="P168" s="125">
        <v>120</v>
      </c>
      <c r="Q168" s="125">
        <v>120</v>
      </c>
      <c r="R168" s="125">
        <v>120</v>
      </c>
      <c r="S168" s="125">
        <v>120</v>
      </c>
      <c r="T168" s="125">
        <v>120</v>
      </c>
      <c r="U168" s="125">
        <v>120</v>
      </c>
      <c r="V168" s="125">
        <v>120</v>
      </c>
      <c r="W168" s="125">
        <v>120</v>
      </c>
      <c r="X168" s="125">
        <v>120</v>
      </c>
      <c r="Y168" s="125">
        <v>120</v>
      </c>
      <c r="Z168" s="125">
        <v>120</v>
      </c>
      <c r="AA168" s="125">
        <v>120</v>
      </c>
      <c r="AB168" s="125">
        <v>120</v>
      </c>
      <c r="AC168" s="125">
        <v>120</v>
      </c>
      <c r="AD168" s="125">
        <v>120</v>
      </c>
      <c r="AE168" s="125">
        <v>120</v>
      </c>
      <c r="AF168" s="125">
        <v>120</v>
      </c>
      <c r="AG168" s="125">
        <v>120</v>
      </c>
      <c r="AH168" s="125">
        <v>120</v>
      </c>
      <c r="AI168" s="125">
        <v>120</v>
      </c>
      <c r="AJ168" s="125">
        <v>120</v>
      </c>
      <c r="AK168" s="125">
        <v>120</v>
      </c>
      <c r="AL168" s="125">
        <v>120</v>
      </c>
      <c r="AM168" s="125">
        <v>120</v>
      </c>
      <c r="AN168" s="123"/>
      <c r="AO168" s="83">
        <f>AVERAGE(D168:O168)</f>
        <v>120</v>
      </c>
      <c r="AP168" s="83">
        <f>AVERAGE(P168:AA168)</f>
        <v>120</v>
      </c>
      <c r="AQ168" s="83">
        <f>AVERAGE(AB168:AM168)</f>
        <v>120</v>
      </c>
      <c r="AR168" s="124"/>
      <c r="AS168" s="124"/>
    </row>
    <row r="169" spans="1:45" s="64" customFormat="1" ht="13.2" outlineLevel="1">
      <c r="A169" s="147" t="s">
        <v>162</v>
      </c>
      <c r="B169" s="126" t="s">
        <v>161</v>
      </c>
      <c r="C169" s="82"/>
      <c r="D169" s="89">
        <f>D167*D168</f>
        <v>30030</v>
      </c>
      <c r="E169" s="89">
        <f>E167*E168</f>
        <v>56756.700000000004</v>
      </c>
      <c r="F169" s="89">
        <f t="shared" ref="F169:AM169" si="575">F167*F168</f>
        <v>67043.851874999993</v>
      </c>
      <c r="G169" s="89">
        <f t="shared" si="575"/>
        <v>63356.44002187498</v>
      </c>
      <c r="H169" s="89">
        <f t="shared" si="575"/>
        <v>23948.734328268747</v>
      </c>
      <c r="I169" s="89">
        <f t="shared" si="575"/>
        <v>56578.884850534909</v>
      </c>
      <c r="J169" s="89">
        <f t="shared" si="575"/>
        <v>53467.046183755483</v>
      </c>
      <c r="K169" s="89">
        <f t="shared" si="575"/>
        <v>35368.451050554242</v>
      </c>
      <c r="L169" s="89">
        <f t="shared" si="575"/>
        <v>47747.408918248235</v>
      </c>
      <c r="M169" s="89">
        <f t="shared" si="575"/>
        <v>46200</v>
      </c>
      <c r="N169" s="89">
        <f t="shared" si="575"/>
        <v>41580</v>
      </c>
      <c r="O169" s="89">
        <f t="shared" si="575"/>
        <v>36960</v>
      </c>
      <c r="P169" s="89">
        <f t="shared" si="575"/>
        <v>18480</v>
      </c>
      <c r="Q169" s="89">
        <f t="shared" si="575"/>
        <v>36960</v>
      </c>
      <c r="R169" s="89">
        <f t="shared" si="575"/>
        <v>46200</v>
      </c>
      <c r="S169" s="89">
        <f t="shared" si="575"/>
        <v>46200</v>
      </c>
      <c r="T169" s="89">
        <f t="shared" si="575"/>
        <v>18480</v>
      </c>
      <c r="U169" s="89">
        <f t="shared" si="575"/>
        <v>46200</v>
      </c>
      <c r="V169" s="89">
        <f t="shared" si="575"/>
        <v>46200</v>
      </c>
      <c r="W169" s="89">
        <f t="shared" si="575"/>
        <v>32340</v>
      </c>
      <c r="X169" s="89">
        <f t="shared" si="575"/>
        <v>46200</v>
      </c>
      <c r="Y169" s="89">
        <f t="shared" si="575"/>
        <v>46200</v>
      </c>
      <c r="Z169" s="89">
        <f t="shared" si="575"/>
        <v>41580</v>
      </c>
      <c r="AA169" s="89">
        <f t="shared" si="575"/>
        <v>36960</v>
      </c>
      <c r="AB169" s="89">
        <f t="shared" si="575"/>
        <v>18480</v>
      </c>
      <c r="AC169" s="89">
        <f t="shared" si="575"/>
        <v>36960</v>
      </c>
      <c r="AD169" s="89">
        <f t="shared" si="575"/>
        <v>46200</v>
      </c>
      <c r="AE169" s="89">
        <f t="shared" si="575"/>
        <v>46200</v>
      </c>
      <c r="AF169" s="89">
        <f t="shared" si="575"/>
        <v>18480</v>
      </c>
      <c r="AG169" s="89">
        <f t="shared" si="575"/>
        <v>46200</v>
      </c>
      <c r="AH169" s="89">
        <f t="shared" si="575"/>
        <v>46200</v>
      </c>
      <c r="AI169" s="89">
        <f t="shared" si="575"/>
        <v>32340</v>
      </c>
      <c r="AJ169" s="89">
        <f t="shared" si="575"/>
        <v>46200</v>
      </c>
      <c r="AK169" s="89">
        <f t="shared" si="575"/>
        <v>46200</v>
      </c>
      <c r="AL169" s="89">
        <f t="shared" si="575"/>
        <v>41580</v>
      </c>
      <c r="AM169" s="89">
        <f t="shared" si="575"/>
        <v>36960</v>
      </c>
      <c r="AN169" s="123"/>
      <c r="AO169" s="83">
        <f t="shared" ref="AO169" si="576">SUM(D169:O169)</f>
        <v>559037.51722823665</v>
      </c>
      <c r="AP169" s="83">
        <f t="shared" ref="AP169" si="577">SUM(P169:AA169)</f>
        <v>462000</v>
      </c>
      <c r="AQ169" s="83">
        <f t="shared" ref="AQ169" si="578">SUM(AB169:AM169)</f>
        <v>462000</v>
      </c>
      <c r="AR169" s="124"/>
      <c r="AS169" s="124"/>
    </row>
    <row r="170" spans="1:45" s="130" customFormat="1" ht="13.2" outlineLevel="1">
      <c r="A170" s="147" t="s">
        <v>163</v>
      </c>
      <c r="B170" s="126" t="s">
        <v>164</v>
      </c>
      <c r="C170" s="127"/>
      <c r="D170" s="125">
        <v>18</v>
      </c>
      <c r="E170" s="125">
        <v>18</v>
      </c>
      <c r="F170" s="125">
        <v>18</v>
      </c>
      <c r="G170" s="125">
        <v>18</v>
      </c>
      <c r="H170" s="125">
        <v>18</v>
      </c>
      <c r="I170" s="125">
        <v>18</v>
      </c>
      <c r="J170" s="125">
        <v>18</v>
      </c>
      <c r="K170" s="125">
        <v>18</v>
      </c>
      <c r="L170" s="125">
        <v>18</v>
      </c>
      <c r="M170" s="125">
        <v>18</v>
      </c>
      <c r="N170" s="125">
        <v>18</v>
      </c>
      <c r="O170" s="125">
        <v>18</v>
      </c>
      <c r="P170" s="125">
        <v>18</v>
      </c>
      <c r="Q170" s="125">
        <v>18</v>
      </c>
      <c r="R170" s="125">
        <v>18</v>
      </c>
      <c r="S170" s="125">
        <v>18</v>
      </c>
      <c r="T170" s="125">
        <v>18</v>
      </c>
      <c r="U170" s="125">
        <v>18</v>
      </c>
      <c r="V170" s="125">
        <v>18</v>
      </c>
      <c r="W170" s="125">
        <v>18</v>
      </c>
      <c r="X170" s="125">
        <v>18</v>
      </c>
      <c r="Y170" s="125">
        <v>18</v>
      </c>
      <c r="Z170" s="125">
        <v>18</v>
      </c>
      <c r="AA170" s="125">
        <v>18</v>
      </c>
      <c r="AB170" s="125">
        <v>18</v>
      </c>
      <c r="AC170" s="125">
        <v>18</v>
      </c>
      <c r="AD170" s="125">
        <v>18</v>
      </c>
      <c r="AE170" s="125">
        <v>18</v>
      </c>
      <c r="AF170" s="125">
        <v>18</v>
      </c>
      <c r="AG170" s="125">
        <v>18</v>
      </c>
      <c r="AH170" s="125">
        <v>18</v>
      </c>
      <c r="AI170" s="125">
        <v>18</v>
      </c>
      <c r="AJ170" s="125">
        <v>18</v>
      </c>
      <c r="AK170" s="125">
        <v>18</v>
      </c>
      <c r="AL170" s="125">
        <v>18</v>
      </c>
      <c r="AM170" s="125">
        <v>18</v>
      </c>
      <c r="AN170" s="128"/>
      <c r="AO170" s="83">
        <f>AVERAGE(D170:O170)</f>
        <v>18</v>
      </c>
      <c r="AP170" s="83">
        <f>AVERAGE(P170:AA170)</f>
        <v>18</v>
      </c>
      <c r="AQ170" s="83">
        <f>AVERAGE(AB170:AM170)</f>
        <v>18</v>
      </c>
      <c r="AR170" s="129"/>
      <c r="AS170" s="129"/>
    </row>
    <row r="171" spans="1:45" s="64" customFormat="1" ht="13.2" outlineLevel="1">
      <c r="A171" s="147" t="s">
        <v>165</v>
      </c>
      <c r="B171" s="126" t="s">
        <v>161</v>
      </c>
      <c r="C171" s="82"/>
      <c r="D171" s="123">
        <f>C172/D170</f>
        <v>23888.888888888891</v>
      </c>
      <c r="E171" s="123">
        <f>D172/E170</f>
        <v>24230.061728395063</v>
      </c>
      <c r="F171" s="123">
        <f t="shared" ref="F171" si="579">E172/F170</f>
        <v>26037.09718792867</v>
      </c>
      <c r="G171" s="123">
        <f t="shared" ref="G171" si="580">F172/G170</f>
        <v>28315.250226099299</v>
      </c>
      <c r="H171" s="123">
        <f t="shared" ref="H171" si="581">G172/H170</f>
        <v>30261.982992531284</v>
      </c>
      <c r="I171" s="123">
        <f t="shared" ref="I171" si="582">H172/I170</f>
        <v>29911.246955627816</v>
      </c>
      <c r="J171" s="123">
        <f t="shared" ref="J171" si="583">I172/J170</f>
        <v>31392.782394233767</v>
      </c>
      <c r="K171" s="123">
        <f t="shared" ref="K171" si="584">J172/K170</f>
        <v>32619.130382540534</v>
      </c>
      <c r="L171" s="123">
        <f t="shared" ref="L171" si="585">K172/L170</f>
        <v>32771.870419652405</v>
      </c>
      <c r="M171" s="123">
        <f t="shared" ref="M171" si="586">L172/M170</f>
        <v>33603.844780685511</v>
      </c>
      <c r="N171" s="123">
        <f t="shared" ref="N171" si="587">M172/N170</f>
        <v>34303.631181758537</v>
      </c>
      <c r="O171" s="123">
        <f t="shared" ref="O171" si="588">N172/O170</f>
        <v>34707.873893883065</v>
      </c>
      <c r="P171" s="123">
        <f t="shared" ref="P171" si="589">O172/P170</f>
        <v>34832.99201088956</v>
      </c>
      <c r="Q171" s="123">
        <f t="shared" ref="Q171" si="590">P172/Q170</f>
        <v>33924.492454729028</v>
      </c>
      <c r="R171" s="123">
        <f t="shared" ref="R171" si="591">Q172/R170</f>
        <v>34093.13176279964</v>
      </c>
      <c r="S171" s="123">
        <f t="shared" ref="S171" si="592">R172/S170</f>
        <v>34765.735553755214</v>
      </c>
      <c r="T171" s="123">
        <f t="shared" ref="T171" si="593">S172/T170</f>
        <v>35400.97246743548</v>
      </c>
      <c r="U171" s="123">
        <f t="shared" ref="U171" si="594">T172/U170</f>
        <v>34460.918441466842</v>
      </c>
      <c r="V171" s="123">
        <f t="shared" ref="V171" si="595">U172/V170</f>
        <v>35113.089639163125</v>
      </c>
      <c r="W171" s="123">
        <f t="shared" ref="W171" si="596">V172/W170</f>
        <v>35729.029103654058</v>
      </c>
      <c r="X171" s="123">
        <f t="shared" ref="X171" si="597">W172/X170</f>
        <v>35540.74970900661</v>
      </c>
      <c r="Y171" s="123">
        <f t="shared" ref="Y171" si="598">X172/Y170</f>
        <v>36132.930280728469</v>
      </c>
      <c r="Z171" s="123">
        <f t="shared" ref="Z171" si="599">Y172/Z170</f>
        <v>36692.211931799102</v>
      </c>
      <c r="AA171" s="123">
        <f t="shared" ref="AA171" si="600">Z172/AA170</f>
        <v>36963.755713365827</v>
      </c>
      <c r="AB171" s="123">
        <f t="shared" ref="AB171" si="601">AA172/AB170</f>
        <v>36963.547062623278</v>
      </c>
      <c r="AC171" s="123">
        <f t="shared" ref="AC171" si="602">AB172/AC170</f>
        <v>35936.683336921982</v>
      </c>
      <c r="AD171" s="123">
        <f t="shared" ref="AD171" si="603">AC172/AD170</f>
        <v>35993.534262648536</v>
      </c>
      <c r="AE171" s="123">
        <f t="shared" ref="AE171" si="604">AD172/AE170</f>
        <v>36560.560136945838</v>
      </c>
      <c r="AF171" s="123">
        <f t="shared" ref="AF171" si="605">AE172/AF170</f>
        <v>37096.084573782187</v>
      </c>
      <c r="AG171" s="123">
        <f t="shared" ref="AG171" si="606">AF172/AG170</f>
        <v>36061.857653016508</v>
      </c>
      <c r="AH171" s="123">
        <f t="shared" ref="AH171" si="607">AG172/AH170</f>
        <v>36625.08778340448</v>
      </c>
      <c r="AI171" s="123">
        <f t="shared" ref="AI171" si="608">AH172/AI170</f>
        <v>37157.027350993121</v>
      </c>
      <c r="AJ171" s="123">
        <f t="shared" ref="AJ171" si="609">AI172/AJ170</f>
        <v>36889.414720382396</v>
      </c>
      <c r="AK171" s="123">
        <f t="shared" ref="AK171" si="610">AJ172/AK170</f>
        <v>37406.669458138924</v>
      </c>
      <c r="AL171" s="123">
        <f t="shared" ref="AL171" si="611">AK172/AL170</f>
        <v>37895.187821575651</v>
      </c>
      <c r="AM171" s="123">
        <f t="shared" ref="AM171" si="612">AL172/AM170</f>
        <v>38099.899609265893</v>
      </c>
      <c r="AN171" s="123"/>
      <c r="AO171" s="83">
        <f t="shared" ref="AO171" si="613">SUM(D171:O171)</f>
        <v>362043.66103222489</v>
      </c>
      <c r="AP171" s="83">
        <f t="shared" ref="AP171" si="614">SUM(P171:AA171)</f>
        <v>423650.00906879304</v>
      </c>
      <c r="AQ171" s="83">
        <f t="shared" ref="AQ171" si="615">SUM(AB171:AM171)</f>
        <v>442685.55376969883</v>
      </c>
      <c r="AR171" s="124"/>
      <c r="AS171" s="124"/>
    </row>
    <row r="172" spans="1:45" s="86" customFormat="1" ht="13.2" outlineLevel="1">
      <c r="A172" s="147" t="s">
        <v>166</v>
      </c>
      <c r="B172" s="126" t="s">
        <v>161</v>
      </c>
      <c r="C172" s="125">
        <v>430000</v>
      </c>
      <c r="D172" s="132">
        <f>C172+D169-D171</f>
        <v>436141.11111111112</v>
      </c>
      <c r="E172" s="132">
        <f>D172+E169-E171</f>
        <v>468667.74938271608</v>
      </c>
      <c r="F172" s="132">
        <f t="shared" ref="F172" si="616">E172+F169-F171</f>
        <v>509674.50406978739</v>
      </c>
      <c r="G172" s="132">
        <f t="shared" ref="G172" si="617">F172+G169-G171</f>
        <v>544715.69386556314</v>
      </c>
      <c r="H172" s="132">
        <f t="shared" ref="H172" si="618">G172+H169-H171</f>
        <v>538402.44520130067</v>
      </c>
      <c r="I172" s="132">
        <f t="shared" ref="I172" si="619">H172+I169-I171</f>
        <v>565070.08309620782</v>
      </c>
      <c r="J172" s="132">
        <f t="shared" ref="J172" si="620">I172+J169-J171</f>
        <v>587144.34688572958</v>
      </c>
      <c r="K172" s="132">
        <f t="shared" ref="K172" si="621">J172+K169-K171</f>
        <v>589893.66755374335</v>
      </c>
      <c r="L172" s="132">
        <f t="shared" ref="L172" si="622">K172+L169-L171</f>
        <v>604869.20605233917</v>
      </c>
      <c r="M172" s="132">
        <f t="shared" ref="M172" si="623">L172+M169-M171</f>
        <v>617465.36127165367</v>
      </c>
      <c r="N172" s="132">
        <f t="shared" ref="N172" si="624">M172+N169-N171</f>
        <v>624741.73008989519</v>
      </c>
      <c r="O172" s="132">
        <f t="shared" ref="O172" si="625">N172+O169-O171</f>
        <v>626993.85619601212</v>
      </c>
      <c r="P172" s="132">
        <f t="shared" ref="P172" si="626">O172+P169-P171</f>
        <v>610640.86418512254</v>
      </c>
      <c r="Q172" s="132">
        <f t="shared" ref="Q172" si="627">P172+Q169-Q171</f>
        <v>613676.3717303935</v>
      </c>
      <c r="R172" s="132">
        <f t="shared" ref="R172" si="628">Q172+R169-R171</f>
        <v>625783.23996759381</v>
      </c>
      <c r="S172" s="132">
        <f t="shared" ref="S172" si="629">R172+S169-S171</f>
        <v>637217.50441383861</v>
      </c>
      <c r="T172" s="132">
        <f t="shared" ref="T172" si="630">S172+T169-T171</f>
        <v>620296.53194640309</v>
      </c>
      <c r="U172" s="132">
        <f t="shared" ref="U172" si="631">T172+U169-U171</f>
        <v>632035.61350493622</v>
      </c>
      <c r="V172" s="132">
        <f t="shared" ref="V172" si="632">U172+V169-V171</f>
        <v>643122.52386577311</v>
      </c>
      <c r="W172" s="132">
        <f t="shared" ref="W172" si="633">V172+W169-W171</f>
        <v>639733.49476211902</v>
      </c>
      <c r="X172" s="132">
        <f t="shared" ref="X172" si="634">W172+X169-X171</f>
        <v>650392.74505311239</v>
      </c>
      <c r="Y172" s="132">
        <f t="shared" ref="Y172" si="635">X172+Y169-Y171</f>
        <v>660459.81477238389</v>
      </c>
      <c r="Z172" s="132">
        <f t="shared" ref="Z172" si="636">Y172+Z169-Z171</f>
        <v>665347.60284058482</v>
      </c>
      <c r="AA172" s="132">
        <f t="shared" ref="AA172" si="637">Z172+AA169-AA171</f>
        <v>665343.84712721896</v>
      </c>
      <c r="AB172" s="132">
        <f t="shared" ref="AB172" si="638">AA172+AB169-AB171</f>
        <v>646860.30006459565</v>
      </c>
      <c r="AC172" s="132">
        <f t="shared" ref="AC172" si="639">AB172+AC169-AC171</f>
        <v>647883.61672767368</v>
      </c>
      <c r="AD172" s="132">
        <f t="shared" ref="AD172" si="640">AC172+AD169-AD171</f>
        <v>658090.08246502513</v>
      </c>
      <c r="AE172" s="132">
        <f t="shared" ref="AE172" si="641">AD172+AE169-AE171</f>
        <v>667729.52232807933</v>
      </c>
      <c r="AF172" s="132">
        <f t="shared" ref="AF172" si="642">AE172+AF169-AF171</f>
        <v>649113.43775429716</v>
      </c>
      <c r="AG172" s="132">
        <f t="shared" ref="AG172" si="643">AF172+AG169-AG171</f>
        <v>659251.58010128071</v>
      </c>
      <c r="AH172" s="132">
        <f t="shared" ref="AH172" si="644">AG172+AH169-AH171</f>
        <v>668826.4923178762</v>
      </c>
      <c r="AI172" s="132">
        <f t="shared" ref="AI172" si="645">AH172+AI169-AI171</f>
        <v>664009.46496688307</v>
      </c>
      <c r="AJ172" s="132">
        <f t="shared" ref="AJ172" si="646">AI172+AJ169-AJ171</f>
        <v>673320.05024650064</v>
      </c>
      <c r="AK172" s="132">
        <f t="shared" ref="AK172" si="647">AJ172+AK169-AK171</f>
        <v>682113.38078836177</v>
      </c>
      <c r="AL172" s="132">
        <f t="shared" ref="AL172" si="648">AK172+AL169-AL171</f>
        <v>685798.1929667861</v>
      </c>
      <c r="AM172" s="132">
        <f t="shared" ref="AM172" si="649">AL172+AM169-AM171</f>
        <v>684658.29335752025</v>
      </c>
      <c r="AN172" s="84"/>
      <c r="AO172" s="83">
        <f>O172</f>
        <v>626993.85619601212</v>
      </c>
      <c r="AP172" s="83">
        <f>AA172</f>
        <v>665343.84712721896</v>
      </c>
      <c r="AQ172" s="83">
        <f>AM172</f>
        <v>684658.29335752025</v>
      </c>
      <c r="AR172" s="85"/>
      <c r="AS172" s="85"/>
    </row>
    <row r="173" spans="1:45" s="86" customFormat="1" ht="13.2" outlineLevel="1">
      <c r="A173" s="147" t="s">
        <v>167</v>
      </c>
      <c r="B173" s="126" t="s">
        <v>168</v>
      </c>
      <c r="C173" s="82"/>
      <c r="D173" s="133">
        <v>1.1162790697674419E-2</v>
      </c>
      <c r="E173" s="133">
        <v>1.1162790697674419E-2</v>
      </c>
      <c r="F173" s="133">
        <v>1.1162790697674419E-2</v>
      </c>
      <c r="G173" s="133">
        <v>1.1162790697674419E-2</v>
      </c>
      <c r="H173" s="133">
        <v>1.1162790697674419E-2</v>
      </c>
      <c r="I173" s="133">
        <v>1.1162790697674419E-2</v>
      </c>
      <c r="J173" s="133">
        <v>1.1162790697674419E-2</v>
      </c>
      <c r="K173" s="133">
        <v>1.1162790697674419E-2</v>
      </c>
      <c r="L173" s="133">
        <v>1.1162790697674419E-2</v>
      </c>
      <c r="M173" s="133">
        <v>1.1162790697674419E-2</v>
      </c>
      <c r="N173" s="133">
        <v>1.1162790697674419E-2</v>
      </c>
      <c r="O173" s="133">
        <v>1.1162790697674419E-2</v>
      </c>
      <c r="P173" s="133">
        <v>1.1162790697674419E-2</v>
      </c>
      <c r="Q173" s="133">
        <v>1.1162790697674419E-2</v>
      </c>
      <c r="R173" s="133">
        <v>1.1162790697674419E-2</v>
      </c>
      <c r="S173" s="133">
        <v>1.1162790697674419E-2</v>
      </c>
      <c r="T173" s="133">
        <v>1.1162790697674419E-2</v>
      </c>
      <c r="U173" s="133">
        <v>1.1162790697674419E-2</v>
      </c>
      <c r="V173" s="133">
        <v>1.1162790697674419E-2</v>
      </c>
      <c r="W173" s="133">
        <v>1.1162790697674419E-2</v>
      </c>
      <c r="X173" s="133">
        <v>1.1162790697674419E-2</v>
      </c>
      <c r="Y173" s="133">
        <v>1.1162790697674419E-2</v>
      </c>
      <c r="Z173" s="133">
        <v>1.1162790697674419E-2</v>
      </c>
      <c r="AA173" s="133">
        <v>1.1162790697674419E-2</v>
      </c>
      <c r="AB173" s="133">
        <v>1.1162790697674419E-2</v>
      </c>
      <c r="AC173" s="133">
        <v>1.1162790697674419E-2</v>
      </c>
      <c r="AD173" s="133">
        <v>1.1162790697674419E-2</v>
      </c>
      <c r="AE173" s="133">
        <v>1.1162790697674419E-2</v>
      </c>
      <c r="AF173" s="133">
        <v>1.1162790697674419E-2</v>
      </c>
      <c r="AG173" s="133">
        <v>1.1162790697674419E-2</v>
      </c>
      <c r="AH173" s="133">
        <v>1.1162790697674419E-2</v>
      </c>
      <c r="AI173" s="133">
        <v>1.1162790697674419E-2</v>
      </c>
      <c r="AJ173" s="133">
        <v>1.1162790697674419E-2</v>
      </c>
      <c r="AK173" s="133">
        <v>1.1162790697674419E-2</v>
      </c>
      <c r="AL173" s="133">
        <v>1.1162790697674419E-2</v>
      </c>
      <c r="AM173" s="133">
        <v>1.1162790697674419E-2</v>
      </c>
      <c r="AN173" s="84"/>
      <c r="AO173" s="134">
        <f>O173</f>
        <v>1.1162790697674419E-2</v>
      </c>
      <c r="AP173" s="134">
        <f>AA173</f>
        <v>1.1162790697674419E-2</v>
      </c>
      <c r="AQ173" s="134">
        <f>AM173</f>
        <v>1.1162790697674419E-2</v>
      </c>
      <c r="AR173" s="85"/>
      <c r="AS173" s="85"/>
    </row>
    <row r="174" spans="1:45" s="86" customFormat="1" ht="13.2" outlineLevel="1">
      <c r="A174" s="147" t="s">
        <v>169</v>
      </c>
      <c r="B174" s="126" t="s">
        <v>161</v>
      </c>
      <c r="C174" s="82"/>
      <c r="D174" s="132">
        <f>D172*D173</f>
        <v>4868.5519379844964</v>
      </c>
      <c r="E174" s="132">
        <f t="shared" ref="E174:AM174" si="650">E172*E173</f>
        <v>5231.6399931093893</v>
      </c>
      <c r="F174" s="132">
        <f t="shared" si="650"/>
        <v>5689.3898128720457</v>
      </c>
      <c r="G174" s="132">
        <f t="shared" si="650"/>
        <v>6080.547280359775</v>
      </c>
      <c r="H174" s="132">
        <f t="shared" si="650"/>
        <v>6010.07380689824</v>
      </c>
      <c r="I174" s="132">
        <f t="shared" si="650"/>
        <v>6307.7590671204598</v>
      </c>
      <c r="J174" s="132">
        <f t="shared" si="650"/>
        <v>6554.1694536081441</v>
      </c>
      <c r="K174" s="132">
        <f t="shared" si="650"/>
        <v>6584.8595447859725</v>
      </c>
      <c r="L174" s="132">
        <f t="shared" si="650"/>
        <v>6752.0283466307628</v>
      </c>
      <c r="M174" s="132">
        <f t="shared" si="650"/>
        <v>6892.6365909393899</v>
      </c>
      <c r="N174" s="132">
        <f t="shared" si="650"/>
        <v>6973.8611730965049</v>
      </c>
      <c r="O174" s="132">
        <f t="shared" si="650"/>
        <v>6999.0011854438562</v>
      </c>
      <c r="P174" s="132">
        <f t="shared" si="650"/>
        <v>6816.4561583455543</v>
      </c>
      <c r="Q174" s="132">
        <f t="shared" si="650"/>
        <v>6850.3408937346248</v>
      </c>
      <c r="R174" s="132">
        <f t="shared" si="650"/>
        <v>6985.4873298708144</v>
      </c>
      <c r="S174" s="132">
        <f t="shared" si="650"/>
        <v>7113.1256306661053</v>
      </c>
      <c r="T174" s="132">
        <f t="shared" si="650"/>
        <v>6924.2403566110115</v>
      </c>
      <c r="U174" s="132">
        <f t="shared" si="650"/>
        <v>7055.2812670318463</v>
      </c>
      <c r="V174" s="132">
        <f t="shared" si="650"/>
        <v>7179.0421268737464</v>
      </c>
      <c r="W174" s="132">
        <f t="shared" si="650"/>
        <v>7141.211104321329</v>
      </c>
      <c r="X174" s="132">
        <f t="shared" si="650"/>
        <v>7260.1980843138126</v>
      </c>
      <c r="Y174" s="132">
        <f t="shared" si="650"/>
        <v>7372.5746765289368</v>
      </c>
      <c r="Z174" s="132">
        <f t="shared" si="650"/>
        <v>7427.1360317088538</v>
      </c>
      <c r="AA174" s="132">
        <f t="shared" si="650"/>
        <v>7427.0941074666307</v>
      </c>
      <c r="AB174" s="132">
        <f t="shared" si="650"/>
        <v>7220.7661402559515</v>
      </c>
      <c r="AC174" s="132">
        <f t="shared" si="650"/>
        <v>7232.189209983334</v>
      </c>
      <c r="AD174" s="132">
        <f t="shared" si="650"/>
        <v>7346.1218507723734</v>
      </c>
      <c r="AE174" s="132">
        <f t="shared" si="650"/>
        <v>7453.724900406467</v>
      </c>
      <c r="AF174" s="132">
        <f t="shared" si="650"/>
        <v>7245.917444699131</v>
      </c>
      <c r="AG174" s="132">
        <f t="shared" si="650"/>
        <v>7359.0874057817382</v>
      </c>
      <c r="AH174" s="132">
        <f t="shared" si="650"/>
        <v>7465.9701468041994</v>
      </c>
      <c r="AI174" s="132">
        <f t="shared" si="650"/>
        <v>7412.1986787000906</v>
      </c>
      <c r="AJ174" s="132">
        <f t="shared" si="650"/>
        <v>7516.1307934493097</v>
      </c>
      <c r="AK174" s="132">
        <f t="shared" si="650"/>
        <v>7614.2889018235737</v>
      </c>
      <c r="AL174" s="132">
        <f t="shared" si="650"/>
        <v>7655.4216889315658</v>
      </c>
      <c r="AM174" s="132">
        <f t="shared" si="650"/>
        <v>7642.6972281769704</v>
      </c>
      <c r="AN174" s="84"/>
      <c r="AO174" s="83">
        <f>O174</f>
        <v>6999.0011854438562</v>
      </c>
      <c r="AP174" s="83">
        <f>AA174</f>
        <v>7427.0941074666307</v>
      </c>
      <c r="AQ174" s="83">
        <f>AM174</f>
        <v>7642.6972281769704</v>
      </c>
      <c r="AR174" s="85"/>
      <c r="AS174" s="85"/>
    </row>
    <row r="175" spans="1:45" s="64" customFormat="1" ht="13.2" outlineLevel="1">
      <c r="A175" s="147" t="s">
        <v>170</v>
      </c>
      <c r="B175" s="126" t="s">
        <v>168</v>
      </c>
      <c r="C175" s="82"/>
      <c r="D175" s="133">
        <v>0.26900000000000002</v>
      </c>
      <c r="E175" s="133">
        <v>0.26900000000000002</v>
      </c>
      <c r="F175" s="133">
        <v>0.26900000000000002</v>
      </c>
      <c r="G175" s="133">
        <v>0.26900000000000002</v>
      </c>
      <c r="H175" s="133">
        <v>0.26900000000000002</v>
      </c>
      <c r="I175" s="133">
        <v>0.26900000000000002</v>
      </c>
      <c r="J175" s="133">
        <v>0.26900000000000002</v>
      </c>
      <c r="K175" s="133">
        <v>0.26900000000000002</v>
      </c>
      <c r="L175" s="133">
        <v>0.26900000000000002</v>
      </c>
      <c r="M175" s="133">
        <v>0.26900000000000002</v>
      </c>
      <c r="N175" s="133">
        <v>0.26900000000000002</v>
      </c>
      <c r="O175" s="133">
        <v>0.26900000000000002</v>
      </c>
      <c r="P175" s="133">
        <v>0.26900000000000002</v>
      </c>
      <c r="Q175" s="133">
        <v>0.26900000000000002</v>
      </c>
      <c r="R175" s="133">
        <v>0.26900000000000002</v>
      </c>
      <c r="S175" s="133">
        <v>0.26900000000000002</v>
      </c>
      <c r="T175" s="133">
        <v>0.26900000000000002</v>
      </c>
      <c r="U175" s="133">
        <v>0.26900000000000002</v>
      </c>
      <c r="V175" s="133">
        <v>0.26900000000000002</v>
      </c>
      <c r="W175" s="133">
        <v>0.26900000000000002</v>
      </c>
      <c r="X175" s="133">
        <v>0.26900000000000002</v>
      </c>
      <c r="Y175" s="133">
        <v>0.26900000000000002</v>
      </c>
      <c r="Z175" s="133">
        <v>0.26900000000000002</v>
      </c>
      <c r="AA175" s="133">
        <v>0.26900000000000002</v>
      </c>
      <c r="AB175" s="133">
        <v>0.26900000000000002</v>
      </c>
      <c r="AC175" s="133">
        <v>0.26900000000000002</v>
      </c>
      <c r="AD175" s="133">
        <v>0.26900000000000002</v>
      </c>
      <c r="AE175" s="133">
        <v>0.26900000000000002</v>
      </c>
      <c r="AF175" s="133">
        <v>0.26900000000000002</v>
      </c>
      <c r="AG175" s="133">
        <v>0.26900000000000002</v>
      </c>
      <c r="AH175" s="133">
        <v>0.26900000000000002</v>
      </c>
      <c r="AI175" s="133">
        <v>0.26900000000000002</v>
      </c>
      <c r="AJ175" s="133">
        <v>0.26900000000000002</v>
      </c>
      <c r="AK175" s="133">
        <v>0.26900000000000002</v>
      </c>
      <c r="AL175" s="133">
        <v>0.26900000000000002</v>
      </c>
      <c r="AM175" s="133">
        <v>0.26900000000000002</v>
      </c>
      <c r="AN175" s="123"/>
      <c r="AO175" s="135">
        <f>AVERAGE(D175:O175)</f>
        <v>0.26900000000000007</v>
      </c>
      <c r="AP175" s="135">
        <f>AVERAGE(P175:AA175)</f>
        <v>0.26900000000000007</v>
      </c>
      <c r="AQ175" s="135">
        <f>AVERAGE(AB175:AM175)</f>
        <v>0.26900000000000007</v>
      </c>
      <c r="AR175" s="124"/>
      <c r="AS175" s="124"/>
    </row>
    <row r="176" spans="1:45" s="64" customFormat="1" ht="13.2" outlineLevel="1">
      <c r="A176" s="147" t="s">
        <v>171</v>
      </c>
      <c r="B176" s="126" t="s">
        <v>168</v>
      </c>
      <c r="C176" s="82"/>
      <c r="D176" s="133">
        <v>0.15</v>
      </c>
      <c r="E176" s="133">
        <v>0.15</v>
      </c>
      <c r="F176" s="133">
        <v>0.15</v>
      </c>
      <c r="G176" s="133">
        <v>0.15</v>
      </c>
      <c r="H176" s="133">
        <v>0.15</v>
      </c>
      <c r="I176" s="133">
        <v>0.15</v>
      </c>
      <c r="J176" s="133">
        <v>0.15</v>
      </c>
      <c r="K176" s="133">
        <v>0.15</v>
      </c>
      <c r="L176" s="133">
        <v>0.15</v>
      </c>
      <c r="M176" s="133">
        <v>0.15</v>
      </c>
      <c r="N176" s="133">
        <v>0.15</v>
      </c>
      <c r="O176" s="133">
        <v>0.15</v>
      </c>
      <c r="P176" s="133">
        <v>0.15</v>
      </c>
      <c r="Q176" s="133">
        <v>0.15</v>
      </c>
      <c r="R176" s="133">
        <v>0.15</v>
      </c>
      <c r="S176" s="133">
        <v>0.15</v>
      </c>
      <c r="T176" s="133">
        <v>0.15</v>
      </c>
      <c r="U176" s="133">
        <v>0.15</v>
      </c>
      <c r="V176" s="133">
        <v>0.15</v>
      </c>
      <c r="W176" s="133">
        <v>0.15</v>
      </c>
      <c r="X176" s="133">
        <v>0.15</v>
      </c>
      <c r="Y176" s="133">
        <v>0.15</v>
      </c>
      <c r="Z176" s="133">
        <v>0.15</v>
      </c>
      <c r="AA176" s="133">
        <v>0.15</v>
      </c>
      <c r="AB176" s="133">
        <v>0.15</v>
      </c>
      <c r="AC176" s="133">
        <v>0.15</v>
      </c>
      <c r="AD176" s="133">
        <v>0.15</v>
      </c>
      <c r="AE176" s="133">
        <v>0.15</v>
      </c>
      <c r="AF176" s="133">
        <v>0.15</v>
      </c>
      <c r="AG176" s="133">
        <v>0.15</v>
      </c>
      <c r="AH176" s="133">
        <v>0.15</v>
      </c>
      <c r="AI176" s="133">
        <v>0.15</v>
      </c>
      <c r="AJ176" s="133">
        <v>0.15</v>
      </c>
      <c r="AK176" s="133">
        <v>0.15</v>
      </c>
      <c r="AL176" s="133">
        <v>0.15</v>
      </c>
      <c r="AM176" s="133">
        <v>0.15</v>
      </c>
      <c r="AN176" s="123"/>
      <c r="AO176" s="135">
        <f t="shared" ref="AO176:AO177" si="651">AVERAGE(D176:O176)</f>
        <v>0.14999999999999997</v>
      </c>
      <c r="AP176" s="135">
        <f t="shared" ref="AP176:AP177" si="652">AVERAGE(P176:AA176)</f>
        <v>0.14999999999999997</v>
      </c>
      <c r="AQ176" s="135">
        <f t="shared" ref="AQ176:AQ177" si="653">AVERAGE(AB176:AM176)</f>
        <v>0.14999999999999997</v>
      </c>
      <c r="AR176" s="124"/>
      <c r="AS176" s="124"/>
    </row>
    <row r="177" spans="1:45" s="64" customFormat="1" ht="13.2" outlineLevel="1">
      <c r="A177" s="147" t="s">
        <v>172</v>
      </c>
      <c r="B177" s="82" t="s">
        <v>168</v>
      </c>
      <c r="C177" s="82"/>
      <c r="D177" s="133">
        <v>1.3953488372093023E-2</v>
      </c>
      <c r="E177" s="133">
        <v>1.3953488372093023E-2</v>
      </c>
      <c r="F177" s="133">
        <v>1.3953488372093023E-2</v>
      </c>
      <c r="G177" s="133">
        <v>1.3953488372093023E-2</v>
      </c>
      <c r="H177" s="133">
        <v>1.3953488372093023E-2</v>
      </c>
      <c r="I177" s="133">
        <v>1.3953488372093023E-2</v>
      </c>
      <c r="J177" s="133">
        <v>1.3953488372093023E-2</v>
      </c>
      <c r="K177" s="133">
        <v>1.3953488372093023E-2</v>
      </c>
      <c r="L177" s="133">
        <v>1.3953488372093023E-2</v>
      </c>
      <c r="M177" s="133">
        <v>1.3953488372093023E-2</v>
      </c>
      <c r="N177" s="133">
        <v>1.3953488372093023E-2</v>
      </c>
      <c r="O177" s="133">
        <v>1.3953488372093023E-2</v>
      </c>
      <c r="P177" s="133">
        <v>1.3953488372093023E-2</v>
      </c>
      <c r="Q177" s="133">
        <v>1.3953488372093023E-2</v>
      </c>
      <c r="R177" s="133">
        <v>1.3953488372093023E-2</v>
      </c>
      <c r="S177" s="133">
        <v>1.3953488372093023E-2</v>
      </c>
      <c r="T177" s="133">
        <v>1.3953488372093023E-2</v>
      </c>
      <c r="U177" s="133">
        <v>1.3953488372093023E-2</v>
      </c>
      <c r="V177" s="133">
        <v>1.3953488372093023E-2</v>
      </c>
      <c r="W177" s="133">
        <v>1.3953488372093023E-2</v>
      </c>
      <c r="X177" s="133">
        <v>1.3953488372093023E-2</v>
      </c>
      <c r="Y177" s="133">
        <v>1.3953488372093023E-2</v>
      </c>
      <c r="Z177" s="133">
        <v>1.3953488372093023E-2</v>
      </c>
      <c r="AA177" s="133">
        <v>1.3953488372093023E-2</v>
      </c>
      <c r="AB177" s="133">
        <v>1.3953488372093023E-2</v>
      </c>
      <c r="AC177" s="133">
        <v>1.3953488372093023E-2</v>
      </c>
      <c r="AD177" s="133">
        <v>1.3953488372093023E-2</v>
      </c>
      <c r="AE177" s="133">
        <v>1.3953488372093023E-2</v>
      </c>
      <c r="AF177" s="133">
        <v>1.3953488372093023E-2</v>
      </c>
      <c r="AG177" s="133">
        <v>1.3953488372093023E-2</v>
      </c>
      <c r="AH177" s="133">
        <v>1.3953488372093023E-2</v>
      </c>
      <c r="AI177" s="133">
        <v>1.3953488372093023E-2</v>
      </c>
      <c r="AJ177" s="133">
        <v>1.3953488372093023E-2</v>
      </c>
      <c r="AK177" s="133">
        <v>1.3953488372093023E-2</v>
      </c>
      <c r="AL177" s="133">
        <v>1.3953488372093023E-2</v>
      </c>
      <c r="AM177" s="133">
        <v>1.3953488372093023E-2</v>
      </c>
      <c r="AN177" s="123"/>
      <c r="AO177" s="135">
        <f t="shared" si="651"/>
        <v>1.3953488372093028E-2</v>
      </c>
      <c r="AP177" s="135">
        <f t="shared" si="652"/>
        <v>1.3953488372093028E-2</v>
      </c>
      <c r="AQ177" s="135">
        <f t="shared" si="653"/>
        <v>1.3953488372093028E-2</v>
      </c>
      <c r="AR177" s="124"/>
      <c r="AS177" s="124"/>
    </row>
    <row r="178" spans="1:45" s="64" customFormat="1" ht="13.2" outlineLevel="1">
      <c r="A178" s="147" t="s">
        <v>191</v>
      </c>
      <c r="B178" s="126" t="s">
        <v>161</v>
      </c>
      <c r="C178" s="82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3"/>
      <c r="AO178" s="83" t="e">
        <f>AVERAGE(D178:O178)</f>
        <v>#DIV/0!</v>
      </c>
      <c r="AP178" s="83" t="e">
        <f>AVERAGE(P178:AA178)</f>
        <v>#DIV/0!</v>
      </c>
      <c r="AQ178" s="83" t="e">
        <f>AVERAGE(AB178:AM178)</f>
        <v>#DIV/0!</v>
      </c>
      <c r="AR178" s="124"/>
      <c r="AS178" s="124"/>
    </row>
    <row r="179" spans="1:45" s="64" customFormat="1" ht="13.2" outlineLevel="1">
      <c r="A179" s="147" t="s">
        <v>173</v>
      </c>
      <c r="B179" s="126" t="s">
        <v>161</v>
      </c>
      <c r="C179" s="132">
        <v>-6807</v>
      </c>
      <c r="D179" s="132">
        <f>-D172*D177</f>
        <v>-6085.6899224806202</v>
      </c>
      <c r="E179" s="136">
        <f t="shared" ref="E179:AM179" si="654">-E172*E177</f>
        <v>-6539.5499913867361</v>
      </c>
      <c r="F179" s="136">
        <f t="shared" si="654"/>
        <v>-7111.7372660900564</v>
      </c>
      <c r="G179" s="136">
        <f t="shared" si="654"/>
        <v>-7600.6841004497182</v>
      </c>
      <c r="H179" s="136">
        <f t="shared" si="654"/>
        <v>-7512.5922586227998</v>
      </c>
      <c r="I179" s="136">
        <f t="shared" si="654"/>
        <v>-7884.6988339005738</v>
      </c>
      <c r="J179" s="136">
        <f t="shared" si="654"/>
        <v>-8192.7118170101803</v>
      </c>
      <c r="K179" s="136">
        <f t="shared" si="654"/>
        <v>-8231.0744309824659</v>
      </c>
      <c r="L179" s="136">
        <f t="shared" si="654"/>
        <v>-8440.0354332884526</v>
      </c>
      <c r="M179" s="136">
        <f t="shared" si="654"/>
        <v>-8615.7957386742364</v>
      </c>
      <c r="N179" s="136">
        <f t="shared" si="654"/>
        <v>-8717.3264663706304</v>
      </c>
      <c r="O179" s="136">
        <f t="shared" si="654"/>
        <v>-8748.7514818048203</v>
      </c>
      <c r="P179" s="136">
        <f t="shared" si="654"/>
        <v>-8520.5701979319419</v>
      </c>
      <c r="Q179" s="136">
        <f t="shared" si="654"/>
        <v>-8562.9261171682811</v>
      </c>
      <c r="R179" s="136">
        <f t="shared" si="654"/>
        <v>-8731.8591623385182</v>
      </c>
      <c r="S179" s="136">
        <f t="shared" si="654"/>
        <v>-8891.4070383326325</v>
      </c>
      <c r="T179" s="136">
        <f t="shared" si="654"/>
        <v>-8655.3004457637635</v>
      </c>
      <c r="U179" s="136">
        <f t="shared" si="654"/>
        <v>-8819.1015837898085</v>
      </c>
      <c r="V179" s="136">
        <f t="shared" si="654"/>
        <v>-8973.8026585921834</v>
      </c>
      <c r="W179" s="136">
        <f t="shared" si="654"/>
        <v>-8926.5138804016606</v>
      </c>
      <c r="X179" s="136">
        <f t="shared" si="654"/>
        <v>-9075.2476053922655</v>
      </c>
      <c r="Y179" s="136">
        <f t="shared" si="654"/>
        <v>-9215.718345661171</v>
      </c>
      <c r="Z179" s="136">
        <f t="shared" si="654"/>
        <v>-9283.9200396360666</v>
      </c>
      <c r="AA179" s="136">
        <f t="shared" si="654"/>
        <v>-9283.8676343332882</v>
      </c>
      <c r="AB179" s="136">
        <f t="shared" si="654"/>
        <v>-9025.9576753199399</v>
      </c>
      <c r="AC179" s="136">
        <f t="shared" si="654"/>
        <v>-9040.2365124791668</v>
      </c>
      <c r="AD179" s="136">
        <f t="shared" si="654"/>
        <v>-9182.6523134654672</v>
      </c>
      <c r="AE179" s="136">
        <f t="shared" si="654"/>
        <v>-9317.1561255080833</v>
      </c>
      <c r="AF179" s="136">
        <f t="shared" si="654"/>
        <v>-9057.3968058739138</v>
      </c>
      <c r="AG179" s="136">
        <f t="shared" si="654"/>
        <v>-9198.8592572271718</v>
      </c>
      <c r="AH179" s="136">
        <f t="shared" si="654"/>
        <v>-9332.4626835052495</v>
      </c>
      <c r="AI179" s="136">
        <f t="shared" si="654"/>
        <v>-9265.248348375113</v>
      </c>
      <c r="AJ179" s="136">
        <f t="shared" si="654"/>
        <v>-9395.163491811636</v>
      </c>
      <c r="AK179" s="136">
        <f t="shared" si="654"/>
        <v>-9517.861127279466</v>
      </c>
      <c r="AL179" s="136">
        <f t="shared" si="654"/>
        <v>-9569.2771111644579</v>
      </c>
      <c r="AM179" s="136">
        <f t="shared" si="654"/>
        <v>-9553.371535221213</v>
      </c>
      <c r="AN179" s="123"/>
      <c r="AO179" s="83">
        <f>O179</f>
        <v>-8748.7514818048203</v>
      </c>
      <c r="AP179" s="83">
        <f>AA179</f>
        <v>-9283.8676343332882</v>
      </c>
      <c r="AQ179" s="83">
        <f>AM179</f>
        <v>-9553.371535221213</v>
      </c>
      <c r="AR179" s="124"/>
      <c r="AS179" s="124"/>
    </row>
    <row r="180" spans="1:45" s="64" customFormat="1" ht="13.2" outlineLevel="1">
      <c r="A180" s="147" t="s">
        <v>174</v>
      </c>
      <c r="B180" s="126" t="s">
        <v>161</v>
      </c>
      <c r="C180" s="82"/>
      <c r="D180" s="132">
        <f t="shared" ref="D180:AM180" si="655">(C172+D172)/2*D175/12*(1-2/102)</f>
        <v>9517.6453794480767</v>
      </c>
      <c r="E180" s="132">
        <f t="shared" si="655"/>
        <v>9942.5483444787387</v>
      </c>
      <c r="F180" s="132">
        <f t="shared" si="655"/>
        <v>10750.574598804063</v>
      </c>
      <c r="G180" s="132">
        <f t="shared" si="655"/>
        <v>11586.232158685021</v>
      </c>
      <c r="H180" s="132">
        <f t="shared" si="655"/>
        <v>11901.910923569705</v>
      </c>
      <c r="I180" s="132">
        <f t="shared" si="655"/>
        <v>12125.57639346527</v>
      </c>
      <c r="J180" s="132">
        <f t="shared" si="655"/>
        <v>12661.179806582566</v>
      </c>
      <c r="K180" s="132">
        <f t="shared" si="655"/>
        <v>12933.955305727868</v>
      </c>
      <c r="L180" s="132">
        <f t="shared" si="655"/>
        <v>13128.726021243308</v>
      </c>
      <c r="M180" s="132">
        <f t="shared" si="655"/>
        <v>13431.699289630478</v>
      </c>
      <c r="N180" s="132">
        <f t="shared" si="655"/>
        <v>13650.069753932052</v>
      </c>
      <c r="O180" s="132">
        <f t="shared" si="655"/>
        <v>13754.774212046941</v>
      </c>
      <c r="P180" s="132">
        <f t="shared" si="655"/>
        <v>13599.825971508384</v>
      </c>
      <c r="Q180" s="132">
        <f t="shared" si="655"/>
        <v>13453.485966555303</v>
      </c>
      <c r="R180" s="132">
        <f t="shared" si="655"/>
        <v>13619.878903053863</v>
      </c>
      <c r="S180" s="132">
        <f t="shared" si="655"/>
        <v>13878.562101250216</v>
      </c>
      <c r="T180" s="132">
        <f t="shared" si="655"/>
        <v>13818.271069481414</v>
      </c>
      <c r="U180" s="132">
        <f t="shared" si="655"/>
        <v>13761.329539477547</v>
      </c>
      <c r="V180" s="132">
        <f t="shared" si="655"/>
        <v>14012.154368983693</v>
      </c>
      <c r="W180" s="132">
        <f t="shared" si="655"/>
        <v>14096.743015151265</v>
      </c>
      <c r="X180" s="132">
        <f t="shared" si="655"/>
        <v>14176.632292087306</v>
      </c>
      <c r="Y180" s="132">
        <f t="shared" si="655"/>
        <v>14404.384746448468</v>
      </c>
      <c r="Z180" s="132">
        <f t="shared" si="655"/>
        <v>14568.71712981571</v>
      </c>
      <c r="AA180" s="132">
        <f t="shared" si="655"/>
        <v>14622.385622603728</v>
      </c>
      <c r="AB180" s="132">
        <f t="shared" si="655"/>
        <v>14419.236748145349</v>
      </c>
      <c r="AC180" s="132">
        <f t="shared" si="655"/>
        <v>14227.373922267994</v>
      </c>
      <c r="AD180" s="132">
        <f t="shared" si="655"/>
        <v>14350.773083449181</v>
      </c>
      <c r="AE180" s="132">
        <f t="shared" si="655"/>
        <v>14568.851049401352</v>
      </c>
      <c r="AF180" s="132">
        <f t="shared" si="655"/>
        <v>14470.210631624152</v>
      </c>
      <c r="AG180" s="132">
        <f t="shared" si="655"/>
        <v>14377.050237056799</v>
      </c>
      <c r="AH180" s="132">
        <f t="shared" si="655"/>
        <v>14593.668361141878</v>
      </c>
      <c r="AI180" s="132">
        <f t="shared" si="655"/>
        <v>14645.950674411775</v>
      </c>
      <c r="AJ180" s="132">
        <f t="shared" si="655"/>
        <v>14695.328414722233</v>
      </c>
      <c r="AK180" s="132">
        <f t="shared" si="655"/>
        <v>14894.264417825902</v>
      </c>
      <c r="AL180" s="132">
        <f t="shared" si="655"/>
        <v>15031.381263894396</v>
      </c>
      <c r="AM180" s="132">
        <f t="shared" si="655"/>
        <v>15059.34619367804</v>
      </c>
      <c r="AN180" s="123"/>
      <c r="AO180" s="83">
        <f>SUM(D180:O180)</f>
        <v>145384.89218761408</v>
      </c>
      <c r="AP180" s="83">
        <f>SUM(P180:AA180)</f>
        <v>168012.37072641691</v>
      </c>
      <c r="AQ180" s="83">
        <f>SUM(AB180:AM180)</f>
        <v>175333.43499761907</v>
      </c>
      <c r="AR180" s="124"/>
      <c r="AS180" s="124"/>
    </row>
    <row r="181" spans="1:45" s="64" customFormat="1" ht="13.2" outlineLevel="1">
      <c r="A181" s="147" t="s">
        <v>175</v>
      </c>
      <c r="B181" s="126" t="s">
        <v>161</v>
      </c>
      <c r="C181" s="82"/>
      <c r="D181" s="132">
        <f t="shared" ref="D181:AM181" si="656">-(C172+D172)/2*D176/12</f>
        <v>-5413.3819444444443</v>
      </c>
      <c r="E181" s="132">
        <f t="shared" si="656"/>
        <v>-5655.0553780864202</v>
      </c>
      <c r="F181" s="132">
        <f t="shared" si="656"/>
        <v>-6114.639084078146</v>
      </c>
      <c r="G181" s="132">
        <f t="shared" si="656"/>
        <v>-6589.9387370959403</v>
      </c>
      <c r="H181" s="132">
        <f t="shared" si="656"/>
        <v>-6769.4883691678988</v>
      </c>
      <c r="I181" s="132">
        <f t="shared" si="656"/>
        <v>-6896.7033018594293</v>
      </c>
      <c r="J181" s="132">
        <f t="shared" si="656"/>
        <v>-7201.340187387108</v>
      </c>
      <c r="K181" s="132">
        <f t="shared" si="656"/>
        <v>-7356.4875902467056</v>
      </c>
      <c r="L181" s="132">
        <f t="shared" si="656"/>
        <v>-7467.2679600380152</v>
      </c>
      <c r="M181" s="132">
        <f t="shared" si="656"/>
        <v>-7639.591045774956</v>
      </c>
      <c r="N181" s="132">
        <f t="shared" si="656"/>
        <v>-7763.7943210096792</v>
      </c>
      <c r="O181" s="132">
        <f t="shared" si="656"/>
        <v>-7823.34741428692</v>
      </c>
      <c r="P181" s="132">
        <f t="shared" si="656"/>
        <v>-7735.2170023820909</v>
      </c>
      <c r="Q181" s="132">
        <f t="shared" si="656"/>
        <v>-7651.9827244719745</v>
      </c>
      <c r="R181" s="132">
        <f t="shared" si="656"/>
        <v>-7746.6225731124205</v>
      </c>
      <c r="S181" s="132">
        <f t="shared" si="656"/>
        <v>-7893.7546523839519</v>
      </c>
      <c r="T181" s="132">
        <f t="shared" si="656"/>
        <v>-7859.4627272515099</v>
      </c>
      <c r="U181" s="132">
        <f t="shared" si="656"/>
        <v>-7827.0759090708707</v>
      </c>
      <c r="V181" s="132">
        <f t="shared" si="656"/>
        <v>-7969.7383585669331</v>
      </c>
      <c r="W181" s="132">
        <f t="shared" si="656"/>
        <v>-8017.8501164243271</v>
      </c>
      <c r="X181" s="132">
        <f t="shared" si="656"/>
        <v>-8063.2889988451961</v>
      </c>
      <c r="Y181" s="132">
        <f t="shared" si="656"/>
        <v>-8192.8284989093518</v>
      </c>
      <c r="Z181" s="132">
        <f t="shared" si="656"/>
        <v>-8286.2963600810544</v>
      </c>
      <c r="AA181" s="132">
        <f t="shared" si="656"/>
        <v>-8316.8215622987736</v>
      </c>
      <c r="AB181" s="132">
        <f t="shared" si="656"/>
        <v>-8201.275919948841</v>
      </c>
      <c r="AC181" s="132">
        <f t="shared" si="656"/>
        <v>-8092.1494799516831</v>
      </c>
      <c r="AD181" s="132">
        <f t="shared" si="656"/>
        <v>-8162.3356199543668</v>
      </c>
      <c r="AE181" s="132">
        <f t="shared" si="656"/>
        <v>-8286.3725299569014</v>
      </c>
      <c r="AF181" s="132">
        <f t="shared" si="656"/>
        <v>-8230.2685005148523</v>
      </c>
      <c r="AG181" s="132">
        <f t="shared" si="656"/>
        <v>-8177.281361597361</v>
      </c>
      <c r="AH181" s="132">
        <f t="shared" si="656"/>
        <v>-8300.4879526197292</v>
      </c>
      <c r="AI181" s="132">
        <f t="shared" si="656"/>
        <v>-8330.224733029745</v>
      </c>
      <c r="AJ181" s="132">
        <f t="shared" si="656"/>
        <v>-8358.3094700836482</v>
      </c>
      <c r="AK181" s="132">
        <f t="shared" si="656"/>
        <v>-8471.4589439678912</v>
      </c>
      <c r="AL181" s="132">
        <f t="shared" si="656"/>
        <v>-8549.4473359696731</v>
      </c>
      <c r="AM181" s="132">
        <f t="shared" si="656"/>
        <v>-8565.3530395269136</v>
      </c>
      <c r="AN181" s="123"/>
      <c r="AO181" s="83">
        <f>SUM(D181:O181)</f>
        <v>-82691.03533347568</v>
      </c>
      <c r="AP181" s="83">
        <f>SUM(P181:AA181)</f>
        <v>-95560.939483798458</v>
      </c>
      <c r="AQ181" s="83">
        <f>SUM(AB181:AM181)</f>
        <v>-99724.96488712162</v>
      </c>
      <c r="AR181" s="124"/>
      <c r="AS181" s="124"/>
    </row>
    <row r="182" spans="1:45" s="64" customFormat="1" ht="13.2" outlineLevel="1">
      <c r="A182" s="147" t="s">
        <v>176</v>
      </c>
      <c r="B182" s="126" t="s">
        <v>161</v>
      </c>
      <c r="C182" s="82"/>
      <c r="D182" s="131">
        <f t="shared" ref="D182:AM182" si="657">(D179-C179)</f>
        <v>721.31007751937977</v>
      </c>
      <c r="E182" s="131">
        <f t="shared" si="657"/>
        <v>-453.86006890611588</v>
      </c>
      <c r="F182" s="131">
        <f t="shared" si="657"/>
        <v>-572.18727470332033</v>
      </c>
      <c r="G182" s="131">
        <f t="shared" si="657"/>
        <v>-488.94683435966181</v>
      </c>
      <c r="H182" s="131">
        <f t="shared" si="657"/>
        <v>88.091841826918426</v>
      </c>
      <c r="I182" s="131">
        <f t="shared" si="657"/>
        <v>-372.10657527777403</v>
      </c>
      <c r="J182" s="131">
        <f t="shared" si="657"/>
        <v>-308.01298310960647</v>
      </c>
      <c r="K182" s="131">
        <f t="shared" si="657"/>
        <v>-38.362613972285544</v>
      </c>
      <c r="L182" s="131">
        <f t="shared" si="657"/>
        <v>-208.96100230598677</v>
      </c>
      <c r="M182" s="131">
        <f t="shared" si="657"/>
        <v>-175.76030538578379</v>
      </c>
      <c r="N182" s="131">
        <f t="shared" si="657"/>
        <v>-101.53072769639402</v>
      </c>
      <c r="O182" s="131">
        <f t="shared" si="657"/>
        <v>-31.425015434189845</v>
      </c>
      <c r="P182" s="131">
        <f t="shared" si="657"/>
        <v>228.18128387287834</v>
      </c>
      <c r="Q182" s="131">
        <f t="shared" si="657"/>
        <v>-42.355919236339105</v>
      </c>
      <c r="R182" s="131">
        <f t="shared" si="657"/>
        <v>-168.93304517023716</v>
      </c>
      <c r="S182" s="131">
        <f t="shared" si="657"/>
        <v>-159.54787599411429</v>
      </c>
      <c r="T182" s="131">
        <f t="shared" si="657"/>
        <v>236.10659256886902</v>
      </c>
      <c r="U182" s="131">
        <f t="shared" si="657"/>
        <v>-163.80113802604501</v>
      </c>
      <c r="V182" s="131">
        <f t="shared" si="657"/>
        <v>-154.70107480237493</v>
      </c>
      <c r="W182" s="131">
        <f t="shared" si="657"/>
        <v>47.288778190522862</v>
      </c>
      <c r="X182" s="131">
        <f t="shared" si="657"/>
        <v>-148.73372499060497</v>
      </c>
      <c r="Y182" s="131">
        <f t="shared" si="657"/>
        <v>-140.4707402689055</v>
      </c>
      <c r="Z182" s="131">
        <f t="shared" si="657"/>
        <v>-68.201693974895534</v>
      </c>
      <c r="AA182" s="131">
        <f t="shared" si="657"/>
        <v>5.2405302778424812E-2</v>
      </c>
      <c r="AB182" s="131">
        <f t="shared" si="657"/>
        <v>257.90995901334827</v>
      </c>
      <c r="AC182" s="131">
        <f t="shared" si="657"/>
        <v>-14.278837159226896</v>
      </c>
      <c r="AD182" s="131">
        <f t="shared" si="657"/>
        <v>-142.41580098630038</v>
      </c>
      <c r="AE182" s="131">
        <f t="shared" si="657"/>
        <v>-134.50381204261612</v>
      </c>
      <c r="AF182" s="131">
        <f t="shared" si="657"/>
        <v>259.75931963416951</v>
      </c>
      <c r="AG182" s="131">
        <f t="shared" si="657"/>
        <v>-141.46245135325807</v>
      </c>
      <c r="AH182" s="131">
        <f t="shared" si="657"/>
        <v>-133.60342627807768</v>
      </c>
      <c r="AI182" s="131">
        <f t="shared" si="657"/>
        <v>67.214335130136533</v>
      </c>
      <c r="AJ182" s="131">
        <f t="shared" si="657"/>
        <v>-129.91514343652307</v>
      </c>
      <c r="AK182" s="131">
        <f t="shared" si="657"/>
        <v>-122.69763546782997</v>
      </c>
      <c r="AL182" s="131">
        <f t="shared" si="657"/>
        <v>-51.415983884991874</v>
      </c>
      <c r="AM182" s="131">
        <f t="shared" si="657"/>
        <v>15.905575943244912</v>
      </c>
      <c r="AN182" s="123"/>
      <c r="AO182" s="83">
        <f t="shared" ref="AO182" si="658">SUM(D182:O182)</f>
        <v>-1941.7514818048203</v>
      </c>
      <c r="AP182" s="83">
        <f t="shared" ref="AP182" si="659">SUM(P182:AA182)</f>
        <v>-535.11615252846786</v>
      </c>
      <c r="AQ182" s="83">
        <f t="shared" ref="AQ182" si="660">SUM(AB182:AM182)</f>
        <v>-269.50390088792483</v>
      </c>
      <c r="AR182" s="124"/>
      <c r="AS182" s="124"/>
    </row>
    <row r="183" spans="1:45" s="64" customFormat="1" ht="13.2" outlineLevel="1">
      <c r="A183" s="147" t="s">
        <v>192</v>
      </c>
      <c r="B183" s="126" t="s">
        <v>161</v>
      </c>
      <c r="C183" s="82"/>
      <c r="D183" s="131">
        <f>D178*(AVERAGE(C172:D172)/D168)*(1-2/102)</f>
        <v>0</v>
      </c>
      <c r="E183" s="131">
        <f t="shared" ref="E183:AM183" si="661">E178*(AVERAGE(D172:E172)/E168)*(1-2/102)</f>
        <v>0</v>
      </c>
      <c r="F183" s="131">
        <f t="shared" si="661"/>
        <v>0</v>
      </c>
      <c r="G183" s="131">
        <f t="shared" si="661"/>
        <v>0</v>
      </c>
      <c r="H183" s="131">
        <f t="shared" si="661"/>
        <v>0</v>
      </c>
      <c r="I183" s="131">
        <f t="shared" si="661"/>
        <v>0</v>
      </c>
      <c r="J183" s="131">
        <f t="shared" si="661"/>
        <v>0</v>
      </c>
      <c r="K183" s="131">
        <f t="shared" si="661"/>
        <v>0</v>
      </c>
      <c r="L183" s="131">
        <f t="shared" si="661"/>
        <v>0</v>
      </c>
      <c r="M183" s="131">
        <f t="shared" si="661"/>
        <v>0</v>
      </c>
      <c r="N183" s="131">
        <f t="shared" si="661"/>
        <v>0</v>
      </c>
      <c r="O183" s="131">
        <f t="shared" si="661"/>
        <v>0</v>
      </c>
      <c r="P183" s="131">
        <f t="shared" si="661"/>
        <v>0</v>
      </c>
      <c r="Q183" s="131">
        <f t="shared" si="661"/>
        <v>0</v>
      </c>
      <c r="R183" s="131">
        <f t="shared" si="661"/>
        <v>0</v>
      </c>
      <c r="S183" s="131">
        <f t="shared" si="661"/>
        <v>0</v>
      </c>
      <c r="T183" s="131">
        <f t="shared" si="661"/>
        <v>0</v>
      </c>
      <c r="U183" s="131">
        <f t="shared" si="661"/>
        <v>0</v>
      </c>
      <c r="V183" s="131">
        <f t="shared" si="661"/>
        <v>0</v>
      </c>
      <c r="W183" s="131">
        <f t="shared" si="661"/>
        <v>0</v>
      </c>
      <c r="X183" s="131">
        <f t="shared" si="661"/>
        <v>0</v>
      </c>
      <c r="Y183" s="131">
        <f t="shared" si="661"/>
        <v>0</v>
      </c>
      <c r="Z183" s="131">
        <f t="shared" si="661"/>
        <v>0</v>
      </c>
      <c r="AA183" s="131">
        <f t="shared" si="661"/>
        <v>0</v>
      </c>
      <c r="AB183" s="131">
        <f t="shared" si="661"/>
        <v>0</v>
      </c>
      <c r="AC183" s="131">
        <f t="shared" si="661"/>
        <v>0</v>
      </c>
      <c r="AD183" s="131">
        <f t="shared" si="661"/>
        <v>0</v>
      </c>
      <c r="AE183" s="131">
        <f t="shared" si="661"/>
        <v>0</v>
      </c>
      <c r="AF183" s="131">
        <f t="shared" si="661"/>
        <v>0</v>
      </c>
      <c r="AG183" s="131">
        <f t="shared" si="661"/>
        <v>0</v>
      </c>
      <c r="AH183" s="131">
        <f t="shared" si="661"/>
        <v>0</v>
      </c>
      <c r="AI183" s="131">
        <f t="shared" si="661"/>
        <v>0</v>
      </c>
      <c r="AJ183" s="131">
        <f t="shared" si="661"/>
        <v>0</v>
      </c>
      <c r="AK183" s="131">
        <f t="shared" si="661"/>
        <v>0</v>
      </c>
      <c r="AL183" s="131">
        <f t="shared" si="661"/>
        <v>0</v>
      </c>
      <c r="AM183" s="131">
        <f t="shared" si="661"/>
        <v>0</v>
      </c>
      <c r="AN183" s="123"/>
      <c r="AO183" s="83">
        <f t="shared" ref="AO183:AO186" si="662">SUM(D183:O183)</f>
        <v>0</v>
      </c>
      <c r="AP183" s="83">
        <f t="shared" ref="AP183:AP186" si="663">SUM(P183:AA183)</f>
        <v>0</v>
      </c>
      <c r="AQ183" s="83">
        <f t="shared" ref="AQ183:AQ185" si="664">SUM(AB183:AM183)</f>
        <v>0</v>
      </c>
      <c r="AR183" s="124"/>
      <c r="AS183" s="124"/>
    </row>
    <row r="184" spans="1:45" s="64" customFormat="1" ht="13.2" outlineLevel="1">
      <c r="A184" s="147" t="s">
        <v>201</v>
      </c>
      <c r="B184" s="126" t="s">
        <v>161</v>
      </c>
      <c r="C184" s="82"/>
      <c r="D184" s="131">
        <f>SUM(D180:D183)</f>
        <v>4825.5735125230121</v>
      </c>
      <c r="E184" s="131">
        <f t="shared" ref="E184:AM184" si="665">SUM(E180:E183)</f>
        <v>3833.6328974862026</v>
      </c>
      <c r="F184" s="131">
        <f t="shared" si="665"/>
        <v>4063.7482400225972</v>
      </c>
      <c r="G184" s="131">
        <f t="shared" si="665"/>
        <v>4507.3465872294191</v>
      </c>
      <c r="H184" s="131">
        <f t="shared" si="665"/>
        <v>5220.5143962287248</v>
      </c>
      <c r="I184" s="131">
        <f t="shared" si="665"/>
        <v>4856.7665163280662</v>
      </c>
      <c r="J184" s="131">
        <f t="shared" si="665"/>
        <v>5151.8266360858515</v>
      </c>
      <c r="K184" s="131">
        <f t="shared" si="665"/>
        <v>5539.1051015088769</v>
      </c>
      <c r="L184" s="131">
        <f t="shared" si="665"/>
        <v>5452.4970588993065</v>
      </c>
      <c r="M184" s="131">
        <f t="shared" si="665"/>
        <v>5616.3479384697384</v>
      </c>
      <c r="N184" s="131">
        <f t="shared" si="665"/>
        <v>5784.7447052259786</v>
      </c>
      <c r="O184" s="131">
        <f t="shared" si="665"/>
        <v>5900.0017823258313</v>
      </c>
      <c r="P184" s="131">
        <f t="shared" si="665"/>
        <v>6092.7902529991716</v>
      </c>
      <c r="Q184" s="131">
        <f t="shared" si="665"/>
        <v>5759.1473228469895</v>
      </c>
      <c r="R184" s="131">
        <f t="shared" si="665"/>
        <v>5704.3232847712052</v>
      </c>
      <c r="S184" s="131">
        <f t="shared" si="665"/>
        <v>5825.2595728721499</v>
      </c>
      <c r="T184" s="131">
        <f t="shared" si="665"/>
        <v>6194.9149347987732</v>
      </c>
      <c r="U184" s="131">
        <f t="shared" si="665"/>
        <v>5770.4524923806312</v>
      </c>
      <c r="V184" s="131">
        <f t="shared" si="665"/>
        <v>5887.7149356143846</v>
      </c>
      <c r="W184" s="131">
        <f t="shared" si="665"/>
        <v>6126.1816769174611</v>
      </c>
      <c r="X184" s="131">
        <f t="shared" si="665"/>
        <v>5964.6095682515052</v>
      </c>
      <c r="Y184" s="131">
        <f t="shared" si="665"/>
        <v>6071.0855072702107</v>
      </c>
      <c r="Z184" s="131">
        <f t="shared" si="665"/>
        <v>6214.21907575976</v>
      </c>
      <c r="AA184" s="131">
        <f t="shared" si="665"/>
        <v>6305.6164656077326</v>
      </c>
      <c r="AB184" s="131">
        <f t="shared" si="665"/>
        <v>6475.8707872098566</v>
      </c>
      <c r="AC184" s="131">
        <f t="shared" si="665"/>
        <v>6120.9456051570842</v>
      </c>
      <c r="AD184" s="131">
        <f t="shared" si="665"/>
        <v>6046.0216625085141</v>
      </c>
      <c r="AE184" s="131">
        <f t="shared" si="665"/>
        <v>6147.9747074018342</v>
      </c>
      <c r="AF184" s="131">
        <f t="shared" si="665"/>
        <v>6499.7014507434687</v>
      </c>
      <c r="AG184" s="131">
        <f t="shared" si="665"/>
        <v>6058.3064241061802</v>
      </c>
      <c r="AH184" s="131">
        <f t="shared" si="665"/>
        <v>6159.5769822440707</v>
      </c>
      <c r="AI184" s="131">
        <f t="shared" si="665"/>
        <v>6382.9402765121667</v>
      </c>
      <c r="AJ184" s="131">
        <f t="shared" si="665"/>
        <v>6207.1038012020617</v>
      </c>
      <c r="AK184" s="131">
        <f t="shared" si="665"/>
        <v>6300.1078383901804</v>
      </c>
      <c r="AL184" s="131">
        <f t="shared" si="665"/>
        <v>6430.5179440397314</v>
      </c>
      <c r="AM184" s="131">
        <f t="shared" si="665"/>
        <v>6509.8987300943718</v>
      </c>
      <c r="AN184" s="123"/>
      <c r="AO184" s="83">
        <f t="shared" si="662"/>
        <v>60752.105372333601</v>
      </c>
      <c r="AP184" s="83">
        <f t="shared" si="663"/>
        <v>71916.315090089978</v>
      </c>
      <c r="AQ184" s="83">
        <f t="shared" si="664"/>
        <v>75338.966209609513</v>
      </c>
      <c r="AR184" s="124"/>
      <c r="AS184" s="124"/>
    </row>
    <row r="185" spans="1:45" s="64" customFormat="1" ht="13.2" outlineLevel="1">
      <c r="A185" s="147" t="s">
        <v>177</v>
      </c>
      <c r="B185" s="126" t="s">
        <v>161</v>
      </c>
      <c r="C185" s="82"/>
      <c r="D185" s="131">
        <f>-'OPEX+CAPEX'!I55</f>
        <v>-388.08001190476182</v>
      </c>
      <c r="E185" s="131">
        <f>-'OPEX+CAPEX'!J55</f>
        <v>-639.75812499999995</v>
      </c>
      <c r="F185" s="131">
        <f>-'OPEX+CAPEX'!K55</f>
        <v>-744.14645312499988</v>
      </c>
      <c r="G185" s="131">
        <f>-'OPEX+CAPEX'!L55</f>
        <v>-719.8400238281248</v>
      </c>
      <c r="H185" s="131">
        <f>-'OPEX+CAPEX'!M55</f>
        <v>-359.70893825703121</v>
      </c>
      <c r="I185" s="131">
        <f>-'OPEX+CAPEX'!N55</f>
        <v>-663.53558225723611</v>
      </c>
      <c r="J185" s="131">
        <f>-'OPEX+CAPEX'!O55</f>
        <v>-641.04910273308803</v>
      </c>
      <c r="K185" s="131">
        <f>-'OPEX+CAPEX'!P55</f>
        <v>-477.15052220793768</v>
      </c>
      <c r="L185" s="131">
        <f>-'OPEX+CAPEX'!Q55</f>
        <v>-593.70342373071583</v>
      </c>
      <c r="M185" s="131">
        <f>-'OPEX+CAPEX'!R55</f>
        <v>-582.94872023809512</v>
      </c>
      <c r="N185" s="131">
        <f>-'OPEX+CAPEX'!S55</f>
        <v>-542.85403571428571</v>
      </c>
      <c r="O185" s="131">
        <f>-'OPEX+CAPEX'!T55</f>
        <v>-501.39947619047615</v>
      </c>
      <c r="P185" s="131">
        <f>-'OPEX+CAPEX'!U55</f>
        <v>-329.00323809523809</v>
      </c>
      <c r="Q185" s="131">
        <f>-'OPEX+CAPEX'!V55</f>
        <v>-497.88910119047614</v>
      </c>
      <c r="R185" s="131">
        <f>-'OPEX+CAPEX'!W55</f>
        <v>-585.13084523809516</v>
      </c>
      <c r="S185" s="131">
        <f>-'OPEX+CAPEX'!X55</f>
        <v>-588.16684523809511</v>
      </c>
      <c r="T185" s="131">
        <f>-'OPEX+CAPEX'!Y55</f>
        <v>-331.56486309523808</v>
      </c>
      <c r="U185" s="131">
        <f>-'OPEX+CAPEX'!Z55</f>
        <v>-586.77534523809516</v>
      </c>
      <c r="V185" s="131">
        <f>-'OPEX+CAPEX'!AA55</f>
        <v>-589.7164702380951</v>
      </c>
      <c r="W185" s="131">
        <f>-'OPEX+CAPEX'!AB55</f>
        <v>-462.75954166666662</v>
      </c>
      <c r="X185" s="131">
        <f>-'OPEX+CAPEX'!AC55</f>
        <v>-591.61397023809513</v>
      </c>
      <c r="Y185" s="131">
        <f>-'OPEX+CAPEX'!AD55</f>
        <v>-594.27047023809519</v>
      </c>
      <c r="Z185" s="131">
        <f>-'OPEX+CAPEX'!AE55</f>
        <v>-553.54328571428573</v>
      </c>
      <c r="AA185" s="131">
        <f>-'OPEX+CAPEX'!AF55</f>
        <v>-511.51947619047615</v>
      </c>
      <c r="AB185" s="131">
        <f>-'OPEX+CAPEX'!AG55</f>
        <v>-338.55398809523808</v>
      </c>
      <c r="AC185" s="131">
        <f>-'OPEX+CAPEX'!AH55</f>
        <v>-506.93385119047616</v>
      </c>
      <c r="AD185" s="131">
        <f>-'OPEX+CAPEX'!AI55</f>
        <v>-593.6695952380951</v>
      </c>
      <c r="AE185" s="131">
        <f>-'OPEX+CAPEX'!AJ55</f>
        <v>-596.19959523809518</v>
      </c>
      <c r="AF185" s="131">
        <f>-'OPEX+CAPEX'!AK55</f>
        <v>-339.15486309523811</v>
      </c>
      <c r="AG185" s="131">
        <f>-'OPEX+CAPEX'!AL55</f>
        <v>-593.9542202380951</v>
      </c>
      <c r="AH185" s="131">
        <f>-'OPEX+CAPEX'!AM55</f>
        <v>-596.48422023809519</v>
      </c>
      <c r="AI185" s="131">
        <f>-'OPEX+CAPEX'!AN55</f>
        <v>-469.14779166666665</v>
      </c>
      <c r="AJ185" s="131">
        <f>-'OPEX+CAPEX'!AO55</f>
        <v>-597.68597023809514</v>
      </c>
      <c r="AK185" s="131">
        <f>-'OPEX+CAPEX'!AP55</f>
        <v>-599.99459523809514</v>
      </c>
      <c r="AL185" s="131">
        <f>-'OPEX+CAPEX'!AQ55</f>
        <v>-558.91953571428564</v>
      </c>
      <c r="AM185" s="131">
        <f>-'OPEX+CAPEX'!AR55</f>
        <v>-516.61110119047612</v>
      </c>
      <c r="AN185" s="123"/>
      <c r="AO185" s="83">
        <f t="shared" si="662"/>
        <v>-6854.1744151867524</v>
      </c>
      <c r="AP185" s="83">
        <f t="shared" si="663"/>
        <v>-6221.9534523809525</v>
      </c>
      <c r="AQ185" s="83">
        <f t="shared" si="664"/>
        <v>-6307.30932738095</v>
      </c>
      <c r="AR185" s="124"/>
      <c r="AS185" s="124"/>
    </row>
    <row r="186" spans="1:45" s="64" customFormat="1" ht="13.2" outlineLevel="1">
      <c r="A186" s="147" t="s">
        <v>178</v>
      </c>
      <c r="B186" s="126" t="s">
        <v>161</v>
      </c>
      <c r="C186" s="82"/>
      <c r="D186" s="131">
        <f>D184+D185</f>
        <v>4437.4935006182504</v>
      </c>
      <c r="E186" s="131">
        <f t="shared" ref="E186:AM186" si="666">E184+E185</f>
        <v>3193.8747724862028</v>
      </c>
      <c r="F186" s="131">
        <f t="shared" si="666"/>
        <v>3319.6017868975973</v>
      </c>
      <c r="G186" s="131">
        <f t="shared" si="666"/>
        <v>3787.5065634012944</v>
      </c>
      <c r="H186" s="131">
        <f t="shared" si="666"/>
        <v>4860.8054579716936</v>
      </c>
      <c r="I186" s="131">
        <f t="shared" si="666"/>
        <v>4193.2309340708298</v>
      </c>
      <c r="J186" s="131">
        <f t="shared" si="666"/>
        <v>4510.7775333527634</v>
      </c>
      <c r="K186" s="131">
        <f t="shared" si="666"/>
        <v>5061.9545793009393</v>
      </c>
      <c r="L186" s="131">
        <f t="shared" si="666"/>
        <v>4858.7936351685903</v>
      </c>
      <c r="M186" s="131">
        <f t="shared" si="666"/>
        <v>5033.3992182316433</v>
      </c>
      <c r="N186" s="131">
        <f t="shared" si="666"/>
        <v>5241.890669511693</v>
      </c>
      <c r="O186" s="131">
        <f t="shared" si="666"/>
        <v>5398.6023061353553</v>
      </c>
      <c r="P186" s="131">
        <f t="shared" si="666"/>
        <v>5763.7870149039336</v>
      </c>
      <c r="Q186" s="131">
        <f t="shared" si="666"/>
        <v>5261.2582216565133</v>
      </c>
      <c r="R186" s="131">
        <f t="shared" si="666"/>
        <v>5119.1924395331098</v>
      </c>
      <c r="S186" s="131">
        <f t="shared" si="666"/>
        <v>5237.0927276340544</v>
      </c>
      <c r="T186" s="131">
        <f t="shared" si="666"/>
        <v>5863.3500717035349</v>
      </c>
      <c r="U186" s="131">
        <f t="shared" si="666"/>
        <v>5183.6771471425363</v>
      </c>
      <c r="V186" s="131">
        <f t="shared" si="666"/>
        <v>5297.9984653762895</v>
      </c>
      <c r="W186" s="131">
        <f t="shared" si="666"/>
        <v>5663.4221352507948</v>
      </c>
      <c r="X186" s="131">
        <f t="shared" si="666"/>
        <v>5372.99559801341</v>
      </c>
      <c r="Y186" s="131">
        <f t="shared" si="666"/>
        <v>5476.8150370321155</v>
      </c>
      <c r="Z186" s="131">
        <f t="shared" si="666"/>
        <v>5660.6757900454741</v>
      </c>
      <c r="AA186" s="131">
        <f t="shared" si="666"/>
        <v>5794.0969894172567</v>
      </c>
      <c r="AB186" s="131">
        <f t="shared" si="666"/>
        <v>6137.3167991146183</v>
      </c>
      <c r="AC186" s="131">
        <f t="shared" si="666"/>
        <v>5614.011753966608</v>
      </c>
      <c r="AD186" s="131">
        <f t="shared" si="666"/>
        <v>5452.352067270419</v>
      </c>
      <c r="AE186" s="131">
        <f t="shared" si="666"/>
        <v>5551.7751121637393</v>
      </c>
      <c r="AF186" s="131">
        <f t="shared" si="666"/>
        <v>6160.5465876482303</v>
      </c>
      <c r="AG186" s="131">
        <f t="shared" si="666"/>
        <v>5464.3522038680849</v>
      </c>
      <c r="AH186" s="131">
        <f t="shared" si="666"/>
        <v>5563.0927620059756</v>
      </c>
      <c r="AI186" s="131">
        <f t="shared" si="666"/>
        <v>5913.7924848455004</v>
      </c>
      <c r="AJ186" s="131">
        <f t="shared" si="666"/>
        <v>5609.4178309639665</v>
      </c>
      <c r="AK186" s="131">
        <f t="shared" si="666"/>
        <v>5700.1132431520855</v>
      </c>
      <c r="AL186" s="131">
        <f t="shared" si="666"/>
        <v>5871.5984083254461</v>
      </c>
      <c r="AM186" s="131">
        <f t="shared" si="666"/>
        <v>5993.2876289038959</v>
      </c>
      <c r="AN186" s="123"/>
      <c r="AO186" s="83">
        <f t="shared" si="662"/>
        <v>53897.930957146855</v>
      </c>
      <c r="AP186" s="83">
        <f t="shared" si="663"/>
        <v>65694.361637709022</v>
      </c>
      <c r="AQ186" s="83">
        <f>SUM(AB186:AM186)</f>
        <v>69031.656882228577</v>
      </c>
      <c r="AR186" s="124"/>
      <c r="AS186" s="124"/>
    </row>
    <row r="187" spans="1:45">
      <c r="A187" s="80"/>
    </row>
    <row r="188" spans="1:45">
      <c r="A188" s="87" t="s">
        <v>92</v>
      </c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60"/>
      <c r="AO188" s="87"/>
      <c r="AP188" s="87"/>
      <c r="AQ188" s="87"/>
    </row>
    <row r="189" spans="1:45" outlineLevel="1">
      <c r="A189" s="146" t="s">
        <v>153</v>
      </c>
      <c r="AN189" s="60"/>
    </row>
    <row r="190" spans="1:45" outlineLevel="1">
      <c r="A190" s="145" t="s">
        <v>190</v>
      </c>
      <c r="AN190" s="60"/>
    </row>
    <row r="191" spans="1:45" s="86" customFormat="1" ht="13.2" outlineLevel="1">
      <c r="A191" s="230" t="s">
        <v>417</v>
      </c>
      <c r="B191" s="122" t="s">
        <v>158</v>
      </c>
      <c r="C191" s="132"/>
      <c r="D191" s="132">
        <f>INT(D201/D197)</f>
        <v>0</v>
      </c>
      <c r="E191" s="132">
        <f t="shared" ref="E191:AM191" si="667">INT(E201/E197)</f>
        <v>0</v>
      </c>
      <c r="F191" s="132">
        <f t="shared" si="667"/>
        <v>0</v>
      </c>
      <c r="G191" s="132">
        <f t="shared" si="667"/>
        <v>0</v>
      </c>
      <c r="H191" s="132">
        <f t="shared" si="667"/>
        <v>0</v>
      </c>
      <c r="I191" s="132">
        <f t="shared" si="667"/>
        <v>0</v>
      </c>
      <c r="J191" s="132">
        <f t="shared" si="667"/>
        <v>0</v>
      </c>
      <c r="K191" s="132">
        <f t="shared" si="667"/>
        <v>0</v>
      </c>
      <c r="L191" s="132">
        <f t="shared" si="667"/>
        <v>0</v>
      </c>
      <c r="M191" s="132">
        <f t="shared" si="667"/>
        <v>0</v>
      </c>
      <c r="N191" s="132">
        <f t="shared" si="667"/>
        <v>0</v>
      </c>
      <c r="O191" s="132">
        <f t="shared" si="667"/>
        <v>0</v>
      </c>
      <c r="P191" s="132">
        <f t="shared" si="667"/>
        <v>0</v>
      </c>
      <c r="Q191" s="132">
        <f t="shared" si="667"/>
        <v>0</v>
      </c>
      <c r="R191" s="132">
        <f t="shared" si="667"/>
        <v>0</v>
      </c>
      <c r="S191" s="132">
        <f t="shared" si="667"/>
        <v>0</v>
      </c>
      <c r="T191" s="132">
        <f t="shared" si="667"/>
        <v>0</v>
      </c>
      <c r="U191" s="132">
        <f t="shared" si="667"/>
        <v>0</v>
      </c>
      <c r="V191" s="132">
        <f t="shared" si="667"/>
        <v>0</v>
      </c>
      <c r="W191" s="132">
        <f t="shared" si="667"/>
        <v>0</v>
      </c>
      <c r="X191" s="132">
        <f t="shared" si="667"/>
        <v>0</v>
      </c>
      <c r="Y191" s="132">
        <f t="shared" si="667"/>
        <v>0</v>
      </c>
      <c r="Z191" s="132">
        <f t="shared" si="667"/>
        <v>0</v>
      </c>
      <c r="AA191" s="132">
        <f t="shared" si="667"/>
        <v>0</v>
      </c>
      <c r="AB191" s="132">
        <f t="shared" si="667"/>
        <v>0</v>
      </c>
      <c r="AC191" s="132">
        <f t="shared" si="667"/>
        <v>0</v>
      </c>
      <c r="AD191" s="132">
        <f t="shared" si="667"/>
        <v>0</v>
      </c>
      <c r="AE191" s="132">
        <f t="shared" si="667"/>
        <v>0</v>
      </c>
      <c r="AF191" s="132">
        <f t="shared" si="667"/>
        <v>0</v>
      </c>
      <c r="AG191" s="132">
        <f t="shared" si="667"/>
        <v>0</v>
      </c>
      <c r="AH191" s="132">
        <f t="shared" si="667"/>
        <v>0</v>
      </c>
      <c r="AI191" s="132">
        <f t="shared" si="667"/>
        <v>0</v>
      </c>
      <c r="AJ191" s="132">
        <f t="shared" si="667"/>
        <v>0</v>
      </c>
      <c r="AK191" s="132">
        <f t="shared" si="667"/>
        <v>0</v>
      </c>
      <c r="AL191" s="132">
        <f t="shared" si="667"/>
        <v>0</v>
      </c>
      <c r="AM191" s="132">
        <f t="shared" si="667"/>
        <v>0</v>
      </c>
      <c r="AN191" s="84"/>
      <c r="AO191" s="83">
        <f>O191</f>
        <v>0</v>
      </c>
      <c r="AP191" s="83">
        <f>AA191</f>
        <v>0</v>
      </c>
      <c r="AQ191" s="83">
        <f>AM191</f>
        <v>0</v>
      </c>
      <c r="AR191" s="85"/>
      <c r="AS191" s="85"/>
    </row>
    <row r="192" spans="1:45" s="64" customFormat="1" ht="13.2" outlineLevel="1">
      <c r="A192" s="147" t="s">
        <v>194</v>
      </c>
      <c r="B192" s="122" t="s">
        <v>158</v>
      </c>
      <c r="C192" s="82"/>
      <c r="D192" s="89">
        <f>'0'!D14</f>
        <v>130</v>
      </c>
      <c r="E192" s="89">
        <f>'0'!E14</f>
        <v>122.85</v>
      </c>
      <c r="F192" s="89">
        <f>'0'!F14</f>
        <v>116.09324999999998</v>
      </c>
      <c r="G192" s="89">
        <f>'0'!G14</f>
        <v>109.70812124999998</v>
      </c>
      <c r="H192" s="89">
        <f>'0'!H14</f>
        <v>103.67417458124997</v>
      </c>
      <c r="I192" s="89">
        <f>'0'!I14</f>
        <v>97.972094979281223</v>
      </c>
      <c r="J192" s="89">
        <f>'0'!J14</f>
        <v>92.583629755420745</v>
      </c>
      <c r="K192" s="89">
        <f>'0'!K14</f>
        <v>87.491530118872603</v>
      </c>
      <c r="L192" s="89">
        <f>'0'!L14</f>
        <v>82.679495962334599</v>
      </c>
      <c r="M192" s="89">
        <f>'0'!M14</f>
        <v>80</v>
      </c>
      <c r="N192" s="89">
        <f>'0'!N14</f>
        <v>80</v>
      </c>
      <c r="O192" s="89">
        <f>'0'!O14</f>
        <v>80</v>
      </c>
      <c r="P192" s="89">
        <f>'0'!P14</f>
        <v>80</v>
      </c>
      <c r="Q192" s="89">
        <f>'0'!Q14</f>
        <v>80</v>
      </c>
      <c r="R192" s="89">
        <f>'0'!R14</f>
        <v>80</v>
      </c>
      <c r="S192" s="89">
        <f>'0'!S14</f>
        <v>80</v>
      </c>
      <c r="T192" s="89">
        <f>'0'!T14</f>
        <v>80</v>
      </c>
      <c r="U192" s="89">
        <f>'0'!U14</f>
        <v>80</v>
      </c>
      <c r="V192" s="89">
        <f>'0'!V14</f>
        <v>80</v>
      </c>
      <c r="W192" s="89">
        <f>'0'!W14</f>
        <v>80</v>
      </c>
      <c r="X192" s="89">
        <f>'0'!X14</f>
        <v>80</v>
      </c>
      <c r="Y192" s="89">
        <f>'0'!Y14</f>
        <v>80</v>
      </c>
      <c r="Z192" s="89">
        <f>'0'!Z14</f>
        <v>80</v>
      </c>
      <c r="AA192" s="89">
        <f>'0'!AA14</f>
        <v>80</v>
      </c>
      <c r="AB192" s="89">
        <f>'0'!AB14</f>
        <v>80</v>
      </c>
      <c r="AC192" s="89">
        <f>'0'!AC14</f>
        <v>80</v>
      </c>
      <c r="AD192" s="89">
        <f>'0'!AD14</f>
        <v>80</v>
      </c>
      <c r="AE192" s="89">
        <f>'0'!AE14</f>
        <v>80</v>
      </c>
      <c r="AF192" s="89">
        <f>'0'!AF14</f>
        <v>80</v>
      </c>
      <c r="AG192" s="89">
        <f>'0'!AG14</f>
        <v>80</v>
      </c>
      <c r="AH192" s="89">
        <f>'0'!AH14</f>
        <v>80</v>
      </c>
      <c r="AI192" s="89">
        <f>'0'!AI14</f>
        <v>80</v>
      </c>
      <c r="AJ192" s="89">
        <f>'0'!AJ14</f>
        <v>80</v>
      </c>
      <c r="AK192" s="89">
        <f>'0'!AK14</f>
        <v>80</v>
      </c>
      <c r="AL192" s="89">
        <f>'0'!AL14</f>
        <v>80</v>
      </c>
      <c r="AM192" s="89">
        <f>'0'!AM14</f>
        <v>80</v>
      </c>
      <c r="AN192" s="60"/>
      <c r="AO192" s="83">
        <f>O192</f>
        <v>80</v>
      </c>
      <c r="AP192" s="83">
        <f>AA192</f>
        <v>80</v>
      </c>
      <c r="AQ192" s="83">
        <f>AM192</f>
        <v>80</v>
      </c>
      <c r="AR192" s="124"/>
      <c r="AS192" s="124"/>
    </row>
    <row r="193" spans="1:45" s="64" customFormat="1" ht="13.2" outlineLevel="1">
      <c r="A193" s="147" t="s">
        <v>195</v>
      </c>
      <c r="B193" s="122" t="s">
        <v>158</v>
      </c>
      <c r="C193" s="82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3"/>
      <c r="AO193" s="83" t="e">
        <f>AVERAGE(D193:O193)</f>
        <v>#DIV/0!</v>
      </c>
      <c r="AP193" s="83" t="e">
        <f>AVERAGE(P193:AA193)</f>
        <v>#DIV/0!</v>
      </c>
      <c r="AQ193" s="83" t="e">
        <f>AVERAGE(AB193:AM193)</f>
        <v>#DIV/0!</v>
      </c>
      <c r="AR193" s="124"/>
      <c r="AS193" s="124"/>
    </row>
    <row r="194" spans="1:45" s="64" customFormat="1" ht="13.2" outlineLevel="1">
      <c r="A194" s="147" t="s">
        <v>187</v>
      </c>
      <c r="B194" s="122" t="s">
        <v>158</v>
      </c>
      <c r="C194" s="82"/>
      <c r="D194" s="89">
        <f>D192*D193</f>
        <v>0</v>
      </c>
      <c r="E194" s="89">
        <f t="shared" ref="E194" si="668">E192*E193</f>
        <v>0</v>
      </c>
      <c r="F194" s="89">
        <f t="shared" ref="F194" si="669">F192*F193</f>
        <v>0</v>
      </c>
      <c r="G194" s="89">
        <f t="shared" ref="G194" si="670">G192*G193</f>
        <v>0</v>
      </c>
      <c r="H194" s="89">
        <f t="shared" ref="H194" si="671">H192*H193</f>
        <v>0</v>
      </c>
      <c r="I194" s="89">
        <f t="shared" ref="I194" si="672">I192*I193</f>
        <v>0</v>
      </c>
      <c r="J194" s="89">
        <f t="shared" ref="J194" si="673">J192*J193</f>
        <v>0</v>
      </c>
      <c r="K194" s="89">
        <f t="shared" ref="K194" si="674">K192*K193</f>
        <v>0</v>
      </c>
      <c r="L194" s="89">
        <f t="shared" ref="L194" si="675">L192*L193</f>
        <v>0</v>
      </c>
      <c r="M194" s="89">
        <f t="shared" ref="M194" si="676">M192*M193</f>
        <v>0</v>
      </c>
      <c r="N194" s="89">
        <f t="shared" ref="N194" si="677">N192*N193</f>
        <v>0</v>
      </c>
      <c r="O194" s="89">
        <f t="shared" ref="O194" si="678">O192*O193</f>
        <v>0</v>
      </c>
      <c r="P194" s="89">
        <f t="shared" ref="P194" si="679">P192*P193</f>
        <v>0</v>
      </c>
      <c r="Q194" s="89">
        <f t="shared" ref="Q194" si="680">Q192*Q193</f>
        <v>0</v>
      </c>
      <c r="R194" s="89">
        <f t="shared" ref="R194" si="681">R192*R193</f>
        <v>0</v>
      </c>
      <c r="S194" s="89">
        <f t="shared" ref="S194" si="682">S192*S193</f>
        <v>0</v>
      </c>
      <c r="T194" s="89">
        <f t="shared" ref="T194" si="683">T192*T193</f>
        <v>0</v>
      </c>
      <c r="U194" s="89">
        <f t="shared" ref="U194" si="684">U192*U193</f>
        <v>0</v>
      </c>
      <c r="V194" s="89">
        <f t="shared" ref="V194" si="685">V192*V193</f>
        <v>0</v>
      </c>
      <c r="W194" s="89">
        <f t="shared" ref="W194" si="686">W192*W193</f>
        <v>0</v>
      </c>
      <c r="X194" s="89">
        <f t="shared" ref="X194" si="687">X192*X193</f>
        <v>0</v>
      </c>
      <c r="Y194" s="89">
        <f t="shared" ref="Y194" si="688">Y192*Y193</f>
        <v>0</v>
      </c>
      <c r="Z194" s="89">
        <f t="shared" ref="Z194" si="689">Z192*Z193</f>
        <v>0</v>
      </c>
      <c r="AA194" s="89">
        <f t="shared" ref="AA194" si="690">AA192*AA193</f>
        <v>0</v>
      </c>
      <c r="AB194" s="89">
        <f t="shared" ref="AB194" si="691">AB192*AB193</f>
        <v>0</v>
      </c>
      <c r="AC194" s="89">
        <f t="shared" ref="AC194" si="692">AC192*AC193</f>
        <v>0</v>
      </c>
      <c r="AD194" s="89">
        <f t="shared" ref="AD194" si="693">AD192*AD193</f>
        <v>0</v>
      </c>
      <c r="AE194" s="89">
        <f t="shared" ref="AE194" si="694">AE192*AE193</f>
        <v>0</v>
      </c>
      <c r="AF194" s="89">
        <f t="shared" ref="AF194" si="695">AF192*AF193</f>
        <v>0</v>
      </c>
      <c r="AG194" s="89">
        <f t="shared" ref="AG194" si="696">AG192*AG193</f>
        <v>0</v>
      </c>
      <c r="AH194" s="89">
        <f t="shared" ref="AH194" si="697">AH192*AH193</f>
        <v>0</v>
      </c>
      <c r="AI194" s="89">
        <f t="shared" ref="AI194" si="698">AI192*AI193</f>
        <v>0</v>
      </c>
      <c r="AJ194" s="89">
        <f t="shared" ref="AJ194" si="699">AJ192*AJ193</f>
        <v>0</v>
      </c>
      <c r="AK194" s="89">
        <f t="shared" ref="AK194" si="700">AK192*AK193</f>
        <v>0</v>
      </c>
      <c r="AL194" s="89">
        <f t="shared" ref="AL194" si="701">AL192*AL193</f>
        <v>0</v>
      </c>
      <c r="AM194" s="89">
        <f t="shared" ref="AM194" si="702">AM192*AM193</f>
        <v>0</v>
      </c>
      <c r="AN194" s="123"/>
      <c r="AO194" s="83">
        <f t="shared" ref="AO194" si="703">SUM(D194:O194)</f>
        <v>0</v>
      </c>
      <c r="AP194" s="83">
        <f t="shared" ref="AP194" si="704">SUM(P194:AA194)</f>
        <v>0</v>
      </c>
      <c r="AQ194" s="83">
        <f t="shared" ref="AQ194" si="705">SUM(AB194:AM194)</f>
        <v>0</v>
      </c>
      <c r="AR194" s="124"/>
      <c r="AS194" s="124"/>
    </row>
    <row r="195" spans="1:45" s="64" customFormat="1" ht="13.2" outlineLevel="1">
      <c r="A195" s="147" t="s">
        <v>188</v>
      </c>
      <c r="B195" s="122" t="s">
        <v>168</v>
      </c>
      <c r="C195" s="82"/>
      <c r="D195" s="133">
        <v>0.7</v>
      </c>
      <c r="E195" s="133">
        <v>0.7</v>
      </c>
      <c r="F195" s="133">
        <v>0.7</v>
      </c>
      <c r="G195" s="133">
        <v>0.7</v>
      </c>
      <c r="H195" s="133">
        <v>0.7</v>
      </c>
      <c r="I195" s="133">
        <v>0.7</v>
      </c>
      <c r="J195" s="133">
        <v>0.7</v>
      </c>
      <c r="K195" s="133">
        <v>0.7</v>
      </c>
      <c r="L195" s="133">
        <v>0.7</v>
      </c>
      <c r="M195" s="133">
        <v>0.7</v>
      </c>
      <c r="N195" s="133">
        <v>0.7</v>
      </c>
      <c r="O195" s="133">
        <v>0.7</v>
      </c>
      <c r="P195" s="133">
        <v>0.7</v>
      </c>
      <c r="Q195" s="133">
        <v>0.7</v>
      </c>
      <c r="R195" s="133">
        <v>0.7</v>
      </c>
      <c r="S195" s="133">
        <v>0.7</v>
      </c>
      <c r="T195" s="133">
        <v>0.7</v>
      </c>
      <c r="U195" s="133">
        <v>0.7</v>
      </c>
      <c r="V195" s="133">
        <v>0.7</v>
      </c>
      <c r="W195" s="133">
        <v>0.7</v>
      </c>
      <c r="X195" s="133">
        <v>0.7</v>
      </c>
      <c r="Y195" s="133">
        <v>0.7</v>
      </c>
      <c r="Z195" s="133">
        <v>0.7</v>
      </c>
      <c r="AA195" s="133">
        <v>0.7</v>
      </c>
      <c r="AB195" s="133">
        <v>0.7</v>
      </c>
      <c r="AC195" s="133">
        <v>0.7</v>
      </c>
      <c r="AD195" s="133">
        <v>0.7</v>
      </c>
      <c r="AE195" s="133">
        <v>0.7</v>
      </c>
      <c r="AF195" s="133">
        <v>0.7</v>
      </c>
      <c r="AG195" s="133">
        <v>0.7</v>
      </c>
      <c r="AH195" s="133">
        <v>0.7</v>
      </c>
      <c r="AI195" s="133">
        <v>0.7</v>
      </c>
      <c r="AJ195" s="133">
        <v>0.7</v>
      </c>
      <c r="AK195" s="133">
        <v>0.7</v>
      </c>
      <c r="AL195" s="133">
        <v>0.7</v>
      </c>
      <c r="AM195" s="133">
        <v>0.7</v>
      </c>
      <c r="AN195" s="123"/>
      <c r="AO195" s="134">
        <f>AVERAGE(D195:O195)</f>
        <v>0.70000000000000007</v>
      </c>
      <c r="AP195" s="134">
        <f>AVERAGE(P195:AA195)</f>
        <v>0.70000000000000007</v>
      </c>
      <c r="AQ195" s="134">
        <f>AVERAGE(AB195:AM195)</f>
        <v>0.70000000000000007</v>
      </c>
      <c r="AR195" s="124"/>
      <c r="AS195" s="124"/>
    </row>
    <row r="196" spans="1:45" s="64" customFormat="1" ht="13.2" outlineLevel="1">
      <c r="A196" s="147" t="s">
        <v>159</v>
      </c>
      <c r="B196" s="122" t="s">
        <v>158</v>
      </c>
      <c r="C196" s="82"/>
      <c r="D196" s="89">
        <f>D194*D195</f>
        <v>0</v>
      </c>
      <c r="E196" s="89">
        <f t="shared" ref="E196" si="706">E194*E195</f>
        <v>0</v>
      </c>
      <c r="F196" s="89">
        <f t="shared" ref="F196" si="707">F194*F195</f>
        <v>0</v>
      </c>
      <c r="G196" s="89">
        <f t="shared" ref="G196" si="708">G194*G195</f>
        <v>0</v>
      </c>
      <c r="H196" s="89">
        <f t="shared" ref="H196" si="709">H194*H195</f>
        <v>0</v>
      </c>
      <c r="I196" s="89">
        <f t="shared" ref="I196" si="710">I194*I195</f>
        <v>0</v>
      </c>
      <c r="J196" s="89">
        <f t="shared" ref="J196" si="711">J194*J195</f>
        <v>0</v>
      </c>
      <c r="K196" s="89">
        <f t="shared" ref="K196" si="712">K194*K195</f>
        <v>0</v>
      </c>
      <c r="L196" s="89">
        <f t="shared" ref="L196" si="713">L194*L195</f>
        <v>0</v>
      </c>
      <c r="M196" s="89">
        <f t="shared" ref="M196" si="714">M194*M195</f>
        <v>0</v>
      </c>
      <c r="N196" s="89">
        <f t="shared" ref="N196" si="715">N194*N195</f>
        <v>0</v>
      </c>
      <c r="O196" s="89">
        <f t="shared" ref="O196" si="716">O194*O195</f>
        <v>0</v>
      </c>
      <c r="P196" s="89">
        <f t="shared" ref="P196" si="717">P194*P195</f>
        <v>0</v>
      </c>
      <c r="Q196" s="89">
        <f t="shared" ref="Q196" si="718">Q194*Q195</f>
        <v>0</v>
      </c>
      <c r="R196" s="89">
        <f t="shared" ref="R196" si="719">R194*R195</f>
        <v>0</v>
      </c>
      <c r="S196" s="89">
        <f t="shared" ref="S196" si="720">S194*S195</f>
        <v>0</v>
      </c>
      <c r="T196" s="89">
        <f t="shared" ref="T196" si="721">T194*T195</f>
        <v>0</v>
      </c>
      <c r="U196" s="89">
        <f t="shared" ref="U196" si="722">U194*U195</f>
        <v>0</v>
      </c>
      <c r="V196" s="89">
        <f t="shared" ref="V196" si="723">V194*V195</f>
        <v>0</v>
      </c>
      <c r="W196" s="89">
        <f t="shared" ref="W196" si="724">W194*W195</f>
        <v>0</v>
      </c>
      <c r="X196" s="89">
        <f t="shared" ref="X196" si="725">X194*X195</f>
        <v>0</v>
      </c>
      <c r="Y196" s="89">
        <f t="shared" ref="Y196" si="726">Y194*Y195</f>
        <v>0</v>
      </c>
      <c r="Z196" s="89">
        <f t="shared" ref="Z196" si="727">Z194*Z195</f>
        <v>0</v>
      </c>
      <c r="AA196" s="89">
        <f t="shared" ref="AA196" si="728">AA194*AA195</f>
        <v>0</v>
      </c>
      <c r="AB196" s="89">
        <f t="shared" ref="AB196" si="729">AB194*AB195</f>
        <v>0</v>
      </c>
      <c r="AC196" s="89">
        <f t="shared" ref="AC196" si="730">AC194*AC195</f>
        <v>0</v>
      </c>
      <c r="AD196" s="89">
        <f t="shared" ref="AD196" si="731">AD194*AD195</f>
        <v>0</v>
      </c>
      <c r="AE196" s="89">
        <f t="shared" ref="AE196" si="732">AE194*AE195</f>
        <v>0</v>
      </c>
      <c r="AF196" s="89">
        <f t="shared" ref="AF196" si="733">AF194*AF195</f>
        <v>0</v>
      </c>
      <c r="AG196" s="89">
        <f t="shared" ref="AG196" si="734">AG194*AG195</f>
        <v>0</v>
      </c>
      <c r="AH196" s="89">
        <f t="shared" ref="AH196" si="735">AH194*AH195</f>
        <v>0</v>
      </c>
      <c r="AI196" s="89">
        <f t="shared" ref="AI196" si="736">AI194*AI195</f>
        <v>0</v>
      </c>
      <c r="AJ196" s="89">
        <f t="shared" ref="AJ196" si="737">AJ194*AJ195</f>
        <v>0</v>
      </c>
      <c r="AK196" s="89">
        <f t="shared" ref="AK196" si="738">AK194*AK195</f>
        <v>0</v>
      </c>
      <c r="AL196" s="89">
        <f t="shared" ref="AL196" si="739">AL194*AL195</f>
        <v>0</v>
      </c>
      <c r="AM196" s="89">
        <f t="shared" ref="AM196" si="740">AM194*AM195</f>
        <v>0</v>
      </c>
      <c r="AN196" s="123"/>
      <c r="AO196" s="83">
        <f t="shared" ref="AO196" si="741">SUM(D196:O196)</f>
        <v>0</v>
      </c>
      <c r="AP196" s="83">
        <f t="shared" ref="AP196" si="742">SUM(P196:AA196)</f>
        <v>0</v>
      </c>
      <c r="AQ196" s="83">
        <f>SUM(AB196:AM196)</f>
        <v>0</v>
      </c>
      <c r="AR196" s="124"/>
      <c r="AS196" s="124"/>
    </row>
    <row r="197" spans="1:45" s="64" customFormat="1" ht="13.2" outlineLevel="1">
      <c r="A197" s="147" t="s">
        <v>160</v>
      </c>
      <c r="B197" s="126" t="s">
        <v>161</v>
      </c>
      <c r="C197" s="82"/>
      <c r="D197" s="125">
        <v>50</v>
      </c>
      <c r="E197" s="125">
        <v>50</v>
      </c>
      <c r="F197" s="125">
        <v>50</v>
      </c>
      <c r="G197" s="125">
        <v>50</v>
      </c>
      <c r="H197" s="125">
        <v>50</v>
      </c>
      <c r="I197" s="125">
        <v>50</v>
      </c>
      <c r="J197" s="125">
        <v>50</v>
      </c>
      <c r="K197" s="125">
        <v>50</v>
      </c>
      <c r="L197" s="125">
        <v>50</v>
      </c>
      <c r="M197" s="125">
        <v>50</v>
      </c>
      <c r="N197" s="125">
        <v>50</v>
      </c>
      <c r="O197" s="125">
        <v>50</v>
      </c>
      <c r="P197" s="125">
        <v>50</v>
      </c>
      <c r="Q197" s="125">
        <v>50</v>
      </c>
      <c r="R197" s="125">
        <v>50</v>
      </c>
      <c r="S197" s="125">
        <v>50</v>
      </c>
      <c r="T197" s="125">
        <v>50</v>
      </c>
      <c r="U197" s="125">
        <v>50</v>
      </c>
      <c r="V197" s="125">
        <v>50</v>
      </c>
      <c r="W197" s="125">
        <v>50</v>
      </c>
      <c r="X197" s="125">
        <v>50</v>
      </c>
      <c r="Y197" s="125">
        <v>50</v>
      </c>
      <c r="Z197" s="125">
        <v>50</v>
      </c>
      <c r="AA197" s="125">
        <v>50</v>
      </c>
      <c r="AB197" s="125">
        <v>50</v>
      </c>
      <c r="AC197" s="125">
        <v>50</v>
      </c>
      <c r="AD197" s="125">
        <v>50</v>
      </c>
      <c r="AE197" s="125">
        <v>50</v>
      </c>
      <c r="AF197" s="125">
        <v>50</v>
      </c>
      <c r="AG197" s="125">
        <v>50</v>
      </c>
      <c r="AH197" s="125">
        <v>50</v>
      </c>
      <c r="AI197" s="125">
        <v>50</v>
      </c>
      <c r="AJ197" s="125">
        <v>50</v>
      </c>
      <c r="AK197" s="125">
        <v>50</v>
      </c>
      <c r="AL197" s="125">
        <v>50</v>
      </c>
      <c r="AM197" s="125">
        <v>50</v>
      </c>
      <c r="AN197" s="123"/>
      <c r="AO197" s="83">
        <f>AVERAGE(D197:O197)</f>
        <v>50</v>
      </c>
      <c r="AP197" s="83">
        <f>AVERAGE(P197:AA197)</f>
        <v>50</v>
      </c>
      <c r="AQ197" s="83">
        <f>AVERAGE(AB197:AM197)</f>
        <v>50</v>
      </c>
      <c r="AR197" s="124"/>
      <c r="AS197" s="124"/>
    </row>
    <row r="198" spans="1:45" s="64" customFormat="1" ht="13.2" outlineLevel="1">
      <c r="A198" s="147" t="s">
        <v>162</v>
      </c>
      <c r="B198" s="126" t="s">
        <v>161</v>
      </c>
      <c r="C198" s="82"/>
      <c r="D198" s="89">
        <f>D196*D197</f>
        <v>0</v>
      </c>
      <c r="E198" s="89">
        <f>E196*E197</f>
        <v>0</v>
      </c>
      <c r="F198" s="89">
        <f t="shared" ref="F198:AM198" si="743">F196*F197</f>
        <v>0</v>
      </c>
      <c r="G198" s="89">
        <f t="shared" si="743"/>
        <v>0</v>
      </c>
      <c r="H198" s="89">
        <f t="shared" si="743"/>
        <v>0</v>
      </c>
      <c r="I198" s="89">
        <f t="shared" si="743"/>
        <v>0</v>
      </c>
      <c r="J198" s="89">
        <f t="shared" si="743"/>
        <v>0</v>
      </c>
      <c r="K198" s="89">
        <f t="shared" si="743"/>
        <v>0</v>
      </c>
      <c r="L198" s="89">
        <f t="shared" si="743"/>
        <v>0</v>
      </c>
      <c r="M198" s="89">
        <f t="shared" si="743"/>
        <v>0</v>
      </c>
      <c r="N198" s="89">
        <f t="shared" si="743"/>
        <v>0</v>
      </c>
      <c r="O198" s="89">
        <f t="shared" si="743"/>
        <v>0</v>
      </c>
      <c r="P198" s="89">
        <f t="shared" si="743"/>
        <v>0</v>
      </c>
      <c r="Q198" s="89">
        <f t="shared" si="743"/>
        <v>0</v>
      </c>
      <c r="R198" s="89">
        <f t="shared" si="743"/>
        <v>0</v>
      </c>
      <c r="S198" s="89">
        <f t="shared" si="743"/>
        <v>0</v>
      </c>
      <c r="T198" s="89">
        <f t="shared" si="743"/>
        <v>0</v>
      </c>
      <c r="U198" s="89">
        <f t="shared" si="743"/>
        <v>0</v>
      </c>
      <c r="V198" s="89">
        <f t="shared" si="743"/>
        <v>0</v>
      </c>
      <c r="W198" s="89">
        <f t="shared" si="743"/>
        <v>0</v>
      </c>
      <c r="X198" s="89">
        <f t="shared" si="743"/>
        <v>0</v>
      </c>
      <c r="Y198" s="89">
        <f t="shared" si="743"/>
        <v>0</v>
      </c>
      <c r="Z198" s="89">
        <f t="shared" si="743"/>
        <v>0</v>
      </c>
      <c r="AA198" s="89">
        <f t="shared" si="743"/>
        <v>0</v>
      </c>
      <c r="AB198" s="89">
        <f t="shared" si="743"/>
        <v>0</v>
      </c>
      <c r="AC198" s="89">
        <f t="shared" si="743"/>
        <v>0</v>
      </c>
      <c r="AD198" s="89">
        <f t="shared" si="743"/>
        <v>0</v>
      </c>
      <c r="AE198" s="89">
        <f t="shared" si="743"/>
        <v>0</v>
      </c>
      <c r="AF198" s="89">
        <f t="shared" si="743"/>
        <v>0</v>
      </c>
      <c r="AG198" s="89">
        <f t="shared" si="743"/>
        <v>0</v>
      </c>
      <c r="AH198" s="89">
        <f t="shared" si="743"/>
        <v>0</v>
      </c>
      <c r="AI198" s="89">
        <f t="shared" si="743"/>
        <v>0</v>
      </c>
      <c r="AJ198" s="89">
        <f t="shared" si="743"/>
        <v>0</v>
      </c>
      <c r="AK198" s="89">
        <f t="shared" si="743"/>
        <v>0</v>
      </c>
      <c r="AL198" s="89">
        <f t="shared" si="743"/>
        <v>0</v>
      </c>
      <c r="AM198" s="89">
        <f t="shared" si="743"/>
        <v>0</v>
      </c>
      <c r="AN198" s="123"/>
      <c r="AO198" s="83">
        <f t="shared" ref="AO198" si="744">SUM(D198:O198)</f>
        <v>0</v>
      </c>
      <c r="AP198" s="83">
        <f t="shared" ref="AP198" si="745">SUM(P198:AA198)</f>
        <v>0</v>
      </c>
      <c r="AQ198" s="83">
        <f t="shared" ref="AQ198" si="746">SUM(AB198:AM198)</f>
        <v>0</v>
      </c>
      <c r="AR198" s="124"/>
      <c r="AS198" s="124"/>
    </row>
    <row r="199" spans="1:45" s="130" customFormat="1" ht="13.2" outlineLevel="1">
      <c r="A199" s="147" t="s">
        <v>163</v>
      </c>
      <c r="B199" s="126" t="s">
        <v>164</v>
      </c>
      <c r="C199" s="127"/>
      <c r="D199" s="125">
        <v>12</v>
      </c>
      <c r="E199" s="125">
        <v>12</v>
      </c>
      <c r="F199" s="125">
        <v>12</v>
      </c>
      <c r="G199" s="125">
        <v>12</v>
      </c>
      <c r="H199" s="125">
        <v>12</v>
      </c>
      <c r="I199" s="125">
        <v>12</v>
      </c>
      <c r="J199" s="125">
        <v>12</v>
      </c>
      <c r="K199" s="125">
        <v>12</v>
      </c>
      <c r="L199" s="125">
        <v>12</v>
      </c>
      <c r="M199" s="125">
        <v>12</v>
      </c>
      <c r="N199" s="125">
        <v>12</v>
      </c>
      <c r="O199" s="125">
        <v>12</v>
      </c>
      <c r="P199" s="125">
        <v>12</v>
      </c>
      <c r="Q199" s="125">
        <v>12</v>
      </c>
      <c r="R199" s="125">
        <v>12</v>
      </c>
      <c r="S199" s="125">
        <v>12</v>
      </c>
      <c r="T199" s="125">
        <v>12</v>
      </c>
      <c r="U199" s="125">
        <v>12</v>
      </c>
      <c r="V199" s="125">
        <v>12</v>
      </c>
      <c r="W199" s="125">
        <v>12</v>
      </c>
      <c r="X199" s="125">
        <v>12</v>
      </c>
      <c r="Y199" s="125">
        <v>12</v>
      </c>
      <c r="Z199" s="125">
        <v>12</v>
      </c>
      <c r="AA199" s="125">
        <v>12</v>
      </c>
      <c r="AB199" s="125">
        <v>12</v>
      </c>
      <c r="AC199" s="125">
        <v>12</v>
      </c>
      <c r="AD199" s="125">
        <v>12</v>
      </c>
      <c r="AE199" s="125">
        <v>12</v>
      </c>
      <c r="AF199" s="125">
        <v>12</v>
      </c>
      <c r="AG199" s="125">
        <v>12</v>
      </c>
      <c r="AH199" s="125">
        <v>12</v>
      </c>
      <c r="AI199" s="125">
        <v>12</v>
      </c>
      <c r="AJ199" s="125">
        <v>12</v>
      </c>
      <c r="AK199" s="125">
        <v>12</v>
      </c>
      <c r="AL199" s="125">
        <v>12</v>
      </c>
      <c r="AM199" s="125">
        <v>12</v>
      </c>
      <c r="AN199" s="128"/>
      <c r="AO199" s="83">
        <f>AVERAGE(D199:O199)</f>
        <v>12</v>
      </c>
      <c r="AP199" s="83">
        <f>AVERAGE(P199:AA199)</f>
        <v>12</v>
      </c>
      <c r="AQ199" s="83">
        <f>AVERAGE(AB199:AM199)</f>
        <v>12</v>
      </c>
      <c r="AR199" s="129"/>
      <c r="AS199" s="129"/>
    </row>
    <row r="200" spans="1:45" s="64" customFormat="1" ht="13.2" outlineLevel="1">
      <c r="A200" s="147" t="s">
        <v>165</v>
      </c>
      <c r="B200" s="126" t="s">
        <v>161</v>
      </c>
      <c r="C200" s="82"/>
      <c r="D200" s="123">
        <f>C201/D199</f>
        <v>0</v>
      </c>
      <c r="E200" s="123">
        <f>D201/E199</f>
        <v>0</v>
      </c>
      <c r="F200" s="123">
        <f t="shared" ref="F200" si="747">E201/F199</f>
        <v>0</v>
      </c>
      <c r="G200" s="123">
        <f t="shared" ref="G200" si="748">F201/G199</f>
        <v>0</v>
      </c>
      <c r="H200" s="123">
        <f t="shared" ref="H200" si="749">G201/H199</f>
        <v>0</v>
      </c>
      <c r="I200" s="123">
        <f t="shared" ref="I200" si="750">H201/I199</f>
        <v>0</v>
      </c>
      <c r="J200" s="123">
        <f t="shared" ref="J200" si="751">I201/J199</f>
        <v>0</v>
      </c>
      <c r="K200" s="123">
        <f t="shared" ref="K200" si="752">J201/K199</f>
        <v>0</v>
      </c>
      <c r="L200" s="123">
        <f t="shared" ref="L200" si="753">K201/L199</f>
        <v>0</v>
      </c>
      <c r="M200" s="123">
        <f t="shared" ref="M200" si="754">L201/M199</f>
        <v>0</v>
      </c>
      <c r="N200" s="123">
        <f t="shared" ref="N200" si="755">M201/N199</f>
        <v>0</v>
      </c>
      <c r="O200" s="123">
        <f t="shared" ref="O200" si="756">N201/O199</f>
        <v>0</v>
      </c>
      <c r="P200" s="123">
        <f t="shared" ref="P200" si="757">O201/P199</f>
        <v>0</v>
      </c>
      <c r="Q200" s="123">
        <f t="shared" ref="Q200" si="758">P201/Q199</f>
        <v>0</v>
      </c>
      <c r="R200" s="123">
        <f t="shared" ref="R200" si="759">Q201/R199</f>
        <v>0</v>
      </c>
      <c r="S200" s="123">
        <f t="shared" ref="S200" si="760">R201/S199</f>
        <v>0</v>
      </c>
      <c r="T200" s="123">
        <f t="shared" ref="T200" si="761">S201/T199</f>
        <v>0</v>
      </c>
      <c r="U200" s="123">
        <f t="shared" ref="U200" si="762">T201/U199</f>
        <v>0</v>
      </c>
      <c r="V200" s="123">
        <f t="shared" ref="V200" si="763">U201/V199</f>
        <v>0</v>
      </c>
      <c r="W200" s="123">
        <f t="shared" ref="W200" si="764">V201/W199</f>
        <v>0</v>
      </c>
      <c r="X200" s="123">
        <f t="shared" ref="X200" si="765">W201/X199</f>
        <v>0</v>
      </c>
      <c r="Y200" s="123">
        <f t="shared" ref="Y200" si="766">X201/Y199</f>
        <v>0</v>
      </c>
      <c r="Z200" s="123">
        <f t="shared" ref="Z200" si="767">Y201/Z199</f>
        <v>0</v>
      </c>
      <c r="AA200" s="123">
        <f t="shared" ref="AA200" si="768">Z201/AA199</f>
        <v>0</v>
      </c>
      <c r="AB200" s="123">
        <f t="shared" ref="AB200" si="769">AA201/AB199</f>
        <v>0</v>
      </c>
      <c r="AC200" s="123">
        <f t="shared" ref="AC200" si="770">AB201/AC199</f>
        <v>0</v>
      </c>
      <c r="AD200" s="123">
        <f t="shared" ref="AD200" si="771">AC201/AD199</f>
        <v>0</v>
      </c>
      <c r="AE200" s="123">
        <f t="shared" ref="AE200" si="772">AD201/AE199</f>
        <v>0</v>
      </c>
      <c r="AF200" s="123">
        <f t="shared" ref="AF200" si="773">AE201/AF199</f>
        <v>0</v>
      </c>
      <c r="AG200" s="123">
        <f t="shared" ref="AG200" si="774">AF201/AG199</f>
        <v>0</v>
      </c>
      <c r="AH200" s="123">
        <f t="shared" ref="AH200" si="775">AG201/AH199</f>
        <v>0</v>
      </c>
      <c r="AI200" s="123">
        <f t="shared" ref="AI200" si="776">AH201/AI199</f>
        <v>0</v>
      </c>
      <c r="AJ200" s="123">
        <f t="shared" ref="AJ200" si="777">AI201/AJ199</f>
        <v>0</v>
      </c>
      <c r="AK200" s="123">
        <f t="shared" ref="AK200" si="778">AJ201/AK199</f>
        <v>0</v>
      </c>
      <c r="AL200" s="123">
        <f t="shared" ref="AL200" si="779">AK201/AL199</f>
        <v>0</v>
      </c>
      <c r="AM200" s="123">
        <f t="shared" ref="AM200" si="780">AL201/AM199</f>
        <v>0</v>
      </c>
      <c r="AN200" s="123"/>
      <c r="AO200" s="83">
        <f t="shared" ref="AO200" si="781">SUM(D200:O200)</f>
        <v>0</v>
      </c>
      <c r="AP200" s="83">
        <f t="shared" ref="AP200" si="782">SUM(P200:AA200)</f>
        <v>0</v>
      </c>
      <c r="AQ200" s="83">
        <f t="shared" ref="AQ200" si="783">SUM(AB200:AM200)</f>
        <v>0</v>
      </c>
      <c r="AR200" s="124"/>
      <c r="AS200" s="124"/>
    </row>
    <row r="201" spans="1:45" s="86" customFormat="1" ht="13.2" outlineLevel="1">
      <c r="A201" s="147" t="s">
        <v>166</v>
      </c>
      <c r="B201" s="126" t="s">
        <v>161</v>
      </c>
      <c r="C201" s="125"/>
      <c r="D201" s="132">
        <f>C201+D198-D200</f>
        <v>0</v>
      </c>
      <c r="E201" s="132">
        <f>D201+E198-E200</f>
        <v>0</v>
      </c>
      <c r="F201" s="132">
        <f t="shared" ref="F201" si="784">E201+F198-F200</f>
        <v>0</v>
      </c>
      <c r="G201" s="132">
        <f t="shared" ref="G201" si="785">F201+G198-G200</f>
        <v>0</v>
      </c>
      <c r="H201" s="132">
        <f t="shared" ref="H201" si="786">G201+H198-H200</f>
        <v>0</v>
      </c>
      <c r="I201" s="132">
        <f t="shared" ref="I201" si="787">H201+I198-I200</f>
        <v>0</v>
      </c>
      <c r="J201" s="132">
        <f t="shared" ref="J201" si="788">I201+J198-J200</f>
        <v>0</v>
      </c>
      <c r="K201" s="132">
        <f t="shared" ref="K201" si="789">J201+K198-K200</f>
        <v>0</v>
      </c>
      <c r="L201" s="132">
        <f t="shared" ref="L201" si="790">K201+L198-L200</f>
        <v>0</v>
      </c>
      <c r="M201" s="132">
        <f t="shared" ref="M201" si="791">L201+M198-M200</f>
        <v>0</v>
      </c>
      <c r="N201" s="132">
        <f t="shared" ref="N201" si="792">M201+N198-N200</f>
        <v>0</v>
      </c>
      <c r="O201" s="132">
        <f t="shared" ref="O201" si="793">N201+O198-O200</f>
        <v>0</v>
      </c>
      <c r="P201" s="132">
        <f t="shared" ref="P201" si="794">O201+P198-P200</f>
        <v>0</v>
      </c>
      <c r="Q201" s="132">
        <f t="shared" ref="Q201" si="795">P201+Q198-Q200</f>
        <v>0</v>
      </c>
      <c r="R201" s="132">
        <f t="shared" ref="R201" si="796">Q201+R198-R200</f>
        <v>0</v>
      </c>
      <c r="S201" s="132">
        <f t="shared" ref="S201" si="797">R201+S198-S200</f>
        <v>0</v>
      </c>
      <c r="T201" s="132">
        <f t="shared" ref="T201" si="798">S201+T198-T200</f>
        <v>0</v>
      </c>
      <c r="U201" s="132">
        <f t="shared" ref="U201" si="799">T201+U198-U200</f>
        <v>0</v>
      </c>
      <c r="V201" s="132">
        <f t="shared" ref="V201" si="800">U201+V198-V200</f>
        <v>0</v>
      </c>
      <c r="W201" s="132">
        <f t="shared" ref="W201" si="801">V201+W198-W200</f>
        <v>0</v>
      </c>
      <c r="X201" s="132">
        <f t="shared" ref="X201" si="802">W201+X198-X200</f>
        <v>0</v>
      </c>
      <c r="Y201" s="132">
        <f t="shared" ref="Y201" si="803">X201+Y198-Y200</f>
        <v>0</v>
      </c>
      <c r="Z201" s="132">
        <f t="shared" ref="Z201" si="804">Y201+Z198-Z200</f>
        <v>0</v>
      </c>
      <c r="AA201" s="132">
        <f t="shared" ref="AA201" si="805">Z201+AA198-AA200</f>
        <v>0</v>
      </c>
      <c r="AB201" s="132">
        <f t="shared" ref="AB201" si="806">AA201+AB198-AB200</f>
        <v>0</v>
      </c>
      <c r="AC201" s="132">
        <f t="shared" ref="AC201" si="807">AB201+AC198-AC200</f>
        <v>0</v>
      </c>
      <c r="AD201" s="132">
        <f t="shared" ref="AD201" si="808">AC201+AD198-AD200</f>
        <v>0</v>
      </c>
      <c r="AE201" s="132">
        <f t="shared" ref="AE201" si="809">AD201+AE198-AE200</f>
        <v>0</v>
      </c>
      <c r="AF201" s="132">
        <f t="shared" ref="AF201" si="810">AE201+AF198-AF200</f>
        <v>0</v>
      </c>
      <c r="AG201" s="132">
        <f t="shared" ref="AG201" si="811">AF201+AG198-AG200</f>
        <v>0</v>
      </c>
      <c r="AH201" s="132">
        <f t="shared" ref="AH201" si="812">AG201+AH198-AH200</f>
        <v>0</v>
      </c>
      <c r="AI201" s="132">
        <f t="shared" ref="AI201" si="813">AH201+AI198-AI200</f>
        <v>0</v>
      </c>
      <c r="AJ201" s="132">
        <f t="shared" ref="AJ201" si="814">AI201+AJ198-AJ200</f>
        <v>0</v>
      </c>
      <c r="AK201" s="132">
        <f t="shared" ref="AK201" si="815">AJ201+AK198-AK200</f>
        <v>0</v>
      </c>
      <c r="AL201" s="132">
        <f t="shared" ref="AL201" si="816">AK201+AL198-AL200</f>
        <v>0</v>
      </c>
      <c r="AM201" s="132">
        <f t="shared" ref="AM201" si="817">AL201+AM198-AM200</f>
        <v>0</v>
      </c>
      <c r="AN201" s="84"/>
      <c r="AO201" s="83">
        <f>O201</f>
        <v>0</v>
      </c>
      <c r="AP201" s="83">
        <f>AA201</f>
        <v>0</v>
      </c>
      <c r="AQ201" s="83">
        <f>AM201</f>
        <v>0</v>
      </c>
      <c r="AR201" s="85"/>
      <c r="AS201" s="85"/>
    </row>
    <row r="202" spans="1:45" s="86" customFormat="1" ht="13.2" outlineLevel="1">
      <c r="A202" s="147" t="s">
        <v>167</v>
      </c>
      <c r="B202" s="126" t="s">
        <v>168</v>
      </c>
      <c r="C202" s="82"/>
      <c r="D202" s="133">
        <v>0.04</v>
      </c>
      <c r="E202" s="133">
        <v>0.04</v>
      </c>
      <c r="F202" s="133">
        <v>0.04</v>
      </c>
      <c r="G202" s="133">
        <v>0.04</v>
      </c>
      <c r="H202" s="133">
        <v>0.04</v>
      </c>
      <c r="I202" s="133">
        <v>0.04</v>
      </c>
      <c r="J202" s="133">
        <v>0.04</v>
      </c>
      <c r="K202" s="133">
        <v>0.04</v>
      </c>
      <c r="L202" s="133">
        <v>0.04</v>
      </c>
      <c r="M202" s="133">
        <v>0.04</v>
      </c>
      <c r="N202" s="133">
        <v>0.04</v>
      </c>
      <c r="O202" s="133">
        <v>0.04</v>
      </c>
      <c r="P202" s="133">
        <v>0.04</v>
      </c>
      <c r="Q202" s="133">
        <v>0.04</v>
      </c>
      <c r="R202" s="133">
        <v>0.04</v>
      </c>
      <c r="S202" s="133">
        <v>0.04</v>
      </c>
      <c r="T202" s="133">
        <v>0.04</v>
      </c>
      <c r="U202" s="133">
        <v>0.04</v>
      </c>
      <c r="V202" s="133">
        <v>0.04</v>
      </c>
      <c r="W202" s="133">
        <v>0.04</v>
      </c>
      <c r="X202" s="133">
        <v>0.04</v>
      </c>
      <c r="Y202" s="133">
        <v>0.04</v>
      </c>
      <c r="Z202" s="133">
        <v>0.04</v>
      </c>
      <c r="AA202" s="133">
        <v>0.04</v>
      </c>
      <c r="AB202" s="133">
        <v>0.04</v>
      </c>
      <c r="AC202" s="133">
        <v>0.04</v>
      </c>
      <c r="AD202" s="133">
        <v>0.04</v>
      </c>
      <c r="AE202" s="133">
        <v>0.04</v>
      </c>
      <c r="AF202" s="133">
        <v>0.04</v>
      </c>
      <c r="AG202" s="133">
        <v>0.04</v>
      </c>
      <c r="AH202" s="133">
        <v>0.04</v>
      </c>
      <c r="AI202" s="133">
        <v>0.04</v>
      </c>
      <c r="AJ202" s="133">
        <v>0.04</v>
      </c>
      <c r="AK202" s="133">
        <v>0.04</v>
      </c>
      <c r="AL202" s="133">
        <v>0.04</v>
      </c>
      <c r="AM202" s="133">
        <v>0.04</v>
      </c>
      <c r="AN202" s="84"/>
      <c r="AO202" s="134">
        <f>O202</f>
        <v>0.04</v>
      </c>
      <c r="AP202" s="134">
        <f>AA202</f>
        <v>0.04</v>
      </c>
      <c r="AQ202" s="134">
        <f>AM202</f>
        <v>0.04</v>
      </c>
      <c r="AR202" s="85"/>
      <c r="AS202" s="85"/>
    </row>
    <row r="203" spans="1:45" s="86" customFormat="1" ht="13.2" outlineLevel="1">
      <c r="A203" s="147" t="s">
        <v>169</v>
      </c>
      <c r="B203" s="126" t="s">
        <v>161</v>
      </c>
      <c r="C203" s="82"/>
      <c r="D203" s="132">
        <f>D201*D202</f>
        <v>0</v>
      </c>
      <c r="E203" s="132">
        <f t="shared" ref="E203:AM203" si="818">E201*E202</f>
        <v>0</v>
      </c>
      <c r="F203" s="132">
        <f t="shared" si="818"/>
        <v>0</v>
      </c>
      <c r="G203" s="132">
        <f t="shared" si="818"/>
        <v>0</v>
      </c>
      <c r="H203" s="132">
        <f t="shared" si="818"/>
        <v>0</v>
      </c>
      <c r="I203" s="132">
        <f t="shared" si="818"/>
        <v>0</v>
      </c>
      <c r="J203" s="132">
        <f t="shared" si="818"/>
        <v>0</v>
      </c>
      <c r="K203" s="132">
        <f t="shared" si="818"/>
        <v>0</v>
      </c>
      <c r="L203" s="132">
        <f t="shared" si="818"/>
        <v>0</v>
      </c>
      <c r="M203" s="132">
        <f t="shared" si="818"/>
        <v>0</v>
      </c>
      <c r="N203" s="132">
        <f t="shared" si="818"/>
        <v>0</v>
      </c>
      <c r="O203" s="132">
        <f t="shared" si="818"/>
        <v>0</v>
      </c>
      <c r="P203" s="132">
        <f t="shared" si="818"/>
        <v>0</v>
      </c>
      <c r="Q203" s="132">
        <f t="shared" si="818"/>
        <v>0</v>
      </c>
      <c r="R203" s="132">
        <f t="shared" si="818"/>
        <v>0</v>
      </c>
      <c r="S203" s="132">
        <f t="shared" si="818"/>
        <v>0</v>
      </c>
      <c r="T203" s="132">
        <f t="shared" si="818"/>
        <v>0</v>
      </c>
      <c r="U203" s="132">
        <f t="shared" si="818"/>
        <v>0</v>
      </c>
      <c r="V203" s="132">
        <f t="shared" si="818"/>
        <v>0</v>
      </c>
      <c r="W203" s="132">
        <f t="shared" si="818"/>
        <v>0</v>
      </c>
      <c r="X203" s="132">
        <f t="shared" si="818"/>
        <v>0</v>
      </c>
      <c r="Y203" s="132">
        <f t="shared" si="818"/>
        <v>0</v>
      </c>
      <c r="Z203" s="132">
        <f t="shared" si="818"/>
        <v>0</v>
      </c>
      <c r="AA203" s="132">
        <f t="shared" si="818"/>
        <v>0</v>
      </c>
      <c r="AB203" s="132">
        <f t="shared" si="818"/>
        <v>0</v>
      </c>
      <c r="AC203" s="132">
        <f t="shared" si="818"/>
        <v>0</v>
      </c>
      <c r="AD203" s="132">
        <f t="shared" si="818"/>
        <v>0</v>
      </c>
      <c r="AE203" s="132">
        <f t="shared" si="818"/>
        <v>0</v>
      </c>
      <c r="AF203" s="132">
        <f t="shared" si="818"/>
        <v>0</v>
      </c>
      <c r="AG203" s="132">
        <f t="shared" si="818"/>
        <v>0</v>
      </c>
      <c r="AH203" s="132">
        <f t="shared" si="818"/>
        <v>0</v>
      </c>
      <c r="AI203" s="132">
        <f t="shared" si="818"/>
        <v>0</v>
      </c>
      <c r="AJ203" s="132">
        <f t="shared" si="818"/>
        <v>0</v>
      </c>
      <c r="AK203" s="132">
        <f t="shared" si="818"/>
        <v>0</v>
      </c>
      <c r="AL203" s="132">
        <f t="shared" si="818"/>
        <v>0</v>
      </c>
      <c r="AM203" s="132">
        <f t="shared" si="818"/>
        <v>0</v>
      </c>
      <c r="AN203" s="84"/>
      <c r="AO203" s="83">
        <f>O203</f>
        <v>0</v>
      </c>
      <c r="AP203" s="83">
        <f>AA203</f>
        <v>0</v>
      </c>
      <c r="AQ203" s="83">
        <f>AM203</f>
        <v>0</v>
      </c>
      <c r="AR203" s="85"/>
      <c r="AS203" s="85"/>
    </row>
    <row r="204" spans="1:45" s="64" customFormat="1" ht="13.2" outlineLevel="1">
      <c r="A204" s="147" t="s">
        <v>170</v>
      </c>
      <c r="B204" s="126" t="s">
        <v>168</v>
      </c>
      <c r="C204" s="82"/>
      <c r="D204" s="133">
        <v>0.24</v>
      </c>
      <c r="E204" s="133">
        <v>0.24</v>
      </c>
      <c r="F204" s="133">
        <v>0.24</v>
      </c>
      <c r="G204" s="133">
        <v>0.24</v>
      </c>
      <c r="H204" s="133">
        <v>0.24</v>
      </c>
      <c r="I204" s="133">
        <v>0.24</v>
      </c>
      <c r="J204" s="133">
        <v>0.24</v>
      </c>
      <c r="K204" s="133">
        <v>0.24</v>
      </c>
      <c r="L204" s="133">
        <v>0.24</v>
      </c>
      <c r="M204" s="133">
        <v>0.24</v>
      </c>
      <c r="N204" s="133">
        <v>0.24</v>
      </c>
      <c r="O204" s="133">
        <v>0.24</v>
      </c>
      <c r="P204" s="133">
        <v>0.24</v>
      </c>
      <c r="Q204" s="133">
        <v>0.24</v>
      </c>
      <c r="R204" s="133">
        <v>0.24</v>
      </c>
      <c r="S204" s="133">
        <v>0.24</v>
      </c>
      <c r="T204" s="133">
        <v>0.24</v>
      </c>
      <c r="U204" s="133">
        <v>0.24</v>
      </c>
      <c r="V204" s="133">
        <v>0.24</v>
      </c>
      <c r="W204" s="133">
        <v>0.24</v>
      </c>
      <c r="X204" s="133">
        <v>0.24</v>
      </c>
      <c r="Y204" s="133">
        <v>0.24</v>
      </c>
      <c r="Z204" s="133">
        <v>0.24</v>
      </c>
      <c r="AA204" s="133">
        <v>0.24</v>
      </c>
      <c r="AB204" s="133">
        <v>0.24</v>
      </c>
      <c r="AC204" s="133">
        <v>0.24</v>
      </c>
      <c r="AD204" s="133">
        <v>0.24</v>
      </c>
      <c r="AE204" s="133">
        <v>0.24</v>
      </c>
      <c r="AF204" s="133">
        <v>0.24</v>
      </c>
      <c r="AG204" s="133">
        <v>0.24</v>
      </c>
      <c r="AH204" s="133">
        <v>0.24</v>
      </c>
      <c r="AI204" s="133">
        <v>0.24</v>
      </c>
      <c r="AJ204" s="133">
        <v>0.24</v>
      </c>
      <c r="AK204" s="133">
        <v>0.24</v>
      </c>
      <c r="AL204" s="133">
        <v>0.24</v>
      </c>
      <c r="AM204" s="133">
        <v>0.24</v>
      </c>
      <c r="AN204" s="123"/>
      <c r="AO204" s="135">
        <f>AVERAGE(D204:O204)</f>
        <v>0.24000000000000007</v>
      </c>
      <c r="AP204" s="135">
        <f>AVERAGE(P204:AA204)</f>
        <v>0.24000000000000007</v>
      </c>
      <c r="AQ204" s="135">
        <f>AVERAGE(AB204:AM204)</f>
        <v>0.24000000000000007</v>
      </c>
      <c r="AR204" s="124"/>
      <c r="AS204" s="124"/>
    </row>
    <row r="205" spans="1:45" s="64" customFormat="1" ht="13.2" outlineLevel="1">
      <c r="A205" s="147" t="s">
        <v>171</v>
      </c>
      <c r="B205" s="126" t="s">
        <v>168</v>
      </c>
      <c r="C205" s="82"/>
      <c r="D205" s="133">
        <v>0.15</v>
      </c>
      <c r="E205" s="133">
        <v>0.15</v>
      </c>
      <c r="F205" s="133">
        <v>0.15</v>
      </c>
      <c r="G205" s="133">
        <v>0.15</v>
      </c>
      <c r="H205" s="133">
        <v>0.15</v>
      </c>
      <c r="I205" s="133">
        <v>0.15</v>
      </c>
      <c r="J205" s="133">
        <v>0.15</v>
      </c>
      <c r="K205" s="133">
        <v>0.15</v>
      </c>
      <c r="L205" s="133">
        <v>0.15</v>
      </c>
      <c r="M205" s="133">
        <v>0.15</v>
      </c>
      <c r="N205" s="133">
        <v>0.15</v>
      </c>
      <c r="O205" s="133">
        <v>0.15</v>
      </c>
      <c r="P205" s="133">
        <v>0.15</v>
      </c>
      <c r="Q205" s="133">
        <v>0.15</v>
      </c>
      <c r="R205" s="133">
        <v>0.15</v>
      </c>
      <c r="S205" s="133">
        <v>0.15</v>
      </c>
      <c r="T205" s="133">
        <v>0.15</v>
      </c>
      <c r="U205" s="133">
        <v>0.15</v>
      </c>
      <c r="V205" s="133">
        <v>0.15</v>
      </c>
      <c r="W205" s="133">
        <v>0.15</v>
      </c>
      <c r="X205" s="133">
        <v>0.15</v>
      </c>
      <c r="Y205" s="133">
        <v>0.15</v>
      </c>
      <c r="Z205" s="133">
        <v>0.15</v>
      </c>
      <c r="AA205" s="133">
        <v>0.15</v>
      </c>
      <c r="AB205" s="133">
        <v>0.15</v>
      </c>
      <c r="AC205" s="133">
        <v>0.15</v>
      </c>
      <c r="AD205" s="133">
        <v>0.15</v>
      </c>
      <c r="AE205" s="133">
        <v>0.15</v>
      </c>
      <c r="AF205" s="133">
        <v>0.15</v>
      </c>
      <c r="AG205" s="133">
        <v>0.15</v>
      </c>
      <c r="AH205" s="133">
        <v>0.15</v>
      </c>
      <c r="AI205" s="133">
        <v>0.15</v>
      </c>
      <c r="AJ205" s="133">
        <v>0.15</v>
      </c>
      <c r="AK205" s="133">
        <v>0.15</v>
      </c>
      <c r="AL205" s="133">
        <v>0.15</v>
      </c>
      <c r="AM205" s="133">
        <v>0.15</v>
      </c>
      <c r="AN205" s="123"/>
      <c r="AO205" s="135">
        <f t="shared" ref="AO205:AO206" si="819">AVERAGE(D205:O205)</f>
        <v>0.14999999999999997</v>
      </c>
      <c r="AP205" s="135">
        <f t="shared" ref="AP205:AP206" si="820">AVERAGE(P205:AA205)</f>
        <v>0.14999999999999997</v>
      </c>
      <c r="AQ205" s="135">
        <f t="shared" ref="AQ205:AQ206" si="821">AVERAGE(AB205:AM205)</f>
        <v>0.14999999999999997</v>
      </c>
      <c r="AR205" s="124"/>
      <c r="AS205" s="124"/>
    </row>
    <row r="206" spans="1:45" s="64" customFormat="1" ht="13.2" outlineLevel="1">
      <c r="A206" s="147" t="s">
        <v>172</v>
      </c>
      <c r="B206" s="82" t="s">
        <v>168</v>
      </c>
      <c r="C206" s="82"/>
      <c r="D206" s="133">
        <v>0.02</v>
      </c>
      <c r="E206" s="133">
        <v>0.02</v>
      </c>
      <c r="F206" s="133">
        <v>0.02</v>
      </c>
      <c r="G206" s="133">
        <v>0.02</v>
      </c>
      <c r="H206" s="133">
        <v>0.02</v>
      </c>
      <c r="I206" s="133">
        <v>0.02</v>
      </c>
      <c r="J206" s="133">
        <v>0.02</v>
      </c>
      <c r="K206" s="133">
        <v>0.02</v>
      </c>
      <c r="L206" s="133">
        <v>0.02</v>
      </c>
      <c r="M206" s="133">
        <v>0.02</v>
      </c>
      <c r="N206" s="133">
        <v>0.02</v>
      </c>
      <c r="O206" s="133">
        <v>0.02</v>
      </c>
      <c r="P206" s="133">
        <v>0.02</v>
      </c>
      <c r="Q206" s="133">
        <v>0.02</v>
      </c>
      <c r="R206" s="133">
        <v>0.02</v>
      </c>
      <c r="S206" s="133">
        <v>0.02</v>
      </c>
      <c r="T206" s="133">
        <v>0.02</v>
      </c>
      <c r="U206" s="133">
        <v>0.02</v>
      </c>
      <c r="V206" s="133">
        <v>0.02</v>
      </c>
      <c r="W206" s="133">
        <v>0.02</v>
      </c>
      <c r="X206" s="133">
        <v>0.02</v>
      </c>
      <c r="Y206" s="133">
        <v>0.02</v>
      </c>
      <c r="Z206" s="133">
        <v>0.02</v>
      </c>
      <c r="AA206" s="133">
        <v>0.02</v>
      </c>
      <c r="AB206" s="133">
        <v>0.02</v>
      </c>
      <c r="AC206" s="133">
        <v>0.02</v>
      </c>
      <c r="AD206" s="133">
        <v>0.02</v>
      </c>
      <c r="AE206" s="133">
        <v>0.02</v>
      </c>
      <c r="AF206" s="133">
        <v>0.02</v>
      </c>
      <c r="AG206" s="133">
        <v>0.02</v>
      </c>
      <c r="AH206" s="133">
        <v>0.02</v>
      </c>
      <c r="AI206" s="133">
        <v>0.02</v>
      </c>
      <c r="AJ206" s="133">
        <v>0.02</v>
      </c>
      <c r="AK206" s="133">
        <v>0.02</v>
      </c>
      <c r="AL206" s="133">
        <v>0.02</v>
      </c>
      <c r="AM206" s="133">
        <v>0.02</v>
      </c>
      <c r="AN206" s="123"/>
      <c r="AO206" s="135">
        <f t="shared" si="819"/>
        <v>1.9999999999999997E-2</v>
      </c>
      <c r="AP206" s="135">
        <f t="shared" si="820"/>
        <v>1.9999999999999997E-2</v>
      </c>
      <c r="AQ206" s="135">
        <f t="shared" si="821"/>
        <v>1.9999999999999997E-2</v>
      </c>
      <c r="AR206" s="124"/>
      <c r="AS206" s="124"/>
    </row>
    <row r="207" spans="1:45" s="64" customFormat="1" ht="13.2" outlineLevel="1">
      <c r="A207" s="147" t="s">
        <v>191</v>
      </c>
      <c r="B207" s="126" t="s">
        <v>161</v>
      </c>
      <c r="C207" s="82"/>
      <c r="D207" s="125">
        <v>1</v>
      </c>
      <c r="E207" s="125">
        <v>1</v>
      </c>
      <c r="F207" s="125">
        <v>1</v>
      </c>
      <c r="G207" s="125">
        <v>1</v>
      </c>
      <c r="H207" s="125">
        <v>1</v>
      </c>
      <c r="I207" s="125">
        <v>1</v>
      </c>
      <c r="J207" s="125">
        <v>1</v>
      </c>
      <c r="K207" s="125">
        <v>1</v>
      </c>
      <c r="L207" s="125">
        <v>1</v>
      </c>
      <c r="M207" s="125">
        <v>1</v>
      </c>
      <c r="N207" s="125">
        <v>1</v>
      </c>
      <c r="O207" s="125">
        <v>1</v>
      </c>
      <c r="P207" s="125">
        <v>1</v>
      </c>
      <c r="Q207" s="125">
        <v>1</v>
      </c>
      <c r="R207" s="125">
        <v>1</v>
      </c>
      <c r="S207" s="125">
        <v>1</v>
      </c>
      <c r="T207" s="125">
        <v>1</v>
      </c>
      <c r="U207" s="125">
        <v>1</v>
      </c>
      <c r="V207" s="125">
        <v>1</v>
      </c>
      <c r="W207" s="125">
        <v>1</v>
      </c>
      <c r="X207" s="125">
        <v>1</v>
      </c>
      <c r="Y207" s="125">
        <v>1</v>
      </c>
      <c r="Z207" s="125">
        <v>1</v>
      </c>
      <c r="AA207" s="125">
        <v>1</v>
      </c>
      <c r="AB207" s="125">
        <v>1</v>
      </c>
      <c r="AC207" s="125">
        <v>1</v>
      </c>
      <c r="AD207" s="125">
        <v>1</v>
      </c>
      <c r="AE207" s="125">
        <v>1</v>
      </c>
      <c r="AF207" s="125">
        <v>1</v>
      </c>
      <c r="AG207" s="125">
        <v>1</v>
      </c>
      <c r="AH207" s="125">
        <v>1</v>
      </c>
      <c r="AI207" s="125">
        <v>1</v>
      </c>
      <c r="AJ207" s="125">
        <v>1</v>
      </c>
      <c r="AK207" s="125">
        <v>1</v>
      </c>
      <c r="AL207" s="125">
        <v>1</v>
      </c>
      <c r="AM207" s="125">
        <v>1</v>
      </c>
      <c r="AN207" s="123"/>
      <c r="AO207" s="83">
        <f>AVERAGE(D207:O207)</f>
        <v>1</v>
      </c>
      <c r="AP207" s="83">
        <f>AVERAGE(P207:AA207)</f>
        <v>1</v>
      </c>
      <c r="AQ207" s="83">
        <f>AVERAGE(AB207:AM207)</f>
        <v>1</v>
      </c>
      <c r="AR207" s="124"/>
      <c r="AS207" s="124"/>
    </row>
    <row r="208" spans="1:45" s="64" customFormat="1" ht="13.2" outlineLevel="1">
      <c r="A208" s="147" t="s">
        <v>173</v>
      </c>
      <c r="B208" s="126" t="s">
        <v>161</v>
      </c>
      <c r="C208" s="82"/>
      <c r="D208" s="132">
        <f t="shared" ref="D208:AM208" si="822">-D201*D206</f>
        <v>0</v>
      </c>
      <c r="E208" s="136">
        <f t="shared" si="822"/>
        <v>0</v>
      </c>
      <c r="F208" s="136">
        <f t="shared" si="822"/>
        <v>0</v>
      </c>
      <c r="G208" s="136">
        <f t="shared" si="822"/>
        <v>0</v>
      </c>
      <c r="H208" s="136">
        <f t="shared" si="822"/>
        <v>0</v>
      </c>
      <c r="I208" s="136">
        <f t="shared" si="822"/>
        <v>0</v>
      </c>
      <c r="J208" s="136">
        <f t="shared" si="822"/>
        <v>0</v>
      </c>
      <c r="K208" s="136">
        <f t="shared" si="822"/>
        <v>0</v>
      </c>
      <c r="L208" s="136">
        <f t="shared" si="822"/>
        <v>0</v>
      </c>
      <c r="M208" s="136">
        <f t="shared" si="822"/>
        <v>0</v>
      </c>
      <c r="N208" s="136">
        <f t="shared" si="822"/>
        <v>0</v>
      </c>
      <c r="O208" s="136">
        <f t="shared" si="822"/>
        <v>0</v>
      </c>
      <c r="P208" s="136">
        <f t="shared" si="822"/>
        <v>0</v>
      </c>
      <c r="Q208" s="136">
        <f t="shared" si="822"/>
        <v>0</v>
      </c>
      <c r="R208" s="136">
        <f t="shared" si="822"/>
        <v>0</v>
      </c>
      <c r="S208" s="136">
        <f t="shared" si="822"/>
        <v>0</v>
      </c>
      <c r="T208" s="136">
        <f t="shared" si="822"/>
        <v>0</v>
      </c>
      <c r="U208" s="136">
        <f t="shared" si="822"/>
        <v>0</v>
      </c>
      <c r="V208" s="136">
        <f t="shared" si="822"/>
        <v>0</v>
      </c>
      <c r="W208" s="136">
        <f t="shared" si="822"/>
        <v>0</v>
      </c>
      <c r="X208" s="136">
        <f t="shared" si="822"/>
        <v>0</v>
      </c>
      <c r="Y208" s="136">
        <f t="shared" si="822"/>
        <v>0</v>
      </c>
      <c r="Z208" s="136">
        <f t="shared" si="822"/>
        <v>0</v>
      </c>
      <c r="AA208" s="136">
        <f t="shared" si="822"/>
        <v>0</v>
      </c>
      <c r="AB208" s="136">
        <f t="shared" si="822"/>
        <v>0</v>
      </c>
      <c r="AC208" s="136">
        <f t="shared" si="822"/>
        <v>0</v>
      </c>
      <c r="AD208" s="136">
        <f t="shared" si="822"/>
        <v>0</v>
      </c>
      <c r="AE208" s="136">
        <f t="shared" si="822"/>
        <v>0</v>
      </c>
      <c r="AF208" s="136">
        <f t="shared" si="822"/>
        <v>0</v>
      </c>
      <c r="AG208" s="136">
        <f t="shared" si="822"/>
        <v>0</v>
      </c>
      <c r="AH208" s="136">
        <f t="shared" si="822"/>
        <v>0</v>
      </c>
      <c r="AI208" s="136">
        <f t="shared" si="822"/>
        <v>0</v>
      </c>
      <c r="AJ208" s="136">
        <f t="shared" si="822"/>
        <v>0</v>
      </c>
      <c r="AK208" s="136">
        <f t="shared" si="822"/>
        <v>0</v>
      </c>
      <c r="AL208" s="136">
        <f t="shared" si="822"/>
        <v>0</v>
      </c>
      <c r="AM208" s="136">
        <f t="shared" si="822"/>
        <v>0</v>
      </c>
      <c r="AN208" s="123"/>
      <c r="AO208" s="83">
        <f>O208</f>
        <v>0</v>
      </c>
      <c r="AP208" s="83">
        <f>AA208</f>
        <v>0</v>
      </c>
      <c r="AQ208" s="83">
        <f>AM208</f>
        <v>0</v>
      </c>
      <c r="AR208" s="124"/>
      <c r="AS208" s="124"/>
    </row>
    <row r="209" spans="1:45" s="64" customFormat="1" ht="13.2" outlineLevel="1">
      <c r="A209" s="147" t="s">
        <v>174</v>
      </c>
      <c r="B209" s="126" t="s">
        <v>161</v>
      </c>
      <c r="C209" s="82"/>
      <c r="D209" s="132">
        <f t="shared" ref="D209:AM209" si="823">(C201+D201)/2*D204/12*(1-2/102)</f>
        <v>0</v>
      </c>
      <c r="E209" s="132">
        <f t="shared" si="823"/>
        <v>0</v>
      </c>
      <c r="F209" s="132">
        <f t="shared" si="823"/>
        <v>0</v>
      </c>
      <c r="G209" s="132">
        <f t="shared" si="823"/>
        <v>0</v>
      </c>
      <c r="H209" s="132">
        <f t="shared" si="823"/>
        <v>0</v>
      </c>
      <c r="I209" s="132">
        <f t="shared" si="823"/>
        <v>0</v>
      </c>
      <c r="J209" s="132">
        <f t="shared" si="823"/>
        <v>0</v>
      </c>
      <c r="K209" s="132">
        <f t="shared" si="823"/>
        <v>0</v>
      </c>
      <c r="L209" s="132">
        <f t="shared" si="823"/>
        <v>0</v>
      </c>
      <c r="M209" s="132">
        <f t="shared" si="823"/>
        <v>0</v>
      </c>
      <c r="N209" s="132">
        <f t="shared" si="823"/>
        <v>0</v>
      </c>
      <c r="O209" s="132">
        <f t="shared" si="823"/>
        <v>0</v>
      </c>
      <c r="P209" s="132">
        <f t="shared" si="823"/>
        <v>0</v>
      </c>
      <c r="Q209" s="132">
        <f t="shared" si="823"/>
        <v>0</v>
      </c>
      <c r="R209" s="132">
        <f t="shared" si="823"/>
        <v>0</v>
      </c>
      <c r="S209" s="132">
        <f t="shared" si="823"/>
        <v>0</v>
      </c>
      <c r="T209" s="132">
        <f t="shared" si="823"/>
        <v>0</v>
      </c>
      <c r="U209" s="132">
        <f t="shared" si="823"/>
        <v>0</v>
      </c>
      <c r="V209" s="132">
        <f t="shared" si="823"/>
        <v>0</v>
      </c>
      <c r="W209" s="132">
        <f t="shared" si="823"/>
        <v>0</v>
      </c>
      <c r="X209" s="132">
        <f t="shared" si="823"/>
        <v>0</v>
      </c>
      <c r="Y209" s="132">
        <f t="shared" si="823"/>
        <v>0</v>
      </c>
      <c r="Z209" s="132">
        <f t="shared" si="823"/>
        <v>0</v>
      </c>
      <c r="AA209" s="132">
        <f t="shared" si="823"/>
        <v>0</v>
      </c>
      <c r="AB209" s="132">
        <f t="shared" si="823"/>
        <v>0</v>
      </c>
      <c r="AC209" s="132">
        <f t="shared" si="823"/>
        <v>0</v>
      </c>
      <c r="AD209" s="132">
        <f t="shared" si="823"/>
        <v>0</v>
      </c>
      <c r="AE209" s="132">
        <f t="shared" si="823"/>
        <v>0</v>
      </c>
      <c r="AF209" s="132">
        <f t="shared" si="823"/>
        <v>0</v>
      </c>
      <c r="AG209" s="132">
        <f t="shared" si="823"/>
        <v>0</v>
      </c>
      <c r="AH209" s="132">
        <f t="shared" si="823"/>
        <v>0</v>
      </c>
      <c r="AI209" s="132">
        <f t="shared" si="823"/>
        <v>0</v>
      </c>
      <c r="AJ209" s="132">
        <f t="shared" si="823"/>
        <v>0</v>
      </c>
      <c r="AK209" s="132">
        <f t="shared" si="823"/>
        <v>0</v>
      </c>
      <c r="AL209" s="132">
        <f t="shared" si="823"/>
        <v>0</v>
      </c>
      <c r="AM209" s="132">
        <f t="shared" si="823"/>
        <v>0</v>
      </c>
      <c r="AN209" s="123"/>
      <c r="AO209" s="83">
        <f>SUM(D209:O209)</f>
        <v>0</v>
      </c>
      <c r="AP209" s="83">
        <f>SUM(P209:AA209)</f>
        <v>0</v>
      </c>
      <c r="AQ209" s="83">
        <f t="shared" ref="AQ209:AQ215" si="824">SUM(AB209:AM209)</f>
        <v>0</v>
      </c>
      <c r="AR209" s="124"/>
      <c r="AS209" s="124"/>
    </row>
    <row r="210" spans="1:45" s="64" customFormat="1" ht="13.2" outlineLevel="1">
      <c r="A210" s="147" t="s">
        <v>175</v>
      </c>
      <c r="B210" s="126" t="s">
        <v>161</v>
      </c>
      <c r="C210" s="82"/>
      <c r="D210" s="132">
        <f t="shared" ref="D210:AM210" si="825">-(C201+D201)/2*D205/12</f>
        <v>0</v>
      </c>
      <c r="E210" s="132">
        <f t="shared" si="825"/>
        <v>0</v>
      </c>
      <c r="F210" s="132">
        <f t="shared" si="825"/>
        <v>0</v>
      </c>
      <c r="G210" s="132">
        <f t="shared" si="825"/>
        <v>0</v>
      </c>
      <c r="H210" s="132">
        <f t="shared" si="825"/>
        <v>0</v>
      </c>
      <c r="I210" s="132">
        <f t="shared" si="825"/>
        <v>0</v>
      </c>
      <c r="J210" s="132">
        <f t="shared" si="825"/>
        <v>0</v>
      </c>
      <c r="K210" s="132">
        <f t="shared" si="825"/>
        <v>0</v>
      </c>
      <c r="L210" s="132">
        <f t="shared" si="825"/>
        <v>0</v>
      </c>
      <c r="M210" s="132">
        <f t="shared" si="825"/>
        <v>0</v>
      </c>
      <c r="N210" s="132">
        <f t="shared" si="825"/>
        <v>0</v>
      </c>
      <c r="O210" s="132">
        <f t="shared" si="825"/>
        <v>0</v>
      </c>
      <c r="P210" s="132">
        <f t="shared" si="825"/>
        <v>0</v>
      </c>
      <c r="Q210" s="132">
        <f t="shared" si="825"/>
        <v>0</v>
      </c>
      <c r="R210" s="132">
        <f t="shared" si="825"/>
        <v>0</v>
      </c>
      <c r="S210" s="132">
        <f t="shared" si="825"/>
        <v>0</v>
      </c>
      <c r="T210" s="132">
        <f t="shared" si="825"/>
        <v>0</v>
      </c>
      <c r="U210" s="132">
        <f t="shared" si="825"/>
        <v>0</v>
      </c>
      <c r="V210" s="132">
        <f t="shared" si="825"/>
        <v>0</v>
      </c>
      <c r="W210" s="132">
        <f t="shared" si="825"/>
        <v>0</v>
      </c>
      <c r="X210" s="132">
        <f t="shared" si="825"/>
        <v>0</v>
      </c>
      <c r="Y210" s="132">
        <f t="shared" si="825"/>
        <v>0</v>
      </c>
      <c r="Z210" s="132">
        <f t="shared" si="825"/>
        <v>0</v>
      </c>
      <c r="AA210" s="132">
        <f t="shared" si="825"/>
        <v>0</v>
      </c>
      <c r="AB210" s="132">
        <f t="shared" si="825"/>
        <v>0</v>
      </c>
      <c r="AC210" s="132">
        <f t="shared" si="825"/>
        <v>0</v>
      </c>
      <c r="AD210" s="132">
        <f t="shared" si="825"/>
        <v>0</v>
      </c>
      <c r="AE210" s="132">
        <f t="shared" si="825"/>
        <v>0</v>
      </c>
      <c r="AF210" s="132">
        <f t="shared" si="825"/>
        <v>0</v>
      </c>
      <c r="AG210" s="132">
        <f t="shared" si="825"/>
        <v>0</v>
      </c>
      <c r="AH210" s="132">
        <f t="shared" si="825"/>
        <v>0</v>
      </c>
      <c r="AI210" s="132">
        <f t="shared" si="825"/>
        <v>0</v>
      </c>
      <c r="AJ210" s="132">
        <f t="shared" si="825"/>
        <v>0</v>
      </c>
      <c r="AK210" s="132">
        <f t="shared" si="825"/>
        <v>0</v>
      </c>
      <c r="AL210" s="132">
        <f t="shared" si="825"/>
        <v>0</v>
      </c>
      <c r="AM210" s="132">
        <f t="shared" si="825"/>
        <v>0</v>
      </c>
      <c r="AN210" s="123"/>
      <c r="AO210" s="83">
        <f>SUM(D210:O210)</f>
        <v>0</v>
      </c>
      <c r="AP210" s="83">
        <f>SUM(P210:AA210)</f>
        <v>0</v>
      </c>
      <c r="AQ210" s="83">
        <f t="shared" si="824"/>
        <v>0</v>
      </c>
      <c r="AR210" s="124"/>
      <c r="AS210" s="124"/>
    </row>
    <row r="211" spans="1:45" s="64" customFormat="1" ht="13.2" outlineLevel="1">
      <c r="A211" s="147" t="s">
        <v>176</v>
      </c>
      <c r="B211" s="126" t="s">
        <v>161</v>
      </c>
      <c r="C211" s="82"/>
      <c r="D211" s="131">
        <f t="shared" ref="D211:AM211" si="826">(D208-C208)</f>
        <v>0</v>
      </c>
      <c r="E211" s="131">
        <f t="shared" si="826"/>
        <v>0</v>
      </c>
      <c r="F211" s="131">
        <f t="shared" si="826"/>
        <v>0</v>
      </c>
      <c r="G211" s="131">
        <f t="shared" si="826"/>
        <v>0</v>
      </c>
      <c r="H211" s="131">
        <f t="shared" si="826"/>
        <v>0</v>
      </c>
      <c r="I211" s="131">
        <f t="shared" si="826"/>
        <v>0</v>
      </c>
      <c r="J211" s="131">
        <f t="shared" si="826"/>
        <v>0</v>
      </c>
      <c r="K211" s="131">
        <f t="shared" si="826"/>
        <v>0</v>
      </c>
      <c r="L211" s="131">
        <f t="shared" si="826"/>
        <v>0</v>
      </c>
      <c r="M211" s="131">
        <f t="shared" si="826"/>
        <v>0</v>
      </c>
      <c r="N211" s="131">
        <f t="shared" si="826"/>
        <v>0</v>
      </c>
      <c r="O211" s="131">
        <f t="shared" si="826"/>
        <v>0</v>
      </c>
      <c r="P211" s="131">
        <f t="shared" si="826"/>
        <v>0</v>
      </c>
      <c r="Q211" s="131">
        <f t="shared" si="826"/>
        <v>0</v>
      </c>
      <c r="R211" s="131">
        <f t="shared" si="826"/>
        <v>0</v>
      </c>
      <c r="S211" s="131">
        <f t="shared" si="826"/>
        <v>0</v>
      </c>
      <c r="T211" s="131">
        <f t="shared" si="826"/>
        <v>0</v>
      </c>
      <c r="U211" s="131">
        <f t="shared" si="826"/>
        <v>0</v>
      </c>
      <c r="V211" s="131">
        <f t="shared" si="826"/>
        <v>0</v>
      </c>
      <c r="W211" s="131">
        <f t="shared" si="826"/>
        <v>0</v>
      </c>
      <c r="X211" s="131">
        <f t="shared" si="826"/>
        <v>0</v>
      </c>
      <c r="Y211" s="131">
        <f t="shared" si="826"/>
        <v>0</v>
      </c>
      <c r="Z211" s="131">
        <f t="shared" si="826"/>
        <v>0</v>
      </c>
      <c r="AA211" s="131">
        <f t="shared" si="826"/>
        <v>0</v>
      </c>
      <c r="AB211" s="131">
        <f t="shared" si="826"/>
        <v>0</v>
      </c>
      <c r="AC211" s="131">
        <f t="shared" si="826"/>
        <v>0</v>
      </c>
      <c r="AD211" s="131">
        <f t="shared" si="826"/>
        <v>0</v>
      </c>
      <c r="AE211" s="131">
        <f t="shared" si="826"/>
        <v>0</v>
      </c>
      <c r="AF211" s="131">
        <f t="shared" si="826"/>
        <v>0</v>
      </c>
      <c r="AG211" s="131">
        <f t="shared" si="826"/>
        <v>0</v>
      </c>
      <c r="AH211" s="131">
        <f t="shared" si="826"/>
        <v>0</v>
      </c>
      <c r="AI211" s="131">
        <f t="shared" si="826"/>
        <v>0</v>
      </c>
      <c r="AJ211" s="131">
        <f t="shared" si="826"/>
        <v>0</v>
      </c>
      <c r="AK211" s="131">
        <f t="shared" si="826"/>
        <v>0</v>
      </c>
      <c r="AL211" s="131">
        <f t="shared" si="826"/>
        <v>0</v>
      </c>
      <c r="AM211" s="131">
        <f t="shared" si="826"/>
        <v>0</v>
      </c>
      <c r="AN211" s="123"/>
      <c r="AO211" s="83">
        <f t="shared" ref="AO211" si="827">SUM(D211:O211)</f>
        <v>0</v>
      </c>
      <c r="AP211" s="83">
        <f t="shared" ref="AP211" si="828">SUM(P211:AA211)</f>
        <v>0</v>
      </c>
      <c r="AQ211" s="83">
        <f t="shared" si="824"/>
        <v>0</v>
      </c>
      <c r="AR211" s="124"/>
      <c r="AS211" s="124"/>
    </row>
    <row r="212" spans="1:45" s="64" customFormat="1" ht="13.2" outlineLevel="1">
      <c r="A212" s="147" t="s">
        <v>192</v>
      </c>
      <c r="B212" s="126" t="s">
        <v>161</v>
      </c>
      <c r="C212" s="82"/>
      <c r="D212" s="131">
        <f>D207*(AVERAGE(C201:D201)/D197)*(1-2/102)</f>
        <v>0</v>
      </c>
      <c r="E212" s="131">
        <f t="shared" ref="E212:AM212" si="829">E207*(AVERAGE(D201:E201)/E197)*(1-2/102)</f>
        <v>0</v>
      </c>
      <c r="F212" s="131">
        <f t="shared" si="829"/>
        <v>0</v>
      </c>
      <c r="G212" s="131">
        <f t="shared" si="829"/>
        <v>0</v>
      </c>
      <c r="H212" s="131">
        <f t="shared" si="829"/>
        <v>0</v>
      </c>
      <c r="I212" s="131">
        <f t="shared" si="829"/>
        <v>0</v>
      </c>
      <c r="J212" s="131">
        <f t="shared" si="829"/>
        <v>0</v>
      </c>
      <c r="K212" s="131">
        <f t="shared" si="829"/>
        <v>0</v>
      </c>
      <c r="L212" s="131">
        <f t="shared" si="829"/>
        <v>0</v>
      </c>
      <c r="M212" s="131">
        <f t="shared" si="829"/>
        <v>0</v>
      </c>
      <c r="N212" s="131">
        <f t="shared" si="829"/>
        <v>0</v>
      </c>
      <c r="O212" s="131">
        <f t="shared" si="829"/>
        <v>0</v>
      </c>
      <c r="P212" s="131">
        <f t="shared" si="829"/>
        <v>0</v>
      </c>
      <c r="Q212" s="131">
        <f t="shared" si="829"/>
        <v>0</v>
      </c>
      <c r="R212" s="131">
        <f t="shared" si="829"/>
        <v>0</v>
      </c>
      <c r="S212" s="131">
        <f t="shared" si="829"/>
        <v>0</v>
      </c>
      <c r="T212" s="131">
        <f t="shared" si="829"/>
        <v>0</v>
      </c>
      <c r="U212" s="131">
        <f t="shared" si="829"/>
        <v>0</v>
      </c>
      <c r="V212" s="131">
        <f t="shared" si="829"/>
        <v>0</v>
      </c>
      <c r="W212" s="131">
        <f t="shared" si="829"/>
        <v>0</v>
      </c>
      <c r="X212" s="131">
        <f t="shared" si="829"/>
        <v>0</v>
      </c>
      <c r="Y212" s="131">
        <f t="shared" si="829"/>
        <v>0</v>
      </c>
      <c r="Z212" s="131">
        <f t="shared" si="829"/>
        <v>0</v>
      </c>
      <c r="AA212" s="131">
        <f t="shared" si="829"/>
        <v>0</v>
      </c>
      <c r="AB212" s="131">
        <f t="shared" si="829"/>
        <v>0</v>
      </c>
      <c r="AC212" s="131">
        <f t="shared" si="829"/>
        <v>0</v>
      </c>
      <c r="AD212" s="131">
        <f t="shared" si="829"/>
        <v>0</v>
      </c>
      <c r="AE212" s="131">
        <f t="shared" si="829"/>
        <v>0</v>
      </c>
      <c r="AF212" s="131">
        <f t="shared" si="829"/>
        <v>0</v>
      </c>
      <c r="AG212" s="131">
        <f t="shared" si="829"/>
        <v>0</v>
      </c>
      <c r="AH212" s="131">
        <f t="shared" si="829"/>
        <v>0</v>
      </c>
      <c r="AI212" s="131">
        <f t="shared" si="829"/>
        <v>0</v>
      </c>
      <c r="AJ212" s="131">
        <f t="shared" si="829"/>
        <v>0</v>
      </c>
      <c r="AK212" s="131">
        <f t="shared" si="829"/>
        <v>0</v>
      </c>
      <c r="AL212" s="131">
        <f t="shared" si="829"/>
        <v>0</v>
      </c>
      <c r="AM212" s="131">
        <f t="shared" si="829"/>
        <v>0</v>
      </c>
      <c r="AN212" s="123"/>
      <c r="AO212" s="83">
        <f>SUM(D212:O212)</f>
        <v>0</v>
      </c>
      <c r="AP212" s="83">
        <f>SUM(P212:AA212)</f>
        <v>0</v>
      </c>
      <c r="AQ212" s="83">
        <f t="shared" si="824"/>
        <v>0</v>
      </c>
      <c r="AR212" s="124"/>
      <c r="AS212" s="124"/>
    </row>
    <row r="213" spans="1:45" s="64" customFormat="1" ht="13.2" outlineLevel="1">
      <c r="A213" s="147" t="s">
        <v>201</v>
      </c>
      <c r="B213" s="126" t="s">
        <v>161</v>
      </c>
      <c r="C213" s="82"/>
      <c r="D213" s="131">
        <f>SUM(D209:D212)</f>
        <v>0</v>
      </c>
      <c r="E213" s="131">
        <f t="shared" ref="E213:AM213" si="830">SUM(E209:E212)</f>
        <v>0</v>
      </c>
      <c r="F213" s="131">
        <f t="shared" si="830"/>
        <v>0</v>
      </c>
      <c r="G213" s="131">
        <f t="shared" si="830"/>
        <v>0</v>
      </c>
      <c r="H213" s="131">
        <f t="shared" si="830"/>
        <v>0</v>
      </c>
      <c r="I213" s="131">
        <f t="shared" si="830"/>
        <v>0</v>
      </c>
      <c r="J213" s="131">
        <f t="shared" si="830"/>
        <v>0</v>
      </c>
      <c r="K213" s="131">
        <f t="shared" si="830"/>
        <v>0</v>
      </c>
      <c r="L213" s="131">
        <f t="shared" si="830"/>
        <v>0</v>
      </c>
      <c r="M213" s="131">
        <f t="shared" si="830"/>
        <v>0</v>
      </c>
      <c r="N213" s="131">
        <f t="shared" si="830"/>
        <v>0</v>
      </c>
      <c r="O213" s="131">
        <f t="shared" si="830"/>
        <v>0</v>
      </c>
      <c r="P213" s="131">
        <f t="shared" si="830"/>
        <v>0</v>
      </c>
      <c r="Q213" s="131">
        <f t="shared" si="830"/>
        <v>0</v>
      </c>
      <c r="R213" s="131">
        <f t="shared" si="830"/>
        <v>0</v>
      </c>
      <c r="S213" s="131">
        <f t="shared" si="830"/>
        <v>0</v>
      </c>
      <c r="T213" s="131">
        <f t="shared" si="830"/>
        <v>0</v>
      </c>
      <c r="U213" s="131">
        <f t="shared" si="830"/>
        <v>0</v>
      </c>
      <c r="V213" s="131">
        <f t="shared" si="830"/>
        <v>0</v>
      </c>
      <c r="W213" s="131">
        <f t="shared" si="830"/>
        <v>0</v>
      </c>
      <c r="X213" s="131">
        <f t="shared" si="830"/>
        <v>0</v>
      </c>
      <c r="Y213" s="131">
        <f t="shared" si="830"/>
        <v>0</v>
      </c>
      <c r="Z213" s="131">
        <f t="shared" si="830"/>
        <v>0</v>
      </c>
      <c r="AA213" s="131">
        <f t="shared" si="830"/>
        <v>0</v>
      </c>
      <c r="AB213" s="131">
        <f t="shared" si="830"/>
        <v>0</v>
      </c>
      <c r="AC213" s="131">
        <f t="shared" si="830"/>
        <v>0</v>
      </c>
      <c r="AD213" s="131">
        <f t="shared" si="830"/>
        <v>0</v>
      </c>
      <c r="AE213" s="131">
        <f t="shared" si="830"/>
        <v>0</v>
      </c>
      <c r="AF213" s="131">
        <f t="shared" si="830"/>
        <v>0</v>
      </c>
      <c r="AG213" s="131">
        <f t="shared" si="830"/>
        <v>0</v>
      </c>
      <c r="AH213" s="131">
        <f t="shared" si="830"/>
        <v>0</v>
      </c>
      <c r="AI213" s="131">
        <f t="shared" si="830"/>
        <v>0</v>
      </c>
      <c r="AJ213" s="131">
        <f t="shared" si="830"/>
        <v>0</v>
      </c>
      <c r="AK213" s="131">
        <f t="shared" si="830"/>
        <v>0</v>
      </c>
      <c r="AL213" s="131">
        <f t="shared" si="830"/>
        <v>0</v>
      </c>
      <c r="AM213" s="131">
        <f t="shared" si="830"/>
        <v>0</v>
      </c>
      <c r="AN213" s="123"/>
      <c r="AO213" s="83">
        <f>SUM(D213:O213)</f>
        <v>0</v>
      </c>
      <c r="AP213" s="83">
        <f t="shared" ref="AP213:AP215" si="831">SUM(P213:AA213)</f>
        <v>0</v>
      </c>
      <c r="AQ213" s="83">
        <f t="shared" si="824"/>
        <v>0</v>
      </c>
      <c r="AR213" s="124"/>
      <c r="AS213" s="124"/>
    </row>
    <row r="214" spans="1:45" s="64" customFormat="1" ht="13.2" outlineLevel="1">
      <c r="A214" s="147" t="s">
        <v>177</v>
      </c>
      <c r="B214" s="126" t="s">
        <v>161</v>
      </c>
      <c r="C214" s="82"/>
      <c r="D214" s="131">
        <f>'OPEX+CAPEX'!I70</f>
        <v>0</v>
      </c>
      <c r="E214" s="131">
        <f>'OPEX+CAPEX'!J70</f>
        <v>0</v>
      </c>
      <c r="F214" s="131">
        <f>'OPEX+CAPEX'!K70</f>
        <v>0</v>
      </c>
      <c r="G214" s="131">
        <f>'OPEX+CAPEX'!L70</f>
        <v>0</v>
      </c>
      <c r="H214" s="131">
        <f>'OPEX+CAPEX'!M70</f>
        <v>0</v>
      </c>
      <c r="I214" s="131">
        <f>'OPEX+CAPEX'!N70</f>
        <v>0</v>
      </c>
      <c r="J214" s="131">
        <f>'OPEX+CAPEX'!O70</f>
        <v>0</v>
      </c>
      <c r="K214" s="131">
        <f>'OPEX+CAPEX'!P70</f>
        <v>0</v>
      </c>
      <c r="L214" s="131">
        <f>'OPEX+CAPEX'!Q70</f>
        <v>0</v>
      </c>
      <c r="M214" s="131">
        <f>'OPEX+CAPEX'!R70</f>
        <v>0</v>
      </c>
      <c r="N214" s="131">
        <f>'OPEX+CAPEX'!S70</f>
        <v>0</v>
      </c>
      <c r="O214" s="131">
        <f>'OPEX+CAPEX'!T70</f>
        <v>0</v>
      </c>
      <c r="P214" s="131">
        <f>'OPEX+CAPEX'!U70</f>
        <v>0</v>
      </c>
      <c r="Q214" s="131">
        <f>'OPEX+CAPEX'!V70</f>
        <v>0</v>
      </c>
      <c r="R214" s="131">
        <f>'OPEX+CAPEX'!W70</f>
        <v>0</v>
      </c>
      <c r="S214" s="131">
        <f>'OPEX+CAPEX'!X70</f>
        <v>0</v>
      </c>
      <c r="T214" s="131">
        <f>'OPEX+CAPEX'!Y70</f>
        <v>0</v>
      </c>
      <c r="U214" s="131">
        <f>'OPEX+CAPEX'!Z70</f>
        <v>0</v>
      </c>
      <c r="V214" s="131">
        <f>'OPEX+CAPEX'!AA70</f>
        <v>0</v>
      </c>
      <c r="W214" s="131">
        <f>'OPEX+CAPEX'!AB70</f>
        <v>0</v>
      </c>
      <c r="X214" s="131">
        <f>'OPEX+CAPEX'!AC70</f>
        <v>0</v>
      </c>
      <c r="Y214" s="131">
        <f>'OPEX+CAPEX'!AD70</f>
        <v>0</v>
      </c>
      <c r="Z214" s="131">
        <f>'OPEX+CAPEX'!AE70</f>
        <v>0</v>
      </c>
      <c r="AA214" s="131">
        <f>'OPEX+CAPEX'!AF70</f>
        <v>0</v>
      </c>
      <c r="AB214" s="131">
        <f>'OPEX+CAPEX'!AG70</f>
        <v>0</v>
      </c>
      <c r="AC214" s="131">
        <f>'OPEX+CAPEX'!AH70</f>
        <v>0</v>
      </c>
      <c r="AD214" s="131">
        <f>'OPEX+CAPEX'!AI70</f>
        <v>0</v>
      </c>
      <c r="AE214" s="131">
        <f>'OPEX+CAPEX'!AJ70</f>
        <v>0</v>
      </c>
      <c r="AF214" s="131">
        <f>'OPEX+CAPEX'!AK70</f>
        <v>0</v>
      </c>
      <c r="AG214" s="131">
        <f>'OPEX+CAPEX'!AL70</f>
        <v>0</v>
      </c>
      <c r="AH214" s="131">
        <f>'OPEX+CAPEX'!AM70</f>
        <v>0</v>
      </c>
      <c r="AI214" s="131">
        <f>'OPEX+CAPEX'!AN70</f>
        <v>0</v>
      </c>
      <c r="AJ214" s="131">
        <f>'OPEX+CAPEX'!AO70</f>
        <v>0</v>
      </c>
      <c r="AK214" s="131">
        <f>'OPEX+CAPEX'!AP70</f>
        <v>0</v>
      </c>
      <c r="AL214" s="131">
        <f>'OPEX+CAPEX'!AQ70</f>
        <v>0</v>
      </c>
      <c r="AM214" s="131">
        <f>'OPEX+CAPEX'!AR70</f>
        <v>0</v>
      </c>
      <c r="AN214" s="123"/>
      <c r="AO214" s="83">
        <f t="shared" ref="AO214:AO215" si="832">SUM(D214:O214)</f>
        <v>0</v>
      </c>
      <c r="AP214" s="83">
        <f t="shared" si="831"/>
        <v>0</v>
      </c>
      <c r="AQ214" s="83">
        <f t="shared" si="824"/>
        <v>0</v>
      </c>
      <c r="AR214" s="124"/>
      <c r="AS214" s="124"/>
    </row>
    <row r="215" spans="1:45" s="64" customFormat="1" ht="13.2" outlineLevel="1">
      <c r="A215" s="147" t="s">
        <v>178</v>
      </c>
      <c r="B215" s="126" t="s">
        <v>161</v>
      </c>
      <c r="C215" s="82"/>
      <c r="D215" s="131">
        <f>D213+D214</f>
        <v>0</v>
      </c>
      <c r="E215" s="131">
        <f t="shared" ref="E215:AM215" si="833">E213+E214</f>
        <v>0</v>
      </c>
      <c r="F215" s="131">
        <f t="shared" si="833"/>
        <v>0</v>
      </c>
      <c r="G215" s="131">
        <f t="shared" si="833"/>
        <v>0</v>
      </c>
      <c r="H215" s="131">
        <f t="shared" si="833"/>
        <v>0</v>
      </c>
      <c r="I215" s="131">
        <f t="shared" si="833"/>
        <v>0</v>
      </c>
      <c r="J215" s="131">
        <f t="shared" si="833"/>
        <v>0</v>
      </c>
      <c r="K215" s="131">
        <f t="shared" si="833"/>
        <v>0</v>
      </c>
      <c r="L215" s="131">
        <f t="shared" si="833"/>
        <v>0</v>
      </c>
      <c r="M215" s="131">
        <f t="shared" si="833"/>
        <v>0</v>
      </c>
      <c r="N215" s="131">
        <f t="shared" si="833"/>
        <v>0</v>
      </c>
      <c r="O215" s="131">
        <f t="shared" si="833"/>
        <v>0</v>
      </c>
      <c r="P215" s="131">
        <f t="shared" si="833"/>
        <v>0</v>
      </c>
      <c r="Q215" s="131">
        <f t="shared" si="833"/>
        <v>0</v>
      </c>
      <c r="R215" s="131">
        <f t="shared" si="833"/>
        <v>0</v>
      </c>
      <c r="S215" s="131">
        <f t="shared" si="833"/>
        <v>0</v>
      </c>
      <c r="T215" s="131">
        <f t="shared" si="833"/>
        <v>0</v>
      </c>
      <c r="U215" s="131">
        <f t="shared" si="833"/>
        <v>0</v>
      </c>
      <c r="V215" s="131">
        <f t="shared" si="833"/>
        <v>0</v>
      </c>
      <c r="W215" s="131">
        <f t="shared" si="833"/>
        <v>0</v>
      </c>
      <c r="X215" s="131">
        <f t="shared" si="833"/>
        <v>0</v>
      </c>
      <c r="Y215" s="131">
        <f t="shared" si="833"/>
        <v>0</v>
      </c>
      <c r="Z215" s="131">
        <f t="shared" si="833"/>
        <v>0</v>
      </c>
      <c r="AA215" s="131">
        <f t="shared" si="833"/>
        <v>0</v>
      </c>
      <c r="AB215" s="131">
        <f t="shared" si="833"/>
        <v>0</v>
      </c>
      <c r="AC215" s="131">
        <f t="shared" si="833"/>
        <v>0</v>
      </c>
      <c r="AD215" s="131">
        <f t="shared" si="833"/>
        <v>0</v>
      </c>
      <c r="AE215" s="131">
        <f t="shared" si="833"/>
        <v>0</v>
      </c>
      <c r="AF215" s="131">
        <f t="shared" si="833"/>
        <v>0</v>
      </c>
      <c r="AG215" s="131">
        <f t="shared" si="833"/>
        <v>0</v>
      </c>
      <c r="AH215" s="131">
        <f t="shared" si="833"/>
        <v>0</v>
      </c>
      <c r="AI215" s="131">
        <f t="shared" si="833"/>
        <v>0</v>
      </c>
      <c r="AJ215" s="131">
        <f t="shared" si="833"/>
        <v>0</v>
      </c>
      <c r="AK215" s="131">
        <f t="shared" si="833"/>
        <v>0</v>
      </c>
      <c r="AL215" s="131">
        <f t="shared" si="833"/>
        <v>0</v>
      </c>
      <c r="AM215" s="131">
        <f t="shared" si="833"/>
        <v>0</v>
      </c>
      <c r="AN215" s="123"/>
      <c r="AO215" s="83">
        <f t="shared" si="832"/>
        <v>0</v>
      </c>
      <c r="AP215" s="83">
        <f t="shared" si="831"/>
        <v>0</v>
      </c>
      <c r="AQ215" s="83">
        <f t="shared" si="824"/>
        <v>0</v>
      </c>
      <c r="AR215" s="124"/>
      <c r="AS215" s="124"/>
    </row>
    <row r="216" spans="1:45" s="64" customFormat="1" ht="13.2">
      <c r="A216" s="147"/>
      <c r="B216" s="126"/>
      <c r="C216" s="82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23"/>
      <c r="AO216" s="83"/>
      <c r="AP216" s="83"/>
      <c r="AQ216" s="83"/>
      <c r="AR216" s="124"/>
      <c r="AS216" s="124"/>
    </row>
    <row r="217" spans="1:45">
      <c r="A217" s="87" t="s">
        <v>202</v>
      </c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60"/>
      <c r="AO217" s="87"/>
      <c r="AP217" s="87"/>
      <c r="AQ217" s="87"/>
    </row>
    <row r="218" spans="1:45" outlineLevel="1">
      <c r="A218" s="146" t="s">
        <v>193</v>
      </c>
      <c r="AN218" s="60"/>
    </row>
    <row r="219" spans="1:45" s="86" customFormat="1" ht="13.2" outlineLevel="1">
      <c r="A219" s="230" t="s">
        <v>417</v>
      </c>
      <c r="B219" s="122" t="s">
        <v>158</v>
      </c>
      <c r="C219" s="132"/>
      <c r="D219" s="132">
        <f>D232+D259</f>
        <v>1265</v>
      </c>
      <c r="E219" s="132">
        <f t="shared" ref="E219:AM219" si="834">E232+E259</f>
        <v>1238</v>
      </c>
      <c r="F219" s="132">
        <f t="shared" si="834"/>
        <v>1212</v>
      </c>
      <c r="G219" s="132">
        <f t="shared" si="834"/>
        <v>1202</v>
      </c>
      <c r="H219" s="132">
        <f t="shared" si="834"/>
        <v>1182</v>
      </c>
      <c r="I219" s="132">
        <f t="shared" si="834"/>
        <v>1170</v>
      </c>
      <c r="J219" s="132">
        <f t="shared" si="834"/>
        <v>1158</v>
      </c>
      <c r="K219" s="132">
        <f t="shared" si="834"/>
        <v>1142</v>
      </c>
      <c r="L219" s="132">
        <f t="shared" si="834"/>
        <v>1129</v>
      </c>
      <c r="M219" s="132">
        <f t="shared" si="834"/>
        <v>1116</v>
      </c>
      <c r="N219" s="132">
        <f t="shared" si="834"/>
        <v>1102</v>
      </c>
      <c r="O219" s="132">
        <f t="shared" si="834"/>
        <v>1087</v>
      </c>
      <c r="P219" s="132">
        <f t="shared" si="834"/>
        <v>1069</v>
      </c>
      <c r="Q219" s="132">
        <f t="shared" si="834"/>
        <v>1055</v>
      </c>
      <c r="R219" s="132">
        <f t="shared" si="834"/>
        <v>1044</v>
      </c>
      <c r="S219" s="132">
        <f t="shared" si="834"/>
        <v>1032</v>
      </c>
      <c r="T219" s="132">
        <f t="shared" si="834"/>
        <v>1015</v>
      </c>
      <c r="U219" s="132">
        <f t="shared" si="834"/>
        <v>1004</v>
      </c>
      <c r="V219" s="132">
        <f t="shared" si="834"/>
        <v>994</v>
      </c>
      <c r="W219" s="132">
        <f t="shared" si="834"/>
        <v>981</v>
      </c>
      <c r="X219" s="132">
        <f t="shared" si="834"/>
        <v>971</v>
      </c>
      <c r="Y219" s="132">
        <f t="shared" si="834"/>
        <v>961</v>
      </c>
      <c r="Z219" s="132">
        <f t="shared" si="834"/>
        <v>950</v>
      </c>
      <c r="AA219" s="132">
        <f t="shared" si="834"/>
        <v>939</v>
      </c>
      <c r="AB219" s="132">
        <f t="shared" si="834"/>
        <v>924</v>
      </c>
      <c r="AC219" s="132">
        <f t="shared" si="834"/>
        <v>913</v>
      </c>
      <c r="AD219" s="132">
        <f t="shared" si="834"/>
        <v>904</v>
      </c>
      <c r="AE219" s="132">
        <f t="shared" si="834"/>
        <v>896</v>
      </c>
      <c r="AF219" s="132">
        <f t="shared" si="834"/>
        <v>881</v>
      </c>
      <c r="AG219" s="132">
        <f t="shared" si="834"/>
        <v>873</v>
      </c>
      <c r="AH219" s="132">
        <f t="shared" si="834"/>
        <v>866</v>
      </c>
      <c r="AI219" s="132">
        <f t="shared" si="834"/>
        <v>855</v>
      </c>
      <c r="AJ219" s="132">
        <f t="shared" si="834"/>
        <v>848</v>
      </c>
      <c r="AK219" s="132">
        <f t="shared" si="834"/>
        <v>841</v>
      </c>
      <c r="AL219" s="132">
        <f t="shared" si="834"/>
        <v>833</v>
      </c>
      <c r="AM219" s="132">
        <f t="shared" si="834"/>
        <v>824</v>
      </c>
      <c r="AN219" s="84"/>
      <c r="AO219" s="83">
        <f>O219</f>
        <v>1087</v>
      </c>
      <c r="AP219" s="83">
        <f>AA219</f>
        <v>939</v>
      </c>
      <c r="AQ219" s="83">
        <f>AM219</f>
        <v>824</v>
      </c>
      <c r="AR219" s="85"/>
      <c r="AS219" s="85"/>
    </row>
    <row r="220" spans="1:45" s="86" customFormat="1" ht="13.2" outlineLevel="1">
      <c r="A220" s="147" t="s">
        <v>166</v>
      </c>
      <c r="B220" s="126" t="s">
        <v>161</v>
      </c>
      <c r="C220" s="132">
        <f>C242+C267</f>
        <v>1285000</v>
      </c>
      <c r="D220" s="132">
        <f>D242+D267</f>
        <v>1265054.1666666667</v>
      </c>
      <c r="E220" s="132">
        <f t="shared" ref="E220:AM220" si="835">E242+E267</f>
        <v>1238698.8715277778</v>
      </c>
      <c r="F220" s="132">
        <f t="shared" si="835"/>
        <v>1212892.6450376157</v>
      </c>
      <c r="G220" s="132">
        <f t="shared" si="835"/>
        <v>1202023.2391800613</v>
      </c>
      <c r="H220" s="132">
        <f t="shared" si="835"/>
        <v>1182423.9825293256</v>
      </c>
      <c r="I220" s="132">
        <f t="shared" si="835"/>
        <v>1170648.9870259953</v>
      </c>
      <c r="J220" s="132">
        <f t="shared" si="835"/>
        <v>1158412.0678683526</v>
      </c>
      <c r="K220" s="132">
        <f t="shared" si="835"/>
        <v>1142316.7674507666</v>
      </c>
      <c r="L220" s="132">
        <f t="shared" si="835"/>
        <v>1129370.1853072655</v>
      </c>
      <c r="M220" s="132">
        <f t="shared" si="835"/>
        <v>1116341.6397800308</v>
      </c>
      <c r="N220" s="132">
        <f t="shared" si="835"/>
        <v>1102534.5222846135</v>
      </c>
      <c r="O220" s="132">
        <f t="shared" si="835"/>
        <v>1087965.0530703508</v>
      </c>
      <c r="P220" s="132">
        <f t="shared" si="835"/>
        <v>1069499.1144647184</v>
      </c>
      <c r="Q220" s="132">
        <f t="shared" si="835"/>
        <v>1055617.8829133702</v>
      </c>
      <c r="R220" s="132">
        <f t="shared" si="835"/>
        <v>1044125.8436860082</v>
      </c>
      <c r="S220" s="132">
        <f t="shared" si="835"/>
        <v>1032873.2219425498</v>
      </c>
      <c r="T220" s="132">
        <f t="shared" si="835"/>
        <v>1015555.0298187467</v>
      </c>
      <c r="U220" s="132">
        <f t="shared" si="835"/>
        <v>1004897.6333641895</v>
      </c>
      <c r="V220" s="132">
        <f t="shared" si="835"/>
        <v>994462.26600243559</v>
      </c>
      <c r="W220" s="132">
        <f t="shared" si="835"/>
        <v>981094.30212738481</v>
      </c>
      <c r="X220" s="132">
        <f t="shared" si="835"/>
        <v>971154.83749973099</v>
      </c>
      <c r="Y220" s="132">
        <f t="shared" si="835"/>
        <v>961422.4450518199</v>
      </c>
      <c r="Z220" s="132">
        <f t="shared" si="835"/>
        <v>950842.81077990704</v>
      </c>
      <c r="AA220" s="132">
        <f t="shared" si="835"/>
        <v>939433.58555532561</v>
      </c>
      <c r="AB220" s="132">
        <f t="shared" si="835"/>
        <v>924062.05252292298</v>
      </c>
      <c r="AC220" s="132">
        <f t="shared" si="835"/>
        <v>913210.7597620287</v>
      </c>
      <c r="AD220" s="132">
        <f t="shared" si="835"/>
        <v>904685.53560031974</v>
      </c>
      <c r="AE220" s="132">
        <f t="shared" si="835"/>
        <v>896337.92027531308</v>
      </c>
      <c r="AF220" s="132">
        <f t="shared" si="835"/>
        <v>881864.21360291075</v>
      </c>
      <c r="AG220" s="132">
        <f t="shared" si="835"/>
        <v>873992.04248618346</v>
      </c>
      <c r="AH220" s="132">
        <f t="shared" si="835"/>
        <v>866283.87493438798</v>
      </c>
      <c r="AI220" s="132">
        <f t="shared" si="835"/>
        <v>855586.29420658818</v>
      </c>
      <c r="AJ220" s="132">
        <f t="shared" si="835"/>
        <v>848261.57974395098</v>
      </c>
      <c r="AK220" s="132">
        <f t="shared" si="835"/>
        <v>841089.46349928528</v>
      </c>
      <c r="AL220" s="132">
        <f t="shared" si="835"/>
        <v>833016.76634305017</v>
      </c>
      <c r="AM220" s="132">
        <f t="shared" si="835"/>
        <v>824062.25037756993</v>
      </c>
      <c r="AN220" s="84"/>
      <c r="AO220" s="83">
        <f>O220</f>
        <v>1087965.0530703508</v>
      </c>
      <c r="AP220" s="83">
        <f>AA220</f>
        <v>939433.58555532561</v>
      </c>
      <c r="AQ220" s="83">
        <f>AM220</f>
        <v>824062.25037756993</v>
      </c>
      <c r="AR220" s="85"/>
      <c r="AS220" s="85"/>
    </row>
    <row r="221" spans="1:45" s="86" customFormat="1" ht="13.2" outlineLevel="1">
      <c r="A221" s="147" t="s">
        <v>169</v>
      </c>
      <c r="B221" s="126" t="s">
        <v>161</v>
      </c>
      <c r="C221" s="82"/>
      <c r="D221" s="132">
        <f>D244+D269</f>
        <v>1807.2202380952383</v>
      </c>
      <c r="E221" s="132">
        <f t="shared" ref="E221:AM221" si="836">E244+E269</f>
        <v>1769.569816468254</v>
      </c>
      <c r="F221" s="132">
        <f t="shared" si="836"/>
        <v>1732.7037786251653</v>
      </c>
      <c r="G221" s="132">
        <f t="shared" si="836"/>
        <v>1717.176055971516</v>
      </c>
      <c r="H221" s="132">
        <f t="shared" si="836"/>
        <v>1689.1771178990366</v>
      </c>
      <c r="I221" s="132">
        <f t="shared" si="836"/>
        <v>1672.3556957514218</v>
      </c>
      <c r="J221" s="132">
        <f t="shared" si="836"/>
        <v>1654.8743826690752</v>
      </c>
      <c r="K221" s="132">
        <f t="shared" si="836"/>
        <v>1631.881096358238</v>
      </c>
      <c r="L221" s="132">
        <f t="shared" si="836"/>
        <v>1613.3859790103793</v>
      </c>
      <c r="M221" s="132">
        <f t="shared" si="836"/>
        <v>1594.7737711143297</v>
      </c>
      <c r="N221" s="132">
        <f t="shared" si="836"/>
        <v>1575.0493175494478</v>
      </c>
      <c r="O221" s="132">
        <f t="shared" si="836"/>
        <v>1554.2357901005012</v>
      </c>
      <c r="P221" s="132">
        <f t="shared" si="836"/>
        <v>1527.8558778067406</v>
      </c>
      <c r="Q221" s="132">
        <f t="shared" si="836"/>
        <v>1508.0255470191003</v>
      </c>
      <c r="R221" s="132">
        <f t="shared" si="836"/>
        <v>1491.6083481228688</v>
      </c>
      <c r="S221" s="132">
        <f t="shared" si="836"/>
        <v>1475.5331742036426</v>
      </c>
      <c r="T221" s="132">
        <f t="shared" si="836"/>
        <v>1450.7928997410668</v>
      </c>
      <c r="U221" s="132">
        <f t="shared" si="836"/>
        <v>1435.5680476631278</v>
      </c>
      <c r="V221" s="132">
        <f t="shared" si="836"/>
        <v>1420.6603800034793</v>
      </c>
      <c r="W221" s="132">
        <f t="shared" si="836"/>
        <v>1401.5632887534068</v>
      </c>
      <c r="X221" s="132">
        <f t="shared" si="836"/>
        <v>1387.3640535710442</v>
      </c>
      <c r="Y221" s="132">
        <f t="shared" si="836"/>
        <v>1373.4606357883142</v>
      </c>
      <c r="Z221" s="132">
        <f t="shared" si="836"/>
        <v>1358.3468725427244</v>
      </c>
      <c r="AA221" s="132">
        <f t="shared" si="836"/>
        <v>1342.047979364751</v>
      </c>
      <c r="AB221" s="132">
        <f t="shared" si="836"/>
        <v>1320.0886464613186</v>
      </c>
      <c r="AC221" s="132">
        <f t="shared" si="836"/>
        <v>1304.5867996600409</v>
      </c>
      <c r="AD221" s="132">
        <f t="shared" si="836"/>
        <v>1292.4079080004567</v>
      </c>
      <c r="AE221" s="132">
        <f t="shared" si="836"/>
        <v>1280.4827432504474</v>
      </c>
      <c r="AF221" s="132">
        <f t="shared" si="836"/>
        <v>1259.8060194327297</v>
      </c>
      <c r="AG221" s="132">
        <f t="shared" si="836"/>
        <v>1248.5600606945477</v>
      </c>
      <c r="AH221" s="132">
        <f t="shared" si="836"/>
        <v>1237.5483927634114</v>
      </c>
      <c r="AI221" s="132">
        <f t="shared" si="836"/>
        <v>1222.2661345808403</v>
      </c>
      <c r="AJ221" s="132">
        <f t="shared" si="836"/>
        <v>1211.8022567770729</v>
      </c>
      <c r="AK221" s="132">
        <f t="shared" si="836"/>
        <v>1201.5563764275505</v>
      </c>
      <c r="AL221" s="132">
        <f t="shared" si="836"/>
        <v>1190.0239519186432</v>
      </c>
      <c r="AM221" s="132">
        <f t="shared" si="836"/>
        <v>1177.2317862536713</v>
      </c>
      <c r="AN221" s="84"/>
      <c r="AO221" s="83">
        <f>O221</f>
        <v>1554.2357901005012</v>
      </c>
      <c r="AP221" s="83">
        <f>AA221</f>
        <v>1342.047979364751</v>
      </c>
      <c r="AQ221" s="83">
        <f>AM221</f>
        <v>1177.2317862536713</v>
      </c>
      <c r="AR221" s="85"/>
      <c r="AS221" s="85"/>
    </row>
    <row r="222" spans="1:45" s="64" customFormat="1" ht="13.2" outlineLevel="1">
      <c r="A222" s="147" t="s">
        <v>173</v>
      </c>
      <c r="B222" s="126" t="s">
        <v>161</v>
      </c>
      <c r="C222" s="82"/>
      <c r="D222" s="132">
        <f t="shared" ref="D222:AM222" si="837">D249+D274</f>
        <v>-18849.307083333333</v>
      </c>
      <c r="E222" s="132">
        <f t="shared" si="837"/>
        <v>-18456.61318576389</v>
      </c>
      <c r="F222" s="132">
        <f t="shared" si="837"/>
        <v>-18072.100411060474</v>
      </c>
      <c r="G222" s="132">
        <f t="shared" si="837"/>
        <v>-17910.146263782914</v>
      </c>
      <c r="H222" s="132">
        <f t="shared" si="837"/>
        <v>-17618.117339686953</v>
      </c>
      <c r="I222" s="132">
        <f t="shared" si="837"/>
        <v>-17442.66990668733</v>
      </c>
      <c r="J222" s="132">
        <f t="shared" si="837"/>
        <v>-17260.339811238453</v>
      </c>
      <c r="K222" s="132">
        <f t="shared" si="837"/>
        <v>-17020.519835016425</v>
      </c>
      <c r="L222" s="132">
        <f t="shared" si="837"/>
        <v>-16827.615761078257</v>
      </c>
      <c r="M222" s="132">
        <f t="shared" si="837"/>
        <v>-16633.490432722458</v>
      </c>
      <c r="N222" s="132">
        <f t="shared" si="837"/>
        <v>-16427.764382040739</v>
      </c>
      <c r="O222" s="132">
        <f t="shared" si="837"/>
        <v>-16210.679290748227</v>
      </c>
      <c r="P222" s="132">
        <f t="shared" si="837"/>
        <v>-15935.536805524303</v>
      </c>
      <c r="Q222" s="132">
        <f t="shared" si="837"/>
        <v>-15728.706455409216</v>
      </c>
      <c r="R222" s="132">
        <f t="shared" si="837"/>
        <v>-15557.475070921522</v>
      </c>
      <c r="S222" s="132">
        <f t="shared" si="837"/>
        <v>-15389.811006943992</v>
      </c>
      <c r="T222" s="132">
        <f t="shared" si="837"/>
        <v>-15131.769944299327</v>
      </c>
      <c r="U222" s="132">
        <f t="shared" si="837"/>
        <v>-14972.974737126424</v>
      </c>
      <c r="V222" s="132">
        <f t="shared" si="837"/>
        <v>-14817.487763436291</v>
      </c>
      <c r="W222" s="132">
        <f t="shared" si="837"/>
        <v>-14618.305101698033</v>
      </c>
      <c r="X222" s="132">
        <f t="shared" si="837"/>
        <v>-14470.207078745992</v>
      </c>
      <c r="Y222" s="132">
        <f t="shared" si="837"/>
        <v>-14325.194431272117</v>
      </c>
      <c r="Z222" s="132">
        <f t="shared" si="837"/>
        <v>-14167.557880620616</v>
      </c>
      <c r="AA222" s="132">
        <f t="shared" si="837"/>
        <v>-13997.560424774352</v>
      </c>
      <c r="AB222" s="132">
        <f t="shared" si="837"/>
        <v>-13768.524582591552</v>
      </c>
      <c r="AC222" s="132">
        <f t="shared" si="837"/>
        <v>-13606.840320454228</v>
      </c>
      <c r="AD222" s="132">
        <f t="shared" si="837"/>
        <v>-13479.814480444764</v>
      </c>
      <c r="AE222" s="132">
        <f t="shared" si="837"/>
        <v>-13355.435012102165</v>
      </c>
      <c r="AF222" s="132">
        <f t="shared" si="837"/>
        <v>-13139.77678268337</v>
      </c>
      <c r="AG222" s="132">
        <f t="shared" si="837"/>
        <v>-13022.481433044133</v>
      </c>
      <c r="AH222" s="132">
        <f t="shared" si="837"/>
        <v>-12907.62973652238</v>
      </c>
      <c r="AI222" s="132">
        <f t="shared" si="837"/>
        <v>-12748.235783678165</v>
      </c>
      <c r="AJ222" s="132">
        <f t="shared" si="837"/>
        <v>-12639.097538184869</v>
      </c>
      <c r="AK222" s="132">
        <f t="shared" si="837"/>
        <v>-12532.233006139351</v>
      </c>
      <c r="AL222" s="132">
        <f t="shared" si="837"/>
        <v>-12411.949818511448</v>
      </c>
      <c r="AM222" s="132">
        <f t="shared" si="837"/>
        <v>-12278.527530625792</v>
      </c>
      <c r="AN222" s="123"/>
      <c r="AO222" s="83">
        <f>O222</f>
        <v>-16210.679290748227</v>
      </c>
      <c r="AP222" s="83">
        <f>AA222</f>
        <v>-13997.560424774352</v>
      </c>
      <c r="AQ222" s="83">
        <f>AM222</f>
        <v>-12278.527530625792</v>
      </c>
      <c r="AR222" s="124"/>
      <c r="AS222" s="124"/>
    </row>
    <row r="223" spans="1:45" s="64" customFormat="1" ht="13.2" outlineLevel="1">
      <c r="A223" s="147" t="s">
        <v>174</v>
      </c>
      <c r="B223" s="126" t="s">
        <v>161</v>
      </c>
      <c r="C223" s="82"/>
      <c r="D223" s="132">
        <f t="shared" ref="D223:AM223" si="838">D250+D275</f>
        <v>22612.98033088235</v>
      </c>
      <c r="E223" s="132">
        <f t="shared" si="838"/>
        <v>22424.422247817092</v>
      </c>
      <c r="F223" s="132">
        <f t="shared" si="838"/>
        <v>22176.81925216411</v>
      </c>
      <c r="G223" s="132">
        <f t="shared" si="838"/>
        <v>22063.50619127191</v>
      </c>
      <c r="H223" s="132">
        <f t="shared" si="838"/>
        <v>22002.985299237065</v>
      </c>
      <c r="I223" s="132">
        <f t="shared" si="838"/>
        <v>21930.607555759409</v>
      </c>
      <c r="J223" s="132">
        <f t="shared" si="838"/>
        <v>21923.885011404029</v>
      </c>
      <c r="K223" s="132">
        <f t="shared" si="838"/>
        <v>21873.760443153555</v>
      </c>
      <c r="L223" s="132">
        <f t="shared" si="838"/>
        <v>21813.626533511146</v>
      </c>
      <c r="M223" s="132">
        <f t="shared" si="838"/>
        <v>21779.845231235719</v>
      </c>
      <c r="N223" s="132">
        <f t="shared" si="838"/>
        <v>21734.777653014033</v>
      </c>
      <c r="O223" s="132">
        <f t="shared" si="838"/>
        <v>21671.385836518126</v>
      </c>
      <c r="P223" s="132">
        <f t="shared" si="838"/>
        <v>21558.000429876229</v>
      </c>
      <c r="Q223" s="132">
        <f t="shared" si="838"/>
        <v>21447.12601521903</v>
      </c>
      <c r="R223" s="132">
        <f t="shared" si="838"/>
        <v>21402.964186536359</v>
      </c>
      <c r="S223" s="132">
        <f t="shared" si="838"/>
        <v>21382.836112101933</v>
      </c>
      <c r="T223" s="132">
        <f t="shared" si="838"/>
        <v>21299.584762871029</v>
      </c>
      <c r="U223" s="132">
        <f t="shared" si="838"/>
        <v>21218.781155282941</v>
      </c>
      <c r="V223" s="132">
        <f t="shared" si="838"/>
        <v>21207.237733231897</v>
      </c>
      <c r="W223" s="132">
        <f t="shared" si="838"/>
        <v>20982.2184523592</v>
      </c>
      <c r="X223" s="132">
        <f t="shared" si="838"/>
        <v>20734.67223460172</v>
      </c>
      <c r="Y223" s="132">
        <f t="shared" si="838"/>
        <v>20525.739112067127</v>
      </c>
      <c r="Z223" s="132">
        <f t="shared" si="838"/>
        <v>20310.006802134354</v>
      </c>
      <c r="AA223" s="132">
        <f t="shared" si="838"/>
        <v>20076.464993756555</v>
      </c>
      <c r="AB223" s="132">
        <f t="shared" si="838"/>
        <v>19792.028835798392</v>
      </c>
      <c r="AC223" s="132">
        <f t="shared" si="838"/>
        <v>19513.518431131022</v>
      </c>
      <c r="AD223" s="132">
        <f t="shared" si="838"/>
        <v>19307.722091266773</v>
      </c>
      <c r="AE223" s="132">
        <f t="shared" si="838"/>
        <v>19128.517096718322</v>
      </c>
      <c r="AF223" s="132">
        <f t="shared" si="838"/>
        <v>18886.133774850416</v>
      </c>
      <c r="AG223" s="132">
        <f t="shared" si="838"/>
        <v>18648.800105521423</v>
      </c>
      <c r="AH223" s="132">
        <f t="shared" si="838"/>
        <v>18483.322652342667</v>
      </c>
      <c r="AI223" s="132">
        <f t="shared" si="838"/>
        <v>18287.836763752199</v>
      </c>
      <c r="AJ223" s="132">
        <f t="shared" si="838"/>
        <v>18096.423497840693</v>
      </c>
      <c r="AK223" s="132">
        <f t="shared" si="838"/>
        <v>17942.453890655292</v>
      </c>
      <c r="AL223" s="132">
        <f t="shared" si="838"/>
        <v>17780.540022835263</v>
      </c>
      <c r="AM223" s="132">
        <f t="shared" si="838"/>
        <v>17599.695439026193</v>
      </c>
      <c r="AN223" s="123"/>
      <c r="AO223" s="83">
        <f>SUM(D223:O223)</f>
        <v>264008.60158596857</v>
      </c>
      <c r="AP223" s="83">
        <f>SUM(P223:AA223)</f>
        <v>252145.63199003838</v>
      </c>
      <c r="AQ223" s="83">
        <f>SUM(AB223:AM223)</f>
        <v>223466.99260173863</v>
      </c>
      <c r="AR223" s="124"/>
      <c r="AS223" s="124"/>
    </row>
    <row r="224" spans="1:45" s="64" customFormat="1" ht="13.2" outlineLevel="1">
      <c r="A224" s="147" t="s">
        <v>175</v>
      </c>
      <c r="B224" s="126" t="s">
        <v>161</v>
      </c>
      <c r="C224" s="82"/>
      <c r="D224" s="132">
        <f t="shared" ref="D224:AM224" si="839">D251+D276</f>
        <v>-15937.83854166667</v>
      </c>
      <c r="E224" s="132">
        <f t="shared" si="839"/>
        <v>-15648.456488715279</v>
      </c>
      <c r="F224" s="132">
        <f t="shared" si="839"/>
        <v>-15322.446978533711</v>
      </c>
      <c r="G224" s="132">
        <f t="shared" si="839"/>
        <v>-15093.224276360479</v>
      </c>
      <c r="H224" s="132">
        <f t="shared" si="839"/>
        <v>-14902.795135683669</v>
      </c>
      <c r="I224" s="132">
        <f t="shared" si="839"/>
        <v>-14706.706059720758</v>
      </c>
      <c r="J224" s="132">
        <f t="shared" si="839"/>
        <v>-14556.631593089673</v>
      </c>
      <c r="K224" s="132">
        <f t="shared" si="839"/>
        <v>-14379.555220744498</v>
      </c>
      <c r="L224" s="132">
        <f t="shared" si="839"/>
        <v>-14198.043454737699</v>
      </c>
      <c r="M224" s="132">
        <f t="shared" si="839"/>
        <v>-14035.698906795602</v>
      </c>
      <c r="N224" s="132">
        <f t="shared" si="839"/>
        <v>-13867.976012904028</v>
      </c>
      <c r="O224" s="132">
        <f t="shared" si="839"/>
        <v>-13690.622345968528</v>
      </c>
      <c r="P224" s="132">
        <f t="shared" si="839"/>
        <v>-13484.151047094185</v>
      </c>
      <c r="Q224" s="132">
        <f t="shared" si="839"/>
        <v>-13281.981233613054</v>
      </c>
      <c r="R224" s="132">
        <f t="shared" si="839"/>
        <v>-13123.398291246114</v>
      </c>
      <c r="S224" s="132">
        <f t="shared" si="839"/>
        <v>-12981.244160178487</v>
      </c>
      <c r="T224" s="132">
        <f t="shared" si="839"/>
        <v>-12802.676573508104</v>
      </c>
      <c r="U224" s="132">
        <f t="shared" si="839"/>
        <v>-12627.829144893351</v>
      </c>
      <c r="V224" s="132">
        <f t="shared" si="839"/>
        <v>-12495.999371041406</v>
      </c>
      <c r="W224" s="132">
        <f t="shared" si="839"/>
        <v>-12347.228550811376</v>
      </c>
      <c r="X224" s="132">
        <f t="shared" si="839"/>
        <v>-12201.557122669474</v>
      </c>
      <c r="Y224" s="132">
        <f t="shared" si="839"/>
        <v>-12078.608015947191</v>
      </c>
      <c r="Z224" s="132">
        <f t="shared" si="839"/>
        <v>-11951.657848948293</v>
      </c>
      <c r="AA224" s="132">
        <f t="shared" si="839"/>
        <v>-11814.227477095204</v>
      </c>
      <c r="AB224" s="132">
        <f t="shared" si="839"/>
        <v>-11646.847737989054</v>
      </c>
      <c r="AC224" s="132">
        <f t="shared" si="839"/>
        <v>-11482.955076780947</v>
      </c>
      <c r="AD224" s="132">
        <f t="shared" si="839"/>
        <v>-11361.851846014679</v>
      </c>
      <c r="AE224" s="132">
        <f t="shared" si="839"/>
        <v>-11256.396599222704</v>
      </c>
      <c r="AF224" s="132">
        <f t="shared" si="839"/>
        <v>-11113.763336738899</v>
      </c>
      <c r="AG224" s="132">
        <f t="shared" si="839"/>
        <v>-10974.101600556838</v>
      </c>
      <c r="AH224" s="132">
        <f t="shared" si="839"/>
        <v>-10876.724483878572</v>
      </c>
      <c r="AI224" s="132">
        <f t="shared" si="839"/>
        <v>-10761.688557131101</v>
      </c>
      <c r="AJ224" s="132">
        <f t="shared" si="839"/>
        <v>-10649.04921219087</v>
      </c>
      <c r="AK224" s="132">
        <f t="shared" si="839"/>
        <v>-10558.444020270226</v>
      </c>
      <c r="AL224" s="132">
        <f t="shared" si="839"/>
        <v>-10463.163936514597</v>
      </c>
      <c r="AM224" s="132">
        <f t="shared" si="839"/>
        <v>-10356.743854503875</v>
      </c>
      <c r="AN224" s="123"/>
      <c r="AO224" s="83">
        <f>SUM(D224:O224)</f>
        <v>-176339.99501492057</v>
      </c>
      <c r="AP224" s="83">
        <f>SUM(P224:AA224)</f>
        <v>-151190.55883704621</v>
      </c>
      <c r="AQ224" s="83">
        <f>SUM(AB224:AM224)</f>
        <v>-131501.73026179237</v>
      </c>
      <c r="AR224" s="124"/>
      <c r="AS224" s="124"/>
    </row>
    <row r="225" spans="1:45" s="64" customFormat="1" ht="13.2" outlineLevel="1">
      <c r="A225" s="147" t="s">
        <v>176</v>
      </c>
      <c r="B225" s="126" t="s">
        <v>161</v>
      </c>
      <c r="C225" s="82"/>
      <c r="D225" s="132">
        <f t="shared" ref="D225:AM225" si="840">D252+D277</f>
        <v>882.69291666666686</v>
      </c>
      <c r="E225" s="132">
        <f t="shared" si="840"/>
        <v>392.69389756944292</v>
      </c>
      <c r="F225" s="132">
        <f t="shared" si="840"/>
        <v>384.51277470341665</v>
      </c>
      <c r="G225" s="132">
        <f t="shared" si="840"/>
        <v>161.95414727755997</v>
      </c>
      <c r="H225" s="132">
        <f t="shared" si="840"/>
        <v>292.02892409596097</v>
      </c>
      <c r="I225" s="132">
        <f t="shared" si="840"/>
        <v>175.44743299962283</v>
      </c>
      <c r="J225" s="132">
        <f t="shared" si="840"/>
        <v>182.33009544887682</v>
      </c>
      <c r="K225" s="132">
        <f t="shared" si="840"/>
        <v>239.81997622202834</v>
      </c>
      <c r="L225" s="132">
        <f t="shared" si="840"/>
        <v>192.90407393816713</v>
      </c>
      <c r="M225" s="132">
        <f t="shared" si="840"/>
        <v>194.12532835579987</v>
      </c>
      <c r="N225" s="132">
        <f t="shared" si="840"/>
        <v>205.72605068171833</v>
      </c>
      <c r="O225" s="132">
        <f t="shared" si="840"/>
        <v>217.08509129251252</v>
      </c>
      <c r="P225" s="132">
        <f t="shared" si="840"/>
        <v>275.14248522392336</v>
      </c>
      <c r="Q225" s="132">
        <f t="shared" si="840"/>
        <v>206.83035011508764</v>
      </c>
      <c r="R225" s="132">
        <f t="shared" si="840"/>
        <v>171.2313844876935</v>
      </c>
      <c r="S225" s="132">
        <f t="shared" si="840"/>
        <v>167.66406397753053</v>
      </c>
      <c r="T225" s="132">
        <f t="shared" si="840"/>
        <v>258.04106264466463</v>
      </c>
      <c r="U225" s="132">
        <f t="shared" si="840"/>
        <v>158.79520717290325</v>
      </c>
      <c r="V225" s="132">
        <f t="shared" si="840"/>
        <v>155.4869736901328</v>
      </c>
      <c r="W225" s="132">
        <f t="shared" si="840"/>
        <v>199.18266173825759</v>
      </c>
      <c r="X225" s="132">
        <f t="shared" si="840"/>
        <v>148.09802295204099</v>
      </c>
      <c r="Y225" s="132">
        <f t="shared" si="840"/>
        <v>145.0126474738754</v>
      </c>
      <c r="Z225" s="132">
        <f t="shared" si="840"/>
        <v>157.63655065150124</v>
      </c>
      <c r="AA225" s="132">
        <f t="shared" si="840"/>
        <v>169.99745584626362</v>
      </c>
      <c r="AB225" s="132">
        <f t="shared" si="840"/>
        <v>229.03584218280048</v>
      </c>
      <c r="AC225" s="132">
        <f t="shared" si="840"/>
        <v>161.68426213732346</v>
      </c>
      <c r="AD225" s="132">
        <f t="shared" si="840"/>
        <v>127.02584000946445</v>
      </c>
      <c r="AE225" s="132">
        <f t="shared" si="840"/>
        <v>124.37946834259856</v>
      </c>
      <c r="AF225" s="132">
        <f t="shared" si="840"/>
        <v>215.6582294187956</v>
      </c>
      <c r="AG225" s="132">
        <f t="shared" si="840"/>
        <v>117.29534963923652</v>
      </c>
      <c r="AH225" s="132">
        <f t="shared" si="840"/>
        <v>114.85169652175318</v>
      </c>
      <c r="AI225" s="132">
        <f t="shared" si="840"/>
        <v>159.39395284421516</v>
      </c>
      <c r="AJ225" s="132">
        <f t="shared" si="840"/>
        <v>109.13824549329547</v>
      </c>
      <c r="AK225" s="132">
        <f t="shared" si="840"/>
        <v>106.86453204551799</v>
      </c>
      <c r="AL225" s="132">
        <f t="shared" si="840"/>
        <v>120.28318762790332</v>
      </c>
      <c r="AM225" s="132">
        <f t="shared" si="840"/>
        <v>133.42228788565626</v>
      </c>
      <c r="AN225" s="123"/>
      <c r="AO225" s="83">
        <f t="shared" ref="AO225:AO226" si="841">SUM(D225:O225)</f>
        <v>3521.3207092517732</v>
      </c>
      <c r="AP225" s="83">
        <f t="shared" ref="AP225:AP226" si="842">SUM(P225:AA225)</f>
        <v>2213.1188659738746</v>
      </c>
      <c r="AQ225" s="83">
        <f t="shared" ref="AQ225:AQ226" si="843">SUM(AB225:AM225)</f>
        <v>1719.0328941485604</v>
      </c>
      <c r="AR225" s="124"/>
      <c r="AS225" s="124"/>
    </row>
    <row r="226" spans="1:45" s="64" customFormat="1" ht="13.2" outlineLevel="1">
      <c r="A226" s="147" t="s">
        <v>192</v>
      </c>
      <c r="B226" s="126" t="s">
        <v>161</v>
      </c>
      <c r="C226" s="82"/>
      <c r="D226" s="132">
        <f t="shared" ref="D226:AM226" si="844">D253+D278</f>
        <v>0</v>
      </c>
      <c r="E226" s="132">
        <f t="shared" si="844"/>
        <v>0</v>
      </c>
      <c r="F226" s="132">
        <f t="shared" si="844"/>
        <v>0</v>
      </c>
      <c r="G226" s="132">
        <f t="shared" si="844"/>
        <v>0</v>
      </c>
      <c r="H226" s="132">
        <f t="shared" si="844"/>
        <v>0</v>
      </c>
      <c r="I226" s="132">
        <f t="shared" si="844"/>
        <v>0</v>
      </c>
      <c r="J226" s="132">
        <f t="shared" si="844"/>
        <v>0</v>
      </c>
      <c r="K226" s="132">
        <f t="shared" si="844"/>
        <v>0</v>
      </c>
      <c r="L226" s="132">
        <f t="shared" si="844"/>
        <v>0</v>
      </c>
      <c r="M226" s="132">
        <f t="shared" si="844"/>
        <v>0</v>
      </c>
      <c r="N226" s="132">
        <f t="shared" si="844"/>
        <v>0</v>
      </c>
      <c r="O226" s="132">
        <f t="shared" si="844"/>
        <v>0</v>
      </c>
      <c r="P226" s="132">
        <f t="shared" si="844"/>
        <v>0</v>
      </c>
      <c r="Q226" s="132">
        <f t="shared" si="844"/>
        <v>0</v>
      </c>
      <c r="R226" s="132">
        <f t="shared" si="844"/>
        <v>0</v>
      </c>
      <c r="S226" s="132">
        <f t="shared" si="844"/>
        <v>0</v>
      </c>
      <c r="T226" s="132">
        <f t="shared" si="844"/>
        <v>0</v>
      </c>
      <c r="U226" s="132">
        <f t="shared" si="844"/>
        <v>0</v>
      </c>
      <c r="V226" s="132">
        <f t="shared" si="844"/>
        <v>0</v>
      </c>
      <c r="W226" s="132">
        <f t="shared" si="844"/>
        <v>0</v>
      </c>
      <c r="X226" s="132">
        <f t="shared" si="844"/>
        <v>0</v>
      </c>
      <c r="Y226" s="132">
        <f t="shared" si="844"/>
        <v>0</v>
      </c>
      <c r="Z226" s="132">
        <f t="shared" si="844"/>
        <v>0</v>
      </c>
      <c r="AA226" s="132">
        <f t="shared" si="844"/>
        <v>0</v>
      </c>
      <c r="AB226" s="132">
        <f t="shared" si="844"/>
        <v>0</v>
      </c>
      <c r="AC226" s="132">
        <f t="shared" si="844"/>
        <v>0</v>
      </c>
      <c r="AD226" s="132">
        <f t="shared" si="844"/>
        <v>0</v>
      </c>
      <c r="AE226" s="132">
        <f t="shared" si="844"/>
        <v>0</v>
      </c>
      <c r="AF226" s="132">
        <f t="shared" si="844"/>
        <v>0</v>
      </c>
      <c r="AG226" s="132">
        <f t="shared" si="844"/>
        <v>0</v>
      </c>
      <c r="AH226" s="132">
        <f t="shared" si="844"/>
        <v>0</v>
      </c>
      <c r="AI226" s="132">
        <f t="shared" si="844"/>
        <v>0</v>
      </c>
      <c r="AJ226" s="132">
        <f t="shared" si="844"/>
        <v>0</v>
      </c>
      <c r="AK226" s="132">
        <f t="shared" si="844"/>
        <v>0</v>
      </c>
      <c r="AL226" s="132">
        <f t="shared" si="844"/>
        <v>0</v>
      </c>
      <c r="AM226" s="132">
        <f t="shared" si="844"/>
        <v>0</v>
      </c>
      <c r="AN226" s="123"/>
      <c r="AO226" s="83">
        <f t="shared" si="841"/>
        <v>0</v>
      </c>
      <c r="AP226" s="83">
        <f t="shared" si="842"/>
        <v>0</v>
      </c>
      <c r="AQ226" s="83">
        <f t="shared" si="843"/>
        <v>0</v>
      </c>
      <c r="AR226" s="124"/>
      <c r="AS226" s="124"/>
    </row>
    <row r="227" spans="1:45" s="64" customFormat="1" ht="13.2" outlineLevel="1">
      <c r="A227" s="147" t="s">
        <v>201</v>
      </c>
      <c r="B227" s="126" t="s">
        <v>161</v>
      </c>
      <c r="C227" s="82"/>
      <c r="D227" s="132">
        <f t="shared" ref="D227:AM227" si="845">D254+D279</f>
        <v>7557.8347058823474</v>
      </c>
      <c r="E227" s="132">
        <f t="shared" si="845"/>
        <v>7168.659656671256</v>
      </c>
      <c r="F227" s="132">
        <f t="shared" si="845"/>
        <v>7238.8850483338156</v>
      </c>
      <c r="G227" s="132">
        <f t="shared" si="845"/>
        <v>7132.2360621889911</v>
      </c>
      <c r="H227" s="132">
        <f t="shared" si="845"/>
        <v>7392.2190876493569</v>
      </c>
      <c r="I227" s="132">
        <f t="shared" si="845"/>
        <v>7399.3489290382731</v>
      </c>
      <c r="J227" s="132">
        <f t="shared" si="845"/>
        <v>7549.583513763233</v>
      </c>
      <c r="K227" s="132">
        <f t="shared" si="845"/>
        <v>7734.025198631085</v>
      </c>
      <c r="L227" s="132">
        <f t="shared" si="845"/>
        <v>7808.4871527116138</v>
      </c>
      <c r="M227" s="132">
        <f t="shared" si="845"/>
        <v>7938.2716527959165</v>
      </c>
      <c r="N227" s="132">
        <f t="shared" si="845"/>
        <v>8072.5276907917232</v>
      </c>
      <c r="O227" s="132">
        <f t="shared" si="845"/>
        <v>8197.8485818421104</v>
      </c>
      <c r="P227" s="132">
        <f t="shared" si="845"/>
        <v>8348.9918680059673</v>
      </c>
      <c r="Q227" s="132">
        <f t="shared" si="845"/>
        <v>8371.975131721063</v>
      </c>
      <c r="R227" s="132">
        <f t="shared" si="845"/>
        <v>8450.7972797779385</v>
      </c>
      <c r="S227" s="132">
        <f t="shared" si="845"/>
        <v>8569.2560159009772</v>
      </c>
      <c r="T227" s="132">
        <f t="shared" si="845"/>
        <v>8754.9492520075892</v>
      </c>
      <c r="U227" s="132">
        <f t="shared" si="845"/>
        <v>8749.7472175624935</v>
      </c>
      <c r="V227" s="132">
        <f t="shared" si="845"/>
        <v>8866.7253358806247</v>
      </c>
      <c r="W227" s="132">
        <f t="shared" si="845"/>
        <v>8834.1725632860816</v>
      </c>
      <c r="X227" s="132">
        <f t="shared" si="845"/>
        <v>8681.2131348842868</v>
      </c>
      <c r="Y227" s="132">
        <f t="shared" si="845"/>
        <v>8592.1437435938115</v>
      </c>
      <c r="Z227" s="132">
        <f t="shared" si="845"/>
        <v>8515.9855038375626</v>
      </c>
      <c r="AA227" s="132">
        <f t="shared" si="845"/>
        <v>8432.2349725076147</v>
      </c>
      <c r="AB227" s="132">
        <f t="shared" si="845"/>
        <v>8374.2169399921386</v>
      </c>
      <c r="AC227" s="132">
        <f t="shared" si="845"/>
        <v>8192.2476164873988</v>
      </c>
      <c r="AD227" s="132">
        <f t="shared" si="845"/>
        <v>8072.8960852615583</v>
      </c>
      <c r="AE227" s="132">
        <f t="shared" si="845"/>
        <v>7996.4999658382167</v>
      </c>
      <c r="AF227" s="132">
        <f t="shared" si="845"/>
        <v>7988.0286675303123</v>
      </c>
      <c r="AG227" s="132">
        <f t="shared" si="845"/>
        <v>7791.9938546038211</v>
      </c>
      <c r="AH227" s="132">
        <f t="shared" si="845"/>
        <v>7721.4498649858488</v>
      </c>
      <c r="AI227" s="132">
        <f t="shared" si="845"/>
        <v>7685.5421594653126</v>
      </c>
      <c r="AJ227" s="132">
        <f t="shared" si="845"/>
        <v>7556.5125311431184</v>
      </c>
      <c r="AK227" s="132">
        <f t="shared" si="845"/>
        <v>7490.8744024305834</v>
      </c>
      <c r="AL227" s="132">
        <f t="shared" si="845"/>
        <v>7437.6592739485695</v>
      </c>
      <c r="AM227" s="132">
        <f t="shared" si="845"/>
        <v>7376.373872407974</v>
      </c>
      <c r="AN227" s="123"/>
      <c r="AO227" s="83">
        <f t="shared" ref="AO227:AO229" si="846">SUM(D227:O227)</f>
        <v>91189.927280299715</v>
      </c>
      <c r="AP227" s="83">
        <f t="shared" ref="AP227:AP229" si="847">SUM(P227:AA227)</f>
        <v>103168.19201896602</v>
      </c>
      <c r="AQ227" s="83">
        <f t="shared" ref="AQ227:AQ229" si="848">SUM(AB227:AM227)</f>
        <v>93684.29523409484</v>
      </c>
      <c r="AR227" s="124"/>
      <c r="AS227" s="124"/>
    </row>
    <row r="228" spans="1:45" s="64" customFormat="1" ht="13.2" outlineLevel="1">
      <c r="A228" s="147" t="s">
        <v>177</v>
      </c>
      <c r="B228" s="126" t="s">
        <v>161</v>
      </c>
      <c r="C228" s="82"/>
      <c r="D228" s="132">
        <f t="shared" ref="D228:AM228" si="849">D255+D280</f>
        <v>-47.956517857142856</v>
      </c>
      <c r="E228" s="132">
        <f t="shared" si="849"/>
        <v>-39.15175</v>
      </c>
      <c r="F228" s="132">
        <f t="shared" si="849"/>
        <v>-38.329500000000003</v>
      </c>
      <c r="G228" s="132">
        <f t="shared" si="849"/>
        <v>-54.78781764648437</v>
      </c>
      <c r="H228" s="132">
        <f t="shared" si="849"/>
        <v>-43.721536570371093</v>
      </c>
      <c r="I228" s="132">
        <f t="shared" si="849"/>
        <v>-51.981358272501701</v>
      </c>
      <c r="J228" s="132">
        <f t="shared" si="849"/>
        <v>-50.777952317514107</v>
      </c>
      <c r="K228" s="132">
        <f t="shared" si="849"/>
        <v>-45.48007783303558</v>
      </c>
      <c r="L228" s="132">
        <f t="shared" si="849"/>
        <v>-48.346467574598037</v>
      </c>
      <c r="M228" s="132">
        <f t="shared" si="849"/>
        <v>-47.525642857142856</v>
      </c>
      <c r="N228" s="132">
        <f t="shared" si="849"/>
        <v>-45.859678571428567</v>
      </c>
      <c r="O228" s="132">
        <f t="shared" si="849"/>
        <v>-44.162089285714281</v>
      </c>
      <c r="P228" s="132">
        <f t="shared" si="849"/>
        <v>-38.699982142857145</v>
      </c>
      <c r="Q228" s="132">
        <f t="shared" si="849"/>
        <v>-43.15008928571428</v>
      </c>
      <c r="R228" s="132">
        <f t="shared" si="849"/>
        <v>-45.248642857142855</v>
      </c>
      <c r="S228" s="132">
        <f t="shared" si="849"/>
        <v>-44.869142857142855</v>
      </c>
      <c r="T228" s="132">
        <f t="shared" si="849"/>
        <v>-36.992232142857148</v>
      </c>
      <c r="U228" s="132">
        <f t="shared" si="849"/>
        <v>-43.983642857142854</v>
      </c>
      <c r="V228" s="132">
        <f t="shared" si="849"/>
        <v>-43.667392857142858</v>
      </c>
      <c r="W228" s="132">
        <f t="shared" si="849"/>
        <v>-39.586624999999998</v>
      </c>
      <c r="X228" s="132">
        <f t="shared" si="849"/>
        <v>-42.940017857142855</v>
      </c>
      <c r="Y228" s="132">
        <f t="shared" si="849"/>
        <v>-42.623767857142852</v>
      </c>
      <c r="Z228" s="132">
        <f t="shared" si="849"/>
        <v>-41.052678571428565</v>
      </c>
      <c r="AA228" s="132">
        <f t="shared" si="849"/>
        <v>-39.481589285714286</v>
      </c>
      <c r="AB228" s="132">
        <f t="shared" si="849"/>
        <v>-34.114357142857145</v>
      </c>
      <c r="AC228" s="132">
        <f t="shared" si="849"/>
        <v>-38.659339285714282</v>
      </c>
      <c r="AD228" s="132">
        <f t="shared" si="849"/>
        <v>-40.821142857142853</v>
      </c>
      <c r="AE228" s="132">
        <f t="shared" si="849"/>
        <v>-40.568142857142853</v>
      </c>
      <c r="AF228" s="132">
        <f t="shared" si="849"/>
        <v>-32.754482142857142</v>
      </c>
      <c r="AG228" s="132">
        <f t="shared" si="849"/>
        <v>-39.840767857142858</v>
      </c>
      <c r="AH228" s="132">
        <f t="shared" si="849"/>
        <v>-39.619392857142856</v>
      </c>
      <c r="AI228" s="132">
        <f t="shared" si="849"/>
        <v>-35.601875</v>
      </c>
      <c r="AJ228" s="132">
        <f t="shared" si="849"/>
        <v>-39.050142857142852</v>
      </c>
      <c r="AK228" s="132">
        <f t="shared" si="849"/>
        <v>-38.828767857142857</v>
      </c>
      <c r="AL228" s="132">
        <f t="shared" si="849"/>
        <v>-37.352553571428565</v>
      </c>
      <c r="AM228" s="132">
        <f t="shared" si="849"/>
        <v>-35.844714285714282</v>
      </c>
      <c r="AN228" s="123"/>
      <c r="AO228" s="83">
        <f t="shared" si="846"/>
        <v>-558.08038878593345</v>
      </c>
      <c r="AP228" s="83">
        <f t="shared" si="847"/>
        <v>-502.29580357142856</v>
      </c>
      <c r="AQ228" s="83">
        <f t="shared" si="848"/>
        <v>-453.05567857142859</v>
      </c>
      <c r="AR228" s="124"/>
      <c r="AS228" s="124"/>
    </row>
    <row r="229" spans="1:45" s="64" customFormat="1" ht="13.2" outlineLevel="1">
      <c r="A229" s="147" t="s">
        <v>178</v>
      </c>
      <c r="B229" s="126" t="s">
        <v>161</v>
      </c>
      <c r="C229" s="82"/>
      <c r="D229" s="132">
        <f t="shared" ref="D229:AC229" si="850">D256+D281</f>
        <v>7509.8781880252045</v>
      </c>
      <c r="E229" s="132">
        <f t="shared" si="850"/>
        <v>7129.507906671256</v>
      </c>
      <c r="F229" s="132">
        <f t="shared" si="850"/>
        <v>7200.5555483338158</v>
      </c>
      <c r="G229" s="132">
        <f t="shared" si="850"/>
        <v>7077.4482445425065</v>
      </c>
      <c r="H229" s="132">
        <f t="shared" si="850"/>
        <v>7348.4975510789855</v>
      </c>
      <c r="I229" s="132">
        <f t="shared" si="850"/>
        <v>7347.3675707657712</v>
      </c>
      <c r="J229" s="132">
        <f t="shared" si="850"/>
        <v>7498.8055614457189</v>
      </c>
      <c r="K229" s="132">
        <f t="shared" si="850"/>
        <v>7688.5451207980495</v>
      </c>
      <c r="L229" s="132">
        <f t="shared" si="850"/>
        <v>7760.1406851370157</v>
      </c>
      <c r="M229" s="132">
        <f t="shared" si="850"/>
        <v>7890.7460099387736</v>
      </c>
      <c r="N229" s="132">
        <f t="shared" si="850"/>
        <v>8026.6680122202943</v>
      </c>
      <c r="O229" s="132">
        <f t="shared" si="850"/>
        <v>8153.6864925563959</v>
      </c>
      <c r="P229" s="132">
        <f t="shared" si="850"/>
        <v>8310.291885863111</v>
      </c>
      <c r="Q229" s="132">
        <f t="shared" si="850"/>
        <v>8328.8250424353482</v>
      </c>
      <c r="R229" s="132">
        <f t="shared" si="850"/>
        <v>8405.5486369207956</v>
      </c>
      <c r="S229" s="132">
        <f t="shared" si="850"/>
        <v>8524.3868730438335</v>
      </c>
      <c r="T229" s="132">
        <f t="shared" si="850"/>
        <v>8717.9570198647325</v>
      </c>
      <c r="U229" s="132">
        <f t="shared" si="850"/>
        <v>8705.76357470535</v>
      </c>
      <c r="V229" s="132">
        <f t="shared" si="850"/>
        <v>8823.0579430234811</v>
      </c>
      <c r="W229" s="132">
        <f t="shared" si="850"/>
        <v>8794.5859382860817</v>
      </c>
      <c r="X229" s="132">
        <f t="shared" si="850"/>
        <v>8638.2731170271436</v>
      </c>
      <c r="Y229" s="132">
        <f t="shared" si="850"/>
        <v>8549.5199757366681</v>
      </c>
      <c r="Z229" s="132">
        <f t="shared" si="850"/>
        <v>8474.9328252661344</v>
      </c>
      <c r="AA229" s="132">
        <f t="shared" si="850"/>
        <v>8392.7533832218996</v>
      </c>
      <c r="AB229" s="132">
        <f t="shared" si="850"/>
        <v>8340.102582849282</v>
      </c>
      <c r="AC229" s="132">
        <f t="shared" si="850"/>
        <v>8153.5882772016848</v>
      </c>
      <c r="AD229" s="132">
        <f t="shared" ref="AD229:AM229" si="851">AD256+AD281</f>
        <v>8032.0749424044152</v>
      </c>
      <c r="AE229" s="132">
        <f t="shared" si="851"/>
        <v>7955.9318229810742</v>
      </c>
      <c r="AF229" s="132">
        <f t="shared" si="851"/>
        <v>7955.274185387455</v>
      </c>
      <c r="AG229" s="132">
        <f t="shared" si="851"/>
        <v>7752.1530867466781</v>
      </c>
      <c r="AH229" s="132">
        <f t="shared" si="851"/>
        <v>7681.8304721287059</v>
      </c>
      <c r="AI229" s="132">
        <f t="shared" si="851"/>
        <v>7649.9402844653123</v>
      </c>
      <c r="AJ229" s="132">
        <f t="shared" si="851"/>
        <v>7517.462388285976</v>
      </c>
      <c r="AK229" s="132">
        <f t="shared" si="851"/>
        <v>7452.0456345734401</v>
      </c>
      <c r="AL229" s="132">
        <f t="shared" si="851"/>
        <v>7400.3067203771407</v>
      </c>
      <c r="AM229" s="132">
        <f t="shared" si="851"/>
        <v>7340.52915812226</v>
      </c>
      <c r="AN229" s="123"/>
      <c r="AO229" s="83">
        <f t="shared" si="846"/>
        <v>90631.846891513793</v>
      </c>
      <c r="AP229" s="83">
        <f t="shared" si="847"/>
        <v>102665.89621539459</v>
      </c>
      <c r="AQ229" s="83">
        <f t="shared" si="848"/>
        <v>93231.239555523411</v>
      </c>
      <c r="AR229" s="124"/>
      <c r="AS229" s="124"/>
    </row>
    <row r="230" spans="1:45" outlineLevel="1">
      <c r="A230" s="146" t="s">
        <v>153</v>
      </c>
      <c r="AN230" s="60"/>
    </row>
    <row r="231" spans="1:45" outlineLevel="1">
      <c r="A231" s="145" t="s">
        <v>190</v>
      </c>
      <c r="AN231" s="60"/>
    </row>
    <row r="232" spans="1:45" s="86" customFormat="1" ht="13.2" outlineLevel="1">
      <c r="A232" s="230" t="s">
        <v>417</v>
      </c>
      <c r="B232" s="122" t="s">
        <v>158</v>
      </c>
      <c r="C232" s="132"/>
      <c r="D232" s="132">
        <f>INT(D242/D238)</f>
        <v>1265</v>
      </c>
      <c r="E232" s="132">
        <f t="shared" ref="E232:AM232" si="852">INT(E242/E238)</f>
        <v>1238</v>
      </c>
      <c r="F232" s="132">
        <f t="shared" si="852"/>
        <v>1212</v>
      </c>
      <c r="G232" s="132">
        <f t="shared" si="852"/>
        <v>1202</v>
      </c>
      <c r="H232" s="132">
        <f t="shared" si="852"/>
        <v>1182</v>
      </c>
      <c r="I232" s="132">
        <f t="shared" si="852"/>
        <v>1170</v>
      </c>
      <c r="J232" s="132">
        <f t="shared" si="852"/>
        <v>1158</v>
      </c>
      <c r="K232" s="132">
        <f t="shared" si="852"/>
        <v>1142</v>
      </c>
      <c r="L232" s="132">
        <f t="shared" si="852"/>
        <v>1129</v>
      </c>
      <c r="M232" s="132">
        <f t="shared" si="852"/>
        <v>1116</v>
      </c>
      <c r="N232" s="132">
        <f t="shared" si="852"/>
        <v>1102</v>
      </c>
      <c r="O232" s="132">
        <f t="shared" si="852"/>
        <v>1087</v>
      </c>
      <c r="P232" s="132">
        <f t="shared" si="852"/>
        <v>1069</v>
      </c>
      <c r="Q232" s="132">
        <f t="shared" si="852"/>
        <v>1055</v>
      </c>
      <c r="R232" s="132">
        <f t="shared" si="852"/>
        <v>1044</v>
      </c>
      <c r="S232" s="132">
        <f t="shared" si="852"/>
        <v>1032</v>
      </c>
      <c r="T232" s="132">
        <f t="shared" si="852"/>
        <v>1015</v>
      </c>
      <c r="U232" s="132">
        <f t="shared" si="852"/>
        <v>1004</v>
      </c>
      <c r="V232" s="132">
        <f t="shared" si="852"/>
        <v>994</v>
      </c>
      <c r="W232" s="132">
        <f t="shared" si="852"/>
        <v>981</v>
      </c>
      <c r="X232" s="132">
        <f t="shared" si="852"/>
        <v>971</v>
      </c>
      <c r="Y232" s="132">
        <f t="shared" si="852"/>
        <v>961</v>
      </c>
      <c r="Z232" s="132">
        <f t="shared" si="852"/>
        <v>950</v>
      </c>
      <c r="AA232" s="132">
        <f t="shared" si="852"/>
        <v>939</v>
      </c>
      <c r="AB232" s="132">
        <f t="shared" si="852"/>
        <v>924</v>
      </c>
      <c r="AC232" s="132">
        <f t="shared" si="852"/>
        <v>913</v>
      </c>
      <c r="AD232" s="132">
        <f t="shared" si="852"/>
        <v>904</v>
      </c>
      <c r="AE232" s="132">
        <f t="shared" si="852"/>
        <v>896</v>
      </c>
      <c r="AF232" s="132">
        <f t="shared" si="852"/>
        <v>881</v>
      </c>
      <c r="AG232" s="132">
        <f t="shared" si="852"/>
        <v>873</v>
      </c>
      <c r="AH232" s="132">
        <f t="shared" si="852"/>
        <v>866</v>
      </c>
      <c r="AI232" s="132">
        <f t="shared" si="852"/>
        <v>855</v>
      </c>
      <c r="AJ232" s="132">
        <f t="shared" si="852"/>
        <v>848</v>
      </c>
      <c r="AK232" s="132">
        <f t="shared" si="852"/>
        <v>841</v>
      </c>
      <c r="AL232" s="132">
        <f t="shared" si="852"/>
        <v>833</v>
      </c>
      <c r="AM232" s="132">
        <f t="shared" si="852"/>
        <v>824</v>
      </c>
      <c r="AN232" s="84"/>
      <c r="AO232" s="83">
        <f>O232</f>
        <v>1087</v>
      </c>
      <c r="AP232" s="83">
        <f>AA232</f>
        <v>939</v>
      </c>
      <c r="AQ232" s="83">
        <f>AM232</f>
        <v>824</v>
      </c>
      <c r="AR232" s="85"/>
      <c r="AS232" s="85"/>
    </row>
    <row r="233" spans="1:45" s="64" customFormat="1" ht="13.2" outlineLevel="1">
      <c r="A233" s="147" t="s">
        <v>194</v>
      </c>
      <c r="B233" s="122" t="s">
        <v>158</v>
      </c>
      <c r="C233" s="82"/>
      <c r="D233" s="89">
        <f>'0'!D14</f>
        <v>130</v>
      </c>
      <c r="E233" s="89">
        <f>'0'!E14</f>
        <v>122.85</v>
      </c>
      <c r="F233" s="89">
        <f>'0'!F14</f>
        <v>116.09324999999998</v>
      </c>
      <c r="G233" s="89">
        <f>'0'!G14</f>
        <v>109.70812124999998</v>
      </c>
      <c r="H233" s="89">
        <f>'0'!H14</f>
        <v>103.67417458124997</v>
      </c>
      <c r="I233" s="89">
        <f>'0'!I14</f>
        <v>97.972094979281223</v>
      </c>
      <c r="J233" s="89">
        <f>'0'!J14</f>
        <v>92.583629755420745</v>
      </c>
      <c r="K233" s="89">
        <f>'0'!K14</f>
        <v>87.491530118872603</v>
      </c>
      <c r="L233" s="89">
        <f>'0'!L14</f>
        <v>82.679495962334599</v>
      </c>
      <c r="M233" s="89">
        <f>'0'!M14</f>
        <v>80</v>
      </c>
      <c r="N233" s="89">
        <f>'0'!N14</f>
        <v>80</v>
      </c>
      <c r="O233" s="89">
        <f>'0'!O14</f>
        <v>80</v>
      </c>
      <c r="P233" s="89">
        <f>'0'!P14</f>
        <v>80</v>
      </c>
      <c r="Q233" s="89">
        <f>'0'!Q14</f>
        <v>80</v>
      </c>
      <c r="R233" s="89">
        <f>'0'!R14</f>
        <v>80</v>
      </c>
      <c r="S233" s="89">
        <f>'0'!S14</f>
        <v>80</v>
      </c>
      <c r="T233" s="89">
        <f>'0'!T14</f>
        <v>80</v>
      </c>
      <c r="U233" s="89">
        <f>'0'!U14</f>
        <v>80</v>
      </c>
      <c r="V233" s="89">
        <f>'0'!V14</f>
        <v>80</v>
      </c>
      <c r="W233" s="89">
        <f>'0'!W14</f>
        <v>80</v>
      </c>
      <c r="X233" s="89">
        <f>'0'!X14</f>
        <v>80</v>
      </c>
      <c r="Y233" s="89">
        <f>'0'!Y14</f>
        <v>80</v>
      </c>
      <c r="Z233" s="89">
        <f>'0'!Z14</f>
        <v>80</v>
      </c>
      <c r="AA233" s="89">
        <f>'0'!AA14</f>
        <v>80</v>
      </c>
      <c r="AB233" s="89">
        <f>'0'!AB14</f>
        <v>80</v>
      </c>
      <c r="AC233" s="89">
        <f>'0'!AC14</f>
        <v>80</v>
      </c>
      <c r="AD233" s="89">
        <f>'0'!AD14</f>
        <v>80</v>
      </c>
      <c r="AE233" s="89">
        <f>'0'!AE14</f>
        <v>80</v>
      </c>
      <c r="AF233" s="89">
        <f>'0'!AF14</f>
        <v>80</v>
      </c>
      <c r="AG233" s="89">
        <f>'0'!AG14</f>
        <v>80</v>
      </c>
      <c r="AH233" s="89">
        <f>'0'!AH14</f>
        <v>80</v>
      </c>
      <c r="AI233" s="89">
        <f>'0'!AI14</f>
        <v>80</v>
      </c>
      <c r="AJ233" s="89">
        <f>'0'!AJ14</f>
        <v>80</v>
      </c>
      <c r="AK233" s="89">
        <f>'0'!AK14</f>
        <v>80</v>
      </c>
      <c r="AL233" s="89">
        <f>'0'!AL14</f>
        <v>80</v>
      </c>
      <c r="AM233" s="89">
        <f>'0'!AM14</f>
        <v>80</v>
      </c>
      <c r="AN233" s="60"/>
      <c r="AO233" s="83">
        <f>O233</f>
        <v>80</v>
      </c>
      <c r="AP233" s="83">
        <f>AA233</f>
        <v>80</v>
      </c>
      <c r="AQ233" s="83">
        <f>AM233</f>
        <v>80</v>
      </c>
      <c r="AR233" s="124"/>
      <c r="AS233" s="124"/>
    </row>
    <row r="234" spans="1:45" s="64" customFormat="1" ht="13.2" outlineLevel="1">
      <c r="A234" s="147" t="s">
        <v>195</v>
      </c>
      <c r="B234" s="122" t="s">
        <v>158</v>
      </c>
      <c r="C234" s="82"/>
      <c r="D234" s="144">
        <v>0.1875</v>
      </c>
      <c r="E234" s="144"/>
      <c r="F234" s="144"/>
      <c r="G234" s="144">
        <v>0.1875</v>
      </c>
      <c r="H234" s="144">
        <v>0.1875</v>
      </c>
      <c r="I234" s="144">
        <v>0.1875</v>
      </c>
      <c r="J234" s="144">
        <v>0.1875</v>
      </c>
      <c r="K234" s="144">
        <v>0.1875</v>
      </c>
      <c r="L234" s="144">
        <v>0.1875</v>
      </c>
      <c r="M234" s="144">
        <v>0.1875</v>
      </c>
      <c r="N234" s="144">
        <v>0.1875</v>
      </c>
      <c r="O234" s="144">
        <v>0.1875</v>
      </c>
      <c r="P234" s="144">
        <v>0.1875</v>
      </c>
      <c r="Q234" s="144">
        <v>0.1875</v>
      </c>
      <c r="R234" s="144">
        <v>0.1875</v>
      </c>
      <c r="S234" s="144">
        <v>0.1875</v>
      </c>
      <c r="T234" s="144">
        <v>0.1875</v>
      </c>
      <c r="U234" s="144">
        <v>0.1875</v>
      </c>
      <c r="V234" s="144">
        <v>0.1875</v>
      </c>
      <c r="W234" s="144">
        <v>0.1875</v>
      </c>
      <c r="X234" s="144">
        <v>0.1875</v>
      </c>
      <c r="Y234" s="144">
        <v>0.1875</v>
      </c>
      <c r="Z234" s="144">
        <v>0.1875</v>
      </c>
      <c r="AA234" s="144">
        <v>0.1875</v>
      </c>
      <c r="AB234" s="144">
        <v>0.1875</v>
      </c>
      <c r="AC234" s="144">
        <v>0.1875</v>
      </c>
      <c r="AD234" s="144">
        <v>0.1875</v>
      </c>
      <c r="AE234" s="144">
        <v>0.1875</v>
      </c>
      <c r="AF234" s="144">
        <v>0.1875</v>
      </c>
      <c r="AG234" s="144">
        <v>0.1875</v>
      </c>
      <c r="AH234" s="144">
        <v>0.1875</v>
      </c>
      <c r="AI234" s="144">
        <v>0.1875</v>
      </c>
      <c r="AJ234" s="144">
        <v>0.1875</v>
      </c>
      <c r="AK234" s="144">
        <v>0.1875</v>
      </c>
      <c r="AL234" s="144">
        <v>0.1875</v>
      </c>
      <c r="AM234" s="144">
        <v>0.1875</v>
      </c>
      <c r="AN234" s="123"/>
      <c r="AO234" s="83">
        <f>AVERAGE(D234:O234)</f>
        <v>0.1875</v>
      </c>
      <c r="AP234" s="83">
        <f>AVERAGE(P234:AA234)</f>
        <v>0.1875</v>
      </c>
      <c r="AQ234" s="83">
        <f>AVERAGE(AB234:AM234)</f>
        <v>0.1875</v>
      </c>
      <c r="AR234" s="124"/>
      <c r="AS234" s="124"/>
    </row>
    <row r="235" spans="1:45" s="64" customFormat="1" ht="13.2" outlineLevel="1">
      <c r="A235" s="147" t="s">
        <v>187</v>
      </c>
      <c r="B235" s="122" t="s">
        <v>158</v>
      </c>
      <c r="C235" s="82"/>
      <c r="D235" s="89">
        <f>D233*D234*D7</f>
        <v>9.75</v>
      </c>
      <c r="E235" s="89">
        <f t="shared" ref="E235:AM235" si="853">E233*E234*E7</f>
        <v>0</v>
      </c>
      <c r="F235" s="89">
        <f t="shared" si="853"/>
        <v>0</v>
      </c>
      <c r="G235" s="89">
        <f t="shared" si="853"/>
        <v>20.570272734374996</v>
      </c>
      <c r="H235" s="89">
        <f t="shared" si="853"/>
        <v>7.7755630935937479</v>
      </c>
      <c r="I235" s="89">
        <f t="shared" si="853"/>
        <v>18.369767808615229</v>
      </c>
      <c r="J235" s="89">
        <f t="shared" si="853"/>
        <v>17.359430579141389</v>
      </c>
      <c r="K235" s="89">
        <f t="shared" si="853"/>
        <v>11.483263328102028</v>
      </c>
      <c r="L235" s="89">
        <f t="shared" si="853"/>
        <v>15.502405492937736</v>
      </c>
      <c r="M235" s="89">
        <f t="shared" si="853"/>
        <v>15</v>
      </c>
      <c r="N235" s="89">
        <f t="shared" si="853"/>
        <v>13.5</v>
      </c>
      <c r="O235" s="89">
        <f t="shared" si="853"/>
        <v>12</v>
      </c>
      <c r="P235" s="89">
        <f t="shared" si="853"/>
        <v>6</v>
      </c>
      <c r="Q235" s="89">
        <f t="shared" si="853"/>
        <v>12</v>
      </c>
      <c r="R235" s="89">
        <f t="shared" si="853"/>
        <v>15</v>
      </c>
      <c r="S235" s="89">
        <f t="shared" si="853"/>
        <v>15</v>
      </c>
      <c r="T235" s="89">
        <f t="shared" si="853"/>
        <v>6</v>
      </c>
      <c r="U235" s="89">
        <f t="shared" si="853"/>
        <v>15</v>
      </c>
      <c r="V235" s="89">
        <f t="shared" si="853"/>
        <v>15</v>
      </c>
      <c r="W235" s="89">
        <f t="shared" si="853"/>
        <v>10.5</v>
      </c>
      <c r="X235" s="89">
        <f t="shared" si="853"/>
        <v>15</v>
      </c>
      <c r="Y235" s="89">
        <f t="shared" si="853"/>
        <v>15</v>
      </c>
      <c r="Z235" s="89">
        <f t="shared" si="853"/>
        <v>13.5</v>
      </c>
      <c r="AA235" s="89">
        <f t="shared" si="853"/>
        <v>12</v>
      </c>
      <c r="AB235" s="89">
        <f t="shared" si="853"/>
        <v>6</v>
      </c>
      <c r="AC235" s="89">
        <f t="shared" si="853"/>
        <v>12</v>
      </c>
      <c r="AD235" s="89">
        <f t="shared" si="853"/>
        <v>15</v>
      </c>
      <c r="AE235" s="89">
        <f t="shared" si="853"/>
        <v>15</v>
      </c>
      <c r="AF235" s="89">
        <f t="shared" si="853"/>
        <v>6</v>
      </c>
      <c r="AG235" s="89">
        <f t="shared" si="853"/>
        <v>15</v>
      </c>
      <c r="AH235" s="89">
        <f t="shared" si="853"/>
        <v>15</v>
      </c>
      <c r="AI235" s="89">
        <f t="shared" si="853"/>
        <v>10.5</v>
      </c>
      <c r="AJ235" s="89">
        <f t="shared" si="853"/>
        <v>15</v>
      </c>
      <c r="AK235" s="89">
        <f t="shared" si="853"/>
        <v>15</v>
      </c>
      <c r="AL235" s="89">
        <f t="shared" si="853"/>
        <v>13.5</v>
      </c>
      <c r="AM235" s="89">
        <f t="shared" si="853"/>
        <v>12</v>
      </c>
      <c r="AN235" s="123"/>
      <c r="AO235" s="83">
        <f t="shared" ref="AO235" si="854">SUM(D235:O235)</f>
        <v>141.31070303676512</v>
      </c>
      <c r="AP235" s="83">
        <f t="shared" ref="AP235" si="855">SUM(P235:AA235)</f>
        <v>150</v>
      </c>
      <c r="AQ235" s="83">
        <f t="shared" ref="AQ235" si="856">SUM(AB235:AM235)</f>
        <v>150</v>
      </c>
      <c r="AR235" s="124"/>
      <c r="AS235" s="124"/>
    </row>
    <row r="236" spans="1:45" s="64" customFormat="1" ht="13.2" outlineLevel="1">
      <c r="A236" s="147" t="s">
        <v>188</v>
      </c>
      <c r="B236" s="122" t="s">
        <v>168</v>
      </c>
      <c r="C236" s="82"/>
      <c r="D236" s="133">
        <v>0.7</v>
      </c>
      <c r="E236" s="133">
        <v>0.7</v>
      </c>
      <c r="F236" s="133">
        <v>0.7</v>
      </c>
      <c r="G236" s="133">
        <v>0.7</v>
      </c>
      <c r="H236" s="133">
        <v>0.7</v>
      </c>
      <c r="I236" s="133">
        <v>0.7</v>
      </c>
      <c r="J236" s="133">
        <v>0.7</v>
      </c>
      <c r="K236" s="133">
        <v>0.7</v>
      </c>
      <c r="L236" s="133">
        <v>0.7</v>
      </c>
      <c r="M236" s="133">
        <v>0.7</v>
      </c>
      <c r="N236" s="133">
        <v>0.7</v>
      </c>
      <c r="O236" s="133">
        <v>0.7</v>
      </c>
      <c r="P236" s="133">
        <v>0.7</v>
      </c>
      <c r="Q236" s="133">
        <v>0.7</v>
      </c>
      <c r="R236" s="133">
        <v>0.7</v>
      </c>
      <c r="S236" s="133">
        <v>0.7</v>
      </c>
      <c r="T236" s="133">
        <v>0.7</v>
      </c>
      <c r="U236" s="133">
        <v>0.7</v>
      </c>
      <c r="V236" s="133">
        <v>0.7</v>
      </c>
      <c r="W236" s="133">
        <v>0.7</v>
      </c>
      <c r="X236" s="133">
        <v>0.7</v>
      </c>
      <c r="Y236" s="133">
        <v>0.7</v>
      </c>
      <c r="Z236" s="133">
        <v>0.7</v>
      </c>
      <c r="AA236" s="133">
        <v>0.7</v>
      </c>
      <c r="AB236" s="133">
        <v>0.7</v>
      </c>
      <c r="AC236" s="133">
        <v>0.7</v>
      </c>
      <c r="AD236" s="133">
        <v>0.7</v>
      </c>
      <c r="AE236" s="133">
        <v>0.7</v>
      </c>
      <c r="AF236" s="133">
        <v>0.7</v>
      </c>
      <c r="AG236" s="133">
        <v>0.7</v>
      </c>
      <c r="AH236" s="133">
        <v>0.7</v>
      </c>
      <c r="AI236" s="133">
        <v>0.7</v>
      </c>
      <c r="AJ236" s="133">
        <v>0.7</v>
      </c>
      <c r="AK236" s="133">
        <v>0.7</v>
      </c>
      <c r="AL236" s="133">
        <v>0.7</v>
      </c>
      <c r="AM236" s="133">
        <v>0.7</v>
      </c>
      <c r="AN236" s="123"/>
      <c r="AO236" s="134">
        <f>AVERAGE(D236:O236)</f>
        <v>0.70000000000000007</v>
      </c>
      <c r="AP236" s="134">
        <f>AVERAGE(P236:AA236)</f>
        <v>0.70000000000000007</v>
      </c>
      <c r="AQ236" s="134">
        <f>AVERAGE(AB236:AM236)</f>
        <v>0.70000000000000007</v>
      </c>
      <c r="AR236" s="124"/>
      <c r="AS236" s="124"/>
    </row>
    <row r="237" spans="1:45" s="64" customFormat="1" ht="13.2" outlineLevel="1">
      <c r="A237" s="147" t="s">
        <v>159</v>
      </c>
      <c r="B237" s="122" t="s">
        <v>158</v>
      </c>
      <c r="C237" s="82"/>
      <c r="D237" s="89">
        <f>D235*D236</f>
        <v>6.8249999999999993</v>
      </c>
      <c r="E237" s="89">
        <f t="shared" ref="E237" si="857">E235*E236</f>
        <v>0</v>
      </c>
      <c r="F237" s="89">
        <f t="shared" ref="F237" si="858">F235*F236</f>
        <v>0</v>
      </c>
      <c r="G237" s="89">
        <f t="shared" ref="G237" si="859">G235*G236</f>
        <v>14.399190914062496</v>
      </c>
      <c r="H237" s="89">
        <f t="shared" ref="H237" si="860">H235*H236</f>
        <v>5.4428941655156233</v>
      </c>
      <c r="I237" s="89">
        <f t="shared" ref="I237" si="861">I235*I236</f>
        <v>12.858837466030661</v>
      </c>
      <c r="J237" s="89">
        <f t="shared" ref="J237" si="862">J235*J236</f>
        <v>12.151601405398971</v>
      </c>
      <c r="K237" s="89">
        <f t="shared" ref="K237" si="863">K235*K236</f>
        <v>8.0382843296714199</v>
      </c>
      <c r="L237" s="89">
        <f t="shared" ref="L237" si="864">L235*L236</f>
        <v>10.851683845056415</v>
      </c>
      <c r="M237" s="89">
        <f t="shared" ref="M237" si="865">M235*M236</f>
        <v>10.5</v>
      </c>
      <c r="N237" s="89">
        <f t="shared" ref="N237" si="866">N235*N236</f>
        <v>9.4499999999999993</v>
      </c>
      <c r="O237" s="89">
        <f t="shared" ref="O237" si="867">O235*O236</f>
        <v>8.3999999999999986</v>
      </c>
      <c r="P237" s="89">
        <f t="shared" ref="P237" si="868">P235*P236</f>
        <v>4.1999999999999993</v>
      </c>
      <c r="Q237" s="89">
        <f t="shared" ref="Q237" si="869">Q235*Q236</f>
        <v>8.3999999999999986</v>
      </c>
      <c r="R237" s="89">
        <f t="shared" ref="R237" si="870">R235*R236</f>
        <v>10.5</v>
      </c>
      <c r="S237" s="89">
        <f t="shared" ref="S237" si="871">S235*S236</f>
        <v>10.5</v>
      </c>
      <c r="T237" s="89">
        <f t="shared" ref="T237" si="872">T235*T236</f>
        <v>4.1999999999999993</v>
      </c>
      <c r="U237" s="89">
        <f t="shared" ref="U237" si="873">U235*U236</f>
        <v>10.5</v>
      </c>
      <c r="V237" s="89">
        <f t="shared" ref="V237" si="874">V235*V236</f>
        <v>10.5</v>
      </c>
      <c r="W237" s="89">
        <f t="shared" ref="W237" si="875">W235*W236</f>
        <v>7.35</v>
      </c>
      <c r="X237" s="89">
        <f t="shared" ref="X237" si="876">X235*X236</f>
        <v>10.5</v>
      </c>
      <c r="Y237" s="89">
        <f t="shared" ref="Y237" si="877">Y235*Y236</f>
        <v>10.5</v>
      </c>
      <c r="Z237" s="89">
        <f t="shared" ref="Z237" si="878">Z235*Z236</f>
        <v>9.4499999999999993</v>
      </c>
      <c r="AA237" s="89">
        <f t="shared" ref="AA237" si="879">AA235*AA236</f>
        <v>8.3999999999999986</v>
      </c>
      <c r="AB237" s="89">
        <f t="shared" ref="AB237" si="880">AB235*AB236</f>
        <v>4.1999999999999993</v>
      </c>
      <c r="AC237" s="89">
        <f t="shared" ref="AC237" si="881">AC235*AC236</f>
        <v>8.3999999999999986</v>
      </c>
      <c r="AD237" s="89">
        <f t="shared" ref="AD237" si="882">AD235*AD236</f>
        <v>10.5</v>
      </c>
      <c r="AE237" s="89">
        <f t="shared" ref="AE237" si="883">AE235*AE236</f>
        <v>10.5</v>
      </c>
      <c r="AF237" s="89">
        <f t="shared" ref="AF237" si="884">AF235*AF236</f>
        <v>4.1999999999999993</v>
      </c>
      <c r="AG237" s="89">
        <f t="shared" ref="AG237" si="885">AG235*AG236</f>
        <v>10.5</v>
      </c>
      <c r="AH237" s="89">
        <f t="shared" ref="AH237" si="886">AH235*AH236</f>
        <v>10.5</v>
      </c>
      <c r="AI237" s="89">
        <f t="shared" ref="AI237" si="887">AI235*AI236</f>
        <v>7.35</v>
      </c>
      <c r="AJ237" s="89">
        <f t="shared" ref="AJ237" si="888">AJ235*AJ236</f>
        <v>10.5</v>
      </c>
      <c r="AK237" s="89">
        <f t="shared" ref="AK237" si="889">AK235*AK236</f>
        <v>10.5</v>
      </c>
      <c r="AL237" s="89">
        <f t="shared" ref="AL237" si="890">AL235*AL236</f>
        <v>9.4499999999999993</v>
      </c>
      <c r="AM237" s="89">
        <f t="shared" ref="AM237" si="891">AM235*AM236</f>
        <v>8.3999999999999986</v>
      </c>
      <c r="AN237" s="123"/>
      <c r="AO237" s="83">
        <f t="shared" ref="AO237" si="892">SUM(D237:O237)</f>
        <v>98.917492125735578</v>
      </c>
      <c r="AP237" s="83">
        <f t="shared" ref="AP237" si="893">SUM(P237:AA237)</f>
        <v>105</v>
      </c>
      <c r="AQ237" s="83">
        <f>SUM(AB237:AM237)</f>
        <v>105</v>
      </c>
      <c r="AR237" s="124"/>
      <c r="AS237" s="124"/>
    </row>
    <row r="238" spans="1:45" s="64" customFormat="1" ht="13.2" outlineLevel="1">
      <c r="A238" s="147" t="s">
        <v>160</v>
      </c>
      <c r="B238" s="126" t="s">
        <v>161</v>
      </c>
      <c r="C238" s="82"/>
      <c r="D238" s="125">
        <v>1000</v>
      </c>
      <c r="E238" s="125">
        <v>1000</v>
      </c>
      <c r="F238" s="125">
        <v>1000</v>
      </c>
      <c r="G238" s="125">
        <v>1000</v>
      </c>
      <c r="H238" s="125">
        <v>1000</v>
      </c>
      <c r="I238" s="125">
        <v>1000</v>
      </c>
      <c r="J238" s="125">
        <v>1000</v>
      </c>
      <c r="K238" s="125">
        <v>1000</v>
      </c>
      <c r="L238" s="125">
        <v>1000</v>
      </c>
      <c r="M238" s="125">
        <v>1000</v>
      </c>
      <c r="N238" s="125">
        <v>1000</v>
      </c>
      <c r="O238" s="125">
        <v>1000</v>
      </c>
      <c r="P238" s="125">
        <v>1000</v>
      </c>
      <c r="Q238" s="125">
        <v>1000</v>
      </c>
      <c r="R238" s="125">
        <v>1000</v>
      </c>
      <c r="S238" s="125">
        <v>1000</v>
      </c>
      <c r="T238" s="125">
        <v>1000</v>
      </c>
      <c r="U238" s="125">
        <v>1000</v>
      </c>
      <c r="V238" s="125">
        <v>1000</v>
      </c>
      <c r="W238" s="125">
        <v>1000</v>
      </c>
      <c r="X238" s="125">
        <v>1000</v>
      </c>
      <c r="Y238" s="125">
        <v>1000</v>
      </c>
      <c r="Z238" s="125">
        <v>1000</v>
      </c>
      <c r="AA238" s="125">
        <v>1000</v>
      </c>
      <c r="AB238" s="125">
        <v>1000</v>
      </c>
      <c r="AC238" s="125">
        <v>1000</v>
      </c>
      <c r="AD238" s="125">
        <v>1000</v>
      </c>
      <c r="AE238" s="125">
        <v>1000</v>
      </c>
      <c r="AF238" s="125">
        <v>1000</v>
      </c>
      <c r="AG238" s="125">
        <v>1000</v>
      </c>
      <c r="AH238" s="125">
        <v>1000</v>
      </c>
      <c r="AI238" s="125">
        <v>1000</v>
      </c>
      <c r="AJ238" s="125">
        <v>1000</v>
      </c>
      <c r="AK238" s="125">
        <v>1000</v>
      </c>
      <c r="AL238" s="125">
        <v>1000</v>
      </c>
      <c r="AM238" s="125">
        <v>1000</v>
      </c>
      <c r="AN238" s="123"/>
      <c r="AO238" s="83">
        <f>AVERAGE(D238:O238)</f>
        <v>1000</v>
      </c>
      <c r="AP238" s="83">
        <f>AVERAGE(P238:AA238)</f>
        <v>1000</v>
      </c>
      <c r="AQ238" s="83">
        <f>AVERAGE(AB238:AM238)</f>
        <v>1000</v>
      </c>
      <c r="AR238" s="124"/>
      <c r="AS238" s="124"/>
    </row>
    <row r="239" spans="1:45" s="64" customFormat="1" ht="13.2" outlineLevel="1">
      <c r="A239" s="147" t="s">
        <v>162</v>
      </c>
      <c r="B239" s="126" t="s">
        <v>161</v>
      </c>
      <c r="C239" s="82"/>
      <c r="D239" s="89">
        <f>D237*D238</f>
        <v>6824.9999999999991</v>
      </c>
      <c r="E239" s="89">
        <f>E237*E238</f>
        <v>0</v>
      </c>
      <c r="F239" s="89">
        <f t="shared" ref="F239:AM239" si="894">F237*F238</f>
        <v>0</v>
      </c>
      <c r="G239" s="89">
        <f t="shared" si="894"/>
        <v>14399.190914062496</v>
      </c>
      <c r="H239" s="89">
        <f t="shared" si="894"/>
        <v>5442.8941655156232</v>
      </c>
      <c r="I239" s="89">
        <f t="shared" si="894"/>
        <v>12858.83746603066</v>
      </c>
      <c r="J239" s="89">
        <f t="shared" si="894"/>
        <v>12151.601405398971</v>
      </c>
      <c r="K239" s="89">
        <f t="shared" si="894"/>
        <v>8038.28432967142</v>
      </c>
      <c r="L239" s="89">
        <f t="shared" si="894"/>
        <v>10851.683845056416</v>
      </c>
      <c r="M239" s="89">
        <f t="shared" si="894"/>
        <v>10500</v>
      </c>
      <c r="N239" s="89">
        <f t="shared" si="894"/>
        <v>9450</v>
      </c>
      <c r="O239" s="89">
        <f t="shared" si="894"/>
        <v>8399.9999999999982</v>
      </c>
      <c r="P239" s="89">
        <f t="shared" si="894"/>
        <v>4199.9999999999991</v>
      </c>
      <c r="Q239" s="89">
        <f t="shared" si="894"/>
        <v>8399.9999999999982</v>
      </c>
      <c r="R239" s="89">
        <f t="shared" si="894"/>
        <v>10500</v>
      </c>
      <c r="S239" s="89">
        <f t="shared" si="894"/>
        <v>10500</v>
      </c>
      <c r="T239" s="89">
        <f t="shared" si="894"/>
        <v>4199.9999999999991</v>
      </c>
      <c r="U239" s="89">
        <f t="shared" si="894"/>
        <v>10500</v>
      </c>
      <c r="V239" s="89">
        <f t="shared" si="894"/>
        <v>10500</v>
      </c>
      <c r="W239" s="89">
        <f t="shared" si="894"/>
        <v>7350</v>
      </c>
      <c r="X239" s="89">
        <f t="shared" si="894"/>
        <v>10500</v>
      </c>
      <c r="Y239" s="89">
        <f t="shared" si="894"/>
        <v>10500</v>
      </c>
      <c r="Z239" s="89">
        <f t="shared" si="894"/>
        <v>9450</v>
      </c>
      <c r="AA239" s="89">
        <f t="shared" si="894"/>
        <v>8399.9999999999982</v>
      </c>
      <c r="AB239" s="89">
        <f t="shared" si="894"/>
        <v>4199.9999999999991</v>
      </c>
      <c r="AC239" s="89">
        <f t="shared" si="894"/>
        <v>8399.9999999999982</v>
      </c>
      <c r="AD239" s="89">
        <f t="shared" si="894"/>
        <v>10500</v>
      </c>
      <c r="AE239" s="89">
        <f t="shared" si="894"/>
        <v>10500</v>
      </c>
      <c r="AF239" s="89">
        <f t="shared" si="894"/>
        <v>4199.9999999999991</v>
      </c>
      <c r="AG239" s="89">
        <f t="shared" si="894"/>
        <v>10500</v>
      </c>
      <c r="AH239" s="89">
        <f t="shared" si="894"/>
        <v>10500</v>
      </c>
      <c r="AI239" s="89">
        <f t="shared" si="894"/>
        <v>7350</v>
      </c>
      <c r="AJ239" s="89">
        <f t="shared" si="894"/>
        <v>10500</v>
      </c>
      <c r="AK239" s="89">
        <f t="shared" si="894"/>
        <v>10500</v>
      </c>
      <c r="AL239" s="89">
        <f t="shared" si="894"/>
        <v>9450</v>
      </c>
      <c r="AM239" s="89">
        <f t="shared" si="894"/>
        <v>8399.9999999999982</v>
      </c>
      <c r="AN239" s="123"/>
      <c r="AO239" s="83">
        <f t="shared" ref="AO239" si="895">SUM(D239:O239)</f>
        <v>98917.492125735589</v>
      </c>
      <c r="AP239" s="83">
        <f t="shared" ref="AP239" si="896">SUM(P239:AA239)</f>
        <v>105000</v>
      </c>
      <c r="AQ239" s="83">
        <f t="shared" ref="AQ239" si="897">SUM(AB239:AM239)</f>
        <v>105000</v>
      </c>
      <c r="AR239" s="124"/>
      <c r="AS239" s="124"/>
    </row>
    <row r="240" spans="1:45" s="130" customFormat="1" ht="13.2" outlineLevel="1">
      <c r="A240" s="147" t="s">
        <v>163</v>
      </c>
      <c r="B240" s="126" t="s">
        <v>164</v>
      </c>
      <c r="C240" s="127"/>
      <c r="D240" s="125">
        <v>48</v>
      </c>
      <c r="E240" s="125">
        <v>48</v>
      </c>
      <c r="F240" s="125">
        <v>48</v>
      </c>
      <c r="G240" s="125">
        <v>48</v>
      </c>
      <c r="H240" s="125">
        <v>48</v>
      </c>
      <c r="I240" s="125">
        <v>48</v>
      </c>
      <c r="J240" s="125">
        <v>48</v>
      </c>
      <c r="K240" s="125">
        <v>48</v>
      </c>
      <c r="L240" s="125">
        <v>48</v>
      </c>
      <c r="M240" s="125">
        <v>48</v>
      </c>
      <c r="N240" s="125">
        <v>48</v>
      </c>
      <c r="O240" s="125">
        <v>48</v>
      </c>
      <c r="P240" s="125">
        <v>48</v>
      </c>
      <c r="Q240" s="125">
        <v>48</v>
      </c>
      <c r="R240" s="125">
        <v>48</v>
      </c>
      <c r="S240" s="125">
        <v>48</v>
      </c>
      <c r="T240" s="125">
        <v>48</v>
      </c>
      <c r="U240" s="125">
        <v>48</v>
      </c>
      <c r="V240" s="125">
        <v>48</v>
      </c>
      <c r="W240" s="125">
        <v>48</v>
      </c>
      <c r="X240" s="125">
        <v>48</v>
      </c>
      <c r="Y240" s="125">
        <v>48</v>
      </c>
      <c r="Z240" s="125">
        <v>48</v>
      </c>
      <c r="AA240" s="125">
        <v>48</v>
      </c>
      <c r="AB240" s="125">
        <v>48</v>
      </c>
      <c r="AC240" s="125">
        <v>48</v>
      </c>
      <c r="AD240" s="125">
        <v>48</v>
      </c>
      <c r="AE240" s="125">
        <v>48</v>
      </c>
      <c r="AF240" s="125">
        <v>48</v>
      </c>
      <c r="AG240" s="125">
        <v>48</v>
      </c>
      <c r="AH240" s="125">
        <v>48</v>
      </c>
      <c r="AI240" s="125">
        <v>48</v>
      </c>
      <c r="AJ240" s="125">
        <v>48</v>
      </c>
      <c r="AK240" s="125">
        <v>48</v>
      </c>
      <c r="AL240" s="125">
        <v>48</v>
      </c>
      <c r="AM240" s="125">
        <v>48</v>
      </c>
      <c r="AN240" s="128"/>
      <c r="AO240" s="83">
        <f>AVERAGE(D240:O240)</f>
        <v>48</v>
      </c>
      <c r="AP240" s="83">
        <f>AVERAGE(P240:AA240)</f>
        <v>48</v>
      </c>
      <c r="AQ240" s="83">
        <f>AVERAGE(AB240:AM240)</f>
        <v>48</v>
      </c>
      <c r="AR240" s="129"/>
      <c r="AS240" s="129"/>
    </row>
    <row r="241" spans="1:45" s="64" customFormat="1" ht="13.2" outlineLevel="1">
      <c r="A241" s="147" t="s">
        <v>165</v>
      </c>
      <c r="B241" s="126" t="s">
        <v>161</v>
      </c>
      <c r="C241" s="82"/>
      <c r="D241" s="123">
        <f>C242/D240</f>
        <v>26770.833333333332</v>
      </c>
      <c r="E241" s="123">
        <f>D242/E240</f>
        <v>26355.295138888891</v>
      </c>
      <c r="F241" s="123">
        <f t="shared" ref="F241" si="898">E242/F240</f>
        <v>25806.226490162036</v>
      </c>
      <c r="G241" s="123">
        <f t="shared" ref="G241" si="899">F242/G240</f>
        <v>25268.596771616994</v>
      </c>
      <c r="H241" s="123">
        <f t="shared" ref="H241" si="900">G242/H240</f>
        <v>25042.150816251276</v>
      </c>
      <c r="I241" s="123">
        <f t="shared" ref="I241" si="901">H242/I240</f>
        <v>24633.832969360952</v>
      </c>
      <c r="J241" s="123">
        <f t="shared" ref="J241" si="902">I242/J240</f>
        <v>24388.520563041569</v>
      </c>
      <c r="K241" s="123">
        <f t="shared" ref="K241" si="903">J242/K240</f>
        <v>24133.584747257348</v>
      </c>
      <c r="L241" s="123">
        <f t="shared" ref="L241" si="904">K242/L240</f>
        <v>23798.26598855764</v>
      </c>
      <c r="M241" s="123">
        <f t="shared" ref="M241" si="905">L242/M240</f>
        <v>23528.545527234699</v>
      </c>
      <c r="N241" s="123">
        <f t="shared" ref="N241" si="906">M242/N240</f>
        <v>23257.117495417308</v>
      </c>
      <c r="O241" s="123">
        <f t="shared" ref="O241" si="907">N242/O240</f>
        <v>22969.469214262779</v>
      </c>
      <c r="P241" s="123">
        <f t="shared" ref="P241" si="908">O242/P240</f>
        <v>22665.938605632309</v>
      </c>
      <c r="Q241" s="123">
        <f t="shared" ref="Q241" si="909">P242/Q240</f>
        <v>22281.231551348301</v>
      </c>
      <c r="R241" s="123">
        <f t="shared" ref="R241" si="910">Q242/R240</f>
        <v>21992.039227361878</v>
      </c>
      <c r="S241" s="123">
        <f t="shared" ref="S241" si="911">R242/S240</f>
        <v>21752.621743458505</v>
      </c>
      <c r="T241" s="123">
        <f t="shared" ref="T241" si="912">S242/T240</f>
        <v>21518.192123803121</v>
      </c>
      <c r="U241" s="123">
        <f t="shared" ref="U241" si="913">T242/U240</f>
        <v>21157.396454557223</v>
      </c>
      <c r="V241" s="123">
        <f t="shared" ref="V241" si="914">U242/V240</f>
        <v>20935.36736175395</v>
      </c>
      <c r="W241" s="123">
        <f t="shared" ref="W241" si="915">V242/W240</f>
        <v>20717.96387505074</v>
      </c>
      <c r="X241" s="123">
        <f t="shared" ref="X241" si="916">W242/X240</f>
        <v>20439.464627653851</v>
      </c>
      <c r="Y241" s="123">
        <f t="shared" ref="Y241" si="917">X242/Y240</f>
        <v>20232.392447911061</v>
      </c>
      <c r="Z241" s="123">
        <f t="shared" ref="Z241" si="918">Y242/Z240</f>
        <v>20029.634271912913</v>
      </c>
      <c r="AA241" s="123">
        <f t="shared" ref="AA241" si="919">Z242/AA240</f>
        <v>19809.225224581398</v>
      </c>
      <c r="AB241" s="123">
        <f t="shared" ref="AB241" si="920">AA242/AB240</f>
        <v>19571.533032402618</v>
      </c>
      <c r="AC241" s="123">
        <f t="shared" ref="AC241" si="921">AB242/AC240</f>
        <v>19251.29276089423</v>
      </c>
      <c r="AD241" s="123">
        <f t="shared" ref="AD241" si="922">AC242/AD240</f>
        <v>19025.224161708931</v>
      </c>
      <c r="AE241" s="123">
        <f t="shared" ref="AE241" si="923">AD242/AE240</f>
        <v>18847.61532500666</v>
      </c>
      <c r="AF241" s="123">
        <f t="shared" ref="AF241" si="924">AE242/AF240</f>
        <v>18673.706672402357</v>
      </c>
      <c r="AG241" s="123">
        <f t="shared" ref="AG241" si="925">AF242/AG240</f>
        <v>18372.171116727306</v>
      </c>
      <c r="AH241" s="123">
        <f t="shared" ref="AH241" si="926">AG242/AH240</f>
        <v>18208.16755179549</v>
      </c>
      <c r="AI241" s="123">
        <f t="shared" ref="AI241" si="927">AH242/AI240</f>
        <v>18047.580727799748</v>
      </c>
      <c r="AJ241" s="123">
        <f t="shared" ref="AJ241" si="928">AI242/AJ240</f>
        <v>17824.714462637254</v>
      </c>
      <c r="AK241" s="123">
        <f t="shared" ref="AK241" si="929">AJ242/AK240</f>
        <v>17672.116244665645</v>
      </c>
      <c r="AL241" s="123">
        <f t="shared" ref="AL241" si="930">AK242/AL240</f>
        <v>17522.69715623511</v>
      </c>
      <c r="AM241" s="123">
        <f t="shared" ref="AM241" si="931">AL242/AM240</f>
        <v>17354.515965480212</v>
      </c>
      <c r="AN241" s="123"/>
      <c r="AO241" s="83">
        <f t="shared" ref="AO241" si="932">SUM(D241:O241)</f>
        <v>295952.43905538484</v>
      </c>
      <c r="AP241" s="83">
        <f t="shared" ref="AP241" si="933">SUM(P241:AA241)</f>
        <v>253531.46751502523</v>
      </c>
      <c r="AQ241" s="83">
        <f t="shared" ref="AQ241" si="934">SUM(AB241:AM241)</f>
        <v>220371.33517775557</v>
      </c>
      <c r="AR241" s="124"/>
      <c r="AS241" s="124"/>
    </row>
    <row r="242" spans="1:45" s="86" customFormat="1" ht="13.2" outlineLevel="1">
      <c r="A242" s="147" t="s">
        <v>166</v>
      </c>
      <c r="B242" s="126" t="s">
        <v>161</v>
      </c>
      <c r="C242" s="125">
        <v>1285000</v>
      </c>
      <c r="D242" s="132">
        <f>C242+D239-D241</f>
        <v>1265054.1666666667</v>
      </c>
      <c r="E242" s="132">
        <f>D242+E239-E241</f>
        <v>1238698.8715277778</v>
      </c>
      <c r="F242" s="132">
        <f t="shared" ref="F242" si="935">E242+F239-F241</f>
        <v>1212892.6450376157</v>
      </c>
      <c r="G242" s="132">
        <f t="shared" ref="G242" si="936">F242+G239-G241</f>
        <v>1202023.2391800613</v>
      </c>
      <c r="H242" s="132">
        <f t="shared" ref="H242" si="937">G242+H239-H241</f>
        <v>1182423.9825293256</v>
      </c>
      <c r="I242" s="132">
        <f t="shared" ref="I242" si="938">H242+I239-I241</f>
        <v>1170648.9870259953</v>
      </c>
      <c r="J242" s="132">
        <f t="shared" ref="J242" si="939">I242+J239-J241</f>
        <v>1158412.0678683526</v>
      </c>
      <c r="K242" s="132">
        <f t="shared" ref="K242" si="940">J242+K239-K241</f>
        <v>1142316.7674507666</v>
      </c>
      <c r="L242" s="132">
        <f t="shared" ref="L242" si="941">K242+L239-L241</f>
        <v>1129370.1853072655</v>
      </c>
      <c r="M242" s="132">
        <f t="shared" ref="M242" si="942">L242+M239-M241</f>
        <v>1116341.6397800308</v>
      </c>
      <c r="N242" s="132">
        <f t="shared" ref="N242" si="943">M242+N239-N241</f>
        <v>1102534.5222846135</v>
      </c>
      <c r="O242" s="132">
        <f t="shared" ref="O242" si="944">N242+O239-O241</f>
        <v>1087965.0530703508</v>
      </c>
      <c r="P242" s="132">
        <f t="shared" ref="P242" si="945">O242+P239-P241</f>
        <v>1069499.1144647184</v>
      </c>
      <c r="Q242" s="132">
        <f t="shared" ref="Q242" si="946">P242+Q239-Q241</f>
        <v>1055617.8829133702</v>
      </c>
      <c r="R242" s="132">
        <f t="shared" ref="R242" si="947">Q242+R239-R241</f>
        <v>1044125.8436860082</v>
      </c>
      <c r="S242" s="132">
        <f t="shared" ref="S242" si="948">R242+S239-S241</f>
        <v>1032873.2219425498</v>
      </c>
      <c r="T242" s="132">
        <f t="shared" ref="T242" si="949">S242+T239-T241</f>
        <v>1015555.0298187467</v>
      </c>
      <c r="U242" s="132">
        <f t="shared" ref="U242" si="950">T242+U239-U241</f>
        <v>1004897.6333641895</v>
      </c>
      <c r="V242" s="132">
        <f t="shared" ref="V242" si="951">U242+V239-V241</f>
        <v>994462.26600243559</v>
      </c>
      <c r="W242" s="132">
        <f t="shared" ref="W242" si="952">V242+W239-W241</f>
        <v>981094.30212738481</v>
      </c>
      <c r="X242" s="132">
        <f t="shared" ref="X242" si="953">W242+X239-X241</f>
        <v>971154.83749973099</v>
      </c>
      <c r="Y242" s="132">
        <f t="shared" ref="Y242" si="954">X242+Y239-Y241</f>
        <v>961422.4450518199</v>
      </c>
      <c r="Z242" s="132">
        <f t="shared" ref="Z242" si="955">Y242+Z239-Z241</f>
        <v>950842.81077990704</v>
      </c>
      <c r="AA242" s="132">
        <f t="shared" ref="AA242" si="956">Z242+AA239-AA241</f>
        <v>939433.58555532561</v>
      </c>
      <c r="AB242" s="132">
        <f t="shared" ref="AB242" si="957">AA242+AB239-AB241</f>
        <v>924062.05252292298</v>
      </c>
      <c r="AC242" s="132">
        <f t="shared" ref="AC242" si="958">AB242+AC239-AC241</f>
        <v>913210.7597620287</v>
      </c>
      <c r="AD242" s="132">
        <f t="shared" ref="AD242" si="959">AC242+AD239-AD241</f>
        <v>904685.53560031974</v>
      </c>
      <c r="AE242" s="132">
        <f t="shared" ref="AE242" si="960">AD242+AE239-AE241</f>
        <v>896337.92027531308</v>
      </c>
      <c r="AF242" s="132">
        <f t="shared" ref="AF242" si="961">AE242+AF239-AF241</f>
        <v>881864.21360291075</v>
      </c>
      <c r="AG242" s="132">
        <f t="shared" ref="AG242" si="962">AF242+AG239-AG241</f>
        <v>873992.04248618346</v>
      </c>
      <c r="AH242" s="132">
        <f t="shared" ref="AH242" si="963">AG242+AH239-AH241</f>
        <v>866283.87493438798</v>
      </c>
      <c r="AI242" s="132">
        <f t="shared" ref="AI242" si="964">AH242+AI239-AI241</f>
        <v>855586.29420658818</v>
      </c>
      <c r="AJ242" s="132">
        <f t="shared" ref="AJ242" si="965">AI242+AJ239-AJ241</f>
        <v>848261.57974395098</v>
      </c>
      <c r="AK242" s="132">
        <f t="shared" ref="AK242" si="966">AJ242+AK239-AK241</f>
        <v>841089.46349928528</v>
      </c>
      <c r="AL242" s="132">
        <f t="shared" ref="AL242" si="967">AK242+AL239-AL241</f>
        <v>833016.76634305017</v>
      </c>
      <c r="AM242" s="132">
        <f t="shared" ref="AM242" si="968">AL242+AM239-AM241</f>
        <v>824062.25037756993</v>
      </c>
      <c r="AN242" s="84"/>
      <c r="AO242" s="83">
        <f>O242</f>
        <v>1087965.0530703508</v>
      </c>
      <c r="AP242" s="83">
        <f>AA242</f>
        <v>939433.58555532561</v>
      </c>
      <c r="AQ242" s="83">
        <f>AM242</f>
        <v>824062.25037756993</v>
      </c>
      <c r="AR242" s="85"/>
      <c r="AS242" s="85"/>
    </row>
    <row r="243" spans="1:45" s="86" customFormat="1" ht="13.2" outlineLevel="1">
      <c r="A243" s="147" t="s">
        <v>167</v>
      </c>
      <c r="B243" s="126" t="s">
        <v>168</v>
      </c>
      <c r="C243" s="82"/>
      <c r="D243" s="133">
        <v>1.4285714285714286E-3</v>
      </c>
      <c r="E243" s="133">
        <v>1.4285714285714286E-3</v>
      </c>
      <c r="F243" s="133">
        <v>1.4285714285714286E-3</v>
      </c>
      <c r="G243" s="133">
        <v>1.4285714285714286E-3</v>
      </c>
      <c r="H243" s="133">
        <v>1.4285714285714286E-3</v>
      </c>
      <c r="I243" s="133">
        <v>1.4285714285714286E-3</v>
      </c>
      <c r="J243" s="133">
        <v>1.4285714285714286E-3</v>
      </c>
      <c r="K243" s="133">
        <v>1.4285714285714286E-3</v>
      </c>
      <c r="L243" s="133">
        <v>1.4285714285714286E-3</v>
      </c>
      <c r="M243" s="133">
        <v>1.4285714285714286E-3</v>
      </c>
      <c r="N243" s="133">
        <v>1.4285714285714286E-3</v>
      </c>
      <c r="O243" s="133">
        <v>1.4285714285714286E-3</v>
      </c>
      <c r="P243" s="133">
        <v>1.4285714285714286E-3</v>
      </c>
      <c r="Q243" s="133">
        <v>1.4285714285714286E-3</v>
      </c>
      <c r="R243" s="133">
        <v>1.4285714285714286E-3</v>
      </c>
      <c r="S243" s="133">
        <v>1.4285714285714286E-3</v>
      </c>
      <c r="T243" s="133">
        <v>1.4285714285714286E-3</v>
      </c>
      <c r="U243" s="133">
        <v>1.4285714285714286E-3</v>
      </c>
      <c r="V243" s="133">
        <v>1.4285714285714286E-3</v>
      </c>
      <c r="W243" s="133">
        <v>1.4285714285714286E-3</v>
      </c>
      <c r="X243" s="133">
        <v>1.4285714285714286E-3</v>
      </c>
      <c r="Y243" s="133">
        <v>1.4285714285714286E-3</v>
      </c>
      <c r="Z243" s="133">
        <v>1.4285714285714286E-3</v>
      </c>
      <c r="AA243" s="133">
        <v>1.4285714285714286E-3</v>
      </c>
      <c r="AB243" s="133">
        <v>1.4285714285714286E-3</v>
      </c>
      <c r="AC243" s="133">
        <v>1.4285714285714286E-3</v>
      </c>
      <c r="AD243" s="133">
        <v>1.4285714285714286E-3</v>
      </c>
      <c r="AE243" s="133">
        <v>1.4285714285714286E-3</v>
      </c>
      <c r="AF243" s="133">
        <v>1.4285714285714286E-3</v>
      </c>
      <c r="AG243" s="133">
        <v>1.4285714285714286E-3</v>
      </c>
      <c r="AH243" s="133">
        <v>1.4285714285714286E-3</v>
      </c>
      <c r="AI243" s="133">
        <v>1.4285714285714286E-3</v>
      </c>
      <c r="AJ243" s="133">
        <v>1.4285714285714286E-3</v>
      </c>
      <c r="AK243" s="133">
        <v>1.4285714285714286E-3</v>
      </c>
      <c r="AL243" s="133">
        <v>1.4285714285714286E-3</v>
      </c>
      <c r="AM243" s="133">
        <v>1.4285714285714286E-3</v>
      </c>
      <c r="AN243" s="84"/>
      <c r="AO243" s="134">
        <f>O243</f>
        <v>1.4285714285714286E-3</v>
      </c>
      <c r="AP243" s="134">
        <f>AA243</f>
        <v>1.4285714285714286E-3</v>
      </c>
      <c r="AQ243" s="134">
        <f>AM243</f>
        <v>1.4285714285714286E-3</v>
      </c>
      <c r="AR243" s="85"/>
      <c r="AS243" s="85"/>
    </row>
    <row r="244" spans="1:45" s="86" customFormat="1" ht="13.2" outlineLevel="1">
      <c r="A244" s="147" t="s">
        <v>169</v>
      </c>
      <c r="B244" s="126" t="s">
        <v>161</v>
      </c>
      <c r="C244" s="82"/>
      <c r="D244" s="132">
        <f>D242*D243</f>
        <v>1807.2202380952383</v>
      </c>
      <c r="E244" s="132">
        <f t="shared" ref="E244:AM244" si="969">E242*E243</f>
        <v>1769.569816468254</v>
      </c>
      <c r="F244" s="132">
        <f t="shared" si="969"/>
        <v>1732.7037786251653</v>
      </c>
      <c r="G244" s="132">
        <f t="shared" si="969"/>
        <v>1717.176055971516</v>
      </c>
      <c r="H244" s="132">
        <f t="shared" si="969"/>
        <v>1689.1771178990366</v>
      </c>
      <c r="I244" s="132">
        <f t="shared" si="969"/>
        <v>1672.3556957514218</v>
      </c>
      <c r="J244" s="132">
        <f t="shared" si="969"/>
        <v>1654.8743826690752</v>
      </c>
      <c r="K244" s="132">
        <f t="shared" si="969"/>
        <v>1631.881096358238</v>
      </c>
      <c r="L244" s="132">
        <f t="shared" si="969"/>
        <v>1613.3859790103793</v>
      </c>
      <c r="M244" s="132">
        <f t="shared" si="969"/>
        <v>1594.7737711143297</v>
      </c>
      <c r="N244" s="132">
        <f t="shared" si="969"/>
        <v>1575.0493175494478</v>
      </c>
      <c r="O244" s="132">
        <f t="shared" si="969"/>
        <v>1554.2357901005012</v>
      </c>
      <c r="P244" s="132">
        <f t="shared" si="969"/>
        <v>1527.8558778067406</v>
      </c>
      <c r="Q244" s="132">
        <f t="shared" si="969"/>
        <v>1508.0255470191003</v>
      </c>
      <c r="R244" s="132">
        <f t="shared" si="969"/>
        <v>1491.6083481228688</v>
      </c>
      <c r="S244" s="132">
        <f t="shared" si="969"/>
        <v>1475.5331742036426</v>
      </c>
      <c r="T244" s="132">
        <f t="shared" si="969"/>
        <v>1450.7928997410668</v>
      </c>
      <c r="U244" s="132">
        <f t="shared" si="969"/>
        <v>1435.5680476631278</v>
      </c>
      <c r="V244" s="132">
        <f t="shared" si="969"/>
        <v>1420.6603800034793</v>
      </c>
      <c r="W244" s="132">
        <f t="shared" si="969"/>
        <v>1401.5632887534068</v>
      </c>
      <c r="X244" s="132">
        <f t="shared" si="969"/>
        <v>1387.3640535710442</v>
      </c>
      <c r="Y244" s="132">
        <f t="shared" si="969"/>
        <v>1373.4606357883142</v>
      </c>
      <c r="Z244" s="132">
        <f t="shared" si="969"/>
        <v>1358.3468725427244</v>
      </c>
      <c r="AA244" s="132">
        <f t="shared" si="969"/>
        <v>1342.047979364751</v>
      </c>
      <c r="AB244" s="132">
        <f t="shared" si="969"/>
        <v>1320.0886464613186</v>
      </c>
      <c r="AC244" s="132">
        <f t="shared" si="969"/>
        <v>1304.5867996600409</v>
      </c>
      <c r="AD244" s="132">
        <f t="shared" si="969"/>
        <v>1292.4079080004567</v>
      </c>
      <c r="AE244" s="132">
        <f t="shared" si="969"/>
        <v>1280.4827432504474</v>
      </c>
      <c r="AF244" s="132">
        <f t="shared" si="969"/>
        <v>1259.8060194327297</v>
      </c>
      <c r="AG244" s="132">
        <f t="shared" si="969"/>
        <v>1248.5600606945477</v>
      </c>
      <c r="AH244" s="132">
        <f t="shared" si="969"/>
        <v>1237.5483927634114</v>
      </c>
      <c r="AI244" s="132">
        <f t="shared" si="969"/>
        <v>1222.2661345808403</v>
      </c>
      <c r="AJ244" s="132">
        <f t="shared" si="969"/>
        <v>1211.8022567770729</v>
      </c>
      <c r="AK244" s="132">
        <f t="shared" si="969"/>
        <v>1201.5563764275505</v>
      </c>
      <c r="AL244" s="132">
        <f t="shared" si="969"/>
        <v>1190.0239519186432</v>
      </c>
      <c r="AM244" s="132">
        <f t="shared" si="969"/>
        <v>1177.2317862536713</v>
      </c>
      <c r="AN244" s="84"/>
      <c r="AO244" s="83">
        <f>O244</f>
        <v>1554.2357901005012</v>
      </c>
      <c r="AP244" s="83">
        <f>AA244</f>
        <v>1342.047979364751</v>
      </c>
      <c r="AQ244" s="83">
        <f>AM244</f>
        <v>1177.2317862536713</v>
      </c>
      <c r="AR244" s="85"/>
      <c r="AS244" s="85"/>
    </row>
    <row r="245" spans="1:45" s="64" customFormat="1" ht="13.2" outlineLevel="1">
      <c r="A245" s="147" t="s">
        <v>170</v>
      </c>
      <c r="B245" s="126" t="s">
        <v>168</v>
      </c>
      <c r="C245" s="154">
        <v>0.216</v>
      </c>
      <c r="D245" s="133">
        <f>C245*(1+0.5%)</f>
        <v>0.21707999999999997</v>
      </c>
      <c r="E245" s="133">
        <f t="shared" ref="E245:V245" si="970">D245*(1+1%)</f>
        <v>0.21925079999999997</v>
      </c>
      <c r="F245" s="133">
        <f t="shared" si="970"/>
        <v>0.22144330799999998</v>
      </c>
      <c r="G245" s="133">
        <f t="shared" si="970"/>
        <v>0.22365774107999997</v>
      </c>
      <c r="H245" s="133">
        <f t="shared" si="970"/>
        <v>0.22589431849079997</v>
      </c>
      <c r="I245" s="133">
        <f t="shared" si="970"/>
        <v>0.22815326167570796</v>
      </c>
      <c r="J245" s="133">
        <f t="shared" si="970"/>
        <v>0.23043479429246505</v>
      </c>
      <c r="K245" s="133">
        <f t="shared" si="970"/>
        <v>0.23273914223538969</v>
      </c>
      <c r="L245" s="133">
        <f t="shared" si="970"/>
        <v>0.23506653365774358</v>
      </c>
      <c r="M245" s="133">
        <f t="shared" si="970"/>
        <v>0.23741719899432101</v>
      </c>
      <c r="N245" s="133">
        <f t="shared" si="970"/>
        <v>0.23979137098426423</v>
      </c>
      <c r="O245" s="133">
        <f t="shared" si="970"/>
        <v>0.24218928469410686</v>
      </c>
      <c r="P245" s="133">
        <f t="shared" si="970"/>
        <v>0.24461117754104794</v>
      </c>
      <c r="Q245" s="133">
        <f t="shared" si="970"/>
        <v>0.24705728931645843</v>
      </c>
      <c r="R245" s="133">
        <f t="shared" si="970"/>
        <v>0.249527862209623</v>
      </c>
      <c r="S245" s="133">
        <f t="shared" si="970"/>
        <v>0.25202314083171923</v>
      </c>
      <c r="T245" s="133">
        <f t="shared" si="970"/>
        <v>0.25454337224003643</v>
      </c>
      <c r="U245" s="133">
        <f t="shared" si="970"/>
        <v>0.25708880596243677</v>
      </c>
      <c r="V245" s="133">
        <f t="shared" si="970"/>
        <v>0.25965969402206113</v>
      </c>
      <c r="W245" s="133">
        <v>0.26</v>
      </c>
      <c r="X245" s="133">
        <v>0.26</v>
      </c>
      <c r="Y245" s="133">
        <v>0.26</v>
      </c>
      <c r="Z245" s="133">
        <v>0.26</v>
      </c>
      <c r="AA245" s="133">
        <v>0.26</v>
      </c>
      <c r="AB245" s="133">
        <v>0.26</v>
      </c>
      <c r="AC245" s="133">
        <v>0.26</v>
      </c>
      <c r="AD245" s="133">
        <v>0.26</v>
      </c>
      <c r="AE245" s="133">
        <v>0.26</v>
      </c>
      <c r="AF245" s="133">
        <v>0.26</v>
      </c>
      <c r="AG245" s="133">
        <v>0.26</v>
      </c>
      <c r="AH245" s="133">
        <v>0.26</v>
      </c>
      <c r="AI245" s="133">
        <v>0.26</v>
      </c>
      <c r="AJ245" s="133">
        <v>0.26</v>
      </c>
      <c r="AK245" s="133">
        <v>0.26</v>
      </c>
      <c r="AL245" s="133">
        <v>0.26</v>
      </c>
      <c r="AM245" s="133">
        <v>0.26</v>
      </c>
      <c r="AN245" s="123"/>
      <c r="AO245" s="135">
        <f>AVERAGE(D245:O245)</f>
        <v>0.22942647950873318</v>
      </c>
      <c r="AP245" s="135">
        <f>AVERAGE(P245:AA245)</f>
        <v>0.25537594517694856</v>
      </c>
      <c r="AQ245" s="135">
        <f>AVERAGE(AB245:AM245)</f>
        <v>0.25999999999999995</v>
      </c>
      <c r="AR245" s="124"/>
      <c r="AS245" s="124"/>
    </row>
    <row r="246" spans="1:45" s="64" customFormat="1" ht="13.2" outlineLevel="1">
      <c r="A246" s="147" t="s">
        <v>171</v>
      </c>
      <c r="B246" s="126" t="s">
        <v>168</v>
      </c>
      <c r="C246" s="82"/>
      <c r="D246" s="133">
        <v>0.15</v>
      </c>
      <c r="E246" s="133">
        <v>0.15</v>
      </c>
      <c r="F246" s="133">
        <v>0.15</v>
      </c>
      <c r="G246" s="133">
        <v>0.15</v>
      </c>
      <c r="H246" s="133">
        <v>0.15</v>
      </c>
      <c r="I246" s="133">
        <v>0.15</v>
      </c>
      <c r="J246" s="133">
        <v>0.15</v>
      </c>
      <c r="K246" s="133">
        <v>0.15</v>
      </c>
      <c r="L246" s="133">
        <v>0.15</v>
      </c>
      <c r="M246" s="133">
        <v>0.15</v>
      </c>
      <c r="N246" s="133">
        <v>0.15</v>
      </c>
      <c r="O246" s="133">
        <v>0.15</v>
      </c>
      <c r="P246" s="133">
        <v>0.15</v>
      </c>
      <c r="Q246" s="133">
        <v>0.15</v>
      </c>
      <c r="R246" s="133">
        <v>0.15</v>
      </c>
      <c r="S246" s="133">
        <v>0.15</v>
      </c>
      <c r="T246" s="133">
        <v>0.15</v>
      </c>
      <c r="U246" s="133">
        <v>0.15</v>
      </c>
      <c r="V246" s="133">
        <v>0.15</v>
      </c>
      <c r="W246" s="133">
        <v>0.15</v>
      </c>
      <c r="X246" s="133">
        <v>0.15</v>
      </c>
      <c r="Y246" s="133">
        <v>0.15</v>
      </c>
      <c r="Z246" s="133">
        <v>0.15</v>
      </c>
      <c r="AA246" s="133">
        <v>0.15</v>
      </c>
      <c r="AB246" s="133">
        <v>0.15</v>
      </c>
      <c r="AC246" s="133">
        <v>0.15</v>
      </c>
      <c r="AD246" s="133">
        <v>0.15</v>
      </c>
      <c r="AE246" s="133">
        <v>0.15</v>
      </c>
      <c r="AF246" s="133">
        <v>0.15</v>
      </c>
      <c r="AG246" s="133">
        <v>0.15</v>
      </c>
      <c r="AH246" s="133">
        <v>0.15</v>
      </c>
      <c r="AI246" s="133">
        <v>0.15</v>
      </c>
      <c r="AJ246" s="133">
        <v>0.15</v>
      </c>
      <c r="AK246" s="133">
        <v>0.15</v>
      </c>
      <c r="AL246" s="133">
        <v>0.15</v>
      </c>
      <c r="AM246" s="133">
        <v>0.15</v>
      </c>
      <c r="AN246" s="123"/>
      <c r="AO246" s="135">
        <f t="shared" ref="AO246:AO247" si="971">AVERAGE(D246:O246)</f>
        <v>0.14999999999999997</v>
      </c>
      <c r="AP246" s="135">
        <f t="shared" ref="AP246:AP247" si="972">AVERAGE(P246:AA246)</f>
        <v>0.14999999999999997</v>
      </c>
      <c r="AQ246" s="135">
        <f t="shared" ref="AQ246:AQ247" si="973">AVERAGE(AB246:AM246)</f>
        <v>0.14999999999999997</v>
      </c>
      <c r="AR246" s="124"/>
      <c r="AS246" s="124"/>
    </row>
    <row r="247" spans="1:45" s="64" customFormat="1" ht="13.2" outlineLevel="1">
      <c r="A247" s="147" t="s">
        <v>172</v>
      </c>
      <c r="B247" s="82" t="s">
        <v>168</v>
      </c>
      <c r="C247" s="82"/>
      <c r="D247" s="133">
        <v>1.49E-2</v>
      </c>
      <c r="E247" s="133">
        <v>1.49E-2</v>
      </c>
      <c r="F247" s="133">
        <v>1.49E-2</v>
      </c>
      <c r="G247" s="133">
        <v>1.49E-2</v>
      </c>
      <c r="H247" s="133">
        <v>1.49E-2</v>
      </c>
      <c r="I247" s="133">
        <v>1.49E-2</v>
      </c>
      <c r="J247" s="133">
        <v>1.49E-2</v>
      </c>
      <c r="K247" s="133">
        <v>1.49E-2</v>
      </c>
      <c r="L247" s="133">
        <v>1.49E-2</v>
      </c>
      <c r="M247" s="133">
        <v>1.49E-2</v>
      </c>
      <c r="N247" s="133">
        <v>1.49E-2</v>
      </c>
      <c r="O247" s="133">
        <v>1.49E-2</v>
      </c>
      <c r="P247" s="133">
        <v>1.49E-2</v>
      </c>
      <c r="Q247" s="133">
        <v>1.49E-2</v>
      </c>
      <c r="R247" s="133">
        <v>1.49E-2</v>
      </c>
      <c r="S247" s="133">
        <v>1.49E-2</v>
      </c>
      <c r="T247" s="133">
        <v>1.49E-2</v>
      </c>
      <c r="U247" s="133">
        <v>1.49E-2</v>
      </c>
      <c r="V247" s="133">
        <v>1.49E-2</v>
      </c>
      <c r="W247" s="133">
        <v>1.49E-2</v>
      </c>
      <c r="X247" s="133">
        <v>1.49E-2</v>
      </c>
      <c r="Y247" s="133">
        <v>1.49E-2</v>
      </c>
      <c r="Z247" s="133">
        <v>1.49E-2</v>
      </c>
      <c r="AA247" s="133">
        <v>1.49E-2</v>
      </c>
      <c r="AB247" s="133">
        <v>1.49E-2</v>
      </c>
      <c r="AC247" s="133">
        <v>1.49E-2</v>
      </c>
      <c r="AD247" s="133">
        <v>1.49E-2</v>
      </c>
      <c r="AE247" s="133">
        <v>1.49E-2</v>
      </c>
      <c r="AF247" s="133">
        <v>1.49E-2</v>
      </c>
      <c r="AG247" s="133">
        <v>1.49E-2</v>
      </c>
      <c r="AH247" s="133">
        <v>1.49E-2</v>
      </c>
      <c r="AI247" s="133">
        <v>1.49E-2</v>
      </c>
      <c r="AJ247" s="133">
        <v>1.49E-2</v>
      </c>
      <c r="AK247" s="133">
        <v>1.49E-2</v>
      </c>
      <c r="AL247" s="133">
        <v>1.49E-2</v>
      </c>
      <c r="AM247" s="133">
        <v>1.49E-2</v>
      </c>
      <c r="AN247" s="123"/>
      <c r="AO247" s="135">
        <f t="shared" si="971"/>
        <v>1.4899999999999998E-2</v>
      </c>
      <c r="AP247" s="135">
        <f t="shared" si="972"/>
        <v>1.4899999999999998E-2</v>
      </c>
      <c r="AQ247" s="135">
        <f t="shared" si="973"/>
        <v>1.4899999999999998E-2</v>
      </c>
      <c r="AR247" s="124"/>
      <c r="AS247" s="124"/>
    </row>
    <row r="248" spans="1:45" s="64" customFormat="1" ht="13.2" outlineLevel="1">
      <c r="A248" s="147" t="s">
        <v>191</v>
      </c>
      <c r="B248" s="126" t="s">
        <v>161</v>
      </c>
      <c r="C248" s="82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3"/>
      <c r="AO248" s="83" t="e">
        <f>AVERAGE(D248:O248)</f>
        <v>#DIV/0!</v>
      </c>
      <c r="AP248" s="83" t="e">
        <f>AVERAGE(P248:AA248)</f>
        <v>#DIV/0!</v>
      </c>
      <c r="AQ248" s="83" t="e">
        <f>AVERAGE(AB248:AM248)</f>
        <v>#DIV/0!</v>
      </c>
      <c r="AR248" s="124"/>
      <c r="AS248" s="124"/>
    </row>
    <row r="249" spans="1:45" s="64" customFormat="1" ht="13.2" outlineLevel="1">
      <c r="A249" s="147" t="s">
        <v>173</v>
      </c>
      <c r="B249" s="126" t="s">
        <v>161</v>
      </c>
      <c r="C249" s="132">
        <v>-19732</v>
      </c>
      <c r="D249" s="132">
        <f t="shared" ref="D249:AM249" si="974">-D242*D247</f>
        <v>-18849.307083333333</v>
      </c>
      <c r="E249" s="136">
        <f t="shared" si="974"/>
        <v>-18456.61318576389</v>
      </c>
      <c r="F249" s="136">
        <f t="shared" si="974"/>
        <v>-18072.100411060474</v>
      </c>
      <c r="G249" s="136">
        <f t="shared" si="974"/>
        <v>-17910.146263782914</v>
      </c>
      <c r="H249" s="136">
        <f t="shared" si="974"/>
        <v>-17618.117339686953</v>
      </c>
      <c r="I249" s="136">
        <f t="shared" si="974"/>
        <v>-17442.66990668733</v>
      </c>
      <c r="J249" s="136">
        <f t="shared" si="974"/>
        <v>-17260.339811238453</v>
      </c>
      <c r="K249" s="136">
        <f t="shared" si="974"/>
        <v>-17020.519835016425</v>
      </c>
      <c r="L249" s="136">
        <f t="shared" si="974"/>
        <v>-16827.615761078257</v>
      </c>
      <c r="M249" s="136">
        <f t="shared" si="974"/>
        <v>-16633.490432722458</v>
      </c>
      <c r="N249" s="136">
        <f t="shared" si="974"/>
        <v>-16427.764382040739</v>
      </c>
      <c r="O249" s="136">
        <f t="shared" si="974"/>
        <v>-16210.679290748227</v>
      </c>
      <c r="P249" s="136">
        <f t="shared" si="974"/>
        <v>-15935.536805524303</v>
      </c>
      <c r="Q249" s="136">
        <f t="shared" si="974"/>
        <v>-15728.706455409216</v>
      </c>
      <c r="R249" s="136">
        <f t="shared" si="974"/>
        <v>-15557.475070921522</v>
      </c>
      <c r="S249" s="136">
        <f t="shared" si="974"/>
        <v>-15389.811006943992</v>
      </c>
      <c r="T249" s="136">
        <f t="shared" si="974"/>
        <v>-15131.769944299327</v>
      </c>
      <c r="U249" s="136">
        <f t="shared" si="974"/>
        <v>-14972.974737126424</v>
      </c>
      <c r="V249" s="136">
        <f t="shared" si="974"/>
        <v>-14817.487763436291</v>
      </c>
      <c r="W249" s="136">
        <f t="shared" si="974"/>
        <v>-14618.305101698033</v>
      </c>
      <c r="X249" s="136">
        <f t="shared" si="974"/>
        <v>-14470.207078745992</v>
      </c>
      <c r="Y249" s="136">
        <f t="shared" si="974"/>
        <v>-14325.194431272117</v>
      </c>
      <c r="Z249" s="136">
        <f t="shared" si="974"/>
        <v>-14167.557880620616</v>
      </c>
      <c r="AA249" s="136">
        <f t="shared" si="974"/>
        <v>-13997.560424774352</v>
      </c>
      <c r="AB249" s="136">
        <f t="shared" si="974"/>
        <v>-13768.524582591552</v>
      </c>
      <c r="AC249" s="136">
        <f t="shared" si="974"/>
        <v>-13606.840320454228</v>
      </c>
      <c r="AD249" s="136">
        <f t="shared" si="974"/>
        <v>-13479.814480444764</v>
      </c>
      <c r="AE249" s="136">
        <f t="shared" si="974"/>
        <v>-13355.435012102165</v>
      </c>
      <c r="AF249" s="136">
        <f t="shared" si="974"/>
        <v>-13139.77678268337</v>
      </c>
      <c r="AG249" s="136">
        <f t="shared" si="974"/>
        <v>-13022.481433044133</v>
      </c>
      <c r="AH249" s="136">
        <f t="shared" si="974"/>
        <v>-12907.62973652238</v>
      </c>
      <c r="AI249" s="136">
        <f t="shared" si="974"/>
        <v>-12748.235783678165</v>
      </c>
      <c r="AJ249" s="136">
        <f t="shared" si="974"/>
        <v>-12639.097538184869</v>
      </c>
      <c r="AK249" s="136">
        <f t="shared" si="974"/>
        <v>-12532.233006139351</v>
      </c>
      <c r="AL249" s="136">
        <f t="shared" si="974"/>
        <v>-12411.949818511448</v>
      </c>
      <c r="AM249" s="136">
        <f t="shared" si="974"/>
        <v>-12278.527530625792</v>
      </c>
      <c r="AN249" s="123"/>
      <c r="AO249" s="83">
        <f>O249</f>
        <v>-16210.679290748227</v>
      </c>
      <c r="AP249" s="83">
        <f>AA249</f>
        <v>-13997.560424774352</v>
      </c>
      <c r="AQ249" s="83">
        <f>AM249</f>
        <v>-12278.527530625792</v>
      </c>
      <c r="AR249" s="124"/>
      <c r="AS249" s="124"/>
    </row>
    <row r="250" spans="1:45" s="64" customFormat="1" ht="13.2" outlineLevel="1">
      <c r="A250" s="147" t="s">
        <v>174</v>
      </c>
      <c r="B250" s="126" t="s">
        <v>161</v>
      </c>
      <c r="C250" s="82"/>
      <c r="D250" s="132">
        <f>(C242+D242)/2*D245/12*(1-2/102)</f>
        <v>22612.98033088235</v>
      </c>
      <c r="E250" s="132">
        <f t="shared" ref="E250:AM250" si="975">(D242+E242)/2*E245/12*(1-2/102)</f>
        <v>22424.422247817092</v>
      </c>
      <c r="F250" s="132">
        <f t="shared" si="975"/>
        <v>22176.81925216411</v>
      </c>
      <c r="G250" s="132">
        <f t="shared" si="975"/>
        <v>22063.50619127191</v>
      </c>
      <c r="H250" s="132">
        <f t="shared" si="975"/>
        <v>22002.985299237065</v>
      </c>
      <c r="I250" s="132">
        <f t="shared" si="975"/>
        <v>21930.607555759409</v>
      </c>
      <c r="J250" s="132">
        <f t="shared" si="975"/>
        <v>21923.885011404029</v>
      </c>
      <c r="K250" s="132">
        <f t="shared" si="975"/>
        <v>21873.760443153555</v>
      </c>
      <c r="L250" s="132">
        <f t="shared" si="975"/>
        <v>21813.626533511146</v>
      </c>
      <c r="M250" s="132">
        <f t="shared" si="975"/>
        <v>21779.845231235719</v>
      </c>
      <c r="N250" s="132">
        <f t="shared" si="975"/>
        <v>21734.777653014033</v>
      </c>
      <c r="O250" s="132">
        <f t="shared" si="975"/>
        <v>21671.385836518126</v>
      </c>
      <c r="P250" s="132">
        <f t="shared" si="975"/>
        <v>21558.000429876229</v>
      </c>
      <c r="Q250" s="132">
        <f t="shared" si="975"/>
        <v>21447.12601521903</v>
      </c>
      <c r="R250" s="132">
        <f t="shared" si="975"/>
        <v>21402.964186536359</v>
      </c>
      <c r="S250" s="132">
        <f t="shared" si="975"/>
        <v>21382.836112101933</v>
      </c>
      <c r="T250" s="132">
        <f t="shared" si="975"/>
        <v>21299.584762871029</v>
      </c>
      <c r="U250" s="132">
        <f t="shared" si="975"/>
        <v>21218.781155282941</v>
      </c>
      <c r="V250" s="132">
        <f t="shared" si="975"/>
        <v>21207.237733231897</v>
      </c>
      <c r="W250" s="132">
        <f t="shared" si="975"/>
        <v>20982.2184523592</v>
      </c>
      <c r="X250" s="132">
        <f t="shared" si="975"/>
        <v>20734.67223460172</v>
      </c>
      <c r="Y250" s="132">
        <f t="shared" si="975"/>
        <v>20525.739112067127</v>
      </c>
      <c r="Z250" s="132">
        <f t="shared" si="975"/>
        <v>20310.006802134354</v>
      </c>
      <c r="AA250" s="132">
        <f t="shared" si="975"/>
        <v>20076.464993756555</v>
      </c>
      <c r="AB250" s="132">
        <f t="shared" si="975"/>
        <v>19792.028835798392</v>
      </c>
      <c r="AC250" s="132">
        <f t="shared" si="975"/>
        <v>19513.518431131022</v>
      </c>
      <c r="AD250" s="132">
        <f t="shared" si="975"/>
        <v>19307.722091266773</v>
      </c>
      <c r="AE250" s="132">
        <f t="shared" si="975"/>
        <v>19128.517096718322</v>
      </c>
      <c r="AF250" s="132">
        <f t="shared" si="975"/>
        <v>18886.133774850416</v>
      </c>
      <c r="AG250" s="132">
        <f t="shared" si="975"/>
        <v>18648.800105521423</v>
      </c>
      <c r="AH250" s="132">
        <f t="shared" si="975"/>
        <v>18483.322652342667</v>
      </c>
      <c r="AI250" s="132">
        <f t="shared" si="975"/>
        <v>18287.836763752199</v>
      </c>
      <c r="AJ250" s="132">
        <f t="shared" si="975"/>
        <v>18096.423497840693</v>
      </c>
      <c r="AK250" s="132">
        <f t="shared" si="975"/>
        <v>17942.453890655292</v>
      </c>
      <c r="AL250" s="132">
        <f t="shared" si="975"/>
        <v>17780.540022835263</v>
      </c>
      <c r="AM250" s="132">
        <f t="shared" si="975"/>
        <v>17599.695439026193</v>
      </c>
      <c r="AN250" s="123"/>
      <c r="AO250" s="83">
        <f>SUM(D250:O250)</f>
        <v>264008.60158596857</v>
      </c>
      <c r="AP250" s="83">
        <f>SUM(P250:AA250)</f>
        <v>252145.63199003838</v>
      </c>
      <c r="AQ250" s="83">
        <f t="shared" ref="AQ250:AQ256" si="976">SUM(AB250:AM250)</f>
        <v>223466.99260173863</v>
      </c>
      <c r="AR250" s="124"/>
      <c r="AS250" s="124"/>
    </row>
    <row r="251" spans="1:45" s="64" customFormat="1" ht="13.2" outlineLevel="1">
      <c r="A251" s="147" t="s">
        <v>175</v>
      </c>
      <c r="B251" s="126" t="s">
        <v>161</v>
      </c>
      <c r="C251" s="82"/>
      <c r="D251" s="132">
        <f t="shared" ref="D251:AM251" si="977">-(C242+D242)/2*D246/12</f>
        <v>-15937.83854166667</v>
      </c>
      <c r="E251" s="132">
        <f t="shared" si="977"/>
        <v>-15648.456488715279</v>
      </c>
      <c r="F251" s="132">
        <f t="shared" si="977"/>
        <v>-15322.446978533711</v>
      </c>
      <c r="G251" s="132">
        <f t="shared" si="977"/>
        <v>-15093.224276360479</v>
      </c>
      <c r="H251" s="132">
        <f t="shared" si="977"/>
        <v>-14902.795135683669</v>
      </c>
      <c r="I251" s="132">
        <f t="shared" si="977"/>
        <v>-14706.706059720758</v>
      </c>
      <c r="J251" s="132">
        <f t="shared" si="977"/>
        <v>-14556.631593089673</v>
      </c>
      <c r="K251" s="132">
        <f t="shared" si="977"/>
        <v>-14379.555220744498</v>
      </c>
      <c r="L251" s="132">
        <f t="shared" si="977"/>
        <v>-14198.043454737699</v>
      </c>
      <c r="M251" s="132">
        <f t="shared" si="977"/>
        <v>-14035.698906795602</v>
      </c>
      <c r="N251" s="132">
        <f t="shared" si="977"/>
        <v>-13867.976012904028</v>
      </c>
      <c r="O251" s="132">
        <f t="shared" si="977"/>
        <v>-13690.622345968528</v>
      </c>
      <c r="P251" s="132">
        <f t="shared" si="977"/>
        <v>-13484.151047094185</v>
      </c>
      <c r="Q251" s="132">
        <f t="shared" si="977"/>
        <v>-13281.981233613054</v>
      </c>
      <c r="R251" s="132">
        <f t="shared" si="977"/>
        <v>-13123.398291246114</v>
      </c>
      <c r="S251" s="132">
        <f t="shared" si="977"/>
        <v>-12981.244160178487</v>
      </c>
      <c r="T251" s="132">
        <f t="shared" si="977"/>
        <v>-12802.676573508104</v>
      </c>
      <c r="U251" s="132">
        <f t="shared" si="977"/>
        <v>-12627.829144893351</v>
      </c>
      <c r="V251" s="132">
        <f t="shared" si="977"/>
        <v>-12495.999371041406</v>
      </c>
      <c r="W251" s="132">
        <f t="shared" si="977"/>
        <v>-12347.228550811376</v>
      </c>
      <c r="X251" s="132">
        <f t="shared" si="977"/>
        <v>-12201.557122669474</v>
      </c>
      <c r="Y251" s="132">
        <f t="shared" si="977"/>
        <v>-12078.608015947191</v>
      </c>
      <c r="Z251" s="132">
        <f t="shared" si="977"/>
        <v>-11951.657848948293</v>
      </c>
      <c r="AA251" s="132">
        <f t="shared" si="977"/>
        <v>-11814.227477095204</v>
      </c>
      <c r="AB251" s="132">
        <f t="shared" si="977"/>
        <v>-11646.847737989054</v>
      </c>
      <c r="AC251" s="132">
        <f t="shared" si="977"/>
        <v>-11482.955076780947</v>
      </c>
      <c r="AD251" s="132">
        <f t="shared" si="977"/>
        <v>-11361.851846014679</v>
      </c>
      <c r="AE251" s="132">
        <f t="shared" si="977"/>
        <v>-11256.396599222704</v>
      </c>
      <c r="AF251" s="132">
        <f t="shared" si="977"/>
        <v>-11113.763336738899</v>
      </c>
      <c r="AG251" s="132">
        <f t="shared" si="977"/>
        <v>-10974.101600556838</v>
      </c>
      <c r="AH251" s="132">
        <f t="shared" si="977"/>
        <v>-10876.724483878572</v>
      </c>
      <c r="AI251" s="132">
        <f t="shared" si="977"/>
        <v>-10761.688557131101</v>
      </c>
      <c r="AJ251" s="132">
        <f t="shared" si="977"/>
        <v>-10649.04921219087</v>
      </c>
      <c r="AK251" s="132">
        <f t="shared" si="977"/>
        <v>-10558.444020270226</v>
      </c>
      <c r="AL251" s="132">
        <f t="shared" si="977"/>
        <v>-10463.163936514597</v>
      </c>
      <c r="AM251" s="132">
        <f t="shared" si="977"/>
        <v>-10356.743854503875</v>
      </c>
      <c r="AN251" s="123"/>
      <c r="AO251" s="83">
        <f>SUM(D251:O251)</f>
        <v>-176339.99501492057</v>
      </c>
      <c r="AP251" s="83">
        <f>SUM(P251:AA251)</f>
        <v>-151190.55883704621</v>
      </c>
      <c r="AQ251" s="83">
        <f t="shared" si="976"/>
        <v>-131501.73026179237</v>
      </c>
      <c r="AR251" s="124"/>
      <c r="AS251" s="124"/>
    </row>
    <row r="252" spans="1:45" s="64" customFormat="1" ht="13.2" outlineLevel="1">
      <c r="A252" s="147" t="s">
        <v>176</v>
      </c>
      <c r="B252" s="126" t="s">
        <v>161</v>
      </c>
      <c r="C252" s="82"/>
      <c r="D252" s="131">
        <f t="shared" ref="D252:AM252" si="978">(D249-C249)</f>
        <v>882.69291666666686</v>
      </c>
      <c r="E252" s="131">
        <f t="shared" si="978"/>
        <v>392.69389756944292</v>
      </c>
      <c r="F252" s="131">
        <f t="shared" si="978"/>
        <v>384.51277470341665</v>
      </c>
      <c r="G252" s="131">
        <f t="shared" si="978"/>
        <v>161.95414727755997</v>
      </c>
      <c r="H252" s="131">
        <f t="shared" si="978"/>
        <v>292.02892409596097</v>
      </c>
      <c r="I252" s="131">
        <f t="shared" si="978"/>
        <v>175.44743299962283</v>
      </c>
      <c r="J252" s="131">
        <f t="shared" si="978"/>
        <v>182.33009544887682</v>
      </c>
      <c r="K252" s="131">
        <f t="shared" si="978"/>
        <v>239.81997622202834</v>
      </c>
      <c r="L252" s="131">
        <f t="shared" si="978"/>
        <v>192.90407393816713</v>
      </c>
      <c r="M252" s="131">
        <f t="shared" si="978"/>
        <v>194.12532835579987</v>
      </c>
      <c r="N252" s="131">
        <f t="shared" si="978"/>
        <v>205.72605068171833</v>
      </c>
      <c r="O252" s="131">
        <f t="shared" si="978"/>
        <v>217.08509129251252</v>
      </c>
      <c r="P252" s="131">
        <f t="shared" si="978"/>
        <v>275.14248522392336</v>
      </c>
      <c r="Q252" s="131">
        <f t="shared" si="978"/>
        <v>206.83035011508764</v>
      </c>
      <c r="R252" s="131">
        <f t="shared" si="978"/>
        <v>171.2313844876935</v>
      </c>
      <c r="S252" s="131">
        <f t="shared" si="978"/>
        <v>167.66406397753053</v>
      </c>
      <c r="T252" s="131">
        <f t="shared" si="978"/>
        <v>258.04106264466463</v>
      </c>
      <c r="U252" s="131">
        <f t="shared" si="978"/>
        <v>158.79520717290325</v>
      </c>
      <c r="V252" s="131">
        <f t="shared" si="978"/>
        <v>155.4869736901328</v>
      </c>
      <c r="W252" s="131">
        <f t="shared" si="978"/>
        <v>199.18266173825759</v>
      </c>
      <c r="X252" s="131">
        <f t="shared" si="978"/>
        <v>148.09802295204099</v>
      </c>
      <c r="Y252" s="131">
        <f t="shared" si="978"/>
        <v>145.0126474738754</v>
      </c>
      <c r="Z252" s="131">
        <f t="shared" si="978"/>
        <v>157.63655065150124</v>
      </c>
      <c r="AA252" s="131">
        <f t="shared" si="978"/>
        <v>169.99745584626362</v>
      </c>
      <c r="AB252" s="131">
        <f t="shared" si="978"/>
        <v>229.03584218280048</v>
      </c>
      <c r="AC252" s="131">
        <f t="shared" si="978"/>
        <v>161.68426213732346</v>
      </c>
      <c r="AD252" s="131">
        <f t="shared" si="978"/>
        <v>127.02584000946445</v>
      </c>
      <c r="AE252" s="131">
        <f t="shared" si="978"/>
        <v>124.37946834259856</v>
      </c>
      <c r="AF252" s="131">
        <f t="shared" si="978"/>
        <v>215.6582294187956</v>
      </c>
      <c r="AG252" s="131">
        <f t="shared" si="978"/>
        <v>117.29534963923652</v>
      </c>
      <c r="AH252" s="131">
        <f t="shared" si="978"/>
        <v>114.85169652175318</v>
      </c>
      <c r="AI252" s="131">
        <f t="shared" si="978"/>
        <v>159.39395284421516</v>
      </c>
      <c r="AJ252" s="131">
        <f t="shared" si="978"/>
        <v>109.13824549329547</v>
      </c>
      <c r="AK252" s="131">
        <f t="shared" si="978"/>
        <v>106.86453204551799</v>
      </c>
      <c r="AL252" s="131">
        <f t="shared" si="978"/>
        <v>120.28318762790332</v>
      </c>
      <c r="AM252" s="131">
        <f t="shared" si="978"/>
        <v>133.42228788565626</v>
      </c>
      <c r="AN252" s="123"/>
      <c r="AO252" s="83">
        <f t="shared" ref="AO252" si="979">SUM(D252:O252)</f>
        <v>3521.3207092517732</v>
      </c>
      <c r="AP252" s="83">
        <f t="shared" ref="AP252" si="980">SUM(P252:AA252)</f>
        <v>2213.1188659738746</v>
      </c>
      <c r="AQ252" s="83">
        <f t="shared" si="976"/>
        <v>1719.0328941485604</v>
      </c>
      <c r="AR252" s="124"/>
      <c r="AS252" s="124"/>
    </row>
    <row r="253" spans="1:45" s="64" customFormat="1" ht="13.2" outlineLevel="1">
      <c r="A253" s="147" t="s">
        <v>192</v>
      </c>
      <c r="B253" s="126" t="s">
        <v>161</v>
      </c>
      <c r="C253" s="82"/>
      <c r="D253" s="131">
        <f>D248*(AVERAGE(C242:D242)/D238)*(1-2/102)</f>
        <v>0</v>
      </c>
      <c r="E253" s="131">
        <f t="shared" ref="E253:AM253" si="981">E248*(AVERAGE(D242:E242)/E238)*(1-2/102)</f>
        <v>0</v>
      </c>
      <c r="F253" s="131">
        <f t="shared" si="981"/>
        <v>0</v>
      </c>
      <c r="G253" s="131">
        <f t="shared" si="981"/>
        <v>0</v>
      </c>
      <c r="H253" s="131">
        <f t="shared" si="981"/>
        <v>0</v>
      </c>
      <c r="I253" s="131">
        <f t="shared" si="981"/>
        <v>0</v>
      </c>
      <c r="J253" s="131">
        <f t="shared" si="981"/>
        <v>0</v>
      </c>
      <c r="K253" s="131">
        <f t="shared" si="981"/>
        <v>0</v>
      </c>
      <c r="L253" s="131">
        <f t="shared" si="981"/>
        <v>0</v>
      </c>
      <c r="M253" s="131">
        <f t="shared" si="981"/>
        <v>0</v>
      </c>
      <c r="N253" s="131">
        <f t="shared" si="981"/>
        <v>0</v>
      </c>
      <c r="O253" s="131">
        <f t="shared" si="981"/>
        <v>0</v>
      </c>
      <c r="P253" s="131">
        <f t="shared" si="981"/>
        <v>0</v>
      </c>
      <c r="Q253" s="131">
        <f t="shared" si="981"/>
        <v>0</v>
      </c>
      <c r="R253" s="131">
        <f t="shared" si="981"/>
        <v>0</v>
      </c>
      <c r="S253" s="131">
        <f t="shared" si="981"/>
        <v>0</v>
      </c>
      <c r="T253" s="131">
        <f t="shared" si="981"/>
        <v>0</v>
      </c>
      <c r="U253" s="131">
        <f t="shared" si="981"/>
        <v>0</v>
      </c>
      <c r="V253" s="131">
        <f t="shared" si="981"/>
        <v>0</v>
      </c>
      <c r="W253" s="131">
        <f t="shared" si="981"/>
        <v>0</v>
      </c>
      <c r="X253" s="131">
        <f t="shared" si="981"/>
        <v>0</v>
      </c>
      <c r="Y253" s="131">
        <f t="shared" si="981"/>
        <v>0</v>
      </c>
      <c r="Z253" s="131">
        <f t="shared" si="981"/>
        <v>0</v>
      </c>
      <c r="AA253" s="131">
        <f t="shared" si="981"/>
        <v>0</v>
      </c>
      <c r="AB253" s="131">
        <f t="shared" si="981"/>
        <v>0</v>
      </c>
      <c r="AC253" s="131">
        <f t="shared" si="981"/>
        <v>0</v>
      </c>
      <c r="AD253" s="131">
        <f t="shared" si="981"/>
        <v>0</v>
      </c>
      <c r="AE253" s="131">
        <f t="shared" si="981"/>
        <v>0</v>
      </c>
      <c r="AF253" s="131">
        <f t="shared" si="981"/>
        <v>0</v>
      </c>
      <c r="AG253" s="131">
        <f t="shared" si="981"/>
        <v>0</v>
      </c>
      <c r="AH253" s="131">
        <f t="shared" si="981"/>
        <v>0</v>
      </c>
      <c r="AI253" s="131">
        <f t="shared" si="981"/>
        <v>0</v>
      </c>
      <c r="AJ253" s="131">
        <f t="shared" si="981"/>
        <v>0</v>
      </c>
      <c r="AK253" s="131">
        <f t="shared" si="981"/>
        <v>0</v>
      </c>
      <c r="AL253" s="131">
        <f t="shared" si="981"/>
        <v>0</v>
      </c>
      <c r="AM253" s="131">
        <f t="shared" si="981"/>
        <v>0</v>
      </c>
      <c r="AN253" s="123"/>
      <c r="AO253" s="83">
        <f>SUM(D253:O253)</f>
        <v>0</v>
      </c>
      <c r="AP253" s="83">
        <f>SUM(P253:AA253)</f>
        <v>0</v>
      </c>
      <c r="AQ253" s="83">
        <f t="shared" si="976"/>
        <v>0</v>
      </c>
      <c r="AR253" s="124"/>
      <c r="AS253" s="124"/>
    </row>
    <row r="254" spans="1:45" s="64" customFormat="1" ht="13.2" outlineLevel="1">
      <c r="A254" s="147" t="s">
        <v>201</v>
      </c>
      <c r="B254" s="126" t="s">
        <v>161</v>
      </c>
      <c r="C254" s="82"/>
      <c r="D254" s="131">
        <f>SUM(D250:D253)</f>
        <v>7557.8347058823474</v>
      </c>
      <c r="E254" s="131">
        <f t="shared" ref="E254:AM254" si="982">SUM(E250:E253)</f>
        <v>7168.659656671256</v>
      </c>
      <c r="F254" s="131">
        <f t="shared" si="982"/>
        <v>7238.8850483338156</v>
      </c>
      <c r="G254" s="131">
        <f t="shared" si="982"/>
        <v>7132.2360621889911</v>
      </c>
      <c r="H254" s="131">
        <f t="shared" si="982"/>
        <v>7392.2190876493569</v>
      </c>
      <c r="I254" s="131">
        <f t="shared" si="982"/>
        <v>7399.3489290382731</v>
      </c>
      <c r="J254" s="131">
        <f t="shared" si="982"/>
        <v>7549.583513763233</v>
      </c>
      <c r="K254" s="131">
        <f t="shared" si="982"/>
        <v>7734.025198631085</v>
      </c>
      <c r="L254" s="131">
        <f t="shared" si="982"/>
        <v>7808.4871527116138</v>
      </c>
      <c r="M254" s="131">
        <f t="shared" si="982"/>
        <v>7938.2716527959165</v>
      </c>
      <c r="N254" s="131">
        <f t="shared" si="982"/>
        <v>8072.5276907917232</v>
      </c>
      <c r="O254" s="131">
        <f t="shared" si="982"/>
        <v>8197.8485818421104</v>
      </c>
      <c r="P254" s="131">
        <f t="shared" si="982"/>
        <v>8348.9918680059673</v>
      </c>
      <c r="Q254" s="131">
        <f t="shared" si="982"/>
        <v>8371.975131721063</v>
      </c>
      <c r="R254" s="131">
        <f t="shared" si="982"/>
        <v>8450.7972797779385</v>
      </c>
      <c r="S254" s="131">
        <f t="shared" si="982"/>
        <v>8569.2560159009772</v>
      </c>
      <c r="T254" s="131">
        <f t="shared" si="982"/>
        <v>8754.9492520075892</v>
      </c>
      <c r="U254" s="131">
        <f t="shared" si="982"/>
        <v>8749.7472175624935</v>
      </c>
      <c r="V254" s="131">
        <f t="shared" si="982"/>
        <v>8866.7253358806247</v>
      </c>
      <c r="W254" s="131">
        <f t="shared" si="982"/>
        <v>8834.1725632860816</v>
      </c>
      <c r="X254" s="131">
        <f t="shared" si="982"/>
        <v>8681.2131348842868</v>
      </c>
      <c r="Y254" s="131">
        <f t="shared" si="982"/>
        <v>8592.1437435938115</v>
      </c>
      <c r="Z254" s="131">
        <f t="shared" si="982"/>
        <v>8515.9855038375626</v>
      </c>
      <c r="AA254" s="131">
        <f t="shared" si="982"/>
        <v>8432.2349725076147</v>
      </c>
      <c r="AB254" s="131">
        <f t="shared" si="982"/>
        <v>8374.2169399921386</v>
      </c>
      <c r="AC254" s="131">
        <f t="shared" si="982"/>
        <v>8192.2476164873988</v>
      </c>
      <c r="AD254" s="131">
        <f t="shared" si="982"/>
        <v>8072.8960852615583</v>
      </c>
      <c r="AE254" s="131">
        <f t="shared" si="982"/>
        <v>7996.4999658382167</v>
      </c>
      <c r="AF254" s="131">
        <f t="shared" si="982"/>
        <v>7988.0286675303123</v>
      </c>
      <c r="AG254" s="131">
        <f t="shared" si="982"/>
        <v>7791.9938546038211</v>
      </c>
      <c r="AH254" s="131">
        <f t="shared" si="982"/>
        <v>7721.4498649858488</v>
      </c>
      <c r="AI254" s="131">
        <f t="shared" si="982"/>
        <v>7685.5421594653126</v>
      </c>
      <c r="AJ254" s="131">
        <f t="shared" si="982"/>
        <v>7556.5125311431184</v>
      </c>
      <c r="AK254" s="131">
        <f t="shared" si="982"/>
        <v>7490.8744024305834</v>
      </c>
      <c r="AL254" s="131">
        <f t="shared" si="982"/>
        <v>7437.6592739485695</v>
      </c>
      <c r="AM254" s="131">
        <f t="shared" si="982"/>
        <v>7376.373872407974</v>
      </c>
      <c r="AN254" s="123"/>
      <c r="AO254" s="83">
        <f>SUM(D254:O254)</f>
        <v>91189.927280299715</v>
      </c>
      <c r="AP254" s="83">
        <f t="shared" ref="AP254:AP256" si="983">SUM(P254:AA254)</f>
        <v>103168.19201896602</v>
      </c>
      <c r="AQ254" s="83">
        <f t="shared" si="976"/>
        <v>93684.29523409484</v>
      </c>
      <c r="AR254" s="124"/>
      <c r="AS254" s="124"/>
    </row>
    <row r="255" spans="1:45" s="64" customFormat="1" ht="13.2" outlineLevel="1">
      <c r="A255" s="147" t="s">
        <v>177</v>
      </c>
      <c r="B255" s="126" t="s">
        <v>161</v>
      </c>
      <c r="C255" s="82"/>
      <c r="D255" s="131">
        <f>-'OPEX+CAPEX'!I85</f>
        <v>-47.956517857142856</v>
      </c>
      <c r="E255" s="131">
        <f>-'OPEX+CAPEX'!J85</f>
        <v>-39.15175</v>
      </c>
      <c r="F255" s="131">
        <f>-'OPEX+CAPEX'!K85</f>
        <v>-38.329500000000003</v>
      </c>
      <c r="G255" s="131">
        <f>-'OPEX+CAPEX'!L85</f>
        <v>-54.78781764648437</v>
      </c>
      <c r="H255" s="131">
        <f>-'OPEX+CAPEX'!M85</f>
        <v>-43.721536570371093</v>
      </c>
      <c r="I255" s="131">
        <f>-'OPEX+CAPEX'!N85</f>
        <v>-51.981358272501701</v>
      </c>
      <c r="J255" s="131">
        <f>-'OPEX+CAPEX'!O85</f>
        <v>-50.777952317514107</v>
      </c>
      <c r="K255" s="131">
        <f>-'OPEX+CAPEX'!P85</f>
        <v>-45.48007783303558</v>
      </c>
      <c r="L255" s="131">
        <f>-'OPEX+CAPEX'!Q85</f>
        <v>-48.346467574598037</v>
      </c>
      <c r="M255" s="131">
        <f>-'OPEX+CAPEX'!R85</f>
        <v>-47.525642857142856</v>
      </c>
      <c r="N255" s="131">
        <f>-'OPEX+CAPEX'!S85</f>
        <v>-45.859678571428567</v>
      </c>
      <c r="O255" s="131">
        <f>-'OPEX+CAPEX'!T85</f>
        <v>-44.162089285714281</v>
      </c>
      <c r="P255" s="131">
        <f>-'OPEX+CAPEX'!U85</f>
        <v>-38.699982142857145</v>
      </c>
      <c r="Q255" s="131">
        <f>-'OPEX+CAPEX'!V85</f>
        <v>-43.15008928571428</v>
      </c>
      <c r="R255" s="131">
        <f>-'OPEX+CAPEX'!W85</f>
        <v>-45.248642857142855</v>
      </c>
      <c r="S255" s="131">
        <f>-'OPEX+CAPEX'!X85</f>
        <v>-44.869142857142855</v>
      </c>
      <c r="T255" s="131">
        <f>-'OPEX+CAPEX'!Y85</f>
        <v>-36.992232142857148</v>
      </c>
      <c r="U255" s="131">
        <f>-'OPEX+CAPEX'!Z85</f>
        <v>-43.983642857142854</v>
      </c>
      <c r="V255" s="131">
        <f>-'OPEX+CAPEX'!AA85</f>
        <v>-43.667392857142858</v>
      </c>
      <c r="W255" s="131">
        <f>-'OPEX+CAPEX'!AB85</f>
        <v>-39.586624999999998</v>
      </c>
      <c r="X255" s="131">
        <f>-'OPEX+CAPEX'!AC85</f>
        <v>-42.940017857142855</v>
      </c>
      <c r="Y255" s="131">
        <f>-'OPEX+CAPEX'!AD85</f>
        <v>-42.623767857142852</v>
      </c>
      <c r="Z255" s="131">
        <f>-'OPEX+CAPEX'!AE85</f>
        <v>-41.052678571428565</v>
      </c>
      <c r="AA255" s="131">
        <f>-'OPEX+CAPEX'!AF85</f>
        <v>-39.481589285714286</v>
      </c>
      <c r="AB255" s="131">
        <f>-'OPEX+CAPEX'!AG85</f>
        <v>-34.114357142857145</v>
      </c>
      <c r="AC255" s="131">
        <f>-'OPEX+CAPEX'!AH85</f>
        <v>-38.659339285714282</v>
      </c>
      <c r="AD255" s="131">
        <f>-'OPEX+CAPEX'!AI85</f>
        <v>-40.821142857142853</v>
      </c>
      <c r="AE255" s="131">
        <f>-'OPEX+CAPEX'!AJ85</f>
        <v>-40.568142857142853</v>
      </c>
      <c r="AF255" s="131">
        <f>-'OPEX+CAPEX'!AK85</f>
        <v>-32.754482142857142</v>
      </c>
      <c r="AG255" s="131">
        <f>-'OPEX+CAPEX'!AL85</f>
        <v>-39.840767857142858</v>
      </c>
      <c r="AH255" s="131">
        <f>-'OPEX+CAPEX'!AM85</f>
        <v>-39.619392857142856</v>
      </c>
      <c r="AI255" s="131">
        <f>-'OPEX+CAPEX'!AN85</f>
        <v>-35.601875</v>
      </c>
      <c r="AJ255" s="131">
        <f>-'OPEX+CAPEX'!AO85</f>
        <v>-39.050142857142852</v>
      </c>
      <c r="AK255" s="131">
        <f>-'OPEX+CAPEX'!AP85</f>
        <v>-38.828767857142857</v>
      </c>
      <c r="AL255" s="131">
        <f>-'OPEX+CAPEX'!AQ85</f>
        <v>-37.352553571428565</v>
      </c>
      <c r="AM255" s="131">
        <f>-'OPEX+CAPEX'!AR85</f>
        <v>-35.844714285714282</v>
      </c>
      <c r="AN255" s="123"/>
      <c r="AO255" s="83">
        <f t="shared" ref="AO255:AO256" si="984">SUM(D255:O255)</f>
        <v>-558.08038878593345</v>
      </c>
      <c r="AP255" s="83">
        <f t="shared" si="983"/>
        <v>-502.29580357142856</v>
      </c>
      <c r="AQ255" s="83">
        <f t="shared" si="976"/>
        <v>-453.05567857142859</v>
      </c>
      <c r="AR255" s="124"/>
      <c r="AS255" s="124"/>
    </row>
    <row r="256" spans="1:45" s="64" customFormat="1" ht="13.2" outlineLevel="1">
      <c r="A256" s="147" t="s">
        <v>178</v>
      </c>
      <c r="B256" s="126" t="s">
        <v>161</v>
      </c>
      <c r="C256" s="82"/>
      <c r="D256" s="131">
        <f>D254+D255</f>
        <v>7509.8781880252045</v>
      </c>
      <c r="E256" s="131">
        <f t="shared" ref="E256:AM256" si="985">E254+E255</f>
        <v>7129.507906671256</v>
      </c>
      <c r="F256" s="131">
        <f t="shared" si="985"/>
        <v>7200.5555483338158</v>
      </c>
      <c r="G256" s="131">
        <f t="shared" si="985"/>
        <v>7077.4482445425065</v>
      </c>
      <c r="H256" s="131">
        <f t="shared" si="985"/>
        <v>7348.4975510789855</v>
      </c>
      <c r="I256" s="131">
        <f t="shared" si="985"/>
        <v>7347.3675707657712</v>
      </c>
      <c r="J256" s="131">
        <f t="shared" si="985"/>
        <v>7498.8055614457189</v>
      </c>
      <c r="K256" s="131">
        <f t="shared" si="985"/>
        <v>7688.5451207980495</v>
      </c>
      <c r="L256" s="131">
        <f t="shared" si="985"/>
        <v>7760.1406851370157</v>
      </c>
      <c r="M256" s="131">
        <f t="shared" si="985"/>
        <v>7890.7460099387736</v>
      </c>
      <c r="N256" s="131">
        <f t="shared" si="985"/>
        <v>8026.6680122202943</v>
      </c>
      <c r="O256" s="131">
        <f t="shared" si="985"/>
        <v>8153.6864925563959</v>
      </c>
      <c r="P256" s="131">
        <f t="shared" si="985"/>
        <v>8310.291885863111</v>
      </c>
      <c r="Q256" s="131">
        <f t="shared" si="985"/>
        <v>8328.8250424353482</v>
      </c>
      <c r="R256" s="131">
        <f t="shared" si="985"/>
        <v>8405.5486369207956</v>
      </c>
      <c r="S256" s="131">
        <f t="shared" si="985"/>
        <v>8524.3868730438335</v>
      </c>
      <c r="T256" s="131">
        <f t="shared" si="985"/>
        <v>8717.9570198647325</v>
      </c>
      <c r="U256" s="131">
        <f t="shared" si="985"/>
        <v>8705.76357470535</v>
      </c>
      <c r="V256" s="131">
        <f t="shared" si="985"/>
        <v>8823.0579430234811</v>
      </c>
      <c r="W256" s="131">
        <f t="shared" si="985"/>
        <v>8794.5859382860817</v>
      </c>
      <c r="X256" s="131">
        <f t="shared" si="985"/>
        <v>8638.2731170271436</v>
      </c>
      <c r="Y256" s="131">
        <f t="shared" si="985"/>
        <v>8549.5199757366681</v>
      </c>
      <c r="Z256" s="131">
        <f t="shared" si="985"/>
        <v>8474.9328252661344</v>
      </c>
      <c r="AA256" s="131">
        <f t="shared" si="985"/>
        <v>8392.7533832218996</v>
      </c>
      <c r="AB256" s="131">
        <f t="shared" si="985"/>
        <v>8340.102582849282</v>
      </c>
      <c r="AC256" s="131">
        <f t="shared" si="985"/>
        <v>8153.5882772016848</v>
      </c>
      <c r="AD256" s="131">
        <f t="shared" si="985"/>
        <v>8032.0749424044152</v>
      </c>
      <c r="AE256" s="131">
        <f t="shared" si="985"/>
        <v>7955.9318229810742</v>
      </c>
      <c r="AF256" s="131">
        <f t="shared" si="985"/>
        <v>7955.274185387455</v>
      </c>
      <c r="AG256" s="131">
        <f t="shared" si="985"/>
        <v>7752.1530867466781</v>
      </c>
      <c r="AH256" s="131">
        <f t="shared" si="985"/>
        <v>7681.8304721287059</v>
      </c>
      <c r="AI256" s="131">
        <f t="shared" si="985"/>
        <v>7649.9402844653123</v>
      </c>
      <c r="AJ256" s="131">
        <f t="shared" si="985"/>
        <v>7517.462388285976</v>
      </c>
      <c r="AK256" s="131">
        <f t="shared" si="985"/>
        <v>7452.0456345734401</v>
      </c>
      <c r="AL256" s="131">
        <f t="shared" si="985"/>
        <v>7400.3067203771407</v>
      </c>
      <c r="AM256" s="131">
        <f t="shared" si="985"/>
        <v>7340.52915812226</v>
      </c>
      <c r="AN256" s="123"/>
      <c r="AO256" s="83">
        <f t="shared" si="984"/>
        <v>90631.846891513793</v>
      </c>
      <c r="AP256" s="83">
        <f t="shared" si="983"/>
        <v>102665.89621539459</v>
      </c>
      <c r="AQ256" s="83">
        <f t="shared" si="976"/>
        <v>93231.239555523411</v>
      </c>
      <c r="AR256" s="124"/>
      <c r="AS256" s="124"/>
    </row>
    <row r="257" spans="1:45" outlineLevel="1">
      <c r="A257" s="146" t="s">
        <v>154</v>
      </c>
      <c r="AN257" s="60"/>
    </row>
    <row r="258" spans="1:45" outlineLevel="1">
      <c r="A258" s="145" t="s">
        <v>190</v>
      </c>
      <c r="AN258" s="60"/>
    </row>
    <row r="259" spans="1:45" s="86" customFormat="1" ht="13.2" outlineLevel="1">
      <c r="A259" s="230" t="s">
        <v>417</v>
      </c>
      <c r="B259" s="122" t="s">
        <v>158</v>
      </c>
      <c r="C259" s="132"/>
      <c r="D259" s="132">
        <f>INT(D267/D263)</f>
        <v>0</v>
      </c>
      <c r="E259" s="132">
        <f t="shared" ref="E259:AM259" si="986">INT(E267/E263)</f>
        <v>0</v>
      </c>
      <c r="F259" s="132">
        <f t="shared" si="986"/>
        <v>0</v>
      </c>
      <c r="G259" s="132">
        <f t="shared" si="986"/>
        <v>0</v>
      </c>
      <c r="H259" s="132">
        <f t="shared" si="986"/>
        <v>0</v>
      </c>
      <c r="I259" s="132">
        <f t="shared" si="986"/>
        <v>0</v>
      </c>
      <c r="J259" s="132">
        <f t="shared" si="986"/>
        <v>0</v>
      </c>
      <c r="K259" s="132">
        <f t="shared" si="986"/>
        <v>0</v>
      </c>
      <c r="L259" s="132">
        <f t="shared" si="986"/>
        <v>0</v>
      </c>
      <c r="M259" s="132">
        <f t="shared" si="986"/>
        <v>0</v>
      </c>
      <c r="N259" s="132">
        <f t="shared" si="986"/>
        <v>0</v>
      </c>
      <c r="O259" s="132">
        <f t="shared" si="986"/>
        <v>0</v>
      </c>
      <c r="P259" s="132">
        <f t="shared" si="986"/>
        <v>0</v>
      </c>
      <c r="Q259" s="132">
        <f t="shared" si="986"/>
        <v>0</v>
      </c>
      <c r="R259" s="132">
        <f t="shared" si="986"/>
        <v>0</v>
      </c>
      <c r="S259" s="132">
        <f t="shared" si="986"/>
        <v>0</v>
      </c>
      <c r="T259" s="132">
        <f t="shared" si="986"/>
        <v>0</v>
      </c>
      <c r="U259" s="132">
        <f t="shared" si="986"/>
        <v>0</v>
      </c>
      <c r="V259" s="132">
        <f t="shared" si="986"/>
        <v>0</v>
      </c>
      <c r="W259" s="132">
        <f t="shared" si="986"/>
        <v>0</v>
      </c>
      <c r="X259" s="132">
        <f t="shared" si="986"/>
        <v>0</v>
      </c>
      <c r="Y259" s="132">
        <f t="shared" si="986"/>
        <v>0</v>
      </c>
      <c r="Z259" s="132">
        <f t="shared" si="986"/>
        <v>0</v>
      </c>
      <c r="AA259" s="132">
        <f t="shared" si="986"/>
        <v>0</v>
      </c>
      <c r="AB259" s="132">
        <f t="shared" si="986"/>
        <v>0</v>
      </c>
      <c r="AC259" s="132">
        <f t="shared" si="986"/>
        <v>0</v>
      </c>
      <c r="AD259" s="132">
        <f t="shared" si="986"/>
        <v>0</v>
      </c>
      <c r="AE259" s="132">
        <f t="shared" si="986"/>
        <v>0</v>
      </c>
      <c r="AF259" s="132">
        <f t="shared" si="986"/>
        <v>0</v>
      </c>
      <c r="AG259" s="132">
        <f t="shared" si="986"/>
        <v>0</v>
      </c>
      <c r="AH259" s="132">
        <f t="shared" si="986"/>
        <v>0</v>
      </c>
      <c r="AI259" s="132">
        <f t="shared" si="986"/>
        <v>0</v>
      </c>
      <c r="AJ259" s="132">
        <f t="shared" si="986"/>
        <v>0</v>
      </c>
      <c r="AK259" s="132">
        <f t="shared" si="986"/>
        <v>0</v>
      </c>
      <c r="AL259" s="132">
        <f t="shared" si="986"/>
        <v>0</v>
      </c>
      <c r="AM259" s="132">
        <f t="shared" si="986"/>
        <v>0</v>
      </c>
      <c r="AN259" s="84"/>
      <c r="AO259" s="83">
        <f>O259</f>
        <v>0</v>
      </c>
      <c r="AP259" s="83">
        <f>AA259</f>
        <v>0</v>
      </c>
      <c r="AQ259" s="83">
        <f>AM259</f>
        <v>0</v>
      </c>
      <c r="AR259" s="85"/>
      <c r="AS259" s="85"/>
    </row>
    <row r="260" spans="1:45" s="64" customFormat="1" ht="13.2" outlineLevel="1">
      <c r="A260" s="147" t="s">
        <v>187</v>
      </c>
      <c r="B260" s="122" t="s">
        <v>158</v>
      </c>
      <c r="C260" s="82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3"/>
      <c r="AO260" s="83"/>
      <c r="AP260" s="83"/>
      <c r="AQ260" s="83"/>
      <c r="AR260" s="124"/>
      <c r="AS260" s="124"/>
    </row>
    <row r="261" spans="1:45" s="64" customFormat="1" ht="13.2" outlineLevel="1">
      <c r="A261" s="147" t="s">
        <v>188</v>
      </c>
      <c r="B261" s="122" t="s">
        <v>168</v>
      </c>
      <c r="C261" s="82"/>
      <c r="D261" s="133">
        <v>0.7</v>
      </c>
      <c r="E261" s="133">
        <v>0.7</v>
      </c>
      <c r="F261" s="133">
        <v>0.7</v>
      </c>
      <c r="G261" s="133">
        <v>0.7</v>
      </c>
      <c r="H261" s="133">
        <v>0.7</v>
      </c>
      <c r="I261" s="133">
        <v>0.7</v>
      </c>
      <c r="J261" s="133">
        <v>0.7</v>
      </c>
      <c r="K261" s="133">
        <v>0.7</v>
      </c>
      <c r="L261" s="133">
        <v>0.7</v>
      </c>
      <c r="M261" s="133">
        <v>0.7</v>
      </c>
      <c r="N261" s="133">
        <v>0.7</v>
      </c>
      <c r="O261" s="133">
        <v>0.7</v>
      </c>
      <c r="P261" s="133">
        <v>0.7</v>
      </c>
      <c r="Q261" s="133">
        <v>0.7</v>
      </c>
      <c r="R261" s="133">
        <v>0.7</v>
      </c>
      <c r="S261" s="133">
        <v>0.7</v>
      </c>
      <c r="T261" s="133">
        <v>0.7</v>
      </c>
      <c r="U261" s="133">
        <v>0.7</v>
      </c>
      <c r="V261" s="133">
        <v>0.7</v>
      </c>
      <c r="W261" s="133">
        <v>0.7</v>
      </c>
      <c r="X261" s="133">
        <v>0.7</v>
      </c>
      <c r="Y261" s="133">
        <v>0.7</v>
      </c>
      <c r="Z261" s="133">
        <v>0.7</v>
      </c>
      <c r="AA261" s="133">
        <v>0.7</v>
      </c>
      <c r="AB261" s="133">
        <v>0.7</v>
      </c>
      <c r="AC261" s="133">
        <v>0.7</v>
      </c>
      <c r="AD261" s="133">
        <v>0.7</v>
      </c>
      <c r="AE261" s="133">
        <v>0.7</v>
      </c>
      <c r="AF261" s="133">
        <v>0.7</v>
      </c>
      <c r="AG261" s="133">
        <v>0.7</v>
      </c>
      <c r="AH261" s="133">
        <v>0.7</v>
      </c>
      <c r="AI261" s="133">
        <v>0.7</v>
      </c>
      <c r="AJ261" s="133">
        <v>0.7</v>
      </c>
      <c r="AK261" s="133">
        <v>0.7</v>
      </c>
      <c r="AL261" s="133">
        <v>0.7</v>
      </c>
      <c r="AM261" s="133">
        <v>0.7</v>
      </c>
      <c r="AN261" s="123"/>
      <c r="AO261" s="83"/>
      <c r="AP261" s="83"/>
      <c r="AQ261" s="83"/>
      <c r="AR261" s="124"/>
      <c r="AS261" s="124"/>
    </row>
    <row r="262" spans="1:45" s="64" customFormat="1" ht="13.2" outlineLevel="1">
      <c r="A262" s="147" t="s">
        <v>159</v>
      </c>
      <c r="B262" s="122" t="s">
        <v>158</v>
      </c>
      <c r="C262" s="82"/>
      <c r="D262" s="89">
        <f>D260*D261</f>
        <v>0</v>
      </c>
      <c r="E262" s="89">
        <f t="shared" ref="E262" si="987">E260*E261</f>
        <v>0</v>
      </c>
      <c r="F262" s="89">
        <f t="shared" ref="F262" si="988">F260*F261</f>
        <v>0</v>
      </c>
      <c r="G262" s="89">
        <f t="shared" ref="G262" si="989">G260*G261</f>
        <v>0</v>
      </c>
      <c r="H262" s="89">
        <f t="shared" ref="H262" si="990">H260*H261</f>
        <v>0</v>
      </c>
      <c r="I262" s="89">
        <f t="shared" ref="I262" si="991">I260*I261</f>
        <v>0</v>
      </c>
      <c r="J262" s="89">
        <f t="shared" ref="J262" si="992">J260*J261</f>
        <v>0</v>
      </c>
      <c r="K262" s="89">
        <f t="shared" ref="K262" si="993">K260*K261</f>
        <v>0</v>
      </c>
      <c r="L262" s="89">
        <f t="shared" ref="L262" si="994">L260*L261</f>
        <v>0</v>
      </c>
      <c r="M262" s="89">
        <f t="shared" ref="M262" si="995">M260*M261</f>
        <v>0</v>
      </c>
      <c r="N262" s="89">
        <f t="shared" ref="N262" si="996">N260*N261</f>
        <v>0</v>
      </c>
      <c r="O262" s="89">
        <f t="shared" ref="O262" si="997">O260*O261</f>
        <v>0</v>
      </c>
      <c r="P262" s="89">
        <f t="shared" ref="P262" si="998">P260*P261</f>
        <v>0</v>
      </c>
      <c r="Q262" s="89">
        <f t="shared" ref="Q262" si="999">Q260*Q261</f>
        <v>0</v>
      </c>
      <c r="R262" s="89">
        <f t="shared" ref="R262" si="1000">R260*R261</f>
        <v>0</v>
      </c>
      <c r="S262" s="89">
        <f t="shared" ref="S262" si="1001">S260*S261</f>
        <v>0</v>
      </c>
      <c r="T262" s="89">
        <f t="shared" ref="T262" si="1002">T260*T261</f>
        <v>0</v>
      </c>
      <c r="U262" s="89">
        <f t="shared" ref="U262" si="1003">U260*U261</f>
        <v>0</v>
      </c>
      <c r="V262" s="89">
        <f t="shared" ref="V262" si="1004">V260*V261</f>
        <v>0</v>
      </c>
      <c r="W262" s="89">
        <f t="shared" ref="W262" si="1005">W260*W261</f>
        <v>0</v>
      </c>
      <c r="X262" s="89">
        <f t="shared" ref="X262" si="1006">X260*X261</f>
        <v>0</v>
      </c>
      <c r="Y262" s="89">
        <f t="shared" ref="Y262" si="1007">Y260*Y261</f>
        <v>0</v>
      </c>
      <c r="Z262" s="89">
        <f t="shared" ref="Z262" si="1008">Z260*Z261</f>
        <v>0</v>
      </c>
      <c r="AA262" s="89">
        <f t="shared" ref="AA262" si="1009">AA260*AA261</f>
        <v>0</v>
      </c>
      <c r="AB262" s="89">
        <f t="shared" ref="AB262" si="1010">AB260*AB261</f>
        <v>0</v>
      </c>
      <c r="AC262" s="89">
        <f t="shared" ref="AC262" si="1011">AC260*AC261</f>
        <v>0</v>
      </c>
      <c r="AD262" s="89">
        <f t="shared" ref="AD262" si="1012">AD260*AD261</f>
        <v>0</v>
      </c>
      <c r="AE262" s="89">
        <f t="shared" ref="AE262" si="1013">AE260*AE261</f>
        <v>0</v>
      </c>
      <c r="AF262" s="89">
        <f t="shared" ref="AF262" si="1014">AF260*AF261</f>
        <v>0</v>
      </c>
      <c r="AG262" s="89">
        <f t="shared" ref="AG262" si="1015">AG260*AG261</f>
        <v>0</v>
      </c>
      <c r="AH262" s="89">
        <f t="shared" ref="AH262" si="1016">AH260*AH261</f>
        <v>0</v>
      </c>
      <c r="AI262" s="89">
        <f t="shared" ref="AI262" si="1017">AI260*AI261</f>
        <v>0</v>
      </c>
      <c r="AJ262" s="89">
        <f t="shared" ref="AJ262" si="1018">AJ260*AJ261</f>
        <v>0</v>
      </c>
      <c r="AK262" s="89">
        <f t="shared" ref="AK262" si="1019">AK260*AK261</f>
        <v>0</v>
      </c>
      <c r="AL262" s="89">
        <f t="shared" ref="AL262" si="1020">AL260*AL261</f>
        <v>0</v>
      </c>
      <c r="AM262" s="89">
        <f t="shared" ref="AM262" si="1021">AM260*AM261</f>
        <v>0</v>
      </c>
      <c r="AN262" s="123"/>
      <c r="AO262" s="83">
        <f t="shared" ref="AO262" si="1022">SUM(D262:O262)</f>
        <v>0</v>
      </c>
      <c r="AP262" s="83">
        <f t="shared" ref="AP262" si="1023">SUM(P262:AA262)</f>
        <v>0</v>
      </c>
      <c r="AQ262" s="83">
        <f t="shared" ref="AQ262" si="1024">SUM(AB262:AM262)</f>
        <v>0</v>
      </c>
      <c r="AR262" s="124"/>
      <c r="AS262" s="124"/>
    </row>
    <row r="263" spans="1:45" s="64" customFormat="1" ht="13.2" outlineLevel="1">
      <c r="A263" s="147" t="s">
        <v>160</v>
      </c>
      <c r="B263" s="126" t="s">
        <v>161</v>
      </c>
      <c r="C263" s="82"/>
      <c r="D263" s="125">
        <v>50</v>
      </c>
      <c r="E263" s="125">
        <v>50</v>
      </c>
      <c r="F263" s="125">
        <v>50</v>
      </c>
      <c r="G263" s="125">
        <v>50</v>
      </c>
      <c r="H263" s="125">
        <v>50</v>
      </c>
      <c r="I263" s="125">
        <v>50</v>
      </c>
      <c r="J263" s="125">
        <v>50</v>
      </c>
      <c r="K263" s="125">
        <v>50</v>
      </c>
      <c r="L263" s="125">
        <v>50</v>
      </c>
      <c r="M263" s="125">
        <v>50</v>
      </c>
      <c r="N263" s="125">
        <v>50</v>
      </c>
      <c r="O263" s="125">
        <v>50</v>
      </c>
      <c r="P263" s="125">
        <v>50</v>
      </c>
      <c r="Q263" s="125">
        <v>50</v>
      </c>
      <c r="R263" s="125">
        <v>50</v>
      </c>
      <c r="S263" s="125">
        <v>50</v>
      </c>
      <c r="T263" s="125">
        <v>50</v>
      </c>
      <c r="U263" s="125">
        <v>50</v>
      </c>
      <c r="V263" s="125">
        <v>50</v>
      </c>
      <c r="W263" s="125">
        <v>50</v>
      </c>
      <c r="X263" s="125">
        <v>50</v>
      </c>
      <c r="Y263" s="125">
        <v>50</v>
      </c>
      <c r="Z263" s="125">
        <v>50</v>
      </c>
      <c r="AA263" s="125">
        <v>50</v>
      </c>
      <c r="AB263" s="125">
        <v>50</v>
      </c>
      <c r="AC263" s="125">
        <v>50</v>
      </c>
      <c r="AD263" s="125">
        <v>50</v>
      </c>
      <c r="AE263" s="125">
        <v>50</v>
      </c>
      <c r="AF263" s="125">
        <v>50</v>
      </c>
      <c r="AG263" s="125">
        <v>50</v>
      </c>
      <c r="AH263" s="125">
        <v>50</v>
      </c>
      <c r="AI263" s="125">
        <v>50</v>
      </c>
      <c r="AJ263" s="125">
        <v>50</v>
      </c>
      <c r="AK263" s="125">
        <v>50</v>
      </c>
      <c r="AL263" s="125">
        <v>50</v>
      </c>
      <c r="AM263" s="125">
        <v>50</v>
      </c>
      <c r="AN263" s="123"/>
      <c r="AO263" s="83">
        <f>AVERAGE(D263:O263)</f>
        <v>50</v>
      </c>
      <c r="AP263" s="83">
        <f>AVERAGE(P263:AA263)</f>
        <v>50</v>
      </c>
      <c r="AQ263" s="83">
        <f>AVERAGE(AB263:AM263)</f>
        <v>50</v>
      </c>
      <c r="AR263" s="124"/>
      <c r="AS263" s="124"/>
    </row>
    <row r="264" spans="1:45" s="64" customFormat="1" ht="13.2" outlineLevel="1">
      <c r="A264" s="147" t="s">
        <v>162</v>
      </c>
      <c r="B264" s="126" t="s">
        <v>161</v>
      </c>
      <c r="C264" s="82"/>
      <c r="D264" s="89">
        <f>D262*D263</f>
        <v>0</v>
      </c>
      <c r="E264" s="89">
        <f>E262*E263</f>
        <v>0</v>
      </c>
      <c r="F264" s="89">
        <f t="shared" ref="F264:AM264" si="1025">F262*F263</f>
        <v>0</v>
      </c>
      <c r="G264" s="89">
        <f t="shared" si="1025"/>
        <v>0</v>
      </c>
      <c r="H264" s="89">
        <f t="shared" si="1025"/>
        <v>0</v>
      </c>
      <c r="I264" s="89">
        <f t="shared" si="1025"/>
        <v>0</v>
      </c>
      <c r="J264" s="89">
        <f t="shared" si="1025"/>
        <v>0</v>
      </c>
      <c r="K264" s="89">
        <f t="shared" si="1025"/>
        <v>0</v>
      </c>
      <c r="L264" s="89">
        <f t="shared" si="1025"/>
        <v>0</v>
      </c>
      <c r="M264" s="89">
        <f t="shared" si="1025"/>
        <v>0</v>
      </c>
      <c r="N264" s="89">
        <f t="shared" si="1025"/>
        <v>0</v>
      </c>
      <c r="O264" s="89">
        <f t="shared" si="1025"/>
        <v>0</v>
      </c>
      <c r="P264" s="89">
        <f t="shared" si="1025"/>
        <v>0</v>
      </c>
      <c r="Q264" s="89">
        <f t="shared" si="1025"/>
        <v>0</v>
      </c>
      <c r="R264" s="89">
        <f t="shared" si="1025"/>
        <v>0</v>
      </c>
      <c r="S264" s="89">
        <f t="shared" si="1025"/>
        <v>0</v>
      </c>
      <c r="T264" s="89">
        <f t="shared" si="1025"/>
        <v>0</v>
      </c>
      <c r="U264" s="89">
        <f t="shared" si="1025"/>
        <v>0</v>
      </c>
      <c r="V264" s="89">
        <f t="shared" si="1025"/>
        <v>0</v>
      </c>
      <c r="W264" s="89">
        <f t="shared" si="1025"/>
        <v>0</v>
      </c>
      <c r="X264" s="89">
        <f t="shared" si="1025"/>
        <v>0</v>
      </c>
      <c r="Y264" s="89">
        <f t="shared" si="1025"/>
        <v>0</v>
      </c>
      <c r="Z264" s="89">
        <f t="shared" si="1025"/>
        <v>0</v>
      </c>
      <c r="AA264" s="89">
        <f t="shared" si="1025"/>
        <v>0</v>
      </c>
      <c r="AB264" s="89">
        <f t="shared" si="1025"/>
        <v>0</v>
      </c>
      <c r="AC264" s="89">
        <f t="shared" si="1025"/>
        <v>0</v>
      </c>
      <c r="AD264" s="89">
        <f t="shared" si="1025"/>
        <v>0</v>
      </c>
      <c r="AE264" s="89">
        <f t="shared" si="1025"/>
        <v>0</v>
      </c>
      <c r="AF264" s="89">
        <f t="shared" si="1025"/>
        <v>0</v>
      </c>
      <c r="AG264" s="89">
        <f t="shared" si="1025"/>
        <v>0</v>
      </c>
      <c r="AH264" s="89">
        <f t="shared" si="1025"/>
        <v>0</v>
      </c>
      <c r="AI264" s="89">
        <f t="shared" si="1025"/>
        <v>0</v>
      </c>
      <c r="AJ264" s="89">
        <f t="shared" si="1025"/>
        <v>0</v>
      </c>
      <c r="AK264" s="89">
        <f t="shared" si="1025"/>
        <v>0</v>
      </c>
      <c r="AL264" s="89">
        <f t="shared" si="1025"/>
        <v>0</v>
      </c>
      <c r="AM264" s="89">
        <f t="shared" si="1025"/>
        <v>0</v>
      </c>
      <c r="AN264" s="123"/>
      <c r="AO264" s="83">
        <f t="shared" ref="AO264" si="1026">SUM(D264:O264)</f>
        <v>0</v>
      </c>
      <c r="AP264" s="83">
        <f t="shared" ref="AP264" si="1027">SUM(P264:AA264)</f>
        <v>0</v>
      </c>
      <c r="AQ264" s="83">
        <f t="shared" ref="AQ264" si="1028">SUM(AB264:AM264)</f>
        <v>0</v>
      </c>
      <c r="AR264" s="124"/>
      <c r="AS264" s="124"/>
    </row>
    <row r="265" spans="1:45" s="130" customFormat="1" ht="13.2" outlineLevel="1">
      <c r="A265" s="147" t="s">
        <v>163</v>
      </c>
      <c r="B265" s="126" t="s">
        <v>164</v>
      </c>
      <c r="C265" s="127"/>
      <c r="D265" s="125">
        <v>12</v>
      </c>
      <c r="E265" s="125">
        <v>12</v>
      </c>
      <c r="F265" s="125">
        <v>12</v>
      </c>
      <c r="G265" s="125">
        <v>12</v>
      </c>
      <c r="H265" s="125">
        <v>12</v>
      </c>
      <c r="I265" s="125">
        <v>12</v>
      </c>
      <c r="J265" s="125">
        <v>12</v>
      </c>
      <c r="K265" s="125">
        <v>12</v>
      </c>
      <c r="L265" s="125">
        <v>12</v>
      </c>
      <c r="M265" s="125">
        <v>12</v>
      </c>
      <c r="N265" s="125">
        <v>12</v>
      </c>
      <c r="O265" s="125">
        <v>12</v>
      </c>
      <c r="P265" s="125">
        <v>12</v>
      </c>
      <c r="Q265" s="125">
        <v>12</v>
      </c>
      <c r="R265" s="125">
        <v>12</v>
      </c>
      <c r="S265" s="125">
        <v>12</v>
      </c>
      <c r="T265" s="125">
        <v>12</v>
      </c>
      <c r="U265" s="125">
        <v>12</v>
      </c>
      <c r="V265" s="125">
        <v>12</v>
      </c>
      <c r="W265" s="125">
        <v>12</v>
      </c>
      <c r="X265" s="125">
        <v>12</v>
      </c>
      <c r="Y265" s="125">
        <v>12</v>
      </c>
      <c r="Z265" s="125">
        <v>12</v>
      </c>
      <c r="AA265" s="125">
        <v>12</v>
      </c>
      <c r="AB265" s="125">
        <v>12</v>
      </c>
      <c r="AC265" s="125">
        <v>12</v>
      </c>
      <c r="AD265" s="125">
        <v>12</v>
      </c>
      <c r="AE265" s="125">
        <v>12</v>
      </c>
      <c r="AF265" s="125">
        <v>12</v>
      </c>
      <c r="AG265" s="125">
        <v>12</v>
      </c>
      <c r="AH265" s="125">
        <v>12</v>
      </c>
      <c r="AI265" s="125">
        <v>12</v>
      </c>
      <c r="AJ265" s="125">
        <v>12</v>
      </c>
      <c r="AK265" s="125">
        <v>12</v>
      </c>
      <c r="AL265" s="125">
        <v>12</v>
      </c>
      <c r="AM265" s="125">
        <v>12</v>
      </c>
      <c r="AN265" s="128"/>
      <c r="AO265" s="83">
        <f>AVERAGE(D265:O265)</f>
        <v>12</v>
      </c>
      <c r="AP265" s="83">
        <f>AVERAGE(P265:AA265)</f>
        <v>12</v>
      </c>
      <c r="AQ265" s="83">
        <f>AVERAGE(AB265:AM265)</f>
        <v>12</v>
      </c>
      <c r="AR265" s="129"/>
      <c r="AS265" s="129"/>
    </row>
    <row r="266" spans="1:45" s="64" customFormat="1" ht="13.2" outlineLevel="1">
      <c r="A266" s="147" t="s">
        <v>165</v>
      </c>
      <c r="B266" s="126" t="s">
        <v>161</v>
      </c>
      <c r="C266" s="82"/>
      <c r="D266" s="123">
        <f>C267/D265</f>
        <v>0</v>
      </c>
      <c r="E266" s="123">
        <f>D267/E265</f>
        <v>0</v>
      </c>
      <c r="F266" s="123">
        <f t="shared" ref="F266" si="1029">E267/F265</f>
        <v>0</v>
      </c>
      <c r="G266" s="123">
        <f t="shared" ref="G266" si="1030">F267/G265</f>
        <v>0</v>
      </c>
      <c r="H266" s="123">
        <f t="shared" ref="H266" si="1031">G267/H265</f>
        <v>0</v>
      </c>
      <c r="I266" s="123">
        <f t="shared" ref="I266" si="1032">H267/I265</f>
        <v>0</v>
      </c>
      <c r="J266" s="123">
        <f t="shared" ref="J266" si="1033">I267/J265</f>
        <v>0</v>
      </c>
      <c r="K266" s="123">
        <f t="shared" ref="K266" si="1034">J267/K265</f>
        <v>0</v>
      </c>
      <c r="L266" s="123">
        <f t="shared" ref="L266" si="1035">K267/L265</f>
        <v>0</v>
      </c>
      <c r="M266" s="123">
        <f t="shared" ref="M266" si="1036">L267/M265</f>
        <v>0</v>
      </c>
      <c r="N266" s="123">
        <f t="shared" ref="N266" si="1037">M267/N265</f>
        <v>0</v>
      </c>
      <c r="O266" s="123">
        <f t="shared" ref="O266" si="1038">N267/O265</f>
        <v>0</v>
      </c>
      <c r="P266" s="123">
        <f t="shared" ref="P266" si="1039">O267/P265</f>
        <v>0</v>
      </c>
      <c r="Q266" s="123">
        <f t="shared" ref="Q266" si="1040">P267/Q265</f>
        <v>0</v>
      </c>
      <c r="R266" s="123">
        <f t="shared" ref="R266" si="1041">Q267/R265</f>
        <v>0</v>
      </c>
      <c r="S266" s="123">
        <f t="shared" ref="S266" si="1042">R267/S265</f>
        <v>0</v>
      </c>
      <c r="T266" s="123">
        <f t="shared" ref="T266" si="1043">S267/T265</f>
        <v>0</v>
      </c>
      <c r="U266" s="123">
        <f t="shared" ref="U266" si="1044">T267/U265</f>
        <v>0</v>
      </c>
      <c r="V266" s="123">
        <f t="shared" ref="V266" si="1045">U267/V265</f>
        <v>0</v>
      </c>
      <c r="W266" s="123">
        <f t="shared" ref="W266" si="1046">V267/W265</f>
        <v>0</v>
      </c>
      <c r="X266" s="123">
        <f t="shared" ref="X266" si="1047">W267/X265</f>
        <v>0</v>
      </c>
      <c r="Y266" s="123">
        <f t="shared" ref="Y266" si="1048">X267/Y265</f>
        <v>0</v>
      </c>
      <c r="Z266" s="123">
        <f t="shared" ref="Z266" si="1049">Y267/Z265</f>
        <v>0</v>
      </c>
      <c r="AA266" s="123">
        <f t="shared" ref="AA266" si="1050">Z267/AA265</f>
        <v>0</v>
      </c>
      <c r="AB266" s="123">
        <f t="shared" ref="AB266" si="1051">AA267/AB265</f>
        <v>0</v>
      </c>
      <c r="AC266" s="123">
        <f t="shared" ref="AC266" si="1052">AB267/AC265</f>
        <v>0</v>
      </c>
      <c r="AD266" s="123">
        <f t="shared" ref="AD266" si="1053">AC267/AD265</f>
        <v>0</v>
      </c>
      <c r="AE266" s="123">
        <f t="shared" ref="AE266" si="1054">AD267/AE265</f>
        <v>0</v>
      </c>
      <c r="AF266" s="123">
        <f t="shared" ref="AF266" si="1055">AE267/AF265</f>
        <v>0</v>
      </c>
      <c r="AG266" s="123">
        <f t="shared" ref="AG266" si="1056">AF267/AG265</f>
        <v>0</v>
      </c>
      <c r="AH266" s="123">
        <f t="shared" ref="AH266" si="1057">AG267/AH265</f>
        <v>0</v>
      </c>
      <c r="AI266" s="123">
        <f t="shared" ref="AI266" si="1058">AH267/AI265</f>
        <v>0</v>
      </c>
      <c r="AJ266" s="123">
        <f t="shared" ref="AJ266" si="1059">AI267/AJ265</f>
        <v>0</v>
      </c>
      <c r="AK266" s="123">
        <f t="shared" ref="AK266" si="1060">AJ267/AK265</f>
        <v>0</v>
      </c>
      <c r="AL266" s="123">
        <f t="shared" ref="AL266" si="1061">AK267/AL265</f>
        <v>0</v>
      </c>
      <c r="AM266" s="123">
        <f t="shared" ref="AM266" si="1062">AL267/AM265</f>
        <v>0</v>
      </c>
      <c r="AN266" s="123"/>
      <c r="AO266" s="83">
        <f t="shared" ref="AO266" si="1063">SUM(D266:O266)</f>
        <v>0</v>
      </c>
      <c r="AP266" s="83">
        <f t="shared" ref="AP266" si="1064">SUM(P266:AA266)</f>
        <v>0</v>
      </c>
      <c r="AQ266" s="83">
        <f t="shared" ref="AQ266" si="1065">SUM(AB266:AM266)</f>
        <v>0</v>
      </c>
      <c r="AR266" s="124"/>
      <c r="AS266" s="124"/>
    </row>
    <row r="267" spans="1:45" s="86" customFormat="1" ht="13.2" outlineLevel="1">
      <c r="A267" s="147" t="s">
        <v>166</v>
      </c>
      <c r="B267" s="126" t="s">
        <v>161</v>
      </c>
      <c r="C267" s="125"/>
      <c r="D267" s="132">
        <f>C267+D264-D266</f>
        <v>0</v>
      </c>
      <c r="E267" s="132">
        <f>D267+E264-E266</f>
        <v>0</v>
      </c>
      <c r="F267" s="132">
        <f t="shared" ref="F267" si="1066">E267+F264-F266</f>
        <v>0</v>
      </c>
      <c r="G267" s="132">
        <f t="shared" ref="G267" si="1067">F267+G264-G266</f>
        <v>0</v>
      </c>
      <c r="H267" s="132">
        <f t="shared" ref="H267" si="1068">G267+H264-H266</f>
        <v>0</v>
      </c>
      <c r="I267" s="132">
        <f t="shared" ref="I267" si="1069">H267+I264-I266</f>
        <v>0</v>
      </c>
      <c r="J267" s="132">
        <f t="shared" ref="J267" si="1070">I267+J264-J266</f>
        <v>0</v>
      </c>
      <c r="K267" s="132">
        <f t="shared" ref="K267" si="1071">J267+K264-K266</f>
        <v>0</v>
      </c>
      <c r="L267" s="132">
        <f t="shared" ref="L267" si="1072">K267+L264-L266</f>
        <v>0</v>
      </c>
      <c r="M267" s="132">
        <f t="shared" ref="M267" si="1073">L267+M264-M266</f>
        <v>0</v>
      </c>
      <c r="N267" s="132">
        <f t="shared" ref="N267" si="1074">M267+N264-N266</f>
        <v>0</v>
      </c>
      <c r="O267" s="132">
        <f t="shared" ref="O267" si="1075">N267+O264-O266</f>
        <v>0</v>
      </c>
      <c r="P267" s="132">
        <f t="shared" ref="P267" si="1076">O267+P264-P266</f>
        <v>0</v>
      </c>
      <c r="Q267" s="132">
        <f t="shared" ref="Q267" si="1077">P267+Q264-Q266</f>
        <v>0</v>
      </c>
      <c r="R267" s="132">
        <f t="shared" ref="R267" si="1078">Q267+R264-R266</f>
        <v>0</v>
      </c>
      <c r="S267" s="132">
        <f t="shared" ref="S267" si="1079">R267+S264-S266</f>
        <v>0</v>
      </c>
      <c r="T267" s="132">
        <f t="shared" ref="T267" si="1080">S267+T264-T266</f>
        <v>0</v>
      </c>
      <c r="U267" s="132">
        <f t="shared" ref="U267" si="1081">T267+U264-U266</f>
        <v>0</v>
      </c>
      <c r="V267" s="132">
        <f t="shared" ref="V267" si="1082">U267+V264-V266</f>
        <v>0</v>
      </c>
      <c r="W267" s="132">
        <f t="shared" ref="W267" si="1083">V267+W264-W266</f>
        <v>0</v>
      </c>
      <c r="X267" s="132">
        <f t="shared" ref="X267" si="1084">W267+X264-X266</f>
        <v>0</v>
      </c>
      <c r="Y267" s="132">
        <f t="shared" ref="Y267" si="1085">X267+Y264-Y266</f>
        <v>0</v>
      </c>
      <c r="Z267" s="132">
        <f t="shared" ref="Z267" si="1086">Y267+Z264-Z266</f>
        <v>0</v>
      </c>
      <c r="AA267" s="132">
        <f t="shared" ref="AA267" si="1087">Z267+AA264-AA266</f>
        <v>0</v>
      </c>
      <c r="AB267" s="132">
        <f t="shared" ref="AB267" si="1088">AA267+AB264-AB266</f>
        <v>0</v>
      </c>
      <c r="AC267" s="132">
        <f t="shared" ref="AC267" si="1089">AB267+AC264-AC266</f>
        <v>0</v>
      </c>
      <c r="AD267" s="132">
        <f t="shared" ref="AD267" si="1090">AC267+AD264-AD266</f>
        <v>0</v>
      </c>
      <c r="AE267" s="132">
        <f t="shared" ref="AE267" si="1091">AD267+AE264-AE266</f>
        <v>0</v>
      </c>
      <c r="AF267" s="132">
        <f t="shared" ref="AF267" si="1092">AE267+AF264-AF266</f>
        <v>0</v>
      </c>
      <c r="AG267" s="132">
        <f t="shared" ref="AG267" si="1093">AF267+AG264-AG266</f>
        <v>0</v>
      </c>
      <c r="AH267" s="132">
        <f t="shared" ref="AH267" si="1094">AG267+AH264-AH266</f>
        <v>0</v>
      </c>
      <c r="AI267" s="132">
        <f t="shared" ref="AI267" si="1095">AH267+AI264-AI266</f>
        <v>0</v>
      </c>
      <c r="AJ267" s="132">
        <f t="shared" ref="AJ267" si="1096">AI267+AJ264-AJ266</f>
        <v>0</v>
      </c>
      <c r="AK267" s="132">
        <f t="shared" ref="AK267" si="1097">AJ267+AK264-AK266</f>
        <v>0</v>
      </c>
      <c r="AL267" s="132">
        <f t="shared" ref="AL267" si="1098">AK267+AL264-AL266</f>
        <v>0</v>
      </c>
      <c r="AM267" s="132">
        <f t="shared" ref="AM267" si="1099">AL267+AM264-AM266</f>
        <v>0</v>
      </c>
      <c r="AN267" s="84"/>
      <c r="AO267" s="83">
        <f>O267</f>
        <v>0</v>
      </c>
      <c r="AP267" s="83">
        <f>AA267</f>
        <v>0</v>
      </c>
      <c r="AQ267" s="83">
        <f>AM267</f>
        <v>0</v>
      </c>
      <c r="AR267" s="85"/>
      <c r="AS267" s="85"/>
    </row>
    <row r="268" spans="1:45" s="86" customFormat="1" ht="13.2" outlineLevel="1">
      <c r="A268" s="147" t="s">
        <v>167</v>
      </c>
      <c r="B268" s="126" t="s">
        <v>168</v>
      </c>
      <c r="C268" s="82"/>
      <c r="D268" s="133">
        <v>0.04</v>
      </c>
      <c r="E268" s="133">
        <v>0.04</v>
      </c>
      <c r="F268" s="133">
        <v>0.04</v>
      </c>
      <c r="G268" s="133">
        <v>0.04</v>
      </c>
      <c r="H268" s="133">
        <v>0.04</v>
      </c>
      <c r="I268" s="133">
        <v>0.04</v>
      </c>
      <c r="J268" s="133">
        <v>0.04</v>
      </c>
      <c r="K268" s="133">
        <v>0.04</v>
      </c>
      <c r="L268" s="133">
        <v>0.04</v>
      </c>
      <c r="M268" s="133">
        <v>0.04</v>
      </c>
      <c r="N268" s="133">
        <v>0.04</v>
      </c>
      <c r="O268" s="133">
        <v>0.04</v>
      </c>
      <c r="P268" s="133">
        <v>0.04</v>
      </c>
      <c r="Q268" s="133">
        <v>0.04</v>
      </c>
      <c r="R268" s="133">
        <v>0.04</v>
      </c>
      <c r="S268" s="133">
        <v>0.04</v>
      </c>
      <c r="T268" s="133">
        <v>0.04</v>
      </c>
      <c r="U268" s="133">
        <v>0.04</v>
      </c>
      <c r="V268" s="133">
        <v>0.04</v>
      </c>
      <c r="W268" s="133">
        <v>0.04</v>
      </c>
      <c r="X268" s="133">
        <v>0.04</v>
      </c>
      <c r="Y268" s="133">
        <v>0.04</v>
      </c>
      <c r="Z268" s="133">
        <v>0.04</v>
      </c>
      <c r="AA268" s="133">
        <v>0.04</v>
      </c>
      <c r="AB268" s="133">
        <v>0.04</v>
      </c>
      <c r="AC268" s="133">
        <v>0.04</v>
      </c>
      <c r="AD268" s="133">
        <v>0.04</v>
      </c>
      <c r="AE268" s="133">
        <v>0.04</v>
      </c>
      <c r="AF268" s="133">
        <v>0.04</v>
      </c>
      <c r="AG268" s="133">
        <v>0.04</v>
      </c>
      <c r="AH268" s="133">
        <v>0.04</v>
      </c>
      <c r="AI268" s="133">
        <v>0.04</v>
      </c>
      <c r="AJ268" s="133">
        <v>0.04</v>
      </c>
      <c r="AK268" s="133">
        <v>0.04</v>
      </c>
      <c r="AL268" s="133">
        <v>0.04</v>
      </c>
      <c r="AM268" s="133">
        <v>0.04</v>
      </c>
      <c r="AN268" s="84"/>
      <c r="AO268" s="134">
        <f>O268</f>
        <v>0.04</v>
      </c>
      <c r="AP268" s="134">
        <f>AA268</f>
        <v>0.04</v>
      </c>
      <c r="AQ268" s="134">
        <f>AM268</f>
        <v>0.04</v>
      </c>
      <c r="AR268" s="85"/>
      <c r="AS268" s="85"/>
    </row>
    <row r="269" spans="1:45" s="86" customFormat="1" ht="13.2" outlineLevel="1">
      <c r="A269" s="147" t="s">
        <v>169</v>
      </c>
      <c r="B269" s="126" t="s">
        <v>161</v>
      </c>
      <c r="C269" s="82"/>
      <c r="D269" s="132">
        <f>D267*D268</f>
        <v>0</v>
      </c>
      <c r="E269" s="132">
        <f t="shared" ref="E269:AM269" si="1100">E267*E268</f>
        <v>0</v>
      </c>
      <c r="F269" s="132">
        <f t="shared" si="1100"/>
        <v>0</v>
      </c>
      <c r="G269" s="132">
        <f t="shared" si="1100"/>
        <v>0</v>
      </c>
      <c r="H269" s="132">
        <f t="shared" si="1100"/>
        <v>0</v>
      </c>
      <c r="I269" s="132">
        <f t="shared" si="1100"/>
        <v>0</v>
      </c>
      <c r="J269" s="132">
        <f t="shared" si="1100"/>
        <v>0</v>
      </c>
      <c r="K269" s="132">
        <f t="shared" si="1100"/>
        <v>0</v>
      </c>
      <c r="L269" s="132">
        <f t="shared" si="1100"/>
        <v>0</v>
      </c>
      <c r="M269" s="132">
        <f t="shared" si="1100"/>
        <v>0</v>
      </c>
      <c r="N269" s="132">
        <f t="shared" si="1100"/>
        <v>0</v>
      </c>
      <c r="O269" s="132">
        <f t="shared" si="1100"/>
        <v>0</v>
      </c>
      <c r="P269" s="132">
        <f t="shared" si="1100"/>
        <v>0</v>
      </c>
      <c r="Q269" s="132">
        <f t="shared" si="1100"/>
        <v>0</v>
      </c>
      <c r="R269" s="132">
        <f t="shared" si="1100"/>
        <v>0</v>
      </c>
      <c r="S269" s="132">
        <f t="shared" si="1100"/>
        <v>0</v>
      </c>
      <c r="T269" s="132">
        <f t="shared" si="1100"/>
        <v>0</v>
      </c>
      <c r="U269" s="132">
        <f t="shared" si="1100"/>
        <v>0</v>
      </c>
      <c r="V269" s="132">
        <f t="shared" si="1100"/>
        <v>0</v>
      </c>
      <c r="W269" s="132">
        <f t="shared" si="1100"/>
        <v>0</v>
      </c>
      <c r="X269" s="132">
        <f t="shared" si="1100"/>
        <v>0</v>
      </c>
      <c r="Y269" s="132">
        <f t="shared" si="1100"/>
        <v>0</v>
      </c>
      <c r="Z269" s="132">
        <f t="shared" si="1100"/>
        <v>0</v>
      </c>
      <c r="AA269" s="132">
        <f t="shared" si="1100"/>
        <v>0</v>
      </c>
      <c r="AB269" s="132">
        <f t="shared" si="1100"/>
        <v>0</v>
      </c>
      <c r="AC269" s="132">
        <f t="shared" si="1100"/>
        <v>0</v>
      </c>
      <c r="AD269" s="132">
        <f t="shared" si="1100"/>
        <v>0</v>
      </c>
      <c r="AE269" s="132">
        <f t="shared" si="1100"/>
        <v>0</v>
      </c>
      <c r="AF269" s="132">
        <f t="shared" si="1100"/>
        <v>0</v>
      </c>
      <c r="AG269" s="132">
        <f t="shared" si="1100"/>
        <v>0</v>
      </c>
      <c r="AH269" s="132">
        <f t="shared" si="1100"/>
        <v>0</v>
      </c>
      <c r="AI269" s="132">
        <f t="shared" si="1100"/>
        <v>0</v>
      </c>
      <c r="AJ269" s="132">
        <f t="shared" si="1100"/>
        <v>0</v>
      </c>
      <c r="AK269" s="132">
        <f t="shared" si="1100"/>
        <v>0</v>
      </c>
      <c r="AL269" s="132">
        <f t="shared" si="1100"/>
        <v>0</v>
      </c>
      <c r="AM269" s="132">
        <f t="shared" si="1100"/>
        <v>0</v>
      </c>
      <c r="AN269" s="84"/>
      <c r="AO269" s="83">
        <f t="shared" ref="AO269" si="1101">SUM(D269:O269)</f>
        <v>0</v>
      </c>
      <c r="AP269" s="83">
        <f t="shared" ref="AP269" si="1102">SUM(P269:AA269)</f>
        <v>0</v>
      </c>
      <c r="AQ269" s="83">
        <f t="shared" ref="AQ269" si="1103">SUM(AB269:AM269)</f>
        <v>0</v>
      </c>
      <c r="AR269" s="85"/>
      <c r="AS269" s="85"/>
    </row>
    <row r="270" spans="1:45" s="64" customFormat="1" ht="13.2" outlineLevel="1">
      <c r="A270" s="147" t="s">
        <v>170</v>
      </c>
      <c r="B270" s="126" t="s">
        <v>168</v>
      </c>
      <c r="C270" s="82"/>
      <c r="D270" s="133">
        <v>0.24</v>
      </c>
      <c r="E270" s="133">
        <v>0.24</v>
      </c>
      <c r="F270" s="133">
        <v>0.24</v>
      </c>
      <c r="G270" s="133">
        <v>0.24</v>
      </c>
      <c r="H270" s="133">
        <v>0.24</v>
      </c>
      <c r="I270" s="133">
        <v>0.24</v>
      </c>
      <c r="J270" s="133">
        <v>0.24</v>
      </c>
      <c r="K270" s="133">
        <v>0.24</v>
      </c>
      <c r="L270" s="133">
        <v>0.24</v>
      </c>
      <c r="M270" s="133">
        <v>0.24</v>
      </c>
      <c r="N270" s="133">
        <v>0.24</v>
      </c>
      <c r="O270" s="133">
        <v>0.24</v>
      </c>
      <c r="P270" s="133">
        <v>0.24</v>
      </c>
      <c r="Q270" s="133">
        <v>0.24</v>
      </c>
      <c r="R270" s="133">
        <v>0.24</v>
      </c>
      <c r="S270" s="133">
        <v>0.24</v>
      </c>
      <c r="T270" s="133">
        <v>0.24</v>
      </c>
      <c r="U270" s="133">
        <v>0.24</v>
      </c>
      <c r="V270" s="133">
        <v>0.24</v>
      </c>
      <c r="W270" s="133">
        <v>0.24</v>
      </c>
      <c r="X270" s="133">
        <v>0.24</v>
      </c>
      <c r="Y270" s="133">
        <v>0.24</v>
      </c>
      <c r="Z270" s="133">
        <v>0.24</v>
      </c>
      <c r="AA270" s="133">
        <v>0.24</v>
      </c>
      <c r="AB270" s="133">
        <v>0.24</v>
      </c>
      <c r="AC270" s="133">
        <v>0.24</v>
      </c>
      <c r="AD270" s="133">
        <v>0.24</v>
      </c>
      <c r="AE270" s="133">
        <v>0.24</v>
      </c>
      <c r="AF270" s="133">
        <v>0.24</v>
      </c>
      <c r="AG270" s="133">
        <v>0.24</v>
      </c>
      <c r="AH270" s="133">
        <v>0.24</v>
      </c>
      <c r="AI270" s="133">
        <v>0.24</v>
      </c>
      <c r="AJ270" s="133">
        <v>0.24</v>
      </c>
      <c r="AK270" s="133">
        <v>0.24</v>
      </c>
      <c r="AL270" s="133">
        <v>0.24</v>
      </c>
      <c r="AM270" s="133">
        <v>0.24</v>
      </c>
      <c r="AN270" s="123"/>
      <c r="AO270" s="135">
        <f>AVERAGE(D270:O270)</f>
        <v>0.24000000000000007</v>
      </c>
      <c r="AP270" s="135">
        <f>AVERAGE(P270:AA270)</f>
        <v>0.24000000000000007</v>
      </c>
      <c r="AQ270" s="135">
        <f>AVERAGE(AB270:AM270)</f>
        <v>0.24000000000000007</v>
      </c>
      <c r="AR270" s="124"/>
      <c r="AS270" s="124"/>
    </row>
    <row r="271" spans="1:45" s="64" customFormat="1" ht="13.2" outlineLevel="1">
      <c r="A271" s="147" t="s">
        <v>171</v>
      </c>
      <c r="B271" s="126" t="s">
        <v>168</v>
      </c>
      <c r="C271" s="82"/>
      <c r="D271" s="133">
        <v>0.15</v>
      </c>
      <c r="E271" s="133">
        <v>0.15</v>
      </c>
      <c r="F271" s="133">
        <v>0.15</v>
      </c>
      <c r="G271" s="133">
        <v>0.15</v>
      </c>
      <c r="H271" s="133">
        <v>0.15</v>
      </c>
      <c r="I271" s="133">
        <v>0.15</v>
      </c>
      <c r="J271" s="133">
        <v>0.15</v>
      </c>
      <c r="K271" s="133">
        <v>0.15</v>
      </c>
      <c r="L271" s="133">
        <v>0.15</v>
      </c>
      <c r="M271" s="133">
        <v>0.15</v>
      </c>
      <c r="N271" s="133">
        <v>0.15</v>
      </c>
      <c r="O271" s="133">
        <v>0.15</v>
      </c>
      <c r="P271" s="133">
        <v>0.15</v>
      </c>
      <c r="Q271" s="133">
        <v>0.15</v>
      </c>
      <c r="R271" s="133">
        <v>0.15</v>
      </c>
      <c r="S271" s="133">
        <v>0.15</v>
      </c>
      <c r="T271" s="133">
        <v>0.15</v>
      </c>
      <c r="U271" s="133">
        <v>0.15</v>
      </c>
      <c r="V271" s="133">
        <v>0.15</v>
      </c>
      <c r="W271" s="133">
        <v>0.15</v>
      </c>
      <c r="X271" s="133">
        <v>0.15</v>
      </c>
      <c r="Y271" s="133">
        <v>0.15</v>
      </c>
      <c r="Z271" s="133">
        <v>0.15</v>
      </c>
      <c r="AA271" s="133">
        <v>0.15</v>
      </c>
      <c r="AB271" s="133">
        <v>0.15</v>
      </c>
      <c r="AC271" s="133">
        <v>0.15</v>
      </c>
      <c r="AD271" s="133">
        <v>0.15</v>
      </c>
      <c r="AE271" s="133">
        <v>0.15</v>
      </c>
      <c r="AF271" s="133">
        <v>0.15</v>
      </c>
      <c r="AG271" s="133">
        <v>0.15</v>
      </c>
      <c r="AH271" s="133">
        <v>0.15</v>
      </c>
      <c r="AI271" s="133">
        <v>0.15</v>
      </c>
      <c r="AJ271" s="133">
        <v>0.15</v>
      </c>
      <c r="AK271" s="133">
        <v>0.15</v>
      </c>
      <c r="AL271" s="133">
        <v>0.15</v>
      </c>
      <c r="AM271" s="133">
        <v>0.15</v>
      </c>
      <c r="AN271" s="123"/>
      <c r="AO271" s="135">
        <f t="shared" ref="AO271:AO272" si="1104">AVERAGE(D271:O271)</f>
        <v>0.14999999999999997</v>
      </c>
      <c r="AP271" s="135">
        <f t="shared" ref="AP271:AP272" si="1105">AVERAGE(P271:AA271)</f>
        <v>0.14999999999999997</v>
      </c>
      <c r="AQ271" s="135">
        <f t="shared" ref="AQ271:AQ272" si="1106">AVERAGE(AB271:AM271)</f>
        <v>0.14999999999999997</v>
      </c>
      <c r="AR271" s="124"/>
      <c r="AS271" s="124"/>
    </row>
    <row r="272" spans="1:45" s="64" customFormat="1" ht="13.2" outlineLevel="1">
      <c r="A272" s="147" t="s">
        <v>172</v>
      </c>
      <c r="B272" s="82" t="s">
        <v>168</v>
      </c>
      <c r="C272" s="82"/>
      <c r="D272" s="133">
        <v>0.02</v>
      </c>
      <c r="E272" s="133">
        <v>0.02</v>
      </c>
      <c r="F272" s="133">
        <v>0.02</v>
      </c>
      <c r="G272" s="133">
        <v>0.02</v>
      </c>
      <c r="H272" s="133">
        <v>0.02</v>
      </c>
      <c r="I272" s="133">
        <v>0.02</v>
      </c>
      <c r="J272" s="133">
        <v>0.02</v>
      </c>
      <c r="K272" s="133">
        <v>0.02</v>
      </c>
      <c r="L272" s="133">
        <v>0.02</v>
      </c>
      <c r="M272" s="133">
        <v>0.02</v>
      </c>
      <c r="N272" s="133">
        <v>0.02</v>
      </c>
      <c r="O272" s="133">
        <v>0.02</v>
      </c>
      <c r="P272" s="133">
        <v>0.02</v>
      </c>
      <c r="Q272" s="133">
        <v>0.02</v>
      </c>
      <c r="R272" s="133">
        <v>0.02</v>
      </c>
      <c r="S272" s="133">
        <v>0.02</v>
      </c>
      <c r="T272" s="133">
        <v>0.02</v>
      </c>
      <c r="U272" s="133">
        <v>0.02</v>
      </c>
      <c r="V272" s="133">
        <v>0.02</v>
      </c>
      <c r="W272" s="133">
        <v>0.02</v>
      </c>
      <c r="X272" s="133">
        <v>0.02</v>
      </c>
      <c r="Y272" s="133">
        <v>0.02</v>
      </c>
      <c r="Z272" s="133">
        <v>0.02</v>
      </c>
      <c r="AA272" s="133">
        <v>0.02</v>
      </c>
      <c r="AB272" s="133">
        <v>0.02</v>
      </c>
      <c r="AC272" s="133">
        <v>0.02</v>
      </c>
      <c r="AD272" s="133">
        <v>0.02</v>
      </c>
      <c r="AE272" s="133">
        <v>0.02</v>
      </c>
      <c r="AF272" s="133">
        <v>0.02</v>
      </c>
      <c r="AG272" s="133">
        <v>0.02</v>
      </c>
      <c r="AH272" s="133">
        <v>0.02</v>
      </c>
      <c r="AI272" s="133">
        <v>0.02</v>
      </c>
      <c r="AJ272" s="133">
        <v>0.02</v>
      </c>
      <c r="AK272" s="133">
        <v>0.02</v>
      </c>
      <c r="AL272" s="133">
        <v>0.02</v>
      </c>
      <c r="AM272" s="133">
        <v>0.02</v>
      </c>
      <c r="AN272" s="123"/>
      <c r="AO272" s="135">
        <f t="shared" si="1104"/>
        <v>1.9999999999999997E-2</v>
      </c>
      <c r="AP272" s="135">
        <f t="shared" si="1105"/>
        <v>1.9999999999999997E-2</v>
      </c>
      <c r="AQ272" s="135">
        <f t="shared" si="1106"/>
        <v>1.9999999999999997E-2</v>
      </c>
      <c r="AR272" s="124"/>
      <c r="AS272" s="124"/>
    </row>
    <row r="273" spans="1:45" s="64" customFormat="1" ht="13.2" outlineLevel="1">
      <c r="A273" s="147" t="s">
        <v>191</v>
      </c>
      <c r="B273" s="126" t="s">
        <v>161</v>
      </c>
      <c r="C273" s="82"/>
      <c r="D273" s="125">
        <v>1</v>
      </c>
      <c r="E273" s="125">
        <v>1</v>
      </c>
      <c r="F273" s="125">
        <v>1</v>
      </c>
      <c r="G273" s="125">
        <v>1</v>
      </c>
      <c r="H273" s="125">
        <v>1</v>
      </c>
      <c r="I273" s="125">
        <v>1</v>
      </c>
      <c r="J273" s="125">
        <v>1</v>
      </c>
      <c r="K273" s="125">
        <v>1</v>
      </c>
      <c r="L273" s="125">
        <v>1</v>
      </c>
      <c r="M273" s="125">
        <v>1</v>
      </c>
      <c r="N273" s="125">
        <v>1</v>
      </c>
      <c r="O273" s="125">
        <v>1</v>
      </c>
      <c r="P273" s="125">
        <v>1</v>
      </c>
      <c r="Q273" s="125">
        <v>1</v>
      </c>
      <c r="R273" s="125">
        <v>1</v>
      </c>
      <c r="S273" s="125">
        <v>1</v>
      </c>
      <c r="T273" s="125">
        <v>1</v>
      </c>
      <c r="U273" s="125">
        <v>1</v>
      </c>
      <c r="V273" s="125">
        <v>1</v>
      </c>
      <c r="W273" s="125">
        <v>1</v>
      </c>
      <c r="X273" s="125">
        <v>1</v>
      </c>
      <c r="Y273" s="125">
        <v>1</v>
      </c>
      <c r="Z273" s="125">
        <v>1</v>
      </c>
      <c r="AA273" s="125">
        <v>1</v>
      </c>
      <c r="AB273" s="125">
        <v>1</v>
      </c>
      <c r="AC273" s="125">
        <v>1</v>
      </c>
      <c r="AD273" s="125">
        <v>1</v>
      </c>
      <c r="AE273" s="125">
        <v>1</v>
      </c>
      <c r="AF273" s="125">
        <v>1</v>
      </c>
      <c r="AG273" s="125">
        <v>1</v>
      </c>
      <c r="AH273" s="125">
        <v>1</v>
      </c>
      <c r="AI273" s="125">
        <v>1</v>
      </c>
      <c r="AJ273" s="125">
        <v>1</v>
      </c>
      <c r="AK273" s="125">
        <v>1</v>
      </c>
      <c r="AL273" s="125">
        <v>1</v>
      </c>
      <c r="AM273" s="125">
        <v>1</v>
      </c>
      <c r="AN273" s="123"/>
      <c r="AO273" s="135"/>
      <c r="AP273" s="135"/>
      <c r="AQ273" s="135"/>
      <c r="AR273" s="124"/>
      <c r="AS273" s="124"/>
    </row>
    <row r="274" spans="1:45" s="64" customFormat="1" ht="13.2" outlineLevel="1">
      <c r="A274" s="147" t="s">
        <v>173</v>
      </c>
      <c r="B274" s="126" t="s">
        <v>161</v>
      </c>
      <c r="C274" s="82"/>
      <c r="D274" s="132">
        <f t="shared" ref="D274:AM274" si="1107">-D267*D272</f>
        <v>0</v>
      </c>
      <c r="E274" s="136">
        <f t="shared" si="1107"/>
        <v>0</v>
      </c>
      <c r="F274" s="136">
        <f t="shared" si="1107"/>
        <v>0</v>
      </c>
      <c r="G274" s="136">
        <f t="shared" si="1107"/>
        <v>0</v>
      </c>
      <c r="H274" s="136">
        <f t="shared" si="1107"/>
        <v>0</v>
      </c>
      <c r="I274" s="136">
        <f t="shared" si="1107"/>
        <v>0</v>
      </c>
      <c r="J274" s="136">
        <f t="shared" si="1107"/>
        <v>0</v>
      </c>
      <c r="K274" s="136">
        <f t="shared" si="1107"/>
        <v>0</v>
      </c>
      <c r="L274" s="136">
        <f t="shared" si="1107"/>
        <v>0</v>
      </c>
      <c r="M274" s="136">
        <f t="shared" si="1107"/>
        <v>0</v>
      </c>
      <c r="N274" s="136">
        <f t="shared" si="1107"/>
        <v>0</v>
      </c>
      <c r="O274" s="136">
        <f t="shared" si="1107"/>
        <v>0</v>
      </c>
      <c r="P274" s="136">
        <f t="shared" si="1107"/>
        <v>0</v>
      </c>
      <c r="Q274" s="136">
        <f t="shared" si="1107"/>
        <v>0</v>
      </c>
      <c r="R274" s="136">
        <f t="shared" si="1107"/>
        <v>0</v>
      </c>
      <c r="S274" s="136">
        <f t="shared" si="1107"/>
        <v>0</v>
      </c>
      <c r="T274" s="136">
        <f t="shared" si="1107"/>
        <v>0</v>
      </c>
      <c r="U274" s="136">
        <f t="shared" si="1107"/>
        <v>0</v>
      </c>
      <c r="V274" s="136">
        <f t="shared" si="1107"/>
        <v>0</v>
      </c>
      <c r="W274" s="136">
        <f t="shared" si="1107"/>
        <v>0</v>
      </c>
      <c r="X274" s="136">
        <f t="shared" si="1107"/>
        <v>0</v>
      </c>
      <c r="Y274" s="136">
        <f t="shared" si="1107"/>
        <v>0</v>
      </c>
      <c r="Z274" s="136">
        <f t="shared" si="1107"/>
        <v>0</v>
      </c>
      <c r="AA274" s="136">
        <f t="shared" si="1107"/>
        <v>0</v>
      </c>
      <c r="AB274" s="136">
        <f t="shared" si="1107"/>
        <v>0</v>
      </c>
      <c r="AC274" s="136">
        <f t="shared" si="1107"/>
        <v>0</v>
      </c>
      <c r="AD274" s="136">
        <f t="shared" si="1107"/>
        <v>0</v>
      </c>
      <c r="AE274" s="136">
        <f t="shared" si="1107"/>
        <v>0</v>
      </c>
      <c r="AF274" s="136">
        <f t="shared" si="1107"/>
        <v>0</v>
      </c>
      <c r="AG274" s="136">
        <f t="shared" si="1107"/>
        <v>0</v>
      </c>
      <c r="AH274" s="136">
        <f t="shared" si="1107"/>
        <v>0</v>
      </c>
      <c r="AI274" s="136">
        <f t="shared" si="1107"/>
        <v>0</v>
      </c>
      <c r="AJ274" s="136">
        <f t="shared" si="1107"/>
        <v>0</v>
      </c>
      <c r="AK274" s="136">
        <f t="shared" si="1107"/>
        <v>0</v>
      </c>
      <c r="AL274" s="136">
        <f t="shared" si="1107"/>
        <v>0</v>
      </c>
      <c r="AM274" s="136">
        <f t="shared" si="1107"/>
        <v>0</v>
      </c>
      <c r="AN274" s="123"/>
      <c r="AO274" s="83">
        <f>O274</f>
        <v>0</v>
      </c>
      <c r="AP274" s="83">
        <f>AA274</f>
        <v>0</v>
      </c>
      <c r="AQ274" s="83">
        <f>AM274</f>
        <v>0</v>
      </c>
      <c r="AR274" s="124"/>
      <c r="AS274" s="124"/>
    </row>
    <row r="275" spans="1:45" s="64" customFormat="1" ht="13.2" outlineLevel="1">
      <c r="A275" s="147" t="s">
        <v>174</v>
      </c>
      <c r="B275" s="126" t="s">
        <v>161</v>
      </c>
      <c r="C275" s="82"/>
      <c r="D275" s="132">
        <f t="shared" ref="D275:AM275" si="1108">(C267+D267)/2*D270/12*(1-2/102)</f>
        <v>0</v>
      </c>
      <c r="E275" s="132">
        <f t="shared" si="1108"/>
        <v>0</v>
      </c>
      <c r="F275" s="132">
        <f t="shared" si="1108"/>
        <v>0</v>
      </c>
      <c r="G275" s="132">
        <f t="shared" si="1108"/>
        <v>0</v>
      </c>
      <c r="H275" s="132">
        <f t="shared" si="1108"/>
        <v>0</v>
      </c>
      <c r="I275" s="132">
        <f t="shared" si="1108"/>
        <v>0</v>
      </c>
      <c r="J275" s="132">
        <f t="shared" si="1108"/>
        <v>0</v>
      </c>
      <c r="K275" s="132">
        <f t="shared" si="1108"/>
        <v>0</v>
      </c>
      <c r="L275" s="132">
        <f t="shared" si="1108"/>
        <v>0</v>
      </c>
      <c r="M275" s="132">
        <f t="shared" si="1108"/>
        <v>0</v>
      </c>
      <c r="N275" s="132">
        <f t="shared" si="1108"/>
        <v>0</v>
      </c>
      <c r="O275" s="132">
        <f t="shared" si="1108"/>
        <v>0</v>
      </c>
      <c r="P275" s="132">
        <f t="shared" si="1108"/>
        <v>0</v>
      </c>
      <c r="Q275" s="132">
        <f t="shared" si="1108"/>
        <v>0</v>
      </c>
      <c r="R275" s="132">
        <f t="shared" si="1108"/>
        <v>0</v>
      </c>
      <c r="S275" s="132">
        <f t="shared" si="1108"/>
        <v>0</v>
      </c>
      <c r="T275" s="132">
        <f t="shared" si="1108"/>
        <v>0</v>
      </c>
      <c r="U275" s="132">
        <f t="shared" si="1108"/>
        <v>0</v>
      </c>
      <c r="V275" s="132">
        <f t="shared" si="1108"/>
        <v>0</v>
      </c>
      <c r="W275" s="132">
        <f t="shared" si="1108"/>
        <v>0</v>
      </c>
      <c r="X275" s="132">
        <f t="shared" si="1108"/>
        <v>0</v>
      </c>
      <c r="Y275" s="132">
        <f t="shared" si="1108"/>
        <v>0</v>
      </c>
      <c r="Z275" s="132">
        <f t="shared" si="1108"/>
        <v>0</v>
      </c>
      <c r="AA275" s="132">
        <f t="shared" si="1108"/>
        <v>0</v>
      </c>
      <c r="AB275" s="132">
        <f t="shared" si="1108"/>
        <v>0</v>
      </c>
      <c r="AC275" s="132">
        <f t="shared" si="1108"/>
        <v>0</v>
      </c>
      <c r="AD275" s="132">
        <f t="shared" si="1108"/>
        <v>0</v>
      </c>
      <c r="AE275" s="132">
        <f t="shared" si="1108"/>
        <v>0</v>
      </c>
      <c r="AF275" s="132">
        <f t="shared" si="1108"/>
        <v>0</v>
      </c>
      <c r="AG275" s="132">
        <f t="shared" si="1108"/>
        <v>0</v>
      </c>
      <c r="AH275" s="132">
        <f t="shared" si="1108"/>
        <v>0</v>
      </c>
      <c r="AI275" s="132">
        <f t="shared" si="1108"/>
        <v>0</v>
      </c>
      <c r="AJ275" s="132">
        <f t="shared" si="1108"/>
        <v>0</v>
      </c>
      <c r="AK275" s="132">
        <f t="shared" si="1108"/>
        <v>0</v>
      </c>
      <c r="AL275" s="132">
        <f t="shared" si="1108"/>
        <v>0</v>
      </c>
      <c r="AM275" s="132">
        <f t="shared" si="1108"/>
        <v>0</v>
      </c>
      <c r="AN275" s="123"/>
      <c r="AO275" s="83">
        <f>SUM(D275:O275)</f>
        <v>0</v>
      </c>
      <c r="AP275" s="83">
        <f>SUM(P275:AA275)</f>
        <v>0</v>
      </c>
      <c r="AQ275" s="83">
        <f>SUM(AB275:AM275)</f>
        <v>0</v>
      </c>
      <c r="AR275" s="124"/>
      <c r="AS275" s="124"/>
    </row>
    <row r="276" spans="1:45" s="64" customFormat="1" ht="13.2" outlineLevel="1">
      <c r="A276" s="147" t="s">
        <v>175</v>
      </c>
      <c r="B276" s="126" t="s">
        <v>161</v>
      </c>
      <c r="C276" s="82"/>
      <c r="D276" s="132">
        <f t="shared" ref="D276:AM276" si="1109">-(C267+D267)/2*D271/12</f>
        <v>0</v>
      </c>
      <c r="E276" s="132">
        <f t="shared" si="1109"/>
        <v>0</v>
      </c>
      <c r="F276" s="132">
        <f t="shared" si="1109"/>
        <v>0</v>
      </c>
      <c r="G276" s="132">
        <f t="shared" si="1109"/>
        <v>0</v>
      </c>
      <c r="H276" s="132">
        <f t="shared" si="1109"/>
        <v>0</v>
      </c>
      <c r="I276" s="132">
        <f t="shared" si="1109"/>
        <v>0</v>
      </c>
      <c r="J276" s="132">
        <f t="shared" si="1109"/>
        <v>0</v>
      </c>
      <c r="K276" s="132">
        <f t="shared" si="1109"/>
        <v>0</v>
      </c>
      <c r="L276" s="132">
        <f t="shared" si="1109"/>
        <v>0</v>
      </c>
      <c r="M276" s="132">
        <f t="shared" si="1109"/>
        <v>0</v>
      </c>
      <c r="N276" s="132">
        <f t="shared" si="1109"/>
        <v>0</v>
      </c>
      <c r="O276" s="132">
        <f t="shared" si="1109"/>
        <v>0</v>
      </c>
      <c r="P276" s="132">
        <f t="shared" si="1109"/>
        <v>0</v>
      </c>
      <c r="Q276" s="132">
        <f t="shared" si="1109"/>
        <v>0</v>
      </c>
      <c r="R276" s="132">
        <f t="shared" si="1109"/>
        <v>0</v>
      </c>
      <c r="S276" s="132">
        <f t="shared" si="1109"/>
        <v>0</v>
      </c>
      <c r="T276" s="132">
        <f t="shared" si="1109"/>
        <v>0</v>
      </c>
      <c r="U276" s="132">
        <f t="shared" si="1109"/>
        <v>0</v>
      </c>
      <c r="V276" s="132">
        <f t="shared" si="1109"/>
        <v>0</v>
      </c>
      <c r="W276" s="132">
        <f t="shared" si="1109"/>
        <v>0</v>
      </c>
      <c r="X276" s="132">
        <f t="shared" si="1109"/>
        <v>0</v>
      </c>
      <c r="Y276" s="132">
        <f t="shared" si="1109"/>
        <v>0</v>
      </c>
      <c r="Z276" s="132">
        <f t="shared" si="1109"/>
        <v>0</v>
      </c>
      <c r="AA276" s="132">
        <f t="shared" si="1109"/>
        <v>0</v>
      </c>
      <c r="AB276" s="132">
        <f t="shared" si="1109"/>
        <v>0</v>
      </c>
      <c r="AC276" s="132">
        <f t="shared" si="1109"/>
        <v>0</v>
      </c>
      <c r="AD276" s="132">
        <f t="shared" si="1109"/>
        <v>0</v>
      </c>
      <c r="AE276" s="132">
        <f t="shared" si="1109"/>
        <v>0</v>
      </c>
      <c r="AF276" s="132">
        <f t="shared" si="1109"/>
        <v>0</v>
      </c>
      <c r="AG276" s="132">
        <f t="shared" si="1109"/>
        <v>0</v>
      </c>
      <c r="AH276" s="132">
        <f t="shared" si="1109"/>
        <v>0</v>
      </c>
      <c r="AI276" s="132">
        <f t="shared" si="1109"/>
        <v>0</v>
      </c>
      <c r="AJ276" s="132">
        <f t="shared" si="1109"/>
        <v>0</v>
      </c>
      <c r="AK276" s="132">
        <f t="shared" si="1109"/>
        <v>0</v>
      </c>
      <c r="AL276" s="132">
        <f t="shared" si="1109"/>
        <v>0</v>
      </c>
      <c r="AM276" s="132">
        <f t="shared" si="1109"/>
        <v>0</v>
      </c>
      <c r="AN276" s="123"/>
      <c r="AO276" s="83">
        <f>SUM(D276:O276)</f>
        <v>0</v>
      </c>
      <c r="AP276" s="83">
        <f>SUM(P276:AA276)</f>
        <v>0</v>
      </c>
      <c r="AQ276" s="83">
        <f>SUM(AB276:AM276)</f>
        <v>0</v>
      </c>
      <c r="AR276" s="124"/>
      <c r="AS276" s="124"/>
    </row>
    <row r="277" spans="1:45" s="64" customFormat="1" ht="13.2" outlineLevel="1">
      <c r="A277" s="147" t="s">
        <v>176</v>
      </c>
      <c r="B277" s="126" t="s">
        <v>161</v>
      </c>
      <c r="C277" s="82"/>
      <c r="D277" s="131">
        <f t="shared" ref="D277:AM277" si="1110">(D274-C274)</f>
        <v>0</v>
      </c>
      <c r="E277" s="131">
        <f t="shared" si="1110"/>
        <v>0</v>
      </c>
      <c r="F277" s="131">
        <f t="shared" si="1110"/>
        <v>0</v>
      </c>
      <c r="G277" s="131">
        <f t="shared" si="1110"/>
        <v>0</v>
      </c>
      <c r="H277" s="131">
        <f t="shared" si="1110"/>
        <v>0</v>
      </c>
      <c r="I277" s="131">
        <f t="shared" si="1110"/>
        <v>0</v>
      </c>
      <c r="J277" s="131">
        <f t="shared" si="1110"/>
        <v>0</v>
      </c>
      <c r="K277" s="131">
        <f t="shared" si="1110"/>
        <v>0</v>
      </c>
      <c r="L277" s="131">
        <f t="shared" si="1110"/>
        <v>0</v>
      </c>
      <c r="M277" s="131">
        <f t="shared" si="1110"/>
        <v>0</v>
      </c>
      <c r="N277" s="131">
        <f t="shared" si="1110"/>
        <v>0</v>
      </c>
      <c r="O277" s="131">
        <f t="shared" si="1110"/>
        <v>0</v>
      </c>
      <c r="P277" s="131">
        <f t="shared" si="1110"/>
        <v>0</v>
      </c>
      <c r="Q277" s="131">
        <f t="shared" si="1110"/>
        <v>0</v>
      </c>
      <c r="R277" s="131">
        <f t="shared" si="1110"/>
        <v>0</v>
      </c>
      <c r="S277" s="131">
        <f t="shared" si="1110"/>
        <v>0</v>
      </c>
      <c r="T277" s="131">
        <f t="shared" si="1110"/>
        <v>0</v>
      </c>
      <c r="U277" s="131">
        <f t="shared" si="1110"/>
        <v>0</v>
      </c>
      <c r="V277" s="131">
        <f t="shared" si="1110"/>
        <v>0</v>
      </c>
      <c r="W277" s="131">
        <f t="shared" si="1110"/>
        <v>0</v>
      </c>
      <c r="X277" s="131">
        <f t="shared" si="1110"/>
        <v>0</v>
      </c>
      <c r="Y277" s="131">
        <f t="shared" si="1110"/>
        <v>0</v>
      </c>
      <c r="Z277" s="131">
        <f t="shared" si="1110"/>
        <v>0</v>
      </c>
      <c r="AA277" s="131">
        <f t="shared" si="1110"/>
        <v>0</v>
      </c>
      <c r="AB277" s="131">
        <f t="shared" si="1110"/>
        <v>0</v>
      </c>
      <c r="AC277" s="131">
        <f t="shared" si="1110"/>
        <v>0</v>
      </c>
      <c r="AD277" s="131">
        <f t="shared" si="1110"/>
        <v>0</v>
      </c>
      <c r="AE277" s="131">
        <f t="shared" si="1110"/>
        <v>0</v>
      </c>
      <c r="AF277" s="131">
        <f t="shared" si="1110"/>
        <v>0</v>
      </c>
      <c r="AG277" s="131">
        <f t="shared" si="1110"/>
        <v>0</v>
      </c>
      <c r="AH277" s="131">
        <f t="shared" si="1110"/>
        <v>0</v>
      </c>
      <c r="AI277" s="131">
        <f t="shared" si="1110"/>
        <v>0</v>
      </c>
      <c r="AJ277" s="131">
        <f t="shared" si="1110"/>
        <v>0</v>
      </c>
      <c r="AK277" s="131">
        <f t="shared" si="1110"/>
        <v>0</v>
      </c>
      <c r="AL277" s="131">
        <f t="shared" si="1110"/>
        <v>0</v>
      </c>
      <c r="AM277" s="131">
        <f t="shared" si="1110"/>
        <v>0</v>
      </c>
      <c r="AN277" s="123"/>
      <c r="AO277" s="83">
        <f t="shared" ref="AO277" si="1111">SUM(D277:O277)</f>
        <v>0</v>
      </c>
      <c r="AP277" s="83">
        <f t="shared" ref="AP277" si="1112">SUM(P277:AA277)</f>
        <v>0</v>
      </c>
      <c r="AQ277" s="83">
        <f t="shared" ref="AQ277" si="1113">SUM(AB277:AM277)</f>
        <v>0</v>
      </c>
      <c r="AR277" s="124"/>
      <c r="AS277" s="124"/>
    </row>
    <row r="278" spans="1:45" s="64" customFormat="1" ht="13.2" outlineLevel="1">
      <c r="A278" s="147" t="s">
        <v>192</v>
      </c>
      <c r="B278" s="126" t="s">
        <v>161</v>
      </c>
      <c r="C278" s="82"/>
      <c r="D278" s="131">
        <f>D273*(AVERAGE(C267:D267)/D263)*(1-2/102)</f>
        <v>0</v>
      </c>
      <c r="E278" s="131">
        <f t="shared" ref="E278:AM278" si="1114">E273*(AVERAGE(D267:E267)/E263)*(1-2/102)</f>
        <v>0</v>
      </c>
      <c r="F278" s="131">
        <f t="shared" si="1114"/>
        <v>0</v>
      </c>
      <c r="G278" s="131">
        <f t="shared" si="1114"/>
        <v>0</v>
      </c>
      <c r="H278" s="131">
        <f t="shared" si="1114"/>
        <v>0</v>
      </c>
      <c r="I278" s="131">
        <f t="shared" si="1114"/>
        <v>0</v>
      </c>
      <c r="J278" s="131">
        <f t="shared" si="1114"/>
        <v>0</v>
      </c>
      <c r="K278" s="131">
        <f t="shared" si="1114"/>
        <v>0</v>
      </c>
      <c r="L278" s="131">
        <f t="shared" si="1114"/>
        <v>0</v>
      </c>
      <c r="M278" s="131">
        <f t="shared" si="1114"/>
        <v>0</v>
      </c>
      <c r="N278" s="131">
        <f t="shared" si="1114"/>
        <v>0</v>
      </c>
      <c r="O278" s="131">
        <f t="shared" si="1114"/>
        <v>0</v>
      </c>
      <c r="P278" s="131">
        <f t="shared" si="1114"/>
        <v>0</v>
      </c>
      <c r="Q278" s="131">
        <f t="shared" si="1114"/>
        <v>0</v>
      </c>
      <c r="R278" s="131">
        <f t="shared" si="1114"/>
        <v>0</v>
      </c>
      <c r="S278" s="131">
        <f t="shared" si="1114"/>
        <v>0</v>
      </c>
      <c r="T278" s="131">
        <f t="shared" si="1114"/>
        <v>0</v>
      </c>
      <c r="U278" s="131">
        <f t="shared" si="1114"/>
        <v>0</v>
      </c>
      <c r="V278" s="131">
        <f t="shared" si="1114"/>
        <v>0</v>
      </c>
      <c r="W278" s="131">
        <f t="shared" si="1114"/>
        <v>0</v>
      </c>
      <c r="X278" s="131">
        <f t="shared" si="1114"/>
        <v>0</v>
      </c>
      <c r="Y278" s="131">
        <f t="shared" si="1114"/>
        <v>0</v>
      </c>
      <c r="Z278" s="131">
        <f t="shared" si="1114"/>
        <v>0</v>
      </c>
      <c r="AA278" s="131">
        <f t="shared" si="1114"/>
        <v>0</v>
      </c>
      <c r="AB278" s="131">
        <f t="shared" si="1114"/>
        <v>0</v>
      </c>
      <c r="AC278" s="131">
        <f t="shared" si="1114"/>
        <v>0</v>
      </c>
      <c r="AD278" s="131">
        <f t="shared" si="1114"/>
        <v>0</v>
      </c>
      <c r="AE278" s="131">
        <f t="shared" si="1114"/>
        <v>0</v>
      </c>
      <c r="AF278" s="131">
        <f t="shared" si="1114"/>
        <v>0</v>
      </c>
      <c r="AG278" s="131">
        <f t="shared" si="1114"/>
        <v>0</v>
      </c>
      <c r="AH278" s="131">
        <f t="shared" si="1114"/>
        <v>0</v>
      </c>
      <c r="AI278" s="131">
        <f t="shared" si="1114"/>
        <v>0</v>
      </c>
      <c r="AJ278" s="131">
        <f t="shared" si="1114"/>
        <v>0</v>
      </c>
      <c r="AK278" s="131">
        <f t="shared" si="1114"/>
        <v>0</v>
      </c>
      <c r="AL278" s="131">
        <f t="shared" si="1114"/>
        <v>0</v>
      </c>
      <c r="AM278" s="131">
        <f t="shared" si="1114"/>
        <v>0</v>
      </c>
      <c r="AN278" s="123"/>
      <c r="AO278" s="83"/>
      <c r="AP278" s="83"/>
      <c r="AQ278" s="83"/>
      <c r="AR278" s="124"/>
      <c r="AS278" s="124"/>
    </row>
    <row r="279" spans="1:45" s="64" customFormat="1" ht="13.2" outlineLevel="1">
      <c r="A279" s="147" t="s">
        <v>201</v>
      </c>
      <c r="B279" s="126" t="s">
        <v>161</v>
      </c>
      <c r="C279" s="82"/>
      <c r="D279" s="131">
        <f>SUM(D275:D278)</f>
        <v>0</v>
      </c>
      <c r="E279" s="131">
        <f t="shared" ref="E279:AM279" si="1115">SUM(E275:E278)</f>
        <v>0</v>
      </c>
      <c r="F279" s="131">
        <f t="shared" si="1115"/>
        <v>0</v>
      </c>
      <c r="G279" s="131">
        <f t="shared" si="1115"/>
        <v>0</v>
      </c>
      <c r="H279" s="131">
        <f t="shared" si="1115"/>
        <v>0</v>
      </c>
      <c r="I279" s="131">
        <f t="shared" si="1115"/>
        <v>0</v>
      </c>
      <c r="J279" s="131">
        <f t="shared" si="1115"/>
        <v>0</v>
      </c>
      <c r="K279" s="131">
        <f t="shared" si="1115"/>
        <v>0</v>
      </c>
      <c r="L279" s="131">
        <f t="shared" si="1115"/>
        <v>0</v>
      </c>
      <c r="M279" s="131">
        <f t="shared" si="1115"/>
        <v>0</v>
      </c>
      <c r="N279" s="131">
        <f t="shared" si="1115"/>
        <v>0</v>
      </c>
      <c r="O279" s="131">
        <f t="shared" si="1115"/>
        <v>0</v>
      </c>
      <c r="P279" s="131">
        <f t="shared" si="1115"/>
        <v>0</v>
      </c>
      <c r="Q279" s="131">
        <f t="shared" si="1115"/>
        <v>0</v>
      </c>
      <c r="R279" s="131">
        <f t="shared" si="1115"/>
        <v>0</v>
      </c>
      <c r="S279" s="131">
        <f t="shared" si="1115"/>
        <v>0</v>
      </c>
      <c r="T279" s="131">
        <f t="shared" si="1115"/>
        <v>0</v>
      </c>
      <c r="U279" s="131">
        <f t="shared" si="1115"/>
        <v>0</v>
      </c>
      <c r="V279" s="131">
        <f t="shared" si="1115"/>
        <v>0</v>
      </c>
      <c r="W279" s="131">
        <f t="shared" si="1115"/>
        <v>0</v>
      </c>
      <c r="X279" s="131">
        <f t="shared" si="1115"/>
        <v>0</v>
      </c>
      <c r="Y279" s="131">
        <f t="shared" si="1115"/>
        <v>0</v>
      </c>
      <c r="Z279" s="131">
        <f t="shared" si="1115"/>
        <v>0</v>
      </c>
      <c r="AA279" s="131">
        <f t="shared" si="1115"/>
        <v>0</v>
      </c>
      <c r="AB279" s="131">
        <f t="shared" si="1115"/>
        <v>0</v>
      </c>
      <c r="AC279" s="131">
        <f t="shared" si="1115"/>
        <v>0</v>
      </c>
      <c r="AD279" s="131">
        <f t="shared" si="1115"/>
        <v>0</v>
      </c>
      <c r="AE279" s="131">
        <f t="shared" si="1115"/>
        <v>0</v>
      </c>
      <c r="AF279" s="131">
        <f t="shared" si="1115"/>
        <v>0</v>
      </c>
      <c r="AG279" s="131">
        <f t="shared" si="1115"/>
        <v>0</v>
      </c>
      <c r="AH279" s="131">
        <f t="shared" si="1115"/>
        <v>0</v>
      </c>
      <c r="AI279" s="131">
        <f t="shared" si="1115"/>
        <v>0</v>
      </c>
      <c r="AJ279" s="131">
        <f t="shared" si="1115"/>
        <v>0</v>
      </c>
      <c r="AK279" s="131">
        <f t="shared" si="1115"/>
        <v>0</v>
      </c>
      <c r="AL279" s="131">
        <f t="shared" si="1115"/>
        <v>0</v>
      </c>
      <c r="AM279" s="131">
        <f t="shared" si="1115"/>
        <v>0</v>
      </c>
      <c r="AN279" s="123"/>
      <c r="AO279" s="83">
        <f t="shared" ref="AO279:AO281" si="1116">SUM(D279:O279)</f>
        <v>0</v>
      </c>
      <c r="AP279" s="83">
        <f t="shared" ref="AP279:AP281" si="1117">SUM(P279:AA279)</f>
        <v>0</v>
      </c>
      <c r="AQ279" s="83">
        <f t="shared" ref="AQ279:AQ281" si="1118">SUM(AB279:AM279)</f>
        <v>0</v>
      </c>
      <c r="AR279" s="124"/>
      <c r="AS279" s="124"/>
    </row>
    <row r="280" spans="1:45" s="64" customFormat="1" ht="13.2" outlineLevel="1">
      <c r="A280" s="147" t="s">
        <v>177</v>
      </c>
      <c r="B280" s="126" t="s">
        <v>161</v>
      </c>
      <c r="C280" s="82"/>
      <c r="D280" s="131">
        <f>-'OPEX+CAPEX'!I100</f>
        <v>0</v>
      </c>
      <c r="E280" s="131">
        <f>-'OPEX+CAPEX'!J100</f>
        <v>0</v>
      </c>
      <c r="F280" s="131">
        <f>-'OPEX+CAPEX'!K100</f>
        <v>0</v>
      </c>
      <c r="G280" s="131">
        <f>-'OPEX+CAPEX'!L100</f>
        <v>0</v>
      </c>
      <c r="H280" s="131">
        <f>-'OPEX+CAPEX'!M100</f>
        <v>0</v>
      </c>
      <c r="I280" s="131">
        <f>-'OPEX+CAPEX'!N100</f>
        <v>0</v>
      </c>
      <c r="J280" s="131">
        <f>-'OPEX+CAPEX'!O100</f>
        <v>0</v>
      </c>
      <c r="K280" s="131">
        <f>-'OPEX+CAPEX'!P100</f>
        <v>0</v>
      </c>
      <c r="L280" s="131">
        <f>-'OPEX+CAPEX'!Q100</f>
        <v>0</v>
      </c>
      <c r="M280" s="131">
        <f>-'OPEX+CAPEX'!R100</f>
        <v>0</v>
      </c>
      <c r="N280" s="131">
        <f>-'OPEX+CAPEX'!S100</f>
        <v>0</v>
      </c>
      <c r="O280" s="131">
        <f>-'OPEX+CAPEX'!T100</f>
        <v>0</v>
      </c>
      <c r="P280" s="131">
        <f>-'OPEX+CAPEX'!U100</f>
        <v>0</v>
      </c>
      <c r="Q280" s="131">
        <f>-'OPEX+CAPEX'!V100</f>
        <v>0</v>
      </c>
      <c r="R280" s="131">
        <f>-'OPEX+CAPEX'!W100</f>
        <v>0</v>
      </c>
      <c r="S280" s="131">
        <f>-'OPEX+CAPEX'!X100</f>
        <v>0</v>
      </c>
      <c r="T280" s="131">
        <f>-'OPEX+CAPEX'!Y100</f>
        <v>0</v>
      </c>
      <c r="U280" s="131">
        <f>-'OPEX+CAPEX'!Z100</f>
        <v>0</v>
      </c>
      <c r="V280" s="131">
        <f>-'OPEX+CAPEX'!AA100</f>
        <v>0</v>
      </c>
      <c r="W280" s="131">
        <f>-'OPEX+CAPEX'!AB100</f>
        <v>0</v>
      </c>
      <c r="X280" s="131">
        <f>-'OPEX+CAPEX'!AC100</f>
        <v>0</v>
      </c>
      <c r="Y280" s="131">
        <f>-'OPEX+CAPEX'!AD100</f>
        <v>0</v>
      </c>
      <c r="Z280" s="131">
        <f>-'OPEX+CAPEX'!AE100</f>
        <v>0</v>
      </c>
      <c r="AA280" s="131">
        <f>-'OPEX+CAPEX'!AF100</f>
        <v>0</v>
      </c>
      <c r="AB280" s="131">
        <f>-'OPEX+CAPEX'!AG100</f>
        <v>0</v>
      </c>
      <c r="AC280" s="131">
        <f>-'OPEX+CAPEX'!AH100</f>
        <v>0</v>
      </c>
      <c r="AD280" s="131">
        <f>-'OPEX+CAPEX'!AI100</f>
        <v>0</v>
      </c>
      <c r="AE280" s="131">
        <f>-'OPEX+CAPEX'!AJ100</f>
        <v>0</v>
      </c>
      <c r="AF280" s="131">
        <f>-'OPEX+CAPEX'!AK100</f>
        <v>0</v>
      </c>
      <c r="AG280" s="131">
        <f>-'OPEX+CAPEX'!AL100</f>
        <v>0</v>
      </c>
      <c r="AH280" s="131">
        <f>-'OPEX+CAPEX'!AM100</f>
        <v>0</v>
      </c>
      <c r="AI280" s="131">
        <f>-'OPEX+CAPEX'!AN100</f>
        <v>0</v>
      </c>
      <c r="AJ280" s="131">
        <f>-'OPEX+CAPEX'!AO100</f>
        <v>0</v>
      </c>
      <c r="AK280" s="131">
        <f>-'OPEX+CAPEX'!AP100</f>
        <v>0</v>
      </c>
      <c r="AL280" s="131">
        <f>-'OPEX+CAPEX'!AQ100</f>
        <v>0</v>
      </c>
      <c r="AM280" s="131">
        <f>-'OPEX+CAPEX'!AR100</f>
        <v>0</v>
      </c>
      <c r="AN280" s="123"/>
      <c r="AO280" s="83">
        <f t="shared" si="1116"/>
        <v>0</v>
      </c>
      <c r="AP280" s="83">
        <f t="shared" si="1117"/>
        <v>0</v>
      </c>
      <c r="AQ280" s="83">
        <f t="shared" si="1118"/>
        <v>0</v>
      </c>
      <c r="AR280" s="124"/>
      <c r="AS280" s="124"/>
    </row>
    <row r="281" spans="1:45" s="64" customFormat="1" ht="13.2" outlineLevel="1">
      <c r="A281" s="147" t="s">
        <v>178</v>
      </c>
      <c r="B281" s="126" t="s">
        <v>161</v>
      </c>
      <c r="C281" s="82"/>
      <c r="D281" s="131">
        <f>D279+D280</f>
        <v>0</v>
      </c>
      <c r="E281" s="131">
        <f t="shared" ref="E281:AM281" si="1119">E279+E280</f>
        <v>0</v>
      </c>
      <c r="F281" s="131">
        <f t="shared" si="1119"/>
        <v>0</v>
      </c>
      <c r="G281" s="131">
        <f t="shared" si="1119"/>
        <v>0</v>
      </c>
      <c r="H281" s="131">
        <f t="shared" si="1119"/>
        <v>0</v>
      </c>
      <c r="I281" s="131">
        <f t="shared" si="1119"/>
        <v>0</v>
      </c>
      <c r="J281" s="131">
        <f t="shared" si="1119"/>
        <v>0</v>
      </c>
      <c r="K281" s="131">
        <f t="shared" si="1119"/>
        <v>0</v>
      </c>
      <c r="L281" s="131">
        <f t="shared" si="1119"/>
        <v>0</v>
      </c>
      <c r="M281" s="131">
        <f t="shared" si="1119"/>
        <v>0</v>
      </c>
      <c r="N281" s="131">
        <f t="shared" si="1119"/>
        <v>0</v>
      </c>
      <c r="O281" s="131">
        <f t="shared" si="1119"/>
        <v>0</v>
      </c>
      <c r="P281" s="131">
        <f t="shared" si="1119"/>
        <v>0</v>
      </c>
      <c r="Q281" s="131">
        <f t="shared" si="1119"/>
        <v>0</v>
      </c>
      <c r="R281" s="131">
        <f t="shared" si="1119"/>
        <v>0</v>
      </c>
      <c r="S281" s="131">
        <f t="shared" si="1119"/>
        <v>0</v>
      </c>
      <c r="T281" s="131">
        <f t="shared" si="1119"/>
        <v>0</v>
      </c>
      <c r="U281" s="131">
        <f t="shared" si="1119"/>
        <v>0</v>
      </c>
      <c r="V281" s="131">
        <f t="shared" si="1119"/>
        <v>0</v>
      </c>
      <c r="W281" s="131">
        <f t="shared" si="1119"/>
        <v>0</v>
      </c>
      <c r="X281" s="131">
        <f t="shared" si="1119"/>
        <v>0</v>
      </c>
      <c r="Y281" s="131">
        <f t="shared" si="1119"/>
        <v>0</v>
      </c>
      <c r="Z281" s="131">
        <f t="shared" si="1119"/>
        <v>0</v>
      </c>
      <c r="AA281" s="131">
        <f t="shared" si="1119"/>
        <v>0</v>
      </c>
      <c r="AB281" s="131">
        <f t="shared" si="1119"/>
        <v>0</v>
      </c>
      <c r="AC281" s="131">
        <f t="shared" si="1119"/>
        <v>0</v>
      </c>
      <c r="AD281" s="131">
        <f t="shared" si="1119"/>
        <v>0</v>
      </c>
      <c r="AE281" s="131">
        <f t="shared" si="1119"/>
        <v>0</v>
      </c>
      <c r="AF281" s="131">
        <f t="shared" si="1119"/>
        <v>0</v>
      </c>
      <c r="AG281" s="131">
        <f t="shared" si="1119"/>
        <v>0</v>
      </c>
      <c r="AH281" s="131">
        <f t="shared" si="1119"/>
        <v>0</v>
      </c>
      <c r="AI281" s="131">
        <f t="shared" si="1119"/>
        <v>0</v>
      </c>
      <c r="AJ281" s="131">
        <f t="shared" si="1119"/>
        <v>0</v>
      </c>
      <c r="AK281" s="131">
        <f t="shared" si="1119"/>
        <v>0</v>
      </c>
      <c r="AL281" s="131">
        <f t="shared" si="1119"/>
        <v>0</v>
      </c>
      <c r="AM281" s="131">
        <f t="shared" si="1119"/>
        <v>0</v>
      </c>
      <c r="AN281" s="123"/>
      <c r="AO281" s="83">
        <f t="shared" si="1116"/>
        <v>0</v>
      </c>
      <c r="AP281" s="83">
        <f t="shared" si="1117"/>
        <v>0</v>
      </c>
      <c r="AQ281" s="83">
        <f t="shared" si="1118"/>
        <v>0</v>
      </c>
      <c r="AR281" s="124"/>
      <c r="AS281" s="124"/>
    </row>
    <row r="282" spans="1:45">
      <c r="A282" s="80"/>
    </row>
    <row r="283" spans="1:45">
      <c r="A283" s="87" t="s">
        <v>96</v>
      </c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60"/>
      <c r="AO283" s="87"/>
      <c r="AP283" s="87"/>
      <c r="AQ283" s="87"/>
    </row>
    <row r="284" spans="1:45" outlineLevel="1">
      <c r="A284" s="146" t="s">
        <v>153</v>
      </c>
      <c r="AN284" s="60"/>
    </row>
    <row r="285" spans="1:45" outlineLevel="1">
      <c r="A285" s="145" t="s">
        <v>190</v>
      </c>
      <c r="AN285" s="60"/>
    </row>
    <row r="286" spans="1:45" s="86" customFormat="1" ht="13.2" outlineLevel="1">
      <c r="A286" s="230" t="s">
        <v>417</v>
      </c>
      <c r="B286" s="122" t="s">
        <v>158</v>
      </c>
      <c r="C286" s="132"/>
      <c r="D286" s="132">
        <f>INT(D296/D292)</f>
        <v>395</v>
      </c>
      <c r="E286" s="132">
        <f t="shared" ref="E286:AM286" si="1120">INT(E296/E292)</f>
        <v>384</v>
      </c>
      <c r="F286" s="132">
        <f t="shared" si="1120"/>
        <v>373</v>
      </c>
      <c r="G286" s="132">
        <f t="shared" si="1120"/>
        <v>376</v>
      </c>
      <c r="H286" s="132">
        <f t="shared" si="1120"/>
        <v>371</v>
      </c>
      <c r="I286" s="132">
        <f t="shared" si="1120"/>
        <v>373</v>
      </c>
      <c r="J286" s="132">
        <f t="shared" si="1120"/>
        <v>374</v>
      </c>
      <c r="K286" s="132">
        <f t="shared" si="1120"/>
        <v>371</v>
      </c>
      <c r="L286" s="132">
        <f t="shared" si="1120"/>
        <v>371</v>
      </c>
      <c r="M286" s="132">
        <f t="shared" si="1120"/>
        <v>371</v>
      </c>
      <c r="N286" s="132">
        <f t="shared" si="1120"/>
        <v>369</v>
      </c>
      <c r="O286" s="132">
        <f t="shared" si="1120"/>
        <v>367</v>
      </c>
      <c r="P286" s="132">
        <f t="shared" si="1120"/>
        <v>361</v>
      </c>
      <c r="Q286" s="132">
        <f t="shared" si="1120"/>
        <v>358</v>
      </c>
      <c r="R286" s="132">
        <f t="shared" si="1120"/>
        <v>358</v>
      </c>
      <c r="S286" s="132">
        <f t="shared" si="1120"/>
        <v>358</v>
      </c>
      <c r="T286" s="132">
        <f t="shared" si="1120"/>
        <v>352</v>
      </c>
      <c r="U286" s="132">
        <f t="shared" si="1120"/>
        <v>352</v>
      </c>
      <c r="V286" s="132">
        <f t="shared" si="1120"/>
        <v>353</v>
      </c>
      <c r="W286" s="132">
        <f t="shared" si="1120"/>
        <v>350</v>
      </c>
      <c r="X286" s="132">
        <f t="shared" si="1120"/>
        <v>350</v>
      </c>
      <c r="Y286" s="132">
        <f t="shared" si="1120"/>
        <v>350</v>
      </c>
      <c r="Z286" s="132">
        <f t="shared" si="1120"/>
        <v>349</v>
      </c>
      <c r="AA286" s="132">
        <f t="shared" si="1120"/>
        <v>347</v>
      </c>
      <c r="AB286" s="132">
        <f t="shared" si="1120"/>
        <v>342</v>
      </c>
      <c r="AC286" s="132">
        <f t="shared" si="1120"/>
        <v>340</v>
      </c>
      <c r="AD286" s="132">
        <f t="shared" si="1120"/>
        <v>341</v>
      </c>
      <c r="AE286" s="132">
        <f t="shared" si="1120"/>
        <v>341</v>
      </c>
      <c r="AF286" s="132">
        <f t="shared" si="1120"/>
        <v>335</v>
      </c>
      <c r="AG286" s="132">
        <f t="shared" si="1120"/>
        <v>336</v>
      </c>
      <c r="AH286" s="132">
        <f t="shared" si="1120"/>
        <v>337</v>
      </c>
      <c r="AI286" s="132">
        <f t="shared" si="1120"/>
        <v>334</v>
      </c>
      <c r="AJ286" s="132">
        <f t="shared" si="1120"/>
        <v>335</v>
      </c>
      <c r="AK286" s="132">
        <f t="shared" si="1120"/>
        <v>335</v>
      </c>
      <c r="AL286" s="132">
        <f t="shared" si="1120"/>
        <v>335</v>
      </c>
      <c r="AM286" s="132">
        <f t="shared" si="1120"/>
        <v>333</v>
      </c>
      <c r="AN286" s="84"/>
      <c r="AO286" s="83">
        <f>O286</f>
        <v>367</v>
      </c>
      <c r="AP286" s="83">
        <f>AA286</f>
        <v>347</v>
      </c>
      <c r="AQ286" s="83">
        <f>AM286</f>
        <v>333</v>
      </c>
      <c r="AR286" s="85"/>
      <c r="AS286" s="85"/>
    </row>
    <row r="287" spans="1:45" s="64" customFormat="1" ht="13.2" outlineLevel="1">
      <c r="A287" s="147" t="s">
        <v>194</v>
      </c>
      <c r="B287" s="122" t="s">
        <v>158</v>
      </c>
      <c r="C287" s="82"/>
      <c r="D287" s="89">
        <f>'0'!D14</f>
        <v>130</v>
      </c>
      <c r="E287" s="89">
        <f>'0'!E14</f>
        <v>122.85</v>
      </c>
      <c r="F287" s="89">
        <f>'0'!F14</f>
        <v>116.09324999999998</v>
      </c>
      <c r="G287" s="89">
        <f>'0'!G14</f>
        <v>109.70812124999998</v>
      </c>
      <c r="H287" s="89">
        <f>'0'!H14</f>
        <v>103.67417458124997</v>
      </c>
      <c r="I287" s="89">
        <f>'0'!I14</f>
        <v>97.972094979281223</v>
      </c>
      <c r="J287" s="89">
        <f>'0'!J14</f>
        <v>92.583629755420745</v>
      </c>
      <c r="K287" s="89">
        <f>'0'!K14</f>
        <v>87.491530118872603</v>
      </c>
      <c r="L287" s="89">
        <f>'0'!L14</f>
        <v>82.679495962334599</v>
      </c>
      <c r="M287" s="89">
        <f>'0'!M14</f>
        <v>80</v>
      </c>
      <c r="N287" s="89">
        <f>'0'!N14</f>
        <v>80</v>
      </c>
      <c r="O287" s="89">
        <f>'0'!O14</f>
        <v>80</v>
      </c>
      <c r="P287" s="89">
        <f>'0'!P14</f>
        <v>80</v>
      </c>
      <c r="Q287" s="89">
        <f>'0'!Q14</f>
        <v>80</v>
      </c>
      <c r="R287" s="89">
        <f>'0'!R14</f>
        <v>80</v>
      </c>
      <c r="S287" s="89">
        <f>'0'!S14</f>
        <v>80</v>
      </c>
      <c r="T287" s="89">
        <f>'0'!T14</f>
        <v>80</v>
      </c>
      <c r="U287" s="89">
        <f>'0'!U14</f>
        <v>80</v>
      </c>
      <c r="V287" s="89">
        <f>'0'!V14</f>
        <v>80</v>
      </c>
      <c r="W287" s="89">
        <f>'0'!W14</f>
        <v>80</v>
      </c>
      <c r="X287" s="89">
        <f>'0'!X14</f>
        <v>80</v>
      </c>
      <c r="Y287" s="89">
        <f>'0'!Y14</f>
        <v>80</v>
      </c>
      <c r="Z287" s="89">
        <f>'0'!Z14</f>
        <v>80</v>
      </c>
      <c r="AA287" s="89">
        <f>'0'!AA14</f>
        <v>80</v>
      </c>
      <c r="AB287" s="89">
        <f>'0'!AB14</f>
        <v>80</v>
      </c>
      <c r="AC287" s="89">
        <f>'0'!AC14</f>
        <v>80</v>
      </c>
      <c r="AD287" s="89">
        <f>'0'!AD14</f>
        <v>80</v>
      </c>
      <c r="AE287" s="89">
        <f>'0'!AE14</f>
        <v>80</v>
      </c>
      <c r="AF287" s="89">
        <f>'0'!AF14</f>
        <v>80</v>
      </c>
      <c r="AG287" s="89">
        <f>'0'!AG14</f>
        <v>80</v>
      </c>
      <c r="AH287" s="89">
        <f>'0'!AH14</f>
        <v>80</v>
      </c>
      <c r="AI287" s="89">
        <f>'0'!AI14</f>
        <v>80</v>
      </c>
      <c r="AJ287" s="89">
        <f>'0'!AJ14</f>
        <v>80</v>
      </c>
      <c r="AK287" s="89">
        <f>'0'!AK14</f>
        <v>80</v>
      </c>
      <c r="AL287" s="89">
        <f>'0'!AL14</f>
        <v>80</v>
      </c>
      <c r="AM287" s="89">
        <f>'0'!AM14</f>
        <v>80</v>
      </c>
      <c r="AN287" s="60"/>
      <c r="AO287" s="83">
        <f>O287</f>
        <v>80</v>
      </c>
      <c r="AP287" s="83">
        <f>AA287</f>
        <v>80</v>
      </c>
      <c r="AQ287" s="83">
        <f>AM287</f>
        <v>80</v>
      </c>
      <c r="AR287" s="124"/>
      <c r="AS287" s="124"/>
    </row>
    <row r="288" spans="1:45" s="64" customFormat="1" ht="13.2" outlineLevel="1">
      <c r="A288" s="147" t="s">
        <v>195</v>
      </c>
      <c r="B288" s="122" t="s">
        <v>158</v>
      </c>
      <c r="C288" s="82"/>
      <c r="D288" s="144">
        <v>0.1875</v>
      </c>
      <c r="E288" s="144"/>
      <c r="F288" s="144"/>
      <c r="G288" s="144">
        <v>0.1875</v>
      </c>
      <c r="H288" s="144">
        <v>0.1875</v>
      </c>
      <c r="I288" s="144">
        <v>0.1875</v>
      </c>
      <c r="J288" s="144">
        <v>0.1875</v>
      </c>
      <c r="K288" s="144">
        <v>0.1875</v>
      </c>
      <c r="L288" s="144">
        <v>0.1875</v>
      </c>
      <c r="M288" s="144">
        <v>0.1875</v>
      </c>
      <c r="N288" s="144">
        <v>0.1875</v>
      </c>
      <c r="O288" s="144">
        <v>0.1875</v>
      </c>
      <c r="P288" s="144">
        <v>0.1875</v>
      </c>
      <c r="Q288" s="144">
        <v>0.1875</v>
      </c>
      <c r="R288" s="144">
        <v>0.1875</v>
      </c>
      <c r="S288" s="144">
        <v>0.1875</v>
      </c>
      <c r="T288" s="144">
        <v>0.1875</v>
      </c>
      <c r="U288" s="144">
        <v>0.1875</v>
      </c>
      <c r="V288" s="144">
        <v>0.1875</v>
      </c>
      <c r="W288" s="144">
        <v>0.1875</v>
      </c>
      <c r="X288" s="144">
        <v>0.1875</v>
      </c>
      <c r="Y288" s="144">
        <v>0.1875</v>
      </c>
      <c r="Z288" s="144">
        <v>0.1875</v>
      </c>
      <c r="AA288" s="144">
        <v>0.1875</v>
      </c>
      <c r="AB288" s="144">
        <v>0.1875</v>
      </c>
      <c r="AC288" s="144">
        <v>0.1875</v>
      </c>
      <c r="AD288" s="144">
        <v>0.1875</v>
      </c>
      <c r="AE288" s="144">
        <v>0.1875</v>
      </c>
      <c r="AF288" s="144">
        <v>0.1875</v>
      </c>
      <c r="AG288" s="144">
        <v>0.1875</v>
      </c>
      <c r="AH288" s="144">
        <v>0.1875</v>
      </c>
      <c r="AI288" s="144">
        <v>0.1875</v>
      </c>
      <c r="AJ288" s="144">
        <v>0.1875</v>
      </c>
      <c r="AK288" s="144">
        <v>0.1875</v>
      </c>
      <c r="AL288" s="144">
        <v>0.1875</v>
      </c>
      <c r="AM288" s="144">
        <v>0.1875</v>
      </c>
      <c r="AN288" s="123"/>
      <c r="AO288" s="83">
        <f>AVERAGE(D288:O288)</f>
        <v>0.1875</v>
      </c>
      <c r="AP288" s="83">
        <f>AVERAGE(P288:AA288)</f>
        <v>0.1875</v>
      </c>
      <c r="AQ288" s="83">
        <f>AVERAGE(AB288:AM288)</f>
        <v>0.1875</v>
      </c>
      <c r="AR288" s="124"/>
      <c r="AS288" s="124"/>
    </row>
    <row r="289" spans="1:45" s="64" customFormat="1" ht="13.2" outlineLevel="1">
      <c r="A289" s="147" t="s">
        <v>187</v>
      </c>
      <c r="B289" s="122" t="s">
        <v>158</v>
      </c>
      <c r="C289" s="82"/>
      <c r="D289" s="89">
        <f>D287*D288*D7</f>
        <v>9.75</v>
      </c>
      <c r="E289" s="89">
        <f t="shared" ref="E289:AM289" si="1121">E287*E288*E7</f>
        <v>0</v>
      </c>
      <c r="F289" s="89">
        <f t="shared" si="1121"/>
        <v>0</v>
      </c>
      <c r="G289" s="89">
        <f t="shared" si="1121"/>
        <v>20.570272734374996</v>
      </c>
      <c r="H289" s="89">
        <f t="shared" si="1121"/>
        <v>7.7755630935937479</v>
      </c>
      <c r="I289" s="89">
        <f t="shared" si="1121"/>
        <v>18.369767808615229</v>
      </c>
      <c r="J289" s="89">
        <f t="shared" si="1121"/>
        <v>17.359430579141389</v>
      </c>
      <c r="K289" s="89">
        <f t="shared" si="1121"/>
        <v>11.483263328102028</v>
      </c>
      <c r="L289" s="89">
        <f t="shared" si="1121"/>
        <v>15.502405492937736</v>
      </c>
      <c r="M289" s="89">
        <f t="shared" si="1121"/>
        <v>15</v>
      </c>
      <c r="N289" s="89">
        <f t="shared" si="1121"/>
        <v>13.5</v>
      </c>
      <c r="O289" s="89">
        <f t="shared" si="1121"/>
        <v>12</v>
      </c>
      <c r="P289" s="89">
        <f t="shared" si="1121"/>
        <v>6</v>
      </c>
      <c r="Q289" s="89">
        <f t="shared" si="1121"/>
        <v>12</v>
      </c>
      <c r="R289" s="89">
        <f t="shared" si="1121"/>
        <v>15</v>
      </c>
      <c r="S289" s="89">
        <f t="shared" si="1121"/>
        <v>15</v>
      </c>
      <c r="T289" s="89">
        <f t="shared" si="1121"/>
        <v>6</v>
      </c>
      <c r="U289" s="89">
        <f t="shared" si="1121"/>
        <v>15</v>
      </c>
      <c r="V289" s="89">
        <f t="shared" si="1121"/>
        <v>15</v>
      </c>
      <c r="W289" s="89">
        <f t="shared" si="1121"/>
        <v>10.5</v>
      </c>
      <c r="X289" s="89">
        <f t="shared" si="1121"/>
        <v>15</v>
      </c>
      <c r="Y289" s="89">
        <f t="shared" si="1121"/>
        <v>15</v>
      </c>
      <c r="Z289" s="89">
        <f t="shared" si="1121"/>
        <v>13.5</v>
      </c>
      <c r="AA289" s="89">
        <f t="shared" si="1121"/>
        <v>12</v>
      </c>
      <c r="AB289" s="89">
        <f t="shared" si="1121"/>
        <v>6</v>
      </c>
      <c r="AC289" s="89">
        <f t="shared" si="1121"/>
        <v>12</v>
      </c>
      <c r="AD289" s="89">
        <f t="shared" si="1121"/>
        <v>15</v>
      </c>
      <c r="AE289" s="89">
        <f t="shared" si="1121"/>
        <v>15</v>
      </c>
      <c r="AF289" s="89">
        <f t="shared" si="1121"/>
        <v>6</v>
      </c>
      <c r="AG289" s="89">
        <f t="shared" si="1121"/>
        <v>15</v>
      </c>
      <c r="AH289" s="89">
        <f t="shared" si="1121"/>
        <v>15</v>
      </c>
      <c r="AI289" s="89">
        <f t="shared" si="1121"/>
        <v>10.5</v>
      </c>
      <c r="AJ289" s="89">
        <f t="shared" si="1121"/>
        <v>15</v>
      </c>
      <c r="AK289" s="89">
        <f t="shared" si="1121"/>
        <v>15</v>
      </c>
      <c r="AL289" s="89">
        <f t="shared" si="1121"/>
        <v>13.5</v>
      </c>
      <c r="AM289" s="89">
        <f t="shared" si="1121"/>
        <v>12</v>
      </c>
      <c r="AN289" s="123"/>
      <c r="AO289" s="83"/>
      <c r="AP289" s="83"/>
      <c r="AQ289" s="83"/>
      <c r="AR289" s="124"/>
      <c r="AS289" s="124"/>
    </row>
    <row r="290" spans="1:45" s="64" customFormat="1" ht="13.2" outlineLevel="1">
      <c r="A290" s="147" t="s">
        <v>188</v>
      </c>
      <c r="B290" s="122" t="s">
        <v>168</v>
      </c>
      <c r="C290" s="82"/>
      <c r="D290" s="133">
        <v>0.66</v>
      </c>
      <c r="E290" s="133">
        <v>0.66</v>
      </c>
      <c r="F290" s="133">
        <v>0.66</v>
      </c>
      <c r="G290" s="133">
        <v>0.66</v>
      </c>
      <c r="H290" s="133">
        <v>0.66</v>
      </c>
      <c r="I290" s="133">
        <v>0.66</v>
      </c>
      <c r="J290" s="133">
        <v>0.66</v>
      </c>
      <c r="K290" s="133">
        <v>0.66</v>
      </c>
      <c r="L290" s="133">
        <v>0.66</v>
      </c>
      <c r="M290" s="133">
        <v>0.66</v>
      </c>
      <c r="N290" s="133">
        <v>0.66</v>
      </c>
      <c r="O290" s="133">
        <v>0.66</v>
      </c>
      <c r="P290" s="133">
        <v>0.66</v>
      </c>
      <c r="Q290" s="133">
        <v>0.66</v>
      </c>
      <c r="R290" s="133">
        <v>0.66</v>
      </c>
      <c r="S290" s="133">
        <v>0.66</v>
      </c>
      <c r="T290" s="133">
        <v>0.66</v>
      </c>
      <c r="U290" s="133">
        <v>0.66</v>
      </c>
      <c r="V290" s="133">
        <v>0.66</v>
      </c>
      <c r="W290" s="133">
        <v>0.66</v>
      </c>
      <c r="X290" s="133">
        <v>0.66</v>
      </c>
      <c r="Y290" s="133">
        <v>0.66</v>
      </c>
      <c r="Z290" s="133">
        <v>0.66</v>
      </c>
      <c r="AA290" s="133">
        <v>0.66</v>
      </c>
      <c r="AB290" s="133">
        <v>0.66</v>
      </c>
      <c r="AC290" s="133">
        <v>0.66</v>
      </c>
      <c r="AD290" s="133">
        <v>0.66</v>
      </c>
      <c r="AE290" s="133">
        <v>0.66</v>
      </c>
      <c r="AF290" s="133">
        <v>0.66</v>
      </c>
      <c r="AG290" s="133">
        <v>0.66</v>
      </c>
      <c r="AH290" s="133">
        <v>0.66</v>
      </c>
      <c r="AI290" s="133">
        <v>0.66</v>
      </c>
      <c r="AJ290" s="133">
        <v>0.66</v>
      </c>
      <c r="AK290" s="133">
        <v>0.66</v>
      </c>
      <c r="AL290" s="133">
        <v>0.66</v>
      </c>
      <c r="AM290" s="133">
        <v>0.66</v>
      </c>
      <c r="AN290" s="123"/>
      <c r="AO290" s="83"/>
      <c r="AP290" s="83"/>
      <c r="AQ290" s="83"/>
      <c r="AR290" s="124"/>
      <c r="AS290" s="124"/>
    </row>
    <row r="291" spans="1:45" s="64" customFormat="1" ht="13.2" outlineLevel="1">
      <c r="A291" s="147" t="s">
        <v>159</v>
      </c>
      <c r="B291" s="122" t="s">
        <v>158</v>
      </c>
      <c r="C291" s="82"/>
      <c r="D291" s="89">
        <f>D289*D290</f>
        <v>6.4350000000000005</v>
      </c>
      <c r="E291" s="89">
        <f t="shared" ref="E291" si="1122">E289*E290</f>
        <v>0</v>
      </c>
      <c r="F291" s="89">
        <f t="shared" ref="F291" si="1123">F289*F290</f>
        <v>0</v>
      </c>
      <c r="G291" s="89">
        <f t="shared" ref="G291" si="1124">G289*G290</f>
        <v>13.576380004687497</v>
      </c>
      <c r="H291" s="89">
        <f t="shared" ref="H291" si="1125">H289*H290</f>
        <v>5.1318716417718742</v>
      </c>
      <c r="I291" s="89">
        <f t="shared" ref="I291" si="1126">I289*I290</f>
        <v>12.124046753686052</v>
      </c>
      <c r="J291" s="89">
        <f t="shared" ref="J291" si="1127">J289*J290</f>
        <v>11.457224182233317</v>
      </c>
      <c r="K291" s="89">
        <f t="shared" ref="K291" si="1128">K289*K290</f>
        <v>7.5789537965473386</v>
      </c>
      <c r="L291" s="89">
        <f t="shared" ref="L291" si="1129">L289*L290</f>
        <v>10.231587625338907</v>
      </c>
      <c r="M291" s="89">
        <f t="shared" ref="M291" si="1130">M289*M290</f>
        <v>9.9</v>
      </c>
      <c r="N291" s="89">
        <f t="shared" ref="N291" si="1131">N289*N290</f>
        <v>8.91</v>
      </c>
      <c r="O291" s="89">
        <f t="shared" ref="O291" si="1132">O289*O290</f>
        <v>7.92</v>
      </c>
      <c r="P291" s="89">
        <f t="shared" ref="P291" si="1133">P289*P290</f>
        <v>3.96</v>
      </c>
      <c r="Q291" s="89">
        <f t="shared" ref="Q291" si="1134">Q289*Q290</f>
        <v>7.92</v>
      </c>
      <c r="R291" s="89">
        <f t="shared" ref="R291" si="1135">R289*R290</f>
        <v>9.9</v>
      </c>
      <c r="S291" s="89">
        <f t="shared" ref="S291" si="1136">S289*S290</f>
        <v>9.9</v>
      </c>
      <c r="T291" s="89">
        <f t="shared" ref="T291" si="1137">T289*T290</f>
        <v>3.96</v>
      </c>
      <c r="U291" s="89">
        <f t="shared" ref="U291" si="1138">U289*U290</f>
        <v>9.9</v>
      </c>
      <c r="V291" s="89">
        <f t="shared" ref="V291" si="1139">V289*V290</f>
        <v>9.9</v>
      </c>
      <c r="W291" s="89">
        <f t="shared" ref="W291" si="1140">W289*W290</f>
        <v>6.9300000000000006</v>
      </c>
      <c r="X291" s="89">
        <f t="shared" ref="X291" si="1141">X289*X290</f>
        <v>9.9</v>
      </c>
      <c r="Y291" s="89">
        <f t="shared" ref="Y291" si="1142">Y289*Y290</f>
        <v>9.9</v>
      </c>
      <c r="Z291" s="89">
        <f t="shared" ref="Z291" si="1143">Z289*Z290</f>
        <v>8.91</v>
      </c>
      <c r="AA291" s="89">
        <f t="shared" ref="AA291" si="1144">AA289*AA290</f>
        <v>7.92</v>
      </c>
      <c r="AB291" s="89">
        <f t="shared" ref="AB291" si="1145">AB289*AB290</f>
        <v>3.96</v>
      </c>
      <c r="AC291" s="89">
        <f t="shared" ref="AC291" si="1146">AC289*AC290</f>
        <v>7.92</v>
      </c>
      <c r="AD291" s="89">
        <f t="shared" ref="AD291" si="1147">AD289*AD290</f>
        <v>9.9</v>
      </c>
      <c r="AE291" s="89">
        <f t="shared" ref="AE291" si="1148">AE289*AE290</f>
        <v>9.9</v>
      </c>
      <c r="AF291" s="89">
        <f t="shared" ref="AF291" si="1149">AF289*AF290</f>
        <v>3.96</v>
      </c>
      <c r="AG291" s="89">
        <f t="shared" ref="AG291" si="1150">AG289*AG290</f>
        <v>9.9</v>
      </c>
      <c r="AH291" s="89">
        <f t="shared" ref="AH291" si="1151">AH289*AH290</f>
        <v>9.9</v>
      </c>
      <c r="AI291" s="89">
        <f t="shared" ref="AI291" si="1152">AI289*AI290</f>
        <v>6.9300000000000006</v>
      </c>
      <c r="AJ291" s="89">
        <f t="shared" ref="AJ291" si="1153">AJ289*AJ290</f>
        <v>9.9</v>
      </c>
      <c r="AK291" s="89">
        <f t="shared" ref="AK291" si="1154">AK289*AK290</f>
        <v>9.9</v>
      </c>
      <c r="AL291" s="89">
        <f t="shared" ref="AL291" si="1155">AL289*AL290</f>
        <v>8.91</v>
      </c>
      <c r="AM291" s="89">
        <f t="shared" ref="AM291" si="1156">AM289*AM290</f>
        <v>7.92</v>
      </c>
      <c r="AN291" s="123"/>
      <c r="AO291" s="83">
        <f t="shared" ref="AO291" si="1157">SUM(D291:O291)</f>
        <v>93.265064004264985</v>
      </c>
      <c r="AP291" s="83">
        <f t="shared" ref="AP291" si="1158">SUM(P291:AA291)</f>
        <v>99</v>
      </c>
      <c r="AQ291" s="83">
        <f t="shared" ref="AQ291" si="1159">SUM(AB291:AM291)</f>
        <v>99</v>
      </c>
      <c r="AR291" s="124"/>
      <c r="AS291" s="124"/>
    </row>
    <row r="292" spans="1:45" s="64" customFormat="1" ht="13.2" outlineLevel="1">
      <c r="A292" s="147" t="s">
        <v>160</v>
      </c>
      <c r="B292" s="126" t="s">
        <v>161</v>
      </c>
      <c r="C292" s="82"/>
      <c r="D292" s="125">
        <v>500</v>
      </c>
      <c r="E292" s="125">
        <v>500</v>
      </c>
      <c r="F292" s="125">
        <v>500</v>
      </c>
      <c r="G292" s="125">
        <v>500</v>
      </c>
      <c r="H292" s="125">
        <v>500</v>
      </c>
      <c r="I292" s="125">
        <v>500</v>
      </c>
      <c r="J292" s="125">
        <v>500</v>
      </c>
      <c r="K292" s="125">
        <v>500</v>
      </c>
      <c r="L292" s="125">
        <v>500</v>
      </c>
      <c r="M292" s="125">
        <v>500</v>
      </c>
      <c r="N292" s="125">
        <v>500</v>
      </c>
      <c r="O292" s="125">
        <v>500</v>
      </c>
      <c r="P292" s="125">
        <v>500</v>
      </c>
      <c r="Q292" s="125">
        <v>500</v>
      </c>
      <c r="R292" s="125">
        <v>500</v>
      </c>
      <c r="S292" s="125">
        <v>500</v>
      </c>
      <c r="T292" s="125">
        <v>500</v>
      </c>
      <c r="U292" s="125">
        <v>500</v>
      </c>
      <c r="V292" s="125">
        <v>500</v>
      </c>
      <c r="W292" s="125">
        <v>500</v>
      </c>
      <c r="X292" s="125">
        <v>500</v>
      </c>
      <c r="Y292" s="125">
        <v>500</v>
      </c>
      <c r="Z292" s="125">
        <v>500</v>
      </c>
      <c r="AA292" s="125">
        <v>500</v>
      </c>
      <c r="AB292" s="125">
        <v>500</v>
      </c>
      <c r="AC292" s="125">
        <v>500</v>
      </c>
      <c r="AD292" s="125">
        <v>500</v>
      </c>
      <c r="AE292" s="125">
        <v>500</v>
      </c>
      <c r="AF292" s="125">
        <v>500</v>
      </c>
      <c r="AG292" s="125">
        <v>500</v>
      </c>
      <c r="AH292" s="125">
        <v>500</v>
      </c>
      <c r="AI292" s="125">
        <v>500</v>
      </c>
      <c r="AJ292" s="125">
        <v>500</v>
      </c>
      <c r="AK292" s="125">
        <v>500</v>
      </c>
      <c r="AL292" s="125">
        <v>500</v>
      </c>
      <c r="AM292" s="125">
        <v>500</v>
      </c>
      <c r="AN292" s="123"/>
      <c r="AO292" s="83">
        <f>AVERAGE(D292:O292)</f>
        <v>500</v>
      </c>
      <c r="AP292" s="83">
        <f>AVERAGE(P292:AA292)</f>
        <v>500</v>
      </c>
      <c r="AQ292" s="83">
        <f>AVERAGE(AB292:AM292)</f>
        <v>500</v>
      </c>
      <c r="AR292" s="124"/>
      <c r="AS292" s="124"/>
    </row>
    <row r="293" spans="1:45" s="64" customFormat="1" ht="13.2" outlineLevel="1">
      <c r="A293" s="147" t="s">
        <v>162</v>
      </c>
      <c r="B293" s="126" t="s">
        <v>161</v>
      </c>
      <c r="C293" s="82"/>
      <c r="D293" s="89">
        <f>D291*D292</f>
        <v>3217.5000000000005</v>
      </c>
      <c r="E293" s="89">
        <f>E291*E292</f>
        <v>0</v>
      </c>
      <c r="F293" s="89">
        <f t="shared" ref="F293:AM293" si="1160">F291*F292</f>
        <v>0</v>
      </c>
      <c r="G293" s="89">
        <f t="shared" si="1160"/>
        <v>6788.1900023437483</v>
      </c>
      <c r="H293" s="89">
        <f t="shared" si="1160"/>
        <v>2565.9358208859371</v>
      </c>
      <c r="I293" s="89">
        <f t="shared" si="1160"/>
        <v>6062.0233768430262</v>
      </c>
      <c r="J293" s="89">
        <f t="shared" si="1160"/>
        <v>5728.6120911166581</v>
      </c>
      <c r="K293" s="89">
        <f t="shared" si="1160"/>
        <v>3789.4768982736691</v>
      </c>
      <c r="L293" s="89">
        <f t="shared" si="1160"/>
        <v>5115.7938126694535</v>
      </c>
      <c r="M293" s="89">
        <f t="shared" si="1160"/>
        <v>4950</v>
      </c>
      <c r="N293" s="89">
        <f t="shared" si="1160"/>
        <v>4455</v>
      </c>
      <c r="O293" s="89">
        <f t="shared" si="1160"/>
        <v>3960</v>
      </c>
      <c r="P293" s="89">
        <f t="shared" si="1160"/>
        <v>1980</v>
      </c>
      <c r="Q293" s="89">
        <f t="shared" si="1160"/>
        <v>3960</v>
      </c>
      <c r="R293" s="89">
        <f t="shared" si="1160"/>
        <v>4950</v>
      </c>
      <c r="S293" s="89">
        <f t="shared" si="1160"/>
        <v>4950</v>
      </c>
      <c r="T293" s="89">
        <f t="shared" si="1160"/>
        <v>1980</v>
      </c>
      <c r="U293" s="89">
        <f t="shared" si="1160"/>
        <v>4950</v>
      </c>
      <c r="V293" s="89">
        <f t="shared" si="1160"/>
        <v>4950</v>
      </c>
      <c r="W293" s="89">
        <f t="shared" si="1160"/>
        <v>3465.0000000000005</v>
      </c>
      <c r="X293" s="89">
        <f t="shared" si="1160"/>
        <v>4950</v>
      </c>
      <c r="Y293" s="89">
        <f t="shared" si="1160"/>
        <v>4950</v>
      </c>
      <c r="Z293" s="89">
        <f t="shared" si="1160"/>
        <v>4455</v>
      </c>
      <c r="AA293" s="89">
        <f t="shared" si="1160"/>
        <v>3960</v>
      </c>
      <c r="AB293" s="89">
        <f t="shared" si="1160"/>
        <v>1980</v>
      </c>
      <c r="AC293" s="89">
        <f t="shared" si="1160"/>
        <v>3960</v>
      </c>
      <c r="AD293" s="89">
        <f t="shared" si="1160"/>
        <v>4950</v>
      </c>
      <c r="AE293" s="89">
        <f t="shared" si="1160"/>
        <v>4950</v>
      </c>
      <c r="AF293" s="89">
        <f t="shared" si="1160"/>
        <v>1980</v>
      </c>
      <c r="AG293" s="89">
        <f t="shared" si="1160"/>
        <v>4950</v>
      </c>
      <c r="AH293" s="89">
        <f t="shared" si="1160"/>
        <v>4950</v>
      </c>
      <c r="AI293" s="89">
        <f t="shared" si="1160"/>
        <v>3465.0000000000005</v>
      </c>
      <c r="AJ293" s="89">
        <f t="shared" si="1160"/>
        <v>4950</v>
      </c>
      <c r="AK293" s="89">
        <f t="shared" si="1160"/>
        <v>4950</v>
      </c>
      <c r="AL293" s="89">
        <f t="shared" si="1160"/>
        <v>4455</v>
      </c>
      <c r="AM293" s="89">
        <f t="shared" si="1160"/>
        <v>3960</v>
      </c>
      <c r="AN293" s="123"/>
      <c r="AO293" s="83">
        <f t="shared" ref="AO293" si="1161">SUM(D293:O293)</f>
        <v>46632.532002132488</v>
      </c>
      <c r="AP293" s="83">
        <f t="shared" ref="AP293" si="1162">SUM(P293:AA293)</f>
        <v>49500</v>
      </c>
      <c r="AQ293" s="83">
        <f t="shared" ref="AQ293" si="1163">SUM(AB293:AM293)</f>
        <v>49500</v>
      </c>
      <c r="AR293" s="124"/>
      <c r="AS293" s="124"/>
    </row>
    <row r="294" spans="1:45" s="130" customFormat="1" ht="13.2" outlineLevel="1">
      <c r="A294" s="147" t="s">
        <v>163</v>
      </c>
      <c r="B294" s="126" t="s">
        <v>164</v>
      </c>
      <c r="C294" s="127"/>
      <c r="D294" s="125">
        <v>36</v>
      </c>
      <c r="E294" s="125">
        <v>36</v>
      </c>
      <c r="F294" s="125">
        <v>36</v>
      </c>
      <c r="G294" s="125">
        <v>36</v>
      </c>
      <c r="H294" s="125">
        <v>36</v>
      </c>
      <c r="I294" s="125">
        <v>36</v>
      </c>
      <c r="J294" s="125">
        <v>36</v>
      </c>
      <c r="K294" s="125">
        <v>36</v>
      </c>
      <c r="L294" s="125">
        <v>36</v>
      </c>
      <c r="M294" s="125">
        <v>36</v>
      </c>
      <c r="N294" s="125">
        <v>36</v>
      </c>
      <c r="O294" s="125">
        <v>36</v>
      </c>
      <c r="P294" s="125">
        <v>36</v>
      </c>
      <c r="Q294" s="125">
        <v>36</v>
      </c>
      <c r="R294" s="125">
        <v>36</v>
      </c>
      <c r="S294" s="125">
        <v>36</v>
      </c>
      <c r="T294" s="125">
        <v>36</v>
      </c>
      <c r="U294" s="125">
        <v>36</v>
      </c>
      <c r="V294" s="125">
        <v>36</v>
      </c>
      <c r="W294" s="125">
        <v>36</v>
      </c>
      <c r="X294" s="125">
        <v>36</v>
      </c>
      <c r="Y294" s="125">
        <v>36</v>
      </c>
      <c r="Z294" s="125">
        <v>36</v>
      </c>
      <c r="AA294" s="125">
        <v>36</v>
      </c>
      <c r="AB294" s="125">
        <v>36</v>
      </c>
      <c r="AC294" s="125">
        <v>36</v>
      </c>
      <c r="AD294" s="125">
        <v>36</v>
      </c>
      <c r="AE294" s="125">
        <v>36</v>
      </c>
      <c r="AF294" s="125">
        <v>36</v>
      </c>
      <c r="AG294" s="125">
        <v>36</v>
      </c>
      <c r="AH294" s="125">
        <v>36</v>
      </c>
      <c r="AI294" s="125">
        <v>36</v>
      </c>
      <c r="AJ294" s="125">
        <v>36</v>
      </c>
      <c r="AK294" s="125">
        <v>36</v>
      </c>
      <c r="AL294" s="125">
        <v>36</v>
      </c>
      <c r="AM294" s="125">
        <v>36</v>
      </c>
      <c r="AN294" s="128"/>
      <c r="AO294" s="83">
        <f>AVERAGE(D294:O294)</f>
        <v>36</v>
      </c>
      <c r="AP294" s="83">
        <f>AVERAGE(P294:AA294)</f>
        <v>36</v>
      </c>
      <c r="AQ294" s="83">
        <f>AVERAGE(AB294:AM294)</f>
        <v>36</v>
      </c>
      <c r="AR294" s="129"/>
      <c r="AS294" s="129"/>
    </row>
    <row r="295" spans="1:45" s="64" customFormat="1" ht="13.2" outlineLevel="1">
      <c r="A295" s="147" t="s">
        <v>165</v>
      </c>
      <c r="B295" s="126" t="s">
        <v>161</v>
      </c>
      <c r="C295" s="82"/>
      <c r="D295" s="123">
        <f>C296/D294</f>
        <v>5555.5555555555557</v>
      </c>
      <c r="E295" s="123">
        <f>D296/E294</f>
        <v>5490.6095679012342</v>
      </c>
      <c r="F295" s="123">
        <f t="shared" ref="F295" si="1164">E296/F294</f>
        <v>5338.0926354595331</v>
      </c>
      <c r="G295" s="123">
        <f t="shared" ref="G295" si="1165">F296/G294</f>
        <v>5189.8122844745467</v>
      </c>
      <c r="H295" s="123">
        <f t="shared" ref="H295" si="1166">G296/H294</f>
        <v>5234.211665526469</v>
      </c>
      <c r="I295" s="123">
        <f t="shared" ref="I295" si="1167">H296/I294</f>
        <v>5160.0928920642318</v>
      </c>
      <c r="J295" s="123">
        <f t="shared" ref="J295" si="1168">I296/J294</f>
        <v>5185.1465166414209</v>
      </c>
      <c r="K295" s="123">
        <f t="shared" ref="K295" si="1169">J296/K294</f>
        <v>5200.2427825990662</v>
      </c>
      <c r="L295" s="123">
        <f t="shared" ref="L295" si="1170">K296/L294</f>
        <v>5161.0548413678052</v>
      </c>
      <c r="M295" s="123">
        <f t="shared" ref="M295" si="1171">L296/M294</f>
        <v>5159.7975905706289</v>
      </c>
      <c r="N295" s="123">
        <f t="shared" ref="N295" si="1172">M296/N294</f>
        <v>5153.9698797214442</v>
      </c>
      <c r="O295" s="123">
        <f t="shared" ref="O295" si="1173">N296/O294</f>
        <v>5134.5540497291822</v>
      </c>
      <c r="P295" s="123">
        <f t="shared" ref="P295" si="1174">O296/P294</f>
        <v>5101.9275483478159</v>
      </c>
      <c r="Q295" s="123">
        <f t="shared" ref="Q295" si="1175">P296/Q294</f>
        <v>5015.2073386714874</v>
      </c>
      <c r="R295" s="123">
        <f t="shared" ref="R295" si="1176">Q296/R294</f>
        <v>4985.8960237083902</v>
      </c>
      <c r="S295" s="123">
        <f t="shared" ref="S295" si="1177">R296/S294</f>
        <v>4984.8989119387124</v>
      </c>
      <c r="T295" s="123">
        <f t="shared" ref="T295" si="1178">S296/T294</f>
        <v>4983.9294977181926</v>
      </c>
      <c r="U295" s="123">
        <f t="shared" ref="U295" si="1179">T296/U294</f>
        <v>4900.4870116704651</v>
      </c>
      <c r="V295" s="123">
        <f t="shared" ref="V295" si="1180">U296/V294</f>
        <v>4901.8623724573963</v>
      </c>
      <c r="W295" s="123">
        <f t="shared" ref="W295" si="1181">V296/W294</f>
        <v>4903.1995287780246</v>
      </c>
      <c r="X295" s="123">
        <f t="shared" ref="X295" si="1182">W296/X294</f>
        <v>4863.2495418675235</v>
      </c>
      <c r="Y295" s="123">
        <f t="shared" ref="Y295" si="1183">X296/Y294</f>
        <v>4865.6592768156479</v>
      </c>
      <c r="Z295" s="123">
        <f t="shared" ref="Z295" si="1184">Y296/Z294</f>
        <v>4868.00207468188</v>
      </c>
      <c r="AA295" s="123">
        <f t="shared" ref="AA295" si="1185">Z296/AA294</f>
        <v>4856.5297948296047</v>
      </c>
      <c r="AB295" s="123">
        <f t="shared" ref="AB295" si="1186">AA296/AB294</f>
        <v>4831.6261894176714</v>
      </c>
      <c r="AC295" s="123">
        <f t="shared" ref="AC295" si="1187">AB296/AC294</f>
        <v>4752.4143508227362</v>
      </c>
      <c r="AD295" s="123">
        <f t="shared" ref="AD295" si="1188">AC296/AD294</f>
        <v>4730.40284107766</v>
      </c>
      <c r="AE295" s="123">
        <f t="shared" ref="AE295" si="1189">AD296/AE294</f>
        <v>4736.502762158836</v>
      </c>
      <c r="AF295" s="123">
        <f t="shared" ref="AF295" si="1190">AE296/AF294</f>
        <v>4742.433240987757</v>
      </c>
      <c r="AG295" s="123">
        <f t="shared" ref="AG295" si="1191">AF296/AG294</f>
        <v>4665.6989842936528</v>
      </c>
      <c r="AH295" s="123">
        <f t="shared" ref="AH295" si="1192">AG296/AH294</f>
        <v>4673.5962347299401</v>
      </c>
      <c r="AI295" s="123">
        <f t="shared" ref="AI295" si="1193">AH296/AI294</f>
        <v>4681.2741170985528</v>
      </c>
      <c r="AJ295" s="123">
        <f t="shared" ref="AJ295" si="1194">AI296/AJ294</f>
        <v>4647.4887249569265</v>
      </c>
      <c r="AK295" s="123">
        <f t="shared" ref="AK295" si="1195">AJ296/AK294</f>
        <v>4655.8918159303457</v>
      </c>
      <c r="AL295" s="123">
        <f t="shared" ref="AL295" si="1196">AK296/AL294</f>
        <v>4664.0614877100579</v>
      </c>
      <c r="AM295" s="123">
        <f t="shared" ref="AM295" si="1197">AL296/AM294</f>
        <v>4658.254224162557</v>
      </c>
      <c r="AN295" s="123"/>
      <c r="AO295" s="83">
        <f t="shared" ref="AO295" si="1198">SUM(D295:O295)</f>
        <v>62963.140261611115</v>
      </c>
      <c r="AP295" s="83">
        <f t="shared" ref="AP295" si="1199">SUM(P295:AA295)</f>
        <v>59230.848921485143</v>
      </c>
      <c r="AQ295" s="83">
        <f t="shared" ref="AQ295" si="1200">SUM(AB295:AM295)</f>
        <v>56439.644973346694</v>
      </c>
      <c r="AR295" s="124"/>
      <c r="AS295" s="124"/>
    </row>
    <row r="296" spans="1:45" s="86" customFormat="1" ht="13.2" outlineLevel="1">
      <c r="A296" s="147" t="s">
        <v>166</v>
      </c>
      <c r="B296" s="126" t="s">
        <v>161</v>
      </c>
      <c r="C296" s="125">
        <v>200000</v>
      </c>
      <c r="D296" s="132">
        <f>C296+D293-D295</f>
        <v>197661.94444444444</v>
      </c>
      <c r="E296" s="132">
        <f>D296+E293-E295</f>
        <v>192171.3348765432</v>
      </c>
      <c r="F296" s="132">
        <f t="shared" ref="F296" si="1201">E296+F293-F295</f>
        <v>186833.24224108367</v>
      </c>
      <c r="G296" s="132">
        <f t="shared" ref="G296" si="1202">F296+G293-G295</f>
        <v>188431.61995895288</v>
      </c>
      <c r="H296" s="132">
        <f t="shared" ref="H296" si="1203">G296+H293-H295</f>
        <v>185763.34411431235</v>
      </c>
      <c r="I296" s="132">
        <f t="shared" ref="I296" si="1204">H296+I293-I295</f>
        <v>186665.27459909115</v>
      </c>
      <c r="J296" s="132">
        <f t="shared" ref="J296" si="1205">I296+J293-J295</f>
        <v>187208.74017356639</v>
      </c>
      <c r="K296" s="132">
        <f t="shared" ref="K296" si="1206">J296+K293-K295</f>
        <v>185797.97428924098</v>
      </c>
      <c r="L296" s="132">
        <f t="shared" ref="L296" si="1207">K296+L293-L295</f>
        <v>185752.71326054263</v>
      </c>
      <c r="M296" s="132">
        <f t="shared" ref="M296" si="1208">L296+M293-M295</f>
        <v>185542.91566997199</v>
      </c>
      <c r="N296" s="132">
        <f t="shared" ref="N296" si="1209">M296+N293-N295</f>
        <v>184843.94579025055</v>
      </c>
      <c r="O296" s="132">
        <f t="shared" ref="O296" si="1210">N296+O293-O295</f>
        <v>183669.39174052136</v>
      </c>
      <c r="P296" s="132">
        <f t="shared" ref="P296" si="1211">O296+P293-P295</f>
        <v>180547.46419217353</v>
      </c>
      <c r="Q296" s="132">
        <f t="shared" ref="Q296" si="1212">P296+Q293-Q295</f>
        <v>179492.25685350204</v>
      </c>
      <c r="R296" s="132">
        <f t="shared" ref="R296" si="1213">Q296+R293-R295</f>
        <v>179456.36082979364</v>
      </c>
      <c r="S296" s="132">
        <f t="shared" ref="S296" si="1214">R296+S293-S295</f>
        <v>179421.46191785493</v>
      </c>
      <c r="T296" s="132">
        <f t="shared" ref="T296" si="1215">S296+T293-T295</f>
        <v>176417.53242013673</v>
      </c>
      <c r="U296" s="132">
        <f t="shared" ref="U296" si="1216">T296+U293-U295</f>
        <v>176467.04540846628</v>
      </c>
      <c r="V296" s="132">
        <f t="shared" ref="V296" si="1217">U296+V293-V295</f>
        <v>176515.18303600888</v>
      </c>
      <c r="W296" s="132">
        <f t="shared" ref="W296" si="1218">V296+W293-W295</f>
        <v>175076.98350723085</v>
      </c>
      <c r="X296" s="132">
        <f t="shared" ref="X296" si="1219">W296+X293-X295</f>
        <v>175163.73396536332</v>
      </c>
      <c r="Y296" s="132">
        <f t="shared" ref="Y296" si="1220">X296+Y293-Y295</f>
        <v>175248.07468854767</v>
      </c>
      <c r="Z296" s="132">
        <f t="shared" ref="Z296" si="1221">Y296+Z293-Z295</f>
        <v>174835.07261386578</v>
      </c>
      <c r="AA296" s="132">
        <f t="shared" ref="AA296" si="1222">Z296+AA293-AA295</f>
        <v>173938.54281903617</v>
      </c>
      <c r="AB296" s="132">
        <f t="shared" ref="AB296" si="1223">AA296+AB293-AB295</f>
        <v>171086.9166296185</v>
      </c>
      <c r="AC296" s="132">
        <f t="shared" ref="AC296" si="1224">AB296+AC293-AC295</f>
        <v>170294.50227879576</v>
      </c>
      <c r="AD296" s="132">
        <f t="shared" ref="AD296" si="1225">AC296+AD293-AD295</f>
        <v>170514.09943771811</v>
      </c>
      <c r="AE296" s="132">
        <f t="shared" ref="AE296" si="1226">AD296+AE293-AE295</f>
        <v>170727.59667555927</v>
      </c>
      <c r="AF296" s="132">
        <f t="shared" ref="AF296" si="1227">AE296+AF293-AF295</f>
        <v>167965.1634345715</v>
      </c>
      <c r="AG296" s="132">
        <f t="shared" ref="AG296" si="1228">AF296+AG293-AG295</f>
        <v>168249.46445027785</v>
      </c>
      <c r="AH296" s="132">
        <f t="shared" ref="AH296" si="1229">AG296+AH293-AH295</f>
        <v>168525.8682155479</v>
      </c>
      <c r="AI296" s="132">
        <f t="shared" ref="AI296" si="1230">AH296+AI293-AI295</f>
        <v>167309.59409844936</v>
      </c>
      <c r="AJ296" s="132">
        <f t="shared" ref="AJ296" si="1231">AI296+AJ293-AJ295</f>
        <v>167612.10537349244</v>
      </c>
      <c r="AK296" s="132">
        <f t="shared" ref="AK296" si="1232">AJ296+AK293-AK295</f>
        <v>167906.21355756209</v>
      </c>
      <c r="AL296" s="132">
        <f t="shared" ref="AL296" si="1233">AK296+AL293-AL295</f>
        <v>167697.15206985205</v>
      </c>
      <c r="AM296" s="132">
        <f t="shared" ref="AM296" si="1234">AL296+AM293-AM295</f>
        <v>166998.8978456895</v>
      </c>
      <c r="AN296" s="84"/>
      <c r="AO296" s="83">
        <f>O296</f>
        <v>183669.39174052136</v>
      </c>
      <c r="AP296" s="83">
        <f>AA296</f>
        <v>173938.54281903617</v>
      </c>
      <c r="AQ296" s="83">
        <f>AM296</f>
        <v>166998.8978456895</v>
      </c>
      <c r="AR296" s="85"/>
      <c r="AS296" s="85"/>
    </row>
    <row r="297" spans="1:45" s="86" customFormat="1" ht="13.2" outlineLevel="1">
      <c r="A297" s="147" t="s">
        <v>167</v>
      </c>
      <c r="B297" s="126" t="s">
        <v>168</v>
      </c>
      <c r="C297" s="82"/>
      <c r="D297" s="133">
        <v>1.0857142857142857E-2</v>
      </c>
      <c r="E297" s="133">
        <v>1.0857142857142857E-2</v>
      </c>
      <c r="F297" s="133">
        <v>1.0857142857142857E-2</v>
      </c>
      <c r="G297" s="133">
        <v>1.0857142857142857E-2</v>
      </c>
      <c r="H297" s="133">
        <v>1.0857142857142857E-2</v>
      </c>
      <c r="I297" s="133">
        <v>1.0857142857142857E-2</v>
      </c>
      <c r="J297" s="133">
        <v>1.0857142857142857E-2</v>
      </c>
      <c r="K297" s="133">
        <v>1.0857142857142857E-2</v>
      </c>
      <c r="L297" s="133">
        <v>1.0857142857142857E-2</v>
      </c>
      <c r="M297" s="133">
        <v>1.0857142857142857E-2</v>
      </c>
      <c r="N297" s="133">
        <v>1.0857142857142857E-2</v>
      </c>
      <c r="O297" s="133">
        <v>1.0857142857142857E-2</v>
      </c>
      <c r="P297" s="133">
        <v>1.0857142857142857E-2</v>
      </c>
      <c r="Q297" s="133">
        <v>1.0857142857142857E-2</v>
      </c>
      <c r="R297" s="133">
        <v>1.0857142857142857E-2</v>
      </c>
      <c r="S297" s="133">
        <v>1.0857142857142857E-2</v>
      </c>
      <c r="T297" s="133">
        <v>1.0857142857142857E-2</v>
      </c>
      <c r="U297" s="133">
        <v>1.0857142857142857E-2</v>
      </c>
      <c r="V297" s="133">
        <v>1.0857142857142857E-2</v>
      </c>
      <c r="W297" s="133">
        <v>1.0857142857142857E-2</v>
      </c>
      <c r="X297" s="133">
        <v>1.0857142857142857E-2</v>
      </c>
      <c r="Y297" s="133">
        <v>1.0857142857142857E-2</v>
      </c>
      <c r="Z297" s="133">
        <v>1.0857142857142857E-2</v>
      </c>
      <c r="AA297" s="133">
        <v>1.0857142857142857E-2</v>
      </c>
      <c r="AB297" s="133">
        <v>1.0857142857142857E-2</v>
      </c>
      <c r="AC297" s="133">
        <v>1.0857142857142857E-2</v>
      </c>
      <c r="AD297" s="133">
        <v>1.0857142857142857E-2</v>
      </c>
      <c r="AE297" s="133">
        <v>1.0857142857142857E-2</v>
      </c>
      <c r="AF297" s="133">
        <v>1.0857142857142857E-2</v>
      </c>
      <c r="AG297" s="133">
        <v>1.0857142857142857E-2</v>
      </c>
      <c r="AH297" s="133">
        <v>1.0857142857142857E-2</v>
      </c>
      <c r="AI297" s="133">
        <v>1.0857142857142857E-2</v>
      </c>
      <c r="AJ297" s="133">
        <v>1.0857142857142857E-2</v>
      </c>
      <c r="AK297" s="133">
        <v>1.0857142857142857E-2</v>
      </c>
      <c r="AL297" s="133">
        <v>1.0857142857142857E-2</v>
      </c>
      <c r="AM297" s="133">
        <v>1.0857142857142857E-2</v>
      </c>
      <c r="AN297" s="84"/>
      <c r="AO297" s="134">
        <f>O297</f>
        <v>1.0857142857142857E-2</v>
      </c>
      <c r="AP297" s="134">
        <f>AA297</f>
        <v>1.0857142857142857E-2</v>
      </c>
      <c r="AQ297" s="134">
        <f>AM297</f>
        <v>1.0857142857142857E-2</v>
      </c>
      <c r="AR297" s="85"/>
      <c r="AS297" s="85"/>
    </row>
    <row r="298" spans="1:45" s="86" customFormat="1" ht="13.2" outlineLevel="1">
      <c r="A298" s="147" t="s">
        <v>169</v>
      </c>
      <c r="B298" s="126" t="s">
        <v>161</v>
      </c>
      <c r="C298" s="82"/>
      <c r="D298" s="132">
        <f>D296*D297</f>
        <v>2146.0439682539682</v>
      </c>
      <c r="E298" s="132">
        <f t="shared" ref="E298:AM298" si="1235">E296*E297</f>
        <v>2086.4316358024689</v>
      </c>
      <c r="F298" s="132">
        <f t="shared" si="1235"/>
        <v>2028.4752014746227</v>
      </c>
      <c r="G298" s="132">
        <f t="shared" si="1235"/>
        <v>2045.8290166972026</v>
      </c>
      <c r="H298" s="132">
        <f t="shared" si="1235"/>
        <v>2016.8591646696768</v>
      </c>
      <c r="I298" s="132">
        <f t="shared" si="1235"/>
        <v>2026.6515527901324</v>
      </c>
      <c r="J298" s="132">
        <f t="shared" si="1235"/>
        <v>2032.5520361701492</v>
      </c>
      <c r="K298" s="132">
        <f t="shared" si="1235"/>
        <v>2017.2351494260449</v>
      </c>
      <c r="L298" s="132">
        <f t="shared" si="1235"/>
        <v>2016.7437439716057</v>
      </c>
      <c r="M298" s="132">
        <f t="shared" si="1235"/>
        <v>2014.4659415596959</v>
      </c>
      <c r="N298" s="132">
        <f t="shared" si="1235"/>
        <v>2006.8771257227202</v>
      </c>
      <c r="O298" s="132">
        <f t="shared" si="1235"/>
        <v>1994.1248246113746</v>
      </c>
      <c r="P298" s="132">
        <f t="shared" si="1235"/>
        <v>1960.2296112293125</v>
      </c>
      <c r="Q298" s="132">
        <f t="shared" si="1235"/>
        <v>1948.7730744094506</v>
      </c>
      <c r="R298" s="132">
        <f t="shared" si="1235"/>
        <v>1948.3833461520453</v>
      </c>
      <c r="S298" s="132">
        <f t="shared" si="1235"/>
        <v>1948.0044436795679</v>
      </c>
      <c r="T298" s="132">
        <f t="shared" si="1235"/>
        <v>1915.3903519900559</v>
      </c>
      <c r="U298" s="132">
        <f t="shared" si="1235"/>
        <v>1915.9279215776339</v>
      </c>
      <c r="V298" s="132">
        <f t="shared" si="1235"/>
        <v>1916.4505586766677</v>
      </c>
      <c r="W298" s="132">
        <f t="shared" si="1235"/>
        <v>1900.8358209356493</v>
      </c>
      <c r="X298" s="132">
        <f t="shared" si="1235"/>
        <v>1901.7776830525161</v>
      </c>
      <c r="Y298" s="132">
        <f t="shared" si="1235"/>
        <v>1902.6933823328031</v>
      </c>
      <c r="Z298" s="132">
        <f t="shared" si="1235"/>
        <v>1898.2093598076856</v>
      </c>
      <c r="AA298" s="132">
        <f t="shared" si="1235"/>
        <v>1888.4756077495356</v>
      </c>
      <c r="AB298" s="132">
        <f t="shared" si="1235"/>
        <v>1857.515094835858</v>
      </c>
      <c r="AC298" s="132">
        <f t="shared" si="1235"/>
        <v>1848.9117390269253</v>
      </c>
      <c r="AD298" s="132">
        <f t="shared" si="1235"/>
        <v>1851.2959367523679</v>
      </c>
      <c r="AE298" s="132">
        <f t="shared" si="1235"/>
        <v>1853.6139067632148</v>
      </c>
      <c r="AF298" s="132">
        <f t="shared" si="1235"/>
        <v>1823.6217744324906</v>
      </c>
      <c r="AG298" s="132">
        <f t="shared" si="1235"/>
        <v>1826.7084711744453</v>
      </c>
      <c r="AH298" s="132">
        <f t="shared" si="1235"/>
        <v>1829.7094263402344</v>
      </c>
      <c r="AI298" s="132">
        <f t="shared" si="1235"/>
        <v>1816.5041644974501</v>
      </c>
      <c r="AJ298" s="132">
        <f t="shared" si="1235"/>
        <v>1819.7885726264892</v>
      </c>
      <c r="AK298" s="132">
        <f t="shared" si="1235"/>
        <v>1822.9817471963884</v>
      </c>
      <c r="AL298" s="132">
        <f t="shared" si="1235"/>
        <v>1820.7119367583937</v>
      </c>
      <c r="AM298" s="132">
        <f t="shared" si="1235"/>
        <v>1813.1308908960573</v>
      </c>
      <c r="AN298" s="84"/>
      <c r="AO298" s="83">
        <f t="shared" ref="AO298" si="1236">SUM(D298:O298)</f>
        <v>24432.289361149658</v>
      </c>
      <c r="AP298" s="83">
        <f t="shared" ref="AP298" si="1237">SUM(P298:AA298)</f>
        <v>23045.151161592923</v>
      </c>
      <c r="AQ298" s="83">
        <f t="shared" ref="AQ298" si="1238">SUM(AB298:AM298)</f>
        <v>21984.493661300312</v>
      </c>
      <c r="AR298" s="85"/>
      <c r="AS298" s="85"/>
    </row>
    <row r="299" spans="1:45" s="64" customFormat="1" ht="13.2" outlineLevel="1">
      <c r="A299" s="147" t="s">
        <v>170</v>
      </c>
      <c r="B299" s="126" t="s">
        <v>168</v>
      </c>
      <c r="C299" s="82"/>
      <c r="D299" s="133">
        <v>0.22</v>
      </c>
      <c r="E299" s="133">
        <v>0.22</v>
      </c>
      <c r="F299" s="133">
        <v>0.22</v>
      </c>
      <c r="G299" s="133">
        <v>0.22</v>
      </c>
      <c r="H299" s="133">
        <v>0.22</v>
      </c>
      <c r="I299" s="133">
        <v>0.22</v>
      </c>
      <c r="J299" s="133">
        <v>0.22</v>
      </c>
      <c r="K299" s="133">
        <v>0.22</v>
      </c>
      <c r="L299" s="133">
        <v>0.22</v>
      </c>
      <c r="M299" s="133">
        <v>0.22</v>
      </c>
      <c r="N299" s="133">
        <v>0.22</v>
      </c>
      <c r="O299" s="133">
        <v>0.22</v>
      </c>
      <c r="P299" s="133">
        <v>0.22</v>
      </c>
      <c r="Q299" s="133">
        <v>0.22</v>
      </c>
      <c r="R299" s="133">
        <v>0.22</v>
      </c>
      <c r="S299" s="133">
        <v>0.22</v>
      </c>
      <c r="T299" s="133">
        <v>0.22</v>
      </c>
      <c r="U299" s="133">
        <v>0.22</v>
      </c>
      <c r="V299" s="133">
        <v>0.22</v>
      </c>
      <c r="W299" s="133">
        <v>0.22</v>
      </c>
      <c r="X299" s="133">
        <v>0.22</v>
      </c>
      <c r="Y299" s="133">
        <v>0.22</v>
      </c>
      <c r="Z299" s="133">
        <v>0.22</v>
      </c>
      <c r="AA299" s="133">
        <v>0.22</v>
      </c>
      <c r="AB299" s="133">
        <v>0.22</v>
      </c>
      <c r="AC299" s="133">
        <v>0.22</v>
      </c>
      <c r="AD299" s="133">
        <v>0.22</v>
      </c>
      <c r="AE299" s="133">
        <v>0.22</v>
      </c>
      <c r="AF299" s="133">
        <v>0.22</v>
      </c>
      <c r="AG299" s="133">
        <v>0.22</v>
      </c>
      <c r="AH299" s="133">
        <v>0.22</v>
      </c>
      <c r="AI299" s="133">
        <v>0.22</v>
      </c>
      <c r="AJ299" s="133">
        <v>0.22</v>
      </c>
      <c r="AK299" s="133">
        <v>0.22</v>
      </c>
      <c r="AL299" s="133">
        <v>0.22</v>
      </c>
      <c r="AM299" s="133">
        <v>0.22</v>
      </c>
      <c r="AN299" s="123"/>
      <c r="AO299" s="135">
        <f>AVERAGE(D299:O299)</f>
        <v>0.22000000000000006</v>
      </c>
      <c r="AP299" s="135">
        <f>AVERAGE(P299:AA299)</f>
        <v>0.22000000000000006</v>
      </c>
      <c r="AQ299" s="135">
        <f>AVERAGE(AB299:AM299)</f>
        <v>0.22000000000000006</v>
      </c>
      <c r="AR299" s="124"/>
      <c r="AS299" s="124"/>
    </row>
    <row r="300" spans="1:45" s="64" customFormat="1" ht="13.2" outlineLevel="1">
      <c r="A300" s="147" t="s">
        <v>171</v>
      </c>
      <c r="B300" s="126" t="s">
        <v>168</v>
      </c>
      <c r="C300" s="82"/>
      <c r="D300" s="133">
        <v>0.15</v>
      </c>
      <c r="E300" s="133">
        <v>0.15</v>
      </c>
      <c r="F300" s="133">
        <v>0.15</v>
      </c>
      <c r="G300" s="133">
        <v>0.15</v>
      </c>
      <c r="H300" s="133">
        <v>0.15</v>
      </c>
      <c r="I300" s="133">
        <v>0.15</v>
      </c>
      <c r="J300" s="133">
        <v>0.15</v>
      </c>
      <c r="K300" s="133">
        <v>0.15</v>
      </c>
      <c r="L300" s="133">
        <v>0.15</v>
      </c>
      <c r="M300" s="133">
        <v>0.15</v>
      </c>
      <c r="N300" s="133">
        <v>0.15</v>
      </c>
      <c r="O300" s="133">
        <v>0.15</v>
      </c>
      <c r="P300" s="133">
        <v>0.15</v>
      </c>
      <c r="Q300" s="133">
        <v>0.15</v>
      </c>
      <c r="R300" s="133">
        <v>0.15</v>
      </c>
      <c r="S300" s="133">
        <v>0.15</v>
      </c>
      <c r="T300" s="133">
        <v>0.15</v>
      </c>
      <c r="U300" s="133">
        <v>0.15</v>
      </c>
      <c r="V300" s="133">
        <v>0.15</v>
      </c>
      <c r="W300" s="133">
        <v>0.15</v>
      </c>
      <c r="X300" s="133">
        <v>0.15</v>
      </c>
      <c r="Y300" s="133">
        <v>0.15</v>
      </c>
      <c r="Z300" s="133">
        <v>0.15</v>
      </c>
      <c r="AA300" s="133">
        <v>0.15</v>
      </c>
      <c r="AB300" s="133">
        <v>0.15</v>
      </c>
      <c r="AC300" s="133">
        <v>0.15</v>
      </c>
      <c r="AD300" s="133">
        <v>0.15</v>
      </c>
      <c r="AE300" s="133">
        <v>0.15</v>
      </c>
      <c r="AF300" s="133">
        <v>0.15</v>
      </c>
      <c r="AG300" s="133">
        <v>0.15</v>
      </c>
      <c r="AH300" s="133">
        <v>0.15</v>
      </c>
      <c r="AI300" s="133">
        <v>0.15</v>
      </c>
      <c r="AJ300" s="133">
        <v>0.15</v>
      </c>
      <c r="AK300" s="133">
        <v>0.15</v>
      </c>
      <c r="AL300" s="133">
        <v>0.15</v>
      </c>
      <c r="AM300" s="133">
        <v>0.15</v>
      </c>
      <c r="AN300" s="123"/>
      <c r="AO300" s="135">
        <f t="shared" ref="AO300:AO301" si="1239">AVERAGE(D300:O300)</f>
        <v>0.14999999999999997</v>
      </c>
      <c r="AP300" s="135">
        <f t="shared" ref="AP300:AP301" si="1240">AVERAGE(P300:AA300)</f>
        <v>0.14999999999999997</v>
      </c>
      <c r="AQ300" s="135">
        <f t="shared" ref="AQ300:AQ301" si="1241">AVERAGE(AB300:AM300)</f>
        <v>0.14999999999999997</v>
      </c>
      <c r="AR300" s="124"/>
      <c r="AS300" s="124"/>
    </row>
    <row r="301" spans="1:45" s="64" customFormat="1" ht="13.2" outlineLevel="1">
      <c r="A301" s="147" t="s">
        <v>172</v>
      </c>
      <c r="B301" s="82" t="s">
        <v>168</v>
      </c>
      <c r="C301" s="82"/>
      <c r="D301" s="133">
        <v>6.4630000000000007E-2</v>
      </c>
      <c r="E301" s="133">
        <f t="shared" ref="E301:O301" si="1242">D301-0.1%</f>
        <v>6.3630000000000006E-2</v>
      </c>
      <c r="F301" s="133">
        <f t="shared" si="1242"/>
        <v>6.2630000000000005E-2</v>
      </c>
      <c r="G301" s="133">
        <f t="shared" si="1242"/>
        <v>6.1630000000000004E-2</v>
      </c>
      <c r="H301" s="133">
        <f t="shared" si="1242"/>
        <v>6.0630000000000003E-2</v>
      </c>
      <c r="I301" s="133">
        <f t="shared" si="1242"/>
        <v>5.9630000000000002E-2</v>
      </c>
      <c r="J301" s="133">
        <f t="shared" si="1242"/>
        <v>5.8630000000000002E-2</v>
      </c>
      <c r="K301" s="133">
        <f t="shared" si="1242"/>
        <v>5.7630000000000001E-2</v>
      </c>
      <c r="L301" s="133">
        <f t="shared" si="1242"/>
        <v>5.663E-2</v>
      </c>
      <c r="M301" s="133">
        <f t="shared" si="1242"/>
        <v>5.5629999999999999E-2</v>
      </c>
      <c r="N301" s="133">
        <f t="shared" si="1242"/>
        <v>5.4629999999999998E-2</v>
      </c>
      <c r="O301" s="133">
        <f t="shared" si="1242"/>
        <v>5.3629999999999997E-2</v>
      </c>
      <c r="P301" s="133">
        <v>6.4630000000000007E-2</v>
      </c>
      <c r="Q301" s="133">
        <v>6.4630000000000007E-2</v>
      </c>
      <c r="R301" s="133">
        <v>6.4630000000000007E-2</v>
      </c>
      <c r="S301" s="133">
        <v>6.4630000000000007E-2</v>
      </c>
      <c r="T301" s="133">
        <v>6.4630000000000007E-2</v>
      </c>
      <c r="U301" s="133">
        <v>6.4630000000000007E-2</v>
      </c>
      <c r="V301" s="133">
        <v>6.4630000000000007E-2</v>
      </c>
      <c r="W301" s="133">
        <v>6.4630000000000007E-2</v>
      </c>
      <c r="X301" s="133">
        <v>6.4630000000000007E-2</v>
      </c>
      <c r="Y301" s="133">
        <v>6.4630000000000007E-2</v>
      </c>
      <c r="Z301" s="133">
        <v>6.4630000000000007E-2</v>
      </c>
      <c r="AA301" s="133">
        <v>6.4630000000000007E-2</v>
      </c>
      <c r="AB301" s="133">
        <v>6.4630000000000007E-2</v>
      </c>
      <c r="AC301" s="133">
        <v>6.4630000000000007E-2</v>
      </c>
      <c r="AD301" s="133">
        <v>6.4630000000000007E-2</v>
      </c>
      <c r="AE301" s="133">
        <v>6.4630000000000007E-2</v>
      </c>
      <c r="AF301" s="133">
        <v>6.4630000000000007E-2</v>
      </c>
      <c r="AG301" s="133">
        <v>6.4630000000000007E-2</v>
      </c>
      <c r="AH301" s="133">
        <v>6.4630000000000007E-2</v>
      </c>
      <c r="AI301" s="133">
        <v>6.4630000000000007E-2</v>
      </c>
      <c r="AJ301" s="133">
        <v>6.4630000000000007E-2</v>
      </c>
      <c r="AK301" s="133">
        <v>6.4630000000000007E-2</v>
      </c>
      <c r="AL301" s="133">
        <v>6.4630000000000007E-2</v>
      </c>
      <c r="AM301" s="133">
        <v>6.4630000000000007E-2</v>
      </c>
      <c r="AN301" s="123"/>
      <c r="AO301" s="135">
        <f t="shared" si="1239"/>
        <v>5.9129999999999995E-2</v>
      </c>
      <c r="AP301" s="135">
        <f t="shared" si="1240"/>
        <v>6.4629999999999993E-2</v>
      </c>
      <c r="AQ301" s="135">
        <f t="shared" si="1241"/>
        <v>6.4629999999999993E-2</v>
      </c>
      <c r="AR301" s="124"/>
      <c r="AS301" s="124"/>
    </row>
    <row r="302" spans="1:45" s="64" customFormat="1" ht="13.2" outlineLevel="1">
      <c r="A302" s="147" t="s">
        <v>191</v>
      </c>
      <c r="B302" s="126" t="s">
        <v>161</v>
      </c>
      <c r="C302" s="82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  <c r="AE302" s="125"/>
      <c r="AF302" s="125"/>
      <c r="AG302" s="125"/>
      <c r="AH302" s="125"/>
      <c r="AI302" s="125"/>
      <c r="AJ302" s="125"/>
      <c r="AK302" s="125"/>
      <c r="AL302" s="125"/>
      <c r="AM302" s="125"/>
      <c r="AN302" s="123"/>
      <c r="AO302" s="135"/>
      <c r="AP302" s="135"/>
      <c r="AQ302" s="135"/>
      <c r="AR302" s="124"/>
      <c r="AS302" s="124"/>
    </row>
    <row r="303" spans="1:45" s="64" customFormat="1" ht="13.2" outlineLevel="1">
      <c r="A303" s="147" t="s">
        <v>173</v>
      </c>
      <c r="B303" s="126" t="s">
        <v>161</v>
      </c>
      <c r="C303" s="132">
        <v>-8064</v>
      </c>
      <c r="D303" s="132">
        <f t="shared" ref="D303:AM303" si="1243">-D296*D301</f>
        <v>-12774.891469444445</v>
      </c>
      <c r="E303" s="136">
        <f t="shared" si="1243"/>
        <v>-12227.862038194446</v>
      </c>
      <c r="F303" s="136">
        <f t="shared" si="1243"/>
        <v>-11701.365961559071</v>
      </c>
      <c r="G303" s="136">
        <f t="shared" si="1243"/>
        <v>-11613.040738070267</v>
      </c>
      <c r="H303" s="136">
        <f t="shared" si="1243"/>
        <v>-11262.831553650758</v>
      </c>
      <c r="I303" s="136">
        <f t="shared" si="1243"/>
        <v>-11130.850324343806</v>
      </c>
      <c r="J303" s="136">
        <f t="shared" si="1243"/>
        <v>-10976.048436376197</v>
      </c>
      <c r="K303" s="136">
        <f t="shared" si="1243"/>
        <v>-10707.537258288958</v>
      </c>
      <c r="L303" s="136">
        <f t="shared" si="1243"/>
        <v>-10519.17615194453</v>
      </c>
      <c r="M303" s="136">
        <f t="shared" si="1243"/>
        <v>-10321.752398720542</v>
      </c>
      <c r="N303" s="136">
        <f t="shared" si="1243"/>
        <v>-10098.024758521387</v>
      </c>
      <c r="O303" s="136">
        <f t="shared" si="1243"/>
        <v>-9850.1894790441602</v>
      </c>
      <c r="P303" s="136">
        <f t="shared" si="1243"/>
        <v>-11668.782610740176</v>
      </c>
      <c r="Q303" s="136">
        <f t="shared" si="1243"/>
        <v>-11600.584560441837</v>
      </c>
      <c r="R303" s="136">
        <f t="shared" si="1243"/>
        <v>-11598.264600429564</v>
      </c>
      <c r="S303" s="136">
        <f t="shared" si="1243"/>
        <v>-11596.009083750965</v>
      </c>
      <c r="T303" s="136">
        <f t="shared" si="1243"/>
        <v>-11401.865120313438</v>
      </c>
      <c r="U303" s="136">
        <f t="shared" si="1243"/>
        <v>-11405.065144749176</v>
      </c>
      <c r="V303" s="136">
        <f t="shared" si="1243"/>
        <v>-11408.176279617255</v>
      </c>
      <c r="W303" s="136">
        <f t="shared" si="1243"/>
        <v>-11315.225444072332</v>
      </c>
      <c r="X303" s="136">
        <f t="shared" si="1243"/>
        <v>-11320.832126181433</v>
      </c>
      <c r="Y303" s="136">
        <f t="shared" si="1243"/>
        <v>-11326.283067120838</v>
      </c>
      <c r="Z303" s="136">
        <f t="shared" si="1243"/>
        <v>-11299.590743034147</v>
      </c>
      <c r="AA303" s="136">
        <f t="shared" si="1243"/>
        <v>-11241.648022394309</v>
      </c>
      <c r="AB303" s="136">
        <f t="shared" si="1243"/>
        <v>-11057.347421772245</v>
      </c>
      <c r="AC303" s="136">
        <f t="shared" si="1243"/>
        <v>-11006.133682278571</v>
      </c>
      <c r="AD303" s="136">
        <f t="shared" si="1243"/>
        <v>-11020.326246659723</v>
      </c>
      <c r="AE303" s="136">
        <f t="shared" si="1243"/>
        <v>-11034.124573141396</v>
      </c>
      <c r="AF303" s="136">
        <f t="shared" si="1243"/>
        <v>-10855.588512776358</v>
      </c>
      <c r="AG303" s="136">
        <f t="shared" si="1243"/>
        <v>-10873.96288742146</v>
      </c>
      <c r="AH303" s="136">
        <f t="shared" si="1243"/>
        <v>-10891.826862770862</v>
      </c>
      <c r="AI303" s="136">
        <f t="shared" si="1243"/>
        <v>-10813.219066582784</v>
      </c>
      <c r="AJ303" s="136">
        <f t="shared" si="1243"/>
        <v>-10832.770370288818</v>
      </c>
      <c r="AK303" s="136">
        <f t="shared" si="1243"/>
        <v>-10851.778582225239</v>
      </c>
      <c r="AL303" s="136">
        <f t="shared" si="1243"/>
        <v>-10838.266938274539</v>
      </c>
      <c r="AM303" s="136">
        <f t="shared" si="1243"/>
        <v>-10793.138767766914</v>
      </c>
      <c r="AN303" s="123"/>
      <c r="AO303" s="83">
        <f>O303</f>
        <v>-9850.1894790441602</v>
      </c>
      <c r="AP303" s="83">
        <f>AA303</f>
        <v>-11241.648022394309</v>
      </c>
      <c r="AQ303" s="83">
        <f>AM303</f>
        <v>-10793.138767766914</v>
      </c>
      <c r="AR303" s="124"/>
      <c r="AS303" s="124"/>
    </row>
    <row r="304" spans="1:45" s="64" customFormat="1" ht="13.2" outlineLevel="1">
      <c r="A304" s="147" t="s">
        <v>174</v>
      </c>
      <c r="B304" s="126" t="s">
        <v>161</v>
      </c>
      <c r="C304" s="82"/>
      <c r="D304" s="132">
        <f t="shared" ref="D304:AM304" si="1244">(C296+D296)/2*D299/12*(1-2/102)</f>
        <v>3573.7593046477846</v>
      </c>
      <c r="E304" s="132">
        <f t="shared" si="1244"/>
        <v>3503.4036540284837</v>
      </c>
      <c r="F304" s="132">
        <f t="shared" si="1244"/>
        <v>3406.0868858610261</v>
      </c>
      <c r="G304" s="132">
        <f t="shared" si="1244"/>
        <v>3372.4783367650339</v>
      </c>
      <c r="H304" s="132">
        <f t="shared" si="1244"/>
        <v>3362.8632392205209</v>
      </c>
      <c r="I304" s="132">
        <f t="shared" si="1244"/>
        <v>3346.9892204635935</v>
      </c>
      <c r="J304" s="132">
        <f t="shared" si="1244"/>
        <v>3359.9788909307454</v>
      </c>
      <c r="K304" s="132">
        <f t="shared" si="1244"/>
        <v>3352.1845254010468</v>
      </c>
      <c r="L304" s="132">
        <f t="shared" si="1244"/>
        <v>3339.0993162153754</v>
      </c>
      <c r="M304" s="132">
        <f t="shared" si="1244"/>
        <v>3336.8071227415526</v>
      </c>
      <c r="N304" s="132">
        <f t="shared" si="1244"/>
        <v>3328.6400948222613</v>
      </c>
      <c r="O304" s="132">
        <f t="shared" si="1244"/>
        <v>3311.8028699660872</v>
      </c>
      <c r="P304" s="132">
        <f t="shared" si="1244"/>
        <v>3273.1906987415387</v>
      </c>
      <c r="Q304" s="132">
        <f t="shared" si="1244"/>
        <v>3235.6510878287836</v>
      </c>
      <c r="R304" s="132">
        <f t="shared" si="1244"/>
        <v>3225.8454203564152</v>
      </c>
      <c r="S304" s="132">
        <f t="shared" si="1244"/>
        <v>3225.2091913595868</v>
      </c>
      <c r="T304" s="132">
        <f t="shared" si="1244"/>
        <v>3197.8994589198596</v>
      </c>
      <c r="U304" s="132">
        <f t="shared" si="1244"/>
        <v>3171.3483301590136</v>
      </c>
      <c r="V304" s="132">
        <f t="shared" si="1244"/>
        <v>3172.2259092232248</v>
      </c>
      <c r="W304" s="132">
        <f t="shared" si="1244"/>
        <v>3159.7335228559127</v>
      </c>
      <c r="X304" s="132">
        <f t="shared" si="1244"/>
        <v>3147.5881472210262</v>
      </c>
      <c r="Y304" s="132">
        <f t="shared" si="1244"/>
        <v>3149.125731366847</v>
      </c>
      <c r="Z304" s="132">
        <f t="shared" si="1244"/>
        <v>3146.1720754301864</v>
      </c>
      <c r="AA304" s="132">
        <f t="shared" si="1244"/>
        <v>3134.4034066682366</v>
      </c>
      <c r="AB304" s="132">
        <f t="shared" si="1244"/>
        <v>3100.7189983130729</v>
      </c>
      <c r="AC304" s="132">
        <f t="shared" si="1244"/>
        <v>3067.9702679677753</v>
      </c>
      <c r="AD304" s="132">
        <f t="shared" si="1244"/>
        <v>3062.8224010471017</v>
      </c>
      <c r="AE304" s="132">
        <f t="shared" si="1244"/>
        <v>3066.7145892533094</v>
      </c>
      <c r="AF304" s="132">
        <f t="shared" si="1244"/>
        <v>3043.807484649868</v>
      </c>
      <c r="AG304" s="132">
        <f t="shared" si="1244"/>
        <v>3021.5366885076323</v>
      </c>
      <c r="AH304" s="132">
        <f t="shared" si="1244"/>
        <v>3026.5757020621595</v>
      </c>
      <c r="AI304" s="132">
        <f t="shared" si="1244"/>
        <v>3018.1291547826554</v>
      </c>
      <c r="AJ304" s="132">
        <f t="shared" si="1244"/>
        <v>3009.9172338164699</v>
      </c>
      <c r="AK304" s="132">
        <f t="shared" si="1244"/>
        <v>3015.2790100013071</v>
      </c>
      <c r="AL304" s="132">
        <f t="shared" si="1244"/>
        <v>3016.043318547022</v>
      </c>
      <c r="AM304" s="132">
        <f t="shared" si="1244"/>
        <v>3007.8893374762715</v>
      </c>
      <c r="AN304" s="123"/>
      <c r="AO304" s="83">
        <f>SUM(D304:O304)</f>
        <v>40594.093461063509</v>
      </c>
      <c r="AP304" s="83">
        <f>SUM(P304:AA304)</f>
        <v>38238.392980130629</v>
      </c>
      <c r="AQ304" s="83">
        <f>SUM(AB304:AM304)</f>
        <v>36457.404186424646</v>
      </c>
      <c r="AR304" s="124"/>
      <c r="AS304" s="124"/>
    </row>
    <row r="305" spans="1:45" s="64" customFormat="1" ht="13.2" outlineLevel="1">
      <c r="A305" s="147" t="s">
        <v>175</v>
      </c>
      <c r="B305" s="126" t="s">
        <v>161</v>
      </c>
      <c r="C305" s="82"/>
      <c r="D305" s="132">
        <f t="shared" ref="D305:AM305" si="1245">-(C296+D296)/2*D300/12</f>
        <v>-2485.3871527777778</v>
      </c>
      <c r="E305" s="132">
        <f t="shared" si="1245"/>
        <v>-2436.4579957561727</v>
      </c>
      <c r="F305" s="132">
        <f t="shared" si="1245"/>
        <v>-2368.7786069851682</v>
      </c>
      <c r="G305" s="132">
        <f t="shared" si="1245"/>
        <v>-2345.4053887502282</v>
      </c>
      <c r="H305" s="132">
        <f t="shared" si="1245"/>
        <v>-2338.7185254579076</v>
      </c>
      <c r="I305" s="132">
        <f t="shared" si="1245"/>
        <v>-2327.6788669587718</v>
      </c>
      <c r="J305" s="132">
        <f t="shared" si="1245"/>
        <v>-2336.7125923291096</v>
      </c>
      <c r="K305" s="132">
        <f t="shared" si="1245"/>
        <v>-2331.291965392546</v>
      </c>
      <c r="L305" s="132">
        <f t="shared" si="1245"/>
        <v>-2322.1917971861476</v>
      </c>
      <c r="M305" s="132">
        <f t="shared" si="1245"/>
        <v>-2320.5976808157161</v>
      </c>
      <c r="N305" s="132">
        <f t="shared" si="1245"/>
        <v>-2314.9178841263906</v>
      </c>
      <c r="O305" s="132">
        <f t="shared" si="1245"/>
        <v>-2303.2083595673244</v>
      </c>
      <c r="P305" s="132">
        <f t="shared" si="1245"/>
        <v>-2276.3553495793426</v>
      </c>
      <c r="Q305" s="132">
        <f t="shared" si="1245"/>
        <v>-2250.2482565354721</v>
      </c>
      <c r="R305" s="132">
        <f t="shared" si="1245"/>
        <v>-2243.4288605205979</v>
      </c>
      <c r="S305" s="132">
        <f t="shared" si="1245"/>
        <v>-2242.9863921728033</v>
      </c>
      <c r="T305" s="132">
        <f t="shared" si="1245"/>
        <v>-2223.993714612448</v>
      </c>
      <c r="U305" s="132">
        <f t="shared" si="1245"/>
        <v>-2205.5286114287687</v>
      </c>
      <c r="V305" s="132">
        <f t="shared" si="1245"/>
        <v>-2206.1389277779695</v>
      </c>
      <c r="W305" s="132">
        <f t="shared" si="1245"/>
        <v>-2197.4510408952483</v>
      </c>
      <c r="X305" s="132">
        <f t="shared" si="1245"/>
        <v>-2189.0044842037137</v>
      </c>
      <c r="Y305" s="132">
        <f t="shared" si="1245"/>
        <v>-2190.0738040869437</v>
      </c>
      <c r="Z305" s="132">
        <f t="shared" si="1245"/>
        <v>-2188.0196706400843</v>
      </c>
      <c r="AA305" s="132">
        <f t="shared" si="1245"/>
        <v>-2179.8350964556371</v>
      </c>
      <c r="AB305" s="132">
        <f t="shared" si="1245"/>
        <v>-2156.4091215540916</v>
      </c>
      <c r="AC305" s="132">
        <f t="shared" si="1245"/>
        <v>-2133.6338681775892</v>
      </c>
      <c r="AD305" s="132">
        <f t="shared" si="1245"/>
        <v>-2130.0537607282117</v>
      </c>
      <c r="AE305" s="132">
        <f t="shared" si="1245"/>
        <v>-2132.7606007079835</v>
      </c>
      <c r="AF305" s="132">
        <f t="shared" si="1245"/>
        <v>-2116.8297506883173</v>
      </c>
      <c r="AG305" s="132">
        <f t="shared" si="1245"/>
        <v>-2101.3414242803083</v>
      </c>
      <c r="AH305" s="132">
        <f t="shared" si="1245"/>
        <v>-2104.8458291614106</v>
      </c>
      <c r="AI305" s="132">
        <f t="shared" si="1245"/>
        <v>-2098.9716394624829</v>
      </c>
      <c r="AJ305" s="132">
        <f t="shared" si="1245"/>
        <v>-2093.260621699636</v>
      </c>
      <c r="AK305" s="132">
        <f t="shared" si="1245"/>
        <v>-2096.9894933190908</v>
      </c>
      <c r="AL305" s="132">
        <f t="shared" si="1245"/>
        <v>-2097.5210351713381</v>
      </c>
      <c r="AM305" s="132">
        <f t="shared" si="1245"/>
        <v>-2091.8503119721345</v>
      </c>
      <c r="AN305" s="123"/>
      <c r="AO305" s="83">
        <f>SUM(D305:O305)</f>
        <v>-28231.346816103262</v>
      </c>
      <c r="AP305" s="83">
        <f>SUM(P305:AA305)</f>
        <v>-26593.064208909029</v>
      </c>
      <c r="AQ305" s="83">
        <f>SUM(AB305:AM305)</f>
        <v>-25354.467456922594</v>
      </c>
      <c r="AR305" s="124"/>
      <c r="AS305" s="124"/>
    </row>
    <row r="306" spans="1:45" s="64" customFormat="1" ht="13.2" outlineLevel="1">
      <c r="A306" s="147" t="s">
        <v>176</v>
      </c>
      <c r="B306" s="126" t="s">
        <v>161</v>
      </c>
      <c r="C306" s="82"/>
      <c r="D306" s="131">
        <f t="shared" ref="D306:AM306" si="1246">(D303-C303)</f>
        <v>-4710.8914694444447</v>
      </c>
      <c r="E306" s="131">
        <f t="shared" si="1246"/>
        <v>547.02943124999911</v>
      </c>
      <c r="F306" s="131">
        <f t="shared" si="1246"/>
        <v>526.49607663537427</v>
      </c>
      <c r="G306" s="131">
        <f t="shared" si="1246"/>
        <v>88.325223488804113</v>
      </c>
      <c r="H306" s="131">
        <f t="shared" si="1246"/>
        <v>350.20918441950926</v>
      </c>
      <c r="I306" s="131">
        <f t="shared" si="1246"/>
        <v>131.98122930695172</v>
      </c>
      <c r="J306" s="131">
        <f t="shared" si="1246"/>
        <v>154.80188796760922</v>
      </c>
      <c r="K306" s="131">
        <f t="shared" si="1246"/>
        <v>268.51117808723939</v>
      </c>
      <c r="L306" s="131">
        <f t="shared" si="1246"/>
        <v>188.36110634442775</v>
      </c>
      <c r="M306" s="131">
        <f t="shared" si="1246"/>
        <v>197.42375322398766</v>
      </c>
      <c r="N306" s="131">
        <f t="shared" si="1246"/>
        <v>223.72764019915485</v>
      </c>
      <c r="O306" s="131">
        <f t="shared" si="1246"/>
        <v>247.83527947722723</v>
      </c>
      <c r="P306" s="131">
        <f t="shared" si="1246"/>
        <v>-1818.5931316960159</v>
      </c>
      <c r="Q306" s="131">
        <f t="shared" si="1246"/>
        <v>68.198050298338785</v>
      </c>
      <c r="R306" s="131">
        <f t="shared" si="1246"/>
        <v>2.319960012273441</v>
      </c>
      <c r="S306" s="131">
        <f t="shared" si="1246"/>
        <v>2.255516678598724</v>
      </c>
      <c r="T306" s="131">
        <f t="shared" si="1246"/>
        <v>194.14396343752742</v>
      </c>
      <c r="U306" s="131">
        <f t="shared" si="1246"/>
        <v>-3.2000244357386691</v>
      </c>
      <c r="V306" s="131">
        <f t="shared" si="1246"/>
        <v>-3.1111348680788069</v>
      </c>
      <c r="W306" s="131">
        <f t="shared" si="1246"/>
        <v>92.950835544923393</v>
      </c>
      <c r="X306" s="131">
        <f t="shared" si="1246"/>
        <v>-5.6066821091008023</v>
      </c>
      <c r="Y306" s="131">
        <f t="shared" si="1246"/>
        <v>-5.4509409394049726</v>
      </c>
      <c r="Z306" s="131">
        <f t="shared" si="1246"/>
        <v>26.69232408669086</v>
      </c>
      <c r="AA306" s="131">
        <f t="shared" si="1246"/>
        <v>57.942720639837717</v>
      </c>
      <c r="AB306" s="131">
        <f t="shared" si="1246"/>
        <v>184.30060062206394</v>
      </c>
      <c r="AC306" s="131">
        <f t="shared" si="1246"/>
        <v>51.213739493674439</v>
      </c>
      <c r="AD306" s="131">
        <f t="shared" si="1246"/>
        <v>-14.192564381151897</v>
      </c>
      <c r="AE306" s="131">
        <f t="shared" si="1246"/>
        <v>-13.798326481673939</v>
      </c>
      <c r="AF306" s="131">
        <f t="shared" si="1246"/>
        <v>178.53606036503879</v>
      </c>
      <c r="AG306" s="131">
        <f t="shared" si="1246"/>
        <v>-18.374374645101852</v>
      </c>
      <c r="AH306" s="131">
        <f t="shared" si="1246"/>
        <v>-17.863975349402608</v>
      </c>
      <c r="AI306" s="131">
        <f t="shared" si="1246"/>
        <v>78.607796188078282</v>
      </c>
      <c r="AJ306" s="131">
        <f t="shared" si="1246"/>
        <v>-19.55130370603365</v>
      </c>
      <c r="AK306" s="131">
        <f t="shared" si="1246"/>
        <v>-19.008211936421503</v>
      </c>
      <c r="AL306" s="131">
        <f t="shared" si="1246"/>
        <v>13.51164395070009</v>
      </c>
      <c r="AM306" s="131">
        <f t="shared" si="1246"/>
        <v>45.128170507625327</v>
      </c>
      <c r="AN306" s="123"/>
      <c r="AO306" s="83">
        <f t="shared" ref="AO306" si="1247">SUM(D306:O306)</f>
        <v>-1786.1894790441602</v>
      </c>
      <c r="AP306" s="83">
        <f t="shared" ref="AP306" si="1248">SUM(P306:AA306)</f>
        <v>-1391.4585433501488</v>
      </c>
      <c r="AQ306" s="83">
        <f t="shared" ref="AQ306" si="1249">SUM(AB306:AM306)</f>
        <v>448.50925462739542</v>
      </c>
      <c r="AR306" s="124"/>
      <c r="AS306" s="124"/>
    </row>
    <row r="307" spans="1:45" s="64" customFormat="1" ht="13.2" outlineLevel="1">
      <c r="A307" s="147" t="s">
        <v>192</v>
      </c>
      <c r="B307" s="126" t="s">
        <v>161</v>
      </c>
      <c r="C307" s="82"/>
      <c r="D307" s="131">
        <f>D302*(AVERAGE(C296:D296)/D292)*(1-2/102)</f>
        <v>0</v>
      </c>
      <c r="E307" s="131">
        <f t="shared" ref="E307:AM307" si="1250">E302*(AVERAGE(D296:E296)/E292)*(1-2/102)</f>
        <v>0</v>
      </c>
      <c r="F307" s="131">
        <f t="shared" si="1250"/>
        <v>0</v>
      </c>
      <c r="G307" s="131">
        <f t="shared" si="1250"/>
        <v>0</v>
      </c>
      <c r="H307" s="131">
        <f t="shared" si="1250"/>
        <v>0</v>
      </c>
      <c r="I307" s="131">
        <f t="shared" si="1250"/>
        <v>0</v>
      </c>
      <c r="J307" s="131">
        <f t="shared" si="1250"/>
        <v>0</v>
      </c>
      <c r="K307" s="131">
        <f t="shared" si="1250"/>
        <v>0</v>
      </c>
      <c r="L307" s="131">
        <f t="shared" si="1250"/>
        <v>0</v>
      </c>
      <c r="M307" s="131">
        <f t="shared" si="1250"/>
        <v>0</v>
      </c>
      <c r="N307" s="131">
        <f t="shared" si="1250"/>
        <v>0</v>
      </c>
      <c r="O307" s="131">
        <f t="shared" si="1250"/>
        <v>0</v>
      </c>
      <c r="P307" s="131">
        <f t="shared" si="1250"/>
        <v>0</v>
      </c>
      <c r="Q307" s="131">
        <f t="shared" si="1250"/>
        <v>0</v>
      </c>
      <c r="R307" s="131">
        <f t="shared" si="1250"/>
        <v>0</v>
      </c>
      <c r="S307" s="131">
        <f t="shared" si="1250"/>
        <v>0</v>
      </c>
      <c r="T307" s="131">
        <f t="shared" si="1250"/>
        <v>0</v>
      </c>
      <c r="U307" s="131">
        <f t="shared" si="1250"/>
        <v>0</v>
      </c>
      <c r="V307" s="131">
        <f t="shared" si="1250"/>
        <v>0</v>
      </c>
      <c r="W307" s="131">
        <f t="shared" si="1250"/>
        <v>0</v>
      </c>
      <c r="X307" s="131">
        <f t="shared" si="1250"/>
        <v>0</v>
      </c>
      <c r="Y307" s="131">
        <f t="shared" si="1250"/>
        <v>0</v>
      </c>
      <c r="Z307" s="131">
        <f t="shared" si="1250"/>
        <v>0</v>
      </c>
      <c r="AA307" s="131">
        <f t="shared" si="1250"/>
        <v>0</v>
      </c>
      <c r="AB307" s="131">
        <f t="shared" si="1250"/>
        <v>0</v>
      </c>
      <c r="AC307" s="131">
        <f t="shared" si="1250"/>
        <v>0</v>
      </c>
      <c r="AD307" s="131">
        <f t="shared" si="1250"/>
        <v>0</v>
      </c>
      <c r="AE307" s="131">
        <f t="shared" si="1250"/>
        <v>0</v>
      </c>
      <c r="AF307" s="131">
        <f t="shared" si="1250"/>
        <v>0</v>
      </c>
      <c r="AG307" s="131">
        <f t="shared" si="1250"/>
        <v>0</v>
      </c>
      <c r="AH307" s="131">
        <f t="shared" si="1250"/>
        <v>0</v>
      </c>
      <c r="AI307" s="131">
        <f t="shared" si="1250"/>
        <v>0</v>
      </c>
      <c r="AJ307" s="131">
        <f t="shared" si="1250"/>
        <v>0</v>
      </c>
      <c r="AK307" s="131">
        <f t="shared" si="1250"/>
        <v>0</v>
      </c>
      <c r="AL307" s="131">
        <f t="shared" si="1250"/>
        <v>0</v>
      </c>
      <c r="AM307" s="131">
        <f t="shared" si="1250"/>
        <v>0</v>
      </c>
      <c r="AN307" s="123"/>
      <c r="AO307" s="83"/>
      <c r="AP307" s="83"/>
      <c r="AQ307" s="83"/>
      <c r="AR307" s="124"/>
      <c r="AS307" s="124"/>
    </row>
    <row r="308" spans="1:45" s="64" customFormat="1" ht="13.2" outlineLevel="1">
      <c r="A308" s="147" t="s">
        <v>201</v>
      </c>
      <c r="B308" s="126" t="s">
        <v>161</v>
      </c>
      <c r="C308" s="82"/>
      <c r="D308" s="131">
        <f>SUM(D304:D307)</f>
        <v>-3622.519317574438</v>
      </c>
      <c r="E308" s="131">
        <f t="shared" ref="E308:AM308" si="1251">SUM(E304:E307)</f>
        <v>1613.9750895223101</v>
      </c>
      <c r="F308" s="131">
        <f t="shared" si="1251"/>
        <v>1563.8043555112322</v>
      </c>
      <c r="G308" s="131">
        <f t="shared" si="1251"/>
        <v>1115.3981715036098</v>
      </c>
      <c r="H308" s="131">
        <f t="shared" si="1251"/>
        <v>1374.3538981821225</v>
      </c>
      <c r="I308" s="131">
        <f t="shared" si="1251"/>
        <v>1151.2915828117734</v>
      </c>
      <c r="J308" s="131">
        <f t="shared" si="1251"/>
        <v>1178.068186569245</v>
      </c>
      <c r="K308" s="131">
        <f t="shared" si="1251"/>
        <v>1289.4037380957402</v>
      </c>
      <c r="L308" s="131">
        <f t="shared" si="1251"/>
        <v>1205.2686253736556</v>
      </c>
      <c r="M308" s="131">
        <f t="shared" si="1251"/>
        <v>1213.6331951498241</v>
      </c>
      <c r="N308" s="131">
        <f t="shared" si="1251"/>
        <v>1237.4498508950255</v>
      </c>
      <c r="O308" s="131">
        <f t="shared" si="1251"/>
        <v>1256.4297898759901</v>
      </c>
      <c r="P308" s="131">
        <f t="shared" si="1251"/>
        <v>-821.75778253381986</v>
      </c>
      <c r="Q308" s="131">
        <f t="shared" si="1251"/>
        <v>1053.6008815916502</v>
      </c>
      <c r="R308" s="131">
        <f t="shared" si="1251"/>
        <v>984.73651984809067</v>
      </c>
      <c r="S308" s="131">
        <f t="shared" si="1251"/>
        <v>984.47831586538223</v>
      </c>
      <c r="T308" s="131">
        <f t="shared" si="1251"/>
        <v>1168.049707744939</v>
      </c>
      <c r="U308" s="131">
        <f t="shared" si="1251"/>
        <v>962.61969429450619</v>
      </c>
      <c r="V308" s="131">
        <f t="shared" si="1251"/>
        <v>962.97584657717653</v>
      </c>
      <c r="W308" s="131">
        <f t="shared" si="1251"/>
        <v>1055.2333175055878</v>
      </c>
      <c r="X308" s="131">
        <f t="shared" si="1251"/>
        <v>952.97698090821177</v>
      </c>
      <c r="Y308" s="131">
        <f t="shared" si="1251"/>
        <v>953.60098634049837</v>
      </c>
      <c r="Z308" s="131">
        <f t="shared" si="1251"/>
        <v>984.84472887679294</v>
      </c>
      <c r="AA308" s="131">
        <f t="shared" si="1251"/>
        <v>1012.5110308524372</v>
      </c>
      <c r="AB308" s="131">
        <f t="shared" si="1251"/>
        <v>1128.6104773810453</v>
      </c>
      <c r="AC308" s="131">
        <f t="shared" si="1251"/>
        <v>985.55013928386052</v>
      </c>
      <c r="AD308" s="131">
        <f t="shared" si="1251"/>
        <v>918.5760759377381</v>
      </c>
      <c r="AE308" s="131">
        <f t="shared" si="1251"/>
        <v>920.15566206365202</v>
      </c>
      <c r="AF308" s="131">
        <f t="shared" si="1251"/>
        <v>1105.5137943265895</v>
      </c>
      <c r="AG308" s="131">
        <f t="shared" si="1251"/>
        <v>901.82088958222221</v>
      </c>
      <c r="AH308" s="131">
        <f t="shared" si="1251"/>
        <v>903.86589755134628</v>
      </c>
      <c r="AI308" s="131">
        <f t="shared" si="1251"/>
        <v>997.76531150825076</v>
      </c>
      <c r="AJ308" s="131">
        <f t="shared" si="1251"/>
        <v>897.10530841080026</v>
      </c>
      <c r="AK308" s="131">
        <f t="shared" si="1251"/>
        <v>899.28130474579484</v>
      </c>
      <c r="AL308" s="131">
        <f t="shared" si="1251"/>
        <v>932.03392732638395</v>
      </c>
      <c r="AM308" s="131">
        <f t="shared" si="1251"/>
        <v>961.16719601176237</v>
      </c>
      <c r="AN308" s="123"/>
      <c r="AO308" s="83">
        <f t="shared" ref="AO308:AO310" si="1252">SUM(D308:O308)</f>
        <v>10576.557165916092</v>
      </c>
      <c r="AP308" s="83">
        <f t="shared" ref="AP308:AP310" si="1253">SUM(P308:AA308)</f>
        <v>10253.870227871452</v>
      </c>
      <c r="AQ308" s="83">
        <f t="shared" ref="AQ308:AQ310" si="1254">SUM(AB308:AM308)</f>
        <v>11551.445984129445</v>
      </c>
      <c r="AR308" s="124"/>
      <c r="AS308" s="124"/>
    </row>
    <row r="309" spans="1:45" s="64" customFormat="1" ht="13.2" outlineLevel="1">
      <c r="A309" s="147" t="s">
        <v>177</v>
      </c>
      <c r="B309" s="126" t="s">
        <v>161</v>
      </c>
      <c r="C309" s="82"/>
      <c r="D309" s="131">
        <f>-'OPEX+CAPEX'!I115</f>
        <v>-20.303482142857142</v>
      </c>
      <c r="E309" s="131">
        <f>-'OPEX+CAPEX'!J115</f>
        <v>-12.144</v>
      </c>
      <c r="F309" s="131">
        <f>-'OPEX+CAPEX'!K115</f>
        <v>-11.796125</v>
      </c>
      <c r="G309" s="131">
        <f>-'OPEX+CAPEX'!L115</f>
        <v>-28.371706607421867</v>
      </c>
      <c r="H309" s="131">
        <f>-'OPEX+CAPEX'!M115</f>
        <v>-17.962582097605466</v>
      </c>
      <c r="I309" s="131">
        <f>-'OPEX+CAPEX'!N115</f>
        <v>-26.513808018092913</v>
      </c>
      <c r="J309" s="131">
        <f>-'OPEX+CAPEX'!O115</f>
        <v>-25.735960452097803</v>
      </c>
      <c r="K309" s="131">
        <f>-'OPEX+CAPEX'!P115</f>
        <v>-20.933156214062695</v>
      </c>
      <c r="L309" s="131">
        <f>-'OPEX+CAPEX'!Q115</f>
        <v>-24.153254638984635</v>
      </c>
      <c r="M309" s="131">
        <f>-'OPEX+CAPEX'!R115</f>
        <v>-23.750732142857142</v>
      </c>
      <c r="N309" s="131">
        <f>-'OPEX+CAPEX'!S115</f>
        <v>-22.485696428571426</v>
      </c>
      <c r="O309" s="131">
        <f>-'OPEX+CAPEX'!T115</f>
        <v>-21.220660714285714</v>
      </c>
      <c r="P309" s="131">
        <f>-'OPEX+CAPEX'!U115</f>
        <v>-16.223767857142857</v>
      </c>
      <c r="Q309" s="131">
        <f>-'OPEX+CAPEX'!V115</f>
        <v>-20.936035714285715</v>
      </c>
      <c r="R309" s="131">
        <f>-'OPEX+CAPEX'!W115</f>
        <v>-23.33960714285714</v>
      </c>
      <c r="S309" s="131">
        <f>-'OPEX+CAPEX'!X115</f>
        <v>-23.33960714285714</v>
      </c>
      <c r="T309" s="131">
        <f>-'OPEX+CAPEX'!Y115</f>
        <v>-15.939142857142857</v>
      </c>
      <c r="U309" s="131">
        <f>-'OPEX+CAPEX'!Z115</f>
        <v>-23.14985714285714</v>
      </c>
      <c r="V309" s="131">
        <f>-'OPEX+CAPEX'!AA115</f>
        <v>-23.181482142857142</v>
      </c>
      <c r="W309" s="131">
        <f>-'OPEX+CAPEX'!AB115</f>
        <v>-19.481249999999999</v>
      </c>
      <c r="X309" s="131">
        <f>-'OPEX+CAPEX'!AC115</f>
        <v>-23.08660714285714</v>
      </c>
      <c r="Y309" s="131">
        <f>-'OPEX+CAPEX'!AD115</f>
        <v>-23.08660714285714</v>
      </c>
      <c r="Z309" s="131">
        <f>-'OPEX+CAPEX'!AE115</f>
        <v>-21.853196428571426</v>
      </c>
      <c r="AA309" s="131">
        <f>-'OPEX+CAPEX'!AF115</f>
        <v>-20.588160714285713</v>
      </c>
      <c r="AB309" s="131">
        <f>-'OPEX+CAPEX'!AG115</f>
        <v>-15.622892857142856</v>
      </c>
      <c r="AC309" s="131">
        <f>-'OPEX+CAPEX'!AH115</f>
        <v>-20.366785714285715</v>
      </c>
      <c r="AD309" s="131">
        <f>-'OPEX+CAPEX'!AI115</f>
        <v>-22.801982142857142</v>
      </c>
      <c r="AE309" s="131">
        <f>-'OPEX+CAPEX'!AJ115</f>
        <v>-22.801982142857142</v>
      </c>
      <c r="AF309" s="131">
        <f>-'OPEX+CAPEX'!AK115</f>
        <v>-15.401517857142856</v>
      </c>
      <c r="AG309" s="131">
        <f>-'OPEX+CAPEX'!AL115</f>
        <v>-22.64385714285714</v>
      </c>
      <c r="AH309" s="131">
        <f>-'OPEX+CAPEX'!AM115</f>
        <v>-22.675482142857142</v>
      </c>
      <c r="AI309" s="131">
        <f>-'OPEX+CAPEX'!AN115</f>
        <v>-18.975249999999999</v>
      </c>
      <c r="AJ309" s="131">
        <f>-'OPEX+CAPEX'!AO115</f>
        <v>-22.612232142857142</v>
      </c>
      <c r="AK309" s="131">
        <f>-'OPEX+CAPEX'!AP115</f>
        <v>-22.612232142857142</v>
      </c>
      <c r="AL309" s="131">
        <f>-'OPEX+CAPEX'!AQ115</f>
        <v>-21.410446428571426</v>
      </c>
      <c r="AM309" s="131">
        <f>-'OPEX+CAPEX'!AR115</f>
        <v>-20.145410714285713</v>
      </c>
      <c r="AN309" s="123"/>
      <c r="AO309" s="83">
        <f t="shared" si="1252"/>
        <v>-255.37116445683682</v>
      </c>
      <c r="AP309" s="83">
        <f t="shared" si="1253"/>
        <v>-254.20532142857141</v>
      </c>
      <c r="AQ309" s="83">
        <f t="shared" si="1254"/>
        <v>-248.0700714285714</v>
      </c>
      <c r="AR309" s="124"/>
      <c r="AS309" s="124"/>
    </row>
    <row r="310" spans="1:45" s="64" customFormat="1" ht="13.2" outlineLevel="1">
      <c r="A310" s="147" t="s">
        <v>178</v>
      </c>
      <c r="B310" s="126" t="s">
        <v>161</v>
      </c>
      <c r="C310" s="82"/>
      <c r="D310" s="131">
        <f>D308+D309</f>
        <v>-3642.8227997172953</v>
      </c>
      <c r="E310" s="131">
        <f t="shared" ref="E310:AM310" si="1255">E308+E309</f>
        <v>1601.8310895223101</v>
      </c>
      <c r="F310" s="131">
        <f t="shared" si="1255"/>
        <v>1552.0082305112321</v>
      </c>
      <c r="G310" s="131">
        <f t="shared" si="1255"/>
        <v>1087.0264648961879</v>
      </c>
      <c r="H310" s="131">
        <f t="shared" si="1255"/>
        <v>1356.391316084517</v>
      </c>
      <c r="I310" s="131">
        <f t="shared" si="1255"/>
        <v>1124.7777747936805</v>
      </c>
      <c r="J310" s="131">
        <f t="shared" si="1255"/>
        <v>1152.3322261171472</v>
      </c>
      <c r="K310" s="131">
        <f t="shared" si="1255"/>
        <v>1268.4705818816776</v>
      </c>
      <c r="L310" s="131">
        <f t="shared" si="1255"/>
        <v>1181.1153707346709</v>
      </c>
      <c r="M310" s="131">
        <f t="shared" si="1255"/>
        <v>1189.8824630069671</v>
      </c>
      <c r="N310" s="131">
        <f t="shared" si="1255"/>
        <v>1214.9641544664541</v>
      </c>
      <c r="O310" s="131">
        <f t="shared" si="1255"/>
        <v>1235.2091291617044</v>
      </c>
      <c r="P310" s="131">
        <f t="shared" si="1255"/>
        <v>-837.98155039096275</v>
      </c>
      <c r="Q310" s="131">
        <f t="shared" si="1255"/>
        <v>1032.6648458773645</v>
      </c>
      <c r="R310" s="131">
        <f t="shared" si="1255"/>
        <v>961.39691270523349</v>
      </c>
      <c r="S310" s="131">
        <f t="shared" si="1255"/>
        <v>961.13870872252505</v>
      </c>
      <c r="T310" s="131">
        <f t="shared" si="1255"/>
        <v>1152.1105648877963</v>
      </c>
      <c r="U310" s="131">
        <f t="shared" si="1255"/>
        <v>939.46983715164902</v>
      </c>
      <c r="V310" s="131">
        <f t="shared" si="1255"/>
        <v>939.79436443431939</v>
      </c>
      <c r="W310" s="131">
        <f t="shared" si="1255"/>
        <v>1035.7520675055878</v>
      </c>
      <c r="X310" s="131">
        <f t="shared" si="1255"/>
        <v>929.89037376535464</v>
      </c>
      <c r="Y310" s="131">
        <f t="shared" si="1255"/>
        <v>930.51437919764123</v>
      </c>
      <c r="Z310" s="131">
        <f t="shared" si="1255"/>
        <v>962.99153244822151</v>
      </c>
      <c r="AA310" s="131">
        <f t="shared" si="1255"/>
        <v>991.92287013815155</v>
      </c>
      <c r="AB310" s="131">
        <f t="shared" si="1255"/>
        <v>1112.9875845239023</v>
      </c>
      <c r="AC310" s="131">
        <f t="shared" si="1255"/>
        <v>965.18335356957482</v>
      </c>
      <c r="AD310" s="131">
        <f t="shared" si="1255"/>
        <v>895.77409379488097</v>
      </c>
      <c r="AE310" s="131">
        <f t="shared" si="1255"/>
        <v>897.35367992079489</v>
      </c>
      <c r="AF310" s="131">
        <f t="shared" si="1255"/>
        <v>1090.1122764694467</v>
      </c>
      <c r="AG310" s="131">
        <f t="shared" si="1255"/>
        <v>879.17703243936512</v>
      </c>
      <c r="AH310" s="131">
        <f t="shared" si="1255"/>
        <v>881.19041540848912</v>
      </c>
      <c r="AI310" s="131">
        <f t="shared" si="1255"/>
        <v>978.7900615082508</v>
      </c>
      <c r="AJ310" s="131">
        <f t="shared" si="1255"/>
        <v>874.49307626794314</v>
      </c>
      <c r="AK310" s="131">
        <f t="shared" si="1255"/>
        <v>876.66907260293772</v>
      </c>
      <c r="AL310" s="131">
        <f t="shared" si="1255"/>
        <v>910.62348089781256</v>
      </c>
      <c r="AM310" s="131">
        <f t="shared" si="1255"/>
        <v>941.02178529747664</v>
      </c>
      <c r="AN310" s="123"/>
      <c r="AO310" s="83">
        <f t="shared" si="1252"/>
        <v>10321.186001459253</v>
      </c>
      <c r="AP310" s="83">
        <f t="shared" si="1253"/>
        <v>9999.6649064428802</v>
      </c>
      <c r="AQ310" s="83">
        <f t="shared" si="1254"/>
        <v>11303.375912700876</v>
      </c>
      <c r="AR310" s="124"/>
      <c r="AS310" s="124"/>
    </row>
  </sheetData>
  <pageMargins left="0.7" right="0.7" top="0.75" bottom="0.75" header="0.3" footer="0.3"/>
  <ignoredErrors>
    <ignoredError sqref="H5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B504-FEBD-4406-97CF-BFC752457597}">
  <sheetPr>
    <tabColor theme="7" tint="0.79998168889431442"/>
  </sheetPr>
  <dimension ref="A1:AS478"/>
  <sheetViews>
    <sheetView workbookViewId="0">
      <pane xSplit="2" ySplit="5" topLeftCell="C377" activePane="bottomRight" state="frozen"/>
      <selection pane="topRight" activeCell="C1" sqref="C1"/>
      <selection pane="bottomLeft" activeCell="A6" sqref="A6"/>
      <selection pane="bottomRight" activeCell="C387" sqref="C387:C391"/>
    </sheetView>
  </sheetViews>
  <sheetFormatPr defaultRowHeight="14.4" outlineLevelRow="1"/>
  <cols>
    <col min="1" max="1" width="49.77734375" style="79" bestFit="1" customWidth="1"/>
    <col min="2" max="2" width="8.88671875" style="79"/>
    <col min="3" max="3" width="9.109375" style="79" bestFit="1" customWidth="1"/>
    <col min="4" max="4" width="12.21875" style="79" bestFit="1" customWidth="1"/>
    <col min="5" max="22" width="9.109375" style="79" bestFit="1" customWidth="1"/>
    <col min="23" max="39" width="10.109375" style="79" bestFit="1" customWidth="1"/>
    <col min="40" max="40" width="3.88671875" style="79" customWidth="1"/>
    <col min="41" max="41" width="8.88671875" style="79"/>
    <col min="42" max="43" width="10.109375" style="79" bestFit="1" customWidth="1"/>
    <col min="44" max="16384" width="8.88671875" style="79"/>
  </cols>
  <sheetData>
    <row r="1" spans="1:45" s="4" customFormat="1" ht="15.6">
      <c r="A1" s="1" t="s">
        <v>231</v>
      </c>
      <c r="B1" s="2"/>
      <c r="C1" s="2"/>
      <c r="D1" s="5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45" s="54" customFormat="1" ht="17.25" customHeight="1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5" s="54" customFormat="1" ht="15" customHeight="1">
      <c r="A3" s="53"/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45" s="59" customFormat="1" ht="13.2">
      <c r="A4" s="53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45" s="60" customFormat="1" ht="13.2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45" s="64" customFormat="1" ht="13.2">
      <c r="A6" s="147" t="s">
        <v>226</v>
      </c>
      <c r="B6" s="126" t="s">
        <v>168</v>
      </c>
      <c r="C6" s="82"/>
      <c r="D6" s="155">
        <v>0.4</v>
      </c>
      <c r="E6" s="155">
        <v>0.8</v>
      </c>
      <c r="F6" s="155">
        <v>1</v>
      </c>
      <c r="G6" s="155">
        <v>1</v>
      </c>
      <c r="H6" s="155">
        <v>1</v>
      </c>
      <c r="I6" s="155">
        <v>1</v>
      </c>
      <c r="J6" s="155">
        <v>1</v>
      </c>
      <c r="K6" s="155">
        <v>0.7</v>
      </c>
      <c r="L6" s="155">
        <v>1</v>
      </c>
      <c r="M6" s="155">
        <v>1</v>
      </c>
      <c r="N6" s="155">
        <v>0.9</v>
      </c>
      <c r="O6" s="155">
        <v>0.8</v>
      </c>
      <c r="P6" s="155">
        <v>0.4</v>
      </c>
      <c r="Q6" s="155">
        <v>0.8</v>
      </c>
      <c r="R6" s="155">
        <v>1</v>
      </c>
      <c r="S6" s="155">
        <v>1</v>
      </c>
      <c r="T6" s="155">
        <v>1</v>
      </c>
      <c r="U6" s="155">
        <v>1</v>
      </c>
      <c r="V6" s="155">
        <v>1</v>
      </c>
      <c r="W6" s="155">
        <v>0.7</v>
      </c>
      <c r="X6" s="155">
        <v>1</v>
      </c>
      <c r="Y6" s="155">
        <v>1</v>
      </c>
      <c r="Z6" s="155">
        <v>0.9</v>
      </c>
      <c r="AA6" s="155">
        <v>0.8</v>
      </c>
      <c r="AB6" s="155">
        <v>0.4</v>
      </c>
      <c r="AC6" s="155">
        <v>0.8</v>
      </c>
      <c r="AD6" s="155">
        <v>1</v>
      </c>
      <c r="AE6" s="155">
        <v>1</v>
      </c>
      <c r="AF6" s="155">
        <v>1</v>
      </c>
      <c r="AG6" s="155">
        <v>1</v>
      </c>
      <c r="AH6" s="155">
        <v>1</v>
      </c>
      <c r="AI6" s="155">
        <v>0.7</v>
      </c>
      <c r="AJ6" s="155">
        <v>1</v>
      </c>
      <c r="AK6" s="155">
        <v>1</v>
      </c>
      <c r="AL6" s="155">
        <v>0.9</v>
      </c>
      <c r="AM6" s="155">
        <v>0.8</v>
      </c>
      <c r="AN6" s="123"/>
      <c r="AO6" s="83"/>
      <c r="AP6" s="83"/>
      <c r="AQ6" s="83"/>
      <c r="AR6" s="124"/>
      <c r="AS6" s="124"/>
    </row>
    <row r="7" spans="1:45">
      <c r="A7" s="87" t="s">
        <v>193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60"/>
      <c r="AO7" s="87"/>
      <c r="AP7" s="87"/>
      <c r="AQ7" s="87"/>
    </row>
    <row r="8" spans="1:45" s="86" customFormat="1" ht="13.2">
      <c r="A8" s="147" t="s">
        <v>213</v>
      </c>
      <c r="B8" s="126" t="s">
        <v>161</v>
      </c>
      <c r="C8" s="132">
        <f t="shared" ref="C8:AM8" si="1">C18+C160+C204+C246+C378</f>
        <v>7154435.1525999997</v>
      </c>
      <c r="D8" s="132">
        <f t="shared" si="1"/>
        <v>7432357.9705071002</v>
      </c>
      <c r="E8" s="132">
        <f t="shared" si="1"/>
        <v>7486074.6032363353</v>
      </c>
      <c r="F8" s="132">
        <f t="shared" si="1"/>
        <v>7551198.2570033763</v>
      </c>
      <c r="G8" s="132">
        <f t="shared" si="1"/>
        <v>7625873.5506769205</v>
      </c>
      <c r="H8" s="132">
        <f t="shared" si="1"/>
        <v>7710566.229054315</v>
      </c>
      <c r="I8" s="132">
        <f t="shared" si="1"/>
        <v>7802757.9638920501</v>
      </c>
      <c r="J8" s="132">
        <f t="shared" si="1"/>
        <v>7906893.5074491873</v>
      </c>
      <c r="K8" s="132">
        <f t="shared" si="1"/>
        <v>8015158.0071231797</v>
      </c>
      <c r="L8" s="132">
        <f t="shared" si="1"/>
        <v>8138714.510218489</v>
      </c>
      <c r="M8" s="132">
        <f t="shared" si="1"/>
        <v>8273015.4135513417</v>
      </c>
      <c r="N8" s="132">
        <f t="shared" si="1"/>
        <v>8416842.3105755039</v>
      </c>
      <c r="O8" s="132">
        <f t="shared" si="1"/>
        <v>8568555.8456913531</v>
      </c>
      <c r="P8" s="132">
        <f t="shared" si="1"/>
        <v>8709409.2223738879</v>
      </c>
      <c r="Q8" s="132">
        <f t="shared" si="1"/>
        <v>8866705.8580264561</v>
      </c>
      <c r="R8" s="132">
        <f t="shared" si="1"/>
        <v>9035268.2828025501</v>
      </c>
      <c r="S8" s="132">
        <f t="shared" si="1"/>
        <v>9217344.2360899281</v>
      </c>
      <c r="T8" s="132">
        <f t="shared" si="1"/>
        <v>9409383.2649030108</v>
      </c>
      <c r="U8" s="132">
        <f t="shared" si="1"/>
        <v>9612153.3025297821</v>
      </c>
      <c r="V8" s="132">
        <f t="shared" si="1"/>
        <v>9825921.8076253347</v>
      </c>
      <c r="W8" s="132">
        <f t="shared" si="1"/>
        <v>10042825.743699426</v>
      </c>
      <c r="X8" s="132">
        <f t="shared" si="1"/>
        <v>10279991.330721142</v>
      </c>
      <c r="Y8" s="132">
        <f t="shared" si="1"/>
        <v>10529868.017987074</v>
      </c>
      <c r="Z8" s="132">
        <f t="shared" si="1"/>
        <v>10793322.344523937</v>
      </c>
      <c r="AA8" s="132">
        <f t="shared" si="1"/>
        <v>11071363.15821306</v>
      </c>
      <c r="AB8" s="132">
        <f t="shared" si="1"/>
        <v>11347709.603129858</v>
      </c>
      <c r="AC8" s="132">
        <f t="shared" si="1"/>
        <v>11657633.440195654</v>
      </c>
      <c r="AD8" s="132">
        <f t="shared" si="1"/>
        <v>11995341.960668957</v>
      </c>
      <c r="AE8" s="132">
        <f t="shared" si="1"/>
        <v>12353948.639797932</v>
      </c>
      <c r="AF8" s="132">
        <f t="shared" si="1"/>
        <v>12734230.503174338</v>
      </c>
      <c r="AG8" s="132">
        <f t="shared" si="1"/>
        <v>13137539.994225737</v>
      </c>
      <c r="AH8" s="132">
        <f t="shared" si="1"/>
        <v>13566578.748649074</v>
      </c>
      <c r="AI8" s="132">
        <f t="shared" si="1"/>
        <v>13994908.025434144</v>
      </c>
      <c r="AJ8" s="132">
        <f t="shared" si="1"/>
        <v>14476108.783436367</v>
      </c>
      <c r="AK8" s="132">
        <f t="shared" si="1"/>
        <v>14988219.184703119</v>
      </c>
      <c r="AL8" s="132">
        <f t="shared" si="1"/>
        <v>15521376.81517477</v>
      </c>
      <c r="AM8" s="132">
        <f t="shared" si="1"/>
        <v>16073930.474607751</v>
      </c>
      <c r="AN8" s="84"/>
      <c r="AO8" s="83">
        <f>O8</f>
        <v>8568555.8456913531</v>
      </c>
      <c r="AP8" s="83">
        <f>AA8</f>
        <v>11071363.15821306</v>
      </c>
      <c r="AQ8" s="83">
        <f>AM8</f>
        <v>16073930.474607751</v>
      </c>
      <c r="AR8" s="85"/>
    </row>
    <row r="9" spans="1:45" s="64" customFormat="1" ht="13.2">
      <c r="A9" s="147" t="s">
        <v>214</v>
      </c>
      <c r="B9" s="126" t="s">
        <v>161</v>
      </c>
      <c r="C9" s="82"/>
      <c r="D9" s="132">
        <f t="shared" ref="D9:AM9" si="2">D19+D161+D205+D247+D379</f>
        <v>-67435.519968835622</v>
      </c>
      <c r="E9" s="132">
        <f t="shared" si="2"/>
        <v>-67604.099278284979</v>
      </c>
      <c r="F9" s="132">
        <f t="shared" si="2"/>
        <v>-68153.559061710868</v>
      </c>
      <c r="G9" s="132">
        <f t="shared" si="2"/>
        <v>-68795.023117543649</v>
      </c>
      <c r="H9" s="132">
        <f t="shared" si="2"/>
        <v>-69529.765287334696</v>
      </c>
      <c r="I9" s="132">
        <f t="shared" si="2"/>
        <v>-70341.068316410805</v>
      </c>
      <c r="J9" s="132">
        <f t="shared" si="2"/>
        <v>-71262.825547693006</v>
      </c>
      <c r="K9" s="132">
        <f t="shared" si="2"/>
        <v>-72275.840407848053</v>
      </c>
      <c r="L9" s="132">
        <f t="shared" si="2"/>
        <v>-73379.315115004254</v>
      </c>
      <c r="M9" s="132">
        <f t="shared" si="2"/>
        <v>-74581.905613045383</v>
      </c>
      <c r="N9" s="132">
        <f t="shared" si="2"/>
        <v>-75884.932065923422</v>
      </c>
      <c r="O9" s="132">
        <f t="shared" si="2"/>
        <v>-77282.915885990267</v>
      </c>
      <c r="P9" s="132">
        <f t="shared" si="2"/>
        <v>-78710.254681315433</v>
      </c>
      <c r="Q9" s="132">
        <f t="shared" si="2"/>
        <v>-80166.020260544421</v>
      </c>
      <c r="R9" s="132">
        <f t="shared" si="2"/>
        <v>-81691.398296669271</v>
      </c>
      <c r="S9" s="132">
        <f t="shared" si="2"/>
        <v>-83332.482406845578</v>
      </c>
      <c r="T9" s="132">
        <f t="shared" si="2"/>
        <v>-85064.309272969127</v>
      </c>
      <c r="U9" s="132">
        <f t="shared" si="2"/>
        <v>-86882.040127343877</v>
      </c>
      <c r="V9" s="132">
        <f t="shared" si="2"/>
        <v>-88789.121368851716</v>
      </c>
      <c r="W9" s="132">
        <f t="shared" si="2"/>
        <v>-90791.132777035557</v>
      </c>
      <c r="X9" s="132">
        <f t="shared" si="2"/>
        <v>-92890.037273039648</v>
      </c>
      <c r="Y9" s="132">
        <f t="shared" si="2"/>
        <v>-95085.926190130805</v>
      </c>
      <c r="Z9" s="132">
        <f t="shared" si="2"/>
        <v>-97406.448481036583</v>
      </c>
      <c r="AA9" s="132">
        <f t="shared" si="2"/>
        <v>-99882.112792780856</v>
      </c>
      <c r="AB9" s="132">
        <f t="shared" si="2"/>
        <v>-102511.28502828135</v>
      </c>
      <c r="AC9" s="132">
        <f t="shared" si="2"/>
        <v>-105284.01007138287</v>
      </c>
      <c r="AD9" s="132">
        <f t="shared" si="2"/>
        <v>-108199.29844337323</v>
      </c>
      <c r="AE9" s="132">
        <f t="shared" si="2"/>
        <v>-111264.68491783898</v>
      </c>
      <c r="AF9" s="132">
        <f t="shared" si="2"/>
        <v>-114486.10677041515</v>
      </c>
      <c r="AG9" s="132">
        <f t="shared" si="2"/>
        <v>-117862.01783640926</v>
      </c>
      <c r="AH9" s="132">
        <f t="shared" si="2"/>
        <v>-121400.34104553235</v>
      </c>
      <c r="AI9" s="132">
        <f t="shared" si="2"/>
        <v>-125107.7675532389</v>
      </c>
      <c r="AJ9" s="132">
        <f t="shared" si="2"/>
        <v>-128988.87183181723</v>
      </c>
      <c r="AK9" s="132">
        <f t="shared" si="2"/>
        <v>-133050.74169807186</v>
      </c>
      <c r="AL9" s="132">
        <f t="shared" si="2"/>
        <v>-137298.74764519668</v>
      </c>
      <c r="AM9" s="132">
        <f t="shared" si="2"/>
        <v>-141740.01230038572</v>
      </c>
      <c r="AN9" s="123"/>
      <c r="AO9" s="83">
        <f>SUM(D9:O9)</f>
        <v>-856526.76966562518</v>
      </c>
      <c r="AP9" s="83">
        <f>SUM(P9:AA9)</f>
        <v>-1060691.2839285629</v>
      </c>
      <c r="AQ9" s="83">
        <f>SUM(AB9:AM9)</f>
        <v>-1447193.8851419436</v>
      </c>
      <c r="AR9" s="124"/>
    </row>
    <row r="10" spans="1:45" s="64" customFormat="1" ht="13.2">
      <c r="A10" s="147" t="s">
        <v>215</v>
      </c>
      <c r="B10" s="126" t="s">
        <v>161</v>
      </c>
      <c r="C10" s="82"/>
      <c r="D10" s="132">
        <f t="shared" ref="D10:AM10" si="3">D20+D162+D206+D248+D380</f>
        <v>81475.628895219503</v>
      </c>
      <c r="E10" s="132">
        <f t="shared" si="3"/>
        <v>82492.426879984429</v>
      </c>
      <c r="F10" s="132">
        <f t="shared" si="3"/>
        <v>83198.783078123408</v>
      </c>
      <c r="G10" s="132">
        <f t="shared" si="3"/>
        <v>84017.909230703081</v>
      </c>
      <c r="H10" s="132">
        <f t="shared" si="3"/>
        <v>84948.685314825125</v>
      </c>
      <c r="I10" s="132">
        <f t="shared" si="3"/>
        <v>85973.630208443268</v>
      </c>
      <c r="J10" s="132">
        <f t="shared" si="3"/>
        <v>87126.210119454816</v>
      </c>
      <c r="K10" s="132">
        <f t="shared" si="3"/>
        <v>88375.472453565802</v>
      </c>
      <c r="L10" s="132">
        <f t="shared" si="3"/>
        <v>89734.899015822797</v>
      </c>
      <c r="M10" s="132">
        <f t="shared" si="3"/>
        <v>91226.660060416092</v>
      </c>
      <c r="N10" s="132">
        <f t="shared" si="3"/>
        <v>92837.60386121145</v>
      </c>
      <c r="O10" s="132">
        <f t="shared" si="3"/>
        <v>94557.48107258635</v>
      </c>
      <c r="P10" s="132">
        <f t="shared" si="3"/>
        <v>96292.25047206576</v>
      </c>
      <c r="Q10" s="132">
        <f t="shared" si="3"/>
        <v>98062.317254969035</v>
      </c>
      <c r="R10" s="132">
        <f t="shared" si="3"/>
        <v>99947.738550432143</v>
      </c>
      <c r="S10" s="132">
        <f t="shared" si="3"/>
        <v>101983.88559869895</v>
      </c>
      <c r="T10" s="132">
        <f t="shared" si="3"/>
        <v>104134.07881232815</v>
      </c>
      <c r="U10" s="132">
        <f t="shared" si="3"/>
        <v>106396.85915166256</v>
      </c>
      <c r="V10" s="132">
        <f t="shared" si="3"/>
        <v>108777.26377466579</v>
      </c>
      <c r="W10" s="132">
        <f t="shared" si="3"/>
        <v>111260.09156552055</v>
      </c>
      <c r="X10" s="132">
        <f t="shared" si="3"/>
        <v>113869.76454713875</v>
      </c>
      <c r="Y10" s="132">
        <f t="shared" si="3"/>
        <v>116630.09043538899</v>
      </c>
      <c r="Z10" s="132">
        <f t="shared" si="3"/>
        <v>119542.47870369161</v>
      </c>
      <c r="AA10" s="132">
        <f t="shared" si="3"/>
        <v>122632.52432047932</v>
      </c>
      <c r="AB10" s="132">
        <f t="shared" si="3"/>
        <v>125861.44872619551</v>
      </c>
      <c r="AC10" s="132">
        <f t="shared" si="3"/>
        <v>129269.7706848128</v>
      </c>
      <c r="AD10" s="132">
        <f t="shared" si="3"/>
        <v>132930.89931543588</v>
      </c>
      <c r="AE10" s="132">
        <f t="shared" si="3"/>
        <v>136818.47687005159</v>
      </c>
      <c r="AF10" s="132">
        <f t="shared" si="3"/>
        <v>140921.06632041826</v>
      </c>
      <c r="AG10" s="132">
        <f t="shared" si="3"/>
        <v>145243.99268603249</v>
      </c>
      <c r="AH10" s="132">
        <f t="shared" si="3"/>
        <v>149803.55524245469</v>
      </c>
      <c r="AI10" s="132">
        <f t="shared" si="3"/>
        <v>154545.50402114159</v>
      </c>
      <c r="AJ10" s="132">
        <f t="shared" si="3"/>
        <v>159539.64511237398</v>
      </c>
      <c r="AK10" s="132">
        <f t="shared" si="3"/>
        <v>164869.65317568573</v>
      </c>
      <c r="AL10" s="132">
        <f t="shared" si="3"/>
        <v>170461.48556083473</v>
      </c>
      <c r="AM10" s="132">
        <f t="shared" si="3"/>
        <v>176292.38018637506</v>
      </c>
      <c r="AN10" s="123"/>
      <c r="AO10" s="83">
        <f>SUM(D10:O10)</f>
        <v>1045965.3901903561</v>
      </c>
      <c r="AP10" s="83">
        <f>SUM(P10:AA10)</f>
        <v>1299529.3431870416</v>
      </c>
      <c r="AQ10" s="83">
        <f>SUM(AB10:AM10)</f>
        <v>1786557.8779018123</v>
      </c>
      <c r="AR10" s="124"/>
    </row>
    <row r="11" spans="1:45" s="64" customFormat="1" ht="13.2">
      <c r="A11" s="147" t="s">
        <v>201</v>
      </c>
      <c r="B11" s="126" t="s">
        <v>161</v>
      </c>
      <c r="C11" s="82"/>
      <c r="D11" s="132">
        <f t="shared" ref="D11:AM11" si="4">D21+D163+D207+D249+D381</f>
        <v>14040.108926383889</v>
      </c>
      <c r="E11" s="132">
        <f t="shared" si="4"/>
        <v>14888.327601699439</v>
      </c>
      <c r="F11" s="132">
        <f t="shared" si="4"/>
        <v>15045.224016412531</v>
      </c>
      <c r="G11" s="132">
        <f t="shared" si="4"/>
        <v>15222.886113159406</v>
      </c>
      <c r="H11" s="132">
        <f t="shared" si="4"/>
        <v>15418.920027490432</v>
      </c>
      <c r="I11" s="132">
        <f t="shared" si="4"/>
        <v>15632.561892032463</v>
      </c>
      <c r="J11" s="132">
        <f t="shared" si="4"/>
        <v>15863.384571761804</v>
      </c>
      <c r="K11" s="132">
        <f t="shared" si="4"/>
        <v>16099.632045717766</v>
      </c>
      <c r="L11" s="132">
        <f t="shared" si="4"/>
        <v>16355.583900818536</v>
      </c>
      <c r="M11" s="132">
        <f t="shared" si="4"/>
        <v>16644.754447370717</v>
      </c>
      <c r="N11" s="132">
        <f t="shared" si="4"/>
        <v>16952.671795288014</v>
      </c>
      <c r="O11" s="132">
        <f t="shared" si="4"/>
        <v>17274.565186596083</v>
      </c>
      <c r="P11" s="132">
        <f t="shared" si="4"/>
        <v>17581.995790750323</v>
      </c>
      <c r="Q11" s="132">
        <f t="shared" si="4"/>
        <v>17896.296994424622</v>
      </c>
      <c r="R11" s="132">
        <f t="shared" si="4"/>
        <v>18256.34025376289</v>
      </c>
      <c r="S11" s="132">
        <f t="shared" si="4"/>
        <v>18651.403191853376</v>
      </c>
      <c r="T11" s="132">
        <f t="shared" si="4"/>
        <v>19069.769539359011</v>
      </c>
      <c r="U11" s="132">
        <f t="shared" si="4"/>
        <v>19514.819024318691</v>
      </c>
      <c r="V11" s="132">
        <f t="shared" si="4"/>
        <v>19988.14240581408</v>
      </c>
      <c r="W11" s="132">
        <f t="shared" si="4"/>
        <v>20468.958788485019</v>
      </c>
      <c r="X11" s="132">
        <f t="shared" si="4"/>
        <v>20979.727274099092</v>
      </c>
      <c r="Y11" s="132">
        <f t="shared" si="4"/>
        <v>21544.164245258173</v>
      </c>
      <c r="Z11" s="132">
        <f t="shared" si="4"/>
        <v>22136.030222655016</v>
      </c>
      <c r="AA11" s="132">
        <f t="shared" si="4"/>
        <v>22750.411527698467</v>
      </c>
      <c r="AB11" s="132">
        <f t="shared" si="4"/>
        <v>23350.163697914162</v>
      </c>
      <c r="AC11" s="132">
        <f t="shared" si="4"/>
        <v>23985.760613429935</v>
      </c>
      <c r="AD11" s="132">
        <f t="shared" si="4"/>
        <v>24731.600872062663</v>
      </c>
      <c r="AE11" s="132">
        <f t="shared" si="4"/>
        <v>25553.791952212574</v>
      </c>
      <c r="AF11" s="132">
        <f t="shared" si="4"/>
        <v>26434.959550003092</v>
      </c>
      <c r="AG11" s="132">
        <f t="shared" si="4"/>
        <v>27381.974849623261</v>
      </c>
      <c r="AH11" s="132">
        <f t="shared" si="4"/>
        <v>28403.21419692233</v>
      </c>
      <c r="AI11" s="132">
        <f t="shared" si="4"/>
        <v>29437.736467902709</v>
      </c>
      <c r="AJ11" s="132">
        <f t="shared" si="4"/>
        <v>30550.773280556732</v>
      </c>
      <c r="AK11" s="132">
        <f t="shared" si="4"/>
        <v>31818.911477613849</v>
      </c>
      <c r="AL11" s="132">
        <f t="shared" si="4"/>
        <v>33162.737915638056</v>
      </c>
      <c r="AM11" s="132">
        <f t="shared" si="4"/>
        <v>34552.367885989326</v>
      </c>
      <c r="AN11" s="123"/>
      <c r="AO11" s="83">
        <f t="shared" ref="AO11:AO14" si="5">SUM(D11:O11)</f>
        <v>189438.62052473106</v>
      </c>
      <c r="AP11" s="83">
        <f t="shared" ref="AP11:AP14" si="6">SUM(P11:AA11)</f>
        <v>238838.05925847875</v>
      </c>
      <c r="AQ11" s="83">
        <f t="shared" ref="AQ11:AQ14" si="7">SUM(AB11:AM11)</f>
        <v>339363.99275986868</v>
      </c>
      <c r="AR11" s="124"/>
    </row>
    <row r="12" spans="1:45" s="64" customFormat="1" ht="13.2">
      <c r="A12" s="164" t="s">
        <v>248</v>
      </c>
      <c r="B12" s="165" t="s">
        <v>161</v>
      </c>
      <c r="C12" s="82"/>
      <c r="D12" s="132">
        <f>D22+D164+D208+D250+D382</f>
        <v>-1215.5660935922585</v>
      </c>
      <c r="E12" s="132">
        <f t="shared" ref="E12:AM12" si="8">E22+E164+E208+E250+E382</f>
        <v>-1243.2027144786198</v>
      </c>
      <c r="F12" s="132">
        <f t="shared" si="8"/>
        <v>-1253.1060716866427</v>
      </c>
      <c r="G12" s="132">
        <f t="shared" si="8"/>
        <v>-1264.7559839733583</v>
      </c>
      <c r="H12" s="132">
        <f t="shared" si="8"/>
        <v>-1278.0366483109362</v>
      </c>
      <c r="I12" s="132">
        <f t="shared" si="8"/>
        <v>-1292.7770160788639</v>
      </c>
      <c r="J12" s="132">
        <f t="shared" si="8"/>
        <v>-1309.1376226117698</v>
      </c>
      <c r="K12" s="132">
        <f t="shared" si="8"/>
        <v>-1326.837626214364</v>
      </c>
      <c r="L12" s="132">
        <f t="shared" si="8"/>
        <v>-1346.156043111806</v>
      </c>
      <c r="M12" s="132">
        <f t="shared" si="8"/>
        <v>-1367.6441603141527</v>
      </c>
      <c r="N12" s="132">
        <f t="shared" si="8"/>
        <v>-1390.8214770105708</v>
      </c>
      <c r="O12" s="132">
        <f t="shared" si="8"/>
        <v>-1415.4498463555715</v>
      </c>
      <c r="P12" s="132">
        <f t="shared" si="8"/>
        <v>-1439.8304223387699</v>
      </c>
      <c r="Q12" s="132">
        <f t="shared" si="8"/>
        <v>-1464.6762567000283</v>
      </c>
      <c r="R12" s="132">
        <f t="shared" si="8"/>
        <v>-1491.8311784024172</v>
      </c>
      <c r="S12" s="132">
        <f t="shared" si="8"/>
        <v>-1521.0510432410401</v>
      </c>
      <c r="T12" s="132">
        <f t="shared" si="8"/>
        <v>-1552.2272917494117</v>
      </c>
      <c r="U12" s="132">
        <f t="shared" si="8"/>
        <v>-1585.1280472860665</v>
      </c>
      <c r="V12" s="132">
        <f t="shared" si="8"/>
        <v>-1619.8395925129266</v>
      </c>
      <c r="W12" s="132">
        <f t="shared" si="8"/>
        <v>-1655.7289626103966</v>
      </c>
      <c r="X12" s="132">
        <f t="shared" si="8"/>
        <v>-1693.5680895350474</v>
      </c>
      <c r="Y12" s="132">
        <f t="shared" si="8"/>
        <v>-1734.1549457256849</v>
      </c>
      <c r="Z12" s="132">
        <f t="shared" si="8"/>
        <v>-1776.9325302092509</v>
      </c>
      <c r="AA12" s="132">
        <f t="shared" si="8"/>
        <v>-1822.0571252280831</v>
      </c>
      <c r="AB12" s="132">
        <f t="shared" si="8"/>
        <v>-1868.2560634452432</v>
      </c>
      <c r="AC12" s="132">
        <f t="shared" si="8"/>
        <v>-1917.111920277126</v>
      </c>
      <c r="AD12" s="132">
        <f t="shared" si="8"/>
        <v>-1971.0812834053843</v>
      </c>
      <c r="AE12" s="132">
        <f t="shared" si="8"/>
        <v>-2029.1075500389072</v>
      </c>
      <c r="AF12" s="132">
        <f t="shared" si="8"/>
        <v>-2090.6815952476895</v>
      </c>
      <c r="AG12" s="132">
        <f t="shared" si="8"/>
        <v>-2155.9808747833395</v>
      </c>
      <c r="AH12" s="132">
        <f t="shared" si="8"/>
        <v>-2225.3432285729009</v>
      </c>
      <c r="AI12" s="132">
        <f t="shared" si="8"/>
        <v>-2296.790564506935</v>
      </c>
      <c r="AJ12" s="132">
        <f t="shared" si="8"/>
        <v>-2372.5847340725422</v>
      </c>
      <c r="AK12" s="132">
        <f t="shared" si="8"/>
        <v>-2455.3606640116236</v>
      </c>
      <c r="AL12" s="132">
        <f t="shared" si="8"/>
        <v>-2542.4663333231574</v>
      </c>
      <c r="AM12" s="132">
        <f t="shared" si="8"/>
        <v>-2632.9422741485437</v>
      </c>
      <c r="AN12" s="123"/>
      <c r="AO12" s="83">
        <f t="shared" si="5"/>
        <v>-15703.491303738916</v>
      </c>
      <c r="AP12" s="83">
        <f t="shared" si="6"/>
        <v>-19357.025485539121</v>
      </c>
      <c r="AQ12" s="83">
        <f t="shared" si="7"/>
        <v>-26557.707085833394</v>
      </c>
      <c r="AR12" s="124"/>
    </row>
    <row r="13" spans="1:45" s="64" customFormat="1" ht="13.2">
      <c r="A13" s="147" t="s">
        <v>177</v>
      </c>
      <c r="B13" s="126" t="s">
        <v>161</v>
      </c>
      <c r="C13" s="82"/>
      <c r="D13" s="132">
        <f t="shared" ref="D13:AM13" si="9">D23+D165+D209+D251+D383</f>
        <v>-1645.2759150208299</v>
      </c>
      <c r="E13" s="132">
        <f t="shared" si="9"/>
        <v>-1622.2420001929054</v>
      </c>
      <c r="F13" s="132">
        <f t="shared" si="9"/>
        <v>-1639.4697368652139</v>
      </c>
      <c r="G13" s="132">
        <f t="shared" si="9"/>
        <v>-1658.6417465626437</v>
      </c>
      <c r="H13" s="132">
        <f t="shared" si="9"/>
        <v>-1679.8173715662933</v>
      </c>
      <c r="I13" s="132">
        <f t="shared" si="9"/>
        <v>-1702.6469790788638</v>
      </c>
      <c r="J13" s="132">
        <f t="shared" si="9"/>
        <v>-1727.5055785059496</v>
      </c>
      <c r="K13" s="132">
        <f t="shared" si="9"/>
        <v>-1754.0996118574819</v>
      </c>
      <c r="L13" s="132">
        <f t="shared" si="9"/>
        <v>-1782.8864190962295</v>
      </c>
      <c r="M13" s="132">
        <f t="shared" si="9"/>
        <v>-1814.4472317855043</v>
      </c>
      <c r="N13" s="132">
        <f t="shared" si="9"/>
        <v>-1848.4338300361433</v>
      </c>
      <c r="O13" s="132">
        <f t="shared" si="9"/>
        <v>-1884.912407181454</v>
      </c>
      <c r="P13" s="132">
        <f t="shared" si="9"/>
        <v>-1918.4208502782708</v>
      </c>
      <c r="Q13" s="132">
        <f t="shared" si="9"/>
        <v>-1952.6040804467168</v>
      </c>
      <c r="R13" s="132">
        <f t="shared" si="9"/>
        <v>-1989.40181853581</v>
      </c>
      <c r="S13" s="132">
        <f t="shared" si="9"/>
        <v>-2028.3454828289196</v>
      </c>
      <c r="T13" s="132">
        <f t="shared" si="9"/>
        <v>-2069.5451708946689</v>
      </c>
      <c r="U13" s="132">
        <f t="shared" si="9"/>
        <v>-2112.6582154704997</v>
      </c>
      <c r="V13" s="132">
        <f t="shared" si="9"/>
        <v>-2157.9705160654671</v>
      </c>
      <c r="W13" s="132">
        <f t="shared" si="9"/>
        <v>-2204.606080432688</v>
      </c>
      <c r="X13" s="132">
        <f t="shared" si="9"/>
        <v>-2253.5351475280449</v>
      </c>
      <c r="Y13" s="132">
        <f t="shared" si="9"/>
        <v>-2305.3114504066325</v>
      </c>
      <c r="Z13" s="132">
        <f t="shared" si="9"/>
        <v>-2359.7171798683239</v>
      </c>
      <c r="AA13" s="132">
        <f t="shared" si="9"/>
        <v>-2416.683099191057</v>
      </c>
      <c r="AB13" s="132">
        <f t="shared" si="9"/>
        <v>-2475.0097493261032</v>
      </c>
      <c r="AC13" s="132">
        <f t="shared" si="9"/>
        <v>-2536.3124227518051</v>
      </c>
      <c r="AD13" s="132">
        <f t="shared" si="9"/>
        <v>-2603.039390666504</v>
      </c>
      <c r="AE13" s="132">
        <f t="shared" si="9"/>
        <v>-2674.204044333706</v>
      </c>
      <c r="AF13" s="132">
        <f t="shared" si="9"/>
        <v>-2749.0457031111282</v>
      </c>
      <c r="AG13" s="132">
        <f t="shared" si="9"/>
        <v>-2828.1301234766597</v>
      </c>
      <c r="AH13" s="132">
        <f t="shared" si="9"/>
        <v>-2911.5996288169631</v>
      </c>
      <c r="AI13" s="132">
        <f t="shared" si="9"/>
        <v>-2997.4800830273766</v>
      </c>
      <c r="AJ13" s="132">
        <f t="shared" si="9"/>
        <v>-3088.0359647759033</v>
      </c>
      <c r="AK13" s="132">
        <f t="shared" si="9"/>
        <v>-3186.0413121592596</v>
      </c>
      <c r="AL13" s="132">
        <f t="shared" si="9"/>
        <v>-3288.6255614786332</v>
      </c>
      <c r="AM13" s="132">
        <f t="shared" si="9"/>
        <v>-3395.1993708638379</v>
      </c>
      <c r="AN13" s="123"/>
      <c r="AO13" s="83">
        <f t="shared" si="5"/>
        <v>-20760.378827749515</v>
      </c>
      <c r="AP13" s="83">
        <f t="shared" si="6"/>
        <v>-25768.799091947098</v>
      </c>
      <c r="AQ13" s="83">
        <f t="shared" si="7"/>
        <v>-34732.723354787886</v>
      </c>
      <c r="AR13" s="124"/>
    </row>
    <row r="14" spans="1:45" s="64" customFormat="1" ht="13.2">
      <c r="A14" s="147" t="s">
        <v>178</v>
      </c>
      <c r="B14" s="126" t="s">
        <v>161</v>
      </c>
      <c r="C14" s="82"/>
      <c r="D14" s="132">
        <f t="shared" ref="D14:AM14" si="10">D24+D166+D210+D252+D384</f>
        <v>12154.962715821557</v>
      </c>
      <c r="E14" s="132">
        <f t="shared" si="10"/>
        <v>13021.748297259583</v>
      </c>
      <c r="F14" s="132">
        <f t="shared" si="10"/>
        <v>13155.649453104819</v>
      </c>
      <c r="G14" s="132">
        <f t="shared" si="10"/>
        <v>13308.4862045551</v>
      </c>
      <c r="H14" s="132">
        <f t="shared" si="10"/>
        <v>13477.819428422514</v>
      </c>
      <c r="I14" s="132">
        <f t="shared" si="10"/>
        <v>13663.253949993426</v>
      </c>
      <c r="J14" s="132">
        <f t="shared" si="10"/>
        <v>13863.932618475446</v>
      </c>
      <c r="K14" s="132">
        <f t="shared" si="10"/>
        <v>14068.490138891904</v>
      </c>
      <c r="L14" s="132">
        <f t="shared" si="10"/>
        <v>14290.770029354804</v>
      </c>
      <c r="M14" s="132">
        <f t="shared" si="10"/>
        <v>14543.652627454238</v>
      </c>
      <c r="N14" s="132">
        <f t="shared" si="10"/>
        <v>14813.038775286128</v>
      </c>
      <c r="O14" s="132">
        <f t="shared" si="10"/>
        <v>15094.241499062473</v>
      </c>
      <c r="P14" s="132">
        <f t="shared" si="10"/>
        <v>15364.392648881623</v>
      </c>
      <c r="Q14" s="132">
        <f t="shared" si="10"/>
        <v>15641.037596350068</v>
      </c>
      <c r="R14" s="132">
        <f t="shared" si="10"/>
        <v>15960.99628316469</v>
      </c>
      <c r="S14" s="132">
        <f t="shared" si="10"/>
        <v>16313.969400098242</v>
      </c>
      <c r="T14" s="132">
        <f t="shared" si="10"/>
        <v>16688.149496640075</v>
      </c>
      <c r="U14" s="132">
        <f t="shared" si="10"/>
        <v>17087.35282247467</v>
      </c>
      <c r="V14" s="132">
        <f t="shared" si="10"/>
        <v>17512.912922948908</v>
      </c>
      <c r="W14" s="132">
        <f t="shared" si="10"/>
        <v>17944.865317615364</v>
      </c>
      <c r="X14" s="132">
        <f t="shared" si="10"/>
        <v>18404.72916609847</v>
      </c>
      <c r="Y14" s="132">
        <f t="shared" si="10"/>
        <v>18915.683247899415</v>
      </c>
      <c r="Z14" s="132">
        <f t="shared" si="10"/>
        <v>19451.33560683448</v>
      </c>
      <c r="AA14" s="132">
        <f t="shared" si="10"/>
        <v>20006.468150940695</v>
      </c>
      <c r="AB14" s="132">
        <f t="shared" si="10"/>
        <v>20545.218717498665</v>
      </c>
      <c r="AC14" s="132">
        <f t="shared" si="10"/>
        <v>21116.598699406044</v>
      </c>
      <c r="AD14" s="132">
        <f t="shared" si="10"/>
        <v>21792.629389571655</v>
      </c>
      <c r="AE14" s="132">
        <f t="shared" si="10"/>
        <v>22540.397975828833</v>
      </c>
      <c r="AF14" s="132">
        <f t="shared" si="10"/>
        <v>23343.209417693368</v>
      </c>
      <c r="AG14" s="132">
        <f t="shared" si="10"/>
        <v>24207.441289779334</v>
      </c>
      <c r="AH14" s="132">
        <f t="shared" si="10"/>
        <v>25141.308666521796</v>
      </c>
      <c r="AI14" s="132">
        <f t="shared" si="10"/>
        <v>26085.838987927622</v>
      </c>
      <c r="AJ14" s="132">
        <f t="shared" si="10"/>
        <v>27103.981453945089</v>
      </c>
      <c r="AK14" s="132">
        <f t="shared" si="10"/>
        <v>28269.531541601453</v>
      </c>
      <c r="AL14" s="132">
        <f t="shared" si="10"/>
        <v>29505.942397921932</v>
      </c>
      <c r="AM14" s="132">
        <f t="shared" si="10"/>
        <v>30783.901975431589</v>
      </c>
      <c r="AN14" s="123"/>
      <c r="AO14" s="83">
        <f t="shared" si="5"/>
        <v>165456.045737682</v>
      </c>
      <c r="AP14" s="83">
        <f t="shared" si="6"/>
        <v>209291.89265994666</v>
      </c>
      <c r="AQ14" s="83">
        <f t="shared" si="7"/>
        <v>300436.00051312736</v>
      </c>
      <c r="AR14" s="124"/>
    </row>
    <row r="15" spans="1:45">
      <c r="A15" s="146"/>
      <c r="AN15" s="60"/>
    </row>
    <row r="16" spans="1:45">
      <c r="A16" s="87" t="s">
        <v>97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60"/>
      <c r="AO16" s="87"/>
      <c r="AP16" s="87"/>
      <c r="AQ16" s="87"/>
    </row>
    <row r="17" spans="1:44" outlineLevel="1">
      <c r="A17" s="146" t="s">
        <v>193</v>
      </c>
      <c r="AN17" s="60"/>
    </row>
    <row r="18" spans="1:44" s="86" customFormat="1" ht="13.2" outlineLevel="1">
      <c r="A18" s="147" t="s">
        <v>213</v>
      </c>
      <c r="B18" s="126" t="s">
        <v>161</v>
      </c>
      <c r="C18" s="132">
        <f t="shared" ref="C18:AM18" si="11">C26+C92</f>
        <v>4767893.1980999997</v>
      </c>
      <c r="D18" s="132">
        <f t="shared" si="11"/>
        <v>4707639.7534090914</v>
      </c>
      <c r="E18" s="132">
        <f t="shared" si="11"/>
        <v>4713311.7334025204</v>
      </c>
      <c r="F18" s="132">
        <f t="shared" si="11"/>
        <v>4728678.5996509073</v>
      </c>
      <c r="G18" s="132">
        <f t="shared" si="11"/>
        <v>4753302.2776250979</v>
      </c>
      <c r="H18" s="132">
        <f t="shared" si="11"/>
        <v>4788626.7258202787</v>
      </c>
      <c r="I18" s="132">
        <f t="shared" si="11"/>
        <v>4831453.484854213</v>
      </c>
      <c r="J18" s="132">
        <f t="shared" si="11"/>
        <v>4885879.9878133377</v>
      </c>
      <c r="K18" s="132">
        <f t="shared" si="11"/>
        <v>4949935.2157173697</v>
      </c>
      <c r="L18" s="132">
        <f t="shared" si="11"/>
        <v>5024651.2338645272</v>
      </c>
      <c r="M18" s="132">
        <f t="shared" si="11"/>
        <v>5109847.1589704119</v>
      </c>
      <c r="N18" s="132">
        <f t="shared" si="11"/>
        <v>5206204.5844856696</v>
      </c>
      <c r="O18" s="132">
        <f t="shared" si="11"/>
        <v>5313921.6345744906</v>
      </c>
      <c r="P18" s="132">
        <f t="shared" si="11"/>
        <v>5421887.5026190113</v>
      </c>
      <c r="Q18" s="132">
        <f t="shared" si="11"/>
        <v>5539120.1832156135</v>
      </c>
      <c r="R18" s="132">
        <f t="shared" si="11"/>
        <v>5664414.9053104091</v>
      </c>
      <c r="S18" s="132">
        <f t="shared" si="11"/>
        <v>5801537.1034823246</v>
      </c>
      <c r="T18" s="132">
        <f t="shared" si="11"/>
        <v>5948305.5111209331</v>
      </c>
      <c r="U18" s="132">
        <f t="shared" si="11"/>
        <v>6105552.6766282283</v>
      </c>
      <c r="V18" s="132">
        <f t="shared" si="11"/>
        <v>6273370.097836527</v>
      </c>
      <c r="W18" s="132">
        <f t="shared" si="11"/>
        <v>6451850.4902859647</v>
      </c>
      <c r="X18" s="132">
        <f t="shared" si="11"/>
        <v>6641585.4363454795</v>
      </c>
      <c r="Y18" s="132">
        <f t="shared" si="11"/>
        <v>6842144.8772098832</v>
      </c>
      <c r="Z18" s="132">
        <f t="shared" si="11"/>
        <v>7054219.6125059472</v>
      </c>
      <c r="AA18" s="132">
        <f t="shared" si="11"/>
        <v>7278477.1221199976</v>
      </c>
      <c r="AB18" s="132">
        <f t="shared" si="11"/>
        <v>7514919.0538794538</v>
      </c>
      <c r="AC18" s="132">
        <f t="shared" si="11"/>
        <v>7763589.1884488687</v>
      </c>
      <c r="AD18" s="132">
        <f t="shared" si="11"/>
        <v>8025702.5678930664</v>
      </c>
      <c r="AE18" s="132">
        <f t="shared" si="11"/>
        <v>8301218.5596314082</v>
      </c>
      <c r="AF18" s="132">
        <f t="shared" si="11"/>
        <v>8590104.918704832</v>
      </c>
      <c r="AG18" s="132">
        <f t="shared" si="11"/>
        <v>8893541.8998366948</v>
      </c>
      <c r="AH18" s="132">
        <f t="shared" si="11"/>
        <v>9212026.4260977842</v>
      </c>
      <c r="AI18" s="132">
        <f t="shared" si="11"/>
        <v>9546037.7398592904</v>
      </c>
      <c r="AJ18" s="132">
        <f t="shared" si="11"/>
        <v>9895537.8161526192</v>
      </c>
      <c r="AK18" s="132">
        <f t="shared" si="11"/>
        <v>10262100.280716116</v>
      </c>
      <c r="AL18" s="132">
        <f t="shared" si="11"/>
        <v>10645501.147259274</v>
      </c>
      <c r="AM18" s="132">
        <f t="shared" si="11"/>
        <v>11047442.72672433</v>
      </c>
      <c r="AN18" s="84"/>
      <c r="AO18" s="83">
        <f>O18</f>
        <v>5313921.6345744906</v>
      </c>
      <c r="AP18" s="83">
        <f>AA18</f>
        <v>7278477.1221199976</v>
      </c>
      <c r="AQ18" s="83">
        <f>AM18</f>
        <v>11047442.72672433</v>
      </c>
      <c r="AR18" s="85"/>
    </row>
    <row r="19" spans="1:44" s="64" customFormat="1" ht="13.2" outlineLevel="1">
      <c r="A19" s="147" t="s">
        <v>214</v>
      </c>
      <c r="B19" s="126" t="s">
        <v>161</v>
      </c>
      <c r="C19" s="82"/>
      <c r="D19" s="132">
        <f t="shared" ref="D19:AM19" si="12">D27+D93</f>
        <v>-50644.592993055565</v>
      </c>
      <c r="E19" s="132">
        <f t="shared" si="12"/>
        <v>-50500.481605998531</v>
      </c>
      <c r="F19" s="132">
        <f t="shared" si="12"/>
        <v>-50646.214585735928</v>
      </c>
      <c r="G19" s="132">
        <f t="shared" si="12"/>
        <v>-50891.94502462737</v>
      </c>
      <c r="H19" s="132">
        <f t="shared" si="12"/>
        <v>-51239.932487220976</v>
      </c>
      <c r="I19" s="132">
        <f t="shared" si="12"/>
        <v>-51674.79378419854</v>
      </c>
      <c r="J19" s="132">
        <f t="shared" si="12"/>
        <v>-52226.572063064632</v>
      </c>
      <c r="K19" s="132">
        <f t="shared" si="12"/>
        <v>-52882.872385061499</v>
      </c>
      <c r="L19" s="132">
        <f t="shared" si="12"/>
        <v>-53644.385824278979</v>
      </c>
      <c r="M19" s="132">
        <f t="shared" si="12"/>
        <v>-54516.076693877192</v>
      </c>
      <c r="N19" s="132">
        <f t="shared" si="12"/>
        <v>-55500.980893321575</v>
      </c>
      <c r="O19" s="132">
        <f t="shared" si="12"/>
        <v>-56604.118136339508</v>
      </c>
      <c r="P19" s="132">
        <f t="shared" si="12"/>
        <v>-57767.485894985526</v>
      </c>
      <c r="Q19" s="132">
        <f t="shared" si="12"/>
        <v>-58980.139526596038</v>
      </c>
      <c r="R19" s="132">
        <f t="shared" si="12"/>
        <v>-60275.439027301996</v>
      </c>
      <c r="S19" s="132">
        <f t="shared" si="12"/>
        <v>-61696.2919070106</v>
      </c>
      <c r="T19" s="132">
        <f t="shared" si="12"/>
        <v>-63219.059120270416</v>
      </c>
      <c r="U19" s="132">
        <f t="shared" si="12"/>
        <v>-64845.471706197437</v>
      </c>
      <c r="V19" s="132">
        <f t="shared" si="12"/>
        <v>-66580.984067872399</v>
      </c>
      <c r="W19" s="132">
        <f t="shared" si="12"/>
        <v>-68427.005571447982</v>
      </c>
      <c r="X19" s="132">
        <f t="shared" si="12"/>
        <v>-70387.619914959214</v>
      </c>
      <c r="Y19" s="132">
        <f t="shared" si="12"/>
        <v>-72464.047528481693</v>
      </c>
      <c r="Z19" s="132">
        <f t="shared" si="12"/>
        <v>-74658.017339381739</v>
      </c>
      <c r="AA19" s="132">
        <f t="shared" si="12"/>
        <v>-76973.882488110481</v>
      </c>
      <c r="AB19" s="132">
        <f t="shared" si="12"/>
        <v>-79415.807727023741</v>
      </c>
      <c r="AC19" s="132">
        <f t="shared" si="12"/>
        <v>-81984.534307336988</v>
      </c>
      <c r="AD19" s="132">
        <f t="shared" si="12"/>
        <v>-84684.040390657814</v>
      </c>
      <c r="AE19" s="132">
        <f t="shared" si="12"/>
        <v>-87521.377799336711</v>
      </c>
      <c r="AF19" s="132">
        <f t="shared" si="12"/>
        <v>-90496.784601513384</v>
      </c>
      <c r="AG19" s="132">
        <f t="shared" si="12"/>
        <v>-93613.764915700507</v>
      </c>
      <c r="AH19" s="132">
        <f t="shared" si="12"/>
        <v>-96878.915309682066</v>
      </c>
      <c r="AI19" s="132">
        <f t="shared" si="12"/>
        <v>-100298.53676689911</v>
      </c>
      <c r="AJ19" s="132">
        <f t="shared" si="12"/>
        <v>-103875.94812831542</v>
      </c>
      <c r="AK19" s="132">
        <f t="shared" si="12"/>
        <v>-107617.02440335214</v>
      </c>
      <c r="AL19" s="132">
        <f t="shared" si="12"/>
        <v>-111526.8368335726</v>
      </c>
      <c r="AM19" s="132">
        <f t="shared" si="12"/>
        <v>-115611.34027181275</v>
      </c>
      <c r="AN19" s="123"/>
      <c r="AO19" s="83">
        <f>SUM(D19:O19)</f>
        <v>-630972.96647678025</v>
      </c>
      <c r="AP19" s="83">
        <f>SUM(P19:AA19)</f>
        <v>-796275.44409261539</v>
      </c>
      <c r="AQ19" s="83">
        <f>SUM(AB19:AM19)</f>
        <v>-1153524.9114552033</v>
      </c>
      <c r="AR19" s="124"/>
    </row>
    <row r="20" spans="1:44" s="64" customFormat="1" ht="13.2" outlineLevel="1">
      <c r="A20" s="147" t="s">
        <v>215</v>
      </c>
      <c r="B20" s="126" t="s">
        <v>161</v>
      </c>
      <c r="C20" s="82"/>
      <c r="D20" s="132">
        <f t="shared" ref="D20:AM20" si="13">D28+D94</f>
        <v>58141.360100694452</v>
      </c>
      <c r="E20" s="132">
        <f t="shared" si="13"/>
        <v>58059.124134062768</v>
      </c>
      <c r="F20" s="132">
        <f t="shared" si="13"/>
        <v>58256.00392035157</v>
      </c>
      <c r="G20" s="132">
        <f t="shared" si="13"/>
        <v>58565.71809363534</v>
      </c>
      <c r="H20" s="132">
        <f t="shared" si="13"/>
        <v>58993.717904523546</v>
      </c>
      <c r="I20" s="132">
        <f t="shared" si="13"/>
        <v>59524.481387545988</v>
      </c>
      <c r="J20" s="132">
        <f t="shared" si="13"/>
        <v>60185.46420086865</v>
      </c>
      <c r="K20" s="132">
        <f t="shared" si="13"/>
        <v>60964.999419914035</v>
      </c>
      <c r="L20" s="132">
        <f t="shared" si="13"/>
        <v>61866.608749276391</v>
      </c>
      <c r="M20" s="132">
        <f t="shared" si="13"/>
        <v>62895.983087949302</v>
      </c>
      <c r="N20" s="132">
        <f t="shared" si="13"/>
        <v>64056.591017968669</v>
      </c>
      <c r="O20" s="132">
        <f t="shared" si="13"/>
        <v>65354.207453679977</v>
      </c>
      <c r="P20" s="132">
        <f t="shared" si="13"/>
        <v>66721.580902171016</v>
      </c>
      <c r="Q20" s="132">
        <f t="shared" si="13"/>
        <v>68146.004996381947</v>
      </c>
      <c r="R20" s="132">
        <f t="shared" si="13"/>
        <v>69669.131586126139</v>
      </c>
      <c r="S20" s="132">
        <f t="shared" si="13"/>
        <v>71334.309752727524</v>
      </c>
      <c r="T20" s="132">
        <f t="shared" si="13"/>
        <v>73117.447707204905</v>
      </c>
      <c r="U20" s="132">
        <f t="shared" si="13"/>
        <v>75023.04834718295</v>
      </c>
      <c r="V20" s="132">
        <f t="shared" si="13"/>
        <v>77057.16772869548</v>
      </c>
      <c r="W20" s="132">
        <f t="shared" si="13"/>
        <v>79221.214189965191</v>
      </c>
      <c r="X20" s="132">
        <f t="shared" si="13"/>
        <v>81519.699846815973</v>
      </c>
      <c r="Y20" s="132">
        <f t="shared" si="13"/>
        <v>83953.849565981785</v>
      </c>
      <c r="Z20" s="132">
        <f t="shared" si="13"/>
        <v>86525.49009802565</v>
      </c>
      <c r="AA20" s="132">
        <f t="shared" si="13"/>
        <v>89242.024097734378</v>
      </c>
      <c r="AB20" s="132">
        <f t="shared" si="13"/>
        <v>92107.904369046664</v>
      </c>
      <c r="AC20" s="132">
        <f t="shared" si="13"/>
        <v>95123.662820142301</v>
      </c>
      <c r="AD20" s="132">
        <f t="shared" si="13"/>
        <v>98296.127182606957</v>
      </c>
      <c r="AE20" s="132">
        <f t="shared" si="13"/>
        <v>101632.95111812782</v>
      </c>
      <c r="AF20" s="132">
        <f t="shared" si="13"/>
        <v>105133.96644869012</v>
      </c>
      <c r="AG20" s="132">
        <f t="shared" si="13"/>
        <v>108805.34442017821</v>
      </c>
      <c r="AH20" s="132">
        <f t="shared" si="13"/>
        <v>112656.64709442103</v>
      </c>
      <c r="AI20" s="132">
        <f t="shared" si="13"/>
        <v>116694.3988050866</v>
      </c>
      <c r="AJ20" s="132">
        <f t="shared" si="13"/>
        <v>120921.74507247178</v>
      </c>
      <c r="AK20" s="132">
        <f t="shared" si="13"/>
        <v>125347.3718523063</v>
      </c>
      <c r="AL20" s="132">
        <f t="shared" si="13"/>
        <v>129978.87870999178</v>
      </c>
      <c r="AM20" s="132">
        <f t="shared" si="13"/>
        <v>134824.73904720403</v>
      </c>
      <c r="AN20" s="123"/>
      <c r="AO20" s="83">
        <f>SUM(D20:O20)</f>
        <v>726864.25947047083</v>
      </c>
      <c r="AP20" s="83">
        <f>SUM(P20:AA20)</f>
        <v>921530.96881901298</v>
      </c>
      <c r="AQ20" s="83">
        <f>SUM(AB20:AM20)</f>
        <v>1341523.7369402735</v>
      </c>
      <c r="AR20" s="124"/>
    </row>
    <row r="21" spans="1:44" s="64" customFormat="1" ht="13.2" outlineLevel="1">
      <c r="A21" s="147" t="s">
        <v>201</v>
      </c>
      <c r="B21" s="126" t="s">
        <v>161</v>
      </c>
      <c r="C21" s="82"/>
      <c r="D21" s="132">
        <f t="shared" ref="D21:AM21" si="14">D29+D95</f>
        <v>7496.7671076388888</v>
      </c>
      <c r="E21" s="132">
        <f t="shared" si="14"/>
        <v>7558.6425280642325</v>
      </c>
      <c r="F21" s="132">
        <f t="shared" si="14"/>
        <v>7609.7893346156361</v>
      </c>
      <c r="G21" s="132">
        <f t="shared" si="14"/>
        <v>7673.7730690079561</v>
      </c>
      <c r="H21" s="132">
        <f t="shared" si="14"/>
        <v>7753.785417302568</v>
      </c>
      <c r="I21" s="132">
        <f t="shared" si="14"/>
        <v>7849.68760334745</v>
      </c>
      <c r="J21" s="132">
        <f t="shared" si="14"/>
        <v>7958.8921378040186</v>
      </c>
      <c r="K21" s="132">
        <f t="shared" si="14"/>
        <v>8082.1270348525377</v>
      </c>
      <c r="L21" s="132">
        <f t="shared" si="14"/>
        <v>8222.2229249974134</v>
      </c>
      <c r="M21" s="132">
        <f t="shared" si="14"/>
        <v>8379.9063940721062</v>
      </c>
      <c r="N21" s="132">
        <f t="shared" si="14"/>
        <v>8555.6101246470935</v>
      </c>
      <c r="O21" s="132">
        <f t="shared" si="14"/>
        <v>8750.0893173404729</v>
      </c>
      <c r="P21" s="132">
        <f t="shared" si="14"/>
        <v>8954.0950071854932</v>
      </c>
      <c r="Q21" s="132">
        <f t="shared" si="14"/>
        <v>9165.8654697859129</v>
      </c>
      <c r="R21" s="132">
        <f t="shared" si="14"/>
        <v>9393.6925588241374</v>
      </c>
      <c r="S21" s="132">
        <f t="shared" si="14"/>
        <v>9638.0178457169332</v>
      </c>
      <c r="T21" s="132">
        <f t="shared" si="14"/>
        <v>9898.3885869344831</v>
      </c>
      <c r="U21" s="132">
        <f t="shared" si="14"/>
        <v>10177.57664098553</v>
      </c>
      <c r="V21" s="132">
        <f t="shared" si="14"/>
        <v>10476.183660823082</v>
      </c>
      <c r="W21" s="132">
        <f t="shared" si="14"/>
        <v>10794.208618517216</v>
      </c>
      <c r="X21" s="132">
        <f t="shared" si="14"/>
        <v>11132.079931856762</v>
      </c>
      <c r="Y21" s="132">
        <f t="shared" si="14"/>
        <v>11489.802037500098</v>
      </c>
      <c r="Z21" s="132">
        <f t="shared" si="14"/>
        <v>11867.472758643909</v>
      </c>
      <c r="AA21" s="132">
        <f t="shared" si="14"/>
        <v>12268.141609623901</v>
      </c>
      <c r="AB21" s="132">
        <f t="shared" si="14"/>
        <v>12692.096642022925</v>
      </c>
      <c r="AC21" s="132">
        <f t="shared" si="14"/>
        <v>13139.128512805311</v>
      </c>
      <c r="AD21" s="132">
        <f t="shared" si="14"/>
        <v>13612.086791949154</v>
      </c>
      <c r="AE21" s="132">
        <f t="shared" si="14"/>
        <v>14111.573318791103</v>
      </c>
      <c r="AF21" s="132">
        <f t="shared" si="14"/>
        <v>14637.181847176729</v>
      </c>
      <c r="AG21" s="132">
        <f t="shared" si="14"/>
        <v>15191.579504477702</v>
      </c>
      <c r="AH21" s="132">
        <f t="shared" si="14"/>
        <v>15777.731784738966</v>
      </c>
      <c r="AI21" s="132">
        <f t="shared" si="14"/>
        <v>16395.862038187493</v>
      </c>
      <c r="AJ21" s="132">
        <f t="shared" si="14"/>
        <v>17045.796944156362</v>
      </c>
      <c r="AK21" s="132">
        <f t="shared" si="14"/>
        <v>17730.347448954162</v>
      </c>
      <c r="AL21" s="132">
        <f t="shared" si="14"/>
        <v>18452.041876419189</v>
      </c>
      <c r="AM21" s="132">
        <f t="shared" si="14"/>
        <v>19213.398775391259</v>
      </c>
      <c r="AN21" s="123"/>
      <c r="AO21" s="83">
        <f t="shared" ref="AO21:AO24" si="15">SUM(D21:O21)</f>
        <v>95891.292993690382</v>
      </c>
      <c r="AP21" s="83">
        <f t="shared" ref="AP21:AP24" si="16">SUM(P21:AA21)</f>
        <v>125255.52472639743</v>
      </c>
      <c r="AQ21" s="83">
        <f>SUM(AB21:AM21)</f>
        <v>187998.82548507032</v>
      </c>
      <c r="AR21" s="124"/>
    </row>
    <row r="22" spans="1:44" s="64" customFormat="1" ht="13.2" outlineLevel="1">
      <c r="A22" s="164" t="s">
        <v>248</v>
      </c>
      <c r="B22" s="165" t="s">
        <v>161</v>
      </c>
      <c r="C22" s="82"/>
      <c r="D22" s="132">
        <f>-0.2%*(C18+D18)/2/12</f>
        <v>-789.62774595909104</v>
      </c>
      <c r="E22" s="132">
        <f>-0.2%*(D18+E18)/2/12</f>
        <v>-785.0792905676343</v>
      </c>
      <c r="F22" s="132">
        <f t="shared" ref="F22:AM22" si="17">-0.2%*(E18+F18)/2/12</f>
        <v>-786.83252775445237</v>
      </c>
      <c r="G22" s="132">
        <f t="shared" si="17"/>
        <v>-790.16507310633381</v>
      </c>
      <c r="H22" s="132">
        <f t="shared" si="17"/>
        <v>-795.16075028711464</v>
      </c>
      <c r="I22" s="132">
        <f t="shared" si="17"/>
        <v>-801.67335088954087</v>
      </c>
      <c r="J22" s="132">
        <f t="shared" si="17"/>
        <v>-809.77778938896256</v>
      </c>
      <c r="K22" s="132">
        <f t="shared" si="17"/>
        <v>-819.65126696089226</v>
      </c>
      <c r="L22" s="132">
        <f t="shared" si="17"/>
        <v>-831.21553746515804</v>
      </c>
      <c r="M22" s="132">
        <f t="shared" si="17"/>
        <v>-844.5415327362449</v>
      </c>
      <c r="N22" s="132">
        <f t="shared" si="17"/>
        <v>-859.67097862134005</v>
      </c>
      <c r="O22" s="132">
        <f t="shared" si="17"/>
        <v>-876.67718492168012</v>
      </c>
      <c r="P22" s="132">
        <f t="shared" si="17"/>
        <v>-894.65076143279168</v>
      </c>
      <c r="Q22" s="132">
        <f t="shared" si="17"/>
        <v>-913.41730715288531</v>
      </c>
      <c r="R22" s="132">
        <f t="shared" si="17"/>
        <v>-933.62792404383515</v>
      </c>
      <c r="S22" s="132">
        <f t="shared" si="17"/>
        <v>-955.49600073272779</v>
      </c>
      <c r="T22" s="132">
        <f t="shared" si="17"/>
        <v>-979.15355121693835</v>
      </c>
      <c r="U22" s="132">
        <f t="shared" si="17"/>
        <v>-1004.4881823124302</v>
      </c>
      <c r="V22" s="132">
        <f t="shared" si="17"/>
        <v>-1031.576897872063</v>
      </c>
      <c r="W22" s="132">
        <f t="shared" si="17"/>
        <v>-1060.4350490102076</v>
      </c>
      <c r="X22" s="132">
        <f t="shared" si="17"/>
        <v>-1091.1196605526204</v>
      </c>
      <c r="Y22" s="132">
        <f t="shared" si="17"/>
        <v>-1123.6441927962803</v>
      </c>
      <c r="Z22" s="132">
        <f t="shared" si="17"/>
        <v>-1158.0303741429859</v>
      </c>
      <c r="AA22" s="132">
        <f t="shared" si="17"/>
        <v>-1194.391394552162</v>
      </c>
      <c r="AB22" s="132">
        <f t="shared" si="17"/>
        <v>-1232.7830146666208</v>
      </c>
      <c r="AC22" s="132">
        <f t="shared" si="17"/>
        <v>-1273.2090201940271</v>
      </c>
      <c r="AD22" s="132">
        <f t="shared" si="17"/>
        <v>-1315.7743130284946</v>
      </c>
      <c r="AE22" s="132">
        <f t="shared" si="17"/>
        <v>-1360.5767606270394</v>
      </c>
      <c r="AF22" s="132">
        <f t="shared" si="17"/>
        <v>-1407.6102898613535</v>
      </c>
      <c r="AG22" s="132">
        <f t="shared" si="17"/>
        <v>-1456.970568211794</v>
      </c>
      <c r="AH22" s="132">
        <f t="shared" si="17"/>
        <v>-1508.7973604945398</v>
      </c>
      <c r="AI22" s="132">
        <f t="shared" si="17"/>
        <v>-1563.1720138297562</v>
      </c>
      <c r="AJ22" s="132">
        <f t="shared" si="17"/>
        <v>-1620.1312963343255</v>
      </c>
      <c r="AK22" s="132">
        <f t="shared" si="17"/>
        <v>-1679.8031747390612</v>
      </c>
      <c r="AL22" s="132">
        <f t="shared" si="17"/>
        <v>-1742.3001189979493</v>
      </c>
      <c r="AM22" s="132">
        <f t="shared" si="17"/>
        <v>-1807.7453228319673</v>
      </c>
      <c r="AN22" s="123"/>
      <c r="AO22" s="83">
        <f t="shared" ref="AO22" si="18">SUM(D22:O22)</f>
        <v>-9790.0730286584458</v>
      </c>
      <c r="AP22" s="83">
        <f t="shared" ref="AP22" si="19">SUM(P22:AA22)</f>
        <v>-12340.031295817927</v>
      </c>
      <c r="AQ22" s="83">
        <f>SUM(AB22:AM22)</f>
        <v>-17968.873253816932</v>
      </c>
      <c r="AR22" s="124"/>
    </row>
    <row r="23" spans="1:44" s="64" customFormat="1" ht="13.2" outlineLevel="1">
      <c r="A23" s="147" t="s">
        <v>177</v>
      </c>
      <c r="B23" s="126" t="s">
        <v>161</v>
      </c>
      <c r="C23" s="82"/>
      <c r="D23" s="132">
        <f>D22+D30+D96</f>
        <v>-1135.8799781019482</v>
      </c>
      <c r="E23" s="132">
        <f t="shared" ref="E23:AM23" si="20">E22+E30+E96</f>
        <v>-1137.7614334247771</v>
      </c>
      <c r="F23" s="132">
        <f t="shared" si="20"/>
        <v>-1146.1961929330237</v>
      </c>
      <c r="G23" s="132">
        <f t="shared" si="20"/>
        <v>-1156.3677999813337</v>
      </c>
      <c r="H23" s="132">
        <f t="shared" si="20"/>
        <v>-1168.615580685329</v>
      </c>
      <c r="I23" s="132">
        <f t="shared" si="20"/>
        <v>-1182.5343853181123</v>
      </c>
      <c r="J23" s="132">
        <f t="shared" si="20"/>
        <v>-1198.4537809974281</v>
      </c>
      <c r="K23" s="132">
        <f t="shared" si="20"/>
        <v>-1216.4980740325816</v>
      </c>
      <c r="L23" s="132">
        <f t="shared" si="20"/>
        <v>-1236.807520592439</v>
      </c>
      <c r="M23" s="132">
        <f t="shared" si="20"/>
        <v>-1259.4428184933111</v>
      </c>
      <c r="N23" s="132">
        <f t="shared" si="20"/>
        <v>-1284.6583316469125</v>
      </c>
      <c r="O23" s="132">
        <f t="shared" si="20"/>
        <v>-1312.6709957475623</v>
      </c>
      <c r="P23" s="132">
        <f t="shared" si="20"/>
        <v>-1339.0492250865784</v>
      </c>
      <c r="Q23" s="132">
        <f t="shared" si="20"/>
        <v>-1366.3094166138594</v>
      </c>
      <c r="R23" s="132">
        <f t="shared" si="20"/>
        <v>-1395.2789213200851</v>
      </c>
      <c r="S23" s="132">
        <f t="shared" si="20"/>
        <v>-1426.0672260348933</v>
      </c>
      <c r="T23" s="132">
        <f t="shared" si="20"/>
        <v>-1458.8241089336238</v>
      </c>
      <c r="U23" s="132">
        <f t="shared" si="20"/>
        <v>-1493.5272790682923</v>
      </c>
      <c r="V23" s="132">
        <f t="shared" si="20"/>
        <v>-1530.2122857103177</v>
      </c>
      <c r="W23" s="132">
        <f t="shared" si="20"/>
        <v>-1568.892523975356</v>
      </c>
      <c r="X23" s="132">
        <f t="shared" si="20"/>
        <v>-1609.6626114027604</v>
      </c>
      <c r="Y23" s="132">
        <f t="shared" si="20"/>
        <v>-1652.4524831915137</v>
      </c>
      <c r="Z23" s="132">
        <f t="shared" si="20"/>
        <v>-1697.3819880877732</v>
      </c>
      <c r="AA23" s="132">
        <f t="shared" si="20"/>
        <v>-1744.5798685151358</v>
      </c>
      <c r="AB23" s="132">
        <f t="shared" si="20"/>
        <v>-1794.0545576903378</v>
      </c>
      <c r="AC23" s="132">
        <f t="shared" si="20"/>
        <v>-1845.8023798115632</v>
      </c>
      <c r="AD23" s="132">
        <f t="shared" si="20"/>
        <v>-1900.0404560039001</v>
      </c>
      <c r="AE23" s="132">
        <f t="shared" si="20"/>
        <v>-1956.7759334932671</v>
      </c>
      <c r="AF23" s="132">
        <f t="shared" si="20"/>
        <v>-2015.9922548676495</v>
      </c>
      <c r="AG23" s="132">
        <f t="shared" si="20"/>
        <v>-2077.8921383336856</v>
      </c>
      <c r="AH23" s="132">
        <f t="shared" si="20"/>
        <v>-2142.5805464528876</v>
      </c>
      <c r="AI23" s="132">
        <f t="shared" si="20"/>
        <v>-2210.1427823501981</v>
      </c>
      <c r="AJ23" s="132">
        <f t="shared" si="20"/>
        <v>-2280.5780627519725</v>
      </c>
      <c r="AK23" s="132">
        <f t="shared" si="20"/>
        <v>-2354.1534657438397</v>
      </c>
      <c r="AL23" s="132">
        <f t="shared" si="20"/>
        <v>-2430.8432757248538</v>
      </c>
      <c r="AM23" s="132">
        <f t="shared" si="20"/>
        <v>-2510.9399195472615</v>
      </c>
      <c r="AN23" s="123"/>
      <c r="AO23" s="83">
        <f t="shared" si="15"/>
        <v>-14435.88689195476</v>
      </c>
      <c r="AP23" s="83">
        <f t="shared" si="16"/>
        <v>-18282.237937940186</v>
      </c>
      <c r="AQ23" s="83">
        <f t="shared" ref="AQ23:AQ24" si="21">SUM(AB23:AM23)</f>
        <v>-25519.795772771413</v>
      </c>
      <c r="AR23" s="124"/>
    </row>
    <row r="24" spans="1:44" s="64" customFormat="1" ht="13.2" outlineLevel="1">
      <c r="A24" s="147" t="s">
        <v>178</v>
      </c>
      <c r="B24" s="126" t="s">
        <v>161</v>
      </c>
      <c r="C24" s="82"/>
      <c r="D24" s="132">
        <f>D21+D23</f>
        <v>6360.8871295369408</v>
      </c>
      <c r="E24" s="132">
        <f t="shared" ref="E24:AM24" si="22">E21+E23</f>
        <v>6420.8810946394551</v>
      </c>
      <c r="F24" s="132">
        <f t="shared" si="22"/>
        <v>6463.5931416826124</v>
      </c>
      <c r="G24" s="132">
        <f t="shared" si="22"/>
        <v>6517.4052690266226</v>
      </c>
      <c r="H24" s="132">
        <f t="shared" si="22"/>
        <v>6585.1698366172386</v>
      </c>
      <c r="I24" s="132">
        <f t="shared" si="22"/>
        <v>6667.1532180293379</v>
      </c>
      <c r="J24" s="132">
        <f t="shared" si="22"/>
        <v>6760.4383568065905</v>
      </c>
      <c r="K24" s="132">
        <f t="shared" si="22"/>
        <v>6865.6289608199559</v>
      </c>
      <c r="L24" s="132">
        <f t="shared" si="22"/>
        <v>6985.4154044049747</v>
      </c>
      <c r="M24" s="132">
        <f t="shared" si="22"/>
        <v>7120.4635755787949</v>
      </c>
      <c r="N24" s="132">
        <f t="shared" si="22"/>
        <v>7270.9517930001812</v>
      </c>
      <c r="O24" s="132">
        <f t="shared" si="22"/>
        <v>7437.4183215929106</v>
      </c>
      <c r="P24" s="132">
        <f t="shared" si="22"/>
        <v>7615.045782098915</v>
      </c>
      <c r="Q24" s="132">
        <f t="shared" si="22"/>
        <v>7799.556053172053</v>
      </c>
      <c r="R24" s="132">
        <f t="shared" si="22"/>
        <v>7998.4136375040525</v>
      </c>
      <c r="S24" s="132">
        <f t="shared" si="22"/>
        <v>8211.9506196820403</v>
      </c>
      <c r="T24" s="132">
        <f t="shared" si="22"/>
        <v>8439.5644780008588</v>
      </c>
      <c r="U24" s="132">
        <f t="shared" si="22"/>
        <v>8684.0493619172375</v>
      </c>
      <c r="V24" s="132">
        <f t="shared" si="22"/>
        <v>8945.9713751127638</v>
      </c>
      <c r="W24" s="132">
        <f t="shared" si="22"/>
        <v>9225.3160945418604</v>
      </c>
      <c r="X24" s="132">
        <f t="shared" si="22"/>
        <v>9522.417320454002</v>
      </c>
      <c r="Y24" s="132">
        <f t="shared" si="22"/>
        <v>9837.3495543085846</v>
      </c>
      <c r="Z24" s="132">
        <f t="shared" si="22"/>
        <v>10170.090770556137</v>
      </c>
      <c r="AA24" s="132">
        <f t="shared" si="22"/>
        <v>10523.561741108766</v>
      </c>
      <c r="AB24" s="132">
        <f t="shared" si="22"/>
        <v>10898.042084332588</v>
      </c>
      <c r="AC24" s="132">
        <f t="shared" si="22"/>
        <v>11293.326132993749</v>
      </c>
      <c r="AD24" s="132">
        <f t="shared" si="22"/>
        <v>11712.046335945253</v>
      </c>
      <c r="AE24" s="132">
        <f t="shared" si="22"/>
        <v>12154.797385297836</v>
      </c>
      <c r="AF24" s="132">
        <f t="shared" si="22"/>
        <v>12621.18959230908</v>
      </c>
      <c r="AG24" s="132">
        <f t="shared" si="22"/>
        <v>13113.687366144017</v>
      </c>
      <c r="AH24" s="132">
        <f t="shared" si="22"/>
        <v>13635.151238286078</v>
      </c>
      <c r="AI24" s="132">
        <f t="shared" si="22"/>
        <v>14185.719255837295</v>
      </c>
      <c r="AJ24" s="132">
        <f t="shared" si="22"/>
        <v>14765.218881404389</v>
      </c>
      <c r="AK24" s="132">
        <f t="shared" si="22"/>
        <v>15376.193983210323</v>
      </c>
      <c r="AL24" s="132">
        <f t="shared" si="22"/>
        <v>16021.198600694335</v>
      </c>
      <c r="AM24" s="132">
        <f t="shared" si="22"/>
        <v>16702.458855843997</v>
      </c>
      <c r="AN24" s="123"/>
      <c r="AO24" s="83">
        <f t="shared" si="15"/>
        <v>81455.4061017356</v>
      </c>
      <c r="AP24" s="83">
        <f t="shared" si="16"/>
        <v>106973.28678845728</v>
      </c>
      <c r="AQ24" s="83">
        <f t="shared" si="21"/>
        <v>162479.02971229894</v>
      </c>
      <c r="AR24" s="124"/>
    </row>
    <row r="25" spans="1:44" outlineLevel="1">
      <c r="A25" s="146" t="s">
        <v>153</v>
      </c>
      <c r="AN25" s="60"/>
    </row>
    <row r="26" spans="1:44" s="86" customFormat="1" ht="13.2" outlineLevel="1">
      <c r="A26" s="147" t="s">
        <v>213</v>
      </c>
      <c r="B26" s="126" t="s">
        <v>161</v>
      </c>
      <c r="C26" s="132">
        <f>C40+C55*'0'!C$16+C70*'0'!C$19+C85*'0'!C$17</f>
        <v>4766780.8680999996</v>
      </c>
      <c r="D26" s="132">
        <f>D40+D55*'0'!D$16+D70*'0'!D$19+D85*'0'!D$17</f>
        <v>4706310.3034090912</v>
      </c>
      <c r="E26" s="132">
        <f>E40+E55*'0'!E$16+E70*'0'!E$19+E85*'0'!E$17</f>
        <v>4711666.5111247422</v>
      </c>
      <c r="F26" s="132">
        <f>F40+F55*'0'!F$16+F70*'0'!F$19+F85*'0'!F$17</f>
        <v>4726522.2694134014</v>
      </c>
      <c r="G26" s="132">
        <f>G40+G55*'0'!G$16+G70*'0'!G$19+G85*'0'!G$17</f>
        <v>4750475.235648673</v>
      </c>
      <c r="H26" s="132">
        <f>H40+H55*'0'!H$16+H70*'0'!H$19+H85*'0'!H$17</f>
        <v>4784861.5248868829</v>
      </c>
      <c r="I26" s="132">
        <f>I40+I55*'0'!I$16+I70*'0'!I$19+I85*'0'!I$17</f>
        <v>4826406.7039545523</v>
      </c>
      <c r="J26" s="132">
        <f>J40+J55*'0'!J$16+J70*'0'!J$19+J85*'0'!J$17</f>
        <v>4879030.4477900872</v>
      </c>
      <c r="K26" s="132">
        <f>K40+K55*'0'!K$16+K70*'0'!K$19+K85*'0'!K$17</f>
        <v>4940604.9314321708</v>
      </c>
      <c r="L26" s="132">
        <f>L40+L55*'0'!L$16+L70*'0'!L$19+L85*'0'!L$17</f>
        <v>5011895.5073816562</v>
      </c>
      <c r="M26" s="132">
        <f>M40+M55*'0'!M$16+M70*'0'!M$19+M85*'0'!M$17</f>
        <v>5092395.6709029097</v>
      </c>
      <c r="N26" s="132">
        <f>N40+N55*'0'!N$16+N70*'0'!N$19+N85*'0'!N$17</f>
        <v>5182266.9418013049</v>
      </c>
      <c r="O26" s="132">
        <f>O40+O55*'0'!O$16+O70*'0'!O$19+O85*'0'!O$17</f>
        <v>5281028.4352142205</v>
      </c>
      <c r="P26" s="132">
        <f>P40+P55*'0'!P$16+P70*'0'!P$19+P85*'0'!P$17</f>
        <v>5390063.7072290285</v>
      </c>
      <c r="Q26" s="132">
        <f>Q40+Q55*'0'!Q$16+Q70*'0'!Q$19+Q85*'0'!Q$17</f>
        <v>5508255.5129878875</v>
      </c>
      <c r="R26" s="132">
        <f>R40+R55*'0'!R$16+R70*'0'!R$19+R85*'0'!R$17</f>
        <v>5634364.4287700951</v>
      </c>
      <c r="S26" s="132">
        <f>S40+S55*'0'!S$16+S70*'0'!S$19+S85*'0'!S$17</f>
        <v>5772108.602581393</v>
      </c>
      <c r="T26" s="132">
        <f>T40+T55*'0'!T$16+T70*'0'!T$19+T85*'0'!T$17</f>
        <v>5919450.8343227757</v>
      </c>
      <c r="U26" s="132">
        <f>U40+U55*'0'!U$16+U70*'0'!U$19+U85*'0'!U$17</f>
        <v>6077127.1294718189</v>
      </c>
      <c r="V26" s="132">
        <f>V40+V55*'0'!V$16+V70*'0'!V$19+V85*'0'!V$17</f>
        <v>6245240.5305776084</v>
      </c>
      <c r="W26" s="132">
        <f>W40+W55*'0'!W$16+W70*'0'!W$19+W85*'0'!W$17</f>
        <v>6423894.1049042577</v>
      </c>
      <c r="X26" s="132">
        <f>X40+X55*'0'!X$16+X70*'0'!X$19+X85*'0'!X$17</f>
        <v>6613788.9825325608</v>
      </c>
      <c r="Y26" s="132">
        <f>Y40+Y55*'0'!Y$16+Y70*'0'!Y$19+Y85*'0'!Y$17</f>
        <v>6814395.8475031257</v>
      </c>
      <c r="Z26" s="132">
        <f>Z40+Z55*'0'!Z$16+Z70*'0'!Z$19+Z85*'0'!Z$17</f>
        <v>7026414.5410199147</v>
      </c>
      <c r="AA26" s="132">
        <f>AA40+AA55*'0'!AA$16+AA70*'0'!AA$19+AA85*'0'!AA$17</f>
        <v>7250520.5862248316</v>
      </c>
      <c r="AB26" s="132">
        <f>AB40+AB55*'0'!AB$16+AB70*'0'!AB$19+AB85*'0'!AB$17</f>
        <v>7486723.0497197649</v>
      </c>
      <c r="AC26" s="132">
        <f>AC40+AC55*'0'!AC$16+AC70*'0'!AC$19+AC85*'0'!AC$17</f>
        <v>7735072.5541460626</v>
      </c>
      <c r="AD26" s="132">
        <f>AD40+AD55*'0'!AD$16+AD70*'0'!AD$19+AD85*'0'!AD$17</f>
        <v>7996790.4515960366</v>
      </c>
      <c r="AE26" s="132">
        <f>AE40+AE55*'0'!AE$16+AE70*'0'!AE$19+AE85*'0'!AE$17</f>
        <v>8271841.9289260181</v>
      </c>
      <c r="AF26" s="132">
        <f>AF40+AF55*'0'!AF$16+AF70*'0'!AF$19+AF85*'0'!AF$17</f>
        <v>8560200.1081665009</v>
      </c>
      <c r="AG26" s="132">
        <f>AG40+AG55*'0'!AG$16+AG70*'0'!AG$19+AG85*'0'!AG$17</f>
        <v>8863050.193760423</v>
      </c>
      <c r="AH26" s="132">
        <f>AH40+AH55*'0'!AH$16+AH70*'0'!AH$19+AH85*'0'!AH$17</f>
        <v>9180893.6736705303</v>
      </c>
      <c r="AI26" s="132">
        <f>AI40+AI55*'0'!AI$16+AI70*'0'!AI$19+AI85*'0'!AI$17</f>
        <v>9514214.0002523065</v>
      </c>
      <c r="AJ26" s="132">
        <f>AJ40+AJ55*'0'!AJ$16+AJ70*'0'!AJ$19+AJ85*'0'!AJ$17</f>
        <v>9862877.0312074237</v>
      </c>
      <c r="AK26" s="132">
        <f>AK40+AK55*'0'!AK$16+AK70*'0'!AK$19+AK85*'0'!AK$17</f>
        <v>10228568.035578709</v>
      </c>
      <c r="AL26" s="132">
        <f>AL40+AL55*'0'!AL$16+AL70*'0'!AL$19+AL85*'0'!AL$17</f>
        <v>10611065.408611571</v>
      </c>
      <c r="AM26" s="132">
        <f>AM40+AM55*'0'!AM$16+AM70*'0'!AM$19+AM85*'0'!AM$17</f>
        <v>11011973.952947464</v>
      </c>
      <c r="AN26" s="84"/>
      <c r="AO26" s="83">
        <f>O26</f>
        <v>5281028.4352142205</v>
      </c>
      <c r="AP26" s="83">
        <f>AA26</f>
        <v>7250520.5862248316</v>
      </c>
      <c r="AQ26" s="83">
        <f>AM26</f>
        <v>11011973.952947464</v>
      </c>
      <c r="AR26" s="85"/>
    </row>
    <row r="27" spans="1:44" s="64" customFormat="1" ht="13.2" outlineLevel="1">
      <c r="A27" s="147" t="s">
        <v>214</v>
      </c>
      <c r="B27" s="126" t="s">
        <v>161</v>
      </c>
      <c r="C27" s="82"/>
      <c r="D27" s="132">
        <f>D43+D58*'0'!D$16+D73*'0'!D$19+D88*'0'!D$17</f>
        <v>-50631.873437500006</v>
      </c>
      <c r="E27" s="132">
        <f>E43+E58*'0'!E$16+E73*'0'!E$19+E88*'0'!E$17</f>
        <v>-50484.861973579551</v>
      </c>
      <c r="F27" s="132">
        <f>F43+F58*'0'!F$16+F73*'0'!F$19+F88*'0'!F$17</f>
        <v>-50626.202734980594</v>
      </c>
      <c r="G27" s="132">
        <f>G43+G58*'0'!G$16+G73*'0'!G$19+G88*'0'!G$17</f>
        <v>-50865.653447947698</v>
      </c>
      <c r="H27" s="132">
        <f>H43+H58*'0'!H$16+H73*'0'!H$19+H88*'0'!H$17</f>
        <v>-51205.080272784493</v>
      </c>
      <c r="I27" s="132">
        <f>I43+I58*'0'!I$16+I73*'0'!I$19+I88*'0'!I$17</f>
        <v>-51628.145387074874</v>
      </c>
      <c r="J27" s="132">
        <f>J43+J58*'0'!J$16+J73*'0'!J$19+J88*'0'!J$17</f>
        <v>-52163.493535292568</v>
      </c>
      <c r="K27" s="132">
        <f>K43+K58*'0'!K$16+K73*'0'!K$19+K88*'0'!K$17</f>
        <v>-52796.940608850637</v>
      </c>
      <c r="L27" s="132">
        <f>L43+L58*'0'!L$16+L73*'0'!L$19+L88*'0'!L$17</f>
        <v>-53526.908241205769</v>
      </c>
      <c r="M27" s="132">
        <f>M43+M58*'0'!M$16+M73*'0'!M$19+M88*'0'!M$17</f>
        <v>-54355.186115568773</v>
      </c>
      <c r="N27" s="132">
        <f>N43+N58*'0'!N$16+N73*'0'!N$19+N88*'0'!N$17</f>
        <v>-55280.260427450266</v>
      </c>
      <c r="O27" s="132">
        <f>O43+O58*'0'!O$16+O73*'0'!O$19+O88*'0'!O$17</f>
        <v>-56300.72618353428</v>
      </c>
      <c r="P27" s="132">
        <f>P43+P58*'0'!P$16+P73*'0'!P$19+P88*'0'!P$17</f>
        <v>-57421.770321170101</v>
      </c>
      <c r="Q27" s="132">
        <f>Q43+Q58*'0'!Q$16+Q73*'0'!Q$19+Q88*'0'!Q$17</f>
        <v>-58645.107712029552</v>
      </c>
      <c r="R27" s="132">
        <f>R43+R58*'0'!R$16+R73*'0'!R$19+R88*'0'!R$17</f>
        <v>-59949.777549348808</v>
      </c>
      <c r="S27" s="132">
        <f>S43+S58*'0'!S$16+S73*'0'!S$19+S88*'0'!S$17</f>
        <v>-61377.989962402709</v>
      </c>
      <c r="T27" s="132">
        <f>T43+T58*'0'!T$16+T73*'0'!T$19+T88*'0'!T$17</f>
        <v>-62907.005604074147</v>
      </c>
      <c r="U27" s="132">
        <f>U43+U58*'0'!U$16+U73*'0'!U$19+U88*'0'!U$17</f>
        <v>-64538.640308443741</v>
      </c>
      <c r="V27" s="132">
        <f>V43+V58*'0'!V$16+V73*'0'!V$19+V88*'0'!V$17</f>
        <v>-66277.88661247569</v>
      </c>
      <c r="W27" s="132">
        <f>W43+W58*'0'!W$16+W73*'0'!W$19+W88*'0'!W$17</f>
        <v>-68126.271145406528</v>
      </c>
      <c r="X27" s="132">
        <f>X43+X58*'0'!X$16+X73*'0'!X$19+X88*'0'!X$17</f>
        <v>-70088.525825128614</v>
      </c>
      <c r="Y27" s="132">
        <f>Y43+Y58*'0'!Y$16+Y73*'0'!Y$19+Y88*'0'!Y$17</f>
        <v>-72165.925685473005</v>
      </c>
      <c r="Z27" s="132">
        <f>Z43+Z58*'0'!Z$16+Z73*'0'!Z$19+Z88*'0'!Z$17</f>
        <v>-74359.709940108762</v>
      </c>
      <c r="AA27" s="132">
        <f>AA43+AA58*'0'!AA$16+AA73*'0'!AA$19+AA88*'0'!AA$17</f>
        <v>-76674.323309870597</v>
      </c>
      <c r="AB27" s="132">
        <f>AB43+AB58*'0'!AB$16+AB73*'0'!AB$19+AB88*'0'!AB$17</f>
        <v>-79114.013414174071</v>
      </c>
      <c r="AC27" s="132">
        <f>AC43+AC58*'0'!AC$16+AC73*'0'!AC$19+AC88*'0'!AC$17</f>
        <v>-81679.597935087848</v>
      </c>
      <c r="AD27" s="132">
        <f>AD43+AD58*'0'!AD$16+AD73*'0'!AD$19+AD88*'0'!AD$17</f>
        <v>-84375.125524432631</v>
      </c>
      <c r="AE27" s="132">
        <f>AE43+AE58*'0'!AE$16+AE73*'0'!AE$19+AE88*'0'!AE$17</f>
        <v>-87207.713015891015</v>
      </c>
      <c r="AF27" s="132">
        <f>AF43+AF58*'0'!AF$16+AF73*'0'!AF$19+AF88*'0'!AF$17</f>
        <v>-90177.658435907535</v>
      </c>
      <c r="AG27" s="132">
        <f>AG43+AG58*'0'!AG$16+AG73*'0'!AG$19+AG88*'0'!AG$17</f>
        <v>-93288.521201025826</v>
      </c>
      <c r="AH27" s="132">
        <f>AH43+AH58*'0'!AH$16+AH73*'0'!AH$19+AH88*'0'!AH$17</f>
        <v>-96546.948879012489</v>
      </c>
      <c r="AI27" s="132">
        <f>AI43+AI58*'0'!AI$16+AI73*'0'!AI$19+AI88*'0'!AI$17</f>
        <v>-99959.289489313713</v>
      </c>
      <c r="AJ27" s="132">
        <f>AJ43+AJ58*'0'!AJ$16+AJ73*'0'!AJ$19+AJ88*'0'!AJ$17</f>
        <v>-103528.36358635865</v>
      </c>
      <c r="AK27" s="132">
        <f>AK43+AK58*'0'!AK$16+AK73*'0'!AK$19+AK88*'0'!AK$17</f>
        <v>-107260.12985985879</v>
      </c>
      <c r="AL27" s="132">
        <f>AL43+AL58*'0'!AL$16+AL73*'0'!AL$19+AL88*'0'!AL$17</f>
        <v>-111160.27680062864</v>
      </c>
      <c r="AM27" s="132">
        <f>AM43+AM58*'0'!AM$16+AM73*'0'!AM$19+AM88*'0'!AM$17</f>
        <v>-115234.24363699518</v>
      </c>
      <c r="AN27" s="123"/>
      <c r="AO27" s="83">
        <f>SUM(D27:O27)</f>
        <v>-629865.33236576954</v>
      </c>
      <c r="AP27" s="83">
        <f>SUM(P27:AA27)</f>
        <v>-792532.9339759323</v>
      </c>
      <c r="AQ27" s="83">
        <f>SUM(AB27:AM27)</f>
        <v>-1149531.8817786863</v>
      </c>
      <c r="AR27" s="124"/>
    </row>
    <row r="28" spans="1:44" s="64" customFormat="1" ht="13.2" outlineLevel="1">
      <c r="A28" s="147" t="s">
        <v>215</v>
      </c>
      <c r="B28" s="126" t="s">
        <v>161</v>
      </c>
      <c r="C28" s="82"/>
      <c r="D28" s="132">
        <f>D44+D59*'0'!D$16+D74*'0'!D$19+D89*'0'!D$17</f>
        <v>58126.526093750006</v>
      </c>
      <c r="E28" s="132">
        <f>E44+E59*'0'!E$16+E74*'0'!E$19+E89*'0'!E$17</f>
        <v>58040.926972928508</v>
      </c>
      <c r="F28" s="132">
        <f>F44+F59*'0'!F$16+F74*'0'!F$19+F89*'0'!F$17</f>
        <v>58232.708130759675</v>
      </c>
      <c r="G28" s="132">
        <f>G44+G59*'0'!G$16+G74*'0'!G$19+G89*'0'!G$17</f>
        <v>58535.133368881565</v>
      </c>
      <c r="H28" s="132">
        <f>H44+H59*'0'!H$16+H74*'0'!H$19+H89*'0'!H$17</f>
        <v>58953.201000730536</v>
      </c>
      <c r="I28" s="132">
        <f>I44+I59*'0'!I$16+I74*'0'!I$19+I89*'0'!I$17</f>
        <v>59470.277371656484</v>
      </c>
      <c r="J28" s="132">
        <f>J44+J59*'0'!J$16+J74*'0'!J$19+J89*'0'!J$17</f>
        <v>60112.200096882087</v>
      </c>
      <c r="K28" s="132">
        <f>K44+K59*'0'!K$16+K74*'0'!K$19+K89*'0'!K$17</f>
        <v>60865.242669020816</v>
      </c>
      <c r="L28" s="132">
        <f>L44+L59*'0'!L$16+L74*'0'!L$19+L89*'0'!L$17</f>
        <v>61730.29516217902</v>
      </c>
      <c r="M28" s="132">
        <f>M44+M59*'0'!M$16+M74*'0'!M$19+M89*'0'!M$17</f>
        <v>62709.373464081014</v>
      </c>
      <c r="N28" s="132">
        <f>N44+N59*'0'!N$16+N74*'0'!N$19+N89*'0'!N$17</f>
        <v>63800.685477997213</v>
      </c>
      <c r="O28" s="132">
        <f>O44+O59*'0'!O$16+O74*'0'!O$19+O89*'0'!O$17</f>
        <v>65002.568110850247</v>
      </c>
      <c r="P28" s="132">
        <f>P44+P59*'0'!P$16+P74*'0'!P$19+P89*'0'!P$17</f>
        <v>66320.967536514028</v>
      </c>
      <c r="Q28" s="132">
        <f>Q44+Q59*'0'!Q$16+Q74*'0'!Q$19+Q89*'0'!Q$17</f>
        <v>67757.826652294825</v>
      </c>
      <c r="R28" s="132">
        <f>R44+R59*'0'!R$16+R74*'0'!R$19+R89*'0'!R$17</f>
        <v>69291.908893833112</v>
      </c>
      <c r="S28" s="132">
        <f>S44+S59*'0'!S$16+S74*'0'!S$19+S89*'0'!S$17</f>
        <v>70965.666823612162</v>
      </c>
      <c r="T28" s="132">
        <f>T44+T59*'0'!T$16+T74*'0'!T$19+T89*'0'!T$17</f>
        <v>72756.095470324639</v>
      </c>
      <c r="U28" s="132">
        <f>U44+U59*'0'!U$16+U74*'0'!U$19+U89*'0'!U$17</f>
        <v>74667.796133067081</v>
      </c>
      <c r="V28" s="132">
        <f>V44+V59*'0'!V$16+V74*'0'!V$19+V89*'0'!V$17</f>
        <v>76706.29246174873</v>
      </c>
      <c r="W28" s="132">
        <f>W44+W59*'0'!W$16+W74*'0'!W$19+W89*'0'!W$17</f>
        <v>78873.128573237496</v>
      </c>
      <c r="X28" s="132">
        <f>X44+X59*'0'!X$16+X74*'0'!X$19+X89*'0'!X$17</f>
        <v>81173.564966495134</v>
      </c>
      <c r="Y28" s="132">
        <f>Y44+Y59*'0'!Y$16+Y74*'0'!Y$19+Y89*'0'!Y$17</f>
        <v>83608.889914828789</v>
      </c>
      <c r="Z28" s="132">
        <f>Z44+Z59*'0'!Z$16+Z74*'0'!Z$19+Z89*'0'!Z$17</f>
        <v>86180.365484654423</v>
      </c>
      <c r="AA28" s="132">
        <f>AA44+AA59*'0'!AA$16+AA74*'0'!AA$19+AA89*'0'!AA$17</f>
        <v>88895.500340995175</v>
      </c>
      <c r="AB28" s="132">
        <f>AB44+AB59*'0'!AB$16+AB74*'0'!AB$19+AB89*'0'!AB$17</f>
        <v>91758.843216995127</v>
      </c>
      <c r="AC28" s="132">
        <f>AC44+AC59*'0'!AC$16+AC74*'0'!AC$19+AC89*'0'!AC$17</f>
        <v>94771.014498623204</v>
      </c>
      <c r="AD28" s="132">
        <f>AD44+AD59*'0'!AD$16+AD74*'0'!AD$19+AD89*'0'!AD$17</f>
        <v>97938.923517643794</v>
      </c>
      <c r="AE28" s="132">
        <f>AE44+AE59*'0'!AE$16+AE74*'0'!AE$19+AE89*'0'!AE$17</f>
        <v>101270.29919294995</v>
      </c>
      <c r="AF28" s="132">
        <f>AF44+AF59*'0'!AF$16+AF74*'0'!AF$19+AF89*'0'!AF$17</f>
        <v>104765.04275382163</v>
      </c>
      <c r="AG28" s="132">
        <f>AG44+AG59*'0'!AG$16+AG74*'0'!AG$19+AG89*'0'!AG$17</f>
        <v>108429.38945826047</v>
      </c>
      <c r="AH28" s="132">
        <f>AH44+AH59*'0'!AH$16+AH74*'0'!AH$19+AH89*'0'!AH$17</f>
        <v>112272.96040442027</v>
      </c>
      <c r="AI28" s="132">
        <f>AI44+AI59*'0'!AI$16+AI74*'0'!AI$19+AI89*'0'!AI$17</f>
        <v>116302.33437328599</v>
      </c>
      <c r="AJ28" s="132">
        <f>AJ44+AJ59*'0'!AJ$16+AJ74*'0'!AJ$19+AJ89*'0'!AJ$17</f>
        <v>120520.08210018136</v>
      </c>
      <c r="AK28" s="132">
        <f>AK44+AK59*'0'!AK$16+AK74*'0'!AK$19+AK89*'0'!AK$17</f>
        <v>124934.98624318663</v>
      </c>
      <c r="AL28" s="132">
        <f>AL44+AL59*'0'!AL$16+AL74*'0'!AL$19+AL89*'0'!AL$17</f>
        <v>129555.35871471516</v>
      </c>
      <c r="AM28" s="132">
        <f>AM44+AM59*'0'!AM$16+AM74*'0'!AM$19+AM89*'0'!AM$17</f>
        <v>134389.0780905362</v>
      </c>
      <c r="AN28" s="123"/>
      <c r="AO28" s="83">
        <f>SUM(D28:O28)</f>
        <v>725579.13791971712</v>
      </c>
      <c r="AP28" s="83">
        <f>SUM(P28:AA28)</f>
        <v>917198.00325160555</v>
      </c>
      <c r="AQ28" s="83">
        <f>SUM(AB28:AM28)</f>
        <v>1336908.3125646198</v>
      </c>
      <c r="AR28" s="124"/>
    </row>
    <row r="29" spans="1:44" s="64" customFormat="1" ht="13.2" outlineLevel="1">
      <c r="A29" s="147" t="s">
        <v>201</v>
      </c>
      <c r="B29" s="126" t="s">
        <v>161</v>
      </c>
      <c r="C29" s="82"/>
      <c r="D29" s="132">
        <f>D45+D60*'0'!D$16+D75*'0'!D$19+D90*'0'!D$17</f>
        <v>7494.6526562500003</v>
      </c>
      <c r="E29" s="132">
        <f>E45+E60*'0'!E$16+E75*'0'!E$19+E90*'0'!E$17</f>
        <v>7556.0649993489551</v>
      </c>
      <c r="F29" s="132">
        <f>F45+F60*'0'!F$16+F75*'0'!F$19+F90*'0'!F$17</f>
        <v>7606.5053957790769</v>
      </c>
      <c r="G29" s="132">
        <f>G45+G60*'0'!G$16+G75*'0'!G$19+G90*'0'!G$17</f>
        <v>7669.479920933858</v>
      </c>
      <c r="H29" s="132">
        <f>H45+H60*'0'!H$16+H75*'0'!H$19+H90*'0'!H$17</f>
        <v>7748.1207279460414</v>
      </c>
      <c r="I29" s="132">
        <f>I45+I60*'0'!I$16+I75*'0'!I$19+I90*'0'!I$17</f>
        <v>7842.1319845816106</v>
      </c>
      <c r="J29" s="132">
        <f>J45+J60*'0'!J$16+J75*'0'!J$19+J90*'0'!J$17</f>
        <v>7948.706561589519</v>
      </c>
      <c r="K29" s="132">
        <f>K45+K60*'0'!K$16+K75*'0'!K$19+K90*'0'!K$17</f>
        <v>8068.302060170181</v>
      </c>
      <c r="L29" s="132">
        <f>L45+L60*'0'!L$16+L75*'0'!L$19+L90*'0'!L$17</f>
        <v>8203.3869209732529</v>
      </c>
      <c r="M29" s="132">
        <f>M45+M60*'0'!M$16+M75*'0'!M$19+M90*'0'!M$17</f>
        <v>8354.1873485122414</v>
      </c>
      <c r="N29" s="132">
        <f>N45+N60*'0'!N$16+N75*'0'!N$19+N90*'0'!N$17</f>
        <v>8520.4250505469445</v>
      </c>
      <c r="O29" s="132">
        <f>O45+O60*'0'!O$16+O75*'0'!O$19+O90*'0'!O$17</f>
        <v>8701.8419273159707</v>
      </c>
      <c r="P29" s="132">
        <f>P45+P60*'0'!P$16+P75*'0'!P$19+P90*'0'!P$17</f>
        <v>8899.1972153439274</v>
      </c>
      <c r="Q29" s="132">
        <f>Q45+Q60*'0'!Q$16+Q75*'0'!Q$19+Q90*'0'!Q$17</f>
        <v>9112.7189402652675</v>
      </c>
      <c r="R29" s="132">
        <f>R45+R60*'0'!R$16+R75*'0'!R$19+R90*'0'!R$17</f>
        <v>9342.1313444842999</v>
      </c>
      <c r="S29" s="132">
        <f>S45+S60*'0'!S$16+S75*'0'!S$19+S90*'0'!S$17</f>
        <v>9587.6768612094565</v>
      </c>
      <c r="T29" s="132">
        <f>T45+T60*'0'!T$16+T75*'0'!T$19+T90*'0'!T$17</f>
        <v>9849.0898662504842</v>
      </c>
      <c r="U29" s="132">
        <f>U45+U60*'0'!U$16+U75*'0'!U$19+U90*'0'!U$17</f>
        <v>10129.155824623349</v>
      </c>
      <c r="V29" s="132">
        <f>V45+V60*'0'!V$16+V75*'0'!V$19+V90*'0'!V$17</f>
        <v>10428.405849273046</v>
      </c>
      <c r="W29" s="132">
        <f>W45+W60*'0'!W$16+W75*'0'!W$19+W90*'0'!W$17</f>
        <v>10746.857427830975</v>
      </c>
      <c r="X29" s="132">
        <f>X45+X60*'0'!X$16+X75*'0'!X$19+X90*'0'!X$17</f>
        <v>11085.039141366515</v>
      </c>
      <c r="Y29" s="132">
        <f>Y45+Y60*'0'!Y$16+Y75*'0'!Y$19+Y90*'0'!Y$17</f>
        <v>11442.96422935579</v>
      </c>
      <c r="Z29" s="132">
        <f>Z45+Z60*'0'!Z$16+Z75*'0'!Z$19+Z90*'0'!Z$17</f>
        <v>11820.655544545656</v>
      </c>
      <c r="AA29" s="132">
        <f>AA45+AA60*'0'!AA$16+AA75*'0'!AA$19+AA90*'0'!AA$17</f>
        <v>12221.177031124582</v>
      </c>
      <c r="AB29" s="132">
        <f>AB45+AB60*'0'!AB$16+AB75*'0'!AB$19+AB90*'0'!AB$17</f>
        <v>12644.829802821054</v>
      </c>
      <c r="AC29" s="132">
        <f>AC45+AC60*'0'!AC$16+AC75*'0'!AC$19+AC90*'0'!AC$17</f>
        <v>13091.416563535357</v>
      </c>
      <c r="AD29" s="132">
        <f>AD45+AD60*'0'!AD$16+AD75*'0'!AD$19+AD90*'0'!AD$17</f>
        <v>13563.797993211168</v>
      </c>
      <c r="AE29" s="132">
        <f>AE45+AE60*'0'!AE$16+AE75*'0'!AE$19+AE90*'0'!AE$17</f>
        <v>14062.586177058936</v>
      </c>
      <c r="AF29" s="132">
        <f>AF45+AF60*'0'!AF$16+AF75*'0'!AF$19+AF90*'0'!AF$17</f>
        <v>14587.3843179141</v>
      </c>
      <c r="AG29" s="132">
        <f>AG45+AG60*'0'!AG$16+AG75*'0'!AG$19+AG90*'0'!AG$17</f>
        <v>15140.86825723465</v>
      </c>
      <c r="AH29" s="132">
        <f>AH45+AH60*'0'!AH$16+AH75*'0'!AH$19+AH90*'0'!AH$17</f>
        <v>15726.011525407788</v>
      </c>
      <c r="AI29" s="132">
        <f>AI45+AI60*'0'!AI$16+AI75*'0'!AI$19+AI90*'0'!AI$17</f>
        <v>16343.044883972285</v>
      </c>
      <c r="AJ29" s="132">
        <f>AJ45+AJ60*'0'!AJ$16+AJ75*'0'!AJ$19+AJ90*'0'!AJ$17</f>
        <v>16991.718513822707</v>
      </c>
      <c r="AK29" s="132">
        <f>AK45+AK60*'0'!AK$16+AK75*'0'!AK$19+AK90*'0'!AK$17</f>
        <v>17674.856383327846</v>
      </c>
      <c r="AL29" s="132">
        <f>AL45+AL60*'0'!AL$16+AL75*'0'!AL$19+AL90*'0'!AL$17</f>
        <v>18395.081914086521</v>
      </c>
      <c r="AM29" s="132">
        <f>AM45+AM60*'0'!AM$16+AM75*'0'!AM$19+AM90*'0'!AM$17</f>
        <v>19154.834453541014</v>
      </c>
      <c r="AN29" s="123"/>
      <c r="AO29" s="83">
        <f t="shared" ref="AO29" si="23">SUM(D29:O29)</f>
        <v>95713.805553947648</v>
      </c>
      <c r="AP29" s="83">
        <f t="shared" ref="AP29" si="24">SUM(P29:AA29)</f>
        <v>124665.06927567335</v>
      </c>
      <c r="AQ29" s="83">
        <f>SUM(AB29:AM29)</f>
        <v>187376.43078593345</v>
      </c>
      <c r="AR29" s="124"/>
    </row>
    <row r="30" spans="1:44" s="64" customFormat="1" ht="13.2" outlineLevel="1">
      <c r="A30" s="147" t="s">
        <v>177</v>
      </c>
      <c r="B30" s="126" t="s">
        <v>161</v>
      </c>
      <c r="C30" s="82"/>
      <c r="D30" s="132">
        <f>-'OPEX+CAPEX'!I190</f>
        <v>-346.25223214285711</v>
      </c>
      <c r="E30" s="132">
        <f>-'OPEX+CAPEX'!J190</f>
        <v>-352.68214285714282</v>
      </c>
      <c r="F30" s="132">
        <f>-'OPEX+CAPEX'!K190</f>
        <v>-359.36366517857135</v>
      </c>
      <c r="G30" s="132">
        <f>-'OPEX+CAPEX'!L190</f>
        <v>-366.20272687499994</v>
      </c>
      <c r="H30" s="132">
        <f>-'OPEX+CAPEX'!M190</f>
        <v>-373.4548303982142</v>
      </c>
      <c r="I30" s="132">
        <f>-'OPEX+CAPEX'!N190</f>
        <v>-380.86103442857137</v>
      </c>
      <c r="J30" s="132">
        <f>-'OPEX+CAPEX'!O190</f>
        <v>-388.67599160846561</v>
      </c>
      <c r="K30" s="132">
        <f>-'OPEX+CAPEX'!P190</f>
        <v>-396.8468070716894</v>
      </c>
      <c r="L30" s="132">
        <f>-'OPEX+CAPEX'!Q190</f>
        <v>-405.59198312728091</v>
      </c>
      <c r="M30" s="132">
        <f>-'OPEX+CAPEX'!R190</f>
        <v>-414.9012857570662</v>
      </c>
      <c r="N30" s="132">
        <f>-'OPEX+CAPEX'!S190</f>
        <v>-424.98735302557242</v>
      </c>
      <c r="O30" s="132">
        <f>-'OPEX+CAPEX'!T190</f>
        <v>-435.99381082588218</v>
      </c>
      <c r="P30" s="132">
        <f>-'OPEX+CAPEX'!U190</f>
        <v>-444.39846365378673</v>
      </c>
      <c r="Q30" s="132">
        <f>-'OPEX+CAPEX'!V190</f>
        <v>-452.8921094609741</v>
      </c>
      <c r="R30" s="132">
        <f>-'OPEX+CAPEX'!W190</f>
        <v>-461.65099727625</v>
      </c>
      <c r="S30" s="132">
        <f>-'OPEX+CAPEX'!X190</f>
        <v>-470.57122530216543</v>
      </c>
      <c r="T30" s="132">
        <f>-'OPEX+CAPEX'!Y190</f>
        <v>-479.67055771668538</v>
      </c>
      <c r="U30" s="132">
        <f>-'OPEX+CAPEX'!Z190</f>
        <v>-489.03909675586203</v>
      </c>
      <c r="V30" s="132">
        <f>-'OPEX+CAPEX'!AA190</f>
        <v>-498.63538783825476</v>
      </c>
      <c r="W30" s="132">
        <f>-'OPEX+CAPEX'!AB190</f>
        <v>-508.45747496514838</v>
      </c>
      <c r="X30" s="132">
        <f>-'OPEX+CAPEX'!AC190</f>
        <v>-518.54295085013996</v>
      </c>
      <c r="Y30" s="132">
        <f>-'OPEX+CAPEX'!AD190</f>
        <v>-528.80829039523348</v>
      </c>
      <c r="Z30" s="132">
        <f>-'OPEX+CAPEX'!AE190</f>
        <v>-539.35161394478712</v>
      </c>
      <c r="AA30" s="132">
        <f>-'OPEX+CAPEX'!AF190</f>
        <v>-550.18847396297383</v>
      </c>
      <c r="AB30" s="132">
        <f>-'OPEX+CAPEX'!AG190</f>
        <v>-561.27154302371707</v>
      </c>
      <c r="AC30" s="132">
        <f>-'OPEX+CAPEX'!AH190</f>
        <v>-572.59335961753629</v>
      </c>
      <c r="AD30" s="132">
        <f>-'OPEX+CAPEX'!AI190</f>
        <v>-584.26614297540539</v>
      </c>
      <c r="AE30" s="132">
        <f>-'OPEX+CAPEX'!AJ190</f>
        <v>-596.19917286622763</v>
      </c>
      <c r="AF30" s="132">
        <f>-'OPEX+CAPEX'!AK190</f>
        <v>-608.3819650062959</v>
      </c>
      <c r="AG30" s="132">
        <f>-'OPEX+CAPEX'!AL190</f>
        <v>-620.92157012189159</v>
      </c>
      <c r="AH30" s="132">
        <f>-'OPEX+CAPEX'!AM190</f>
        <v>-633.78318595834776</v>
      </c>
      <c r="AI30" s="132">
        <f>-'OPEX+CAPEX'!AN190</f>
        <v>-646.97076852044188</v>
      </c>
      <c r="AJ30" s="132">
        <f>-'OPEX+CAPEX'!AO190</f>
        <v>-660.44676641764715</v>
      </c>
      <c r="AK30" s="132">
        <f>-'OPEX+CAPEX'!AP190</f>
        <v>-674.35029100477868</v>
      </c>
      <c r="AL30" s="132">
        <f>-'OPEX+CAPEX'!AQ190</f>
        <v>-688.5431567269045</v>
      </c>
      <c r="AM30" s="132">
        <f>-'OPEX+CAPEX'!AR190</f>
        <v>-703.19459671529421</v>
      </c>
      <c r="AN30" s="123"/>
      <c r="AO30" s="83">
        <f t="shared" ref="AO30" si="25">SUM(D30:O30)</f>
        <v>-4645.8138632963128</v>
      </c>
      <c r="AP30" s="83">
        <f t="shared" ref="AP30" si="26">SUM(P30:AA30)</f>
        <v>-5942.2066421222617</v>
      </c>
      <c r="AQ30" s="83">
        <f t="shared" ref="AQ30" si="27">SUM(AB30:AM30)</f>
        <v>-7550.9225189544877</v>
      </c>
      <c r="AR30" s="124"/>
    </row>
    <row r="31" spans="1:44" outlineLevel="1">
      <c r="A31" s="145" t="s">
        <v>190</v>
      </c>
    </row>
    <row r="32" spans="1:44" s="64" customFormat="1" ht="13.2" outlineLevel="1">
      <c r="A32" s="147" t="s">
        <v>217</v>
      </c>
      <c r="B32" s="122" t="s">
        <v>158</v>
      </c>
      <c r="C32" s="125">
        <v>9000</v>
      </c>
      <c r="D32" s="89">
        <f>C32+D34</f>
        <v>9360</v>
      </c>
      <c r="E32" s="89">
        <f>D32+E34</f>
        <v>9734</v>
      </c>
      <c r="F32" s="89">
        <f t="shared" ref="F32:AM32" si="28">E32+F34</f>
        <v>10123</v>
      </c>
      <c r="G32" s="89">
        <f t="shared" si="28"/>
        <v>10527</v>
      </c>
      <c r="H32" s="89">
        <f t="shared" si="28"/>
        <v>10948</v>
      </c>
      <c r="I32" s="89">
        <f t="shared" si="28"/>
        <v>11385</v>
      </c>
      <c r="J32" s="89">
        <f t="shared" si="28"/>
        <v>11840</v>
      </c>
      <c r="K32" s="89">
        <f t="shared" si="28"/>
        <v>12313</v>
      </c>
      <c r="L32" s="89">
        <f t="shared" si="28"/>
        <v>12805</v>
      </c>
      <c r="M32" s="89">
        <f t="shared" si="28"/>
        <v>13317</v>
      </c>
      <c r="N32" s="89">
        <f t="shared" si="28"/>
        <v>13849</v>
      </c>
      <c r="O32" s="89">
        <f t="shared" si="28"/>
        <v>14402</v>
      </c>
      <c r="P32" s="89">
        <f t="shared" si="28"/>
        <v>14978</v>
      </c>
      <c r="Q32" s="89">
        <f t="shared" si="28"/>
        <v>15577</v>
      </c>
      <c r="R32" s="89">
        <f t="shared" si="28"/>
        <v>16200</v>
      </c>
      <c r="S32" s="89">
        <f t="shared" si="28"/>
        <v>16848</v>
      </c>
      <c r="T32" s="89">
        <f t="shared" si="28"/>
        <v>17521</v>
      </c>
      <c r="U32" s="89">
        <f t="shared" si="28"/>
        <v>18221</v>
      </c>
      <c r="V32" s="89">
        <f t="shared" si="28"/>
        <v>18949</v>
      </c>
      <c r="W32" s="89">
        <f t="shared" si="28"/>
        <v>19706</v>
      </c>
      <c r="X32" s="89">
        <f t="shared" si="28"/>
        <v>20494</v>
      </c>
      <c r="Y32" s="89">
        <f t="shared" si="28"/>
        <v>21313</v>
      </c>
      <c r="Z32" s="89">
        <f t="shared" si="28"/>
        <v>22165</v>
      </c>
      <c r="AA32" s="89">
        <f t="shared" si="28"/>
        <v>23051</v>
      </c>
      <c r="AB32" s="89">
        <f t="shared" si="28"/>
        <v>23973</v>
      </c>
      <c r="AC32" s="89">
        <f t="shared" si="28"/>
        <v>24931</v>
      </c>
      <c r="AD32" s="89">
        <f t="shared" si="28"/>
        <v>25928</v>
      </c>
      <c r="AE32" s="89">
        <f t="shared" si="28"/>
        <v>26965</v>
      </c>
      <c r="AF32" s="89">
        <f t="shared" si="28"/>
        <v>28043</v>
      </c>
      <c r="AG32" s="89">
        <f t="shared" si="28"/>
        <v>29164</v>
      </c>
      <c r="AH32" s="89">
        <f t="shared" si="28"/>
        <v>30330</v>
      </c>
      <c r="AI32" s="89">
        <f t="shared" si="28"/>
        <v>31543</v>
      </c>
      <c r="AJ32" s="89">
        <f t="shared" si="28"/>
        <v>32804</v>
      </c>
      <c r="AK32" s="89">
        <f t="shared" si="28"/>
        <v>34116</v>
      </c>
      <c r="AL32" s="89">
        <f t="shared" si="28"/>
        <v>35480</v>
      </c>
      <c r="AM32" s="89">
        <f t="shared" si="28"/>
        <v>36899</v>
      </c>
      <c r="AN32" s="123"/>
      <c r="AO32" s="83">
        <f>AVERAGE(D32:O32)</f>
        <v>11716.916666666666</v>
      </c>
      <c r="AP32" s="83">
        <f>AVERAGE(P32:AA32)</f>
        <v>18751.916666666668</v>
      </c>
      <c r="AQ32" s="83">
        <f>AVERAGE(AB32:AM32)</f>
        <v>30014.666666666668</v>
      </c>
    </row>
    <row r="33" spans="1:43" s="64" customFormat="1" ht="13.2" outlineLevel="1">
      <c r="A33" s="147" t="s">
        <v>216</v>
      </c>
      <c r="B33" s="122" t="s">
        <v>168</v>
      </c>
      <c r="C33" s="82"/>
      <c r="D33" s="133">
        <v>0.04</v>
      </c>
      <c r="E33" s="133">
        <v>0.04</v>
      </c>
      <c r="F33" s="133">
        <v>0.04</v>
      </c>
      <c r="G33" s="133">
        <v>0.04</v>
      </c>
      <c r="H33" s="133">
        <v>0.04</v>
      </c>
      <c r="I33" s="133">
        <v>0.04</v>
      </c>
      <c r="J33" s="133">
        <v>0.04</v>
      </c>
      <c r="K33" s="133">
        <v>0.04</v>
      </c>
      <c r="L33" s="133">
        <v>0.04</v>
      </c>
      <c r="M33" s="133">
        <v>0.04</v>
      </c>
      <c r="N33" s="133">
        <v>0.04</v>
      </c>
      <c r="O33" s="133">
        <v>0.04</v>
      </c>
      <c r="P33" s="133">
        <v>0.04</v>
      </c>
      <c r="Q33" s="133">
        <v>0.04</v>
      </c>
      <c r="R33" s="133">
        <v>0.04</v>
      </c>
      <c r="S33" s="133">
        <v>0.04</v>
      </c>
      <c r="T33" s="133">
        <v>0.04</v>
      </c>
      <c r="U33" s="133">
        <v>0.04</v>
      </c>
      <c r="V33" s="133">
        <v>0.04</v>
      </c>
      <c r="W33" s="133">
        <v>0.04</v>
      </c>
      <c r="X33" s="133">
        <v>0.04</v>
      </c>
      <c r="Y33" s="133">
        <v>0.04</v>
      </c>
      <c r="Z33" s="133">
        <v>0.04</v>
      </c>
      <c r="AA33" s="133">
        <v>0.04</v>
      </c>
      <c r="AB33" s="133">
        <v>0.04</v>
      </c>
      <c r="AC33" s="133">
        <v>0.04</v>
      </c>
      <c r="AD33" s="133">
        <v>0.04</v>
      </c>
      <c r="AE33" s="133">
        <v>0.04</v>
      </c>
      <c r="AF33" s="133">
        <v>0.04</v>
      </c>
      <c r="AG33" s="133">
        <v>0.04</v>
      </c>
      <c r="AH33" s="133">
        <v>0.04</v>
      </c>
      <c r="AI33" s="133">
        <v>0.04</v>
      </c>
      <c r="AJ33" s="133">
        <v>0.04</v>
      </c>
      <c r="AK33" s="133">
        <v>0.04</v>
      </c>
      <c r="AL33" s="133">
        <v>0.04</v>
      </c>
      <c r="AM33" s="133">
        <v>0.04</v>
      </c>
      <c r="AN33" s="123"/>
      <c r="AO33" s="83">
        <f>O33</f>
        <v>0.04</v>
      </c>
      <c r="AP33" s="83">
        <f>AA33</f>
        <v>0.04</v>
      </c>
      <c r="AQ33" s="83">
        <f>AM33</f>
        <v>0.04</v>
      </c>
    </row>
    <row r="34" spans="1:43" s="64" customFormat="1" ht="13.2" outlineLevel="1">
      <c r="A34" s="147" t="s">
        <v>209</v>
      </c>
      <c r="B34" s="122" t="s">
        <v>158</v>
      </c>
      <c r="C34" s="82"/>
      <c r="D34" s="89">
        <f>INT(C32*D33)</f>
        <v>360</v>
      </c>
      <c r="E34" s="89">
        <f>INT(D32*E33)</f>
        <v>374</v>
      </c>
      <c r="F34" s="89">
        <f t="shared" ref="F34:AM34" si="29">INT(E32*F33)</f>
        <v>389</v>
      </c>
      <c r="G34" s="89">
        <f t="shared" si="29"/>
        <v>404</v>
      </c>
      <c r="H34" s="89">
        <f t="shared" si="29"/>
        <v>421</v>
      </c>
      <c r="I34" s="89">
        <f t="shared" si="29"/>
        <v>437</v>
      </c>
      <c r="J34" s="89">
        <f t="shared" si="29"/>
        <v>455</v>
      </c>
      <c r="K34" s="89">
        <f t="shared" si="29"/>
        <v>473</v>
      </c>
      <c r="L34" s="89">
        <f t="shared" si="29"/>
        <v>492</v>
      </c>
      <c r="M34" s="89">
        <f t="shared" si="29"/>
        <v>512</v>
      </c>
      <c r="N34" s="89">
        <f t="shared" si="29"/>
        <v>532</v>
      </c>
      <c r="O34" s="89">
        <f t="shared" si="29"/>
        <v>553</v>
      </c>
      <c r="P34" s="89">
        <f t="shared" si="29"/>
        <v>576</v>
      </c>
      <c r="Q34" s="89">
        <f t="shared" si="29"/>
        <v>599</v>
      </c>
      <c r="R34" s="89">
        <f t="shared" si="29"/>
        <v>623</v>
      </c>
      <c r="S34" s="89">
        <f t="shared" si="29"/>
        <v>648</v>
      </c>
      <c r="T34" s="89">
        <f t="shared" si="29"/>
        <v>673</v>
      </c>
      <c r="U34" s="89">
        <f t="shared" si="29"/>
        <v>700</v>
      </c>
      <c r="V34" s="89">
        <f t="shared" si="29"/>
        <v>728</v>
      </c>
      <c r="W34" s="89">
        <f t="shared" si="29"/>
        <v>757</v>
      </c>
      <c r="X34" s="89">
        <f t="shared" si="29"/>
        <v>788</v>
      </c>
      <c r="Y34" s="89">
        <f t="shared" si="29"/>
        <v>819</v>
      </c>
      <c r="Z34" s="89">
        <f t="shared" si="29"/>
        <v>852</v>
      </c>
      <c r="AA34" s="89">
        <f t="shared" si="29"/>
        <v>886</v>
      </c>
      <c r="AB34" s="89">
        <f t="shared" si="29"/>
        <v>922</v>
      </c>
      <c r="AC34" s="89">
        <f t="shared" si="29"/>
        <v>958</v>
      </c>
      <c r="AD34" s="89">
        <f t="shared" si="29"/>
        <v>997</v>
      </c>
      <c r="AE34" s="89">
        <f t="shared" si="29"/>
        <v>1037</v>
      </c>
      <c r="AF34" s="89">
        <f t="shared" si="29"/>
        <v>1078</v>
      </c>
      <c r="AG34" s="89">
        <f t="shared" si="29"/>
        <v>1121</v>
      </c>
      <c r="AH34" s="89">
        <f t="shared" si="29"/>
        <v>1166</v>
      </c>
      <c r="AI34" s="89">
        <f t="shared" si="29"/>
        <v>1213</v>
      </c>
      <c r="AJ34" s="89">
        <f t="shared" si="29"/>
        <v>1261</v>
      </c>
      <c r="AK34" s="89">
        <f t="shared" si="29"/>
        <v>1312</v>
      </c>
      <c r="AL34" s="89">
        <f t="shared" si="29"/>
        <v>1364</v>
      </c>
      <c r="AM34" s="89">
        <f t="shared" si="29"/>
        <v>1419</v>
      </c>
      <c r="AN34" s="123"/>
      <c r="AO34" s="83">
        <f>SUM(D34:O34)</f>
        <v>5402</v>
      </c>
      <c r="AP34" s="83">
        <f>SUM(P34:AA34)</f>
        <v>8649</v>
      </c>
      <c r="AQ34" s="83">
        <f>SUM(AB34:AM34)</f>
        <v>13848</v>
      </c>
    </row>
    <row r="35" spans="1:43" s="64" customFormat="1" ht="13.2" outlineLevel="1">
      <c r="A35" s="147" t="s">
        <v>219</v>
      </c>
      <c r="B35" s="126" t="s">
        <v>161</v>
      </c>
      <c r="C35" s="82"/>
      <c r="D35" s="125">
        <v>600</v>
      </c>
      <c r="E35" s="125">
        <v>600</v>
      </c>
      <c r="F35" s="125">
        <v>600</v>
      </c>
      <c r="G35" s="125">
        <v>600</v>
      </c>
      <c r="H35" s="125">
        <v>600</v>
      </c>
      <c r="I35" s="125">
        <v>600</v>
      </c>
      <c r="J35" s="125">
        <v>600</v>
      </c>
      <c r="K35" s="125">
        <v>600</v>
      </c>
      <c r="L35" s="125">
        <v>600</v>
      </c>
      <c r="M35" s="125">
        <v>600</v>
      </c>
      <c r="N35" s="125">
        <v>600</v>
      </c>
      <c r="O35" s="125">
        <v>600</v>
      </c>
      <c r="P35" s="125">
        <v>600</v>
      </c>
      <c r="Q35" s="125">
        <v>600</v>
      </c>
      <c r="R35" s="125">
        <v>600</v>
      </c>
      <c r="S35" s="125">
        <v>600</v>
      </c>
      <c r="T35" s="125">
        <v>600</v>
      </c>
      <c r="U35" s="125">
        <v>600</v>
      </c>
      <c r="V35" s="125">
        <v>600</v>
      </c>
      <c r="W35" s="125">
        <v>600</v>
      </c>
      <c r="X35" s="125">
        <v>600</v>
      </c>
      <c r="Y35" s="125">
        <v>600</v>
      </c>
      <c r="Z35" s="125">
        <v>600</v>
      </c>
      <c r="AA35" s="125">
        <v>600</v>
      </c>
      <c r="AB35" s="125">
        <v>600</v>
      </c>
      <c r="AC35" s="125">
        <v>600</v>
      </c>
      <c r="AD35" s="125">
        <v>600</v>
      </c>
      <c r="AE35" s="125">
        <v>600</v>
      </c>
      <c r="AF35" s="125">
        <v>600</v>
      </c>
      <c r="AG35" s="125">
        <v>600</v>
      </c>
      <c r="AH35" s="125">
        <v>600</v>
      </c>
      <c r="AI35" s="125">
        <v>600</v>
      </c>
      <c r="AJ35" s="125">
        <v>600</v>
      </c>
      <c r="AK35" s="125">
        <v>600</v>
      </c>
      <c r="AL35" s="125">
        <v>600</v>
      </c>
      <c r="AM35" s="125">
        <v>600</v>
      </c>
      <c r="AN35" s="123"/>
      <c r="AO35" s="83">
        <f>AVERAGE(D35:O35)</f>
        <v>600</v>
      </c>
      <c r="AP35" s="83">
        <f>AVERAGE(P35:AA35)</f>
        <v>600</v>
      </c>
      <c r="AQ35" s="83">
        <f>AVERAGE(AB35:AM35)</f>
        <v>600</v>
      </c>
    </row>
    <row r="36" spans="1:43" s="64" customFormat="1" ht="13.2" outlineLevel="1">
      <c r="A36" s="147" t="s">
        <v>210</v>
      </c>
      <c r="B36" s="126" t="s">
        <v>161</v>
      </c>
      <c r="C36" s="82"/>
      <c r="D36" s="89">
        <f>D34*D35</f>
        <v>216000</v>
      </c>
      <c r="E36" s="89">
        <f>E34*E35</f>
        <v>224400</v>
      </c>
      <c r="F36" s="89">
        <f t="shared" ref="F36:AM36" si="30">F34*F35</f>
        <v>233400</v>
      </c>
      <c r="G36" s="89">
        <f t="shared" si="30"/>
        <v>242400</v>
      </c>
      <c r="H36" s="89">
        <f t="shared" si="30"/>
        <v>252600</v>
      </c>
      <c r="I36" s="89">
        <f t="shared" si="30"/>
        <v>262200</v>
      </c>
      <c r="J36" s="89">
        <f t="shared" si="30"/>
        <v>273000</v>
      </c>
      <c r="K36" s="89">
        <f t="shared" si="30"/>
        <v>283800</v>
      </c>
      <c r="L36" s="89">
        <f t="shared" si="30"/>
        <v>295200</v>
      </c>
      <c r="M36" s="89">
        <f t="shared" si="30"/>
        <v>307200</v>
      </c>
      <c r="N36" s="89">
        <f t="shared" si="30"/>
        <v>319200</v>
      </c>
      <c r="O36" s="89">
        <f t="shared" si="30"/>
        <v>331800</v>
      </c>
      <c r="P36" s="89">
        <f t="shared" si="30"/>
        <v>345600</v>
      </c>
      <c r="Q36" s="89">
        <f t="shared" si="30"/>
        <v>359400</v>
      </c>
      <c r="R36" s="89">
        <f t="shared" si="30"/>
        <v>373800</v>
      </c>
      <c r="S36" s="89">
        <f t="shared" si="30"/>
        <v>388800</v>
      </c>
      <c r="T36" s="89">
        <f t="shared" si="30"/>
        <v>403800</v>
      </c>
      <c r="U36" s="89">
        <f t="shared" si="30"/>
        <v>420000</v>
      </c>
      <c r="V36" s="89">
        <f t="shared" si="30"/>
        <v>436800</v>
      </c>
      <c r="W36" s="89">
        <f t="shared" si="30"/>
        <v>454200</v>
      </c>
      <c r="X36" s="89">
        <f t="shared" si="30"/>
        <v>472800</v>
      </c>
      <c r="Y36" s="89">
        <f t="shared" si="30"/>
        <v>491400</v>
      </c>
      <c r="Z36" s="89">
        <f t="shared" si="30"/>
        <v>511200</v>
      </c>
      <c r="AA36" s="89">
        <f t="shared" si="30"/>
        <v>531600</v>
      </c>
      <c r="AB36" s="89">
        <f t="shared" si="30"/>
        <v>553200</v>
      </c>
      <c r="AC36" s="89">
        <f t="shared" si="30"/>
        <v>574800</v>
      </c>
      <c r="AD36" s="89">
        <f t="shared" si="30"/>
        <v>598200</v>
      </c>
      <c r="AE36" s="89">
        <f t="shared" si="30"/>
        <v>622200</v>
      </c>
      <c r="AF36" s="89">
        <f t="shared" si="30"/>
        <v>646800</v>
      </c>
      <c r="AG36" s="89">
        <f t="shared" si="30"/>
        <v>672600</v>
      </c>
      <c r="AH36" s="89">
        <f t="shared" si="30"/>
        <v>699600</v>
      </c>
      <c r="AI36" s="89">
        <f t="shared" si="30"/>
        <v>727800</v>
      </c>
      <c r="AJ36" s="89">
        <f t="shared" si="30"/>
        <v>756600</v>
      </c>
      <c r="AK36" s="89">
        <f t="shared" si="30"/>
        <v>787200</v>
      </c>
      <c r="AL36" s="89">
        <f t="shared" si="30"/>
        <v>818400</v>
      </c>
      <c r="AM36" s="89">
        <f t="shared" si="30"/>
        <v>851400</v>
      </c>
      <c r="AN36" s="123"/>
      <c r="AO36" s="83">
        <f>SUM(D36:O36)</f>
        <v>3241200</v>
      </c>
      <c r="AP36" s="83">
        <f>SUM(P36:AA36)</f>
        <v>5189400</v>
      </c>
      <c r="AQ36" s="83">
        <f>SUM(AB36:AM36)</f>
        <v>8308800</v>
      </c>
    </row>
    <row r="37" spans="1:43" s="64" customFormat="1" ht="13.2" outlineLevel="1">
      <c r="A37" s="147" t="s">
        <v>211</v>
      </c>
      <c r="B37" s="126" t="s">
        <v>161</v>
      </c>
      <c r="C37" s="82"/>
      <c r="D37" s="89"/>
      <c r="E37" s="89">
        <f>-D43/2</f>
        <v>24139.375</v>
      </c>
      <c r="F37" s="89">
        <f t="shared" ref="F37:AM37" si="31">-E43/2</f>
        <v>24190.533723958335</v>
      </c>
      <c r="G37" s="89">
        <f t="shared" si="31"/>
        <v>24351.77554055447</v>
      </c>
      <c r="H37" s="89">
        <f t="shared" si="31"/>
        <v>24554.280517784806</v>
      </c>
      <c r="I37" s="89">
        <f t="shared" si="31"/>
        <v>24799.645393720235</v>
      </c>
      <c r="J37" s="89">
        <f t="shared" si="31"/>
        <v>25087.580006711214</v>
      </c>
      <c r="K37" s="89">
        <f t="shared" si="31"/>
        <v>25417.81224183516</v>
      </c>
      <c r="L37" s="89">
        <f t="shared" si="31"/>
        <v>25791.707067083214</v>
      </c>
      <c r="M37" s="89">
        <f t="shared" si="31"/>
        <v>26208.939161857383</v>
      </c>
      <c r="N37" s="89">
        <f t="shared" si="31"/>
        <v>26670.827287301228</v>
      </c>
      <c r="O37" s="89">
        <f t="shared" si="31"/>
        <v>27177.001957069297</v>
      </c>
      <c r="P37" s="89">
        <f t="shared" si="31"/>
        <v>27727.114730086003</v>
      </c>
      <c r="Q37" s="89">
        <f t="shared" si="31"/>
        <v>28324.082642942751</v>
      </c>
      <c r="R37" s="89">
        <f t="shared" si="31"/>
        <v>28969.058837014236</v>
      </c>
      <c r="S37" s="89">
        <f t="shared" si="31"/>
        <v>29661.52482000507</v>
      </c>
      <c r="T37" s="89">
        <f t="shared" si="31"/>
        <v>30402.614743075916</v>
      </c>
      <c r="U37" s="89">
        <f t="shared" si="31"/>
        <v>31191.782717238795</v>
      </c>
      <c r="V37" s="89">
        <f t="shared" si="31"/>
        <v>32030.136741165217</v>
      </c>
      <c r="W37" s="89">
        <f t="shared" si="31"/>
        <v>32920.355935973457</v>
      </c>
      <c r="X37" s="89">
        <f t="shared" si="31"/>
        <v>33863.370723508706</v>
      </c>
      <c r="Y37" s="89">
        <f t="shared" si="31"/>
        <v>34861.699780369359</v>
      </c>
      <c r="Z37" s="89">
        <f t="shared" si="31"/>
        <v>35916.120190632231</v>
      </c>
      <c r="AA37" s="89">
        <f t="shared" si="31"/>
        <v>37027.379110188747</v>
      </c>
      <c r="AB37" s="89">
        <f t="shared" si="31"/>
        <v>38197.815465285705</v>
      </c>
      <c r="AC37" s="89">
        <f t="shared" si="31"/>
        <v>39429.659593996657</v>
      </c>
      <c r="AD37" s="89">
        <f t="shared" si="31"/>
        <v>40723.417692582378</v>
      </c>
      <c r="AE37" s="89">
        <f t="shared" si="31"/>
        <v>42081.203058937746</v>
      </c>
      <c r="AF37" s="89">
        <f t="shared" si="31"/>
        <v>43506.655420526222</v>
      </c>
      <c r="AG37" s="89">
        <f t="shared" si="31"/>
        <v>44999.998099548458</v>
      </c>
      <c r="AH37" s="89">
        <f t="shared" si="31"/>
        <v>46563.078714521253</v>
      </c>
      <c r="AI37" s="89">
        <f t="shared" si="31"/>
        <v>48199.283111833298</v>
      </c>
      <c r="AJ37" s="89">
        <f t="shared" si="31"/>
        <v>49911.842019521348</v>
      </c>
      <c r="AK37" s="89">
        <f t="shared" si="31"/>
        <v>51702.217549109359</v>
      </c>
      <c r="AL37" s="89">
        <f t="shared" si="31"/>
        <v>53573.436416318931</v>
      </c>
      <c r="AM37" s="89">
        <f t="shared" si="31"/>
        <v>55528.38615832603</v>
      </c>
      <c r="AN37" s="123"/>
      <c r="AO37" s="83">
        <f>SUM(D37:O37)</f>
        <v>278389.47789787536</v>
      </c>
      <c r="AP37" s="83">
        <f>SUM(P37:AA37)</f>
        <v>382895.24097220047</v>
      </c>
      <c r="AQ37" s="83">
        <f>SUM(AB37:AM37)</f>
        <v>554416.99330050743</v>
      </c>
    </row>
    <row r="38" spans="1:43" s="130" customFormat="1" ht="13.2" outlineLevel="1">
      <c r="A38" s="147" t="s">
        <v>163</v>
      </c>
      <c r="B38" s="126" t="s">
        <v>164</v>
      </c>
      <c r="C38" s="127"/>
      <c r="D38" s="125">
        <v>20</v>
      </c>
      <c r="E38" s="125">
        <v>20</v>
      </c>
      <c r="F38" s="125">
        <v>20</v>
      </c>
      <c r="G38" s="125">
        <v>20</v>
      </c>
      <c r="H38" s="125">
        <v>20</v>
      </c>
      <c r="I38" s="125">
        <v>20</v>
      </c>
      <c r="J38" s="125">
        <v>20</v>
      </c>
      <c r="K38" s="125">
        <v>20</v>
      </c>
      <c r="L38" s="125">
        <v>20</v>
      </c>
      <c r="M38" s="125">
        <v>20</v>
      </c>
      <c r="N38" s="125">
        <v>20</v>
      </c>
      <c r="O38" s="125">
        <v>20</v>
      </c>
      <c r="P38" s="125">
        <v>20</v>
      </c>
      <c r="Q38" s="125">
        <v>20</v>
      </c>
      <c r="R38" s="125">
        <v>20</v>
      </c>
      <c r="S38" s="125">
        <v>20</v>
      </c>
      <c r="T38" s="125">
        <v>20</v>
      </c>
      <c r="U38" s="125">
        <v>20</v>
      </c>
      <c r="V38" s="125">
        <v>20</v>
      </c>
      <c r="W38" s="125">
        <v>20</v>
      </c>
      <c r="X38" s="125">
        <v>20</v>
      </c>
      <c r="Y38" s="125">
        <v>20</v>
      </c>
      <c r="Z38" s="125">
        <v>20</v>
      </c>
      <c r="AA38" s="125">
        <v>20</v>
      </c>
      <c r="AB38" s="125">
        <v>20</v>
      </c>
      <c r="AC38" s="125">
        <v>20</v>
      </c>
      <c r="AD38" s="125">
        <v>20</v>
      </c>
      <c r="AE38" s="125">
        <v>20</v>
      </c>
      <c r="AF38" s="125">
        <v>20</v>
      </c>
      <c r="AG38" s="125">
        <v>20</v>
      </c>
      <c r="AH38" s="125">
        <v>20</v>
      </c>
      <c r="AI38" s="125">
        <v>20</v>
      </c>
      <c r="AJ38" s="125">
        <v>20</v>
      </c>
      <c r="AK38" s="125">
        <v>20</v>
      </c>
      <c r="AL38" s="125">
        <v>20</v>
      </c>
      <c r="AM38" s="125">
        <v>20</v>
      </c>
      <c r="AN38" s="128"/>
      <c r="AO38" s="83">
        <f>AVERAGE(D38:O38)</f>
        <v>20</v>
      </c>
      <c r="AP38" s="83">
        <f>AVERAGE(P38:AA38)</f>
        <v>20</v>
      </c>
      <c r="AQ38" s="83">
        <f>AVERAGE(AB38:AM38)</f>
        <v>20</v>
      </c>
    </row>
    <row r="39" spans="1:43" s="64" customFormat="1" ht="13.2" outlineLevel="1">
      <c r="A39" s="147" t="s">
        <v>212</v>
      </c>
      <c r="B39" s="126" t="s">
        <v>161</v>
      </c>
      <c r="C39" s="82"/>
      <c r="D39" s="123">
        <f>C40/D38</f>
        <v>223000</v>
      </c>
      <c r="E39" s="123">
        <f>D40/E38</f>
        <v>222650</v>
      </c>
      <c r="F39" s="123">
        <f>E40/F38</f>
        <v>223944.46875</v>
      </c>
      <c r="G39" s="123">
        <f>F40/G38</f>
        <v>225626.77199869795</v>
      </c>
      <c r="H39" s="123">
        <f t="shared" ref="H39:AM39" si="32">G40/H38</f>
        <v>227683.0221757908</v>
      </c>
      <c r="I39" s="123">
        <f t="shared" si="32"/>
        <v>230156.58509289048</v>
      </c>
      <c r="J39" s="123">
        <f t="shared" si="32"/>
        <v>232998.73810793197</v>
      </c>
      <c r="K39" s="123">
        <f t="shared" si="32"/>
        <v>236253.18020287095</v>
      </c>
      <c r="L39" s="123">
        <f t="shared" si="32"/>
        <v>239901.41180481919</v>
      </c>
      <c r="M39" s="123">
        <f t="shared" si="32"/>
        <v>243955.92656793242</v>
      </c>
      <c r="N39" s="123">
        <f t="shared" si="32"/>
        <v>248428.57719762865</v>
      </c>
      <c r="O39" s="123">
        <f t="shared" si="32"/>
        <v>253300.68970211229</v>
      </c>
      <c r="P39" s="123">
        <f t="shared" si="32"/>
        <v>258584.50531486011</v>
      </c>
      <c r="Q39" s="123">
        <f t="shared" si="32"/>
        <v>264321.63578562142</v>
      </c>
      <c r="R39" s="123">
        <f t="shared" si="32"/>
        <v>270491.75812848745</v>
      </c>
      <c r="S39" s="123">
        <f t="shared" si="32"/>
        <v>277105.62316391378</v>
      </c>
      <c r="T39" s="123">
        <f t="shared" si="32"/>
        <v>284173.41824671841</v>
      </c>
      <c r="U39" s="123">
        <f t="shared" si="32"/>
        <v>291674.87807153631</v>
      </c>
      <c r="V39" s="123">
        <f t="shared" si="32"/>
        <v>299650.72330382146</v>
      </c>
      <c r="W39" s="123">
        <f t="shared" si="32"/>
        <v>308109.6939756886</v>
      </c>
      <c r="X39" s="123">
        <f t="shared" si="32"/>
        <v>317060.22707370284</v>
      </c>
      <c r="Y39" s="123">
        <f t="shared" si="32"/>
        <v>326540.38425619307</v>
      </c>
      <c r="Z39" s="123">
        <f t="shared" si="32"/>
        <v>336526.45003240189</v>
      </c>
      <c r="AA39" s="123">
        <f t="shared" si="32"/>
        <v>347055.93354031339</v>
      </c>
      <c r="AB39" s="123">
        <f t="shared" si="32"/>
        <v>358134.50581880717</v>
      </c>
      <c r="AC39" s="123">
        <f t="shared" si="32"/>
        <v>369797.67130113108</v>
      </c>
      <c r="AD39" s="123">
        <f t="shared" si="32"/>
        <v>382019.27071577439</v>
      </c>
      <c r="AE39" s="123">
        <f t="shared" si="32"/>
        <v>394864.47806461476</v>
      </c>
      <c r="AF39" s="123">
        <f t="shared" si="32"/>
        <v>408335.31431433087</v>
      </c>
      <c r="AG39" s="123">
        <f t="shared" si="32"/>
        <v>422433.88136964076</v>
      </c>
      <c r="AH39" s="123">
        <f t="shared" si="32"/>
        <v>437192.18720613618</v>
      </c>
      <c r="AI39" s="123">
        <f t="shared" si="32"/>
        <v>452640.73178155546</v>
      </c>
      <c r="AJ39" s="123">
        <f t="shared" si="32"/>
        <v>468808.65934806934</v>
      </c>
      <c r="AK39" s="123">
        <f t="shared" si="32"/>
        <v>485693.81848164194</v>
      </c>
      <c r="AL39" s="123">
        <f t="shared" si="32"/>
        <v>503354.23843501526</v>
      </c>
      <c r="AM39" s="123">
        <f t="shared" si="32"/>
        <v>521785.19833408046</v>
      </c>
      <c r="AN39" s="123"/>
      <c r="AO39" s="83">
        <f>SUM(D39:O39)</f>
        <v>2807899.3716006745</v>
      </c>
      <c r="AP39" s="83">
        <f>SUM(P39:AA39)</f>
        <v>3581295.2308932585</v>
      </c>
      <c r="AQ39" s="83">
        <f>SUM(AB39:AM39)</f>
        <v>5205059.9551707972</v>
      </c>
    </row>
    <row r="40" spans="1:43" s="86" customFormat="1" ht="13.2" outlineLevel="1">
      <c r="A40" s="147" t="s">
        <v>213</v>
      </c>
      <c r="B40" s="126" t="s">
        <v>161</v>
      </c>
      <c r="C40" s="125">
        <v>4460000</v>
      </c>
      <c r="D40" s="132">
        <f>C40+D36-D39+D37</f>
        <v>4453000</v>
      </c>
      <c r="E40" s="132">
        <f>D40+E36-E39+E37</f>
        <v>4478889.375</v>
      </c>
      <c r="F40" s="132">
        <f t="shared" ref="F40:AM40" si="33">E40+F36-F39+F37</f>
        <v>4512535.4399739588</v>
      </c>
      <c r="G40" s="132">
        <f t="shared" si="33"/>
        <v>4553660.4435158158</v>
      </c>
      <c r="H40" s="132">
        <f t="shared" si="33"/>
        <v>4603131.7018578099</v>
      </c>
      <c r="I40" s="132">
        <f t="shared" si="33"/>
        <v>4659974.7621586397</v>
      </c>
      <c r="J40" s="132">
        <f t="shared" si="33"/>
        <v>4725063.6040574191</v>
      </c>
      <c r="K40" s="132">
        <f t="shared" si="33"/>
        <v>4798028.236096384</v>
      </c>
      <c r="L40" s="132">
        <f t="shared" si="33"/>
        <v>4879118.5313586481</v>
      </c>
      <c r="M40" s="132">
        <f t="shared" si="33"/>
        <v>4968571.5439525731</v>
      </c>
      <c r="N40" s="132">
        <f t="shared" si="33"/>
        <v>5066013.7940422455</v>
      </c>
      <c r="O40" s="132">
        <f t="shared" si="33"/>
        <v>5171690.1062972024</v>
      </c>
      <c r="P40" s="132">
        <f t="shared" si="33"/>
        <v>5286432.7157124281</v>
      </c>
      <c r="Q40" s="132">
        <f t="shared" si="33"/>
        <v>5409835.1625697492</v>
      </c>
      <c r="R40" s="132">
        <f t="shared" si="33"/>
        <v>5542112.4632782759</v>
      </c>
      <c r="S40" s="132">
        <f t="shared" si="33"/>
        <v>5683468.3649343681</v>
      </c>
      <c r="T40" s="132">
        <f t="shared" si="33"/>
        <v>5833497.5614307262</v>
      </c>
      <c r="U40" s="132">
        <f t="shared" si="33"/>
        <v>5993014.466076429</v>
      </c>
      <c r="V40" s="132">
        <f t="shared" si="33"/>
        <v>6162193.8795137722</v>
      </c>
      <c r="W40" s="132">
        <f t="shared" si="33"/>
        <v>6341204.5414740564</v>
      </c>
      <c r="X40" s="132">
        <f t="shared" si="33"/>
        <v>6530807.6851238618</v>
      </c>
      <c r="Y40" s="132">
        <f t="shared" si="33"/>
        <v>6730529.0006480375</v>
      </c>
      <c r="Z40" s="132">
        <f t="shared" si="33"/>
        <v>6941118.6708062682</v>
      </c>
      <c r="AA40" s="132">
        <f t="shared" si="33"/>
        <v>7162690.1163761439</v>
      </c>
      <c r="AB40" s="132">
        <f t="shared" si="33"/>
        <v>7395953.4260226218</v>
      </c>
      <c r="AC40" s="132">
        <f t="shared" si="33"/>
        <v>7640385.4143154873</v>
      </c>
      <c r="AD40" s="132">
        <f t="shared" si="33"/>
        <v>7897289.5612922953</v>
      </c>
      <c r="AE40" s="132">
        <f t="shared" si="33"/>
        <v>8166706.2862866176</v>
      </c>
      <c r="AF40" s="132">
        <f t="shared" si="33"/>
        <v>8448677.6273928154</v>
      </c>
      <c r="AG40" s="132">
        <f t="shared" si="33"/>
        <v>8743843.7441227231</v>
      </c>
      <c r="AH40" s="132">
        <f t="shared" si="33"/>
        <v>9052814.6356311087</v>
      </c>
      <c r="AI40" s="132">
        <f t="shared" si="33"/>
        <v>9376173.1869613864</v>
      </c>
      <c r="AJ40" s="132">
        <f t="shared" si="33"/>
        <v>9713876.3696328383</v>
      </c>
      <c r="AK40" s="132">
        <f t="shared" si="33"/>
        <v>10067084.768700305</v>
      </c>
      <c r="AL40" s="132">
        <f t="shared" si="33"/>
        <v>10435703.966681609</v>
      </c>
      <c r="AM40" s="132">
        <f t="shared" si="33"/>
        <v>10820847.154505854</v>
      </c>
      <c r="AN40" s="84"/>
      <c r="AO40" s="83">
        <f>O40</f>
        <v>5171690.1062972024</v>
      </c>
      <c r="AP40" s="83">
        <f>AA40</f>
        <v>7162690.1163761439</v>
      </c>
      <c r="AQ40" s="83">
        <f>AM40</f>
        <v>10820847.154505854</v>
      </c>
    </row>
    <row r="41" spans="1:43" s="64" customFormat="1" ht="13.2" outlineLevel="1">
      <c r="A41" s="147" t="s">
        <v>170</v>
      </c>
      <c r="B41" s="126" t="s">
        <v>168</v>
      </c>
      <c r="C41" s="82"/>
      <c r="D41" s="133">
        <v>0.13</v>
      </c>
      <c r="E41" s="133">
        <v>0.13</v>
      </c>
      <c r="F41" s="133">
        <v>0.13</v>
      </c>
      <c r="G41" s="133">
        <v>0.13</v>
      </c>
      <c r="H41" s="133">
        <v>0.13</v>
      </c>
      <c r="I41" s="133">
        <v>0.13</v>
      </c>
      <c r="J41" s="133">
        <v>0.13</v>
      </c>
      <c r="K41" s="133">
        <v>0.13</v>
      </c>
      <c r="L41" s="133">
        <v>0.13</v>
      </c>
      <c r="M41" s="133">
        <v>0.13</v>
      </c>
      <c r="N41" s="133">
        <v>0.13</v>
      </c>
      <c r="O41" s="133">
        <v>0.13</v>
      </c>
      <c r="P41" s="133">
        <v>0.13</v>
      </c>
      <c r="Q41" s="133">
        <v>0.13</v>
      </c>
      <c r="R41" s="133">
        <v>0.13</v>
      </c>
      <c r="S41" s="133">
        <v>0.13</v>
      </c>
      <c r="T41" s="133">
        <v>0.13</v>
      </c>
      <c r="U41" s="133">
        <v>0.13</v>
      </c>
      <c r="V41" s="133">
        <v>0.13</v>
      </c>
      <c r="W41" s="133">
        <v>0.13</v>
      </c>
      <c r="X41" s="133">
        <v>0.13</v>
      </c>
      <c r="Y41" s="133">
        <v>0.13</v>
      </c>
      <c r="Z41" s="133">
        <v>0.13</v>
      </c>
      <c r="AA41" s="133">
        <v>0.13</v>
      </c>
      <c r="AB41" s="133">
        <v>0.13</v>
      </c>
      <c r="AC41" s="133">
        <v>0.13</v>
      </c>
      <c r="AD41" s="133">
        <v>0.13</v>
      </c>
      <c r="AE41" s="133">
        <v>0.13</v>
      </c>
      <c r="AF41" s="133">
        <v>0.13</v>
      </c>
      <c r="AG41" s="133">
        <v>0.13</v>
      </c>
      <c r="AH41" s="133">
        <v>0.13</v>
      </c>
      <c r="AI41" s="133">
        <v>0.13</v>
      </c>
      <c r="AJ41" s="133">
        <v>0.13</v>
      </c>
      <c r="AK41" s="133">
        <v>0.13</v>
      </c>
      <c r="AL41" s="133">
        <v>0.13</v>
      </c>
      <c r="AM41" s="133">
        <v>0.13</v>
      </c>
      <c r="AN41" s="123"/>
      <c r="AO41" s="135">
        <f>AVERAGE(D41:O41)</f>
        <v>0.12999999999999998</v>
      </c>
      <c r="AP41" s="135">
        <f>AVERAGE(P41:AA41)</f>
        <v>0.12999999999999998</v>
      </c>
      <c r="AQ41" s="135">
        <f>AVERAGE(AB41:AM41)</f>
        <v>0.12999999999999998</v>
      </c>
    </row>
    <row r="42" spans="1:43" s="64" customFormat="1" ht="13.2" outlineLevel="1">
      <c r="A42" s="147" t="s">
        <v>171</v>
      </c>
      <c r="B42" s="126" t="s">
        <v>168</v>
      </c>
      <c r="C42" s="82"/>
      <c r="D42" s="133">
        <v>0.15</v>
      </c>
      <c r="E42" s="133">
        <v>0.15</v>
      </c>
      <c r="F42" s="133">
        <v>0.15</v>
      </c>
      <c r="G42" s="133">
        <v>0.15</v>
      </c>
      <c r="H42" s="133">
        <v>0.15</v>
      </c>
      <c r="I42" s="133">
        <v>0.15</v>
      </c>
      <c r="J42" s="133">
        <v>0.15</v>
      </c>
      <c r="K42" s="133">
        <v>0.15</v>
      </c>
      <c r="L42" s="133">
        <v>0.15</v>
      </c>
      <c r="M42" s="133">
        <v>0.15</v>
      </c>
      <c r="N42" s="133">
        <v>0.15</v>
      </c>
      <c r="O42" s="133">
        <v>0.15</v>
      </c>
      <c r="P42" s="133">
        <v>0.15</v>
      </c>
      <c r="Q42" s="133">
        <v>0.15</v>
      </c>
      <c r="R42" s="133">
        <v>0.15</v>
      </c>
      <c r="S42" s="133">
        <v>0.15</v>
      </c>
      <c r="T42" s="133">
        <v>0.15</v>
      </c>
      <c r="U42" s="133">
        <v>0.15</v>
      </c>
      <c r="V42" s="133">
        <v>0.15</v>
      </c>
      <c r="W42" s="133">
        <v>0.15</v>
      </c>
      <c r="X42" s="133">
        <v>0.15</v>
      </c>
      <c r="Y42" s="133">
        <v>0.15</v>
      </c>
      <c r="Z42" s="133">
        <v>0.15</v>
      </c>
      <c r="AA42" s="133">
        <v>0.15</v>
      </c>
      <c r="AB42" s="133">
        <v>0.15</v>
      </c>
      <c r="AC42" s="133">
        <v>0.15</v>
      </c>
      <c r="AD42" s="133">
        <v>0.15</v>
      </c>
      <c r="AE42" s="133">
        <v>0.15</v>
      </c>
      <c r="AF42" s="133">
        <v>0.15</v>
      </c>
      <c r="AG42" s="133">
        <v>0.15</v>
      </c>
      <c r="AH42" s="133">
        <v>0.15</v>
      </c>
      <c r="AI42" s="133">
        <v>0.15</v>
      </c>
      <c r="AJ42" s="133">
        <v>0.15</v>
      </c>
      <c r="AK42" s="133">
        <v>0.15</v>
      </c>
      <c r="AL42" s="133">
        <v>0.15</v>
      </c>
      <c r="AM42" s="133">
        <v>0.15</v>
      </c>
      <c r="AN42" s="123"/>
      <c r="AO42" s="135">
        <f>AVERAGE(D42:O42)</f>
        <v>0.14999999999999997</v>
      </c>
      <c r="AP42" s="135">
        <f>AVERAGE(P42:AA42)</f>
        <v>0.14999999999999997</v>
      </c>
      <c r="AQ42" s="135">
        <f>AVERAGE(AB42:AM42)</f>
        <v>0.14999999999999997</v>
      </c>
    </row>
    <row r="43" spans="1:43" s="64" customFormat="1" ht="13.2" outlineLevel="1">
      <c r="A43" s="147" t="s">
        <v>214</v>
      </c>
      <c r="B43" s="126" t="s">
        <v>161</v>
      </c>
      <c r="C43" s="82"/>
      <c r="D43" s="132">
        <f t="shared" ref="D43:AM43" si="34">-(C40+D40)/2*D41/12</f>
        <v>-48278.75</v>
      </c>
      <c r="E43" s="132">
        <f t="shared" si="34"/>
        <v>-48381.06744791667</v>
      </c>
      <c r="F43" s="132">
        <f t="shared" si="34"/>
        <v>-48703.551081108941</v>
      </c>
      <c r="G43" s="132">
        <f t="shared" si="34"/>
        <v>-49108.561035569612</v>
      </c>
      <c r="H43" s="132">
        <f t="shared" si="34"/>
        <v>-49599.29078744047</v>
      </c>
      <c r="I43" s="132">
        <f t="shared" si="34"/>
        <v>-50175.160013422428</v>
      </c>
      <c r="J43" s="132">
        <f t="shared" si="34"/>
        <v>-50835.624483670319</v>
      </c>
      <c r="K43" s="132">
        <f t="shared" si="34"/>
        <v>-51583.414134166429</v>
      </c>
      <c r="L43" s="132">
        <f t="shared" si="34"/>
        <v>-52417.878323714765</v>
      </c>
      <c r="M43" s="132">
        <f t="shared" si="34"/>
        <v>-53341.654574602457</v>
      </c>
      <c r="N43" s="132">
        <f t="shared" si="34"/>
        <v>-54354.003914138593</v>
      </c>
      <c r="O43" s="132">
        <f t="shared" si="34"/>
        <v>-55454.229460172006</v>
      </c>
      <c r="P43" s="132">
        <f t="shared" si="34"/>
        <v>-56648.165285885501</v>
      </c>
      <c r="Q43" s="132">
        <f t="shared" si="34"/>
        <v>-57938.117674028472</v>
      </c>
      <c r="R43" s="132">
        <f t="shared" si="34"/>
        <v>-59323.04964001014</v>
      </c>
      <c r="S43" s="132">
        <f t="shared" si="34"/>
        <v>-60805.229486151831</v>
      </c>
      <c r="T43" s="132">
        <f t="shared" si="34"/>
        <v>-62383.56543447759</v>
      </c>
      <c r="U43" s="132">
        <f t="shared" si="34"/>
        <v>-64060.273482330434</v>
      </c>
      <c r="V43" s="132">
        <f t="shared" si="34"/>
        <v>-65840.711871946914</v>
      </c>
      <c r="W43" s="132">
        <f t="shared" si="34"/>
        <v>-67726.741447017412</v>
      </c>
      <c r="X43" s="132">
        <f t="shared" si="34"/>
        <v>-69723.399560738719</v>
      </c>
      <c r="Y43" s="132">
        <f t="shared" si="34"/>
        <v>-71832.240381264462</v>
      </c>
      <c r="Z43" s="132">
        <f t="shared" si="34"/>
        <v>-74054.758220377495</v>
      </c>
      <c r="AA43" s="132">
        <f t="shared" si="34"/>
        <v>-76395.630930571409</v>
      </c>
      <c r="AB43" s="132">
        <f t="shared" si="34"/>
        <v>-78859.319187993315</v>
      </c>
      <c r="AC43" s="132">
        <f t="shared" si="34"/>
        <v>-81446.835385164755</v>
      </c>
      <c r="AD43" s="132">
        <f t="shared" si="34"/>
        <v>-84162.406117875493</v>
      </c>
      <c r="AE43" s="132">
        <f t="shared" si="34"/>
        <v>-87013.310841052444</v>
      </c>
      <c r="AF43" s="132">
        <f t="shared" si="34"/>
        <v>-89999.996199096917</v>
      </c>
      <c r="AG43" s="132">
        <f t="shared" si="34"/>
        <v>-93126.157429042505</v>
      </c>
      <c r="AH43" s="132">
        <f t="shared" si="34"/>
        <v>-96398.566223666596</v>
      </c>
      <c r="AI43" s="132">
        <f t="shared" si="34"/>
        <v>-99823.684039042695</v>
      </c>
      <c r="AJ43" s="132">
        <f t="shared" si="34"/>
        <v>-103404.43509821872</v>
      </c>
      <c r="AK43" s="132">
        <f t="shared" si="34"/>
        <v>-107146.87283263786</v>
      </c>
      <c r="AL43" s="132">
        <f t="shared" si="34"/>
        <v>-111056.77231665206</v>
      </c>
      <c r="AM43" s="132">
        <f t="shared" si="34"/>
        <v>-115139.6519064321</v>
      </c>
      <c r="AN43" s="123"/>
      <c r="AO43" s="83">
        <f>SUM(D43:O43)</f>
        <v>-612233.18525592273</v>
      </c>
      <c r="AP43" s="83">
        <f>SUM(P43:AA43)</f>
        <v>-786731.88341480051</v>
      </c>
      <c r="AQ43" s="83">
        <f>SUM(AB43:AM43)</f>
        <v>-1147578.0075768754</v>
      </c>
    </row>
    <row r="44" spans="1:43" s="64" customFormat="1" ht="13.2" outlineLevel="1">
      <c r="A44" s="147" t="s">
        <v>215</v>
      </c>
      <c r="B44" s="126" t="s">
        <v>161</v>
      </c>
      <c r="C44" s="82"/>
      <c r="D44" s="132">
        <f t="shared" ref="D44:AM44" si="35">(C40+D40)/2*D42/12</f>
        <v>55706.25</v>
      </c>
      <c r="E44" s="132">
        <f t="shared" si="35"/>
        <v>55824.30859375</v>
      </c>
      <c r="F44" s="132">
        <f t="shared" si="35"/>
        <v>56196.405093587236</v>
      </c>
      <c r="G44" s="132">
        <f t="shared" si="35"/>
        <v>56663.724271811087</v>
      </c>
      <c r="H44" s="132">
        <f t="shared" si="35"/>
        <v>57229.950908585161</v>
      </c>
      <c r="I44" s="132">
        <f t="shared" si="35"/>
        <v>57894.4154001028</v>
      </c>
      <c r="J44" s="132">
        <f t="shared" si="35"/>
        <v>58656.489788850369</v>
      </c>
      <c r="K44" s="132">
        <f t="shared" si="35"/>
        <v>59519.324000961264</v>
      </c>
      <c r="L44" s="132">
        <f t="shared" si="35"/>
        <v>60482.167296593951</v>
      </c>
      <c r="M44" s="132">
        <f t="shared" si="35"/>
        <v>61548.062970695137</v>
      </c>
      <c r="N44" s="132">
        <f t="shared" si="35"/>
        <v>62716.158362467606</v>
      </c>
      <c r="O44" s="132">
        <f t="shared" si="35"/>
        <v>63985.649377121539</v>
      </c>
      <c r="P44" s="132">
        <f t="shared" si="35"/>
        <v>65363.267637560195</v>
      </c>
      <c r="Q44" s="132">
        <f t="shared" si="35"/>
        <v>66851.674239263608</v>
      </c>
      <c r="R44" s="132">
        <f t="shared" si="35"/>
        <v>68449.672661550154</v>
      </c>
      <c r="S44" s="132">
        <f t="shared" si="35"/>
        <v>70159.880176329025</v>
      </c>
      <c r="T44" s="132">
        <f t="shared" si="35"/>
        <v>71981.037039781833</v>
      </c>
      <c r="U44" s="132">
        <f t="shared" si="35"/>
        <v>73915.700171919729</v>
      </c>
      <c r="V44" s="132">
        <f t="shared" si="35"/>
        <v>75970.052159938743</v>
      </c>
      <c r="W44" s="132">
        <f t="shared" si="35"/>
        <v>78146.240131173938</v>
      </c>
      <c r="X44" s="132">
        <f t="shared" si="35"/>
        <v>80450.076416236989</v>
      </c>
      <c r="Y44" s="132">
        <f t="shared" si="35"/>
        <v>82883.354286074362</v>
      </c>
      <c r="Z44" s="132">
        <f t="shared" si="35"/>
        <v>85447.797946589417</v>
      </c>
      <c r="AA44" s="132">
        <f t="shared" si="35"/>
        <v>88148.80491989007</v>
      </c>
      <c r="AB44" s="132">
        <f t="shared" si="35"/>
        <v>90991.522139992274</v>
      </c>
      <c r="AC44" s="132">
        <f t="shared" si="35"/>
        <v>93977.11775211319</v>
      </c>
      <c r="AD44" s="132">
        <f t="shared" si="35"/>
        <v>97110.46859754865</v>
      </c>
      <c r="AE44" s="132">
        <f t="shared" si="35"/>
        <v>100399.9740473682</v>
      </c>
      <c r="AF44" s="132">
        <f t="shared" si="35"/>
        <v>103846.14946049644</v>
      </c>
      <c r="AG44" s="132">
        <f t="shared" si="35"/>
        <v>107453.25857197212</v>
      </c>
      <c r="AH44" s="132">
        <f t="shared" si="35"/>
        <v>111229.11487346144</v>
      </c>
      <c r="AI44" s="132">
        <f t="shared" si="35"/>
        <v>115181.17389120311</v>
      </c>
      <c r="AJ44" s="132">
        <f t="shared" si="35"/>
        <v>119312.80972871388</v>
      </c>
      <c r="AK44" s="132">
        <f t="shared" si="35"/>
        <v>123631.00711458213</v>
      </c>
      <c r="AL44" s="132">
        <f t="shared" si="35"/>
        <v>128142.42959613696</v>
      </c>
      <c r="AM44" s="132">
        <f t="shared" si="35"/>
        <v>132853.44450742163</v>
      </c>
      <c r="AN44" s="123"/>
      <c r="AO44" s="83">
        <f>SUM(D44:O44)</f>
        <v>706422.90606452618</v>
      </c>
      <c r="AP44" s="83">
        <f>SUM(P44:AA44)</f>
        <v>907767.557786308</v>
      </c>
      <c r="AQ44" s="83">
        <f>SUM(AB44:AM44)</f>
        <v>1324128.4702810103</v>
      </c>
    </row>
    <row r="45" spans="1:43" s="64" customFormat="1" ht="13.2" outlineLevel="1">
      <c r="A45" s="147" t="s">
        <v>201</v>
      </c>
      <c r="B45" s="126" t="s">
        <v>161</v>
      </c>
      <c r="C45" s="82"/>
      <c r="D45" s="131">
        <f>SUM(D43:D44)</f>
        <v>7427.5</v>
      </c>
      <c r="E45" s="131">
        <f t="shared" ref="E45:AM45" si="36">SUM(E43:E44)</f>
        <v>7443.2411458333299</v>
      </c>
      <c r="F45" s="131">
        <f t="shared" si="36"/>
        <v>7492.8540124782958</v>
      </c>
      <c r="G45" s="131">
        <f t="shared" si="36"/>
        <v>7555.1632362414748</v>
      </c>
      <c r="H45" s="131">
        <f t="shared" si="36"/>
        <v>7630.6601211446905</v>
      </c>
      <c r="I45" s="131">
        <f t="shared" si="36"/>
        <v>7719.2553866803719</v>
      </c>
      <c r="J45" s="131">
        <f t="shared" si="36"/>
        <v>7820.8653051800502</v>
      </c>
      <c r="K45" s="131">
        <f t="shared" si="36"/>
        <v>7935.9098667948347</v>
      </c>
      <c r="L45" s="131">
        <f t="shared" si="36"/>
        <v>8064.2889728791852</v>
      </c>
      <c r="M45" s="131">
        <f t="shared" si="36"/>
        <v>8206.4083960926801</v>
      </c>
      <c r="N45" s="131">
        <f t="shared" si="36"/>
        <v>8362.1544483290127</v>
      </c>
      <c r="O45" s="131">
        <f t="shared" si="36"/>
        <v>8531.4199169495332</v>
      </c>
      <c r="P45" s="131">
        <f t="shared" si="36"/>
        <v>8715.1023516746936</v>
      </c>
      <c r="Q45" s="131">
        <f t="shared" si="36"/>
        <v>8913.5565652351361</v>
      </c>
      <c r="R45" s="131">
        <f t="shared" si="36"/>
        <v>9126.6230215400137</v>
      </c>
      <c r="S45" s="131">
        <f t="shared" si="36"/>
        <v>9354.6506901771936</v>
      </c>
      <c r="T45" s="131">
        <f t="shared" si="36"/>
        <v>9597.471605304243</v>
      </c>
      <c r="U45" s="131">
        <f t="shared" si="36"/>
        <v>9855.4266895892943</v>
      </c>
      <c r="V45" s="131">
        <f t="shared" si="36"/>
        <v>10129.340287991829</v>
      </c>
      <c r="W45" s="131">
        <f t="shared" si="36"/>
        <v>10419.498684156526</v>
      </c>
      <c r="X45" s="131">
        <f t="shared" si="36"/>
        <v>10726.67685549827</v>
      </c>
      <c r="Y45" s="131">
        <f t="shared" si="36"/>
        <v>11051.113904809899</v>
      </c>
      <c r="Z45" s="131">
        <f t="shared" si="36"/>
        <v>11393.039726211922</v>
      </c>
      <c r="AA45" s="131">
        <f t="shared" si="36"/>
        <v>11753.17398931866</v>
      </c>
      <c r="AB45" s="131">
        <f t="shared" si="36"/>
        <v>12132.202951998959</v>
      </c>
      <c r="AC45" s="131">
        <f t="shared" si="36"/>
        <v>12530.282366948435</v>
      </c>
      <c r="AD45" s="131">
        <f t="shared" si="36"/>
        <v>12948.062479673157</v>
      </c>
      <c r="AE45" s="131">
        <f t="shared" si="36"/>
        <v>13386.663206315759</v>
      </c>
      <c r="AF45" s="131">
        <f t="shared" si="36"/>
        <v>13846.153261399522</v>
      </c>
      <c r="AG45" s="131">
        <f t="shared" si="36"/>
        <v>14327.10114292962</v>
      </c>
      <c r="AH45" s="131">
        <f t="shared" si="36"/>
        <v>14830.548649794844</v>
      </c>
      <c r="AI45" s="131">
        <f t="shared" si="36"/>
        <v>15357.489852160419</v>
      </c>
      <c r="AJ45" s="131">
        <f t="shared" si="36"/>
        <v>15908.374630495164</v>
      </c>
      <c r="AK45" s="131">
        <f t="shared" si="36"/>
        <v>16484.134281944265</v>
      </c>
      <c r="AL45" s="131">
        <f t="shared" si="36"/>
        <v>17085.657279484905</v>
      </c>
      <c r="AM45" s="131">
        <f t="shared" si="36"/>
        <v>17713.792600989531</v>
      </c>
      <c r="AN45" s="123"/>
      <c r="AO45" s="83">
        <f>SUM(D45:O45)</f>
        <v>94189.720808603452</v>
      </c>
      <c r="AP45" s="83">
        <f>SUM(P45:AA45)</f>
        <v>121035.67437150769</v>
      </c>
      <c r="AQ45" s="83">
        <f>SUM(AB45:AM45)</f>
        <v>176550.46270413458</v>
      </c>
    </row>
    <row r="46" spans="1:43" outlineLevel="1">
      <c r="A46" s="145" t="s">
        <v>183</v>
      </c>
    </row>
    <row r="47" spans="1:43" s="64" customFormat="1" ht="13.2" outlineLevel="1">
      <c r="A47" s="147" t="s">
        <v>217</v>
      </c>
      <c r="B47" s="122" t="s">
        <v>158</v>
      </c>
      <c r="C47" s="125">
        <v>504</v>
      </c>
      <c r="D47" s="89">
        <f>C47+D49</f>
        <v>504</v>
      </c>
      <c r="E47" s="89">
        <f>D47+E49</f>
        <v>504</v>
      </c>
      <c r="F47" s="89">
        <f t="shared" ref="F47:AM47" si="37">E47+F49</f>
        <v>504</v>
      </c>
      <c r="G47" s="89">
        <f t="shared" si="37"/>
        <v>504</v>
      </c>
      <c r="H47" s="89">
        <f t="shared" si="37"/>
        <v>504</v>
      </c>
      <c r="I47" s="89">
        <f t="shared" si="37"/>
        <v>504</v>
      </c>
      <c r="J47" s="89">
        <f t="shared" si="37"/>
        <v>504</v>
      </c>
      <c r="K47" s="89">
        <f t="shared" si="37"/>
        <v>504</v>
      </c>
      <c r="L47" s="89">
        <f t="shared" si="37"/>
        <v>504</v>
      </c>
      <c r="M47" s="89">
        <f t="shared" si="37"/>
        <v>504</v>
      </c>
      <c r="N47" s="89">
        <f t="shared" si="37"/>
        <v>504</v>
      </c>
      <c r="O47" s="89">
        <f t="shared" si="37"/>
        <v>504</v>
      </c>
      <c r="P47" s="89">
        <f t="shared" si="37"/>
        <v>504</v>
      </c>
      <c r="Q47" s="89">
        <f t="shared" si="37"/>
        <v>504</v>
      </c>
      <c r="R47" s="89">
        <f t="shared" si="37"/>
        <v>504</v>
      </c>
      <c r="S47" s="89">
        <f t="shared" si="37"/>
        <v>504</v>
      </c>
      <c r="T47" s="89">
        <f t="shared" si="37"/>
        <v>504</v>
      </c>
      <c r="U47" s="89">
        <f t="shared" si="37"/>
        <v>504</v>
      </c>
      <c r="V47" s="89">
        <f t="shared" si="37"/>
        <v>504</v>
      </c>
      <c r="W47" s="89">
        <f t="shared" si="37"/>
        <v>504</v>
      </c>
      <c r="X47" s="89">
        <f t="shared" si="37"/>
        <v>504</v>
      </c>
      <c r="Y47" s="89">
        <f t="shared" si="37"/>
        <v>504</v>
      </c>
      <c r="Z47" s="89">
        <f t="shared" si="37"/>
        <v>504</v>
      </c>
      <c r="AA47" s="89">
        <f t="shared" si="37"/>
        <v>504</v>
      </c>
      <c r="AB47" s="89">
        <f t="shared" si="37"/>
        <v>504</v>
      </c>
      <c r="AC47" s="89">
        <f t="shared" si="37"/>
        <v>504</v>
      </c>
      <c r="AD47" s="89">
        <f t="shared" si="37"/>
        <v>504</v>
      </c>
      <c r="AE47" s="89">
        <f t="shared" si="37"/>
        <v>504</v>
      </c>
      <c r="AF47" s="89">
        <f t="shared" si="37"/>
        <v>504</v>
      </c>
      <c r="AG47" s="89">
        <f t="shared" si="37"/>
        <v>504</v>
      </c>
      <c r="AH47" s="89">
        <f t="shared" si="37"/>
        <v>504</v>
      </c>
      <c r="AI47" s="89">
        <f t="shared" si="37"/>
        <v>504</v>
      </c>
      <c r="AJ47" s="89">
        <f t="shared" si="37"/>
        <v>504</v>
      </c>
      <c r="AK47" s="89">
        <f t="shared" si="37"/>
        <v>504</v>
      </c>
      <c r="AL47" s="89">
        <f t="shared" si="37"/>
        <v>504</v>
      </c>
      <c r="AM47" s="89">
        <f t="shared" si="37"/>
        <v>504</v>
      </c>
      <c r="AN47" s="123"/>
      <c r="AO47" s="83">
        <f>AVERAGE(D47:O47)</f>
        <v>504</v>
      </c>
      <c r="AP47" s="83">
        <f>AVERAGE(P47:AA47)</f>
        <v>504</v>
      </c>
      <c r="AQ47" s="83">
        <f>AVERAGE(AB47:AM47)</f>
        <v>504</v>
      </c>
    </row>
    <row r="48" spans="1:43" s="64" customFormat="1" ht="13.2" outlineLevel="1">
      <c r="A48" s="147" t="s">
        <v>216</v>
      </c>
      <c r="B48" s="122" t="s">
        <v>168</v>
      </c>
      <c r="C48" s="82"/>
      <c r="D48" s="133">
        <v>0</v>
      </c>
      <c r="E48" s="133">
        <v>0</v>
      </c>
      <c r="F48" s="133">
        <v>0</v>
      </c>
      <c r="G48" s="133">
        <v>0</v>
      </c>
      <c r="H48" s="133">
        <v>0</v>
      </c>
      <c r="I48" s="133">
        <v>0</v>
      </c>
      <c r="J48" s="133">
        <v>0</v>
      </c>
      <c r="K48" s="133">
        <v>0</v>
      </c>
      <c r="L48" s="133">
        <v>0</v>
      </c>
      <c r="M48" s="133">
        <v>0</v>
      </c>
      <c r="N48" s="133">
        <v>0</v>
      </c>
      <c r="O48" s="133">
        <v>0</v>
      </c>
      <c r="P48" s="133">
        <v>0</v>
      </c>
      <c r="Q48" s="133">
        <v>0</v>
      </c>
      <c r="R48" s="133">
        <v>0</v>
      </c>
      <c r="S48" s="133">
        <v>0</v>
      </c>
      <c r="T48" s="133">
        <v>0</v>
      </c>
      <c r="U48" s="133">
        <v>0</v>
      </c>
      <c r="V48" s="133">
        <v>0</v>
      </c>
      <c r="W48" s="133">
        <v>0</v>
      </c>
      <c r="X48" s="133">
        <v>0</v>
      </c>
      <c r="Y48" s="133">
        <v>0</v>
      </c>
      <c r="Z48" s="133">
        <v>0</v>
      </c>
      <c r="AA48" s="133">
        <v>0</v>
      </c>
      <c r="AB48" s="133">
        <v>0</v>
      </c>
      <c r="AC48" s="133">
        <v>0</v>
      </c>
      <c r="AD48" s="133">
        <v>0</v>
      </c>
      <c r="AE48" s="133">
        <v>0</v>
      </c>
      <c r="AF48" s="133">
        <v>0</v>
      </c>
      <c r="AG48" s="133">
        <v>0</v>
      </c>
      <c r="AH48" s="133">
        <v>0</v>
      </c>
      <c r="AI48" s="133">
        <v>0</v>
      </c>
      <c r="AJ48" s="133">
        <v>0</v>
      </c>
      <c r="AK48" s="133">
        <v>0</v>
      </c>
      <c r="AL48" s="133">
        <v>0</v>
      </c>
      <c r="AM48" s="133">
        <v>0</v>
      </c>
      <c r="AN48" s="123"/>
      <c r="AO48" s="83">
        <f>O48</f>
        <v>0</v>
      </c>
      <c r="AP48" s="83">
        <f>AA48</f>
        <v>0</v>
      </c>
      <c r="AQ48" s="83">
        <f>AM48</f>
        <v>0</v>
      </c>
    </row>
    <row r="49" spans="1:43" s="64" customFormat="1" ht="13.2" outlineLevel="1">
      <c r="A49" s="147" t="s">
        <v>209</v>
      </c>
      <c r="B49" s="122" t="s">
        <v>158</v>
      </c>
      <c r="C49" s="82"/>
      <c r="D49" s="89">
        <f>INT(C47*D48)</f>
        <v>0</v>
      </c>
      <c r="E49" s="89">
        <f>INT(D47*E48)</f>
        <v>0</v>
      </c>
      <c r="F49" s="89">
        <f t="shared" ref="F49" si="38">INT(E47*F48)</f>
        <v>0</v>
      </c>
      <c r="G49" s="89">
        <f t="shared" ref="G49" si="39">INT(F47*G48)</f>
        <v>0</v>
      </c>
      <c r="H49" s="89">
        <f t="shared" ref="H49" si="40">INT(G47*H48)</f>
        <v>0</v>
      </c>
      <c r="I49" s="89">
        <f t="shared" ref="I49" si="41">INT(H47*I48)</f>
        <v>0</v>
      </c>
      <c r="J49" s="89">
        <f t="shared" ref="J49" si="42">INT(I47*J48)</f>
        <v>0</v>
      </c>
      <c r="K49" s="89">
        <f t="shared" ref="K49" si="43">INT(J47*K48)</f>
        <v>0</v>
      </c>
      <c r="L49" s="89">
        <f t="shared" ref="L49" si="44">INT(K47*L48)</f>
        <v>0</v>
      </c>
      <c r="M49" s="89">
        <f t="shared" ref="M49" si="45">INT(L47*M48)</f>
        <v>0</v>
      </c>
      <c r="N49" s="89">
        <f t="shared" ref="N49" si="46">INT(M47*N48)</f>
        <v>0</v>
      </c>
      <c r="O49" s="89">
        <f t="shared" ref="O49" si="47">INT(N47*O48)</f>
        <v>0</v>
      </c>
      <c r="P49" s="89">
        <f t="shared" ref="P49" si="48">INT(O47*P48)</f>
        <v>0</v>
      </c>
      <c r="Q49" s="89">
        <f t="shared" ref="Q49" si="49">INT(P47*Q48)</f>
        <v>0</v>
      </c>
      <c r="R49" s="89">
        <f t="shared" ref="R49" si="50">INT(Q47*R48)</f>
        <v>0</v>
      </c>
      <c r="S49" s="89">
        <f t="shared" ref="S49" si="51">INT(R47*S48)</f>
        <v>0</v>
      </c>
      <c r="T49" s="89">
        <f t="shared" ref="T49" si="52">INT(S47*T48)</f>
        <v>0</v>
      </c>
      <c r="U49" s="89">
        <f t="shared" ref="U49" si="53">INT(T47*U48)</f>
        <v>0</v>
      </c>
      <c r="V49" s="89">
        <f t="shared" ref="V49" si="54">INT(U47*V48)</f>
        <v>0</v>
      </c>
      <c r="W49" s="89">
        <f t="shared" ref="W49" si="55">INT(V47*W48)</f>
        <v>0</v>
      </c>
      <c r="X49" s="89">
        <f t="shared" ref="X49" si="56">INT(W47*X48)</f>
        <v>0</v>
      </c>
      <c r="Y49" s="89">
        <f t="shared" ref="Y49" si="57">INT(X47*Y48)</f>
        <v>0</v>
      </c>
      <c r="Z49" s="89">
        <f t="shared" ref="Z49" si="58">INT(Y47*Z48)</f>
        <v>0</v>
      </c>
      <c r="AA49" s="89">
        <f t="shared" ref="AA49" si="59">INT(Z47*AA48)</f>
        <v>0</v>
      </c>
      <c r="AB49" s="89">
        <f t="shared" ref="AB49" si="60">INT(AA47*AB48)</f>
        <v>0</v>
      </c>
      <c r="AC49" s="89">
        <f t="shared" ref="AC49" si="61">INT(AB47*AC48)</f>
        <v>0</v>
      </c>
      <c r="AD49" s="89">
        <f t="shared" ref="AD49" si="62">INT(AC47*AD48)</f>
        <v>0</v>
      </c>
      <c r="AE49" s="89">
        <f t="shared" ref="AE49" si="63">INT(AD47*AE48)</f>
        <v>0</v>
      </c>
      <c r="AF49" s="89">
        <f t="shared" ref="AF49" si="64">INT(AE47*AF48)</f>
        <v>0</v>
      </c>
      <c r="AG49" s="89">
        <f t="shared" ref="AG49" si="65">INT(AF47*AG48)</f>
        <v>0</v>
      </c>
      <c r="AH49" s="89">
        <f t="shared" ref="AH49" si="66">INT(AG47*AH48)</f>
        <v>0</v>
      </c>
      <c r="AI49" s="89">
        <f t="shared" ref="AI49" si="67">INT(AH47*AI48)</f>
        <v>0</v>
      </c>
      <c r="AJ49" s="89">
        <f t="shared" ref="AJ49" si="68">INT(AI47*AJ48)</f>
        <v>0</v>
      </c>
      <c r="AK49" s="89">
        <f t="shared" ref="AK49" si="69">INT(AJ47*AK48)</f>
        <v>0</v>
      </c>
      <c r="AL49" s="89">
        <f t="shared" ref="AL49" si="70">INT(AK47*AL48)</f>
        <v>0</v>
      </c>
      <c r="AM49" s="89">
        <f t="shared" ref="AM49" si="71">INT(AL47*AM48)</f>
        <v>0</v>
      </c>
      <c r="AN49" s="123"/>
      <c r="AO49" s="83">
        <f>SUM(D49:O49)</f>
        <v>0</v>
      </c>
      <c r="AP49" s="83">
        <f>SUM(P49:AA49)</f>
        <v>0</v>
      </c>
      <c r="AQ49" s="83">
        <f>SUM(AB49:AM49)</f>
        <v>0</v>
      </c>
    </row>
    <row r="50" spans="1:43" s="64" customFormat="1" ht="13.2" outlineLevel="1">
      <c r="A50" s="147" t="s">
        <v>219</v>
      </c>
      <c r="B50" s="126" t="s">
        <v>218</v>
      </c>
      <c r="C50" s="82"/>
      <c r="D50" s="125">
        <v>518.25396825396831</v>
      </c>
      <c r="E50" s="125">
        <v>518.25396825396831</v>
      </c>
      <c r="F50" s="125">
        <v>518.25396825396831</v>
      </c>
      <c r="G50" s="125">
        <v>518.25396825396831</v>
      </c>
      <c r="H50" s="125">
        <v>518.25396825396831</v>
      </c>
      <c r="I50" s="125">
        <v>518.25396825396831</v>
      </c>
      <c r="J50" s="125">
        <v>518.25396825396831</v>
      </c>
      <c r="K50" s="125">
        <v>518.25396825396831</v>
      </c>
      <c r="L50" s="125">
        <v>518.25396825396831</v>
      </c>
      <c r="M50" s="125">
        <v>518.25396825396831</v>
      </c>
      <c r="N50" s="125">
        <v>518.25396825396831</v>
      </c>
      <c r="O50" s="125">
        <v>518.25396825396831</v>
      </c>
      <c r="P50" s="125">
        <v>518.25396825396831</v>
      </c>
      <c r="Q50" s="125">
        <v>518.25396825396831</v>
      </c>
      <c r="R50" s="125">
        <v>518.25396825396831</v>
      </c>
      <c r="S50" s="125">
        <v>518.25396825396831</v>
      </c>
      <c r="T50" s="125">
        <v>518.25396825396831</v>
      </c>
      <c r="U50" s="125">
        <v>518.25396825396831</v>
      </c>
      <c r="V50" s="125">
        <v>518.25396825396831</v>
      </c>
      <c r="W50" s="125">
        <v>518.25396825396831</v>
      </c>
      <c r="X50" s="125">
        <v>518.25396825396831</v>
      </c>
      <c r="Y50" s="125">
        <v>518.25396825396831</v>
      </c>
      <c r="Z50" s="125">
        <v>518.25396825396831</v>
      </c>
      <c r="AA50" s="125">
        <v>518.25396825396831</v>
      </c>
      <c r="AB50" s="125">
        <v>518.25396825396831</v>
      </c>
      <c r="AC50" s="125">
        <v>518.25396825396831</v>
      </c>
      <c r="AD50" s="125">
        <v>518.25396825396831</v>
      </c>
      <c r="AE50" s="125">
        <v>518.25396825396831</v>
      </c>
      <c r="AF50" s="125">
        <v>518.25396825396831</v>
      </c>
      <c r="AG50" s="125">
        <v>518.25396825396831</v>
      </c>
      <c r="AH50" s="125">
        <v>518.25396825396831</v>
      </c>
      <c r="AI50" s="125">
        <v>518.25396825396831</v>
      </c>
      <c r="AJ50" s="125">
        <v>518.25396825396831</v>
      </c>
      <c r="AK50" s="125">
        <v>518.25396825396831</v>
      </c>
      <c r="AL50" s="125">
        <v>518.25396825396831</v>
      </c>
      <c r="AM50" s="125">
        <v>518.25396825396831</v>
      </c>
      <c r="AN50" s="123"/>
      <c r="AO50" s="83">
        <f>AVERAGE(D50:O50)</f>
        <v>518.25396825396831</v>
      </c>
      <c r="AP50" s="83">
        <f>AVERAGE(P50:AA50)</f>
        <v>518.25396825396831</v>
      </c>
      <c r="AQ50" s="83">
        <f>AVERAGE(AB50:AM50)</f>
        <v>518.25396825396831</v>
      </c>
    </row>
    <row r="51" spans="1:43" s="64" customFormat="1" ht="13.2" outlineLevel="1">
      <c r="A51" s="147" t="s">
        <v>210</v>
      </c>
      <c r="B51" s="126" t="s">
        <v>218</v>
      </c>
      <c r="C51" s="82"/>
      <c r="D51" s="89">
        <f>D49*D50</f>
        <v>0</v>
      </c>
      <c r="E51" s="89">
        <f>E49*E50</f>
        <v>0</v>
      </c>
      <c r="F51" s="89">
        <f t="shared" ref="F51:AM51" si="72">F49*F50</f>
        <v>0</v>
      </c>
      <c r="G51" s="89">
        <f t="shared" si="72"/>
        <v>0</v>
      </c>
      <c r="H51" s="89">
        <f t="shared" si="72"/>
        <v>0</v>
      </c>
      <c r="I51" s="89">
        <f t="shared" si="72"/>
        <v>0</v>
      </c>
      <c r="J51" s="89">
        <f t="shared" si="72"/>
        <v>0</v>
      </c>
      <c r="K51" s="89">
        <f t="shared" si="72"/>
        <v>0</v>
      </c>
      <c r="L51" s="89">
        <f t="shared" si="72"/>
        <v>0</v>
      </c>
      <c r="M51" s="89">
        <f t="shared" si="72"/>
        <v>0</v>
      </c>
      <c r="N51" s="89">
        <f t="shared" si="72"/>
        <v>0</v>
      </c>
      <c r="O51" s="89">
        <f t="shared" si="72"/>
        <v>0</v>
      </c>
      <c r="P51" s="89">
        <f t="shared" si="72"/>
        <v>0</v>
      </c>
      <c r="Q51" s="89">
        <f t="shared" si="72"/>
        <v>0</v>
      </c>
      <c r="R51" s="89">
        <f t="shared" si="72"/>
        <v>0</v>
      </c>
      <c r="S51" s="89">
        <f t="shared" si="72"/>
        <v>0</v>
      </c>
      <c r="T51" s="89">
        <f t="shared" si="72"/>
        <v>0</v>
      </c>
      <c r="U51" s="89">
        <f t="shared" si="72"/>
        <v>0</v>
      </c>
      <c r="V51" s="89">
        <f t="shared" si="72"/>
        <v>0</v>
      </c>
      <c r="W51" s="89">
        <f t="shared" si="72"/>
        <v>0</v>
      </c>
      <c r="X51" s="89">
        <f t="shared" si="72"/>
        <v>0</v>
      </c>
      <c r="Y51" s="89">
        <f t="shared" si="72"/>
        <v>0</v>
      </c>
      <c r="Z51" s="89">
        <f t="shared" si="72"/>
        <v>0</v>
      </c>
      <c r="AA51" s="89">
        <f t="shared" si="72"/>
        <v>0</v>
      </c>
      <c r="AB51" s="89">
        <f t="shared" si="72"/>
        <v>0</v>
      </c>
      <c r="AC51" s="89">
        <f t="shared" si="72"/>
        <v>0</v>
      </c>
      <c r="AD51" s="89">
        <f t="shared" si="72"/>
        <v>0</v>
      </c>
      <c r="AE51" s="89">
        <f t="shared" si="72"/>
        <v>0</v>
      </c>
      <c r="AF51" s="89">
        <f t="shared" si="72"/>
        <v>0</v>
      </c>
      <c r="AG51" s="89">
        <f t="shared" si="72"/>
        <v>0</v>
      </c>
      <c r="AH51" s="89">
        <f t="shared" si="72"/>
        <v>0</v>
      </c>
      <c r="AI51" s="89">
        <f t="shared" si="72"/>
        <v>0</v>
      </c>
      <c r="AJ51" s="89">
        <f t="shared" si="72"/>
        <v>0</v>
      </c>
      <c r="AK51" s="89">
        <f t="shared" si="72"/>
        <v>0</v>
      </c>
      <c r="AL51" s="89">
        <f t="shared" si="72"/>
        <v>0</v>
      </c>
      <c r="AM51" s="89">
        <f t="shared" si="72"/>
        <v>0</v>
      </c>
      <c r="AN51" s="123"/>
      <c r="AO51" s="83">
        <f>SUM(D51:O51)</f>
        <v>0</v>
      </c>
      <c r="AP51" s="83">
        <f>SUM(P51:AA51)</f>
        <v>0</v>
      </c>
      <c r="AQ51" s="83">
        <f>SUM(AB51:AM51)</f>
        <v>0</v>
      </c>
    </row>
    <row r="52" spans="1:43" s="64" customFormat="1" ht="13.2" outlineLevel="1">
      <c r="A52" s="147" t="s">
        <v>211</v>
      </c>
      <c r="B52" s="126" t="s">
        <v>218</v>
      </c>
      <c r="C52" s="82"/>
      <c r="D52" s="89"/>
      <c r="E52" s="89">
        <f t="shared" ref="E52:AM52" si="73">-D58/2</f>
        <v>1142.75</v>
      </c>
      <c r="F52" s="89">
        <f t="shared" si="73"/>
        <v>1041.4824384469696</v>
      </c>
      <c r="G52" s="89">
        <f t="shared" si="73"/>
        <v>951.80774944141365</v>
      </c>
      <c r="H52" s="89">
        <f t="shared" si="73"/>
        <v>869.84772890004433</v>
      </c>
      <c r="I52" s="89">
        <f t="shared" si="73"/>
        <v>794.9452897742699</v>
      </c>
      <c r="J52" s="89">
        <f t="shared" si="73"/>
        <v>726.49268682622267</v>
      </c>
      <c r="K52" s="89">
        <f t="shared" si="73"/>
        <v>663.93452581112399</v>
      </c>
      <c r="L52" s="89">
        <f t="shared" si="73"/>
        <v>606.76323734210348</v>
      </c>
      <c r="M52" s="89">
        <f t="shared" si="73"/>
        <v>554.51495874550199</v>
      </c>
      <c r="N52" s="89">
        <f t="shared" si="73"/>
        <v>506.76577048315727</v>
      </c>
      <c r="O52" s="89">
        <f t="shared" si="73"/>
        <v>463.12825665583745</v>
      </c>
      <c r="P52" s="89">
        <f t="shared" si="73"/>
        <v>423.24836168113666</v>
      </c>
      <c r="Q52" s="89">
        <f t="shared" si="73"/>
        <v>386.80251764229797</v>
      </c>
      <c r="R52" s="89">
        <f t="shared" si="73"/>
        <v>353.4950190005386</v>
      </c>
      <c r="S52" s="89">
        <f t="shared" si="73"/>
        <v>323.05562337044762</v>
      </c>
      <c r="T52" s="89">
        <f t="shared" si="73"/>
        <v>295.23735889220404</v>
      </c>
      <c r="U52" s="89">
        <f t="shared" si="73"/>
        <v>269.81452041059805</v>
      </c>
      <c r="V52" s="89">
        <f t="shared" si="73"/>
        <v>246.58083820273382</v>
      </c>
      <c r="W52" s="89">
        <f t="shared" si="73"/>
        <v>225.34780439627716</v>
      </c>
      <c r="X52" s="89">
        <f t="shared" si="73"/>
        <v>205.94314349954138</v>
      </c>
      <c r="Y52" s="89">
        <f t="shared" si="73"/>
        <v>188.20941463396551</v>
      </c>
      <c r="Z52" s="89">
        <f t="shared" si="73"/>
        <v>172.00273412811555</v>
      </c>
      <c r="AA52" s="89">
        <f t="shared" si="73"/>
        <v>157.19160810889693</v>
      </c>
      <c r="AB52" s="89">
        <f t="shared" si="73"/>
        <v>143.65586561813885</v>
      </c>
      <c r="AC52" s="89">
        <f t="shared" si="73"/>
        <v>131.28568359832644</v>
      </c>
      <c r="AD52" s="89">
        <f t="shared" si="73"/>
        <v>119.98069583664511</v>
      </c>
      <c r="AE52" s="89">
        <f t="shared" si="73"/>
        <v>109.6491786377007</v>
      </c>
      <c r="AF52" s="89">
        <f t="shared" si="73"/>
        <v>100.20730661782251</v>
      </c>
      <c r="AG52" s="89">
        <f t="shared" si="73"/>
        <v>91.578472582791662</v>
      </c>
      <c r="AH52" s="89">
        <f t="shared" si="73"/>
        <v>83.69266597078169</v>
      </c>
      <c r="AI52" s="89">
        <f t="shared" si="73"/>
        <v>76.485904817471663</v>
      </c>
      <c r="AJ52" s="89">
        <f t="shared" si="73"/>
        <v>69.899716634545811</v>
      </c>
      <c r="AK52" s="89">
        <f t="shared" si="73"/>
        <v>63.880663989657059</v>
      </c>
      <c r="AL52" s="89">
        <f t="shared" si="73"/>
        <v>58.379910938618707</v>
      </c>
      <c r="AM52" s="89">
        <f t="shared" si="73"/>
        <v>53.352826792045818</v>
      </c>
      <c r="AN52" s="123"/>
      <c r="AO52" s="83">
        <f>SUM(D52:O52)</f>
        <v>8322.4326424266437</v>
      </c>
      <c r="AP52" s="83">
        <f>SUM(P52:AA52)</f>
        <v>3246.9289439667536</v>
      </c>
      <c r="AQ52" s="83">
        <f>SUM(AB52:AM52)</f>
        <v>1102.048892034546</v>
      </c>
    </row>
    <row r="53" spans="1:43" s="130" customFormat="1" ht="13.2" outlineLevel="1">
      <c r="A53" s="147" t="s">
        <v>163</v>
      </c>
      <c r="B53" s="126" t="s">
        <v>164</v>
      </c>
      <c r="C53" s="127"/>
      <c r="D53" s="125">
        <v>11</v>
      </c>
      <c r="E53" s="125">
        <v>11</v>
      </c>
      <c r="F53" s="125">
        <v>11</v>
      </c>
      <c r="G53" s="125">
        <v>11</v>
      </c>
      <c r="H53" s="125">
        <v>11</v>
      </c>
      <c r="I53" s="125">
        <v>11</v>
      </c>
      <c r="J53" s="125">
        <v>11</v>
      </c>
      <c r="K53" s="125">
        <v>11</v>
      </c>
      <c r="L53" s="125">
        <v>11</v>
      </c>
      <c r="M53" s="125">
        <v>11</v>
      </c>
      <c r="N53" s="125">
        <v>11</v>
      </c>
      <c r="O53" s="125">
        <v>11</v>
      </c>
      <c r="P53" s="125">
        <v>11</v>
      </c>
      <c r="Q53" s="125">
        <v>11</v>
      </c>
      <c r="R53" s="125">
        <v>11</v>
      </c>
      <c r="S53" s="125">
        <v>11</v>
      </c>
      <c r="T53" s="125">
        <v>11</v>
      </c>
      <c r="U53" s="125">
        <v>11</v>
      </c>
      <c r="V53" s="125">
        <v>11</v>
      </c>
      <c r="W53" s="125">
        <v>11</v>
      </c>
      <c r="X53" s="125">
        <v>11</v>
      </c>
      <c r="Y53" s="125">
        <v>11</v>
      </c>
      <c r="Z53" s="125">
        <v>11</v>
      </c>
      <c r="AA53" s="125">
        <v>11</v>
      </c>
      <c r="AB53" s="125">
        <v>11</v>
      </c>
      <c r="AC53" s="125">
        <v>11</v>
      </c>
      <c r="AD53" s="125">
        <v>11</v>
      </c>
      <c r="AE53" s="125">
        <v>11</v>
      </c>
      <c r="AF53" s="125">
        <v>11</v>
      </c>
      <c r="AG53" s="125">
        <v>11</v>
      </c>
      <c r="AH53" s="125">
        <v>11</v>
      </c>
      <c r="AI53" s="125">
        <v>11</v>
      </c>
      <c r="AJ53" s="125">
        <v>11</v>
      </c>
      <c r="AK53" s="125">
        <v>11</v>
      </c>
      <c r="AL53" s="125">
        <v>11</v>
      </c>
      <c r="AM53" s="125">
        <v>11</v>
      </c>
      <c r="AN53" s="128"/>
      <c r="AO53" s="83">
        <f>AVERAGE(D53:O53)</f>
        <v>11</v>
      </c>
      <c r="AP53" s="83">
        <f>AVERAGE(P53:AA53)</f>
        <v>11</v>
      </c>
      <c r="AQ53" s="83">
        <f>AVERAGE(AB53:AM53)</f>
        <v>11</v>
      </c>
    </row>
    <row r="54" spans="1:43" s="64" customFormat="1" ht="13.2" outlineLevel="1">
      <c r="A54" s="147" t="s">
        <v>212</v>
      </c>
      <c r="B54" s="126" t="s">
        <v>218</v>
      </c>
      <c r="C54" s="82"/>
      <c r="D54" s="123">
        <f>C55/D53</f>
        <v>23745.454545454544</v>
      </c>
      <c r="E54" s="123">
        <f>D55/E53</f>
        <v>21586.776859504134</v>
      </c>
      <c r="F54" s="123">
        <f>E55/F53</f>
        <v>19728.228963185575</v>
      </c>
      <c r="G54" s="123">
        <f>F55/G53</f>
        <v>18029.433824572978</v>
      </c>
      <c r="H54" s="123">
        <f t="shared" ref="H54" si="74">G55/H53</f>
        <v>16476.92236319738</v>
      </c>
      <c r="I54" s="123">
        <f t="shared" ref="I54" si="75">H55/I53</f>
        <v>15058.09739644308</v>
      </c>
      <c r="J54" s="123">
        <f t="shared" ref="J54" si="76">I55/J53</f>
        <v>13761.447204927734</v>
      </c>
      <c r="K54" s="123">
        <f t="shared" ref="K54" si="77">J55/K53</f>
        <v>12576.451339645777</v>
      </c>
      <c r="L54" s="123">
        <f t="shared" ref="L54" si="78">K55/L53</f>
        <v>11493.495265660809</v>
      </c>
      <c r="M54" s="123">
        <f t="shared" ref="M54" si="79">L55/M53</f>
        <v>10503.792353995472</v>
      </c>
      <c r="N54" s="123">
        <f t="shared" ref="N54" si="80">M55/N53</f>
        <v>9599.3125907909307</v>
      </c>
      <c r="O54" s="123">
        <f t="shared" ref="O54" si="81">N55/O53</f>
        <v>8772.7174253084067</v>
      </c>
      <c r="P54" s="123">
        <f t="shared" ref="P54" si="82">O55/P53</f>
        <v>8017.3002281581721</v>
      </c>
      <c r="Q54" s="123">
        <f t="shared" ref="Q54" si="83">P55/Q53</f>
        <v>7326.9318766602601</v>
      </c>
      <c r="R54" s="123">
        <f t="shared" ref="R54" si="84">Q55/R53</f>
        <v>6696.0110258404447</v>
      </c>
      <c r="S54" s="123">
        <f t="shared" ref="S54" si="85">R55/S53</f>
        <v>6119.41866158227</v>
      </c>
      <c r="T54" s="123">
        <f t="shared" ref="T54" si="86">S55/T53</f>
        <v>5592.4765671993773</v>
      </c>
      <c r="U54" s="123">
        <f t="shared" ref="U54" si="87">T55/U53</f>
        <v>5110.9093664441807</v>
      </c>
      <c r="V54" s="123">
        <f t="shared" ref="V54" si="88">U55/V53</f>
        <v>4670.8098349865822</v>
      </c>
      <c r="W54" s="123">
        <f t="shared" ref="W54" si="89">V55/W53</f>
        <v>4268.6071989153224</v>
      </c>
      <c r="X54" s="123">
        <f t="shared" ref="X54" si="90">W55/X53</f>
        <v>3901.0381630499546</v>
      </c>
      <c r="Y54" s="123">
        <f t="shared" ref="Y54" si="91">X55/Y53</f>
        <v>3565.1204339999172</v>
      </c>
      <c r="Z54" s="123">
        <f t="shared" ref="Z54" si="92">Y55/Z53</f>
        <v>3258.1285231484671</v>
      </c>
      <c r="AA54" s="123">
        <f t="shared" ref="AA54" si="93">Z55/AA53</f>
        <v>2977.5716332375264</v>
      </c>
      <c r="AB54" s="123">
        <f t="shared" ref="AB54" si="94">AA55/AB53</f>
        <v>2721.1734491349239</v>
      </c>
      <c r="AC54" s="123">
        <f t="shared" ref="AC54" si="95">AB55/AC53</f>
        <v>2486.8536688152162</v>
      </c>
      <c r="AD54" s="123">
        <f t="shared" ref="AD54" si="96">AC55/AD53</f>
        <v>2272.71112470459</v>
      </c>
      <c r="AE54" s="123">
        <f t="shared" ref="AE54" si="97">AD55/AE53</f>
        <v>2077.0083584438676</v>
      </c>
      <c r="AF54" s="123">
        <f t="shared" ref="AF54" si="98">AE55/AF53</f>
        <v>1898.1575239160341</v>
      </c>
      <c r="AG54" s="123">
        <f t="shared" ref="AG54" si="99">AF55/AG53</f>
        <v>1734.7075041616515</v>
      </c>
      <c r="AH54" s="123">
        <f t="shared" ref="AH54" si="100">AG55/AH53</f>
        <v>1585.3321376544823</v>
      </c>
      <c r="AI54" s="123">
        <f t="shared" ref="AI54" si="101">AH55/AI53</f>
        <v>1448.8194584105095</v>
      </c>
      <c r="AJ54" s="123">
        <f t="shared" ref="AJ54" si="102">AI55/AJ53</f>
        <v>1324.0618626293242</v>
      </c>
      <c r="AK54" s="123">
        <f t="shared" ref="AK54" si="103">AJ55/AK53</f>
        <v>1210.0471220843444</v>
      </c>
      <c r="AL54" s="123">
        <f t="shared" ref="AL54" si="104">AK55/AL53</f>
        <v>1105.8501713484636</v>
      </c>
      <c r="AM54" s="123">
        <f t="shared" ref="AM54" si="105">AL55/AM53</f>
        <v>1010.6256022202959</v>
      </c>
      <c r="AN54" s="123"/>
      <c r="AO54" s="83">
        <f>SUM(D54:O54)</f>
        <v>181332.13013268681</v>
      </c>
      <c r="AP54" s="83">
        <f>SUM(P54:AA54)</f>
        <v>61504.323513222465</v>
      </c>
      <c r="AQ54" s="83">
        <f>SUM(AB54:AM54)</f>
        <v>20875.347983523698</v>
      </c>
    </row>
    <row r="55" spans="1:43" s="86" customFormat="1" ht="13.2" outlineLevel="1">
      <c r="A55" s="147" t="s">
        <v>213</v>
      </c>
      <c r="B55" s="126" t="s">
        <v>218</v>
      </c>
      <c r="C55" s="125">
        <v>261200</v>
      </c>
      <c r="D55" s="132">
        <f>C55+D51-D54+D52</f>
        <v>237454.54545454547</v>
      </c>
      <c r="E55" s="132">
        <f>D55+E51-E54+E52</f>
        <v>217010.51859504133</v>
      </c>
      <c r="F55" s="132">
        <f t="shared" ref="F55" si="106">E55+F51-F54+F52</f>
        <v>198323.77207030274</v>
      </c>
      <c r="G55" s="132">
        <f t="shared" ref="G55" si="107">F55+G51-G54+G52</f>
        <v>181246.14599517119</v>
      </c>
      <c r="H55" s="132">
        <f t="shared" ref="H55" si="108">G55+H51-H54+H52</f>
        <v>165639.07136087387</v>
      </c>
      <c r="I55" s="132">
        <f t="shared" ref="I55" si="109">H55+I51-I54+I52</f>
        <v>151375.91925420507</v>
      </c>
      <c r="J55" s="132">
        <f t="shared" ref="J55" si="110">I55+J51-J54+J52</f>
        <v>138340.96473610355</v>
      </c>
      <c r="K55" s="132">
        <f t="shared" ref="K55" si="111">J55+K51-K54+K52</f>
        <v>126428.4479222689</v>
      </c>
      <c r="L55" s="132">
        <f t="shared" ref="L55" si="112">K55+L51-L54+L52</f>
        <v>115541.7158939502</v>
      </c>
      <c r="M55" s="132">
        <f t="shared" ref="M55" si="113">L55+M51-M54+M52</f>
        <v>105592.43849870024</v>
      </c>
      <c r="N55" s="132">
        <f t="shared" ref="N55" si="114">M55+N51-N54+N52</f>
        <v>96499.891678392465</v>
      </c>
      <c r="O55" s="132">
        <f t="shared" ref="O55" si="115">N55+O51-O54+O52</f>
        <v>88190.302509739893</v>
      </c>
      <c r="P55" s="132">
        <f t="shared" ref="P55" si="116">O55+P51-P54+P52</f>
        <v>80596.250643262858</v>
      </c>
      <c r="Q55" s="132">
        <f t="shared" ref="Q55" si="117">P55+Q51-Q54+Q52</f>
        <v>73656.121284244888</v>
      </c>
      <c r="R55" s="132">
        <f t="shared" ref="R55" si="118">Q55+R51-R54+R52</f>
        <v>67313.605277404975</v>
      </c>
      <c r="S55" s="132">
        <f t="shared" ref="S55" si="119">R55+S51-S54+S52</f>
        <v>61517.242239193154</v>
      </c>
      <c r="T55" s="132">
        <f t="shared" ref="T55" si="120">S55+T51-T54+T52</f>
        <v>56220.003030885986</v>
      </c>
      <c r="U55" s="132">
        <f t="shared" ref="U55" si="121">T55+U51-U54+U52</f>
        <v>51378.9081848524</v>
      </c>
      <c r="V55" s="132">
        <f t="shared" ref="V55" si="122">U55+V51-V54+V52</f>
        <v>46954.679188068549</v>
      </c>
      <c r="W55" s="132">
        <f t="shared" ref="W55" si="123">V55+W51-W54+W52</f>
        <v>42911.419793549503</v>
      </c>
      <c r="X55" s="132">
        <f t="shared" ref="X55" si="124">W55+X51-X54+X52</f>
        <v>39216.324773999091</v>
      </c>
      <c r="Y55" s="132">
        <f t="shared" ref="Y55" si="125">X55+Y51-Y54+Y52</f>
        <v>35839.41375463314</v>
      </c>
      <c r="Z55" s="132">
        <f t="shared" ref="Z55" si="126">Y55+Z51-Z54+Z52</f>
        <v>32753.287965612792</v>
      </c>
      <c r="AA55" s="132">
        <f t="shared" ref="AA55" si="127">Z55+AA51-AA54+AA52</f>
        <v>29932.907940484161</v>
      </c>
      <c r="AB55" s="132">
        <f t="shared" ref="AB55" si="128">AA55+AB51-AB54+AB52</f>
        <v>27355.390356967378</v>
      </c>
      <c r="AC55" s="132">
        <f t="shared" ref="AC55" si="129">AB55+AC51-AC54+AC52</f>
        <v>24999.822371750488</v>
      </c>
      <c r="AD55" s="132">
        <f t="shared" ref="AD55" si="130">AC55+AD51-AD54+AD52</f>
        <v>22847.091942882544</v>
      </c>
      <c r="AE55" s="132">
        <f t="shared" ref="AE55" si="131">AD55+AE51-AE54+AE52</f>
        <v>20879.732763076376</v>
      </c>
      <c r="AF55" s="132">
        <f t="shared" ref="AF55" si="132">AE55+AF51-AF54+AF52</f>
        <v>19081.782545778166</v>
      </c>
      <c r="AG55" s="132">
        <f t="shared" ref="AG55" si="133">AF55+AG51-AG54+AG52</f>
        <v>17438.653514199304</v>
      </c>
      <c r="AH55" s="132">
        <f t="shared" ref="AH55" si="134">AG55+AH51-AH54+AH52</f>
        <v>15937.014042515604</v>
      </c>
      <c r="AI55" s="132">
        <f t="shared" ref="AI55" si="135">AH55+AI51-AI54+AI52</f>
        <v>14564.680488922566</v>
      </c>
      <c r="AJ55" s="132">
        <f t="shared" ref="AJ55" si="136">AI55+AJ51-AJ54+AJ52</f>
        <v>13310.518342927788</v>
      </c>
      <c r="AK55" s="132">
        <f t="shared" ref="AK55" si="137">AJ55+AK51-AK54+AK52</f>
        <v>12164.3518848331</v>
      </c>
      <c r="AL55" s="132">
        <f t="shared" ref="AL55" si="138">AK55+AL51-AL54+AL52</f>
        <v>11116.881624423255</v>
      </c>
      <c r="AM55" s="132">
        <f t="shared" ref="AM55" si="139">AL55+AM51-AM54+AM52</f>
        <v>10159.608848995005</v>
      </c>
      <c r="AN55" s="84"/>
      <c r="AO55" s="83">
        <f>O55</f>
        <v>88190.302509739893</v>
      </c>
      <c r="AP55" s="83">
        <f>AA55</f>
        <v>29932.907940484161</v>
      </c>
      <c r="AQ55" s="83">
        <f>AM55</f>
        <v>10159.608848995005</v>
      </c>
    </row>
    <row r="56" spans="1:43" s="64" customFormat="1" ht="13.2" outlineLevel="1">
      <c r="A56" s="147" t="s">
        <v>170</v>
      </c>
      <c r="B56" s="126" t="s">
        <v>168</v>
      </c>
      <c r="C56" s="82"/>
      <c r="D56" s="133">
        <v>0.11</v>
      </c>
      <c r="E56" s="133">
        <v>0.11</v>
      </c>
      <c r="F56" s="133">
        <v>0.11</v>
      </c>
      <c r="G56" s="133">
        <v>0.11</v>
      </c>
      <c r="H56" s="133">
        <v>0.11</v>
      </c>
      <c r="I56" s="133">
        <v>0.11</v>
      </c>
      <c r="J56" s="133">
        <v>0.11</v>
      </c>
      <c r="K56" s="133">
        <v>0.11</v>
      </c>
      <c r="L56" s="133">
        <v>0.11</v>
      </c>
      <c r="M56" s="133">
        <v>0.11</v>
      </c>
      <c r="N56" s="133">
        <v>0.11</v>
      </c>
      <c r="O56" s="133">
        <v>0.11</v>
      </c>
      <c r="P56" s="133">
        <v>0.11</v>
      </c>
      <c r="Q56" s="133">
        <v>0.11</v>
      </c>
      <c r="R56" s="133">
        <v>0.11</v>
      </c>
      <c r="S56" s="133">
        <v>0.11</v>
      </c>
      <c r="T56" s="133">
        <v>0.11</v>
      </c>
      <c r="U56" s="133">
        <v>0.11</v>
      </c>
      <c r="V56" s="133">
        <v>0.11</v>
      </c>
      <c r="W56" s="133">
        <v>0.11</v>
      </c>
      <c r="X56" s="133">
        <v>0.11</v>
      </c>
      <c r="Y56" s="133">
        <v>0.11</v>
      </c>
      <c r="Z56" s="133">
        <v>0.11</v>
      </c>
      <c r="AA56" s="133">
        <v>0.11</v>
      </c>
      <c r="AB56" s="133">
        <v>0.11</v>
      </c>
      <c r="AC56" s="133">
        <v>0.11</v>
      </c>
      <c r="AD56" s="133">
        <v>0.11</v>
      </c>
      <c r="AE56" s="133">
        <v>0.11</v>
      </c>
      <c r="AF56" s="133">
        <v>0.11</v>
      </c>
      <c r="AG56" s="133">
        <v>0.11</v>
      </c>
      <c r="AH56" s="133">
        <v>0.11</v>
      </c>
      <c r="AI56" s="133">
        <v>0.11</v>
      </c>
      <c r="AJ56" s="133">
        <v>0.11</v>
      </c>
      <c r="AK56" s="133">
        <v>0.11</v>
      </c>
      <c r="AL56" s="133">
        <v>0.11</v>
      </c>
      <c r="AM56" s="133">
        <v>0.11</v>
      </c>
      <c r="AN56" s="123"/>
      <c r="AO56" s="135">
        <f>AVERAGE(D56:O56)</f>
        <v>0.11000000000000003</v>
      </c>
      <c r="AP56" s="135">
        <f>AVERAGE(P56:AA56)</f>
        <v>0.11000000000000003</v>
      </c>
      <c r="AQ56" s="135">
        <f>AVERAGE(AB56:AM56)</f>
        <v>0.11000000000000003</v>
      </c>
    </row>
    <row r="57" spans="1:43" s="64" customFormat="1" ht="13.2" outlineLevel="1">
      <c r="A57" s="147" t="s">
        <v>171</v>
      </c>
      <c r="B57" s="126" t="s">
        <v>168</v>
      </c>
      <c r="C57" s="82"/>
      <c r="D57" s="133">
        <v>0.11</v>
      </c>
      <c r="E57" s="133">
        <v>0.11</v>
      </c>
      <c r="F57" s="133">
        <v>0.11</v>
      </c>
      <c r="G57" s="133">
        <v>0.11</v>
      </c>
      <c r="H57" s="133">
        <v>0.11</v>
      </c>
      <c r="I57" s="133">
        <v>0.11</v>
      </c>
      <c r="J57" s="133">
        <v>0.11</v>
      </c>
      <c r="K57" s="133">
        <v>0.11</v>
      </c>
      <c r="L57" s="133">
        <v>0.11</v>
      </c>
      <c r="M57" s="133">
        <v>0.11</v>
      </c>
      <c r="N57" s="133">
        <v>0.11</v>
      </c>
      <c r="O57" s="133">
        <v>0.11</v>
      </c>
      <c r="P57" s="133">
        <v>0.11</v>
      </c>
      <c r="Q57" s="133">
        <v>0.11</v>
      </c>
      <c r="R57" s="133">
        <v>0.11</v>
      </c>
      <c r="S57" s="133">
        <v>0.11</v>
      </c>
      <c r="T57" s="133">
        <v>0.11</v>
      </c>
      <c r="U57" s="133">
        <v>0.11</v>
      </c>
      <c r="V57" s="133">
        <v>0.11</v>
      </c>
      <c r="W57" s="133">
        <v>0.11</v>
      </c>
      <c r="X57" s="133">
        <v>0.11</v>
      </c>
      <c r="Y57" s="133">
        <v>0.11</v>
      </c>
      <c r="Z57" s="133">
        <v>0.11</v>
      </c>
      <c r="AA57" s="133">
        <v>0.11</v>
      </c>
      <c r="AB57" s="133">
        <v>0.11</v>
      </c>
      <c r="AC57" s="133">
        <v>0.11</v>
      </c>
      <c r="AD57" s="133">
        <v>0.11</v>
      </c>
      <c r="AE57" s="133">
        <v>0.11</v>
      </c>
      <c r="AF57" s="133">
        <v>0.11</v>
      </c>
      <c r="AG57" s="133">
        <v>0.11</v>
      </c>
      <c r="AH57" s="133">
        <v>0.11</v>
      </c>
      <c r="AI57" s="133">
        <v>0.11</v>
      </c>
      <c r="AJ57" s="133">
        <v>0.11</v>
      </c>
      <c r="AK57" s="133">
        <v>0.11</v>
      </c>
      <c r="AL57" s="133">
        <v>0.11</v>
      </c>
      <c r="AM57" s="133">
        <v>0.11</v>
      </c>
      <c r="AN57" s="123"/>
      <c r="AO57" s="135">
        <f>AVERAGE(D57:O57)</f>
        <v>0.11000000000000003</v>
      </c>
      <c r="AP57" s="135">
        <f>AVERAGE(P57:AA57)</f>
        <v>0.11000000000000003</v>
      </c>
      <c r="AQ57" s="135">
        <f>AVERAGE(AB57:AM57)</f>
        <v>0.11000000000000003</v>
      </c>
    </row>
    <row r="58" spans="1:43" s="64" customFormat="1" ht="13.2" outlineLevel="1">
      <c r="A58" s="147" t="s">
        <v>214</v>
      </c>
      <c r="B58" s="126" t="s">
        <v>218</v>
      </c>
      <c r="C58" s="82"/>
      <c r="D58" s="132">
        <f t="shared" ref="D58:AM58" si="140">-(C55+D55)/2*D56/12</f>
        <v>-2285.5</v>
      </c>
      <c r="E58" s="132">
        <f t="shared" si="140"/>
        <v>-2082.9648768939392</v>
      </c>
      <c r="F58" s="132">
        <f t="shared" si="140"/>
        <v>-1903.6154988828273</v>
      </c>
      <c r="G58" s="132">
        <f t="shared" si="140"/>
        <v>-1739.6954578000887</v>
      </c>
      <c r="H58" s="132">
        <f t="shared" si="140"/>
        <v>-1589.8905795485398</v>
      </c>
      <c r="I58" s="132">
        <f t="shared" si="140"/>
        <v>-1452.9853736524453</v>
      </c>
      <c r="J58" s="132">
        <f t="shared" si="140"/>
        <v>-1327.869051622248</v>
      </c>
      <c r="K58" s="132">
        <f t="shared" si="140"/>
        <v>-1213.526474684207</v>
      </c>
      <c r="L58" s="132">
        <f t="shared" si="140"/>
        <v>-1109.029917491004</v>
      </c>
      <c r="M58" s="132">
        <f t="shared" si="140"/>
        <v>-1013.5315409663145</v>
      </c>
      <c r="N58" s="132">
        <f t="shared" si="140"/>
        <v>-926.25651331167489</v>
      </c>
      <c r="O58" s="132">
        <f t="shared" si="140"/>
        <v>-846.49672336227331</v>
      </c>
      <c r="P58" s="132">
        <f t="shared" si="140"/>
        <v>-773.60503528459594</v>
      </c>
      <c r="Q58" s="132">
        <f t="shared" si="140"/>
        <v>-706.99003800107721</v>
      </c>
      <c r="R58" s="132">
        <f t="shared" si="140"/>
        <v>-646.11124674089524</v>
      </c>
      <c r="S58" s="132">
        <f t="shared" si="140"/>
        <v>-590.47471778440809</v>
      </c>
      <c r="T58" s="132">
        <f t="shared" si="140"/>
        <v>-539.6290408211961</v>
      </c>
      <c r="U58" s="132">
        <f t="shared" si="140"/>
        <v>-493.16167640546763</v>
      </c>
      <c r="V58" s="132">
        <f t="shared" si="140"/>
        <v>-450.69560879255431</v>
      </c>
      <c r="W58" s="132">
        <f t="shared" si="140"/>
        <v>-411.88628699908276</v>
      </c>
      <c r="X58" s="132">
        <f t="shared" si="140"/>
        <v>-376.41882926793102</v>
      </c>
      <c r="Y58" s="132">
        <f t="shared" si="140"/>
        <v>-344.0054682562311</v>
      </c>
      <c r="Z58" s="132">
        <f t="shared" si="140"/>
        <v>-314.38321621779386</v>
      </c>
      <c r="AA58" s="132">
        <f t="shared" si="140"/>
        <v>-287.31173123627769</v>
      </c>
      <c r="AB58" s="132">
        <f t="shared" si="140"/>
        <v>-262.57136719665289</v>
      </c>
      <c r="AC58" s="132">
        <f t="shared" si="140"/>
        <v>-239.96139167329022</v>
      </c>
      <c r="AD58" s="132">
        <f t="shared" si="140"/>
        <v>-219.2983572754014</v>
      </c>
      <c r="AE58" s="132">
        <f t="shared" si="140"/>
        <v>-200.41461323564502</v>
      </c>
      <c r="AF58" s="132">
        <f t="shared" si="140"/>
        <v>-183.15694516558332</v>
      </c>
      <c r="AG58" s="132">
        <f t="shared" si="140"/>
        <v>-167.38533194156338</v>
      </c>
      <c r="AH58" s="132">
        <f t="shared" si="140"/>
        <v>-152.97180963494333</v>
      </c>
      <c r="AI58" s="132">
        <f t="shared" si="140"/>
        <v>-139.79943326909162</v>
      </c>
      <c r="AJ58" s="132">
        <f t="shared" si="140"/>
        <v>-127.76132797931412</v>
      </c>
      <c r="AK58" s="132">
        <f t="shared" si="140"/>
        <v>-116.75982187723741</v>
      </c>
      <c r="AL58" s="132">
        <f t="shared" si="140"/>
        <v>-106.70565358409164</v>
      </c>
      <c r="AM58" s="132">
        <f t="shared" si="140"/>
        <v>-97.517248003167026</v>
      </c>
      <c r="AN58" s="123"/>
      <c r="AO58" s="83">
        <f>SUM(D58:O58)</f>
        <v>-17491.362008215561</v>
      </c>
      <c r="AP58" s="83">
        <f>SUM(P58:AA58)</f>
        <v>-5934.6728958075109</v>
      </c>
      <c r="AQ58" s="83">
        <f>SUM(AB58:AM58)</f>
        <v>-2014.3033008359812</v>
      </c>
    </row>
    <row r="59" spans="1:43" s="64" customFormat="1" ht="13.2" outlineLevel="1">
      <c r="A59" s="147" t="s">
        <v>215</v>
      </c>
      <c r="B59" s="126" t="s">
        <v>218</v>
      </c>
      <c r="C59" s="82"/>
      <c r="D59" s="132">
        <f t="shared" ref="D59:AM59" si="141">(C55+D55)/2*D57/12</f>
        <v>2285.5</v>
      </c>
      <c r="E59" s="132">
        <f t="shared" si="141"/>
        <v>2082.9648768939392</v>
      </c>
      <c r="F59" s="132">
        <f t="shared" si="141"/>
        <v>1903.6154988828273</v>
      </c>
      <c r="G59" s="132">
        <f t="shared" si="141"/>
        <v>1739.6954578000887</v>
      </c>
      <c r="H59" s="132">
        <f t="shared" si="141"/>
        <v>1589.8905795485398</v>
      </c>
      <c r="I59" s="132">
        <f t="shared" si="141"/>
        <v>1452.9853736524453</v>
      </c>
      <c r="J59" s="132">
        <f t="shared" si="141"/>
        <v>1327.869051622248</v>
      </c>
      <c r="K59" s="132">
        <f t="shared" si="141"/>
        <v>1213.526474684207</v>
      </c>
      <c r="L59" s="132">
        <f t="shared" si="141"/>
        <v>1109.029917491004</v>
      </c>
      <c r="M59" s="132">
        <f t="shared" si="141"/>
        <v>1013.5315409663145</v>
      </c>
      <c r="N59" s="132">
        <f t="shared" si="141"/>
        <v>926.25651331167489</v>
      </c>
      <c r="O59" s="132">
        <f t="shared" si="141"/>
        <v>846.49672336227331</v>
      </c>
      <c r="P59" s="132">
        <f t="shared" si="141"/>
        <v>773.60503528459594</v>
      </c>
      <c r="Q59" s="132">
        <f t="shared" si="141"/>
        <v>706.99003800107721</v>
      </c>
      <c r="R59" s="132">
        <f t="shared" si="141"/>
        <v>646.11124674089524</v>
      </c>
      <c r="S59" s="132">
        <f t="shared" si="141"/>
        <v>590.47471778440809</v>
      </c>
      <c r="T59" s="132">
        <f t="shared" si="141"/>
        <v>539.6290408211961</v>
      </c>
      <c r="U59" s="132">
        <f t="shared" si="141"/>
        <v>493.16167640546763</v>
      </c>
      <c r="V59" s="132">
        <f t="shared" si="141"/>
        <v>450.69560879255431</v>
      </c>
      <c r="W59" s="132">
        <f t="shared" si="141"/>
        <v>411.88628699908276</v>
      </c>
      <c r="X59" s="132">
        <f t="shared" si="141"/>
        <v>376.41882926793102</v>
      </c>
      <c r="Y59" s="132">
        <f t="shared" si="141"/>
        <v>344.0054682562311</v>
      </c>
      <c r="Z59" s="132">
        <f t="shared" si="141"/>
        <v>314.38321621779386</v>
      </c>
      <c r="AA59" s="132">
        <f t="shared" si="141"/>
        <v>287.31173123627769</v>
      </c>
      <c r="AB59" s="132">
        <f t="shared" si="141"/>
        <v>262.57136719665289</v>
      </c>
      <c r="AC59" s="132">
        <f t="shared" si="141"/>
        <v>239.96139167329022</v>
      </c>
      <c r="AD59" s="132">
        <f t="shared" si="141"/>
        <v>219.2983572754014</v>
      </c>
      <c r="AE59" s="132">
        <f t="shared" si="141"/>
        <v>200.41461323564502</v>
      </c>
      <c r="AF59" s="132">
        <f t="shared" si="141"/>
        <v>183.15694516558332</v>
      </c>
      <c r="AG59" s="132">
        <f t="shared" si="141"/>
        <v>167.38533194156338</v>
      </c>
      <c r="AH59" s="132">
        <f t="shared" si="141"/>
        <v>152.97180963494333</v>
      </c>
      <c r="AI59" s="132">
        <f t="shared" si="141"/>
        <v>139.79943326909162</v>
      </c>
      <c r="AJ59" s="132">
        <f t="shared" si="141"/>
        <v>127.76132797931412</v>
      </c>
      <c r="AK59" s="132">
        <f t="shared" si="141"/>
        <v>116.75982187723741</v>
      </c>
      <c r="AL59" s="132">
        <f t="shared" si="141"/>
        <v>106.70565358409164</v>
      </c>
      <c r="AM59" s="132">
        <f t="shared" si="141"/>
        <v>97.517248003167026</v>
      </c>
      <c r="AN59" s="123"/>
      <c r="AO59" s="83">
        <f>SUM(D59:O59)</f>
        <v>17491.362008215561</v>
      </c>
      <c r="AP59" s="83">
        <f>SUM(P59:AA59)</f>
        <v>5934.6728958075109</v>
      </c>
      <c r="AQ59" s="83">
        <f>SUM(AB59:AM59)</f>
        <v>2014.3033008359812</v>
      </c>
    </row>
    <row r="60" spans="1:43" s="64" customFormat="1" ht="13.2" outlineLevel="1">
      <c r="A60" s="147" t="s">
        <v>201</v>
      </c>
      <c r="B60" s="126" t="s">
        <v>218</v>
      </c>
      <c r="C60" s="82"/>
      <c r="D60" s="131">
        <f t="shared" ref="D60:AM60" si="142">SUM(D58:D59)</f>
        <v>0</v>
      </c>
      <c r="E60" s="131">
        <f t="shared" si="142"/>
        <v>0</v>
      </c>
      <c r="F60" s="131">
        <f t="shared" si="142"/>
        <v>0</v>
      </c>
      <c r="G60" s="131">
        <f t="shared" si="142"/>
        <v>0</v>
      </c>
      <c r="H60" s="131">
        <f t="shared" si="142"/>
        <v>0</v>
      </c>
      <c r="I60" s="131">
        <f t="shared" si="142"/>
        <v>0</v>
      </c>
      <c r="J60" s="131">
        <f t="shared" si="142"/>
        <v>0</v>
      </c>
      <c r="K60" s="131">
        <f t="shared" si="142"/>
        <v>0</v>
      </c>
      <c r="L60" s="131">
        <f t="shared" si="142"/>
        <v>0</v>
      </c>
      <c r="M60" s="131">
        <f t="shared" si="142"/>
        <v>0</v>
      </c>
      <c r="N60" s="131">
        <f t="shared" si="142"/>
        <v>0</v>
      </c>
      <c r="O60" s="131">
        <f t="shared" si="142"/>
        <v>0</v>
      </c>
      <c r="P60" s="131">
        <f t="shared" si="142"/>
        <v>0</v>
      </c>
      <c r="Q60" s="131">
        <f t="shared" si="142"/>
        <v>0</v>
      </c>
      <c r="R60" s="131">
        <f t="shared" si="142"/>
        <v>0</v>
      </c>
      <c r="S60" s="131">
        <f t="shared" si="142"/>
        <v>0</v>
      </c>
      <c r="T60" s="131">
        <f t="shared" si="142"/>
        <v>0</v>
      </c>
      <c r="U60" s="131">
        <f t="shared" si="142"/>
        <v>0</v>
      </c>
      <c r="V60" s="131">
        <f t="shared" si="142"/>
        <v>0</v>
      </c>
      <c r="W60" s="131">
        <f t="shared" si="142"/>
        <v>0</v>
      </c>
      <c r="X60" s="131">
        <f t="shared" si="142"/>
        <v>0</v>
      </c>
      <c r="Y60" s="131">
        <f t="shared" si="142"/>
        <v>0</v>
      </c>
      <c r="Z60" s="131">
        <f t="shared" si="142"/>
        <v>0</v>
      </c>
      <c r="AA60" s="131">
        <f t="shared" si="142"/>
        <v>0</v>
      </c>
      <c r="AB60" s="131">
        <f t="shared" si="142"/>
        <v>0</v>
      </c>
      <c r="AC60" s="131">
        <f t="shared" si="142"/>
        <v>0</v>
      </c>
      <c r="AD60" s="131">
        <f t="shared" si="142"/>
        <v>0</v>
      </c>
      <c r="AE60" s="131">
        <f t="shared" si="142"/>
        <v>0</v>
      </c>
      <c r="AF60" s="131">
        <f t="shared" si="142"/>
        <v>0</v>
      </c>
      <c r="AG60" s="131">
        <f t="shared" si="142"/>
        <v>0</v>
      </c>
      <c r="AH60" s="131">
        <f t="shared" si="142"/>
        <v>0</v>
      </c>
      <c r="AI60" s="131">
        <f t="shared" si="142"/>
        <v>0</v>
      </c>
      <c r="AJ60" s="131">
        <f t="shared" si="142"/>
        <v>0</v>
      </c>
      <c r="AK60" s="131">
        <f t="shared" si="142"/>
        <v>0</v>
      </c>
      <c r="AL60" s="131">
        <f t="shared" si="142"/>
        <v>0</v>
      </c>
      <c r="AM60" s="131">
        <f t="shared" si="142"/>
        <v>0</v>
      </c>
      <c r="AN60" s="123"/>
      <c r="AO60" s="83">
        <f>SUM(D60:O60)</f>
        <v>0</v>
      </c>
      <c r="AP60" s="83">
        <f>SUM(P60:AA60)</f>
        <v>0</v>
      </c>
      <c r="AQ60" s="83">
        <f>SUM(AB60:AM60)</f>
        <v>0</v>
      </c>
    </row>
    <row r="61" spans="1:43" outlineLevel="1">
      <c r="A61" s="145" t="s">
        <v>208</v>
      </c>
    </row>
    <row r="62" spans="1:43" s="64" customFormat="1" ht="13.2" outlineLevel="1">
      <c r="A62" s="147" t="s">
        <v>217</v>
      </c>
      <c r="B62" s="122" t="s">
        <v>158</v>
      </c>
      <c r="C62" s="125">
        <v>0</v>
      </c>
      <c r="D62" s="89">
        <f>C62+D64</f>
        <v>0</v>
      </c>
      <c r="E62" s="89">
        <f>D62+E64</f>
        <v>0</v>
      </c>
      <c r="F62" s="89">
        <f t="shared" ref="F62:AM62" si="143">E62+F64</f>
        <v>0</v>
      </c>
      <c r="G62" s="89">
        <f t="shared" si="143"/>
        <v>0</v>
      </c>
      <c r="H62" s="89">
        <f t="shared" si="143"/>
        <v>0</v>
      </c>
      <c r="I62" s="89">
        <f t="shared" si="143"/>
        <v>0</v>
      </c>
      <c r="J62" s="89">
        <f t="shared" si="143"/>
        <v>0</v>
      </c>
      <c r="K62" s="89">
        <f t="shared" si="143"/>
        <v>0</v>
      </c>
      <c r="L62" s="89">
        <f t="shared" si="143"/>
        <v>0</v>
      </c>
      <c r="M62" s="89">
        <f t="shared" si="143"/>
        <v>0</v>
      </c>
      <c r="N62" s="89">
        <f t="shared" si="143"/>
        <v>0</v>
      </c>
      <c r="O62" s="89">
        <f t="shared" si="143"/>
        <v>0</v>
      </c>
      <c r="P62" s="89">
        <f t="shared" si="143"/>
        <v>0</v>
      </c>
      <c r="Q62" s="89">
        <f t="shared" si="143"/>
        <v>0</v>
      </c>
      <c r="R62" s="89">
        <f t="shared" si="143"/>
        <v>0</v>
      </c>
      <c r="S62" s="89">
        <f t="shared" si="143"/>
        <v>0</v>
      </c>
      <c r="T62" s="89">
        <f t="shared" si="143"/>
        <v>0</v>
      </c>
      <c r="U62" s="89">
        <f t="shared" si="143"/>
        <v>0</v>
      </c>
      <c r="V62" s="89">
        <f t="shared" si="143"/>
        <v>0</v>
      </c>
      <c r="W62" s="89">
        <f t="shared" si="143"/>
        <v>0</v>
      </c>
      <c r="X62" s="89">
        <f t="shared" si="143"/>
        <v>0</v>
      </c>
      <c r="Y62" s="89">
        <f t="shared" si="143"/>
        <v>0</v>
      </c>
      <c r="Z62" s="89">
        <f t="shared" si="143"/>
        <v>0</v>
      </c>
      <c r="AA62" s="89">
        <f t="shared" si="143"/>
        <v>0</v>
      </c>
      <c r="AB62" s="89">
        <f t="shared" si="143"/>
        <v>0</v>
      </c>
      <c r="AC62" s="89">
        <f t="shared" si="143"/>
        <v>0</v>
      </c>
      <c r="AD62" s="89">
        <f t="shared" si="143"/>
        <v>0</v>
      </c>
      <c r="AE62" s="89">
        <f t="shared" si="143"/>
        <v>0</v>
      </c>
      <c r="AF62" s="89">
        <f t="shared" si="143"/>
        <v>0</v>
      </c>
      <c r="AG62" s="89">
        <f t="shared" si="143"/>
        <v>0</v>
      </c>
      <c r="AH62" s="89">
        <f t="shared" si="143"/>
        <v>0</v>
      </c>
      <c r="AI62" s="89">
        <f t="shared" si="143"/>
        <v>0</v>
      </c>
      <c r="AJ62" s="89">
        <f t="shared" si="143"/>
        <v>0</v>
      </c>
      <c r="AK62" s="89">
        <f t="shared" si="143"/>
        <v>0</v>
      </c>
      <c r="AL62" s="89">
        <f t="shared" si="143"/>
        <v>0</v>
      </c>
      <c r="AM62" s="89">
        <f t="shared" si="143"/>
        <v>0</v>
      </c>
      <c r="AN62" s="123"/>
      <c r="AO62" s="83">
        <f>AVERAGE(D62:O62)</f>
        <v>0</v>
      </c>
      <c r="AP62" s="83">
        <f>AVERAGE(P62:AA62)</f>
        <v>0</v>
      </c>
      <c r="AQ62" s="83">
        <f>AVERAGE(AB62:AM62)</f>
        <v>0</v>
      </c>
    </row>
    <row r="63" spans="1:43" s="64" customFormat="1" ht="13.2" outlineLevel="1">
      <c r="A63" s="147" t="s">
        <v>216</v>
      </c>
      <c r="B63" s="122" t="s">
        <v>168</v>
      </c>
      <c r="C63" s="82"/>
      <c r="D63" s="133">
        <v>0.01</v>
      </c>
      <c r="E63" s="133">
        <v>0.01</v>
      </c>
      <c r="F63" s="133">
        <v>0.01</v>
      </c>
      <c r="G63" s="133">
        <v>0.01</v>
      </c>
      <c r="H63" s="133">
        <v>0.01</v>
      </c>
      <c r="I63" s="133">
        <v>0.01</v>
      </c>
      <c r="J63" s="133">
        <v>0.01</v>
      </c>
      <c r="K63" s="133">
        <v>0.01</v>
      </c>
      <c r="L63" s="133">
        <v>0.01</v>
      </c>
      <c r="M63" s="133">
        <v>0.01</v>
      </c>
      <c r="N63" s="133">
        <v>0.01</v>
      </c>
      <c r="O63" s="133">
        <v>0.01</v>
      </c>
      <c r="P63" s="133">
        <v>0.01</v>
      </c>
      <c r="Q63" s="133">
        <v>0.01</v>
      </c>
      <c r="R63" s="133">
        <v>0.01</v>
      </c>
      <c r="S63" s="133">
        <v>0.01</v>
      </c>
      <c r="T63" s="133">
        <v>0.01</v>
      </c>
      <c r="U63" s="133">
        <v>0.01</v>
      </c>
      <c r="V63" s="133">
        <v>0.01</v>
      </c>
      <c r="W63" s="133">
        <v>0.01</v>
      </c>
      <c r="X63" s="133">
        <v>0.01</v>
      </c>
      <c r="Y63" s="133">
        <v>0.01</v>
      </c>
      <c r="Z63" s="133">
        <v>0.01</v>
      </c>
      <c r="AA63" s="133">
        <v>0.01</v>
      </c>
      <c r="AB63" s="133">
        <v>0.01</v>
      </c>
      <c r="AC63" s="133">
        <v>0.01</v>
      </c>
      <c r="AD63" s="133">
        <v>0.01</v>
      </c>
      <c r="AE63" s="133">
        <v>0.01</v>
      </c>
      <c r="AF63" s="133">
        <v>0.01</v>
      </c>
      <c r="AG63" s="133">
        <v>0.01</v>
      </c>
      <c r="AH63" s="133">
        <v>0.01</v>
      </c>
      <c r="AI63" s="133">
        <v>0.01</v>
      </c>
      <c r="AJ63" s="133">
        <v>0.01</v>
      </c>
      <c r="AK63" s="133">
        <v>0.01</v>
      </c>
      <c r="AL63" s="133">
        <v>0.01</v>
      </c>
      <c r="AM63" s="133">
        <v>0.01</v>
      </c>
      <c r="AN63" s="123"/>
      <c r="AO63" s="83">
        <f>O63</f>
        <v>0.01</v>
      </c>
      <c r="AP63" s="83">
        <f>AA63</f>
        <v>0.01</v>
      </c>
      <c r="AQ63" s="83">
        <f>AM63</f>
        <v>0.01</v>
      </c>
    </row>
    <row r="64" spans="1:43" s="64" customFormat="1" ht="13.2" outlineLevel="1">
      <c r="A64" s="147" t="s">
        <v>209</v>
      </c>
      <c r="B64" s="122" t="s">
        <v>158</v>
      </c>
      <c r="C64" s="82"/>
      <c r="D64" s="89">
        <f>INT(C62*D63)</f>
        <v>0</v>
      </c>
      <c r="E64" s="89">
        <f>INT(D62*E63)</f>
        <v>0</v>
      </c>
      <c r="F64" s="89">
        <f t="shared" ref="F64" si="144">INT(E62*F63)</f>
        <v>0</v>
      </c>
      <c r="G64" s="89">
        <f t="shared" ref="G64" si="145">INT(F62*G63)</f>
        <v>0</v>
      </c>
      <c r="H64" s="89">
        <f t="shared" ref="H64" si="146">INT(G62*H63)</f>
        <v>0</v>
      </c>
      <c r="I64" s="89">
        <f t="shared" ref="I64" si="147">INT(H62*I63)</f>
        <v>0</v>
      </c>
      <c r="J64" s="89">
        <f t="shared" ref="J64" si="148">INT(I62*J63)</f>
        <v>0</v>
      </c>
      <c r="K64" s="89">
        <f t="shared" ref="K64" si="149">INT(J62*K63)</f>
        <v>0</v>
      </c>
      <c r="L64" s="89">
        <f t="shared" ref="L64" si="150">INT(K62*L63)</f>
        <v>0</v>
      </c>
      <c r="M64" s="89">
        <f t="shared" ref="M64" si="151">INT(L62*M63)</f>
        <v>0</v>
      </c>
      <c r="N64" s="89">
        <f t="shared" ref="N64" si="152">INT(M62*N63)</f>
        <v>0</v>
      </c>
      <c r="O64" s="89">
        <f t="shared" ref="O64" si="153">INT(N62*O63)</f>
        <v>0</v>
      </c>
      <c r="P64" s="89">
        <f t="shared" ref="P64" si="154">INT(O62*P63)</f>
        <v>0</v>
      </c>
      <c r="Q64" s="89">
        <f t="shared" ref="Q64" si="155">INT(P62*Q63)</f>
        <v>0</v>
      </c>
      <c r="R64" s="89">
        <f t="shared" ref="R64" si="156">INT(Q62*R63)</f>
        <v>0</v>
      </c>
      <c r="S64" s="89">
        <f t="shared" ref="S64" si="157">INT(R62*S63)</f>
        <v>0</v>
      </c>
      <c r="T64" s="89">
        <f t="shared" ref="T64" si="158">INT(S62*T63)</f>
        <v>0</v>
      </c>
      <c r="U64" s="89">
        <f t="shared" ref="U64" si="159">INT(T62*U63)</f>
        <v>0</v>
      </c>
      <c r="V64" s="89">
        <f t="shared" ref="V64" si="160">INT(U62*V63)</f>
        <v>0</v>
      </c>
      <c r="W64" s="89">
        <f t="shared" ref="W64" si="161">INT(V62*W63)</f>
        <v>0</v>
      </c>
      <c r="X64" s="89">
        <f t="shared" ref="X64" si="162">INT(W62*X63)</f>
        <v>0</v>
      </c>
      <c r="Y64" s="89">
        <f t="shared" ref="Y64" si="163">INT(X62*Y63)</f>
        <v>0</v>
      </c>
      <c r="Z64" s="89">
        <f t="shared" ref="Z64" si="164">INT(Y62*Z63)</f>
        <v>0</v>
      </c>
      <c r="AA64" s="89">
        <f t="shared" ref="AA64" si="165">INT(Z62*AA63)</f>
        <v>0</v>
      </c>
      <c r="AB64" s="89">
        <f t="shared" ref="AB64" si="166">INT(AA62*AB63)</f>
        <v>0</v>
      </c>
      <c r="AC64" s="89">
        <f t="shared" ref="AC64" si="167">INT(AB62*AC63)</f>
        <v>0</v>
      </c>
      <c r="AD64" s="89">
        <f t="shared" ref="AD64" si="168">INT(AC62*AD63)</f>
        <v>0</v>
      </c>
      <c r="AE64" s="89">
        <f t="shared" ref="AE64" si="169">INT(AD62*AE63)</f>
        <v>0</v>
      </c>
      <c r="AF64" s="89">
        <f t="shared" ref="AF64" si="170">INT(AE62*AF63)</f>
        <v>0</v>
      </c>
      <c r="AG64" s="89">
        <f t="shared" ref="AG64" si="171">INT(AF62*AG63)</f>
        <v>0</v>
      </c>
      <c r="AH64" s="89">
        <f t="shared" ref="AH64" si="172">INT(AG62*AH63)</f>
        <v>0</v>
      </c>
      <c r="AI64" s="89">
        <f t="shared" ref="AI64" si="173">INT(AH62*AI63)</f>
        <v>0</v>
      </c>
      <c r="AJ64" s="89">
        <f t="shared" ref="AJ64" si="174">INT(AI62*AJ63)</f>
        <v>0</v>
      </c>
      <c r="AK64" s="89">
        <f t="shared" ref="AK64" si="175">INT(AJ62*AK63)</f>
        <v>0</v>
      </c>
      <c r="AL64" s="89">
        <f t="shared" ref="AL64" si="176">INT(AK62*AL63)</f>
        <v>0</v>
      </c>
      <c r="AM64" s="89">
        <f t="shared" ref="AM64" si="177">INT(AL62*AM63)</f>
        <v>0</v>
      </c>
      <c r="AN64" s="123"/>
      <c r="AO64" s="83">
        <f>SUM(D64:O64)</f>
        <v>0</v>
      </c>
      <c r="AP64" s="83">
        <f>SUM(P64:AA64)</f>
        <v>0</v>
      </c>
      <c r="AQ64" s="83">
        <f>SUM(AB64:AM64)</f>
        <v>0</v>
      </c>
    </row>
    <row r="65" spans="1:43" s="64" customFormat="1" ht="13.2" outlineLevel="1">
      <c r="A65" s="147" t="s">
        <v>219</v>
      </c>
      <c r="B65" s="126" t="s">
        <v>220</v>
      </c>
      <c r="C65" s="82"/>
      <c r="D65" s="125">
        <v>50</v>
      </c>
      <c r="E65" s="125">
        <v>50</v>
      </c>
      <c r="F65" s="125">
        <v>50</v>
      </c>
      <c r="G65" s="125">
        <v>50</v>
      </c>
      <c r="H65" s="125">
        <v>50</v>
      </c>
      <c r="I65" s="125">
        <v>50</v>
      </c>
      <c r="J65" s="125">
        <v>50</v>
      </c>
      <c r="K65" s="125">
        <v>50</v>
      </c>
      <c r="L65" s="125">
        <v>50</v>
      </c>
      <c r="M65" s="125">
        <v>50</v>
      </c>
      <c r="N65" s="125">
        <v>50</v>
      </c>
      <c r="O65" s="125">
        <v>50</v>
      </c>
      <c r="P65" s="125">
        <v>50</v>
      </c>
      <c r="Q65" s="125">
        <v>50</v>
      </c>
      <c r="R65" s="125">
        <v>50</v>
      </c>
      <c r="S65" s="125">
        <v>50</v>
      </c>
      <c r="T65" s="125">
        <v>50</v>
      </c>
      <c r="U65" s="125">
        <v>50</v>
      </c>
      <c r="V65" s="125">
        <v>50</v>
      </c>
      <c r="W65" s="125">
        <v>50</v>
      </c>
      <c r="X65" s="125">
        <v>50</v>
      </c>
      <c r="Y65" s="125">
        <v>50</v>
      </c>
      <c r="Z65" s="125">
        <v>50</v>
      </c>
      <c r="AA65" s="125">
        <v>50</v>
      </c>
      <c r="AB65" s="125">
        <v>50</v>
      </c>
      <c r="AC65" s="125">
        <v>50</v>
      </c>
      <c r="AD65" s="125">
        <v>50</v>
      </c>
      <c r="AE65" s="125">
        <v>50</v>
      </c>
      <c r="AF65" s="125">
        <v>50</v>
      </c>
      <c r="AG65" s="125">
        <v>50</v>
      </c>
      <c r="AH65" s="125">
        <v>50</v>
      </c>
      <c r="AI65" s="125">
        <v>50</v>
      </c>
      <c r="AJ65" s="125">
        <v>50</v>
      </c>
      <c r="AK65" s="125">
        <v>50</v>
      </c>
      <c r="AL65" s="125">
        <v>50</v>
      </c>
      <c r="AM65" s="125">
        <v>50</v>
      </c>
      <c r="AN65" s="123"/>
      <c r="AO65" s="83">
        <f>AVERAGE(D65:O65)</f>
        <v>50</v>
      </c>
      <c r="AP65" s="83">
        <f>AVERAGE(P65:AA65)</f>
        <v>50</v>
      </c>
      <c r="AQ65" s="83">
        <f>AVERAGE(AB65:AM65)</f>
        <v>50</v>
      </c>
    </row>
    <row r="66" spans="1:43" s="64" customFormat="1" ht="13.2" outlineLevel="1">
      <c r="A66" s="147" t="s">
        <v>210</v>
      </c>
      <c r="B66" s="126" t="s">
        <v>220</v>
      </c>
      <c r="C66" s="82"/>
      <c r="D66" s="89">
        <f>D64*D65</f>
        <v>0</v>
      </c>
      <c r="E66" s="89">
        <f>E64*E65</f>
        <v>0</v>
      </c>
      <c r="F66" s="89">
        <f t="shared" ref="F66:AM66" si="178">F64*F65</f>
        <v>0</v>
      </c>
      <c r="G66" s="89">
        <f t="shared" si="178"/>
        <v>0</v>
      </c>
      <c r="H66" s="89">
        <f t="shared" si="178"/>
        <v>0</v>
      </c>
      <c r="I66" s="89">
        <f t="shared" si="178"/>
        <v>0</v>
      </c>
      <c r="J66" s="89">
        <f t="shared" si="178"/>
        <v>0</v>
      </c>
      <c r="K66" s="89">
        <f t="shared" si="178"/>
        <v>0</v>
      </c>
      <c r="L66" s="89">
        <f t="shared" si="178"/>
        <v>0</v>
      </c>
      <c r="M66" s="89">
        <f t="shared" si="178"/>
        <v>0</v>
      </c>
      <c r="N66" s="89">
        <f t="shared" si="178"/>
        <v>0</v>
      </c>
      <c r="O66" s="89">
        <f t="shared" si="178"/>
        <v>0</v>
      </c>
      <c r="P66" s="89">
        <f t="shared" si="178"/>
        <v>0</v>
      </c>
      <c r="Q66" s="89">
        <f t="shared" si="178"/>
        <v>0</v>
      </c>
      <c r="R66" s="89">
        <f t="shared" si="178"/>
        <v>0</v>
      </c>
      <c r="S66" s="89">
        <f t="shared" si="178"/>
        <v>0</v>
      </c>
      <c r="T66" s="89">
        <f t="shared" si="178"/>
        <v>0</v>
      </c>
      <c r="U66" s="89">
        <f t="shared" si="178"/>
        <v>0</v>
      </c>
      <c r="V66" s="89">
        <f t="shared" si="178"/>
        <v>0</v>
      </c>
      <c r="W66" s="89">
        <f t="shared" si="178"/>
        <v>0</v>
      </c>
      <c r="X66" s="89">
        <f t="shared" si="178"/>
        <v>0</v>
      </c>
      <c r="Y66" s="89">
        <f t="shared" si="178"/>
        <v>0</v>
      </c>
      <c r="Z66" s="89">
        <f t="shared" si="178"/>
        <v>0</v>
      </c>
      <c r="AA66" s="89">
        <f t="shared" si="178"/>
        <v>0</v>
      </c>
      <c r="AB66" s="89">
        <f t="shared" si="178"/>
        <v>0</v>
      </c>
      <c r="AC66" s="89">
        <f t="shared" si="178"/>
        <v>0</v>
      </c>
      <c r="AD66" s="89">
        <f t="shared" si="178"/>
        <v>0</v>
      </c>
      <c r="AE66" s="89">
        <f t="shared" si="178"/>
        <v>0</v>
      </c>
      <c r="AF66" s="89">
        <f t="shared" si="178"/>
        <v>0</v>
      </c>
      <c r="AG66" s="89">
        <f t="shared" si="178"/>
        <v>0</v>
      </c>
      <c r="AH66" s="89">
        <f t="shared" si="178"/>
        <v>0</v>
      </c>
      <c r="AI66" s="89">
        <f t="shared" si="178"/>
        <v>0</v>
      </c>
      <c r="AJ66" s="89">
        <f t="shared" si="178"/>
        <v>0</v>
      </c>
      <c r="AK66" s="89">
        <f t="shared" si="178"/>
        <v>0</v>
      </c>
      <c r="AL66" s="89">
        <f t="shared" si="178"/>
        <v>0</v>
      </c>
      <c r="AM66" s="89">
        <f t="shared" si="178"/>
        <v>0</v>
      </c>
      <c r="AN66" s="123"/>
      <c r="AO66" s="83">
        <f>SUM(D66:O66)</f>
        <v>0</v>
      </c>
      <c r="AP66" s="83">
        <f>SUM(P66:AA66)</f>
        <v>0</v>
      </c>
      <c r="AQ66" s="83">
        <f>SUM(AB66:AM66)</f>
        <v>0</v>
      </c>
    </row>
    <row r="67" spans="1:43" s="64" customFormat="1" ht="13.2" outlineLevel="1">
      <c r="A67" s="147" t="s">
        <v>211</v>
      </c>
      <c r="B67" s="126" t="s">
        <v>220</v>
      </c>
      <c r="C67" s="82"/>
      <c r="D67" s="89"/>
      <c r="E67" s="89">
        <f t="shared" ref="E67:AM67" si="179">-D73/2</f>
        <v>0</v>
      </c>
      <c r="F67" s="89">
        <f t="shared" si="179"/>
        <v>0</v>
      </c>
      <c r="G67" s="89">
        <f t="shared" si="179"/>
        <v>0</v>
      </c>
      <c r="H67" s="89">
        <f t="shared" si="179"/>
        <v>0</v>
      </c>
      <c r="I67" s="89">
        <f t="shared" si="179"/>
        <v>0</v>
      </c>
      <c r="J67" s="89">
        <f t="shared" si="179"/>
        <v>0</v>
      </c>
      <c r="K67" s="89">
        <f t="shared" si="179"/>
        <v>0</v>
      </c>
      <c r="L67" s="89">
        <f t="shared" si="179"/>
        <v>0</v>
      </c>
      <c r="M67" s="89">
        <f t="shared" si="179"/>
        <v>0</v>
      </c>
      <c r="N67" s="89">
        <f t="shared" si="179"/>
        <v>0</v>
      </c>
      <c r="O67" s="89">
        <f t="shared" si="179"/>
        <v>0</v>
      </c>
      <c r="P67" s="89">
        <f t="shared" si="179"/>
        <v>0</v>
      </c>
      <c r="Q67" s="89">
        <f t="shared" si="179"/>
        <v>0</v>
      </c>
      <c r="R67" s="89">
        <f t="shared" si="179"/>
        <v>0</v>
      </c>
      <c r="S67" s="89">
        <f t="shared" si="179"/>
        <v>0</v>
      </c>
      <c r="T67" s="89">
        <f t="shared" si="179"/>
        <v>0</v>
      </c>
      <c r="U67" s="89">
        <f t="shared" si="179"/>
        <v>0</v>
      </c>
      <c r="V67" s="89">
        <f t="shared" si="179"/>
        <v>0</v>
      </c>
      <c r="W67" s="89">
        <f t="shared" si="179"/>
        <v>0</v>
      </c>
      <c r="X67" s="89">
        <f t="shared" si="179"/>
        <v>0</v>
      </c>
      <c r="Y67" s="89">
        <f t="shared" si="179"/>
        <v>0</v>
      </c>
      <c r="Z67" s="89">
        <f t="shared" si="179"/>
        <v>0</v>
      </c>
      <c r="AA67" s="89">
        <f t="shared" si="179"/>
        <v>0</v>
      </c>
      <c r="AB67" s="89">
        <f t="shared" si="179"/>
        <v>0</v>
      </c>
      <c r="AC67" s="89">
        <f t="shared" si="179"/>
        <v>0</v>
      </c>
      <c r="AD67" s="89">
        <f t="shared" si="179"/>
        <v>0</v>
      </c>
      <c r="AE67" s="89">
        <f t="shared" si="179"/>
        <v>0</v>
      </c>
      <c r="AF67" s="89">
        <f t="shared" si="179"/>
        <v>0</v>
      </c>
      <c r="AG67" s="89">
        <f t="shared" si="179"/>
        <v>0</v>
      </c>
      <c r="AH67" s="89">
        <f t="shared" si="179"/>
        <v>0</v>
      </c>
      <c r="AI67" s="89">
        <f t="shared" si="179"/>
        <v>0</v>
      </c>
      <c r="AJ67" s="89">
        <f t="shared" si="179"/>
        <v>0</v>
      </c>
      <c r="AK67" s="89">
        <f t="shared" si="179"/>
        <v>0</v>
      </c>
      <c r="AL67" s="89">
        <f t="shared" si="179"/>
        <v>0</v>
      </c>
      <c r="AM67" s="89">
        <f t="shared" si="179"/>
        <v>0</v>
      </c>
      <c r="AN67" s="123"/>
      <c r="AO67" s="83">
        <f>SUM(D67:O67)</f>
        <v>0</v>
      </c>
      <c r="AP67" s="83">
        <f>SUM(P67:AA67)</f>
        <v>0</v>
      </c>
      <c r="AQ67" s="83">
        <f>SUM(AB67:AM67)</f>
        <v>0</v>
      </c>
    </row>
    <row r="68" spans="1:43" s="130" customFormat="1" ht="13.2" outlineLevel="1">
      <c r="A68" s="147" t="s">
        <v>163</v>
      </c>
      <c r="B68" s="126" t="s">
        <v>164</v>
      </c>
      <c r="C68" s="127"/>
      <c r="D68" s="125">
        <v>12</v>
      </c>
      <c r="E68" s="125">
        <v>12</v>
      </c>
      <c r="F68" s="125">
        <v>12</v>
      </c>
      <c r="G68" s="125">
        <v>12</v>
      </c>
      <c r="H68" s="125">
        <v>12</v>
      </c>
      <c r="I68" s="125">
        <v>12</v>
      </c>
      <c r="J68" s="125">
        <v>12</v>
      </c>
      <c r="K68" s="125">
        <v>12</v>
      </c>
      <c r="L68" s="125">
        <v>12</v>
      </c>
      <c r="M68" s="125">
        <v>12</v>
      </c>
      <c r="N68" s="125">
        <v>12</v>
      </c>
      <c r="O68" s="125">
        <v>12</v>
      </c>
      <c r="P68" s="125">
        <v>12</v>
      </c>
      <c r="Q68" s="125">
        <v>12</v>
      </c>
      <c r="R68" s="125">
        <v>12</v>
      </c>
      <c r="S68" s="125">
        <v>12</v>
      </c>
      <c r="T68" s="125">
        <v>12</v>
      </c>
      <c r="U68" s="125">
        <v>12</v>
      </c>
      <c r="V68" s="125">
        <v>12</v>
      </c>
      <c r="W68" s="125">
        <v>12</v>
      </c>
      <c r="X68" s="125">
        <v>12</v>
      </c>
      <c r="Y68" s="125">
        <v>12</v>
      </c>
      <c r="Z68" s="125">
        <v>12</v>
      </c>
      <c r="AA68" s="125">
        <v>12</v>
      </c>
      <c r="AB68" s="125">
        <v>12</v>
      </c>
      <c r="AC68" s="125">
        <v>12</v>
      </c>
      <c r="AD68" s="125">
        <v>12</v>
      </c>
      <c r="AE68" s="125">
        <v>12</v>
      </c>
      <c r="AF68" s="125">
        <v>12</v>
      </c>
      <c r="AG68" s="125">
        <v>12</v>
      </c>
      <c r="AH68" s="125">
        <v>12</v>
      </c>
      <c r="AI68" s="125">
        <v>12</v>
      </c>
      <c r="AJ68" s="125">
        <v>12</v>
      </c>
      <c r="AK68" s="125">
        <v>12</v>
      </c>
      <c r="AL68" s="125">
        <v>12</v>
      </c>
      <c r="AM68" s="125">
        <v>12</v>
      </c>
      <c r="AN68" s="128"/>
      <c r="AO68" s="83">
        <f>AVERAGE(D68:O68)</f>
        <v>12</v>
      </c>
      <c r="AP68" s="83">
        <f>AVERAGE(P68:AA68)</f>
        <v>12</v>
      </c>
      <c r="AQ68" s="83">
        <f>AVERAGE(AB68:AM68)</f>
        <v>12</v>
      </c>
    </row>
    <row r="69" spans="1:43" s="64" customFormat="1" ht="13.2" outlineLevel="1">
      <c r="A69" s="147" t="s">
        <v>212</v>
      </c>
      <c r="B69" s="126" t="s">
        <v>220</v>
      </c>
      <c r="C69" s="82"/>
      <c r="D69" s="123">
        <f>C70/D68</f>
        <v>0</v>
      </c>
      <c r="E69" s="123">
        <f>D70/E68</f>
        <v>0</v>
      </c>
      <c r="F69" s="123">
        <f>E70/F68</f>
        <v>0</v>
      </c>
      <c r="G69" s="123">
        <f>F70/G68</f>
        <v>0</v>
      </c>
      <c r="H69" s="123">
        <f t="shared" ref="H69" si="180">G70/H68</f>
        <v>0</v>
      </c>
      <c r="I69" s="123">
        <f t="shared" ref="I69" si="181">H70/I68</f>
        <v>0</v>
      </c>
      <c r="J69" s="123">
        <f t="shared" ref="J69" si="182">I70/J68</f>
        <v>0</v>
      </c>
      <c r="K69" s="123">
        <f t="shared" ref="K69" si="183">J70/K68</f>
        <v>0</v>
      </c>
      <c r="L69" s="123">
        <f t="shared" ref="L69" si="184">K70/L68</f>
        <v>0</v>
      </c>
      <c r="M69" s="123">
        <f t="shared" ref="M69" si="185">L70/M68</f>
        <v>0</v>
      </c>
      <c r="N69" s="123">
        <f t="shared" ref="N69" si="186">M70/N68</f>
        <v>0</v>
      </c>
      <c r="O69" s="123">
        <f t="shared" ref="O69" si="187">N70/O68</f>
        <v>0</v>
      </c>
      <c r="P69" s="123">
        <f t="shared" ref="P69" si="188">O70/P68</f>
        <v>0</v>
      </c>
      <c r="Q69" s="123">
        <f t="shared" ref="Q69" si="189">P70/Q68</f>
        <v>0</v>
      </c>
      <c r="R69" s="123">
        <f t="shared" ref="R69" si="190">Q70/R68</f>
        <v>0</v>
      </c>
      <c r="S69" s="123">
        <f t="shared" ref="S69" si="191">R70/S68</f>
        <v>0</v>
      </c>
      <c r="T69" s="123">
        <f t="shared" ref="T69" si="192">S70/T68</f>
        <v>0</v>
      </c>
      <c r="U69" s="123">
        <f t="shared" ref="U69" si="193">T70/U68</f>
        <v>0</v>
      </c>
      <c r="V69" s="123">
        <f t="shared" ref="V69" si="194">U70/V68</f>
        <v>0</v>
      </c>
      <c r="W69" s="123">
        <f t="shared" ref="W69" si="195">V70/W68</f>
        <v>0</v>
      </c>
      <c r="X69" s="123">
        <f t="shared" ref="X69" si="196">W70/X68</f>
        <v>0</v>
      </c>
      <c r="Y69" s="123">
        <f t="shared" ref="Y69" si="197">X70/Y68</f>
        <v>0</v>
      </c>
      <c r="Z69" s="123">
        <f t="shared" ref="Z69" si="198">Y70/Z68</f>
        <v>0</v>
      </c>
      <c r="AA69" s="123">
        <f t="shared" ref="AA69" si="199">Z70/AA68</f>
        <v>0</v>
      </c>
      <c r="AB69" s="123">
        <f t="shared" ref="AB69" si="200">AA70/AB68</f>
        <v>0</v>
      </c>
      <c r="AC69" s="123">
        <f t="shared" ref="AC69" si="201">AB70/AC68</f>
        <v>0</v>
      </c>
      <c r="AD69" s="123">
        <f t="shared" ref="AD69" si="202">AC70/AD68</f>
        <v>0</v>
      </c>
      <c r="AE69" s="123">
        <f t="shared" ref="AE69" si="203">AD70/AE68</f>
        <v>0</v>
      </c>
      <c r="AF69" s="123">
        <f t="shared" ref="AF69" si="204">AE70/AF68</f>
        <v>0</v>
      </c>
      <c r="AG69" s="123">
        <f t="shared" ref="AG69" si="205">AF70/AG68</f>
        <v>0</v>
      </c>
      <c r="AH69" s="123">
        <f t="shared" ref="AH69" si="206">AG70/AH68</f>
        <v>0</v>
      </c>
      <c r="AI69" s="123">
        <f t="shared" ref="AI69" si="207">AH70/AI68</f>
        <v>0</v>
      </c>
      <c r="AJ69" s="123">
        <f t="shared" ref="AJ69" si="208">AI70/AJ68</f>
        <v>0</v>
      </c>
      <c r="AK69" s="123">
        <f t="shared" ref="AK69" si="209">AJ70/AK68</f>
        <v>0</v>
      </c>
      <c r="AL69" s="123">
        <f t="shared" ref="AL69" si="210">AK70/AL68</f>
        <v>0</v>
      </c>
      <c r="AM69" s="123">
        <f t="shared" ref="AM69" si="211">AL70/AM68</f>
        <v>0</v>
      </c>
      <c r="AN69" s="123"/>
      <c r="AO69" s="83">
        <f>SUM(D69:O69)</f>
        <v>0</v>
      </c>
      <c r="AP69" s="83">
        <f>SUM(P69:AA69)</f>
        <v>0</v>
      </c>
      <c r="AQ69" s="83">
        <f>SUM(AB69:AM69)</f>
        <v>0</v>
      </c>
    </row>
    <row r="70" spans="1:43" s="86" customFormat="1" ht="13.2" outlineLevel="1">
      <c r="A70" s="147" t="s">
        <v>213</v>
      </c>
      <c r="B70" s="126" t="s">
        <v>220</v>
      </c>
      <c r="C70" s="125">
        <v>0</v>
      </c>
      <c r="D70" s="132">
        <f>C70+D66-D69+D67</f>
        <v>0</v>
      </c>
      <c r="E70" s="132">
        <f>D70+E66-E69+E67</f>
        <v>0</v>
      </c>
      <c r="F70" s="132">
        <f t="shared" ref="F70" si="212">E70+F66-F69+F67</f>
        <v>0</v>
      </c>
      <c r="G70" s="132">
        <f t="shared" ref="G70" si="213">F70+G66-G69+G67</f>
        <v>0</v>
      </c>
      <c r="H70" s="132">
        <f t="shared" ref="H70" si="214">G70+H66-H69+H67</f>
        <v>0</v>
      </c>
      <c r="I70" s="132">
        <f t="shared" ref="I70" si="215">H70+I66-I69+I67</f>
        <v>0</v>
      </c>
      <c r="J70" s="132">
        <f t="shared" ref="J70" si="216">I70+J66-J69+J67</f>
        <v>0</v>
      </c>
      <c r="K70" s="132">
        <f t="shared" ref="K70" si="217">J70+K66-K69+K67</f>
        <v>0</v>
      </c>
      <c r="L70" s="132">
        <f t="shared" ref="L70" si="218">K70+L66-L69+L67</f>
        <v>0</v>
      </c>
      <c r="M70" s="132">
        <f t="shared" ref="M70" si="219">L70+M66-M69+M67</f>
        <v>0</v>
      </c>
      <c r="N70" s="132">
        <f t="shared" ref="N70" si="220">M70+N66-N69+N67</f>
        <v>0</v>
      </c>
      <c r="O70" s="132">
        <f t="shared" ref="O70" si="221">N70+O66-O69+O67</f>
        <v>0</v>
      </c>
      <c r="P70" s="132">
        <f t="shared" ref="P70" si="222">O70+P66-P69+P67</f>
        <v>0</v>
      </c>
      <c r="Q70" s="132">
        <f t="shared" ref="Q70" si="223">P70+Q66-Q69+Q67</f>
        <v>0</v>
      </c>
      <c r="R70" s="132">
        <f t="shared" ref="R70" si="224">Q70+R66-R69+R67</f>
        <v>0</v>
      </c>
      <c r="S70" s="132">
        <f t="shared" ref="S70" si="225">R70+S66-S69+S67</f>
        <v>0</v>
      </c>
      <c r="T70" s="132">
        <f t="shared" ref="T70" si="226">S70+T66-T69+T67</f>
        <v>0</v>
      </c>
      <c r="U70" s="132">
        <f t="shared" ref="U70" si="227">T70+U66-U69+U67</f>
        <v>0</v>
      </c>
      <c r="V70" s="132">
        <f t="shared" ref="V70" si="228">U70+V66-V69+V67</f>
        <v>0</v>
      </c>
      <c r="W70" s="132">
        <f t="shared" ref="W70" si="229">V70+W66-W69+W67</f>
        <v>0</v>
      </c>
      <c r="X70" s="132">
        <f t="shared" ref="X70" si="230">W70+X66-X69+X67</f>
        <v>0</v>
      </c>
      <c r="Y70" s="132">
        <f t="shared" ref="Y70" si="231">X70+Y66-Y69+Y67</f>
        <v>0</v>
      </c>
      <c r="Z70" s="132">
        <f t="shared" ref="Z70" si="232">Y70+Z66-Z69+Z67</f>
        <v>0</v>
      </c>
      <c r="AA70" s="132">
        <f t="shared" ref="AA70" si="233">Z70+AA66-AA69+AA67</f>
        <v>0</v>
      </c>
      <c r="AB70" s="132">
        <f t="shared" ref="AB70" si="234">AA70+AB66-AB69+AB67</f>
        <v>0</v>
      </c>
      <c r="AC70" s="132">
        <f t="shared" ref="AC70" si="235">AB70+AC66-AC69+AC67</f>
        <v>0</v>
      </c>
      <c r="AD70" s="132">
        <f t="shared" ref="AD70" si="236">AC70+AD66-AD69+AD67</f>
        <v>0</v>
      </c>
      <c r="AE70" s="132">
        <f t="shared" ref="AE70" si="237">AD70+AE66-AE69+AE67</f>
        <v>0</v>
      </c>
      <c r="AF70" s="132">
        <f t="shared" ref="AF70" si="238">AE70+AF66-AF69+AF67</f>
        <v>0</v>
      </c>
      <c r="AG70" s="132">
        <f t="shared" ref="AG70" si="239">AF70+AG66-AG69+AG67</f>
        <v>0</v>
      </c>
      <c r="AH70" s="132">
        <f t="shared" ref="AH70" si="240">AG70+AH66-AH69+AH67</f>
        <v>0</v>
      </c>
      <c r="AI70" s="132">
        <f t="shared" ref="AI70" si="241">AH70+AI66-AI69+AI67</f>
        <v>0</v>
      </c>
      <c r="AJ70" s="132">
        <f t="shared" ref="AJ70" si="242">AI70+AJ66-AJ69+AJ67</f>
        <v>0</v>
      </c>
      <c r="AK70" s="132">
        <f t="shared" ref="AK70" si="243">AJ70+AK66-AK69+AK67</f>
        <v>0</v>
      </c>
      <c r="AL70" s="132">
        <f t="shared" ref="AL70" si="244">AK70+AL66-AL69+AL67</f>
        <v>0</v>
      </c>
      <c r="AM70" s="132">
        <f t="shared" ref="AM70" si="245">AL70+AM66-AM69+AM67</f>
        <v>0</v>
      </c>
      <c r="AN70" s="84"/>
      <c r="AO70" s="83">
        <f>O70</f>
        <v>0</v>
      </c>
      <c r="AP70" s="83">
        <f>AA70</f>
        <v>0</v>
      </c>
      <c r="AQ70" s="83">
        <f>AM70</f>
        <v>0</v>
      </c>
    </row>
    <row r="71" spans="1:43" s="64" customFormat="1" ht="13.2" outlineLevel="1">
      <c r="A71" s="147" t="s">
        <v>170</v>
      </c>
      <c r="B71" s="126" t="s">
        <v>168</v>
      </c>
      <c r="C71" s="82"/>
      <c r="D71" s="133">
        <v>0.14000000000000001</v>
      </c>
      <c r="E71" s="133">
        <v>0.14000000000000001</v>
      </c>
      <c r="F71" s="133">
        <v>0.14000000000000001</v>
      </c>
      <c r="G71" s="133">
        <v>0.14000000000000001</v>
      </c>
      <c r="H71" s="133">
        <v>0.14000000000000001</v>
      </c>
      <c r="I71" s="133">
        <v>0.14000000000000001</v>
      </c>
      <c r="J71" s="133">
        <v>0.14000000000000001</v>
      </c>
      <c r="K71" s="133">
        <v>0.14000000000000001</v>
      </c>
      <c r="L71" s="133">
        <v>0.14000000000000001</v>
      </c>
      <c r="M71" s="133">
        <v>0.14000000000000001</v>
      </c>
      <c r="N71" s="133">
        <v>0.14000000000000001</v>
      </c>
      <c r="O71" s="133">
        <v>0.14000000000000001</v>
      </c>
      <c r="P71" s="133">
        <v>0.14000000000000001</v>
      </c>
      <c r="Q71" s="133">
        <v>0.14000000000000001</v>
      </c>
      <c r="R71" s="133">
        <v>0.14000000000000001</v>
      </c>
      <c r="S71" s="133">
        <v>0.14000000000000001</v>
      </c>
      <c r="T71" s="133">
        <v>0.14000000000000001</v>
      </c>
      <c r="U71" s="133">
        <v>0.14000000000000001</v>
      </c>
      <c r="V71" s="133">
        <v>0.14000000000000001</v>
      </c>
      <c r="W71" s="133">
        <v>0.14000000000000001</v>
      </c>
      <c r="X71" s="133">
        <v>0.14000000000000001</v>
      </c>
      <c r="Y71" s="133">
        <v>0.14000000000000001</v>
      </c>
      <c r="Z71" s="133">
        <v>0.14000000000000001</v>
      </c>
      <c r="AA71" s="133">
        <v>0.14000000000000001</v>
      </c>
      <c r="AB71" s="133">
        <v>0.14000000000000001</v>
      </c>
      <c r="AC71" s="133">
        <v>0.14000000000000001</v>
      </c>
      <c r="AD71" s="133">
        <v>0.14000000000000001</v>
      </c>
      <c r="AE71" s="133">
        <v>0.14000000000000001</v>
      </c>
      <c r="AF71" s="133">
        <v>0.14000000000000001</v>
      </c>
      <c r="AG71" s="133">
        <v>0.14000000000000001</v>
      </c>
      <c r="AH71" s="133">
        <v>0.14000000000000001</v>
      </c>
      <c r="AI71" s="133">
        <v>0.14000000000000001</v>
      </c>
      <c r="AJ71" s="133">
        <v>0.14000000000000001</v>
      </c>
      <c r="AK71" s="133">
        <v>0.14000000000000001</v>
      </c>
      <c r="AL71" s="133">
        <v>0.14000000000000001</v>
      </c>
      <c r="AM71" s="133">
        <v>0.14000000000000001</v>
      </c>
      <c r="AN71" s="123"/>
      <c r="AO71" s="135">
        <f>AVERAGE(D71:O71)</f>
        <v>0.14000000000000004</v>
      </c>
      <c r="AP71" s="135">
        <f>AVERAGE(P71:AA71)</f>
        <v>0.14000000000000004</v>
      </c>
      <c r="AQ71" s="135">
        <f>AVERAGE(AB71:AM71)</f>
        <v>0.14000000000000004</v>
      </c>
    </row>
    <row r="72" spans="1:43" s="64" customFormat="1" ht="13.2" outlineLevel="1">
      <c r="A72" s="147" t="s">
        <v>171</v>
      </c>
      <c r="B72" s="126" t="s">
        <v>168</v>
      </c>
      <c r="C72" s="82"/>
      <c r="D72" s="133">
        <v>0.16</v>
      </c>
      <c r="E72" s="133">
        <v>0.16</v>
      </c>
      <c r="F72" s="133">
        <v>0.16</v>
      </c>
      <c r="G72" s="133">
        <v>0.16</v>
      </c>
      <c r="H72" s="133">
        <v>0.16</v>
      </c>
      <c r="I72" s="133">
        <v>0.16</v>
      </c>
      <c r="J72" s="133">
        <v>0.16</v>
      </c>
      <c r="K72" s="133">
        <v>0.16</v>
      </c>
      <c r="L72" s="133">
        <v>0.16</v>
      </c>
      <c r="M72" s="133">
        <v>0.16</v>
      </c>
      <c r="N72" s="133">
        <v>0.16</v>
      </c>
      <c r="O72" s="133">
        <v>0.16</v>
      </c>
      <c r="P72" s="133">
        <v>0.16</v>
      </c>
      <c r="Q72" s="133">
        <v>0.16</v>
      </c>
      <c r="R72" s="133">
        <v>0.16</v>
      </c>
      <c r="S72" s="133">
        <v>0.16</v>
      </c>
      <c r="T72" s="133">
        <v>0.16</v>
      </c>
      <c r="U72" s="133">
        <v>0.16</v>
      </c>
      <c r="V72" s="133">
        <v>0.16</v>
      </c>
      <c r="W72" s="133">
        <v>0.16</v>
      </c>
      <c r="X72" s="133">
        <v>0.16</v>
      </c>
      <c r="Y72" s="133">
        <v>0.16</v>
      </c>
      <c r="Z72" s="133">
        <v>0.16</v>
      </c>
      <c r="AA72" s="133">
        <v>0.16</v>
      </c>
      <c r="AB72" s="133">
        <v>0.16</v>
      </c>
      <c r="AC72" s="133">
        <v>0.16</v>
      </c>
      <c r="AD72" s="133">
        <v>0.16</v>
      </c>
      <c r="AE72" s="133">
        <v>0.16</v>
      </c>
      <c r="AF72" s="133">
        <v>0.16</v>
      </c>
      <c r="AG72" s="133">
        <v>0.16</v>
      </c>
      <c r="AH72" s="133">
        <v>0.16</v>
      </c>
      <c r="AI72" s="133">
        <v>0.16</v>
      </c>
      <c r="AJ72" s="133">
        <v>0.16</v>
      </c>
      <c r="AK72" s="133">
        <v>0.16</v>
      </c>
      <c r="AL72" s="133">
        <v>0.16</v>
      </c>
      <c r="AM72" s="133">
        <v>0.16</v>
      </c>
      <c r="AN72" s="123"/>
      <c r="AO72" s="135">
        <f>AVERAGE(D72:O72)</f>
        <v>0.15999999999999998</v>
      </c>
      <c r="AP72" s="135">
        <f>AVERAGE(P72:AA72)</f>
        <v>0.15999999999999998</v>
      </c>
      <c r="AQ72" s="135">
        <f>AVERAGE(AB72:AM72)</f>
        <v>0.15999999999999998</v>
      </c>
    </row>
    <row r="73" spans="1:43" s="64" customFormat="1" ht="13.2" outlineLevel="1">
      <c r="A73" s="147" t="s">
        <v>214</v>
      </c>
      <c r="B73" s="126" t="s">
        <v>220</v>
      </c>
      <c r="C73" s="82"/>
      <c r="D73" s="132">
        <f t="shared" ref="D73:AM73" si="246">-(C70+D70)/2*D71/12</f>
        <v>0</v>
      </c>
      <c r="E73" s="132">
        <f t="shared" si="246"/>
        <v>0</v>
      </c>
      <c r="F73" s="132">
        <f t="shared" si="246"/>
        <v>0</v>
      </c>
      <c r="G73" s="132">
        <f t="shared" si="246"/>
        <v>0</v>
      </c>
      <c r="H73" s="132">
        <f t="shared" si="246"/>
        <v>0</v>
      </c>
      <c r="I73" s="132">
        <f t="shared" si="246"/>
        <v>0</v>
      </c>
      <c r="J73" s="132">
        <f t="shared" si="246"/>
        <v>0</v>
      </c>
      <c r="K73" s="132">
        <f t="shared" si="246"/>
        <v>0</v>
      </c>
      <c r="L73" s="132">
        <f t="shared" si="246"/>
        <v>0</v>
      </c>
      <c r="M73" s="132">
        <f t="shared" si="246"/>
        <v>0</v>
      </c>
      <c r="N73" s="132">
        <f t="shared" si="246"/>
        <v>0</v>
      </c>
      <c r="O73" s="132">
        <f t="shared" si="246"/>
        <v>0</v>
      </c>
      <c r="P73" s="132">
        <f t="shared" si="246"/>
        <v>0</v>
      </c>
      <c r="Q73" s="132">
        <f t="shared" si="246"/>
        <v>0</v>
      </c>
      <c r="R73" s="132">
        <f t="shared" si="246"/>
        <v>0</v>
      </c>
      <c r="S73" s="132">
        <f t="shared" si="246"/>
        <v>0</v>
      </c>
      <c r="T73" s="132">
        <f t="shared" si="246"/>
        <v>0</v>
      </c>
      <c r="U73" s="132">
        <f t="shared" si="246"/>
        <v>0</v>
      </c>
      <c r="V73" s="132">
        <f t="shared" si="246"/>
        <v>0</v>
      </c>
      <c r="W73" s="132">
        <f t="shared" si="246"/>
        <v>0</v>
      </c>
      <c r="X73" s="132">
        <f t="shared" si="246"/>
        <v>0</v>
      </c>
      <c r="Y73" s="132">
        <f t="shared" si="246"/>
        <v>0</v>
      </c>
      <c r="Z73" s="132">
        <f t="shared" si="246"/>
        <v>0</v>
      </c>
      <c r="AA73" s="132">
        <f t="shared" si="246"/>
        <v>0</v>
      </c>
      <c r="AB73" s="132">
        <f t="shared" si="246"/>
        <v>0</v>
      </c>
      <c r="AC73" s="132">
        <f t="shared" si="246"/>
        <v>0</v>
      </c>
      <c r="AD73" s="132">
        <f t="shared" si="246"/>
        <v>0</v>
      </c>
      <c r="AE73" s="132">
        <f t="shared" si="246"/>
        <v>0</v>
      </c>
      <c r="AF73" s="132">
        <f t="shared" si="246"/>
        <v>0</v>
      </c>
      <c r="AG73" s="132">
        <f t="shared" si="246"/>
        <v>0</v>
      </c>
      <c r="AH73" s="132">
        <f t="shared" si="246"/>
        <v>0</v>
      </c>
      <c r="AI73" s="132">
        <f t="shared" si="246"/>
        <v>0</v>
      </c>
      <c r="AJ73" s="132">
        <f t="shared" si="246"/>
        <v>0</v>
      </c>
      <c r="AK73" s="132">
        <f t="shared" si="246"/>
        <v>0</v>
      </c>
      <c r="AL73" s="132">
        <f t="shared" si="246"/>
        <v>0</v>
      </c>
      <c r="AM73" s="132">
        <f t="shared" si="246"/>
        <v>0</v>
      </c>
      <c r="AN73" s="123"/>
      <c r="AO73" s="83">
        <f>SUM(D73:O73)</f>
        <v>0</v>
      </c>
      <c r="AP73" s="83">
        <f>SUM(P73:AA73)</f>
        <v>0</v>
      </c>
      <c r="AQ73" s="83">
        <f>SUM(AB73:AM73)</f>
        <v>0</v>
      </c>
    </row>
    <row r="74" spans="1:43" s="64" customFormat="1" ht="13.2" outlineLevel="1">
      <c r="A74" s="147" t="s">
        <v>215</v>
      </c>
      <c r="B74" s="126" t="s">
        <v>220</v>
      </c>
      <c r="C74" s="82"/>
      <c r="D74" s="132">
        <f t="shared" ref="D74:AM74" si="247">(C70+D70)/2*D72/12</f>
        <v>0</v>
      </c>
      <c r="E74" s="132">
        <f t="shared" si="247"/>
        <v>0</v>
      </c>
      <c r="F74" s="132">
        <f t="shared" si="247"/>
        <v>0</v>
      </c>
      <c r="G74" s="132">
        <f t="shared" si="247"/>
        <v>0</v>
      </c>
      <c r="H74" s="132">
        <f t="shared" si="247"/>
        <v>0</v>
      </c>
      <c r="I74" s="132">
        <f t="shared" si="247"/>
        <v>0</v>
      </c>
      <c r="J74" s="132">
        <f t="shared" si="247"/>
        <v>0</v>
      </c>
      <c r="K74" s="132">
        <f t="shared" si="247"/>
        <v>0</v>
      </c>
      <c r="L74" s="132">
        <f t="shared" si="247"/>
        <v>0</v>
      </c>
      <c r="M74" s="132">
        <f t="shared" si="247"/>
        <v>0</v>
      </c>
      <c r="N74" s="132">
        <f t="shared" si="247"/>
        <v>0</v>
      </c>
      <c r="O74" s="132">
        <f t="shared" si="247"/>
        <v>0</v>
      </c>
      <c r="P74" s="132">
        <f t="shared" si="247"/>
        <v>0</v>
      </c>
      <c r="Q74" s="132">
        <f t="shared" si="247"/>
        <v>0</v>
      </c>
      <c r="R74" s="132">
        <f t="shared" si="247"/>
        <v>0</v>
      </c>
      <c r="S74" s="132">
        <f t="shared" si="247"/>
        <v>0</v>
      </c>
      <c r="T74" s="132">
        <f t="shared" si="247"/>
        <v>0</v>
      </c>
      <c r="U74" s="132">
        <f t="shared" si="247"/>
        <v>0</v>
      </c>
      <c r="V74" s="132">
        <f t="shared" si="247"/>
        <v>0</v>
      </c>
      <c r="W74" s="132">
        <f t="shared" si="247"/>
        <v>0</v>
      </c>
      <c r="X74" s="132">
        <f t="shared" si="247"/>
        <v>0</v>
      </c>
      <c r="Y74" s="132">
        <f t="shared" si="247"/>
        <v>0</v>
      </c>
      <c r="Z74" s="132">
        <f t="shared" si="247"/>
        <v>0</v>
      </c>
      <c r="AA74" s="132">
        <f t="shared" si="247"/>
        <v>0</v>
      </c>
      <c r="AB74" s="132">
        <f t="shared" si="247"/>
        <v>0</v>
      </c>
      <c r="AC74" s="132">
        <f t="shared" si="247"/>
        <v>0</v>
      </c>
      <c r="AD74" s="132">
        <f t="shared" si="247"/>
        <v>0</v>
      </c>
      <c r="AE74" s="132">
        <f t="shared" si="247"/>
        <v>0</v>
      </c>
      <c r="AF74" s="132">
        <f t="shared" si="247"/>
        <v>0</v>
      </c>
      <c r="AG74" s="132">
        <f t="shared" si="247"/>
        <v>0</v>
      </c>
      <c r="AH74" s="132">
        <f t="shared" si="247"/>
        <v>0</v>
      </c>
      <c r="AI74" s="132">
        <f t="shared" si="247"/>
        <v>0</v>
      </c>
      <c r="AJ74" s="132">
        <f t="shared" si="247"/>
        <v>0</v>
      </c>
      <c r="AK74" s="132">
        <f t="shared" si="247"/>
        <v>0</v>
      </c>
      <c r="AL74" s="132">
        <f t="shared" si="247"/>
        <v>0</v>
      </c>
      <c r="AM74" s="132">
        <f t="shared" si="247"/>
        <v>0</v>
      </c>
      <c r="AN74" s="123"/>
      <c r="AO74" s="83">
        <f>SUM(D74:O74)</f>
        <v>0</v>
      </c>
      <c r="AP74" s="83">
        <f>SUM(P74:AA74)</f>
        <v>0</v>
      </c>
      <c r="AQ74" s="83">
        <f>SUM(AB74:AM74)</f>
        <v>0</v>
      </c>
    </row>
    <row r="75" spans="1:43" s="64" customFormat="1" ht="13.2" outlineLevel="1">
      <c r="A75" s="147" t="s">
        <v>201</v>
      </c>
      <c r="B75" s="126" t="s">
        <v>220</v>
      </c>
      <c r="C75" s="82"/>
      <c r="D75" s="131">
        <f t="shared" ref="D75:AM75" si="248">SUM(D73:D74)</f>
        <v>0</v>
      </c>
      <c r="E75" s="131">
        <f t="shared" si="248"/>
        <v>0</v>
      </c>
      <c r="F75" s="131">
        <f t="shared" si="248"/>
        <v>0</v>
      </c>
      <c r="G75" s="131">
        <f t="shared" si="248"/>
        <v>0</v>
      </c>
      <c r="H75" s="131">
        <f t="shared" si="248"/>
        <v>0</v>
      </c>
      <c r="I75" s="131">
        <f t="shared" si="248"/>
        <v>0</v>
      </c>
      <c r="J75" s="131">
        <f t="shared" si="248"/>
        <v>0</v>
      </c>
      <c r="K75" s="131">
        <f t="shared" si="248"/>
        <v>0</v>
      </c>
      <c r="L75" s="131">
        <f t="shared" si="248"/>
        <v>0</v>
      </c>
      <c r="M75" s="131">
        <f t="shared" si="248"/>
        <v>0</v>
      </c>
      <c r="N75" s="131">
        <f t="shared" si="248"/>
        <v>0</v>
      </c>
      <c r="O75" s="131">
        <f t="shared" si="248"/>
        <v>0</v>
      </c>
      <c r="P75" s="131">
        <f t="shared" si="248"/>
        <v>0</v>
      </c>
      <c r="Q75" s="131">
        <f t="shared" si="248"/>
        <v>0</v>
      </c>
      <c r="R75" s="131">
        <f t="shared" si="248"/>
        <v>0</v>
      </c>
      <c r="S75" s="131">
        <f t="shared" si="248"/>
        <v>0</v>
      </c>
      <c r="T75" s="131">
        <f t="shared" si="248"/>
        <v>0</v>
      </c>
      <c r="U75" s="131">
        <f t="shared" si="248"/>
        <v>0</v>
      </c>
      <c r="V75" s="131">
        <f t="shared" si="248"/>
        <v>0</v>
      </c>
      <c r="W75" s="131">
        <f t="shared" si="248"/>
        <v>0</v>
      </c>
      <c r="X75" s="131">
        <f t="shared" si="248"/>
        <v>0</v>
      </c>
      <c r="Y75" s="131">
        <f t="shared" si="248"/>
        <v>0</v>
      </c>
      <c r="Z75" s="131">
        <f t="shared" si="248"/>
        <v>0</v>
      </c>
      <c r="AA75" s="131">
        <f t="shared" si="248"/>
        <v>0</v>
      </c>
      <c r="AB75" s="131">
        <f t="shared" si="248"/>
        <v>0</v>
      </c>
      <c r="AC75" s="131">
        <f t="shared" si="248"/>
        <v>0</v>
      </c>
      <c r="AD75" s="131">
        <f t="shared" si="248"/>
        <v>0</v>
      </c>
      <c r="AE75" s="131">
        <f t="shared" si="248"/>
        <v>0</v>
      </c>
      <c r="AF75" s="131">
        <f t="shared" si="248"/>
        <v>0</v>
      </c>
      <c r="AG75" s="131">
        <f t="shared" si="248"/>
        <v>0</v>
      </c>
      <c r="AH75" s="131">
        <f t="shared" si="248"/>
        <v>0</v>
      </c>
      <c r="AI75" s="131">
        <f t="shared" si="248"/>
        <v>0</v>
      </c>
      <c r="AJ75" s="131">
        <f t="shared" si="248"/>
        <v>0</v>
      </c>
      <c r="AK75" s="131">
        <f t="shared" si="248"/>
        <v>0</v>
      </c>
      <c r="AL75" s="131">
        <f t="shared" si="248"/>
        <v>0</v>
      </c>
      <c r="AM75" s="131">
        <f t="shared" si="248"/>
        <v>0</v>
      </c>
      <c r="AN75" s="123"/>
      <c r="AO75" s="83">
        <f>SUM(D75:O75)</f>
        <v>0</v>
      </c>
      <c r="AP75" s="83">
        <f>SUM(P75:AA75)</f>
        <v>0</v>
      </c>
      <c r="AQ75" s="83">
        <f>SUM(AB75:AM75)</f>
        <v>0</v>
      </c>
    </row>
    <row r="76" spans="1:43" outlineLevel="1">
      <c r="A76" s="145" t="s">
        <v>184</v>
      </c>
    </row>
    <row r="77" spans="1:43" s="64" customFormat="1" ht="13.2" outlineLevel="1">
      <c r="A77" s="147" t="s">
        <v>217</v>
      </c>
      <c r="B77" s="122" t="s">
        <v>158</v>
      </c>
      <c r="C77" s="125">
        <v>22</v>
      </c>
      <c r="D77" s="89">
        <f>C77+D79</f>
        <v>24</v>
      </c>
      <c r="E77" s="89">
        <f>D77+E79</f>
        <v>26</v>
      </c>
      <c r="F77" s="89">
        <f t="shared" ref="F77" si="249">E77+F79</f>
        <v>28</v>
      </c>
      <c r="G77" s="89">
        <f t="shared" ref="G77" si="250">F77+G79</f>
        <v>30</v>
      </c>
      <c r="H77" s="89">
        <f t="shared" ref="H77" si="251">G77+H79</f>
        <v>33</v>
      </c>
      <c r="I77" s="89">
        <f t="shared" ref="I77" si="252">H77+I79</f>
        <v>36</v>
      </c>
      <c r="J77" s="89">
        <f t="shared" ref="J77" si="253">I77+J79</f>
        <v>39</v>
      </c>
      <c r="K77" s="89">
        <f t="shared" ref="K77" si="254">J77+K79</f>
        <v>42</v>
      </c>
      <c r="L77" s="89">
        <f t="shared" ref="L77" si="255">K77+L79</f>
        <v>46</v>
      </c>
      <c r="M77" s="89">
        <f t="shared" ref="M77" si="256">L77+M79</f>
        <v>50</v>
      </c>
      <c r="N77" s="89">
        <f t="shared" ref="N77" si="257">M77+N79</f>
        <v>55</v>
      </c>
      <c r="O77" s="89">
        <f t="shared" ref="O77" si="258">N77+O79</f>
        <v>60</v>
      </c>
      <c r="P77" s="89">
        <f t="shared" ref="P77" si="259">O77+P79</f>
        <v>66</v>
      </c>
      <c r="Q77" s="89">
        <f t="shared" ref="Q77" si="260">P77+Q79</f>
        <v>72</v>
      </c>
      <c r="R77" s="89">
        <f t="shared" ref="R77" si="261">Q77+R79</f>
        <v>79</v>
      </c>
      <c r="S77" s="89">
        <f t="shared" ref="S77" si="262">R77+S79</f>
        <v>86</v>
      </c>
      <c r="T77" s="89">
        <f t="shared" ref="T77" si="263">S77+T79</f>
        <v>94</v>
      </c>
      <c r="U77" s="89">
        <f t="shared" ref="U77" si="264">T77+U79</f>
        <v>103</v>
      </c>
      <c r="V77" s="89">
        <f t="shared" ref="V77" si="265">U77+V79</f>
        <v>113</v>
      </c>
      <c r="W77" s="89">
        <f t="shared" ref="W77" si="266">V77+W79</f>
        <v>124</v>
      </c>
      <c r="X77" s="89">
        <f t="shared" ref="X77" si="267">W77+X79</f>
        <v>136</v>
      </c>
      <c r="Y77" s="89">
        <f t="shared" ref="Y77" si="268">X77+Y79</f>
        <v>149</v>
      </c>
      <c r="Z77" s="89">
        <f t="shared" ref="Z77" si="269">Y77+Z79</f>
        <v>163</v>
      </c>
      <c r="AA77" s="89">
        <f t="shared" ref="AA77" si="270">Z77+AA79</f>
        <v>179</v>
      </c>
      <c r="AB77" s="89">
        <f t="shared" ref="AB77" si="271">AA77+AB79</f>
        <v>196</v>
      </c>
      <c r="AC77" s="89">
        <f t="shared" ref="AC77" si="272">AB77+AC79</f>
        <v>215</v>
      </c>
      <c r="AD77" s="89">
        <f t="shared" ref="AD77" si="273">AC77+AD79</f>
        <v>236</v>
      </c>
      <c r="AE77" s="89">
        <f t="shared" ref="AE77" si="274">AD77+AE79</f>
        <v>259</v>
      </c>
      <c r="AF77" s="89">
        <f t="shared" ref="AF77" si="275">AE77+AF79</f>
        <v>284</v>
      </c>
      <c r="AG77" s="89">
        <f t="shared" ref="AG77" si="276">AF77+AG79</f>
        <v>312</v>
      </c>
      <c r="AH77" s="89">
        <f t="shared" ref="AH77" si="277">AG77+AH79</f>
        <v>343</v>
      </c>
      <c r="AI77" s="89">
        <f t="shared" ref="AI77" si="278">AH77+AI79</f>
        <v>377</v>
      </c>
      <c r="AJ77" s="89">
        <f t="shared" ref="AJ77" si="279">AI77+AJ79</f>
        <v>414</v>
      </c>
      <c r="AK77" s="89">
        <f t="shared" ref="AK77" si="280">AJ77+AK79</f>
        <v>455</v>
      </c>
      <c r="AL77" s="89">
        <f t="shared" ref="AL77" si="281">AK77+AL79</f>
        <v>500</v>
      </c>
      <c r="AM77" s="89">
        <f t="shared" ref="AM77" si="282">AL77+AM79</f>
        <v>550</v>
      </c>
      <c r="AN77" s="123"/>
      <c r="AO77" s="83">
        <f>AVERAGE(D77:O77)</f>
        <v>39.083333333333336</v>
      </c>
      <c r="AP77" s="83">
        <f>AVERAGE(P77:AA77)</f>
        <v>113.66666666666667</v>
      </c>
      <c r="AQ77" s="83">
        <f>AVERAGE(AB77:AM77)</f>
        <v>345.08333333333331</v>
      </c>
    </row>
    <row r="78" spans="1:43" s="64" customFormat="1" ht="13.2" outlineLevel="1">
      <c r="A78" s="147" t="s">
        <v>216</v>
      </c>
      <c r="B78" s="122" t="s">
        <v>168</v>
      </c>
      <c r="C78" s="82"/>
      <c r="D78" s="133">
        <v>0.1</v>
      </c>
      <c r="E78" s="133">
        <v>0.1</v>
      </c>
      <c r="F78" s="133">
        <v>0.1</v>
      </c>
      <c r="G78" s="133">
        <v>0.1</v>
      </c>
      <c r="H78" s="133">
        <v>0.1</v>
      </c>
      <c r="I78" s="133">
        <v>0.1</v>
      </c>
      <c r="J78" s="133">
        <v>0.1</v>
      </c>
      <c r="K78" s="133">
        <v>0.1</v>
      </c>
      <c r="L78" s="133">
        <v>0.1</v>
      </c>
      <c r="M78" s="133">
        <v>0.1</v>
      </c>
      <c r="N78" s="133">
        <v>0.1</v>
      </c>
      <c r="O78" s="133">
        <v>0.1</v>
      </c>
      <c r="P78" s="133">
        <v>0.1</v>
      </c>
      <c r="Q78" s="133">
        <v>0.1</v>
      </c>
      <c r="R78" s="133">
        <v>0.1</v>
      </c>
      <c r="S78" s="133">
        <v>0.1</v>
      </c>
      <c r="T78" s="133">
        <v>0.1</v>
      </c>
      <c r="U78" s="133">
        <v>0.1</v>
      </c>
      <c r="V78" s="133">
        <v>0.1</v>
      </c>
      <c r="W78" s="133">
        <v>0.1</v>
      </c>
      <c r="X78" s="133">
        <v>0.1</v>
      </c>
      <c r="Y78" s="133">
        <v>0.1</v>
      </c>
      <c r="Z78" s="133">
        <v>0.1</v>
      </c>
      <c r="AA78" s="133">
        <v>0.1</v>
      </c>
      <c r="AB78" s="133">
        <v>0.1</v>
      </c>
      <c r="AC78" s="133">
        <v>0.1</v>
      </c>
      <c r="AD78" s="133">
        <v>0.1</v>
      </c>
      <c r="AE78" s="133">
        <v>0.1</v>
      </c>
      <c r="AF78" s="133">
        <v>0.1</v>
      </c>
      <c r="AG78" s="133">
        <v>0.1</v>
      </c>
      <c r="AH78" s="133">
        <v>0.1</v>
      </c>
      <c r="AI78" s="133">
        <v>0.1</v>
      </c>
      <c r="AJ78" s="133">
        <v>0.1</v>
      </c>
      <c r="AK78" s="133">
        <v>0.1</v>
      </c>
      <c r="AL78" s="133">
        <v>0.1</v>
      </c>
      <c r="AM78" s="133">
        <v>0.1</v>
      </c>
      <c r="AN78" s="123"/>
      <c r="AO78" s="83">
        <f>O78</f>
        <v>0.1</v>
      </c>
      <c r="AP78" s="83">
        <f>AA78</f>
        <v>0.1</v>
      </c>
      <c r="AQ78" s="83">
        <f>AM78</f>
        <v>0.1</v>
      </c>
    </row>
    <row r="79" spans="1:43" s="64" customFormat="1" ht="13.2" outlineLevel="1">
      <c r="A79" s="147" t="s">
        <v>209</v>
      </c>
      <c r="B79" s="122" t="s">
        <v>158</v>
      </c>
      <c r="C79" s="82"/>
      <c r="D79" s="89">
        <f>INT(C77*D78)</f>
        <v>2</v>
      </c>
      <c r="E79" s="89">
        <f>INT(D77*E78)</f>
        <v>2</v>
      </c>
      <c r="F79" s="89">
        <f t="shared" ref="F79" si="283">INT(E77*F78)</f>
        <v>2</v>
      </c>
      <c r="G79" s="89">
        <f t="shared" ref="G79" si="284">INT(F77*G78)</f>
        <v>2</v>
      </c>
      <c r="H79" s="89">
        <f t="shared" ref="H79" si="285">INT(G77*H78)</f>
        <v>3</v>
      </c>
      <c r="I79" s="89">
        <f t="shared" ref="I79" si="286">INT(H77*I78)</f>
        <v>3</v>
      </c>
      <c r="J79" s="89">
        <f t="shared" ref="J79" si="287">INT(I77*J78)</f>
        <v>3</v>
      </c>
      <c r="K79" s="89">
        <f t="shared" ref="K79" si="288">INT(J77*K78)</f>
        <v>3</v>
      </c>
      <c r="L79" s="89">
        <f t="shared" ref="L79" si="289">INT(K77*L78)</f>
        <v>4</v>
      </c>
      <c r="M79" s="89">
        <f t="shared" ref="M79" si="290">INT(L77*M78)</f>
        <v>4</v>
      </c>
      <c r="N79" s="89">
        <f t="shared" ref="N79" si="291">INT(M77*N78)</f>
        <v>5</v>
      </c>
      <c r="O79" s="89">
        <f t="shared" ref="O79" si="292">INT(N77*O78)</f>
        <v>5</v>
      </c>
      <c r="P79" s="89">
        <f t="shared" ref="P79" si="293">INT(O77*P78)</f>
        <v>6</v>
      </c>
      <c r="Q79" s="89">
        <f t="shared" ref="Q79" si="294">INT(P77*Q78)</f>
        <v>6</v>
      </c>
      <c r="R79" s="89">
        <f t="shared" ref="R79" si="295">INT(Q77*R78)</f>
        <v>7</v>
      </c>
      <c r="S79" s="89">
        <f t="shared" ref="S79" si="296">INT(R77*S78)</f>
        <v>7</v>
      </c>
      <c r="T79" s="89">
        <f t="shared" ref="T79" si="297">INT(S77*T78)</f>
        <v>8</v>
      </c>
      <c r="U79" s="89">
        <f t="shared" ref="U79" si="298">INT(T77*U78)</f>
        <v>9</v>
      </c>
      <c r="V79" s="89">
        <f t="shared" ref="V79" si="299">INT(U77*V78)</f>
        <v>10</v>
      </c>
      <c r="W79" s="89">
        <f t="shared" ref="W79" si="300">INT(V77*W78)</f>
        <v>11</v>
      </c>
      <c r="X79" s="89">
        <f t="shared" ref="X79" si="301">INT(W77*X78)</f>
        <v>12</v>
      </c>
      <c r="Y79" s="89">
        <f t="shared" ref="Y79" si="302">INT(X77*Y78)</f>
        <v>13</v>
      </c>
      <c r="Z79" s="89">
        <f t="shared" ref="Z79" si="303">INT(Y77*Z78)</f>
        <v>14</v>
      </c>
      <c r="AA79" s="89">
        <f t="shared" ref="AA79" si="304">INT(Z77*AA78)</f>
        <v>16</v>
      </c>
      <c r="AB79" s="89">
        <f t="shared" ref="AB79" si="305">INT(AA77*AB78)</f>
        <v>17</v>
      </c>
      <c r="AC79" s="89">
        <f t="shared" ref="AC79" si="306">INT(AB77*AC78)</f>
        <v>19</v>
      </c>
      <c r="AD79" s="89">
        <f t="shared" ref="AD79" si="307">INT(AC77*AD78)</f>
        <v>21</v>
      </c>
      <c r="AE79" s="89">
        <f t="shared" ref="AE79" si="308">INT(AD77*AE78)</f>
        <v>23</v>
      </c>
      <c r="AF79" s="89">
        <f t="shared" ref="AF79" si="309">INT(AE77*AF78)</f>
        <v>25</v>
      </c>
      <c r="AG79" s="89">
        <f t="shared" ref="AG79" si="310">INT(AF77*AG78)</f>
        <v>28</v>
      </c>
      <c r="AH79" s="89">
        <f t="shared" ref="AH79" si="311">INT(AG77*AH78)</f>
        <v>31</v>
      </c>
      <c r="AI79" s="89">
        <f t="shared" ref="AI79" si="312">INT(AH77*AI78)</f>
        <v>34</v>
      </c>
      <c r="AJ79" s="89">
        <f t="shared" ref="AJ79" si="313">INT(AI77*AJ78)</f>
        <v>37</v>
      </c>
      <c r="AK79" s="89">
        <f t="shared" ref="AK79" si="314">INT(AJ77*AK78)</f>
        <v>41</v>
      </c>
      <c r="AL79" s="89">
        <f t="shared" ref="AL79" si="315">INT(AK77*AL78)</f>
        <v>45</v>
      </c>
      <c r="AM79" s="89">
        <f t="shared" ref="AM79" si="316">INT(AL77*AM78)</f>
        <v>50</v>
      </c>
      <c r="AN79" s="123"/>
      <c r="AO79" s="83">
        <f>SUM(D79:O79)</f>
        <v>38</v>
      </c>
      <c r="AP79" s="83">
        <f>SUM(P79:AA79)</f>
        <v>119</v>
      </c>
      <c r="AQ79" s="83">
        <f>SUM(AB79:AM79)</f>
        <v>371</v>
      </c>
    </row>
    <row r="80" spans="1:43" s="64" customFormat="1" ht="13.2" outlineLevel="1">
      <c r="A80" s="147" t="s">
        <v>219</v>
      </c>
      <c r="B80" s="126" t="s">
        <v>245</v>
      </c>
      <c r="C80" s="82"/>
      <c r="D80" s="144">
        <v>6.9545454545454541</v>
      </c>
      <c r="E80" s="144">
        <v>6.9545454545454541</v>
      </c>
      <c r="F80" s="144">
        <v>6.9545454545454541</v>
      </c>
      <c r="G80" s="144">
        <v>6.9545454545454541</v>
      </c>
      <c r="H80" s="144">
        <v>6.9545454545454541</v>
      </c>
      <c r="I80" s="144">
        <v>6.9545454545454541</v>
      </c>
      <c r="J80" s="144">
        <v>6.9545454545454541</v>
      </c>
      <c r="K80" s="144">
        <v>6.9545454545454541</v>
      </c>
      <c r="L80" s="144">
        <v>6.9545454545454541</v>
      </c>
      <c r="M80" s="144">
        <v>6.9545454545454541</v>
      </c>
      <c r="N80" s="144">
        <v>6.9545454545454541</v>
      </c>
      <c r="O80" s="144">
        <v>6.9545454545454541</v>
      </c>
      <c r="P80" s="144">
        <v>6.9545454545454541</v>
      </c>
      <c r="Q80" s="144">
        <v>6.9545454545454541</v>
      </c>
      <c r="R80" s="144">
        <v>6.9545454545454541</v>
      </c>
      <c r="S80" s="144">
        <v>6.9545454545454541</v>
      </c>
      <c r="T80" s="144">
        <v>6.9545454545454541</v>
      </c>
      <c r="U80" s="144">
        <v>6.9545454545454541</v>
      </c>
      <c r="V80" s="144">
        <v>6.9545454545454541</v>
      </c>
      <c r="W80" s="144">
        <v>6.9545454545454541</v>
      </c>
      <c r="X80" s="144">
        <v>6.9545454545454541</v>
      </c>
      <c r="Y80" s="144">
        <v>6.9545454545454541</v>
      </c>
      <c r="Z80" s="144">
        <v>6.9545454545454541</v>
      </c>
      <c r="AA80" s="144">
        <v>6.9545454545454541</v>
      </c>
      <c r="AB80" s="144">
        <v>6.9545454545454541</v>
      </c>
      <c r="AC80" s="144">
        <v>6.9545454545454541</v>
      </c>
      <c r="AD80" s="144">
        <v>6.9545454545454541</v>
      </c>
      <c r="AE80" s="144">
        <v>6.9545454545454541</v>
      </c>
      <c r="AF80" s="144">
        <v>6.9545454545454541</v>
      </c>
      <c r="AG80" s="144">
        <v>6.9545454545454541</v>
      </c>
      <c r="AH80" s="144">
        <v>6.9545454545454541</v>
      </c>
      <c r="AI80" s="144">
        <v>6.9545454545454541</v>
      </c>
      <c r="AJ80" s="144">
        <v>6.9545454545454541</v>
      </c>
      <c r="AK80" s="144">
        <v>6.9545454545454541</v>
      </c>
      <c r="AL80" s="144">
        <v>6.9545454545454541</v>
      </c>
      <c r="AM80" s="144">
        <v>6.9545454545454541</v>
      </c>
      <c r="AN80" s="123"/>
      <c r="AO80" s="83">
        <f>AVERAGE(D80:O80)</f>
        <v>6.9545454545454541</v>
      </c>
      <c r="AP80" s="83">
        <f>AVERAGE(P80:AA80)</f>
        <v>6.9545454545454541</v>
      </c>
      <c r="AQ80" s="83">
        <f>AVERAGE(AB80:AM80)</f>
        <v>6.9545454545454541</v>
      </c>
    </row>
    <row r="81" spans="1:44" s="64" customFormat="1" ht="13.2" outlineLevel="1">
      <c r="A81" s="147" t="s">
        <v>210</v>
      </c>
      <c r="B81" s="126" t="s">
        <v>245</v>
      </c>
      <c r="C81" s="82"/>
      <c r="D81" s="89">
        <f>D79*D80</f>
        <v>13.909090909090908</v>
      </c>
      <c r="E81" s="89">
        <f>E79*E80</f>
        <v>13.909090909090908</v>
      </c>
      <c r="F81" s="89">
        <f t="shared" ref="F81:AM81" si="317">F79*F80</f>
        <v>13.909090909090908</v>
      </c>
      <c r="G81" s="89">
        <f t="shared" si="317"/>
        <v>13.909090909090908</v>
      </c>
      <c r="H81" s="89">
        <f t="shared" si="317"/>
        <v>20.863636363636363</v>
      </c>
      <c r="I81" s="89">
        <f t="shared" si="317"/>
        <v>20.863636363636363</v>
      </c>
      <c r="J81" s="89">
        <f t="shared" si="317"/>
        <v>20.863636363636363</v>
      </c>
      <c r="K81" s="89">
        <f t="shared" si="317"/>
        <v>20.863636363636363</v>
      </c>
      <c r="L81" s="89">
        <f t="shared" si="317"/>
        <v>27.818181818181817</v>
      </c>
      <c r="M81" s="89">
        <f t="shared" si="317"/>
        <v>27.818181818181817</v>
      </c>
      <c r="N81" s="89">
        <f t="shared" si="317"/>
        <v>34.772727272727273</v>
      </c>
      <c r="O81" s="89">
        <f t="shared" si="317"/>
        <v>34.772727272727273</v>
      </c>
      <c r="P81" s="89">
        <f t="shared" si="317"/>
        <v>41.727272727272727</v>
      </c>
      <c r="Q81" s="89">
        <f t="shared" si="317"/>
        <v>41.727272727272727</v>
      </c>
      <c r="R81" s="89">
        <f t="shared" si="317"/>
        <v>48.68181818181818</v>
      </c>
      <c r="S81" s="89">
        <f t="shared" si="317"/>
        <v>48.68181818181818</v>
      </c>
      <c r="T81" s="89">
        <f t="shared" si="317"/>
        <v>55.636363636363633</v>
      </c>
      <c r="U81" s="89">
        <f t="shared" si="317"/>
        <v>62.590909090909086</v>
      </c>
      <c r="V81" s="89">
        <f t="shared" si="317"/>
        <v>69.545454545454547</v>
      </c>
      <c r="W81" s="89">
        <f t="shared" si="317"/>
        <v>76.5</v>
      </c>
      <c r="X81" s="89">
        <f t="shared" si="317"/>
        <v>83.454545454545453</v>
      </c>
      <c r="Y81" s="89">
        <f t="shared" si="317"/>
        <v>90.409090909090907</v>
      </c>
      <c r="Z81" s="89">
        <f t="shared" si="317"/>
        <v>97.36363636363636</v>
      </c>
      <c r="AA81" s="89">
        <f t="shared" si="317"/>
        <v>111.27272727272727</v>
      </c>
      <c r="AB81" s="89">
        <f t="shared" si="317"/>
        <v>118.22727272727272</v>
      </c>
      <c r="AC81" s="89">
        <f t="shared" si="317"/>
        <v>132.13636363636363</v>
      </c>
      <c r="AD81" s="89">
        <f t="shared" si="317"/>
        <v>146.04545454545453</v>
      </c>
      <c r="AE81" s="89">
        <f t="shared" si="317"/>
        <v>159.95454545454544</v>
      </c>
      <c r="AF81" s="89">
        <f t="shared" si="317"/>
        <v>173.86363636363635</v>
      </c>
      <c r="AG81" s="89">
        <f t="shared" si="317"/>
        <v>194.72727272727272</v>
      </c>
      <c r="AH81" s="89">
        <f t="shared" si="317"/>
        <v>215.59090909090907</v>
      </c>
      <c r="AI81" s="89">
        <f t="shared" si="317"/>
        <v>236.45454545454544</v>
      </c>
      <c r="AJ81" s="89">
        <f t="shared" si="317"/>
        <v>257.31818181818181</v>
      </c>
      <c r="AK81" s="89">
        <f t="shared" si="317"/>
        <v>285.13636363636363</v>
      </c>
      <c r="AL81" s="89">
        <f t="shared" si="317"/>
        <v>312.95454545454544</v>
      </c>
      <c r="AM81" s="89">
        <f t="shared" si="317"/>
        <v>347.72727272727269</v>
      </c>
      <c r="AN81" s="123"/>
      <c r="AO81" s="83">
        <f>SUM(D81:O81)</f>
        <v>264.27272727272725</v>
      </c>
      <c r="AP81" s="83">
        <f>SUM(P81:AA81)</f>
        <v>827.59090909090901</v>
      </c>
      <c r="AQ81" s="83">
        <f>SUM(AB81:AM81)</f>
        <v>2580.1363636363635</v>
      </c>
    </row>
    <row r="82" spans="1:44" s="64" customFormat="1" ht="13.2" outlineLevel="1">
      <c r="A82" s="147" t="s">
        <v>211</v>
      </c>
      <c r="B82" s="126" t="s">
        <v>245</v>
      </c>
      <c r="C82" s="82"/>
      <c r="D82" s="89"/>
      <c r="E82" s="89">
        <f t="shared" ref="E82" si="318">-D88/2</f>
        <v>0.25596590909090905</v>
      </c>
      <c r="F82" s="89">
        <f t="shared" ref="F82" si="319">-E88/2</f>
        <v>0</v>
      </c>
      <c r="G82" s="89">
        <f t="shared" ref="G82" si="320">-F88/2</f>
        <v>0</v>
      </c>
      <c r="H82" s="89">
        <f t="shared" ref="H82" si="321">-G88/2</f>
        <v>0</v>
      </c>
      <c r="I82" s="89">
        <f t="shared" ref="I82" si="322">-H88/2</f>
        <v>0</v>
      </c>
      <c r="J82" s="89">
        <f t="shared" ref="J82" si="323">-I88/2</f>
        <v>0</v>
      </c>
      <c r="K82" s="89">
        <f t="shared" ref="K82" si="324">-J88/2</f>
        <v>0</v>
      </c>
      <c r="L82" s="89">
        <f t="shared" ref="L82" si="325">-K88/2</f>
        <v>0</v>
      </c>
      <c r="M82" s="89">
        <f t="shared" ref="M82" si="326">-L88/2</f>
        <v>0</v>
      </c>
      <c r="N82" s="89">
        <f t="shared" ref="N82" si="327">-M88/2</f>
        <v>0</v>
      </c>
      <c r="O82" s="89">
        <f t="shared" ref="O82" si="328">-N88/2</f>
        <v>0</v>
      </c>
      <c r="P82" s="89">
        <f t="shared" ref="P82" si="329">-O88/2</f>
        <v>0</v>
      </c>
      <c r="Q82" s="89">
        <f t="shared" ref="Q82" si="330">-P88/2</f>
        <v>0</v>
      </c>
      <c r="R82" s="89">
        <f t="shared" ref="R82" si="331">-Q88/2</f>
        <v>0</v>
      </c>
      <c r="S82" s="89">
        <f t="shared" ref="S82" si="332">-R88/2</f>
        <v>0</v>
      </c>
      <c r="T82" s="89">
        <f t="shared" ref="T82" si="333">-S88/2</f>
        <v>0</v>
      </c>
      <c r="U82" s="89">
        <f t="shared" ref="U82" si="334">-T88/2</f>
        <v>0</v>
      </c>
      <c r="V82" s="89">
        <f t="shared" ref="V82" si="335">-U88/2</f>
        <v>0</v>
      </c>
      <c r="W82" s="89">
        <f t="shared" ref="W82" si="336">-V88/2</f>
        <v>0</v>
      </c>
      <c r="X82" s="89">
        <f t="shared" ref="X82" si="337">-W88/2</f>
        <v>0</v>
      </c>
      <c r="Y82" s="89">
        <f t="shared" ref="Y82" si="338">-X88/2</f>
        <v>0</v>
      </c>
      <c r="Z82" s="89">
        <f t="shared" ref="Z82" si="339">-Y88/2</f>
        <v>0</v>
      </c>
      <c r="AA82" s="89">
        <f t="shared" ref="AA82" si="340">-Z88/2</f>
        <v>0</v>
      </c>
      <c r="AB82" s="89">
        <f t="shared" ref="AB82" si="341">-AA88/2</f>
        <v>0</v>
      </c>
      <c r="AC82" s="89">
        <f t="shared" ref="AC82" si="342">-AB88/2</f>
        <v>0</v>
      </c>
      <c r="AD82" s="89">
        <f t="shared" ref="AD82" si="343">-AC88/2</f>
        <v>0</v>
      </c>
      <c r="AE82" s="89">
        <f t="shared" ref="AE82" si="344">-AD88/2</f>
        <v>0</v>
      </c>
      <c r="AF82" s="89">
        <f t="shared" ref="AF82" si="345">-AE88/2</f>
        <v>0</v>
      </c>
      <c r="AG82" s="89">
        <f t="shared" ref="AG82" si="346">-AF88/2</f>
        <v>0</v>
      </c>
      <c r="AH82" s="89">
        <f t="shared" ref="AH82" si="347">-AG88/2</f>
        <v>0</v>
      </c>
      <c r="AI82" s="89">
        <f t="shared" ref="AI82" si="348">-AH88/2</f>
        <v>0</v>
      </c>
      <c r="AJ82" s="89">
        <f t="shared" ref="AJ82" si="349">-AI88/2</f>
        <v>0</v>
      </c>
      <c r="AK82" s="89">
        <f t="shared" ref="AK82" si="350">-AJ88/2</f>
        <v>0</v>
      </c>
      <c r="AL82" s="89">
        <f t="shared" ref="AL82" si="351">-AK88/2</f>
        <v>0</v>
      </c>
      <c r="AM82" s="89">
        <f t="shared" ref="AM82" si="352">-AL88/2</f>
        <v>0</v>
      </c>
      <c r="AN82" s="123"/>
      <c r="AO82" s="83">
        <f>SUM(D82:O82)</f>
        <v>0.25596590909090905</v>
      </c>
      <c r="AP82" s="83">
        <f>SUM(P82:AA82)</f>
        <v>0</v>
      </c>
      <c r="AQ82" s="83">
        <f>SUM(AB82:AM82)</f>
        <v>0</v>
      </c>
    </row>
    <row r="83" spans="1:44" s="130" customFormat="1" ht="13.2" outlineLevel="1">
      <c r="A83" s="147" t="s">
        <v>163</v>
      </c>
      <c r="B83" s="126" t="s">
        <v>164</v>
      </c>
      <c r="C83" s="127"/>
      <c r="D83" s="125">
        <v>12</v>
      </c>
      <c r="E83" s="125">
        <v>12</v>
      </c>
      <c r="F83" s="125">
        <v>12</v>
      </c>
      <c r="G83" s="125">
        <v>12</v>
      </c>
      <c r="H83" s="125">
        <v>12</v>
      </c>
      <c r="I83" s="125">
        <v>12</v>
      </c>
      <c r="J83" s="125">
        <v>12</v>
      </c>
      <c r="K83" s="125">
        <v>12</v>
      </c>
      <c r="L83" s="125">
        <v>12</v>
      </c>
      <c r="M83" s="125">
        <v>12</v>
      </c>
      <c r="N83" s="125">
        <v>12</v>
      </c>
      <c r="O83" s="125">
        <v>12</v>
      </c>
      <c r="P83" s="125">
        <v>12</v>
      </c>
      <c r="Q83" s="125">
        <v>12</v>
      </c>
      <c r="R83" s="125">
        <v>12</v>
      </c>
      <c r="S83" s="125">
        <v>12</v>
      </c>
      <c r="T83" s="125">
        <v>12</v>
      </c>
      <c r="U83" s="125">
        <v>12</v>
      </c>
      <c r="V83" s="125">
        <v>12</v>
      </c>
      <c r="W83" s="125">
        <v>12</v>
      </c>
      <c r="X83" s="125">
        <v>12</v>
      </c>
      <c r="Y83" s="125">
        <v>12</v>
      </c>
      <c r="Z83" s="125">
        <v>12</v>
      </c>
      <c r="AA83" s="125">
        <v>12</v>
      </c>
      <c r="AB83" s="125">
        <v>12</v>
      </c>
      <c r="AC83" s="125">
        <v>12</v>
      </c>
      <c r="AD83" s="125">
        <v>12</v>
      </c>
      <c r="AE83" s="125">
        <v>12</v>
      </c>
      <c r="AF83" s="125">
        <v>12</v>
      </c>
      <c r="AG83" s="125">
        <v>12</v>
      </c>
      <c r="AH83" s="125">
        <v>12</v>
      </c>
      <c r="AI83" s="125">
        <v>12</v>
      </c>
      <c r="AJ83" s="125">
        <v>12</v>
      </c>
      <c r="AK83" s="125">
        <v>12</v>
      </c>
      <c r="AL83" s="125">
        <v>12</v>
      </c>
      <c r="AM83" s="125">
        <v>12</v>
      </c>
      <c r="AN83" s="128"/>
      <c r="AO83" s="83">
        <f>AVERAGE(D83:O83)</f>
        <v>12</v>
      </c>
      <c r="AP83" s="83">
        <f>AVERAGE(P83:AA83)</f>
        <v>12</v>
      </c>
      <c r="AQ83" s="83">
        <f>AVERAGE(AB83:AM83)</f>
        <v>12</v>
      </c>
    </row>
    <row r="84" spans="1:44" s="64" customFormat="1" ht="13.2" outlineLevel="1">
      <c r="A84" s="147" t="s">
        <v>212</v>
      </c>
      <c r="B84" s="126" t="s">
        <v>245</v>
      </c>
      <c r="C84" s="82"/>
      <c r="D84" s="123">
        <f>C85/D83</f>
        <v>12.75</v>
      </c>
      <c r="E84" s="123">
        <f>D85/E83</f>
        <v>12.846590909090908</v>
      </c>
      <c r="F84" s="123">
        <f>E85/F83</f>
        <v>12.956463068181819</v>
      </c>
      <c r="G84" s="123">
        <f>F85/G83</f>
        <v>13.035848721590909</v>
      </c>
      <c r="H84" s="123">
        <f t="shared" ref="H84" si="353">G85/H83</f>
        <v>13.108618903882578</v>
      </c>
      <c r="I84" s="123">
        <f t="shared" ref="I84" si="354">H85/I83</f>
        <v>13.754870358862059</v>
      </c>
      <c r="J84" s="123">
        <f t="shared" ref="J84" si="355">I85/J83</f>
        <v>14.347267525926584</v>
      </c>
      <c r="K84" s="123">
        <f t="shared" ref="K84" si="356">J85/K83</f>
        <v>14.890298262402402</v>
      </c>
      <c r="L84" s="123">
        <f t="shared" ref="L84" si="357">K85/L83</f>
        <v>15.388076437505232</v>
      </c>
      <c r="M84" s="123">
        <f t="shared" ref="M84" si="358">L85/M83</f>
        <v>16.423918552561613</v>
      </c>
      <c r="N84" s="123">
        <f t="shared" ref="N84" si="359">M85/N83</f>
        <v>17.373440491363297</v>
      </c>
      <c r="O84" s="123">
        <f t="shared" ref="O84" si="360">N85/O83</f>
        <v>18.823381056476961</v>
      </c>
      <c r="P84" s="123">
        <f t="shared" ref="P84" si="361">O85/P83</f>
        <v>20.152493241164485</v>
      </c>
      <c r="Q84" s="123">
        <f t="shared" ref="Q84" si="362">P85/Q83</f>
        <v>21.950391531673503</v>
      </c>
      <c r="R84" s="123">
        <f t="shared" ref="R84" si="363">Q85/R83</f>
        <v>23.598464964640105</v>
      </c>
      <c r="S84" s="123">
        <f t="shared" ref="S84" si="364">R85/S83</f>
        <v>25.688744399404943</v>
      </c>
      <c r="T84" s="123">
        <f t="shared" ref="T84" si="365">S85/T83</f>
        <v>27.604833881272715</v>
      </c>
      <c r="U84" s="123">
        <f t="shared" ref="U84" si="366">T85/U83</f>
        <v>29.940794694196956</v>
      </c>
      <c r="V84" s="123">
        <f t="shared" ref="V84" si="367">U85/V83</f>
        <v>32.661637560589632</v>
      </c>
      <c r="W84" s="123">
        <f t="shared" ref="W84" si="368">V85/W83</f>
        <v>35.735288975995047</v>
      </c>
      <c r="X84" s="123">
        <f t="shared" ref="X84" si="369">W85/X83</f>
        <v>39.132348227995458</v>
      </c>
      <c r="Y84" s="123">
        <f t="shared" ref="Y84" si="370">X85/Y83</f>
        <v>42.825864663541296</v>
      </c>
      <c r="Z84" s="123">
        <f t="shared" ref="Z84" si="371">Y85/Z83</f>
        <v>46.791133517337094</v>
      </c>
      <c r="AA84" s="123">
        <f t="shared" ref="AA84" si="372">Z85/AA83</f>
        <v>51.005508754528698</v>
      </c>
      <c r="AB84" s="123">
        <f t="shared" ref="AB84" si="373">AA85/AB83</f>
        <v>56.027776964378575</v>
      </c>
      <c r="AC84" s="123">
        <f t="shared" ref="AC84" si="374">AB85/AC83</f>
        <v>61.211068277953096</v>
      </c>
      <c r="AD84" s="123">
        <f t="shared" ref="AD84" si="375">AC85/AD83</f>
        <v>67.12150955782063</v>
      </c>
      <c r="AE84" s="123">
        <f t="shared" ref="AE84" si="376">AD85/AE83</f>
        <v>73.698504973456792</v>
      </c>
      <c r="AF84" s="123">
        <f t="shared" ref="AF84" si="377">AE85/AF83</f>
        <v>80.886508346880845</v>
      </c>
      <c r="AG84" s="123">
        <f t="shared" ref="AG84" si="378">AF85/AG83</f>
        <v>88.634602348277141</v>
      </c>
      <c r="AH84" s="123">
        <f t="shared" ref="AH84" si="379">AG85/AH83</f>
        <v>97.475658213193427</v>
      </c>
      <c r="AI84" s="123">
        <f t="shared" ref="AI84" si="380">AH85/AI83</f>
        <v>107.3185957863364</v>
      </c>
      <c r="AJ84" s="123">
        <f t="shared" ref="AJ84" si="381">AI85/AJ83</f>
        <v>118.07992492535384</v>
      </c>
      <c r="AK84" s="123">
        <f t="shared" ref="AK84" si="382">AJ85/AK83</f>
        <v>129.68311299975616</v>
      </c>
      <c r="AL84" s="123">
        <f t="shared" ref="AL84" si="383">AK85/AL83</f>
        <v>142.63755055280677</v>
      </c>
      <c r="AM84" s="123">
        <f t="shared" ref="AM84" si="384">AL85/AM83</f>
        <v>156.830633461285</v>
      </c>
      <c r="AN84" s="123"/>
      <c r="AO84" s="83">
        <f>SUM(D84:O84)</f>
        <v>175.69877428784437</v>
      </c>
      <c r="AP84" s="83">
        <f>SUM(P84:AA84)</f>
        <v>397.08750441233991</v>
      </c>
      <c r="AQ84" s="83">
        <f>SUM(AB84:AM84)</f>
        <v>1179.6054464074987</v>
      </c>
    </row>
    <row r="85" spans="1:44" s="86" customFormat="1" ht="13.2" outlineLevel="1">
      <c r="A85" s="147" t="s">
        <v>213</v>
      </c>
      <c r="B85" s="126" t="s">
        <v>245</v>
      </c>
      <c r="C85" s="125">
        <v>153</v>
      </c>
      <c r="D85" s="132">
        <f>C85+D81-D84+D82</f>
        <v>154.15909090909091</v>
      </c>
      <c r="E85" s="132">
        <f>D85+E81-E84+E82</f>
        <v>155.47755681818182</v>
      </c>
      <c r="F85" s="132">
        <f t="shared" ref="F85" si="385">E85+F81-F84+F82</f>
        <v>156.43018465909091</v>
      </c>
      <c r="G85" s="132">
        <f t="shared" ref="G85" si="386">F85+G81-G84+G82</f>
        <v>157.30342684659092</v>
      </c>
      <c r="H85" s="132">
        <f t="shared" ref="H85" si="387">G85+H81-H84+H82</f>
        <v>165.05844430634471</v>
      </c>
      <c r="I85" s="132">
        <f t="shared" ref="I85" si="388">H85+I81-I84+I82</f>
        <v>172.16721031111902</v>
      </c>
      <c r="J85" s="132">
        <f t="shared" ref="J85" si="389">I85+J81-J84+J82</f>
        <v>178.68357914882881</v>
      </c>
      <c r="K85" s="132">
        <f t="shared" ref="K85" si="390">J85+K81-K84+K82</f>
        <v>184.65691725006278</v>
      </c>
      <c r="L85" s="132">
        <f t="shared" ref="L85" si="391">K85+L81-L84+L82</f>
        <v>197.08702263073937</v>
      </c>
      <c r="M85" s="132">
        <f t="shared" ref="M85" si="392">L85+M81-M84+M82</f>
        <v>208.48128589635957</v>
      </c>
      <c r="N85" s="132">
        <f t="shared" ref="N85" si="393">M85+N81-N84+N82</f>
        <v>225.88057267772353</v>
      </c>
      <c r="O85" s="132">
        <f t="shared" ref="O85" si="394">N85+O81-O84+O82</f>
        <v>241.82991889397383</v>
      </c>
      <c r="P85" s="132">
        <f t="shared" ref="P85" si="395">O85+P81-P84+P82</f>
        <v>263.40469838008204</v>
      </c>
      <c r="Q85" s="132">
        <f t="shared" ref="Q85" si="396">P85+Q81-Q84+Q82</f>
        <v>283.18157957568127</v>
      </c>
      <c r="R85" s="132">
        <f t="shared" ref="R85" si="397">Q85+R81-R84+R82</f>
        <v>308.26493279285933</v>
      </c>
      <c r="S85" s="132">
        <f t="shared" ref="S85" si="398">R85+S81-S84+S82</f>
        <v>331.25800657527259</v>
      </c>
      <c r="T85" s="132">
        <f t="shared" ref="T85" si="399">S85+T81-T84+T82</f>
        <v>359.28953633036349</v>
      </c>
      <c r="U85" s="132">
        <f t="shared" ref="U85" si="400">T85+U81-U84+U82</f>
        <v>391.93965072707562</v>
      </c>
      <c r="V85" s="132">
        <f t="shared" ref="V85" si="401">U85+V81-V84+V82</f>
        <v>428.82346771194057</v>
      </c>
      <c r="W85" s="132">
        <f t="shared" ref="W85" si="402">V85+W81-W84+W82</f>
        <v>469.58817873594552</v>
      </c>
      <c r="X85" s="132">
        <f t="shared" ref="X85" si="403">W85+X81-X84+X82</f>
        <v>513.91037596249555</v>
      </c>
      <c r="Y85" s="132">
        <f t="shared" ref="Y85" si="404">X85+Y81-Y84+Y82</f>
        <v>561.4936022080451</v>
      </c>
      <c r="Z85" s="132">
        <f t="shared" ref="Z85" si="405">Y85+Z81-Z84+Z82</f>
        <v>612.06610505434435</v>
      </c>
      <c r="AA85" s="132">
        <f t="shared" ref="AA85" si="406">Z85+AA81-AA84+AA82</f>
        <v>672.33332357254289</v>
      </c>
      <c r="AB85" s="132">
        <f t="shared" ref="AB85" si="407">AA85+AB81-AB84+AB82</f>
        <v>734.53281933543713</v>
      </c>
      <c r="AC85" s="132">
        <f t="shared" ref="AC85" si="408">AB85+AC81-AC84+AC82</f>
        <v>805.45811469384762</v>
      </c>
      <c r="AD85" s="132">
        <f t="shared" ref="AD85" si="409">AC85+AD81-AD84+AD82</f>
        <v>884.38205968148145</v>
      </c>
      <c r="AE85" s="132">
        <f t="shared" ref="AE85" si="410">AD85+AE81-AE84+AE82</f>
        <v>970.63810016257014</v>
      </c>
      <c r="AF85" s="132">
        <f t="shared" ref="AF85" si="411">AE85+AF81-AF84+AF82</f>
        <v>1063.6152281793256</v>
      </c>
      <c r="AG85" s="132">
        <f t="shared" ref="AG85" si="412">AF85+AG81-AG84+AG82</f>
        <v>1169.7078985583212</v>
      </c>
      <c r="AH85" s="132">
        <f t="shared" ref="AH85" si="413">AG85+AH81-AH84+AH82</f>
        <v>1287.8231494360368</v>
      </c>
      <c r="AI85" s="132">
        <f t="shared" ref="AI85" si="414">AH85+AI81-AI84+AI82</f>
        <v>1416.959099104246</v>
      </c>
      <c r="AJ85" s="132">
        <f t="shared" ref="AJ85" si="415">AI85+AJ81-AJ84+AJ82</f>
        <v>1556.1973559970738</v>
      </c>
      <c r="AK85" s="132">
        <f t="shared" ref="AK85" si="416">AJ85+AK81-AK84+AK82</f>
        <v>1711.6506066336813</v>
      </c>
      <c r="AL85" s="132">
        <f t="shared" ref="AL85" si="417">AK85+AL81-AL84+AL82</f>
        <v>1881.96760153542</v>
      </c>
      <c r="AM85" s="132">
        <f t="shared" ref="AM85" si="418">AL85+AM81-AM84+AM82</f>
        <v>2072.864240801408</v>
      </c>
      <c r="AN85" s="84"/>
      <c r="AO85" s="83">
        <f>O85</f>
        <v>241.82991889397383</v>
      </c>
      <c r="AP85" s="83">
        <f>AA85</f>
        <v>672.33332357254289</v>
      </c>
      <c r="AQ85" s="83">
        <f>AM85</f>
        <v>2072.864240801408</v>
      </c>
    </row>
    <row r="86" spans="1:44" s="64" customFormat="1" ht="13.2" outlineLevel="1">
      <c r="A86" s="147" t="s">
        <v>170</v>
      </c>
      <c r="B86" s="126" t="s">
        <v>168</v>
      </c>
      <c r="C86" s="82"/>
      <c r="D86" s="133">
        <v>0.04</v>
      </c>
      <c r="E86" s="133">
        <v>0</v>
      </c>
      <c r="F86" s="133">
        <v>0</v>
      </c>
      <c r="G86" s="133">
        <v>0</v>
      </c>
      <c r="H86" s="133">
        <v>0</v>
      </c>
      <c r="I86" s="133">
        <v>0</v>
      </c>
      <c r="J86" s="133">
        <v>0</v>
      </c>
      <c r="K86" s="133">
        <v>0</v>
      </c>
      <c r="L86" s="133">
        <v>0</v>
      </c>
      <c r="M86" s="133">
        <v>0</v>
      </c>
      <c r="N86" s="133">
        <v>0</v>
      </c>
      <c r="O86" s="133">
        <v>0</v>
      </c>
      <c r="P86" s="133">
        <v>0</v>
      </c>
      <c r="Q86" s="133">
        <v>0</v>
      </c>
      <c r="R86" s="133">
        <v>0</v>
      </c>
      <c r="S86" s="133">
        <v>0</v>
      </c>
      <c r="T86" s="133">
        <v>0</v>
      </c>
      <c r="U86" s="133">
        <v>0</v>
      </c>
      <c r="V86" s="133">
        <v>0</v>
      </c>
      <c r="W86" s="133">
        <v>0</v>
      </c>
      <c r="X86" s="133">
        <v>0</v>
      </c>
      <c r="Y86" s="133">
        <v>0</v>
      </c>
      <c r="Z86" s="133">
        <v>0</v>
      </c>
      <c r="AA86" s="133">
        <v>0</v>
      </c>
      <c r="AB86" s="133">
        <v>0</v>
      </c>
      <c r="AC86" s="133">
        <v>0</v>
      </c>
      <c r="AD86" s="133">
        <v>0</v>
      </c>
      <c r="AE86" s="133">
        <v>0</v>
      </c>
      <c r="AF86" s="133">
        <v>0</v>
      </c>
      <c r="AG86" s="133">
        <v>0</v>
      </c>
      <c r="AH86" s="133">
        <v>0</v>
      </c>
      <c r="AI86" s="133">
        <v>0</v>
      </c>
      <c r="AJ86" s="133">
        <v>0</v>
      </c>
      <c r="AK86" s="133">
        <v>0</v>
      </c>
      <c r="AL86" s="133">
        <v>0</v>
      </c>
      <c r="AM86" s="133">
        <v>0</v>
      </c>
      <c r="AN86" s="123"/>
      <c r="AO86" s="135">
        <f>AVERAGE(D86:O86)</f>
        <v>3.3333333333333335E-3</v>
      </c>
      <c r="AP86" s="135">
        <f>AVERAGE(P86:AA86)</f>
        <v>0</v>
      </c>
      <c r="AQ86" s="135">
        <f>AVERAGE(AB86:AM86)</f>
        <v>0</v>
      </c>
    </row>
    <row r="87" spans="1:44" s="64" customFormat="1" ht="13.2" outlineLevel="1">
      <c r="A87" s="147" t="s">
        <v>171</v>
      </c>
      <c r="B87" s="126" t="s">
        <v>168</v>
      </c>
      <c r="C87" s="82"/>
      <c r="D87" s="133">
        <v>0.1</v>
      </c>
      <c r="E87" s="133">
        <v>0.1</v>
      </c>
      <c r="F87" s="133">
        <v>0.1</v>
      </c>
      <c r="G87" s="133">
        <v>0.1</v>
      </c>
      <c r="H87" s="133">
        <v>0.1</v>
      </c>
      <c r="I87" s="133">
        <v>0.1</v>
      </c>
      <c r="J87" s="133">
        <v>0.1</v>
      </c>
      <c r="K87" s="133">
        <v>0.1</v>
      </c>
      <c r="L87" s="133">
        <v>0.1</v>
      </c>
      <c r="M87" s="133">
        <v>0.1</v>
      </c>
      <c r="N87" s="133">
        <v>0.1</v>
      </c>
      <c r="O87" s="133">
        <v>0.1</v>
      </c>
      <c r="P87" s="133">
        <v>0.1</v>
      </c>
      <c r="Q87" s="133">
        <v>0.1</v>
      </c>
      <c r="R87" s="133">
        <v>0.1</v>
      </c>
      <c r="S87" s="133">
        <v>0.1</v>
      </c>
      <c r="T87" s="133">
        <v>0.1</v>
      </c>
      <c r="U87" s="133">
        <v>0.1</v>
      </c>
      <c r="V87" s="133">
        <v>0.1</v>
      </c>
      <c r="W87" s="133">
        <v>0.1</v>
      </c>
      <c r="X87" s="133">
        <v>0.1</v>
      </c>
      <c r="Y87" s="133">
        <v>0.1</v>
      </c>
      <c r="Z87" s="133">
        <v>0.1</v>
      </c>
      <c r="AA87" s="133">
        <v>0.1</v>
      </c>
      <c r="AB87" s="133">
        <v>0.1</v>
      </c>
      <c r="AC87" s="133">
        <v>0.1</v>
      </c>
      <c r="AD87" s="133">
        <v>0.1</v>
      </c>
      <c r="AE87" s="133">
        <v>0.1</v>
      </c>
      <c r="AF87" s="133">
        <v>0.1</v>
      </c>
      <c r="AG87" s="133">
        <v>0.1</v>
      </c>
      <c r="AH87" s="133">
        <v>0.1</v>
      </c>
      <c r="AI87" s="133">
        <v>0.1</v>
      </c>
      <c r="AJ87" s="133">
        <v>0.1</v>
      </c>
      <c r="AK87" s="133">
        <v>0.1</v>
      </c>
      <c r="AL87" s="133">
        <v>0.1</v>
      </c>
      <c r="AM87" s="133">
        <v>0.1</v>
      </c>
      <c r="AN87" s="123"/>
      <c r="AO87" s="135">
        <f>AVERAGE(D87:O87)</f>
        <v>9.9999999999999992E-2</v>
      </c>
      <c r="AP87" s="135">
        <f>AVERAGE(P87:AA87)</f>
        <v>9.9999999999999992E-2</v>
      </c>
      <c r="AQ87" s="135">
        <f>AVERAGE(AB87:AM87)</f>
        <v>9.9999999999999992E-2</v>
      </c>
    </row>
    <row r="88" spans="1:44" s="64" customFormat="1" ht="13.2" outlineLevel="1">
      <c r="A88" s="147" t="s">
        <v>214</v>
      </c>
      <c r="B88" s="126" t="s">
        <v>245</v>
      </c>
      <c r="C88" s="82"/>
      <c r="D88" s="132">
        <f t="shared" ref="D88" si="419">-(C85+D85)/2*D86/12</f>
        <v>-0.5119318181818181</v>
      </c>
      <c r="E88" s="132">
        <f t="shared" ref="E88" si="420">-(D85+E85)/2*E86/12</f>
        <v>0</v>
      </c>
      <c r="F88" s="132">
        <f t="shared" ref="F88" si="421">-(E85+F85)/2*F86/12</f>
        <v>0</v>
      </c>
      <c r="G88" s="132">
        <f t="shared" ref="G88" si="422">-(F85+G85)/2*G86/12</f>
        <v>0</v>
      </c>
      <c r="H88" s="132">
        <f t="shared" ref="H88" si="423">-(G85+H85)/2*H86/12</f>
        <v>0</v>
      </c>
      <c r="I88" s="132">
        <f t="shared" ref="I88" si="424">-(H85+I85)/2*I86/12</f>
        <v>0</v>
      </c>
      <c r="J88" s="132">
        <f t="shared" ref="J88" si="425">-(I85+J85)/2*J86/12</f>
        <v>0</v>
      </c>
      <c r="K88" s="132">
        <f t="shared" ref="K88" si="426">-(J85+K85)/2*K86/12</f>
        <v>0</v>
      </c>
      <c r="L88" s="132">
        <f t="shared" ref="L88" si="427">-(K85+L85)/2*L86/12</f>
        <v>0</v>
      </c>
      <c r="M88" s="132">
        <f t="shared" ref="M88" si="428">-(L85+M85)/2*M86/12</f>
        <v>0</v>
      </c>
      <c r="N88" s="132">
        <f t="shared" ref="N88" si="429">-(M85+N85)/2*N86/12</f>
        <v>0</v>
      </c>
      <c r="O88" s="132">
        <f t="shared" ref="O88" si="430">-(N85+O85)/2*O86/12</f>
        <v>0</v>
      </c>
      <c r="P88" s="132">
        <f t="shared" ref="P88" si="431">-(O85+P85)/2*P86/12</f>
        <v>0</v>
      </c>
      <c r="Q88" s="132">
        <f t="shared" ref="Q88" si="432">-(P85+Q85)/2*Q86/12</f>
        <v>0</v>
      </c>
      <c r="R88" s="132">
        <f t="shared" ref="R88" si="433">-(Q85+R85)/2*R86/12</f>
        <v>0</v>
      </c>
      <c r="S88" s="132">
        <f t="shared" ref="S88" si="434">-(R85+S85)/2*S86/12</f>
        <v>0</v>
      </c>
      <c r="T88" s="132">
        <f t="shared" ref="T88" si="435">-(S85+T85)/2*T86/12</f>
        <v>0</v>
      </c>
      <c r="U88" s="132">
        <f t="shared" ref="U88" si="436">-(T85+U85)/2*U86/12</f>
        <v>0</v>
      </c>
      <c r="V88" s="132">
        <f t="shared" ref="V88" si="437">-(U85+V85)/2*V86/12</f>
        <v>0</v>
      </c>
      <c r="W88" s="132">
        <f t="shared" ref="W88" si="438">-(V85+W85)/2*W86/12</f>
        <v>0</v>
      </c>
      <c r="X88" s="132">
        <f t="shared" ref="X88" si="439">-(W85+X85)/2*X86/12</f>
        <v>0</v>
      </c>
      <c r="Y88" s="132">
        <f t="shared" ref="Y88" si="440">-(X85+Y85)/2*Y86/12</f>
        <v>0</v>
      </c>
      <c r="Z88" s="132">
        <f t="shared" ref="Z88" si="441">-(Y85+Z85)/2*Z86/12</f>
        <v>0</v>
      </c>
      <c r="AA88" s="132">
        <f t="shared" ref="AA88" si="442">-(Z85+AA85)/2*AA86/12</f>
        <v>0</v>
      </c>
      <c r="AB88" s="132">
        <f t="shared" ref="AB88" si="443">-(AA85+AB85)/2*AB86/12</f>
        <v>0</v>
      </c>
      <c r="AC88" s="132">
        <f t="shared" ref="AC88" si="444">-(AB85+AC85)/2*AC86/12</f>
        <v>0</v>
      </c>
      <c r="AD88" s="132">
        <f t="shared" ref="AD88" si="445">-(AC85+AD85)/2*AD86/12</f>
        <v>0</v>
      </c>
      <c r="AE88" s="132">
        <f t="shared" ref="AE88" si="446">-(AD85+AE85)/2*AE86/12</f>
        <v>0</v>
      </c>
      <c r="AF88" s="132">
        <f t="shared" ref="AF88" si="447">-(AE85+AF85)/2*AF86/12</f>
        <v>0</v>
      </c>
      <c r="AG88" s="132">
        <f t="shared" ref="AG88" si="448">-(AF85+AG85)/2*AG86/12</f>
        <v>0</v>
      </c>
      <c r="AH88" s="132">
        <f t="shared" ref="AH88" si="449">-(AG85+AH85)/2*AH86/12</f>
        <v>0</v>
      </c>
      <c r="AI88" s="132">
        <f t="shared" ref="AI88" si="450">-(AH85+AI85)/2*AI86/12</f>
        <v>0</v>
      </c>
      <c r="AJ88" s="132">
        <f t="shared" ref="AJ88" si="451">-(AI85+AJ85)/2*AJ86/12</f>
        <v>0</v>
      </c>
      <c r="AK88" s="132">
        <f t="shared" ref="AK88" si="452">-(AJ85+AK85)/2*AK86/12</f>
        <v>0</v>
      </c>
      <c r="AL88" s="132">
        <f t="shared" ref="AL88" si="453">-(AK85+AL85)/2*AL86/12</f>
        <v>0</v>
      </c>
      <c r="AM88" s="132">
        <f t="shared" ref="AM88" si="454">-(AL85+AM85)/2*AM86/12</f>
        <v>0</v>
      </c>
      <c r="AN88" s="123"/>
      <c r="AO88" s="83">
        <f>SUM(D88:O88)</f>
        <v>-0.5119318181818181</v>
      </c>
      <c r="AP88" s="83">
        <f>SUM(P88:AA88)</f>
        <v>0</v>
      </c>
      <c r="AQ88" s="83">
        <f>SUM(AB88:AM88)</f>
        <v>0</v>
      </c>
    </row>
    <row r="89" spans="1:44" s="64" customFormat="1" ht="13.2" outlineLevel="1">
      <c r="A89" s="147" t="s">
        <v>215</v>
      </c>
      <c r="B89" s="126" t="s">
        <v>245</v>
      </c>
      <c r="C89" s="82"/>
      <c r="D89" s="132">
        <f t="shared" ref="D89" si="455">(C85+D85)/2*D87/12</f>
        <v>1.2798295454545454</v>
      </c>
      <c r="E89" s="132">
        <f t="shared" ref="E89" si="456">(D85+E85)/2*E87/12</f>
        <v>1.2901526988636363</v>
      </c>
      <c r="F89" s="132">
        <f t="shared" ref="F89" si="457">(E85+F85)/2*F87/12</f>
        <v>1.2996155894886365</v>
      </c>
      <c r="G89" s="132">
        <f t="shared" ref="G89" si="458">(F85+G85)/2*G87/12</f>
        <v>1.3072233812736744</v>
      </c>
      <c r="H89" s="132">
        <f t="shared" ref="H89" si="459">(G85+H85)/2*H87/12</f>
        <v>1.343174463137232</v>
      </c>
      <c r="I89" s="132">
        <f t="shared" ref="I89" si="460">(H85+I85)/2*I87/12</f>
        <v>1.4051068942394325</v>
      </c>
      <c r="J89" s="132">
        <f t="shared" ref="J89" si="461">(I85+J85)/2*J87/12</f>
        <v>1.4618782894164493</v>
      </c>
      <c r="K89" s="132">
        <f t="shared" ref="K89" si="462">(J85+K85)/2*K87/12</f>
        <v>1.5139187349953815</v>
      </c>
      <c r="L89" s="132">
        <f t="shared" ref="L89" si="463">(K85+L85)/2*L87/12</f>
        <v>1.5905997495033424</v>
      </c>
      <c r="M89" s="132">
        <f t="shared" ref="M89" si="464">(L85+M85)/2*M87/12</f>
        <v>1.6898679521962456</v>
      </c>
      <c r="N89" s="132">
        <f t="shared" ref="N89" si="465">(M85+N85)/2*N87/12</f>
        <v>1.8098410773920131</v>
      </c>
      <c r="O89" s="132">
        <f t="shared" ref="O89" si="466">(N85+O85)/2*O87/12</f>
        <v>1.9487937148820726</v>
      </c>
      <c r="P89" s="132">
        <f t="shared" ref="P89" si="467">(O85+P85)/2*P87/12</f>
        <v>2.1051442386418997</v>
      </c>
      <c r="Q89" s="132">
        <f t="shared" ref="Q89" si="468">(P85+Q85)/2*Q87/12</f>
        <v>2.2774428248156808</v>
      </c>
      <c r="R89" s="132">
        <f t="shared" ref="R89" si="469">(Q85+R85)/2*R87/12</f>
        <v>2.4643604682022526</v>
      </c>
      <c r="S89" s="132">
        <f t="shared" ref="S89" si="470">(R85+S85)/2*S87/12</f>
        <v>2.6646789140338831</v>
      </c>
      <c r="T89" s="132">
        <f t="shared" ref="T89" si="471">(S85+T85)/2*T87/12</f>
        <v>2.8772814287734838</v>
      </c>
      <c r="U89" s="132">
        <f t="shared" ref="U89" si="472">(T85+U85)/2*U87/12</f>
        <v>3.1301216127393299</v>
      </c>
      <c r="V89" s="132">
        <f t="shared" ref="V89" si="473">(U85+V85)/2*V87/12</f>
        <v>3.4198463268292341</v>
      </c>
      <c r="W89" s="132">
        <f t="shared" ref="W89" si="474">(V85+W85)/2*W87/12</f>
        <v>3.7433818601995257</v>
      </c>
      <c r="X89" s="132">
        <f t="shared" ref="X89" si="475">(W85+X85)/2*X87/12</f>
        <v>4.0979106445768378</v>
      </c>
      <c r="Y89" s="132">
        <f t="shared" ref="Y89" si="476">(X85+Y85)/2*Y87/12</f>
        <v>4.4808499090439193</v>
      </c>
      <c r="Z89" s="132">
        <f t="shared" ref="Z89" si="477">(Y85+Z85)/2*Z87/12</f>
        <v>4.8898321135932905</v>
      </c>
      <c r="AA89" s="132">
        <f t="shared" ref="AA89" si="478">(Z85+AA85)/2*AA87/12</f>
        <v>5.3516642859453638</v>
      </c>
      <c r="AB89" s="132">
        <f t="shared" ref="AB89" si="479">(AA85+AB85)/2*AB87/12</f>
        <v>5.8619422621165844</v>
      </c>
      <c r="AC89" s="132">
        <f t="shared" ref="AC89" si="480">(AB85+AC85)/2*AC87/12</f>
        <v>6.4166288917886867</v>
      </c>
      <c r="AD89" s="132">
        <f t="shared" ref="AD89" si="481">(AC85+AD85)/2*AD87/12</f>
        <v>7.0410007265638717</v>
      </c>
      <c r="AE89" s="132">
        <f t="shared" ref="AE89" si="482">(AD85+AE85)/2*AE87/12</f>
        <v>7.729250666016882</v>
      </c>
      <c r="AF89" s="132">
        <f t="shared" ref="AF89" si="483">(AE85+AF85)/2*AF87/12</f>
        <v>8.476055534757899</v>
      </c>
      <c r="AG89" s="132">
        <f t="shared" ref="AG89" si="484">(AF85+AG85)/2*AG87/12</f>
        <v>9.3055130280735288</v>
      </c>
      <c r="AH89" s="132">
        <f t="shared" ref="AH89" si="485">(AG85+AH85)/2*AH87/12</f>
        <v>10.239712699976494</v>
      </c>
      <c r="AI89" s="132">
        <f t="shared" ref="AI89" si="486">(AH85+AI85)/2*AI87/12</f>
        <v>11.269926035584513</v>
      </c>
      <c r="AJ89" s="132">
        <f t="shared" ref="AJ89" si="487">(AI85+AJ85)/2*AJ87/12</f>
        <v>12.388151896255501</v>
      </c>
      <c r="AK89" s="132">
        <f t="shared" ref="AK89" si="488">(AJ85+AK85)/2*AK87/12</f>
        <v>13.616033177628148</v>
      </c>
      <c r="AL89" s="132">
        <f t="shared" ref="AL89" si="489">(AK85+AL85)/2*AL87/12</f>
        <v>14.973409200704589</v>
      </c>
      <c r="AM89" s="132">
        <f t="shared" ref="AM89" si="490">(AL85+AM85)/2*AM87/12</f>
        <v>16.478466009736785</v>
      </c>
      <c r="AN89" s="123"/>
      <c r="AO89" s="83">
        <f>SUM(D89:O89)</f>
        <v>17.940002090842661</v>
      </c>
      <c r="AP89" s="83">
        <f>SUM(P89:AA89)</f>
        <v>41.502514627394703</v>
      </c>
      <c r="AQ89" s="83">
        <f>SUM(AB89:AM89)</f>
        <v>123.79609012920349</v>
      </c>
    </row>
    <row r="90" spans="1:44" s="64" customFormat="1" ht="13.2" outlineLevel="1">
      <c r="A90" s="147" t="s">
        <v>201</v>
      </c>
      <c r="B90" s="126" t="s">
        <v>245</v>
      </c>
      <c r="C90" s="82"/>
      <c r="D90" s="131">
        <f t="shared" ref="D90:AM90" si="491">SUM(D88:D89)</f>
        <v>0.76789772727272732</v>
      </c>
      <c r="E90" s="131">
        <f t="shared" si="491"/>
        <v>1.2901526988636363</v>
      </c>
      <c r="F90" s="131">
        <f t="shared" si="491"/>
        <v>1.2996155894886365</v>
      </c>
      <c r="G90" s="131">
        <f t="shared" si="491"/>
        <v>1.3072233812736744</v>
      </c>
      <c r="H90" s="131">
        <f t="shared" si="491"/>
        <v>1.343174463137232</v>
      </c>
      <c r="I90" s="131">
        <f t="shared" si="491"/>
        <v>1.4051068942394325</v>
      </c>
      <c r="J90" s="131">
        <f t="shared" si="491"/>
        <v>1.4618782894164493</v>
      </c>
      <c r="K90" s="131">
        <f t="shared" si="491"/>
        <v>1.5139187349953815</v>
      </c>
      <c r="L90" s="131">
        <f t="shared" si="491"/>
        <v>1.5905997495033424</v>
      </c>
      <c r="M90" s="131">
        <f t="shared" si="491"/>
        <v>1.6898679521962456</v>
      </c>
      <c r="N90" s="131">
        <f t="shared" si="491"/>
        <v>1.8098410773920131</v>
      </c>
      <c r="O90" s="131">
        <f t="shared" si="491"/>
        <v>1.9487937148820726</v>
      </c>
      <c r="P90" s="131">
        <f t="shared" si="491"/>
        <v>2.1051442386418997</v>
      </c>
      <c r="Q90" s="131">
        <f t="shared" si="491"/>
        <v>2.2774428248156808</v>
      </c>
      <c r="R90" s="131">
        <f t="shared" si="491"/>
        <v>2.4643604682022526</v>
      </c>
      <c r="S90" s="131">
        <f t="shared" si="491"/>
        <v>2.6646789140338831</v>
      </c>
      <c r="T90" s="131">
        <f t="shared" si="491"/>
        <v>2.8772814287734838</v>
      </c>
      <c r="U90" s="131">
        <f t="shared" si="491"/>
        <v>3.1301216127393299</v>
      </c>
      <c r="V90" s="131">
        <f t="shared" si="491"/>
        <v>3.4198463268292341</v>
      </c>
      <c r="W90" s="131">
        <f t="shared" si="491"/>
        <v>3.7433818601995257</v>
      </c>
      <c r="X90" s="131">
        <f t="shared" si="491"/>
        <v>4.0979106445768378</v>
      </c>
      <c r="Y90" s="131">
        <f t="shared" si="491"/>
        <v>4.4808499090439193</v>
      </c>
      <c r="Z90" s="131">
        <f t="shared" si="491"/>
        <v>4.8898321135932905</v>
      </c>
      <c r="AA90" s="131">
        <f t="shared" si="491"/>
        <v>5.3516642859453638</v>
      </c>
      <c r="AB90" s="131">
        <f t="shared" si="491"/>
        <v>5.8619422621165844</v>
      </c>
      <c r="AC90" s="131">
        <f t="shared" si="491"/>
        <v>6.4166288917886867</v>
      </c>
      <c r="AD90" s="131">
        <f t="shared" si="491"/>
        <v>7.0410007265638717</v>
      </c>
      <c r="AE90" s="131">
        <f t="shared" si="491"/>
        <v>7.729250666016882</v>
      </c>
      <c r="AF90" s="131">
        <f t="shared" si="491"/>
        <v>8.476055534757899</v>
      </c>
      <c r="AG90" s="131">
        <f t="shared" si="491"/>
        <v>9.3055130280735288</v>
      </c>
      <c r="AH90" s="131">
        <f t="shared" si="491"/>
        <v>10.239712699976494</v>
      </c>
      <c r="AI90" s="131">
        <f t="shared" si="491"/>
        <v>11.269926035584513</v>
      </c>
      <c r="AJ90" s="131">
        <f t="shared" si="491"/>
        <v>12.388151896255501</v>
      </c>
      <c r="AK90" s="131">
        <f t="shared" si="491"/>
        <v>13.616033177628148</v>
      </c>
      <c r="AL90" s="131">
        <f t="shared" si="491"/>
        <v>14.973409200704589</v>
      </c>
      <c r="AM90" s="131">
        <f t="shared" si="491"/>
        <v>16.478466009736785</v>
      </c>
      <c r="AN90" s="123"/>
      <c r="AO90" s="83">
        <f>SUM(D90:O90)</f>
        <v>17.428070272660843</v>
      </c>
      <c r="AP90" s="83">
        <f>SUM(P90:AA90)</f>
        <v>41.502514627394703</v>
      </c>
      <c r="AQ90" s="83">
        <f>SUM(AB90:AM90)</f>
        <v>123.79609012920349</v>
      </c>
    </row>
    <row r="91" spans="1:44" outlineLevel="1">
      <c r="A91" s="146" t="s">
        <v>154</v>
      </c>
      <c r="AN91" s="60"/>
    </row>
    <row r="92" spans="1:44" s="86" customFormat="1" ht="13.2" outlineLevel="1">
      <c r="A92" s="147" t="s">
        <v>213</v>
      </c>
      <c r="B92" s="126" t="s">
        <v>161</v>
      </c>
      <c r="C92" s="132">
        <f>C106+C121*'0'!C$16+C136*'0'!C$19+C151*'0'!C$17</f>
        <v>1112.33</v>
      </c>
      <c r="D92" s="132">
        <f>D106+D121*'0'!D$16+D136*'0'!D$19+D151*'0'!D$17</f>
        <v>1329.45</v>
      </c>
      <c r="E92" s="132">
        <f>E106+E121*'0'!E$16+E136*'0'!E$19+E151*'0'!E$17</f>
        <v>1645.2222777777779</v>
      </c>
      <c r="F92" s="132">
        <f>F106+F121*'0'!F$16+F136*'0'!F$19+F151*'0'!F$17</f>
        <v>2156.330237505787</v>
      </c>
      <c r="G92" s="132">
        <f>G106+G121*'0'!G$16+G136*'0'!G$19+G151*'0'!G$17</f>
        <v>2827.0419764246399</v>
      </c>
      <c r="H92" s="132">
        <f>H106+H121*'0'!H$16+H136*'0'!H$19+H151*'0'!H$17</f>
        <v>3765.2009333957571</v>
      </c>
      <c r="I92" s="132">
        <f>I106+I121*'0'!I$16+I136*'0'!I$19+I151*'0'!I$17</f>
        <v>5046.780899660539</v>
      </c>
      <c r="J92" s="132">
        <f>J106+J121*'0'!J$16+J136*'0'!J$19+J151*'0'!J$17</f>
        <v>6849.5400232506609</v>
      </c>
      <c r="K92" s="132">
        <f>K106+K121*'0'!K$16+K136*'0'!K$19+K151*'0'!K$17</f>
        <v>9330.284285199139</v>
      </c>
      <c r="L92" s="132">
        <f>L106+L121*'0'!L$16+L136*'0'!L$19+L151*'0'!L$17</f>
        <v>12755.726482871305</v>
      </c>
      <c r="M92" s="132">
        <f>M106+M121*'0'!M$16+M136*'0'!M$19+M151*'0'!M$17</f>
        <v>17451.488067501967</v>
      </c>
      <c r="N92" s="132">
        <f>N106+N121*'0'!N$16+N136*'0'!N$19+N151*'0'!N$17</f>
        <v>23937.642684364346</v>
      </c>
      <c r="O92" s="132">
        <f>O106+O121*'0'!O$16+O136*'0'!O$19+O151*'0'!O$17</f>
        <v>32893.199360269638</v>
      </c>
      <c r="P92" s="132">
        <f>P106+P121*'0'!P$16+P136*'0'!P$19+P151*'0'!P$17</f>
        <v>31823.795389983115</v>
      </c>
      <c r="Q92" s="132">
        <f>Q106+Q121*'0'!Q$16+Q136*'0'!Q$19+Q151*'0'!Q$17</f>
        <v>30864.670227725572</v>
      </c>
      <c r="R92" s="132">
        <f>R106+R121*'0'!R$16+R136*'0'!R$19+R151*'0'!R$17</f>
        <v>30050.476540314154</v>
      </c>
      <c r="S92" s="132">
        <f>S106+S121*'0'!S$16+S136*'0'!S$19+S151*'0'!S$17</f>
        <v>29428.500900931234</v>
      </c>
      <c r="T92" s="132">
        <f>T106+T121*'0'!T$16+T136*'0'!T$19+T151*'0'!T$17</f>
        <v>28854.676798157576</v>
      </c>
      <c r="U92" s="132">
        <f>U106+U121*'0'!U$16+U136*'0'!U$19+U151*'0'!U$17</f>
        <v>28425.547156409248</v>
      </c>
      <c r="V92" s="132">
        <f>V106+V121*'0'!V$16+V136*'0'!V$19+V151*'0'!V$17</f>
        <v>28129.567258918658</v>
      </c>
      <c r="W92" s="132">
        <f>W106+W121*'0'!W$16+W136*'0'!W$19+W151*'0'!W$17</f>
        <v>27956.385381707125</v>
      </c>
      <c r="X92" s="132">
        <f>X106+X121*'0'!X$16+X136*'0'!X$19+X151*'0'!X$17</f>
        <v>27796.453812918928</v>
      </c>
      <c r="Y92" s="132">
        <f>Y106+Y121*'0'!Y$16+Y136*'0'!Y$19+Y151*'0'!Y$17</f>
        <v>27749.029706757647</v>
      </c>
      <c r="Z92" s="132">
        <f>Z106+Z121*'0'!Z$16+Z136*'0'!Z$19+Z151*'0'!Z$17</f>
        <v>27805.07148603219</v>
      </c>
      <c r="AA92" s="132">
        <f>AA106+AA121*'0'!AA$16+AA136*'0'!AA$19+AA151*'0'!AA$17</f>
        <v>27956.535895165995</v>
      </c>
      <c r="AB92" s="132">
        <f>AB106+AB121*'0'!AB$16+AB136*'0'!AB$19+AB151*'0'!AB$17</f>
        <v>28196.004159688768</v>
      </c>
      <c r="AC92" s="132">
        <f>AC106+AC121*'0'!AC$16+AC136*'0'!AC$19+AC151*'0'!AC$17</f>
        <v>28516.634302806204</v>
      </c>
      <c r="AD92" s="132">
        <f>AD106+AD121*'0'!AD$16+AD136*'0'!AD$19+AD151*'0'!AD$17</f>
        <v>28912.11629703025</v>
      </c>
      <c r="AE92" s="132">
        <f>AE106+AE121*'0'!AE$16+AE136*'0'!AE$19+AE151*'0'!AE$17</f>
        <v>29376.630705390315</v>
      </c>
      <c r="AF92" s="132">
        <f>AF106+AF121*'0'!AF$16+AF136*'0'!AF$19+AF151*'0'!AF$17</f>
        <v>29904.810538330639</v>
      </c>
      <c r="AG92" s="132">
        <f>AG106+AG121*'0'!AG$16+AG136*'0'!AG$19+AG151*'0'!AG$17</f>
        <v>30491.706076272676</v>
      </c>
      <c r="AH92" s="132">
        <f>AH106+AH121*'0'!AH$16+AH136*'0'!AH$19+AH151*'0'!AH$17</f>
        <v>31132.752427253959</v>
      </c>
      <c r="AI92" s="132">
        <f>AI106+AI121*'0'!AI$16+AI136*'0'!AI$19+AI151*'0'!AI$17</f>
        <v>31823.739606984258</v>
      </c>
      <c r="AJ92" s="132">
        <f>AJ106+AJ121*'0'!AJ$16+AJ136*'0'!AJ$19+AJ151*'0'!AJ$17</f>
        <v>32660.784945194937</v>
      </c>
      <c r="AK92" s="132">
        <f>AK106+AK121*'0'!AK$16+AK136*'0'!AK$19+AK151*'0'!AK$17</f>
        <v>33532.245137407073</v>
      </c>
      <c r="AL92" s="132">
        <f>AL106+AL121*'0'!AL$16+AL136*'0'!AL$19+AL151*'0'!AL$17</f>
        <v>34435.738647703161</v>
      </c>
      <c r="AM92" s="132">
        <f>AM106+AM121*'0'!AM$16+AM136*'0'!AM$19+AM151*'0'!AM$17</f>
        <v>35468.773776866539</v>
      </c>
      <c r="AN92" s="84"/>
      <c r="AO92" s="83">
        <f>O92</f>
        <v>32893.199360269638</v>
      </c>
      <c r="AP92" s="83">
        <f>AA92</f>
        <v>27956.535895165995</v>
      </c>
      <c r="AQ92" s="83">
        <f>AM92</f>
        <v>35468.773776866539</v>
      </c>
      <c r="AR92" s="85"/>
    </row>
    <row r="93" spans="1:44" s="64" customFormat="1" ht="13.2" outlineLevel="1">
      <c r="A93" s="147" t="s">
        <v>214</v>
      </c>
      <c r="B93" s="126" t="s">
        <v>161</v>
      </c>
      <c r="C93" s="82"/>
      <c r="D93" s="132">
        <f>D109+D124*'0'!D$16+D139*'0'!D$19+D154*'0'!D$17</f>
        <v>-12.719555555555559</v>
      </c>
      <c r="E93" s="132">
        <f>E109+E124*'0'!E$16+E139*'0'!E$19+E154*'0'!E$17</f>
        <v>-15.619632418981483</v>
      </c>
      <c r="F93" s="132">
        <f>F109+F124*'0'!F$16+F139*'0'!F$19+F154*'0'!F$17</f>
        <v>-20.01185075533613</v>
      </c>
      <c r="G93" s="132">
        <f>G109+G124*'0'!G$16+G139*'0'!G$19+G154*'0'!G$17</f>
        <v>-26.291576679675071</v>
      </c>
      <c r="H93" s="132">
        <f>H109+H124*'0'!H$16+H139*'0'!H$19+H154*'0'!H$17</f>
        <v>-34.852214436480473</v>
      </c>
      <c r="I93" s="132">
        <f>I109+I124*'0'!I$16+I139*'0'!I$19+I154*'0'!I$17</f>
        <v>-46.648397123666918</v>
      </c>
      <c r="J93" s="132">
        <f>J109+J124*'0'!J$16+J139*'0'!J$19+J154*'0'!J$17</f>
        <v>-63.078527772066636</v>
      </c>
      <c r="K93" s="132">
        <f>K109+K124*'0'!K$16+K139*'0'!K$19+K154*'0'!K$17</f>
        <v>-85.931776210859141</v>
      </c>
      <c r="L93" s="132">
        <f>L109+L124*'0'!L$16+L139*'0'!L$19+L154*'0'!L$17</f>
        <v>-117.47758307320747</v>
      </c>
      <c r="M93" s="132">
        <f>M109+M124*'0'!M$16+M139*'0'!M$19+M154*'0'!M$17</f>
        <v>-160.89057830842273</v>
      </c>
      <c r="N93" s="132">
        <f>N109+N124*'0'!N$16+N139*'0'!N$19+N154*'0'!N$17</f>
        <v>-220.72046587130731</v>
      </c>
      <c r="O93" s="132">
        <f>O109+O124*'0'!O$16+O139*'0'!O$19+O154*'0'!O$17</f>
        <v>-303.39195280522836</v>
      </c>
      <c r="P93" s="132">
        <f>P109+P124*'0'!P$16+P139*'0'!P$19+P154*'0'!P$17</f>
        <v>-345.715573815423</v>
      </c>
      <c r="Q93" s="132">
        <f>Q109+Q124*'0'!Q$16+Q139*'0'!Q$19+Q154*'0'!Q$17</f>
        <v>-335.03181456648258</v>
      </c>
      <c r="R93" s="132">
        <f>R109+R124*'0'!R$16+R139*'0'!R$19+R154*'0'!R$17</f>
        <v>-325.66147795318489</v>
      </c>
      <c r="S93" s="132">
        <f>S109+S124*'0'!S$16+S139*'0'!S$19+S154*'0'!S$17</f>
        <v>-318.30194460788869</v>
      </c>
      <c r="T93" s="132">
        <f>T109+T124*'0'!T$16+T139*'0'!T$19+T154*'0'!T$17</f>
        <v>-312.05351619627157</v>
      </c>
      <c r="U93" s="132">
        <f>U109+U124*'0'!U$16+U139*'0'!U$19+U154*'0'!U$17</f>
        <v>-306.83139775369472</v>
      </c>
      <c r="V93" s="132">
        <f>V109+V124*'0'!V$16+V139*'0'!V$19+V154*'0'!V$17</f>
        <v>-303.09745539671133</v>
      </c>
      <c r="W93" s="132">
        <f>W109+W124*'0'!W$16+W139*'0'!W$19+W154*'0'!W$17</f>
        <v>-300.7344260414568</v>
      </c>
      <c r="X93" s="132">
        <f>X109+X124*'0'!X$16+X139*'0'!X$19+X154*'0'!X$17</f>
        <v>-299.0940898305945</v>
      </c>
      <c r="Y93" s="132">
        <f>Y109+Y124*'0'!Y$16+Y139*'0'!Y$19+Y154*'0'!Y$17</f>
        <v>-298.12184300869467</v>
      </c>
      <c r="Z93" s="132">
        <f>Z109+Z124*'0'!Z$16+Z139*'0'!Z$19+Z154*'0'!Z$17</f>
        <v>-298.30739927297128</v>
      </c>
      <c r="AA93" s="132">
        <f>AA109+AA124*'0'!AA$16+AA139*'0'!AA$19+AA154*'0'!AA$17</f>
        <v>-299.559178239885</v>
      </c>
      <c r="AB93" s="132">
        <f>AB109+AB124*'0'!AB$16+AB139*'0'!AB$19+AB154*'0'!AB$17</f>
        <v>-301.79431284966489</v>
      </c>
      <c r="AC93" s="132">
        <f>AC109+AC124*'0'!AC$16+AC139*'0'!AC$19+AC154*'0'!AC$17</f>
        <v>-304.93637224913414</v>
      </c>
      <c r="AD93" s="132">
        <f>AD109+AD124*'0'!AD$16+AD139*'0'!AD$19+AD154*'0'!AD$17</f>
        <v>-308.9148662251763</v>
      </c>
      <c r="AE93" s="132">
        <f>AE109+AE124*'0'!AE$16+AE139*'0'!AE$19+AE154*'0'!AE$17</f>
        <v>-313.66478344570174</v>
      </c>
      <c r="AF93" s="132">
        <f>AF109+AF124*'0'!AF$16+AF139*'0'!AF$19+AF154*'0'!AF$17</f>
        <v>-319.12616560584962</v>
      </c>
      <c r="AG93" s="132">
        <f>AG109+AG124*'0'!AG$16+AG139*'0'!AG$19+AG154*'0'!AG$17</f>
        <v>-325.24371467468507</v>
      </c>
      <c r="AH93" s="132">
        <f>AH109+AH124*'0'!AH$16+AH139*'0'!AH$19+AH154*'0'!AH$17</f>
        <v>-331.96643066957876</v>
      </c>
      <c r="AI93" s="132">
        <f>AI109+AI124*'0'!AI$16+AI139*'0'!AI$19+AI154*'0'!AI$17</f>
        <v>-339.24727758540081</v>
      </c>
      <c r="AJ93" s="132">
        <f>AJ109+AJ124*'0'!AJ$16+AJ139*'0'!AJ$19+AJ154*'0'!AJ$17</f>
        <v>-347.584541956767</v>
      </c>
      <c r="AK93" s="132">
        <f>AK109+AK124*'0'!AK$16+AK139*'0'!AK$19+AK154*'0'!AK$17</f>
        <v>-356.89454349335045</v>
      </c>
      <c r="AL93" s="132">
        <f>AL109+AL124*'0'!AL$16+AL139*'0'!AL$19+AL154*'0'!AL$17</f>
        <v>-366.5600329439626</v>
      </c>
      <c r="AM93" s="132">
        <f>AM109+AM124*'0'!AM$16+AM139*'0'!AM$19+AM154*'0'!AM$17</f>
        <v>-377.0966348175732</v>
      </c>
      <c r="AN93" s="123"/>
      <c r="AO93" s="83">
        <f>SUM(D93:O93)</f>
        <v>-1107.6341110107874</v>
      </c>
      <c r="AP93" s="83">
        <f>SUM(P93:AA93)</f>
        <v>-3742.5101166832592</v>
      </c>
      <c r="AQ93" s="83">
        <f>SUM(AB93:AM93)</f>
        <v>-3993.0296765168441</v>
      </c>
      <c r="AR93" s="124"/>
    </row>
    <row r="94" spans="1:44" s="64" customFormat="1" ht="13.2" outlineLevel="1">
      <c r="A94" s="147" t="s">
        <v>215</v>
      </c>
      <c r="B94" s="126" t="s">
        <v>161</v>
      </c>
      <c r="C94" s="82"/>
      <c r="D94" s="132">
        <f>D110+D125*'0'!D$16+D140*'0'!D$19+D155*'0'!D$17</f>
        <v>14.834006944444447</v>
      </c>
      <c r="E94" s="132">
        <f>E110+E125*'0'!E$16+E140*'0'!E$19+E155*'0'!E$17</f>
        <v>18.197161134259261</v>
      </c>
      <c r="F94" s="132">
        <f>F110+F125*'0'!F$16+F140*'0'!F$19+F155*'0'!F$17</f>
        <v>23.295789591895741</v>
      </c>
      <c r="G94" s="132">
        <f>G110+G125*'0'!G$16+G140*'0'!G$19+G155*'0'!G$17</f>
        <v>30.584724753773376</v>
      </c>
      <c r="H94" s="132">
        <f>H110+H125*'0'!H$16+H140*'0'!H$19+H155*'0'!H$17</f>
        <v>40.516903793006804</v>
      </c>
      <c r="I94" s="132">
        <f>I110+I125*'0'!I$16+I140*'0'!I$19+I155*'0'!I$17</f>
        <v>54.204015889506579</v>
      </c>
      <c r="J94" s="132">
        <f>J110+J125*'0'!J$16+J140*'0'!J$19+J155*'0'!J$17</f>
        <v>73.26410398656644</v>
      </c>
      <c r="K94" s="132">
        <f>K110+K125*'0'!K$16+K140*'0'!K$19+K155*'0'!K$17</f>
        <v>99.756750893216108</v>
      </c>
      <c r="L94" s="132">
        <f>L110+L125*'0'!L$16+L140*'0'!L$19+L155*'0'!L$17</f>
        <v>136.31358709736767</v>
      </c>
      <c r="M94" s="132">
        <f>M110+M125*'0'!M$16+M140*'0'!M$19+M155*'0'!M$17</f>
        <v>186.60962386828695</v>
      </c>
      <c r="N94" s="132">
        <f>N110+N125*'0'!N$16+N140*'0'!N$19+N155*'0'!N$17</f>
        <v>255.90553997145625</v>
      </c>
      <c r="O94" s="132">
        <f>O110+O125*'0'!O$16+O140*'0'!O$19+O155*'0'!O$17</f>
        <v>351.63934282973116</v>
      </c>
      <c r="P94" s="132">
        <f>P110+P125*'0'!P$16+P140*'0'!P$19+P155*'0'!P$17</f>
        <v>400.61336565698952</v>
      </c>
      <c r="Q94" s="132">
        <f>Q110+Q125*'0'!Q$16+Q140*'0'!Q$19+Q155*'0'!Q$17</f>
        <v>388.17834408712775</v>
      </c>
      <c r="R94" s="132">
        <f>R110+R125*'0'!R$16+R140*'0'!R$19+R155*'0'!R$17</f>
        <v>377.22269229302282</v>
      </c>
      <c r="S94" s="132">
        <f>S110+S125*'0'!S$16+S140*'0'!S$19+S155*'0'!S$17</f>
        <v>368.64292911536461</v>
      </c>
      <c r="T94" s="132">
        <f>T110+T125*'0'!T$16+T140*'0'!T$19+T155*'0'!T$17</f>
        <v>361.35223688027077</v>
      </c>
      <c r="U94" s="132">
        <f>U110+U125*'0'!U$16+U140*'0'!U$19+U155*'0'!U$17</f>
        <v>355.25221411587552</v>
      </c>
      <c r="V94" s="132">
        <f>V110+V125*'0'!V$16+V140*'0'!V$19+V155*'0'!V$17</f>
        <v>350.87526694674756</v>
      </c>
      <c r="W94" s="132">
        <f>W110+W125*'0'!W$16+W140*'0'!W$19+W155*'0'!W$17</f>
        <v>348.08561672769815</v>
      </c>
      <c r="X94" s="132">
        <f>X110+X125*'0'!X$16+X140*'0'!X$19+X155*'0'!X$17</f>
        <v>346.13488032084217</v>
      </c>
      <c r="Y94" s="132">
        <f>Y110+Y125*'0'!Y$16+Y140*'0'!Y$19+Y155*'0'!Y$17</f>
        <v>344.95965115300248</v>
      </c>
      <c r="Z94" s="132">
        <f>Z110+Z125*'0'!Z$16+Z140*'0'!Z$19+Z155*'0'!Z$17</f>
        <v>345.1246133712242</v>
      </c>
      <c r="AA94" s="132">
        <f>AA110+AA125*'0'!AA$16+AA140*'0'!AA$19+AA155*'0'!AA$17</f>
        <v>346.52375673920454</v>
      </c>
      <c r="AB94" s="132">
        <f>AB110+AB125*'0'!AB$16+AB140*'0'!AB$19+AB155*'0'!AB$17</f>
        <v>349.06115205153685</v>
      </c>
      <c r="AC94" s="132">
        <f>AC110+AC125*'0'!AC$16+AC140*'0'!AC$19+AC155*'0'!AC$17</f>
        <v>352.64832151908928</v>
      </c>
      <c r="AD94" s="132">
        <f>AD110+AD125*'0'!AD$16+AD140*'0'!AD$19+AD155*'0'!AD$17</f>
        <v>357.20366496316092</v>
      </c>
      <c r="AE94" s="132">
        <f>AE110+AE125*'0'!AE$16+AE140*'0'!AE$19+AE155*'0'!AE$17</f>
        <v>362.6519251778675</v>
      </c>
      <c r="AF94" s="132">
        <f>AF110+AF125*'0'!AF$16+AF140*'0'!AF$19+AF155*'0'!AF$17</f>
        <v>368.92369486847821</v>
      </c>
      <c r="AG94" s="132">
        <f>AG110+AG125*'0'!AG$16+AG140*'0'!AG$19+AG155*'0'!AG$17</f>
        <v>375.95496191773765</v>
      </c>
      <c r="AH94" s="132">
        <f>AH110+AH125*'0'!AH$16+AH140*'0'!AH$19+AH155*'0'!AH$17</f>
        <v>383.68669000075568</v>
      </c>
      <c r="AI94" s="132">
        <f>AI110+AI125*'0'!AI$16+AI140*'0'!AI$19+AI155*'0'!AI$17</f>
        <v>392.06443180061058</v>
      </c>
      <c r="AJ94" s="132">
        <f>AJ110+AJ125*'0'!AJ$16+AJ140*'0'!AJ$19+AJ155*'0'!AJ$17</f>
        <v>401.66297229042374</v>
      </c>
      <c r="AK94" s="132">
        <f>AK110+AK125*'0'!AK$16+AK140*'0'!AK$19+AK155*'0'!AK$17</f>
        <v>412.38560911966749</v>
      </c>
      <c r="AL94" s="132">
        <f>AL110+AL125*'0'!AL$16+AL140*'0'!AL$19+AL155*'0'!AL$17</f>
        <v>423.51999527663133</v>
      </c>
      <c r="AM94" s="132">
        <f>AM110+AM125*'0'!AM$16+AM140*'0'!AM$19+AM155*'0'!AM$17</f>
        <v>435.66095666781706</v>
      </c>
      <c r="AN94" s="123"/>
      <c r="AO94" s="83">
        <f>SUM(D94:O94)</f>
        <v>1285.1215507535107</v>
      </c>
      <c r="AP94" s="83">
        <f>SUM(P94:AA94)</f>
        <v>4332.9655674073701</v>
      </c>
      <c r="AQ94" s="83">
        <f>SUM(AB94:AM94)</f>
        <v>4615.4243756537762</v>
      </c>
      <c r="AR94" s="124"/>
    </row>
    <row r="95" spans="1:44" s="64" customFormat="1" ht="13.2" outlineLevel="1">
      <c r="A95" s="147" t="s">
        <v>201</v>
      </c>
      <c r="B95" s="126" t="s">
        <v>161</v>
      </c>
      <c r="C95" s="82"/>
      <c r="D95" s="132">
        <f>D111+D126*'0'!D$16+D141*'0'!D$19+D156*'0'!D$17</f>
        <v>2.1144513888888881</v>
      </c>
      <c r="E95" s="132">
        <f>E111+E126*'0'!E$16+E141*'0'!E$19+E156*'0'!E$17</f>
        <v>2.5775287152777784</v>
      </c>
      <c r="F95" s="132">
        <f>F111+F126*'0'!F$16+F141*'0'!F$19+F156*'0'!F$17</f>
        <v>3.2839388365596074</v>
      </c>
      <c r="G95" s="132">
        <f>G111+G126*'0'!G$16+G141*'0'!G$19+G156*'0'!G$17</f>
        <v>4.2931480740983048</v>
      </c>
      <c r="H95" s="132">
        <f>H111+H126*'0'!H$16+H141*'0'!H$19+H156*'0'!H$17</f>
        <v>5.6646893565263285</v>
      </c>
      <c r="I95" s="132">
        <f>I111+I126*'0'!I$16+I141*'0'!I$19+I156*'0'!I$17</f>
        <v>7.5556187658396601</v>
      </c>
      <c r="J95" s="132">
        <f>J111+J126*'0'!J$16+J141*'0'!J$19+J156*'0'!J$17</f>
        <v>10.185576214499806</v>
      </c>
      <c r="K95" s="132">
        <f>K111+K126*'0'!K$16+K141*'0'!K$19+K156*'0'!K$17</f>
        <v>13.824974682356958</v>
      </c>
      <c r="L95" s="132">
        <f>L111+L126*'0'!L$16+L141*'0'!L$19+L156*'0'!L$17</f>
        <v>18.8360040241602</v>
      </c>
      <c r="M95" s="132">
        <f>M111+M126*'0'!M$16+M141*'0'!M$19+M156*'0'!M$17</f>
        <v>25.71904555986422</v>
      </c>
      <c r="N95" s="132">
        <f>N111+N126*'0'!N$16+N141*'0'!N$19+N156*'0'!N$17</f>
        <v>35.18507410014896</v>
      </c>
      <c r="O95" s="132">
        <f>O111+O126*'0'!O$16+O141*'0'!O$19+O156*'0'!O$17</f>
        <v>48.247390024502792</v>
      </c>
      <c r="P95" s="132">
        <f>P111+P126*'0'!P$16+P141*'0'!P$19+P156*'0'!P$17</f>
        <v>54.897791841566523</v>
      </c>
      <c r="Q95" s="132">
        <f>Q111+Q126*'0'!Q$16+Q141*'0'!Q$19+Q156*'0'!Q$17</f>
        <v>53.146529520645196</v>
      </c>
      <c r="R95" s="132">
        <f>R111+R126*'0'!R$16+R141*'0'!R$19+R156*'0'!R$17</f>
        <v>51.561214339837974</v>
      </c>
      <c r="S95" s="132">
        <f>S111+S126*'0'!S$16+S141*'0'!S$19+S156*'0'!S$17</f>
        <v>50.340984507475909</v>
      </c>
      <c r="T95" s="132">
        <f>T111+T126*'0'!T$16+T141*'0'!T$19+T156*'0'!T$17</f>
        <v>49.298720683999164</v>
      </c>
      <c r="U95" s="132">
        <f>U111+U126*'0'!U$16+U141*'0'!U$19+U156*'0'!U$17</f>
        <v>48.420816362180773</v>
      </c>
      <c r="V95" s="132">
        <f>V111+V126*'0'!V$16+V141*'0'!V$19+V156*'0'!V$17</f>
        <v>47.777811550036198</v>
      </c>
      <c r="W95" s="132">
        <f>W111+W126*'0'!W$16+W141*'0'!W$19+W156*'0'!W$17</f>
        <v>47.351190686241338</v>
      </c>
      <c r="X95" s="132">
        <f>X111+X126*'0'!X$16+X141*'0'!X$19+X156*'0'!X$17</f>
        <v>47.040790490247673</v>
      </c>
      <c r="Y95" s="132">
        <f>Y111+Y126*'0'!Y$16+Y141*'0'!Y$19+Y156*'0'!Y$17</f>
        <v>46.837808144307793</v>
      </c>
      <c r="Z95" s="132">
        <f>Z111+Z126*'0'!Z$16+Z141*'0'!Z$19+Z156*'0'!Z$17</f>
        <v>46.817214098252911</v>
      </c>
      <c r="AA95" s="132">
        <f>AA111+AA126*'0'!AA$16+AA141*'0'!AA$19+AA156*'0'!AA$17</f>
        <v>46.964578499319529</v>
      </c>
      <c r="AB95" s="132">
        <f>AB111+AB126*'0'!AB$16+AB141*'0'!AB$19+AB156*'0'!AB$17</f>
        <v>47.266839201871981</v>
      </c>
      <c r="AC95" s="132">
        <f>AC111+AC126*'0'!AC$16+AC141*'0'!AC$19+AC156*'0'!AC$17</f>
        <v>47.711949269955156</v>
      </c>
      <c r="AD95" s="132">
        <f>AD111+AD126*'0'!AD$16+AD141*'0'!AD$19+AD156*'0'!AD$17</f>
        <v>48.288798737984607</v>
      </c>
      <c r="AE95" s="132">
        <f>AE111+AE126*'0'!AE$16+AE141*'0'!AE$19+AE156*'0'!AE$17</f>
        <v>48.987141732165753</v>
      </c>
      <c r="AF95" s="132">
        <f>AF111+AF126*'0'!AF$16+AF141*'0'!AF$19+AF156*'0'!AF$17</f>
        <v>49.797529262628586</v>
      </c>
      <c r="AG95" s="132">
        <f>AG111+AG126*'0'!AG$16+AG141*'0'!AG$19+AG156*'0'!AG$17</f>
        <v>50.711247243052611</v>
      </c>
      <c r="AH95" s="132">
        <f>AH111+AH126*'0'!AH$16+AH141*'0'!AH$19+AH156*'0'!AH$17</f>
        <v>51.720259331176948</v>
      </c>
      <c r="AI95" s="132">
        <f>AI111+AI126*'0'!AI$16+AI141*'0'!AI$19+AI156*'0'!AI$17</f>
        <v>52.817154215209776</v>
      </c>
      <c r="AJ95" s="132">
        <f>AJ111+AJ126*'0'!AJ$16+AJ141*'0'!AJ$19+AJ156*'0'!AJ$17</f>
        <v>54.078430333656726</v>
      </c>
      <c r="AK95" s="132">
        <f>AK111+AK126*'0'!AK$16+AK141*'0'!AK$19+AK156*'0'!AK$17</f>
        <v>55.491065626317045</v>
      </c>
      <c r="AL95" s="132">
        <f>AL111+AL126*'0'!AL$16+AL141*'0'!AL$19+AL156*'0'!AL$17</f>
        <v>56.959962332668731</v>
      </c>
      <c r="AM95" s="132">
        <f>AM111+AM126*'0'!AM$16+AM141*'0'!AM$19+AM156*'0'!AM$17</f>
        <v>58.564321850243907</v>
      </c>
      <c r="AN95" s="123"/>
      <c r="AO95" s="83">
        <f t="shared" ref="AO95:AO96" si="492">SUM(D95:O95)</f>
        <v>177.4874397427235</v>
      </c>
      <c r="AP95" s="83">
        <f t="shared" ref="AP95:AP96" si="493">SUM(P95:AA95)</f>
        <v>590.45545072411085</v>
      </c>
      <c r="AQ95" s="83">
        <f>SUM(AB95:AM95)</f>
        <v>622.39469913693176</v>
      </c>
      <c r="AR95" s="124"/>
    </row>
    <row r="96" spans="1:44" s="64" customFormat="1" ht="13.2" outlineLevel="1">
      <c r="A96" s="147" t="s">
        <v>177</v>
      </c>
      <c r="B96" s="126" t="s">
        <v>161</v>
      </c>
      <c r="C96" s="82"/>
      <c r="D96" s="132">
        <f>-'OPEX+CAPEX'!I201</f>
        <v>0</v>
      </c>
      <c r="E96" s="132">
        <f>-'OPEX+CAPEX'!J201</f>
        <v>0</v>
      </c>
      <c r="F96" s="132">
        <f>-'OPEX+CAPEX'!K201</f>
        <v>0</v>
      </c>
      <c r="G96" s="132">
        <f>-'OPEX+CAPEX'!L201</f>
        <v>0</v>
      </c>
      <c r="H96" s="132">
        <f>-'OPEX+CAPEX'!M201</f>
        <v>0</v>
      </c>
      <c r="I96" s="132">
        <f>-'OPEX+CAPEX'!N201</f>
        <v>0</v>
      </c>
      <c r="J96" s="132">
        <f>-'OPEX+CAPEX'!O201</f>
        <v>0</v>
      </c>
      <c r="K96" s="132">
        <f>-'OPEX+CAPEX'!P201</f>
        <v>0</v>
      </c>
      <c r="L96" s="132">
        <f>-'OPEX+CAPEX'!Q201</f>
        <v>0</v>
      </c>
      <c r="M96" s="132">
        <f>-'OPEX+CAPEX'!R201</f>
        <v>0</v>
      </c>
      <c r="N96" s="132">
        <f>-'OPEX+CAPEX'!S201</f>
        <v>0</v>
      </c>
      <c r="O96" s="132">
        <f>-'OPEX+CAPEX'!T201</f>
        <v>0</v>
      </c>
      <c r="P96" s="132">
        <f>-'OPEX+CAPEX'!U201</f>
        <v>0</v>
      </c>
      <c r="Q96" s="132">
        <f>-'OPEX+CAPEX'!V201</f>
        <v>0</v>
      </c>
      <c r="R96" s="132">
        <f>-'OPEX+CAPEX'!W201</f>
        <v>0</v>
      </c>
      <c r="S96" s="132">
        <f>-'OPEX+CAPEX'!X201</f>
        <v>0</v>
      </c>
      <c r="T96" s="132">
        <f>-'OPEX+CAPEX'!Y201</f>
        <v>0</v>
      </c>
      <c r="U96" s="132">
        <f>-'OPEX+CAPEX'!Z201</f>
        <v>0</v>
      </c>
      <c r="V96" s="132">
        <f>-'OPEX+CAPEX'!AA201</f>
        <v>0</v>
      </c>
      <c r="W96" s="132">
        <f>-'OPEX+CAPEX'!AB201</f>
        <v>0</v>
      </c>
      <c r="X96" s="132">
        <f>-'OPEX+CAPEX'!AC201</f>
        <v>0</v>
      </c>
      <c r="Y96" s="132">
        <f>-'OPEX+CAPEX'!AD201</f>
        <v>0</v>
      </c>
      <c r="Z96" s="132">
        <f>-'OPEX+CAPEX'!AE201</f>
        <v>0</v>
      </c>
      <c r="AA96" s="132">
        <f>-'OPEX+CAPEX'!AF201</f>
        <v>0</v>
      </c>
      <c r="AB96" s="132">
        <f>-'OPEX+CAPEX'!AG201</f>
        <v>0</v>
      </c>
      <c r="AC96" s="132">
        <f>-'OPEX+CAPEX'!AH201</f>
        <v>0</v>
      </c>
      <c r="AD96" s="132">
        <f>-'OPEX+CAPEX'!AI201</f>
        <v>0</v>
      </c>
      <c r="AE96" s="132">
        <f>-'OPEX+CAPEX'!AJ201</f>
        <v>0</v>
      </c>
      <c r="AF96" s="132">
        <f>-'OPEX+CAPEX'!AK201</f>
        <v>0</v>
      </c>
      <c r="AG96" s="132">
        <f>-'OPEX+CAPEX'!AL201</f>
        <v>0</v>
      </c>
      <c r="AH96" s="132">
        <f>-'OPEX+CAPEX'!AM201</f>
        <v>0</v>
      </c>
      <c r="AI96" s="132">
        <f>-'OPEX+CAPEX'!AN201</f>
        <v>0</v>
      </c>
      <c r="AJ96" s="132">
        <f>-'OPEX+CAPEX'!AO201</f>
        <v>0</v>
      </c>
      <c r="AK96" s="132">
        <f>-'OPEX+CAPEX'!AP201</f>
        <v>0</v>
      </c>
      <c r="AL96" s="132">
        <f>-'OPEX+CAPEX'!AQ201</f>
        <v>0</v>
      </c>
      <c r="AM96" s="132">
        <f>-'OPEX+CAPEX'!AR201</f>
        <v>0</v>
      </c>
      <c r="AN96" s="123"/>
      <c r="AO96" s="83">
        <f t="shared" si="492"/>
        <v>0</v>
      </c>
      <c r="AP96" s="83">
        <f t="shared" si="493"/>
        <v>0</v>
      </c>
      <c r="AQ96" s="83">
        <f t="shared" ref="AQ96" si="494">SUM(AB96:AM96)</f>
        <v>0</v>
      </c>
      <c r="AR96" s="124"/>
    </row>
    <row r="97" spans="1:43" outlineLevel="1">
      <c r="A97" s="145" t="s">
        <v>190</v>
      </c>
    </row>
    <row r="98" spans="1:43" s="64" customFormat="1" ht="13.2" outlineLevel="1">
      <c r="A98" s="147" t="s">
        <v>217</v>
      </c>
      <c r="B98" s="122" t="s">
        <v>158</v>
      </c>
      <c r="C98" s="125">
        <v>10</v>
      </c>
      <c r="D98" s="89">
        <f>C98+D100</f>
        <v>13</v>
      </c>
      <c r="E98" s="89">
        <f>D98+E100</f>
        <v>17</v>
      </c>
      <c r="F98" s="89">
        <f t="shared" ref="F98:AM98" si="495">E98+F100</f>
        <v>23</v>
      </c>
      <c r="G98" s="89">
        <f t="shared" si="495"/>
        <v>31</v>
      </c>
      <c r="H98" s="89">
        <f t="shared" si="495"/>
        <v>42</v>
      </c>
      <c r="I98" s="89">
        <f t="shared" si="495"/>
        <v>57</v>
      </c>
      <c r="J98" s="89">
        <f t="shared" si="495"/>
        <v>78</v>
      </c>
      <c r="K98" s="89">
        <f t="shared" si="495"/>
        <v>107</v>
      </c>
      <c r="L98" s="89">
        <f t="shared" si="495"/>
        <v>147</v>
      </c>
      <c r="M98" s="89">
        <f t="shared" si="495"/>
        <v>202</v>
      </c>
      <c r="N98" s="89">
        <f t="shared" si="495"/>
        <v>278</v>
      </c>
      <c r="O98" s="89">
        <f t="shared" si="495"/>
        <v>383</v>
      </c>
      <c r="P98" s="89">
        <f t="shared" si="495"/>
        <v>398</v>
      </c>
      <c r="Q98" s="89">
        <f t="shared" si="495"/>
        <v>413</v>
      </c>
      <c r="R98" s="89">
        <f t="shared" si="495"/>
        <v>429</v>
      </c>
      <c r="S98" s="89">
        <f t="shared" si="495"/>
        <v>446</v>
      </c>
      <c r="T98" s="89">
        <f t="shared" si="495"/>
        <v>463</v>
      </c>
      <c r="U98" s="89">
        <f t="shared" si="495"/>
        <v>481</v>
      </c>
      <c r="V98" s="89">
        <f t="shared" si="495"/>
        <v>500</v>
      </c>
      <c r="W98" s="89">
        <f t="shared" si="495"/>
        <v>520</v>
      </c>
      <c r="X98" s="89">
        <f t="shared" si="495"/>
        <v>540</v>
      </c>
      <c r="Y98" s="89">
        <f t="shared" si="495"/>
        <v>561</v>
      </c>
      <c r="Z98" s="89">
        <f t="shared" si="495"/>
        <v>583</v>
      </c>
      <c r="AA98" s="89">
        <f t="shared" si="495"/>
        <v>606</v>
      </c>
      <c r="AB98" s="89">
        <f t="shared" si="495"/>
        <v>630</v>
      </c>
      <c r="AC98" s="89">
        <f t="shared" si="495"/>
        <v>655</v>
      </c>
      <c r="AD98" s="89">
        <f t="shared" si="495"/>
        <v>681</v>
      </c>
      <c r="AE98" s="89">
        <f t="shared" si="495"/>
        <v>708</v>
      </c>
      <c r="AF98" s="89">
        <f t="shared" si="495"/>
        <v>736</v>
      </c>
      <c r="AG98" s="89">
        <f t="shared" si="495"/>
        <v>765</v>
      </c>
      <c r="AH98" s="89">
        <f t="shared" si="495"/>
        <v>795</v>
      </c>
      <c r="AI98" s="89">
        <f t="shared" si="495"/>
        <v>826</v>
      </c>
      <c r="AJ98" s="89">
        <f t="shared" si="495"/>
        <v>859</v>
      </c>
      <c r="AK98" s="89">
        <f t="shared" si="495"/>
        <v>893</v>
      </c>
      <c r="AL98" s="89">
        <f t="shared" si="495"/>
        <v>928</v>
      </c>
      <c r="AM98" s="89">
        <f t="shared" si="495"/>
        <v>965</v>
      </c>
      <c r="AN98" s="123"/>
      <c r="AO98" s="83">
        <f>O98</f>
        <v>383</v>
      </c>
      <c r="AP98" s="83">
        <f>AA98</f>
        <v>606</v>
      </c>
      <c r="AQ98" s="83">
        <f>AM98</f>
        <v>965</v>
      </c>
    </row>
    <row r="99" spans="1:43" s="64" customFormat="1" ht="13.2" outlineLevel="1">
      <c r="A99" s="147" t="s">
        <v>216</v>
      </c>
      <c r="B99" s="122" t="s">
        <v>168</v>
      </c>
      <c r="C99" s="82"/>
      <c r="D99" s="133">
        <v>0.38</v>
      </c>
      <c r="E99" s="133">
        <v>0.38</v>
      </c>
      <c r="F99" s="133">
        <v>0.38</v>
      </c>
      <c r="G99" s="133">
        <v>0.38</v>
      </c>
      <c r="H99" s="133">
        <v>0.38</v>
      </c>
      <c r="I99" s="133">
        <v>0.38</v>
      </c>
      <c r="J99" s="133">
        <v>0.38</v>
      </c>
      <c r="K99" s="133">
        <v>0.38</v>
      </c>
      <c r="L99" s="133">
        <v>0.38</v>
      </c>
      <c r="M99" s="133">
        <v>0.38</v>
      </c>
      <c r="N99" s="133">
        <v>0.38</v>
      </c>
      <c r="O99" s="133">
        <v>0.38</v>
      </c>
      <c r="P99" s="133">
        <v>0.04</v>
      </c>
      <c r="Q99" s="133">
        <v>0.04</v>
      </c>
      <c r="R99" s="133">
        <v>0.04</v>
      </c>
      <c r="S99" s="133">
        <v>0.04</v>
      </c>
      <c r="T99" s="133">
        <v>0.04</v>
      </c>
      <c r="U99" s="133">
        <v>0.04</v>
      </c>
      <c r="V99" s="133">
        <v>0.04</v>
      </c>
      <c r="W99" s="133">
        <v>0.04</v>
      </c>
      <c r="X99" s="133">
        <v>0.04</v>
      </c>
      <c r="Y99" s="133">
        <v>0.04</v>
      </c>
      <c r="Z99" s="133">
        <v>0.04</v>
      </c>
      <c r="AA99" s="133">
        <v>0.04</v>
      </c>
      <c r="AB99" s="133">
        <v>0.04</v>
      </c>
      <c r="AC99" s="133">
        <v>0.04</v>
      </c>
      <c r="AD99" s="133">
        <v>0.04</v>
      </c>
      <c r="AE99" s="133">
        <v>0.04</v>
      </c>
      <c r="AF99" s="133">
        <v>0.04</v>
      </c>
      <c r="AG99" s="133">
        <v>0.04</v>
      </c>
      <c r="AH99" s="133">
        <v>0.04</v>
      </c>
      <c r="AI99" s="133">
        <v>0.04</v>
      </c>
      <c r="AJ99" s="133">
        <v>0.04</v>
      </c>
      <c r="AK99" s="133">
        <v>0.04</v>
      </c>
      <c r="AL99" s="133">
        <v>0.04</v>
      </c>
      <c r="AM99" s="133">
        <v>0.04</v>
      </c>
      <c r="AN99" s="123"/>
      <c r="AO99" s="162">
        <f>O99</f>
        <v>0.38</v>
      </c>
      <c r="AP99" s="162">
        <f>AA99</f>
        <v>0.04</v>
      </c>
      <c r="AQ99" s="162">
        <f>AM99</f>
        <v>0.04</v>
      </c>
    </row>
    <row r="100" spans="1:43" s="64" customFormat="1" ht="13.2" outlineLevel="1">
      <c r="A100" s="147" t="s">
        <v>209</v>
      </c>
      <c r="B100" s="122" t="s">
        <v>158</v>
      </c>
      <c r="C100" s="82"/>
      <c r="D100" s="89">
        <f>INT(C98*D99)</f>
        <v>3</v>
      </c>
      <c r="E100" s="89">
        <f>INT(D98*E99)</f>
        <v>4</v>
      </c>
      <c r="F100" s="89">
        <f t="shared" ref="F100" si="496">INT(E98*F99)</f>
        <v>6</v>
      </c>
      <c r="G100" s="89">
        <f t="shared" ref="G100" si="497">INT(F98*G99)</f>
        <v>8</v>
      </c>
      <c r="H100" s="89">
        <f t="shared" ref="H100" si="498">INT(G98*H99)</f>
        <v>11</v>
      </c>
      <c r="I100" s="89">
        <f t="shared" ref="I100" si="499">INT(H98*I99)</f>
        <v>15</v>
      </c>
      <c r="J100" s="89">
        <f t="shared" ref="J100" si="500">INT(I98*J99)</f>
        <v>21</v>
      </c>
      <c r="K100" s="89">
        <f t="shared" ref="K100" si="501">INT(J98*K99)</f>
        <v>29</v>
      </c>
      <c r="L100" s="89">
        <f t="shared" ref="L100" si="502">INT(K98*L99)</f>
        <v>40</v>
      </c>
      <c r="M100" s="89">
        <f t="shared" ref="M100" si="503">INT(L98*M99)</f>
        <v>55</v>
      </c>
      <c r="N100" s="89">
        <f t="shared" ref="N100" si="504">INT(M98*N99)</f>
        <v>76</v>
      </c>
      <c r="O100" s="89">
        <f t="shared" ref="O100" si="505">INT(N98*O99)</f>
        <v>105</v>
      </c>
      <c r="P100" s="89">
        <f t="shared" ref="P100" si="506">INT(O98*P99)</f>
        <v>15</v>
      </c>
      <c r="Q100" s="89">
        <f t="shared" ref="Q100" si="507">INT(P98*Q99)</f>
        <v>15</v>
      </c>
      <c r="R100" s="89">
        <f t="shared" ref="R100" si="508">INT(Q98*R99)</f>
        <v>16</v>
      </c>
      <c r="S100" s="89">
        <f t="shared" ref="S100" si="509">INT(R98*S99)</f>
        <v>17</v>
      </c>
      <c r="T100" s="89">
        <f t="shared" ref="T100" si="510">INT(S98*T99)</f>
        <v>17</v>
      </c>
      <c r="U100" s="89">
        <f t="shared" ref="U100" si="511">INT(T98*U99)</f>
        <v>18</v>
      </c>
      <c r="V100" s="89">
        <f t="shared" ref="V100" si="512">INT(U98*V99)</f>
        <v>19</v>
      </c>
      <c r="W100" s="89">
        <f t="shared" ref="W100" si="513">INT(V98*W99)</f>
        <v>20</v>
      </c>
      <c r="X100" s="89">
        <f t="shared" ref="X100" si="514">INT(W98*X99)</f>
        <v>20</v>
      </c>
      <c r="Y100" s="89">
        <f t="shared" ref="Y100" si="515">INT(X98*Y99)</f>
        <v>21</v>
      </c>
      <c r="Z100" s="89">
        <f t="shared" ref="Z100" si="516">INT(Y98*Z99)</f>
        <v>22</v>
      </c>
      <c r="AA100" s="89">
        <f t="shared" ref="AA100" si="517">INT(Z98*AA99)</f>
        <v>23</v>
      </c>
      <c r="AB100" s="89">
        <f t="shared" ref="AB100" si="518">INT(AA98*AB99)</f>
        <v>24</v>
      </c>
      <c r="AC100" s="89">
        <f t="shared" ref="AC100" si="519">INT(AB98*AC99)</f>
        <v>25</v>
      </c>
      <c r="AD100" s="89">
        <f t="shared" ref="AD100" si="520">INT(AC98*AD99)</f>
        <v>26</v>
      </c>
      <c r="AE100" s="89">
        <f t="shared" ref="AE100" si="521">INT(AD98*AE99)</f>
        <v>27</v>
      </c>
      <c r="AF100" s="89">
        <f t="shared" ref="AF100" si="522">INT(AE98*AF99)</f>
        <v>28</v>
      </c>
      <c r="AG100" s="89">
        <f t="shared" ref="AG100" si="523">INT(AF98*AG99)</f>
        <v>29</v>
      </c>
      <c r="AH100" s="89">
        <f t="shared" ref="AH100" si="524">INT(AG98*AH99)</f>
        <v>30</v>
      </c>
      <c r="AI100" s="89">
        <f t="shared" ref="AI100" si="525">INT(AH98*AI99)</f>
        <v>31</v>
      </c>
      <c r="AJ100" s="89">
        <f t="shared" ref="AJ100" si="526">INT(AI98*AJ99)</f>
        <v>33</v>
      </c>
      <c r="AK100" s="89">
        <f t="shared" ref="AK100" si="527">INT(AJ98*AK99)</f>
        <v>34</v>
      </c>
      <c r="AL100" s="89">
        <f t="shared" ref="AL100" si="528">INT(AK98*AL99)</f>
        <v>35</v>
      </c>
      <c r="AM100" s="89">
        <f t="shared" ref="AM100" si="529">INT(AL98*AM99)</f>
        <v>37</v>
      </c>
      <c r="AN100" s="123"/>
      <c r="AO100" s="83">
        <f>SUM(D100:O100)</f>
        <v>373</v>
      </c>
      <c r="AP100" s="83">
        <f>SUM(P100:AA100)</f>
        <v>223</v>
      </c>
      <c r="AQ100" s="83">
        <f>SUM(AB100:AM100)</f>
        <v>359</v>
      </c>
    </row>
    <row r="101" spans="1:43" s="64" customFormat="1" ht="13.2" outlineLevel="1">
      <c r="A101" s="147" t="s">
        <v>219</v>
      </c>
      <c r="B101" s="126" t="s">
        <v>161</v>
      </c>
      <c r="C101" s="82"/>
      <c r="D101" s="125">
        <v>100</v>
      </c>
      <c r="E101" s="125">
        <v>100</v>
      </c>
      <c r="F101" s="125">
        <v>100</v>
      </c>
      <c r="G101" s="125">
        <v>100</v>
      </c>
      <c r="H101" s="125">
        <v>100</v>
      </c>
      <c r="I101" s="125">
        <v>100</v>
      </c>
      <c r="J101" s="125">
        <v>100</v>
      </c>
      <c r="K101" s="125">
        <v>100</v>
      </c>
      <c r="L101" s="125">
        <v>100</v>
      </c>
      <c r="M101" s="125">
        <v>100</v>
      </c>
      <c r="N101" s="125">
        <v>100</v>
      </c>
      <c r="O101" s="125">
        <v>100</v>
      </c>
      <c r="P101" s="125">
        <v>100</v>
      </c>
      <c r="Q101" s="125">
        <v>100</v>
      </c>
      <c r="R101" s="125">
        <v>100</v>
      </c>
      <c r="S101" s="125">
        <v>100</v>
      </c>
      <c r="T101" s="125">
        <v>100</v>
      </c>
      <c r="U101" s="125">
        <v>100</v>
      </c>
      <c r="V101" s="125">
        <v>100</v>
      </c>
      <c r="W101" s="125">
        <v>100</v>
      </c>
      <c r="X101" s="125">
        <v>100</v>
      </c>
      <c r="Y101" s="125">
        <v>100</v>
      </c>
      <c r="Z101" s="125">
        <v>100</v>
      </c>
      <c r="AA101" s="125">
        <v>100</v>
      </c>
      <c r="AB101" s="125">
        <v>100</v>
      </c>
      <c r="AC101" s="125">
        <v>100</v>
      </c>
      <c r="AD101" s="125">
        <v>100</v>
      </c>
      <c r="AE101" s="125">
        <v>100</v>
      </c>
      <c r="AF101" s="125">
        <v>100</v>
      </c>
      <c r="AG101" s="125">
        <v>100</v>
      </c>
      <c r="AH101" s="125">
        <v>100</v>
      </c>
      <c r="AI101" s="125">
        <v>100</v>
      </c>
      <c r="AJ101" s="125">
        <v>100</v>
      </c>
      <c r="AK101" s="125">
        <v>100</v>
      </c>
      <c r="AL101" s="125">
        <v>100</v>
      </c>
      <c r="AM101" s="125">
        <v>100</v>
      </c>
      <c r="AN101" s="123"/>
      <c r="AO101" s="83">
        <f>AVERAGE(D101:O101)</f>
        <v>100</v>
      </c>
      <c r="AP101" s="83">
        <f>AVERAGE(P101:AA101)</f>
        <v>100</v>
      </c>
      <c r="AQ101" s="83">
        <f>AVERAGE(AB101:AM101)</f>
        <v>100</v>
      </c>
    </row>
    <row r="102" spans="1:43" s="64" customFormat="1" ht="13.2" outlineLevel="1">
      <c r="A102" s="147" t="s">
        <v>210</v>
      </c>
      <c r="B102" s="126" t="s">
        <v>161</v>
      </c>
      <c r="C102" s="82"/>
      <c r="D102" s="89">
        <f>D100*D101</f>
        <v>300</v>
      </c>
      <c r="E102" s="89">
        <f>E100*E101</f>
        <v>400</v>
      </c>
      <c r="F102" s="89">
        <f t="shared" ref="F102:AM102" si="530">F100*F101</f>
        <v>600</v>
      </c>
      <c r="G102" s="89">
        <f t="shared" si="530"/>
        <v>800</v>
      </c>
      <c r="H102" s="89">
        <f t="shared" si="530"/>
        <v>1100</v>
      </c>
      <c r="I102" s="89">
        <f t="shared" si="530"/>
        <v>1500</v>
      </c>
      <c r="J102" s="89">
        <f t="shared" si="530"/>
        <v>2100</v>
      </c>
      <c r="K102" s="89">
        <f t="shared" si="530"/>
        <v>2900</v>
      </c>
      <c r="L102" s="89">
        <f t="shared" si="530"/>
        <v>4000</v>
      </c>
      <c r="M102" s="89">
        <f t="shared" si="530"/>
        <v>5500</v>
      </c>
      <c r="N102" s="89">
        <f t="shared" si="530"/>
        <v>7600</v>
      </c>
      <c r="O102" s="89">
        <f t="shared" si="530"/>
        <v>10500</v>
      </c>
      <c r="P102" s="89">
        <f t="shared" si="530"/>
        <v>1500</v>
      </c>
      <c r="Q102" s="89">
        <f t="shared" si="530"/>
        <v>1500</v>
      </c>
      <c r="R102" s="89">
        <f t="shared" si="530"/>
        <v>1600</v>
      </c>
      <c r="S102" s="89">
        <f t="shared" si="530"/>
        <v>1700</v>
      </c>
      <c r="T102" s="89">
        <f t="shared" si="530"/>
        <v>1700</v>
      </c>
      <c r="U102" s="89">
        <f t="shared" si="530"/>
        <v>1800</v>
      </c>
      <c r="V102" s="89">
        <f t="shared" si="530"/>
        <v>1900</v>
      </c>
      <c r="W102" s="89">
        <f t="shared" si="530"/>
        <v>2000</v>
      </c>
      <c r="X102" s="89">
        <f t="shared" si="530"/>
        <v>2000</v>
      </c>
      <c r="Y102" s="89">
        <f t="shared" si="530"/>
        <v>2100</v>
      </c>
      <c r="Z102" s="89">
        <f t="shared" si="530"/>
        <v>2200</v>
      </c>
      <c r="AA102" s="89">
        <f t="shared" si="530"/>
        <v>2300</v>
      </c>
      <c r="AB102" s="89">
        <f t="shared" si="530"/>
        <v>2400</v>
      </c>
      <c r="AC102" s="89">
        <f t="shared" si="530"/>
        <v>2500</v>
      </c>
      <c r="AD102" s="89">
        <f t="shared" si="530"/>
        <v>2600</v>
      </c>
      <c r="AE102" s="89">
        <f t="shared" si="530"/>
        <v>2700</v>
      </c>
      <c r="AF102" s="89">
        <f t="shared" si="530"/>
        <v>2800</v>
      </c>
      <c r="AG102" s="89">
        <f t="shared" si="530"/>
        <v>2900</v>
      </c>
      <c r="AH102" s="89">
        <f t="shared" si="530"/>
        <v>3000</v>
      </c>
      <c r="AI102" s="89">
        <f t="shared" si="530"/>
        <v>3100</v>
      </c>
      <c r="AJ102" s="89">
        <f t="shared" si="530"/>
        <v>3300</v>
      </c>
      <c r="AK102" s="89">
        <f t="shared" si="530"/>
        <v>3400</v>
      </c>
      <c r="AL102" s="89">
        <f t="shared" si="530"/>
        <v>3500</v>
      </c>
      <c r="AM102" s="89">
        <f t="shared" si="530"/>
        <v>3700</v>
      </c>
      <c r="AN102" s="123"/>
      <c r="AO102" s="83">
        <f>SUM(D102:O102)</f>
        <v>37300</v>
      </c>
      <c r="AP102" s="83">
        <f>SUM(P102:AA102)</f>
        <v>22300</v>
      </c>
      <c r="AQ102" s="83">
        <f>SUM(AB102:AM102)</f>
        <v>35900</v>
      </c>
    </row>
    <row r="103" spans="1:43" s="64" customFormat="1" ht="13.2" outlineLevel="1">
      <c r="A103" s="147" t="s">
        <v>211</v>
      </c>
      <c r="B103" s="126" t="s">
        <v>161</v>
      </c>
      <c r="C103" s="82"/>
      <c r="D103" s="89"/>
      <c r="E103" s="89">
        <f t="shared" ref="E103:AM103" si="531">-D109/2</f>
        <v>6.0034722222222241</v>
      </c>
      <c r="F103" s="89">
        <f t="shared" si="531"/>
        <v>7.4152756076388897</v>
      </c>
      <c r="G103" s="89">
        <f t="shared" si="531"/>
        <v>9.5420117490415226</v>
      </c>
      <c r="H103" s="89">
        <f t="shared" si="531"/>
        <v>12.58443675654574</v>
      </c>
      <c r="I103" s="89">
        <f t="shared" si="531"/>
        <v>16.74149282486956</v>
      </c>
      <c r="J103" s="89">
        <f t="shared" si="531"/>
        <v>22.467459482080102</v>
      </c>
      <c r="K103" s="89">
        <f t="shared" si="531"/>
        <v>30.451362104404751</v>
      </c>
      <c r="L103" s="89">
        <f t="shared" si="531"/>
        <v>41.598737070834417</v>
      </c>
      <c r="M103" s="89">
        <f t="shared" si="531"/>
        <v>57.014811333531135</v>
      </c>
      <c r="N103" s="89">
        <f t="shared" si="531"/>
        <v>78.259822082665366</v>
      </c>
      <c r="O103" s="89">
        <f t="shared" si="531"/>
        <v>107.58370570794546</v>
      </c>
      <c r="P103" s="89">
        <f t="shared" si="531"/>
        <v>148.14255645338292</v>
      </c>
      <c r="Q103" s="89">
        <f t="shared" si="531"/>
        <v>168.98993537562126</v>
      </c>
      <c r="R103" s="89">
        <f t="shared" si="531"/>
        <v>163.89134125968971</v>
      </c>
      <c r="S103" s="89">
        <f t="shared" si="531"/>
        <v>159.5311162789362</v>
      </c>
      <c r="T103" s="89">
        <f t="shared" si="531"/>
        <v>156.05029241152531</v>
      </c>
      <c r="U103" s="89">
        <f t="shared" si="531"/>
        <v>153.10913435910155</v>
      </c>
      <c r="V103" s="89">
        <f t="shared" si="531"/>
        <v>150.66651327668021</v>
      </c>
      <c r="W103" s="89">
        <f t="shared" si="531"/>
        <v>148.95452954930377</v>
      </c>
      <c r="X103" s="89">
        <f t="shared" si="531"/>
        <v>147.91562574451547</v>
      </c>
      <c r="Y103" s="89">
        <f t="shared" si="531"/>
        <v>147.22668026972661</v>
      </c>
      <c r="Z103" s="89">
        <f t="shared" si="531"/>
        <v>146.8613006593713</v>
      </c>
      <c r="AA103" s="89">
        <f t="shared" si="531"/>
        <v>147.06518055277334</v>
      </c>
      <c r="AB103" s="89">
        <f t="shared" si="531"/>
        <v>147.79329972665843</v>
      </c>
      <c r="AC103" s="89">
        <f t="shared" si="531"/>
        <v>149.00493313352703</v>
      </c>
      <c r="AD103" s="89">
        <f t="shared" si="531"/>
        <v>150.66251725306279</v>
      </c>
      <c r="AE103" s="89">
        <f t="shared" si="531"/>
        <v>152.73140682677123</v>
      </c>
      <c r="AF103" s="89">
        <f t="shared" si="531"/>
        <v>155.17964813558982</v>
      </c>
      <c r="AG103" s="89">
        <f t="shared" si="531"/>
        <v>157.97776989814705</v>
      </c>
      <c r="AH103" s="89">
        <f t="shared" si="531"/>
        <v>161.09859041380952</v>
      </c>
      <c r="AI103" s="89">
        <f t="shared" si="531"/>
        <v>164.51703968850359</v>
      </c>
      <c r="AJ103" s="89">
        <f t="shared" si="531"/>
        <v>168.20999537932207</v>
      </c>
      <c r="AK103" s="89">
        <f t="shared" si="531"/>
        <v>172.42696481768726</v>
      </c>
      <c r="AL103" s="89">
        <f t="shared" si="531"/>
        <v>177.12644285008022</v>
      </c>
      <c r="AM103" s="89">
        <f t="shared" si="531"/>
        <v>182.00011309167371</v>
      </c>
      <c r="AN103" s="123"/>
      <c r="AO103" s="83">
        <f>SUM(D103:O103)</f>
        <v>389.66258694177913</v>
      </c>
      <c r="AP103" s="83">
        <f>SUM(P103:AA103)</f>
        <v>1838.4042061906277</v>
      </c>
      <c r="AQ103" s="83">
        <f>SUM(AB103:AM103)</f>
        <v>1938.7287212148324</v>
      </c>
    </row>
    <row r="104" spans="1:43" s="130" customFormat="1" ht="13.2" outlineLevel="1">
      <c r="A104" s="147" t="s">
        <v>163</v>
      </c>
      <c r="B104" s="126" t="s">
        <v>164</v>
      </c>
      <c r="C104" s="127"/>
      <c r="D104" s="125">
        <v>12</v>
      </c>
      <c r="E104" s="125">
        <v>12</v>
      </c>
      <c r="F104" s="125">
        <v>12</v>
      </c>
      <c r="G104" s="125">
        <v>12</v>
      </c>
      <c r="H104" s="125">
        <v>12</v>
      </c>
      <c r="I104" s="125">
        <v>12</v>
      </c>
      <c r="J104" s="125">
        <v>12</v>
      </c>
      <c r="K104" s="125">
        <v>12</v>
      </c>
      <c r="L104" s="125">
        <v>12</v>
      </c>
      <c r="M104" s="125">
        <v>12</v>
      </c>
      <c r="N104" s="125">
        <v>12</v>
      </c>
      <c r="O104" s="125">
        <v>12</v>
      </c>
      <c r="P104" s="125">
        <v>12</v>
      </c>
      <c r="Q104" s="125">
        <v>12</v>
      </c>
      <c r="R104" s="125">
        <v>12</v>
      </c>
      <c r="S104" s="125">
        <v>12</v>
      </c>
      <c r="T104" s="125">
        <v>12</v>
      </c>
      <c r="U104" s="125">
        <v>12</v>
      </c>
      <c r="V104" s="125">
        <v>12</v>
      </c>
      <c r="W104" s="125">
        <v>12</v>
      </c>
      <c r="X104" s="125">
        <v>12</v>
      </c>
      <c r="Y104" s="125">
        <v>12</v>
      </c>
      <c r="Z104" s="125">
        <v>12</v>
      </c>
      <c r="AA104" s="125">
        <v>12</v>
      </c>
      <c r="AB104" s="125">
        <v>12</v>
      </c>
      <c r="AC104" s="125">
        <v>12</v>
      </c>
      <c r="AD104" s="125">
        <v>12</v>
      </c>
      <c r="AE104" s="125">
        <v>12</v>
      </c>
      <c r="AF104" s="125">
        <v>12</v>
      </c>
      <c r="AG104" s="125">
        <v>12</v>
      </c>
      <c r="AH104" s="125">
        <v>12</v>
      </c>
      <c r="AI104" s="125">
        <v>12</v>
      </c>
      <c r="AJ104" s="125">
        <v>12</v>
      </c>
      <c r="AK104" s="125">
        <v>12</v>
      </c>
      <c r="AL104" s="125">
        <v>12</v>
      </c>
      <c r="AM104" s="125">
        <v>12</v>
      </c>
      <c r="AN104" s="128"/>
      <c r="AO104" s="83">
        <f>AVERAGE(D104:O104)</f>
        <v>12</v>
      </c>
      <c r="AP104" s="83">
        <f>AVERAGE(P104:AA104)</f>
        <v>12</v>
      </c>
      <c r="AQ104" s="83">
        <f>AVERAGE(AB104:AM104)</f>
        <v>12</v>
      </c>
    </row>
    <row r="105" spans="1:43" s="64" customFormat="1" ht="13.2" outlineLevel="1">
      <c r="A105" s="147" t="s">
        <v>212</v>
      </c>
      <c r="B105" s="126" t="s">
        <v>161</v>
      </c>
      <c r="C105" s="82"/>
      <c r="D105" s="123">
        <f>C106/D104</f>
        <v>83.333333333333329</v>
      </c>
      <c r="E105" s="123">
        <f>D106/E104</f>
        <v>101.3888888888889</v>
      </c>
      <c r="F105" s="123">
        <f>E106/F104</f>
        <v>126.7734375</v>
      </c>
      <c r="G105" s="123">
        <f>F106/G104</f>
        <v>166.82692400896991</v>
      </c>
      <c r="H105" s="123">
        <f t="shared" ref="H105" si="532">G106/H104</f>
        <v>220.38651465397592</v>
      </c>
      <c r="I105" s="123">
        <f t="shared" ref="I105" si="533">H106/I104</f>
        <v>294.73634149585672</v>
      </c>
      <c r="J105" s="123">
        <f t="shared" ref="J105" si="534">I106/J104</f>
        <v>396.57010410660786</v>
      </c>
      <c r="K105" s="123">
        <f t="shared" ref="K105" si="535">J106/K104</f>
        <v>540.39488372123049</v>
      </c>
      <c r="L105" s="123">
        <f t="shared" ref="L105" si="536">K106/L104</f>
        <v>739.56625691982833</v>
      </c>
      <c r="M105" s="123">
        <f t="shared" ref="M105" si="537">L106/M104</f>
        <v>1014.7356302657454</v>
      </c>
      <c r="N105" s="123">
        <f t="shared" ref="N105" si="538">M106/N104</f>
        <v>1393.2588953547274</v>
      </c>
      <c r="O105" s="123">
        <f t="shared" ref="O105" si="539">N106/O104</f>
        <v>1917.0089725820555</v>
      </c>
      <c r="P105" s="123">
        <f t="shared" ref="P105" si="540">O106/P104</f>
        <v>2641.2235336758799</v>
      </c>
      <c r="Q105" s="123">
        <f t="shared" ref="Q105" si="541">P106/Q104</f>
        <v>2558.4667855740049</v>
      </c>
      <c r="R105" s="123">
        <f t="shared" ref="R105" si="542">Q106/R104</f>
        <v>2484.3437147241398</v>
      </c>
      <c r="S105" s="123">
        <f t="shared" ref="S105" si="543">R106/S104</f>
        <v>2424.3060169354358</v>
      </c>
      <c r="T105" s="123">
        <f t="shared" ref="T105" si="544">S106/T104</f>
        <v>2377.2414418807275</v>
      </c>
      <c r="U105" s="123">
        <f t="shared" ref="U105" si="545">T106/U104</f>
        <v>2333.8088460916274</v>
      </c>
      <c r="V105" s="123">
        <f t="shared" ref="V105" si="546">U106/V104</f>
        <v>2302.0838701139169</v>
      </c>
      <c r="W105" s="123">
        <f t="shared" ref="W105" si="547">V106/W104</f>
        <v>2281.1324237108138</v>
      </c>
      <c r="X105" s="123">
        <f t="shared" ref="X105" si="548">W106/X104</f>
        <v>2270.1175991973546</v>
      </c>
      <c r="Y105" s="123">
        <f t="shared" ref="Y105" si="549">X106/Y104</f>
        <v>2259.9341014096181</v>
      </c>
      <c r="Z105" s="123">
        <f t="shared" ref="Z105" si="550">Y106/Z104</f>
        <v>2258.8751496479604</v>
      </c>
      <c r="AA105" s="123">
        <f t="shared" ref="AA105" si="551">Z106/AA104</f>
        <v>2266.2073288989113</v>
      </c>
      <c r="AB105" s="123">
        <f t="shared" ref="AB105" si="552">AA106/AB104</f>
        <v>2281.2788165367333</v>
      </c>
      <c r="AC105" s="123">
        <f t="shared" ref="AC105" si="553">AB106/AC104</f>
        <v>2303.4883568025602</v>
      </c>
      <c r="AD105" s="123">
        <f t="shared" ref="AD105" si="554">AC106/AD104</f>
        <v>2332.2814048301407</v>
      </c>
      <c r="AE105" s="123">
        <f t="shared" ref="AE105" si="555">AD106/AE104</f>
        <v>2367.1464975320509</v>
      </c>
      <c r="AF105" s="123">
        <f t="shared" ref="AF105" si="556">AE106/AF104</f>
        <v>2407.6119066399438</v>
      </c>
      <c r="AG105" s="123">
        <f t="shared" ref="AG105" si="557">AF106/AG104</f>
        <v>2453.2425517645811</v>
      </c>
      <c r="AH105" s="123">
        <f t="shared" ref="AH105" si="558">AG106/AH104</f>
        <v>2503.6371532757116</v>
      </c>
      <c r="AI105" s="123">
        <f t="shared" ref="AI105" si="559">AH106/AI104</f>
        <v>2558.4256063705529</v>
      </c>
      <c r="AJ105" s="123">
        <f t="shared" ref="AJ105" si="560">AI106/AJ104</f>
        <v>2617.2665591470491</v>
      </c>
      <c r="AK105" s="123">
        <f t="shared" ref="AK105" si="561">AJ106/AK104</f>
        <v>2688.1785121664052</v>
      </c>
      <c r="AL105" s="123">
        <f t="shared" ref="AL105" si="562">AK106/AL104</f>
        <v>2761.8658832206784</v>
      </c>
      <c r="AM105" s="123">
        <f t="shared" ref="AM105" si="563">AL106/AM104</f>
        <v>2838.1375965231287</v>
      </c>
      <c r="AN105" s="123"/>
      <c r="AO105" s="83">
        <f>SUM(D105:O105)</f>
        <v>6994.9801828312202</v>
      </c>
      <c r="AP105" s="83">
        <f>SUM(P105:AA105)</f>
        <v>28457.740811860389</v>
      </c>
      <c r="AQ105" s="83">
        <f>SUM(AB105:AM105)</f>
        <v>30112.560844809537</v>
      </c>
    </row>
    <row r="106" spans="1:43" s="86" customFormat="1" ht="13.2" outlineLevel="1">
      <c r="A106" s="147" t="s">
        <v>213</v>
      </c>
      <c r="B106" s="126" t="s">
        <v>161</v>
      </c>
      <c r="C106" s="125">
        <f>10*100</f>
        <v>1000</v>
      </c>
      <c r="D106" s="132">
        <f>C106+D102-D105+D103</f>
        <v>1216.6666666666667</v>
      </c>
      <c r="E106" s="132">
        <f>D106+E102-E105+E103</f>
        <v>1521.28125</v>
      </c>
      <c r="F106" s="132">
        <f t="shared" ref="F106" si="564">E106+F102-F105+F103</f>
        <v>2001.9230881076389</v>
      </c>
      <c r="G106" s="132">
        <f t="shared" ref="G106" si="565">F106+G102-G105+G103</f>
        <v>2644.638175847711</v>
      </c>
      <c r="H106" s="132">
        <f t="shared" ref="H106" si="566">G106+H102-H105+H103</f>
        <v>3536.8360979502804</v>
      </c>
      <c r="I106" s="132">
        <f t="shared" ref="I106" si="567">H106+I102-I105+I103</f>
        <v>4758.8412492792941</v>
      </c>
      <c r="J106" s="132">
        <f t="shared" ref="J106" si="568">I106+J102-J105+J103</f>
        <v>6484.7386046547663</v>
      </c>
      <c r="K106" s="132">
        <f t="shared" ref="K106" si="569">J106+K102-K105+K103</f>
        <v>8874.7950830379395</v>
      </c>
      <c r="L106" s="132">
        <f t="shared" ref="L106" si="570">K106+L102-L105+L103</f>
        <v>12176.827563188945</v>
      </c>
      <c r="M106" s="132">
        <f t="shared" ref="M106" si="571">L106+M102-M105+M103</f>
        <v>16719.106744256729</v>
      </c>
      <c r="N106" s="132">
        <f t="shared" ref="N106" si="572">M106+N102-N105+N103</f>
        <v>23004.107670984667</v>
      </c>
      <c r="O106" s="132">
        <f t="shared" ref="O106" si="573">N106+O102-O105+O103</f>
        <v>31694.682404110557</v>
      </c>
      <c r="P106" s="132">
        <f t="shared" ref="P106" si="574">O106+P102-P105+P103</f>
        <v>30701.601426888061</v>
      </c>
      <c r="Q106" s="132">
        <f t="shared" ref="Q106" si="575">P106+Q102-Q105+Q103</f>
        <v>29812.124576689679</v>
      </c>
      <c r="R106" s="132">
        <f t="shared" ref="R106" si="576">Q106+R102-R105+R103</f>
        <v>29091.672203225229</v>
      </c>
      <c r="S106" s="132">
        <f t="shared" ref="S106" si="577">R106+S102-S105+S103</f>
        <v>28526.89730256873</v>
      </c>
      <c r="T106" s="132">
        <f t="shared" ref="T106" si="578">S106+T102-T105+T103</f>
        <v>28005.706153099527</v>
      </c>
      <c r="U106" s="132">
        <f t="shared" ref="U106" si="579">T106+U102-U105+U103</f>
        <v>27625.006441367004</v>
      </c>
      <c r="V106" s="132">
        <f t="shared" ref="V106" si="580">U106+V102-V105+V103</f>
        <v>27373.589084529765</v>
      </c>
      <c r="W106" s="132">
        <f t="shared" ref="W106" si="581">V106+W102-W105+W103</f>
        <v>27241.411190368257</v>
      </c>
      <c r="X106" s="132">
        <f t="shared" ref="X106" si="582">W106+X102-X105+X103</f>
        <v>27119.209216915417</v>
      </c>
      <c r="Y106" s="132">
        <f t="shared" ref="Y106" si="583">X106+Y102-Y105+Y103</f>
        <v>27106.501795775526</v>
      </c>
      <c r="Z106" s="132">
        <f t="shared" ref="Z106" si="584">Y106+Z102-Z105+Z103</f>
        <v>27194.487946786936</v>
      </c>
      <c r="AA106" s="132">
        <f t="shared" ref="AA106" si="585">Z106+AA102-AA105+AA103</f>
        <v>27375.345798440798</v>
      </c>
      <c r="AB106" s="132">
        <f t="shared" ref="AB106" si="586">AA106+AB102-AB105+AB103</f>
        <v>27641.860281630721</v>
      </c>
      <c r="AC106" s="132">
        <f t="shared" ref="AC106" si="587">AB106+AC102-AC105+AC103</f>
        <v>27987.376857961688</v>
      </c>
      <c r="AD106" s="132">
        <f t="shared" ref="AD106" si="588">AC106+AD102-AD105+AD103</f>
        <v>28405.75797038461</v>
      </c>
      <c r="AE106" s="132">
        <f t="shared" ref="AE106" si="589">AD106+AE102-AE105+AE103</f>
        <v>28891.342879679327</v>
      </c>
      <c r="AF106" s="132">
        <f t="shared" ref="AF106" si="590">AE106+AF102-AF105+AF103</f>
        <v>29438.910621174971</v>
      </c>
      <c r="AG106" s="132">
        <f t="shared" ref="AG106" si="591">AF106+AG102-AG105+AG103</f>
        <v>30043.645839308538</v>
      </c>
      <c r="AH106" s="132">
        <f t="shared" ref="AH106" si="592">AG106+AH102-AH105+AH103</f>
        <v>30701.107276446633</v>
      </c>
      <c r="AI106" s="132">
        <f t="shared" ref="AI106" si="593">AH106+AI102-AI105+AI103</f>
        <v>31407.198709764587</v>
      </c>
      <c r="AJ106" s="132">
        <f t="shared" ref="AJ106" si="594">AI106+AJ102-AJ105+AJ103</f>
        <v>32258.142145996862</v>
      </c>
      <c r="AK106" s="132">
        <f t="shared" ref="AK106" si="595">AJ106+AK102-AK105+AK103</f>
        <v>33142.39059864814</v>
      </c>
      <c r="AL106" s="132">
        <f t="shared" ref="AL106" si="596">AK106+AL102-AL105+AL103</f>
        <v>34057.651158277542</v>
      </c>
      <c r="AM106" s="132">
        <f t="shared" ref="AM106" si="597">AL106+AM102-AM105+AM103</f>
        <v>35101.513674846086</v>
      </c>
      <c r="AN106" s="84"/>
      <c r="AO106" s="83">
        <f>O106</f>
        <v>31694.682404110557</v>
      </c>
      <c r="AP106" s="83">
        <f>AA106</f>
        <v>27375.345798440798</v>
      </c>
      <c r="AQ106" s="83">
        <f>AM106</f>
        <v>35101.513674846086</v>
      </c>
    </row>
    <row r="107" spans="1:43" s="64" customFormat="1" ht="13.2" outlineLevel="1">
      <c r="A107" s="147" t="s">
        <v>170</v>
      </c>
      <c r="B107" s="126" t="s">
        <v>168</v>
      </c>
      <c r="C107" s="82"/>
      <c r="D107" s="133">
        <v>0.13</v>
      </c>
      <c r="E107" s="133">
        <v>0.13</v>
      </c>
      <c r="F107" s="133">
        <v>0.13</v>
      </c>
      <c r="G107" s="133">
        <v>0.13</v>
      </c>
      <c r="H107" s="133">
        <v>0.13</v>
      </c>
      <c r="I107" s="133">
        <v>0.13</v>
      </c>
      <c r="J107" s="133">
        <v>0.13</v>
      </c>
      <c r="K107" s="133">
        <v>0.13</v>
      </c>
      <c r="L107" s="133">
        <v>0.13</v>
      </c>
      <c r="M107" s="133">
        <v>0.13</v>
      </c>
      <c r="N107" s="133">
        <v>0.13</v>
      </c>
      <c r="O107" s="133">
        <v>0.13</v>
      </c>
      <c r="P107" s="133">
        <v>0.13</v>
      </c>
      <c r="Q107" s="133">
        <v>0.13</v>
      </c>
      <c r="R107" s="133">
        <v>0.13</v>
      </c>
      <c r="S107" s="133">
        <v>0.13</v>
      </c>
      <c r="T107" s="133">
        <v>0.13</v>
      </c>
      <c r="U107" s="133">
        <v>0.13</v>
      </c>
      <c r="V107" s="133">
        <v>0.13</v>
      </c>
      <c r="W107" s="133">
        <v>0.13</v>
      </c>
      <c r="X107" s="133">
        <v>0.13</v>
      </c>
      <c r="Y107" s="133">
        <v>0.13</v>
      </c>
      <c r="Z107" s="133">
        <v>0.13</v>
      </c>
      <c r="AA107" s="133">
        <v>0.13</v>
      </c>
      <c r="AB107" s="133">
        <v>0.13</v>
      </c>
      <c r="AC107" s="133">
        <v>0.13</v>
      </c>
      <c r="AD107" s="133">
        <v>0.13</v>
      </c>
      <c r="AE107" s="133">
        <v>0.13</v>
      </c>
      <c r="AF107" s="133">
        <v>0.13</v>
      </c>
      <c r="AG107" s="133">
        <v>0.13</v>
      </c>
      <c r="AH107" s="133">
        <v>0.13</v>
      </c>
      <c r="AI107" s="133">
        <v>0.13</v>
      </c>
      <c r="AJ107" s="133">
        <v>0.13</v>
      </c>
      <c r="AK107" s="133">
        <v>0.13</v>
      </c>
      <c r="AL107" s="133">
        <v>0.13</v>
      </c>
      <c r="AM107" s="133">
        <v>0.13</v>
      </c>
      <c r="AN107" s="123"/>
      <c r="AO107" s="135">
        <f>AVERAGE(D107:O107)</f>
        <v>0.12999999999999998</v>
      </c>
      <c r="AP107" s="135">
        <f>AVERAGE(P107:AA107)</f>
        <v>0.12999999999999998</v>
      </c>
      <c r="AQ107" s="135">
        <f>AVERAGE(AB107:AM107)</f>
        <v>0.12999999999999998</v>
      </c>
    </row>
    <row r="108" spans="1:43" s="64" customFormat="1" ht="13.2" outlineLevel="1">
      <c r="A108" s="147" t="s">
        <v>171</v>
      </c>
      <c r="B108" s="126" t="s">
        <v>168</v>
      </c>
      <c r="C108" s="82"/>
      <c r="D108" s="133">
        <v>0.15</v>
      </c>
      <c r="E108" s="133">
        <v>0.15</v>
      </c>
      <c r="F108" s="133">
        <v>0.15</v>
      </c>
      <c r="G108" s="133">
        <v>0.15</v>
      </c>
      <c r="H108" s="133">
        <v>0.15</v>
      </c>
      <c r="I108" s="133">
        <v>0.15</v>
      </c>
      <c r="J108" s="133">
        <v>0.15</v>
      </c>
      <c r="K108" s="133">
        <v>0.15</v>
      </c>
      <c r="L108" s="133">
        <v>0.15</v>
      </c>
      <c r="M108" s="133">
        <v>0.15</v>
      </c>
      <c r="N108" s="133">
        <v>0.15</v>
      </c>
      <c r="O108" s="133">
        <v>0.15</v>
      </c>
      <c r="P108" s="133">
        <v>0.15</v>
      </c>
      <c r="Q108" s="133">
        <v>0.15</v>
      </c>
      <c r="R108" s="133">
        <v>0.15</v>
      </c>
      <c r="S108" s="133">
        <v>0.15</v>
      </c>
      <c r="T108" s="133">
        <v>0.15</v>
      </c>
      <c r="U108" s="133">
        <v>0.15</v>
      </c>
      <c r="V108" s="133">
        <v>0.15</v>
      </c>
      <c r="W108" s="133">
        <v>0.15</v>
      </c>
      <c r="X108" s="133">
        <v>0.15</v>
      </c>
      <c r="Y108" s="133">
        <v>0.15</v>
      </c>
      <c r="Z108" s="133">
        <v>0.15</v>
      </c>
      <c r="AA108" s="133">
        <v>0.15</v>
      </c>
      <c r="AB108" s="133">
        <v>0.15</v>
      </c>
      <c r="AC108" s="133">
        <v>0.15</v>
      </c>
      <c r="AD108" s="133">
        <v>0.15</v>
      </c>
      <c r="AE108" s="133">
        <v>0.15</v>
      </c>
      <c r="AF108" s="133">
        <v>0.15</v>
      </c>
      <c r="AG108" s="133">
        <v>0.15</v>
      </c>
      <c r="AH108" s="133">
        <v>0.15</v>
      </c>
      <c r="AI108" s="133">
        <v>0.15</v>
      </c>
      <c r="AJ108" s="133">
        <v>0.15</v>
      </c>
      <c r="AK108" s="133">
        <v>0.15</v>
      </c>
      <c r="AL108" s="133">
        <v>0.15</v>
      </c>
      <c r="AM108" s="133">
        <v>0.15</v>
      </c>
      <c r="AN108" s="123"/>
      <c r="AO108" s="135">
        <f>AVERAGE(D108:O108)</f>
        <v>0.14999999999999997</v>
      </c>
      <c r="AP108" s="135">
        <f>AVERAGE(P108:AA108)</f>
        <v>0.14999999999999997</v>
      </c>
      <c r="AQ108" s="135">
        <f>AVERAGE(AB108:AM108)</f>
        <v>0.14999999999999997</v>
      </c>
    </row>
    <row r="109" spans="1:43" s="64" customFormat="1" ht="13.2" outlineLevel="1">
      <c r="A109" s="147" t="s">
        <v>214</v>
      </c>
      <c r="B109" s="126" t="s">
        <v>161</v>
      </c>
      <c r="C109" s="82"/>
      <c r="D109" s="132">
        <f t="shared" ref="D109:AM109" si="598">-(C106+D106)/2*D107/12</f>
        <v>-12.006944444444448</v>
      </c>
      <c r="E109" s="132">
        <f t="shared" si="598"/>
        <v>-14.830551215277779</v>
      </c>
      <c r="F109" s="132">
        <f t="shared" si="598"/>
        <v>-19.084023498083045</v>
      </c>
      <c r="G109" s="132">
        <f t="shared" si="598"/>
        <v>-25.16887351309148</v>
      </c>
      <c r="H109" s="132">
        <f t="shared" si="598"/>
        <v>-33.482985649739121</v>
      </c>
      <c r="I109" s="132">
        <f t="shared" si="598"/>
        <v>-44.934918964160204</v>
      </c>
      <c r="J109" s="132">
        <f t="shared" si="598"/>
        <v>-60.902724208809502</v>
      </c>
      <c r="K109" s="132">
        <f t="shared" si="598"/>
        <v>-83.197474141668835</v>
      </c>
      <c r="L109" s="132">
        <f t="shared" si="598"/>
        <v>-114.02962266706227</v>
      </c>
      <c r="M109" s="132">
        <f t="shared" si="598"/>
        <v>-156.51964416533073</v>
      </c>
      <c r="N109" s="132">
        <f t="shared" si="598"/>
        <v>-215.16741141589091</v>
      </c>
      <c r="O109" s="132">
        <f t="shared" si="598"/>
        <v>-296.28511290676585</v>
      </c>
      <c r="P109" s="132">
        <f t="shared" si="598"/>
        <v>-337.97987075124252</v>
      </c>
      <c r="Q109" s="132">
        <f t="shared" si="598"/>
        <v>-327.78268251937942</v>
      </c>
      <c r="R109" s="132">
        <f t="shared" si="598"/>
        <v>-319.06223255787239</v>
      </c>
      <c r="S109" s="132">
        <f t="shared" si="598"/>
        <v>-312.10058482305061</v>
      </c>
      <c r="T109" s="132">
        <f t="shared" si="598"/>
        <v>-306.21826871820309</v>
      </c>
      <c r="U109" s="132">
        <f t="shared" si="598"/>
        <v>-301.33302655336041</v>
      </c>
      <c r="V109" s="132">
        <f t="shared" si="598"/>
        <v>-297.90905909860754</v>
      </c>
      <c r="W109" s="132">
        <f t="shared" si="598"/>
        <v>-295.83125148903093</v>
      </c>
      <c r="X109" s="132">
        <f t="shared" si="598"/>
        <v>-294.45336053945323</v>
      </c>
      <c r="Y109" s="132">
        <f t="shared" si="598"/>
        <v>-293.72260131874259</v>
      </c>
      <c r="Z109" s="132">
        <f t="shared" si="598"/>
        <v>-294.13036110554668</v>
      </c>
      <c r="AA109" s="132">
        <f t="shared" si="598"/>
        <v>-295.58659945331686</v>
      </c>
      <c r="AB109" s="132">
        <f t="shared" si="598"/>
        <v>-298.00986626705406</v>
      </c>
      <c r="AC109" s="132">
        <f t="shared" si="598"/>
        <v>-301.32503450612558</v>
      </c>
      <c r="AD109" s="132">
        <f t="shared" si="598"/>
        <v>-305.46281365354247</v>
      </c>
      <c r="AE109" s="132">
        <f t="shared" si="598"/>
        <v>-310.35929627117963</v>
      </c>
      <c r="AF109" s="132">
        <f t="shared" si="598"/>
        <v>-315.95553979629409</v>
      </c>
      <c r="AG109" s="132">
        <f t="shared" si="598"/>
        <v>-322.19718082761904</v>
      </c>
      <c r="AH109" s="132">
        <f t="shared" si="598"/>
        <v>-329.03407937700717</v>
      </c>
      <c r="AI109" s="132">
        <f t="shared" si="598"/>
        <v>-336.41999075864413</v>
      </c>
      <c r="AJ109" s="132">
        <f t="shared" si="598"/>
        <v>-344.85392963537453</v>
      </c>
      <c r="AK109" s="132">
        <f t="shared" si="598"/>
        <v>-354.25288570016045</v>
      </c>
      <c r="AL109" s="132">
        <f t="shared" si="598"/>
        <v>-364.00022618334742</v>
      </c>
      <c r="AM109" s="132">
        <f t="shared" si="598"/>
        <v>-374.61214284608627</v>
      </c>
      <c r="AN109" s="123"/>
      <c r="AO109" s="83">
        <f>SUM(D109:O109)</f>
        <v>-1075.6102867903242</v>
      </c>
      <c r="AP109" s="83">
        <f>SUM(P109:AA109)</f>
        <v>-3676.1098989278066</v>
      </c>
      <c r="AQ109" s="83">
        <f>SUM(AB109:AM109)</f>
        <v>-3956.4829858224348</v>
      </c>
    </row>
    <row r="110" spans="1:43" s="64" customFormat="1" ht="13.2" outlineLevel="1">
      <c r="A110" s="147" t="s">
        <v>215</v>
      </c>
      <c r="B110" s="126" t="s">
        <v>161</v>
      </c>
      <c r="C110" s="82"/>
      <c r="D110" s="132">
        <f t="shared" ref="D110:AM110" si="599">(C106+D106)/2*D108/12</f>
        <v>13.85416666666667</v>
      </c>
      <c r="E110" s="132">
        <f t="shared" si="599"/>
        <v>17.112174479166669</v>
      </c>
      <c r="F110" s="132">
        <f t="shared" si="599"/>
        <v>22.020027113172745</v>
      </c>
      <c r="G110" s="132">
        <f t="shared" si="599"/>
        <v>29.041007899720938</v>
      </c>
      <c r="H110" s="132">
        <f t="shared" si="599"/>
        <v>38.634214211237442</v>
      </c>
      <c r="I110" s="132">
        <f t="shared" si="599"/>
        <v>51.847983420184846</v>
      </c>
      <c r="J110" s="132">
        <f t="shared" si="599"/>
        <v>70.272374087087883</v>
      </c>
      <c r="K110" s="132">
        <f t="shared" si="599"/>
        <v>95.997085548079426</v>
      </c>
      <c r="L110" s="132">
        <f t="shared" si="599"/>
        <v>131.57264153891802</v>
      </c>
      <c r="M110" s="132">
        <f t="shared" si="599"/>
        <v>180.59958942153546</v>
      </c>
      <c r="N110" s="132">
        <f t="shared" si="599"/>
        <v>248.27009009525872</v>
      </c>
      <c r="O110" s="132">
        <f t="shared" si="599"/>
        <v>341.86743796934519</v>
      </c>
      <c r="P110" s="132">
        <f t="shared" si="599"/>
        <v>389.97677394374136</v>
      </c>
      <c r="Q110" s="132">
        <f t="shared" si="599"/>
        <v>378.21078752236093</v>
      </c>
      <c r="R110" s="132">
        <f t="shared" si="599"/>
        <v>368.14872987446819</v>
      </c>
      <c r="S110" s="132">
        <f t="shared" si="599"/>
        <v>360.11605941121223</v>
      </c>
      <c r="T110" s="132">
        <f t="shared" si="599"/>
        <v>353.32877159792656</v>
      </c>
      <c r="U110" s="132">
        <f t="shared" si="599"/>
        <v>347.69195371541582</v>
      </c>
      <c r="V110" s="132">
        <f t="shared" si="599"/>
        <v>343.74122203685482</v>
      </c>
      <c r="W110" s="132">
        <f t="shared" si="599"/>
        <v>341.34375171811257</v>
      </c>
      <c r="X110" s="132">
        <f t="shared" si="599"/>
        <v>339.75387754552293</v>
      </c>
      <c r="Y110" s="132">
        <f t="shared" si="599"/>
        <v>338.91069382931835</v>
      </c>
      <c r="Z110" s="132">
        <f t="shared" si="599"/>
        <v>339.38118589101538</v>
      </c>
      <c r="AA110" s="132">
        <f t="shared" si="599"/>
        <v>341.06146090767334</v>
      </c>
      <c r="AB110" s="132">
        <f t="shared" si="599"/>
        <v>343.85753800044699</v>
      </c>
      <c r="AC110" s="132">
        <f t="shared" si="599"/>
        <v>347.68273212245253</v>
      </c>
      <c r="AD110" s="132">
        <f t="shared" si="599"/>
        <v>352.45709267716438</v>
      </c>
      <c r="AE110" s="132">
        <f t="shared" si="599"/>
        <v>358.10688031289959</v>
      </c>
      <c r="AF110" s="132">
        <f t="shared" si="599"/>
        <v>364.56408438033935</v>
      </c>
      <c r="AG110" s="132">
        <f t="shared" si="599"/>
        <v>371.76597787802189</v>
      </c>
      <c r="AH110" s="132">
        <f t="shared" si="599"/>
        <v>379.65470697346979</v>
      </c>
      <c r="AI110" s="132">
        <f t="shared" si="599"/>
        <v>388.17691241382016</v>
      </c>
      <c r="AJ110" s="132">
        <f t="shared" si="599"/>
        <v>397.90838034850907</v>
      </c>
      <c r="AK110" s="132">
        <f t="shared" si="599"/>
        <v>408.75332965403123</v>
      </c>
      <c r="AL110" s="132">
        <f t="shared" si="599"/>
        <v>420.00026098078547</v>
      </c>
      <c r="AM110" s="132">
        <f t="shared" si="599"/>
        <v>432.24478020702259</v>
      </c>
      <c r="AN110" s="123"/>
      <c r="AO110" s="83">
        <f>SUM(D110:O110)</f>
        <v>1241.0887924503741</v>
      </c>
      <c r="AP110" s="83">
        <f>SUM(P110:AA110)</f>
        <v>4241.6652679936224</v>
      </c>
      <c r="AQ110" s="83">
        <f>SUM(AB110:AM110)</f>
        <v>4565.1726759489629</v>
      </c>
    </row>
    <row r="111" spans="1:43" s="64" customFormat="1" ht="13.2" outlineLevel="1">
      <c r="A111" s="147" t="s">
        <v>201</v>
      </c>
      <c r="B111" s="126" t="s">
        <v>161</v>
      </c>
      <c r="C111" s="82"/>
      <c r="D111" s="131">
        <f t="shared" ref="D111:AM111" si="600">SUM(D109:D110)</f>
        <v>1.8472222222222214</v>
      </c>
      <c r="E111" s="131">
        <f t="shared" si="600"/>
        <v>2.2816232638888891</v>
      </c>
      <c r="F111" s="131">
        <f t="shared" si="600"/>
        <v>2.9360036150896995</v>
      </c>
      <c r="G111" s="131">
        <f t="shared" si="600"/>
        <v>3.8721343866294582</v>
      </c>
      <c r="H111" s="131">
        <f t="shared" si="600"/>
        <v>5.1512285614983213</v>
      </c>
      <c r="I111" s="131">
        <f t="shared" si="600"/>
        <v>6.9130644560246424</v>
      </c>
      <c r="J111" s="131">
        <f t="shared" si="600"/>
        <v>9.3696498782783806</v>
      </c>
      <c r="K111" s="131">
        <f t="shared" si="600"/>
        <v>12.799611406410591</v>
      </c>
      <c r="L111" s="131">
        <f t="shared" si="600"/>
        <v>17.54301887185575</v>
      </c>
      <c r="M111" s="131">
        <f t="shared" si="600"/>
        <v>24.079945256204724</v>
      </c>
      <c r="N111" s="131">
        <f t="shared" si="600"/>
        <v>33.102678679367813</v>
      </c>
      <c r="O111" s="131">
        <f t="shared" si="600"/>
        <v>45.582325062579343</v>
      </c>
      <c r="P111" s="131">
        <f t="shared" si="600"/>
        <v>51.996903192498849</v>
      </c>
      <c r="Q111" s="131">
        <f t="shared" si="600"/>
        <v>50.428105002981511</v>
      </c>
      <c r="R111" s="131">
        <f t="shared" si="600"/>
        <v>49.086497316595796</v>
      </c>
      <c r="S111" s="131">
        <f t="shared" si="600"/>
        <v>48.015474588161624</v>
      </c>
      <c r="T111" s="131">
        <f t="shared" si="600"/>
        <v>47.11050287972347</v>
      </c>
      <c r="U111" s="131">
        <f t="shared" si="600"/>
        <v>46.358927162055409</v>
      </c>
      <c r="V111" s="131">
        <f t="shared" si="600"/>
        <v>45.832162938247279</v>
      </c>
      <c r="W111" s="131">
        <f t="shared" si="600"/>
        <v>45.512500229081638</v>
      </c>
      <c r="X111" s="131">
        <f t="shared" si="600"/>
        <v>45.300517006069697</v>
      </c>
      <c r="Y111" s="131">
        <f t="shared" si="600"/>
        <v>45.188092510575757</v>
      </c>
      <c r="Z111" s="131">
        <f t="shared" si="600"/>
        <v>45.250824785468694</v>
      </c>
      <c r="AA111" s="131">
        <f t="shared" si="600"/>
        <v>45.474861454356471</v>
      </c>
      <c r="AB111" s="131">
        <f t="shared" si="600"/>
        <v>45.847671733392929</v>
      </c>
      <c r="AC111" s="131">
        <f t="shared" si="600"/>
        <v>46.357697616326959</v>
      </c>
      <c r="AD111" s="131">
        <f t="shared" si="600"/>
        <v>46.994279023621914</v>
      </c>
      <c r="AE111" s="131">
        <f t="shared" si="600"/>
        <v>47.747584041719961</v>
      </c>
      <c r="AF111" s="131">
        <f t="shared" si="600"/>
        <v>48.608544584045262</v>
      </c>
      <c r="AG111" s="131">
        <f t="shared" si="600"/>
        <v>49.56879705040285</v>
      </c>
      <c r="AH111" s="131">
        <f t="shared" si="600"/>
        <v>50.620627596462612</v>
      </c>
      <c r="AI111" s="131">
        <f t="shared" si="600"/>
        <v>51.756921655176029</v>
      </c>
      <c r="AJ111" s="131">
        <f t="shared" si="600"/>
        <v>53.054450713134543</v>
      </c>
      <c r="AK111" s="131">
        <f t="shared" si="600"/>
        <v>54.500443953870786</v>
      </c>
      <c r="AL111" s="131">
        <f t="shared" si="600"/>
        <v>56.000034797438047</v>
      </c>
      <c r="AM111" s="131">
        <f t="shared" si="600"/>
        <v>57.632637360936315</v>
      </c>
      <c r="AN111" s="123"/>
      <c r="AO111" s="83">
        <f>SUM(D111:O111)</f>
        <v>165.47850566004985</v>
      </c>
      <c r="AP111" s="83">
        <f>SUM(P111:AA111)</f>
        <v>565.55536906581619</v>
      </c>
      <c r="AQ111" s="83">
        <f>SUM(AB111:AM111)</f>
        <v>608.68969012652815</v>
      </c>
    </row>
    <row r="112" spans="1:43" outlineLevel="1">
      <c r="A112" s="145" t="s">
        <v>183</v>
      </c>
    </row>
    <row r="113" spans="1:43" s="64" customFormat="1" ht="13.2" outlineLevel="1">
      <c r="A113" s="147" t="s">
        <v>217</v>
      </c>
      <c r="B113" s="122" t="s">
        <v>158</v>
      </c>
      <c r="C113" s="125">
        <v>5</v>
      </c>
      <c r="D113" s="89">
        <f>C113+D115</f>
        <v>6</v>
      </c>
      <c r="E113" s="89">
        <f>D113+E115</f>
        <v>7</v>
      </c>
      <c r="F113" s="89">
        <f t="shared" ref="F113:AM113" si="601">E113+F115</f>
        <v>9</v>
      </c>
      <c r="G113" s="89">
        <f t="shared" si="601"/>
        <v>11</v>
      </c>
      <c r="H113" s="89">
        <f t="shared" si="601"/>
        <v>14</v>
      </c>
      <c r="I113" s="89">
        <f t="shared" si="601"/>
        <v>18</v>
      </c>
      <c r="J113" s="89">
        <f t="shared" si="601"/>
        <v>23</v>
      </c>
      <c r="K113" s="89">
        <f t="shared" si="601"/>
        <v>29</v>
      </c>
      <c r="L113" s="89">
        <f t="shared" si="601"/>
        <v>37</v>
      </c>
      <c r="M113" s="89">
        <f t="shared" si="601"/>
        <v>47</v>
      </c>
      <c r="N113" s="89">
        <f t="shared" si="601"/>
        <v>60</v>
      </c>
      <c r="O113" s="89">
        <f t="shared" si="601"/>
        <v>77</v>
      </c>
      <c r="P113" s="89">
        <f t="shared" si="601"/>
        <v>78</v>
      </c>
      <c r="Q113" s="89">
        <f t="shared" si="601"/>
        <v>79</v>
      </c>
      <c r="R113" s="89">
        <f t="shared" si="601"/>
        <v>80</v>
      </c>
      <c r="S113" s="89">
        <f t="shared" si="601"/>
        <v>81</v>
      </c>
      <c r="T113" s="89">
        <f t="shared" si="601"/>
        <v>82</v>
      </c>
      <c r="U113" s="89">
        <f t="shared" si="601"/>
        <v>83</v>
      </c>
      <c r="V113" s="89">
        <f t="shared" si="601"/>
        <v>84</v>
      </c>
      <c r="W113" s="89">
        <f t="shared" si="601"/>
        <v>85</v>
      </c>
      <c r="X113" s="89">
        <f t="shared" si="601"/>
        <v>86</v>
      </c>
      <c r="Y113" s="89">
        <f t="shared" si="601"/>
        <v>87</v>
      </c>
      <c r="Z113" s="89">
        <f t="shared" si="601"/>
        <v>88</v>
      </c>
      <c r="AA113" s="89">
        <f t="shared" si="601"/>
        <v>89</v>
      </c>
      <c r="AB113" s="89">
        <f t="shared" si="601"/>
        <v>90</v>
      </c>
      <c r="AC113" s="89">
        <f t="shared" si="601"/>
        <v>91</v>
      </c>
      <c r="AD113" s="89">
        <f t="shared" si="601"/>
        <v>92</v>
      </c>
      <c r="AE113" s="89">
        <f t="shared" si="601"/>
        <v>93</v>
      </c>
      <c r="AF113" s="89">
        <f t="shared" si="601"/>
        <v>94</v>
      </c>
      <c r="AG113" s="89">
        <f t="shared" si="601"/>
        <v>95</v>
      </c>
      <c r="AH113" s="89">
        <f t="shared" si="601"/>
        <v>96</v>
      </c>
      <c r="AI113" s="89">
        <f t="shared" si="601"/>
        <v>97</v>
      </c>
      <c r="AJ113" s="89">
        <f t="shared" si="601"/>
        <v>98</v>
      </c>
      <c r="AK113" s="89">
        <f t="shared" si="601"/>
        <v>99</v>
      </c>
      <c r="AL113" s="89">
        <f t="shared" si="601"/>
        <v>100</v>
      </c>
      <c r="AM113" s="89">
        <f t="shared" si="601"/>
        <v>101</v>
      </c>
      <c r="AN113" s="123"/>
      <c r="AO113" s="83">
        <f>O113</f>
        <v>77</v>
      </c>
      <c r="AP113" s="83">
        <f>AA113</f>
        <v>89</v>
      </c>
      <c r="AQ113" s="83">
        <f>AM113</f>
        <v>101</v>
      </c>
    </row>
    <row r="114" spans="1:43" s="64" customFormat="1" ht="13.2" outlineLevel="1">
      <c r="A114" s="147" t="s">
        <v>216</v>
      </c>
      <c r="B114" s="122" t="s">
        <v>168</v>
      </c>
      <c r="C114" s="82"/>
      <c r="D114" s="133">
        <v>0.28999999999999998</v>
      </c>
      <c r="E114" s="133">
        <v>0.28999999999999998</v>
      </c>
      <c r="F114" s="133">
        <v>0.28999999999999998</v>
      </c>
      <c r="G114" s="133">
        <v>0.28999999999999998</v>
      </c>
      <c r="H114" s="133">
        <v>0.28999999999999998</v>
      </c>
      <c r="I114" s="133">
        <v>0.28999999999999998</v>
      </c>
      <c r="J114" s="133">
        <v>0.28999999999999998</v>
      </c>
      <c r="K114" s="133">
        <v>0.28999999999999998</v>
      </c>
      <c r="L114" s="133">
        <v>0.28999999999999998</v>
      </c>
      <c r="M114" s="133">
        <v>0.28999999999999998</v>
      </c>
      <c r="N114" s="133">
        <v>0.28999999999999998</v>
      </c>
      <c r="O114" s="133">
        <v>0.28999999999999998</v>
      </c>
      <c r="P114" s="133">
        <f t="shared" ref="P114:AM114" si="602">P99/3</f>
        <v>1.3333333333333334E-2</v>
      </c>
      <c r="Q114" s="133">
        <f t="shared" si="602"/>
        <v>1.3333333333333334E-2</v>
      </c>
      <c r="R114" s="133">
        <f t="shared" si="602"/>
        <v>1.3333333333333334E-2</v>
      </c>
      <c r="S114" s="133">
        <f t="shared" si="602"/>
        <v>1.3333333333333334E-2</v>
      </c>
      <c r="T114" s="133">
        <f t="shared" si="602"/>
        <v>1.3333333333333334E-2</v>
      </c>
      <c r="U114" s="133">
        <f t="shared" si="602"/>
        <v>1.3333333333333334E-2</v>
      </c>
      <c r="V114" s="133">
        <f t="shared" si="602"/>
        <v>1.3333333333333334E-2</v>
      </c>
      <c r="W114" s="133">
        <f t="shared" si="602"/>
        <v>1.3333333333333334E-2</v>
      </c>
      <c r="X114" s="133">
        <f t="shared" si="602"/>
        <v>1.3333333333333334E-2</v>
      </c>
      <c r="Y114" s="133">
        <f t="shared" si="602"/>
        <v>1.3333333333333334E-2</v>
      </c>
      <c r="Z114" s="133">
        <f t="shared" si="602"/>
        <v>1.3333333333333334E-2</v>
      </c>
      <c r="AA114" s="133">
        <f t="shared" si="602"/>
        <v>1.3333333333333334E-2</v>
      </c>
      <c r="AB114" s="133">
        <f t="shared" si="602"/>
        <v>1.3333333333333334E-2</v>
      </c>
      <c r="AC114" s="133">
        <f t="shared" si="602"/>
        <v>1.3333333333333334E-2</v>
      </c>
      <c r="AD114" s="133">
        <f t="shared" si="602"/>
        <v>1.3333333333333334E-2</v>
      </c>
      <c r="AE114" s="133">
        <f t="shared" si="602"/>
        <v>1.3333333333333334E-2</v>
      </c>
      <c r="AF114" s="133">
        <f t="shared" si="602"/>
        <v>1.3333333333333334E-2</v>
      </c>
      <c r="AG114" s="133">
        <f t="shared" si="602"/>
        <v>1.3333333333333334E-2</v>
      </c>
      <c r="AH114" s="133">
        <f t="shared" si="602"/>
        <v>1.3333333333333334E-2</v>
      </c>
      <c r="AI114" s="133">
        <f t="shared" si="602"/>
        <v>1.3333333333333334E-2</v>
      </c>
      <c r="AJ114" s="133">
        <f t="shared" si="602"/>
        <v>1.3333333333333334E-2</v>
      </c>
      <c r="AK114" s="133">
        <f t="shared" si="602"/>
        <v>1.3333333333333334E-2</v>
      </c>
      <c r="AL114" s="133">
        <f t="shared" si="602"/>
        <v>1.3333333333333334E-2</v>
      </c>
      <c r="AM114" s="133">
        <f t="shared" si="602"/>
        <v>1.3333333333333334E-2</v>
      </c>
      <c r="AN114" s="123"/>
      <c r="AO114" s="83">
        <f>O114</f>
        <v>0.28999999999999998</v>
      </c>
      <c r="AP114" s="83">
        <f>AA114</f>
        <v>1.3333333333333334E-2</v>
      </c>
      <c r="AQ114" s="83">
        <f>AM114</f>
        <v>1.3333333333333334E-2</v>
      </c>
    </row>
    <row r="115" spans="1:43" s="64" customFormat="1" ht="13.2" outlineLevel="1">
      <c r="A115" s="147" t="s">
        <v>209</v>
      </c>
      <c r="B115" s="122" t="s">
        <v>158</v>
      </c>
      <c r="C115" s="82"/>
      <c r="D115" s="89">
        <f>INT(C113*D114)</f>
        <v>1</v>
      </c>
      <c r="E115" s="89">
        <f>INT(D113*E114)</f>
        <v>1</v>
      </c>
      <c r="F115" s="89">
        <f t="shared" ref="F115" si="603">INT(E113*F114)</f>
        <v>2</v>
      </c>
      <c r="G115" s="89">
        <f t="shared" ref="G115" si="604">INT(F113*G114)</f>
        <v>2</v>
      </c>
      <c r="H115" s="89">
        <f t="shared" ref="H115" si="605">INT(G113*H114)</f>
        <v>3</v>
      </c>
      <c r="I115" s="89">
        <f t="shared" ref="I115" si="606">INT(H113*I114)</f>
        <v>4</v>
      </c>
      <c r="J115" s="89">
        <f t="shared" ref="J115" si="607">INT(I113*J114)</f>
        <v>5</v>
      </c>
      <c r="K115" s="89">
        <f t="shared" ref="K115" si="608">INT(J113*K114)</f>
        <v>6</v>
      </c>
      <c r="L115" s="89">
        <f t="shared" ref="L115" si="609">INT(K113*L114)</f>
        <v>8</v>
      </c>
      <c r="M115" s="89">
        <f t="shared" ref="M115" si="610">INT(L113*M114)</f>
        <v>10</v>
      </c>
      <c r="N115" s="89">
        <f t="shared" ref="N115" si="611">INT(M113*N114)</f>
        <v>13</v>
      </c>
      <c r="O115" s="89">
        <f t="shared" ref="O115" si="612">INT(N113*O114)</f>
        <v>17</v>
      </c>
      <c r="P115" s="89">
        <f t="shared" ref="P115" si="613">INT(O113*P114)</f>
        <v>1</v>
      </c>
      <c r="Q115" s="89">
        <f t="shared" ref="Q115" si="614">INT(P113*Q114)</f>
        <v>1</v>
      </c>
      <c r="R115" s="89">
        <f t="shared" ref="R115" si="615">INT(Q113*R114)</f>
        <v>1</v>
      </c>
      <c r="S115" s="89">
        <f t="shared" ref="S115" si="616">INT(R113*S114)</f>
        <v>1</v>
      </c>
      <c r="T115" s="89">
        <f t="shared" ref="T115" si="617">INT(S113*T114)</f>
        <v>1</v>
      </c>
      <c r="U115" s="89">
        <f t="shared" ref="U115" si="618">INT(T113*U114)</f>
        <v>1</v>
      </c>
      <c r="V115" s="89">
        <f t="shared" ref="V115" si="619">INT(U113*V114)</f>
        <v>1</v>
      </c>
      <c r="W115" s="89">
        <f t="shared" ref="W115" si="620">INT(V113*W114)</f>
        <v>1</v>
      </c>
      <c r="X115" s="89">
        <f t="shared" ref="X115" si="621">INT(W113*X114)</f>
        <v>1</v>
      </c>
      <c r="Y115" s="89">
        <f t="shared" ref="Y115" si="622">INT(X113*Y114)</f>
        <v>1</v>
      </c>
      <c r="Z115" s="89">
        <f t="shared" ref="Z115" si="623">INT(Y113*Z114)</f>
        <v>1</v>
      </c>
      <c r="AA115" s="89">
        <f t="shared" ref="AA115" si="624">INT(Z113*AA114)</f>
        <v>1</v>
      </c>
      <c r="AB115" s="89">
        <f t="shared" ref="AB115" si="625">INT(AA113*AB114)</f>
        <v>1</v>
      </c>
      <c r="AC115" s="89">
        <f t="shared" ref="AC115" si="626">INT(AB113*AC114)</f>
        <v>1</v>
      </c>
      <c r="AD115" s="89">
        <f t="shared" ref="AD115" si="627">INT(AC113*AD114)</f>
        <v>1</v>
      </c>
      <c r="AE115" s="89">
        <f t="shared" ref="AE115" si="628">INT(AD113*AE114)</f>
        <v>1</v>
      </c>
      <c r="AF115" s="89">
        <f t="shared" ref="AF115" si="629">INT(AE113*AF114)</f>
        <v>1</v>
      </c>
      <c r="AG115" s="89">
        <f t="shared" ref="AG115" si="630">INT(AF113*AG114)</f>
        <v>1</v>
      </c>
      <c r="AH115" s="89">
        <f t="shared" ref="AH115" si="631">INT(AG113*AH114)</f>
        <v>1</v>
      </c>
      <c r="AI115" s="89">
        <f t="shared" ref="AI115" si="632">INT(AH113*AI114)</f>
        <v>1</v>
      </c>
      <c r="AJ115" s="89">
        <f t="shared" ref="AJ115" si="633">INT(AI113*AJ114)</f>
        <v>1</v>
      </c>
      <c r="AK115" s="89">
        <f t="shared" ref="AK115" si="634">INT(AJ113*AK114)</f>
        <v>1</v>
      </c>
      <c r="AL115" s="89">
        <f t="shared" ref="AL115" si="635">INT(AK113*AL114)</f>
        <v>1</v>
      </c>
      <c r="AM115" s="89">
        <f t="shared" ref="AM115" si="636">INT(AL113*AM114)</f>
        <v>1</v>
      </c>
      <c r="AN115" s="123"/>
      <c r="AO115" s="83">
        <f>SUM(D115:O115)</f>
        <v>72</v>
      </c>
      <c r="AP115" s="83">
        <f>SUM(P115:AA115)</f>
        <v>12</v>
      </c>
      <c r="AQ115" s="83">
        <f>SUM(AB115:AM115)</f>
        <v>12</v>
      </c>
    </row>
    <row r="116" spans="1:43" s="64" customFormat="1" ht="13.2" outlineLevel="1">
      <c r="A116" s="147" t="s">
        <v>219</v>
      </c>
      <c r="B116" s="126" t="s">
        <v>218</v>
      </c>
      <c r="C116" s="82"/>
      <c r="D116" s="125">
        <v>20</v>
      </c>
      <c r="E116" s="125">
        <v>20</v>
      </c>
      <c r="F116" s="125">
        <v>20</v>
      </c>
      <c r="G116" s="125">
        <v>20</v>
      </c>
      <c r="H116" s="125">
        <v>20</v>
      </c>
      <c r="I116" s="125">
        <v>20</v>
      </c>
      <c r="J116" s="125">
        <v>20</v>
      </c>
      <c r="K116" s="125">
        <v>20</v>
      </c>
      <c r="L116" s="125">
        <v>20</v>
      </c>
      <c r="M116" s="125">
        <v>20</v>
      </c>
      <c r="N116" s="125">
        <v>20</v>
      </c>
      <c r="O116" s="125">
        <v>20</v>
      </c>
      <c r="P116" s="125">
        <v>20</v>
      </c>
      <c r="Q116" s="125">
        <v>20</v>
      </c>
      <c r="R116" s="125">
        <v>20</v>
      </c>
      <c r="S116" s="125">
        <v>20</v>
      </c>
      <c r="T116" s="125">
        <v>20</v>
      </c>
      <c r="U116" s="125">
        <v>20</v>
      </c>
      <c r="V116" s="125">
        <v>20</v>
      </c>
      <c r="W116" s="125">
        <v>20</v>
      </c>
      <c r="X116" s="125">
        <v>20</v>
      </c>
      <c r="Y116" s="125">
        <v>20</v>
      </c>
      <c r="Z116" s="125">
        <v>20</v>
      </c>
      <c r="AA116" s="125">
        <v>20</v>
      </c>
      <c r="AB116" s="125">
        <v>20</v>
      </c>
      <c r="AC116" s="125">
        <v>20</v>
      </c>
      <c r="AD116" s="125">
        <v>20</v>
      </c>
      <c r="AE116" s="125">
        <v>20</v>
      </c>
      <c r="AF116" s="125">
        <v>20</v>
      </c>
      <c r="AG116" s="125">
        <v>20</v>
      </c>
      <c r="AH116" s="125">
        <v>20</v>
      </c>
      <c r="AI116" s="125">
        <v>20</v>
      </c>
      <c r="AJ116" s="125">
        <v>20</v>
      </c>
      <c r="AK116" s="125">
        <v>20</v>
      </c>
      <c r="AL116" s="125">
        <v>20</v>
      </c>
      <c r="AM116" s="125">
        <v>20</v>
      </c>
      <c r="AN116" s="123"/>
      <c r="AO116" s="83">
        <f>AVERAGE(D116:O116)</f>
        <v>20</v>
      </c>
      <c r="AP116" s="83">
        <f>AVERAGE(P116:AA116)</f>
        <v>20</v>
      </c>
      <c r="AQ116" s="83">
        <f>AVERAGE(AB116:AM116)</f>
        <v>20</v>
      </c>
    </row>
    <row r="117" spans="1:43" s="64" customFormat="1" ht="13.2" outlineLevel="1">
      <c r="A117" s="147" t="s">
        <v>210</v>
      </c>
      <c r="B117" s="126" t="s">
        <v>218</v>
      </c>
      <c r="C117" s="82"/>
      <c r="D117" s="89">
        <f>D115*D116</f>
        <v>20</v>
      </c>
      <c r="E117" s="89">
        <f>E115*E116</f>
        <v>20</v>
      </c>
      <c r="F117" s="89">
        <f t="shared" ref="F117:AM117" si="637">F115*F116</f>
        <v>40</v>
      </c>
      <c r="G117" s="89">
        <f t="shared" si="637"/>
        <v>40</v>
      </c>
      <c r="H117" s="89">
        <f t="shared" si="637"/>
        <v>60</v>
      </c>
      <c r="I117" s="89">
        <f t="shared" si="637"/>
        <v>80</v>
      </c>
      <c r="J117" s="89">
        <f t="shared" si="637"/>
        <v>100</v>
      </c>
      <c r="K117" s="89">
        <f t="shared" si="637"/>
        <v>120</v>
      </c>
      <c r="L117" s="89">
        <f t="shared" si="637"/>
        <v>160</v>
      </c>
      <c r="M117" s="89">
        <f t="shared" si="637"/>
        <v>200</v>
      </c>
      <c r="N117" s="89">
        <f t="shared" si="637"/>
        <v>260</v>
      </c>
      <c r="O117" s="89">
        <f t="shared" si="637"/>
        <v>340</v>
      </c>
      <c r="P117" s="89">
        <f t="shared" si="637"/>
        <v>20</v>
      </c>
      <c r="Q117" s="89">
        <f t="shared" si="637"/>
        <v>20</v>
      </c>
      <c r="R117" s="89">
        <f t="shared" si="637"/>
        <v>20</v>
      </c>
      <c r="S117" s="89">
        <f t="shared" si="637"/>
        <v>20</v>
      </c>
      <c r="T117" s="89">
        <f t="shared" si="637"/>
        <v>20</v>
      </c>
      <c r="U117" s="89">
        <f t="shared" si="637"/>
        <v>20</v>
      </c>
      <c r="V117" s="89">
        <f t="shared" si="637"/>
        <v>20</v>
      </c>
      <c r="W117" s="89">
        <f t="shared" si="637"/>
        <v>20</v>
      </c>
      <c r="X117" s="89">
        <f t="shared" si="637"/>
        <v>20</v>
      </c>
      <c r="Y117" s="89">
        <f t="shared" si="637"/>
        <v>20</v>
      </c>
      <c r="Z117" s="89">
        <f t="shared" si="637"/>
        <v>20</v>
      </c>
      <c r="AA117" s="89">
        <f t="shared" si="637"/>
        <v>20</v>
      </c>
      <c r="AB117" s="89">
        <f t="shared" si="637"/>
        <v>20</v>
      </c>
      <c r="AC117" s="89">
        <f t="shared" si="637"/>
        <v>20</v>
      </c>
      <c r="AD117" s="89">
        <f t="shared" si="637"/>
        <v>20</v>
      </c>
      <c r="AE117" s="89">
        <f t="shared" si="637"/>
        <v>20</v>
      </c>
      <c r="AF117" s="89">
        <f t="shared" si="637"/>
        <v>20</v>
      </c>
      <c r="AG117" s="89">
        <f t="shared" si="637"/>
        <v>20</v>
      </c>
      <c r="AH117" s="89">
        <f t="shared" si="637"/>
        <v>20</v>
      </c>
      <c r="AI117" s="89">
        <f t="shared" si="637"/>
        <v>20</v>
      </c>
      <c r="AJ117" s="89">
        <f t="shared" si="637"/>
        <v>20</v>
      </c>
      <c r="AK117" s="89">
        <f t="shared" si="637"/>
        <v>20</v>
      </c>
      <c r="AL117" s="89">
        <f t="shared" si="637"/>
        <v>20</v>
      </c>
      <c r="AM117" s="89">
        <f t="shared" si="637"/>
        <v>20</v>
      </c>
      <c r="AN117" s="123"/>
      <c r="AO117" s="83">
        <f>SUM(D117:O117)</f>
        <v>1440</v>
      </c>
      <c r="AP117" s="83">
        <f>SUM(P117:AA117)</f>
        <v>240</v>
      </c>
      <c r="AQ117" s="83">
        <f>SUM(AB117:AM117)</f>
        <v>240</v>
      </c>
    </row>
    <row r="118" spans="1:43" s="64" customFormat="1" ht="13.2" outlineLevel="1">
      <c r="A118" s="147" t="s">
        <v>211</v>
      </c>
      <c r="B118" s="126" t="s">
        <v>218</v>
      </c>
      <c r="C118" s="82"/>
      <c r="D118" s="89"/>
      <c r="E118" s="89">
        <f t="shared" ref="E118:AM118" si="638">-D124/2</f>
        <v>0.3527777777777778</v>
      </c>
      <c r="F118" s="89">
        <f t="shared" si="638"/>
        <v>0.39063425925925932</v>
      </c>
      <c r="G118" s="89">
        <f t="shared" si="638"/>
        <v>0.45932042438271609</v>
      </c>
      <c r="H118" s="89">
        <f t="shared" si="638"/>
        <v>0.55579364682355981</v>
      </c>
      <c r="I118" s="89">
        <f t="shared" si="638"/>
        <v>0.67783603304027362</v>
      </c>
      <c r="J118" s="89">
        <f t="shared" si="638"/>
        <v>0.85673907975335695</v>
      </c>
      <c r="K118" s="89">
        <f t="shared" si="638"/>
        <v>1.0879017816285668</v>
      </c>
      <c r="L118" s="89">
        <f t="shared" si="638"/>
        <v>1.3671510345951561</v>
      </c>
      <c r="M118" s="89">
        <f t="shared" si="638"/>
        <v>1.723980203072599</v>
      </c>
      <c r="N118" s="89">
        <f t="shared" si="638"/>
        <v>2.1854670715459958</v>
      </c>
      <c r="O118" s="89">
        <f t="shared" si="638"/>
        <v>2.7765272277081938</v>
      </c>
      <c r="P118" s="89">
        <f t="shared" si="638"/>
        <v>3.553419949231269</v>
      </c>
      <c r="Q118" s="89">
        <f t="shared" si="638"/>
        <v>3.8678515320902283</v>
      </c>
      <c r="R118" s="89">
        <f t="shared" si="638"/>
        <v>3.6245660235515786</v>
      </c>
      <c r="S118" s="89">
        <f t="shared" si="638"/>
        <v>3.4016728841816839</v>
      </c>
      <c r="T118" s="89">
        <f t="shared" si="638"/>
        <v>3.1965772086794324</v>
      </c>
      <c r="U118" s="89">
        <f t="shared" si="638"/>
        <v>3.0078595247775817</v>
      </c>
      <c r="V118" s="89">
        <f t="shared" si="638"/>
        <v>2.8342119589352115</v>
      </c>
      <c r="W118" s="89">
        <f t="shared" si="638"/>
        <v>2.6744310814967984</v>
      </c>
      <c r="X118" s="89">
        <f t="shared" si="638"/>
        <v>2.5274095631061186</v>
      </c>
      <c r="Y118" s="89">
        <f t="shared" si="638"/>
        <v>2.3921285005882797</v>
      </c>
      <c r="Z118" s="89">
        <f t="shared" si="638"/>
        <v>2.2676503556454137</v>
      </c>
      <c r="AA118" s="89">
        <f t="shared" si="638"/>
        <v>2.1531124574353524</v>
      </c>
      <c r="AB118" s="89">
        <f t="shared" si="638"/>
        <v>2.0477210240042076</v>
      </c>
      <c r="AC118" s="89">
        <f t="shared" si="638"/>
        <v>1.9507456611395895</v>
      </c>
      <c r="AD118" s="89">
        <f t="shared" si="638"/>
        <v>1.8615143005198631</v>
      </c>
      <c r="AE118" s="89">
        <f t="shared" si="638"/>
        <v>1.7794085420793069</v>
      </c>
      <c r="AF118" s="89">
        <f t="shared" si="638"/>
        <v>1.7038593683103633</v>
      </c>
      <c r="AG118" s="89">
        <f t="shared" si="638"/>
        <v>1.6343432008018157</v>
      </c>
      <c r="AH118" s="89">
        <f t="shared" si="638"/>
        <v>1.5703782716835182</v>
      </c>
      <c r="AI118" s="89">
        <f t="shared" si="638"/>
        <v>1.5115212848307005</v>
      </c>
      <c r="AJ118" s="89">
        <f t="shared" si="638"/>
        <v>1.4573643436889991</v>
      </c>
      <c r="AK118" s="89">
        <f t="shared" si="638"/>
        <v>1.4075321244291155</v>
      </c>
      <c r="AL118" s="89">
        <f t="shared" si="638"/>
        <v>1.3616792748402189</v>
      </c>
      <c r="AM118" s="89">
        <f t="shared" si="638"/>
        <v>1.3194880209356499</v>
      </c>
      <c r="AN118" s="123"/>
      <c r="AO118" s="83">
        <f>SUM(D118:O118)</f>
        <v>12.434128539587455</v>
      </c>
      <c r="AP118" s="83">
        <f>SUM(P118:AA118)</f>
        <v>35.500891039718951</v>
      </c>
      <c r="AQ118" s="83">
        <f>SUM(AB118:AM118)</f>
        <v>19.60555541726335</v>
      </c>
    </row>
    <row r="119" spans="1:43" s="130" customFormat="1" ht="13.2" outlineLevel="1">
      <c r="A119" s="147" t="s">
        <v>163</v>
      </c>
      <c r="B119" s="126" t="s">
        <v>164</v>
      </c>
      <c r="C119" s="127"/>
      <c r="D119" s="125">
        <v>12</v>
      </c>
      <c r="E119" s="125">
        <v>12</v>
      </c>
      <c r="F119" s="125">
        <v>12</v>
      </c>
      <c r="G119" s="125">
        <v>12</v>
      </c>
      <c r="H119" s="125">
        <v>12</v>
      </c>
      <c r="I119" s="125">
        <v>12</v>
      </c>
      <c r="J119" s="125">
        <v>12</v>
      </c>
      <c r="K119" s="125">
        <v>12</v>
      </c>
      <c r="L119" s="125">
        <v>12</v>
      </c>
      <c r="M119" s="125">
        <v>12</v>
      </c>
      <c r="N119" s="125">
        <v>12</v>
      </c>
      <c r="O119" s="125">
        <v>12</v>
      </c>
      <c r="P119" s="125">
        <v>12</v>
      </c>
      <c r="Q119" s="125">
        <v>12</v>
      </c>
      <c r="R119" s="125">
        <v>12</v>
      </c>
      <c r="S119" s="125">
        <v>12</v>
      </c>
      <c r="T119" s="125">
        <v>12</v>
      </c>
      <c r="U119" s="125">
        <v>12</v>
      </c>
      <c r="V119" s="125">
        <v>12</v>
      </c>
      <c r="W119" s="125">
        <v>12</v>
      </c>
      <c r="X119" s="125">
        <v>12</v>
      </c>
      <c r="Y119" s="125">
        <v>12</v>
      </c>
      <c r="Z119" s="125">
        <v>12</v>
      </c>
      <c r="AA119" s="125">
        <v>12</v>
      </c>
      <c r="AB119" s="125">
        <v>12</v>
      </c>
      <c r="AC119" s="125">
        <v>12</v>
      </c>
      <c r="AD119" s="125">
        <v>12</v>
      </c>
      <c r="AE119" s="125">
        <v>12</v>
      </c>
      <c r="AF119" s="125">
        <v>12</v>
      </c>
      <c r="AG119" s="125">
        <v>12</v>
      </c>
      <c r="AH119" s="125">
        <v>12</v>
      </c>
      <c r="AI119" s="125">
        <v>12</v>
      </c>
      <c r="AJ119" s="125">
        <v>12</v>
      </c>
      <c r="AK119" s="125">
        <v>12</v>
      </c>
      <c r="AL119" s="125">
        <v>12</v>
      </c>
      <c r="AM119" s="125">
        <v>12</v>
      </c>
      <c r="AN119" s="128"/>
      <c r="AO119" s="83">
        <f>AVERAGE(D119:O119)</f>
        <v>12</v>
      </c>
      <c r="AP119" s="83">
        <f>AVERAGE(P119:AA119)</f>
        <v>12</v>
      </c>
      <c r="AQ119" s="83">
        <f>AVERAGE(AB119:AM119)</f>
        <v>12</v>
      </c>
    </row>
    <row r="120" spans="1:43" s="64" customFormat="1" ht="13.2" outlineLevel="1">
      <c r="A120" s="147" t="s">
        <v>212</v>
      </c>
      <c r="B120" s="126" t="s">
        <v>218</v>
      </c>
      <c r="C120" s="82"/>
      <c r="D120" s="123">
        <f>C121/D119</f>
        <v>8.3333333333333339</v>
      </c>
      <c r="E120" s="123">
        <f>D121/E119</f>
        <v>9.3055555555555554</v>
      </c>
      <c r="F120" s="123">
        <f>E121/F119</f>
        <v>10.226157407407408</v>
      </c>
      <c r="G120" s="123">
        <f>F121/G119</f>
        <v>12.739863811728396</v>
      </c>
      <c r="H120" s="123">
        <f t="shared" ref="H120" si="639">G121/H119</f>
        <v>15.04981852944959</v>
      </c>
      <c r="I120" s="123">
        <f t="shared" ref="I120" si="640">H121/I119</f>
        <v>18.841983122564088</v>
      </c>
      <c r="J120" s="123">
        <f t="shared" ref="J120" si="641">I121/J119</f>
        <v>23.994970865103767</v>
      </c>
      <c r="K120" s="123">
        <f t="shared" ref="K120" si="642">J121/K119</f>
        <v>30.400118216324568</v>
      </c>
      <c r="L120" s="123">
        <f t="shared" ref="L120" si="643">K121/L119</f>
        <v>37.95743351343323</v>
      </c>
      <c r="M120" s="123">
        <f t="shared" ref="M120" si="644">L121/M119</f>
        <v>48.241576640196733</v>
      </c>
      <c r="N120" s="123">
        <f t="shared" ref="N120" si="645">M121/N119</f>
        <v>61.031776937103054</v>
      </c>
      <c r="O120" s="123">
        <f t="shared" ref="O120" si="646">N121/O119</f>
        <v>77.794584448306637</v>
      </c>
      <c r="P120" s="123">
        <f t="shared" ref="P120" si="647">O121/P119</f>
        <v>99.876413013256766</v>
      </c>
      <c r="Q120" s="123">
        <f t="shared" ref="Q120" si="648">P121/Q119</f>
        <v>93.516163591254653</v>
      </c>
      <c r="R120" s="123">
        <f t="shared" ref="R120" si="649">Q121/R119</f>
        <v>87.712137586324289</v>
      </c>
      <c r="S120" s="123">
        <f t="shared" ref="S120" si="650">R121/S119</f>
        <v>82.371506622759895</v>
      </c>
      <c r="T120" s="123">
        <f t="shared" ref="T120" si="651">S121/T119</f>
        <v>77.457353811211718</v>
      </c>
      <c r="U120" s="123">
        <f t="shared" ref="U120" si="652">T121/U119</f>
        <v>72.935622427667354</v>
      </c>
      <c r="V120" s="123">
        <f t="shared" ref="V120" si="653">U121/V119</f>
        <v>68.774975519093218</v>
      </c>
      <c r="W120" s="123">
        <f t="shared" ref="W120" si="654">V121/W119</f>
        <v>64.946578555746711</v>
      </c>
      <c r="X120" s="123">
        <f t="shared" ref="X120" si="655">W121/X119</f>
        <v>61.423899599559213</v>
      </c>
      <c r="Y120" s="123">
        <f t="shared" ref="Y120" si="656">X121/Y119</f>
        <v>58.182525429854785</v>
      </c>
      <c r="Z120" s="123">
        <f t="shared" ref="Z120" si="657">Y121/Z119</f>
        <v>55.199992352415904</v>
      </c>
      <c r="AA120" s="123">
        <f t="shared" ref="AA120" si="658">Z121/AA119</f>
        <v>52.455630519351701</v>
      </c>
      <c r="AB120" s="123">
        <f t="shared" ref="AB120" si="659">AA121/AB119</f>
        <v>49.930420680858674</v>
      </c>
      <c r="AC120" s="123">
        <f t="shared" ref="AC120" si="660">AB121/AC119</f>
        <v>47.606862376120802</v>
      </c>
      <c r="AD120" s="123">
        <f t="shared" ref="AD120" si="661">AC121/AD119</f>
        <v>45.46885264987236</v>
      </c>
      <c r="AE120" s="123">
        <f t="shared" ref="AE120" si="662">AD121/AE119</f>
        <v>43.501574454092982</v>
      </c>
      <c r="AF120" s="123">
        <f t="shared" ref="AF120" si="663">AE121/AF119</f>
        <v>41.691393961425177</v>
      </c>
      <c r="AG120" s="123">
        <f t="shared" ref="AG120" si="664">AF121/AG119</f>
        <v>40.025766078665605</v>
      </c>
      <c r="AH120" s="123">
        <f t="shared" ref="AH120" si="665">AG121/AH119</f>
        <v>38.493147505510294</v>
      </c>
      <c r="AI120" s="123">
        <f t="shared" ref="AI120" si="666">AH121/AI119</f>
        <v>37.082916736024728</v>
      </c>
      <c r="AJ120" s="123">
        <f t="shared" ref="AJ120" si="667">AI121/AJ119</f>
        <v>35.785300448425225</v>
      </c>
      <c r="AK120" s="123">
        <f t="shared" ref="AK120" si="668">AJ121/AK119</f>
        <v>34.591305773030534</v>
      </c>
      <c r="AL120" s="123">
        <f t="shared" ref="AL120" si="669">AK121/AL119</f>
        <v>33.492657968980417</v>
      </c>
      <c r="AM120" s="123">
        <f t="shared" ref="AM120" si="670">AL121/AM119</f>
        <v>32.481743077802072</v>
      </c>
      <c r="AN120" s="123"/>
      <c r="AO120" s="83">
        <f>SUM(D120:O120)</f>
        <v>353.91717238050637</v>
      </c>
      <c r="AP120" s="83">
        <f>SUM(P120:AA120)</f>
        <v>874.85279902849607</v>
      </c>
      <c r="AQ120" s="83">
        <f>SUM(AB120:AM120)</f>
        <v>480.1519417108089</v>
      </c>
    </row>
    <row r="121" spans="1:43" s="86" customFormat="1" ht="13.2" outlineLevel="1">
      <c r="A121" s="147" t="s">
        <v>213</v>
      </c>
      <c r="B121" s="126" t="s">
        <v>218</v>
      </c>
      <c r="C121" s="125">
        <v>100</v>
      </c>
      <c r="D121" s="132">
        <f>C121+D117-D120+D118</f>
        <v>111.66666666666667</v>
      </c>
      <c r="E121" s="132">
        <f>D121+E117-E120+E118</f>
        <v>122.7138888888889</v>
      </c>
      <c r="F121" s="132">
        <f t="shared" ref="F121" si="671">E121+F117-F120+F118</f>
        <v>152.87836574074075</v>
      </c>
      <c r="G121" s="132">
        <f t="shared" ref="G121" si="672">F121+G117-G120+G118</f>
        <v>180.59782235339509</v>
      </c>
      <c r="H121" s="132">
        <f t="shared" ref="H121" si="673">G121+H117-H120+H118</f>
        <v>226.10379747076905</v>
      </c>
      <c r="I121" s="132">
        <f t="shared" ref="I121" si="674">H121+I117-I120+I118</f>
        <v>287.9396503812452</v>
      </c>
      <c r="J121" s="132">
        <f t="shared" ref="J121" si="675">I121+J117-J120+J118</f>
        <v>364.8014185958948</v>
      </c>
      <c r="K121" s="132">
        <f t="shared" ref="K121" si="676">J121+K117-K120+K118</f>
        <v>455.48920216119876</v>
      </c>
      <c r="L121" s="132">
        <f t="shared" ref="L121" si="677">K121+L117-L120+L118</f>
        <v>578.89891968236077</v>
      </c>
      <c r="M121" s="132">
        <f t="shared" ref="M121" si="678">L121+M117-M120+M118</f>
        <v>732.38132324523667</v>
      </c>
      <c r="N121" s="132">
        <f t="shared" ref="N121" si="679">M121+N117-N120+N118</f>
        <v>933.53501337967964</v>
      </c>
      <c r="O121" s="132">
        <f t="shared" ref="O121" si="680">N121+O117-O120+O118</f>
        <v>1198.5169561590812</v>
      </c>
      <c r="P121" s="132">
        <f t="shared" ref="P121" si="681">O121+P117-P120+P118</f>
        <v>1122.1939630950558</v>
      </c>
      <c r="Q121" s="132">
        <f t="shared" ref="Q121" si="682">P121+Q117-Q120+Q118</f>
        <v>1052.5456510358915</v>
      </c>
      <c r="R121" s="132">
        <f t="shared" ref="R121" si="683">Q121+R117-R120+R118</f>
        <v>988.4580794731188</v>
      </c>
      <c r="S121" s="132">
        <f t="shared" ref="S121" si="684">R121+S117-S120+S118</f>
        <v>929.48824573454067</v>
      </c>
      <c r="T121" s="132">
        <f t="shared" ref="T121" si="685">S121+T117-T120+T118</f>
        <v>875.22746913200831</v>
      </c>
      <c r="U121" s="132">
        <f t="shared" ref="U121" si="686">T121+U117-U120+U118</f>
        <v>825.29970622911856</v>
      </c>
      <c r="V121" s="132">
        <f t="shared" ref="V121" si="687">U121+V117-V120+V118</f>
        <v>779.35894266896048</v>
      </c>
      <c r="W121" s="132">
        <f t="shared" ref="W121" si="688">V121+W117-W120+W118</f>
        <v>737.08679519471059</v>
      </c>
      <c r="X121" s="132">
        <f t="shared" ref="X121" si="689">W121+X117-X120+X118</f>
        <v>698.19030515825739</v>
      </c>
      <c r="Y121" s="132">
        <f t="shared" ref="Y121" si="690">X121+Y117-Y120+Y118</f>
        <v>662.39990822899085</v>
      </c>
      <c r="Z121" s="132">
        <f t="shared" ref="Z121" si="691">Y121+Z117-Z120+Z118</f>
        <v>629.46756623222041</v>
      </c>
      <c r="AA121" s="132">
        <f t="shared" ref="AA121" si="692">Z121+AA117-AA120+AA118</f>
        <v>599.16504817030409</v>
      </c>
      <c r="AB121" s="132">
        <f t="shared" ref="AB121" si="693">AA121+AB117-AB120+AB118</f>
        <v>571.28234851344962</v>
      </c>
      <c r="AC121" s="132">
        <f t="shared" ref="AC121" si="694">AB121+AC117-AC120+AC118</f>
        <v>545.62623179846832</v>
      </c>
      <c r="AD121" s="132">
        <f t="shared" ref="AD121" si="695">AC121+AD117-AD120+AD118</f>
        <v>522.01889344911581</v>
      </c>
      <c r="AE121" s="132">
        <f t="shared" ref="AE121" si="696">AD121+AE117-AE120+AE118</f>
        <v>500.29672753710213</v>
      </c>
      <c r="AF121" s="132">
        <f t="shared" ref="AF121" si="697">AE121+AF117-AF120+AF118</f>
        <v>480.30919294398728</v>
      </c>
      <c r="AG121" s="132">
        <f t="shared" ref="AG121" si="698">AF121+AG117-AG120+AG118</f>
        <v>461.91777006612352</v>
      </c>
      <c r="AH121" s="132">
        <f t="shared" ref="AH121" si="699">AG121+AH117-AH120+AH118</f>
        <v>444.99500083229674</v>
      </c>
      <c r="AI121" s="132">
        <f t="shared" ref="AI121" si="700">AH121+AI117-AI120+AI118</f>
        <v>429.42360538110267</v>
      </c>
      <c r="AJ121" s="132">
        <f t="shared" ref="AJ121" si="701">AI121+AJ117-AJ120+AJ118</f>
        <v>415.09566927636644</v>
      </c>
      <c r="AK121" s="132">
        <f t="shared" ref="AK121" si="702">AJ121+AK117-AK120+AK118</f>
        <v>401.91189562776503</v>
      </c>
      <c r="AL121" s="132">
        <f t="shared" ref="AL121" si="703">AK121+AL117-AL120+AL118</f>
        <v>389.78091693362484</v>
      </c>
      <c r="AM121" s="132">
        <f t="shared" ref="AM121" si="704">AL121+AM117-AM120+AM118</f>
        <v>378.61866187675838</v>
      </c>
      <c r="AN121" s="84"/>
      <c r="AO121" s="83">
        <f>O121</f>
        <v>1198.5169561590812</v>
      </c>
      <c r="AP121" s="83">
        <f>AA121</f>
        <v>599.16504817030409</v>
      </c>
      <c r="AQ121" s="83">
        <f>AM121</f>
        <v>378.61866187675838</v>
      </c>
    </row>
    <row r="122" spans="1:43" s="64" customFormat="1" ht="13.2" outlineLevel="1">
      <c r="A122" s="147" t="s">
        <v>170</v>
      </c>
      <c r="B122" s="126" t="s">
        <v>168</v>
      </c>
      <c r="C122" s="82"/>
      <c r="D122" s="133">
        <v>0.08</v>
      </c>
      <c r="E122" s="133">
        <v>0.08</v>
      </c>
      <c r="F122" s="133">
        <v>0.08</v>
      </c>
      <c r="G122" s="133">
        <v>0.08</v>
      </c>
      <c r="H122" s="133">
        <v>0.08</v>
      </c>
      <c r="I122" s="133">
        <v>0.08</v>
      </c>
      <c r="J122" s="133">
        <v>0.08</v>
      </c>
      <c r="K122" s="133">
        <v>0.08</v>
      </c>
      <c r="L122" s="133">
        <v>0.08</v>
      </c>
      <c r="M122" s="133">
        <v>0.08</v>
      </c>
      <c r="N122" s="133">
        <v>0.08</v>
      </c>
      <c r="O122" s="133">
        <v>0.08</v>
      </c>
      <c r="P122" s="133">
        <v>0.08</v>
      </c>
      <c r="Q122" s="133">
        <v>0.08</v>
      </c>
      <c r="R122" s="133">
        <v>0.08</v>
      </c>
      <c r="S122" s="133">
        <v>0.08</v>
      </c>
      <c r="T122" s="133">
        <v>0.08</v>
      </c>
      <c r="U122" s="133">
        <v>0.08</v>
      </c>
      <c r="V122" s="133">
        <v>0.08</v>
      </c>
      <c r="W122" s="133">
        <v>0.08</v>
      </c>
      <c r="X122" s="133">
        <v>0.08</v>
      </c>
      <c r="Y122" s="133">
        <v>0.08</v>
      </c>
      <c r="Z122" s="133">
        <v>0.08</v>
      </c>
      <c r="AA122" s="133">
        <v>0.08</v>
      </c>
      <c r="AB122" s="133">
        <v>0.08</v>
      </c>
      <c r="AC122" s="133">
        <v>0.08</v>
      </c>
      <c r="AD122" s="133">
        <v>0.08</v>
      </c>
      <c r="AE122" s="133">
        <v>0.08</v>
      </c>
      <c r="AF122" s="133">
        <v>0.08</v>
      </c>
      <c r="AG122" s="133">
        <v>0.08</v>
      </c>
      <c r="AH122" s="133">
        <v>0.08</v>
      </c>
      <c r="AI122" s="133">
        <v>0.08</v>
      </c>
      <c r="AJ122" s="133">
        <v>0.08</v>
      </c>
      <c r="AK122" s="133">
        <v>0.08</v>
      </c>
      <c r="AL122" s="133">
        <v>0.08</v>
      </c>
      <c r="AM122" s="133">
        <v>0.08</v>
      </c>
      <c r="AN122" s="123"/>
      <c r="AO122" s="135">
        <f>AVERAGE(D122:O122)</f>
        <v>7.9999999999999988E-2</v>
      </c>
      <c r="AP122" s="135">
        <f>AVERAGE(P122:AA122)</f>
        <v>7.9999999999999988E-2</v>
      </c>
      <c r="AQ122" s="135">
        <f>AVERAGE(AB122:AM122)</f>
        <v>7.9999999999999988E-2</v>
      </c>
    </row>
    <row r="123" spans="1:43" s="64" customFormat="1" ht="13.2" outlineLevel="1">
      <c r="A123" s="147" t="s">
        <v>171</v>
      </c>
      <c r="B123" s="126" t="s">
        <v>168</v>
      </c>
      <c r="C123" s="82"/>
      <c r="D123" s="133">
        <v>0.11</v>
      </c>
      <c r="E123" s="133">
        <v>0.11</v>
      </c>
      <c r="F123" s="133">
        <v>0.11</v>
      </c>
      <c r="G123" s="133">
        <v>0.11</v>
      </c>
      <c r="H123" s="133">
        <v>0.11</v>
      </c>
      <c r="I123" s="133">
        <v>0.11</v>
      </c>
      <c r="J123" s="133">
        <v>0.11</v>
      </c>
      <c r="K123" s="133">
        <v>0.11</v>
      </c>
      <c r="L123" s="133">
        <v>0.11</v>
      </c>
      <c r="M123" s="133">
        <v>0.11</v>
      </c>
      <c r="N123" s="133">
        <v>0.11</v>
      </c>
      <c r="O123" s="133">
        <v>0.11</v>
      </c>
      <c r="P123" s="133">
        <v>0.11</v>
      </c>
      <c r="Q123" s="133">
        <v>0.11</v>
      </c>
      <c r="R123" s="133">
        <v>0.11</v>
      </c>
      <c r="S123" s="133">
        <v>0.11</v>
      </c>
      <c r="T123" s="133">
        <v>0.11</v>
      </c>
      <c r="U123" s="133">
        <v>0.11</v>
      </c>
      <c r="V123" s="133">
        <v>0.11</v>
      </c>
      <c r="W123" s="133">
        <v>0.11</v>
      </c>
      <c r="X123" s="133">
        <v>0.11</v>
      </c>
      <c r="Y123" s="133">
        <v>0.11</v>
      </c>
      <c r="Z123" s="133">
        <v>0.11</v>
      </c>
      <c r="AA123" s="133">
        <v>0.11</v>
      </c>
      <c r="AB123" s="133">
        <v>0.11</v>
      </c>
      <c r="AC123" s="133">
        <v>0.11</v>
      </c>
      <c r="AD123" s="133">
        <v>0.11</v>
      </c>
      <c r="AE123" s="133">
        <v>0.11</v>
      </c>
      <c r="AF123" s="133">
        <v>0.11</v>
      </c>
      <c r="AG123" s="133">
        <v>0.11</v>
      </c>
      <c r="AH123" s="133">
        <v>0.11</v>
      </c>
      <c r="AI123" s="133">
        <v>0.11</v>
      </c>
      <c r="AJ123" s="133">
        <v>0.11</v>
      </c>
      <c r="AK123" s="133">
        <v>0.11</v>
      </c>
      <c r="AL123" s="133">
        <v>0.11</v>
      </c>
      <c r="AM123" s="133">
        <v>0.11</v>
      </c>
      <c r="AN123" s="123"/>
      <c r="AO123" s="135">
        <f>AVERAGE(D123:O123)</f>
        <v>0.11000000000000003</v>
      </c>
      <c r="AP123" s="135">
        <f>AVERAGE(P123:AA123)</f>
        <v>0.11000000000000003</v>
      </c>
      <c r="AQ123" s="135">
        <f>AVERAGE(AB123:AM123)</f>
        <v>0.11000000000000003</v>
      </c>
    </row>
    <row r="124" spans="1:43" s="64" customFormat="1" ht="13.2" outlineLevel="1">
      <c r="A124" s="147" t="s">
        <v>214</v>
      </c>
      <c r="B124" s="126" t="s">
        <v>218</v>
      </c>
      <c r="C124" s="82"/>
      <c r="D124" s="132">
        <f t="shared" ref="D124:AM124" si="705">-(C121+D121)/2*D122/12</f>
        <v>-0.7055555555555556</v>
      </c>
      <c r="E124" s="132">
        <f t="shared" si="705"/>
        <v>-0.78126851851851864</v>
      </c>
      <c r="F124" s="132">
        <f t="shared" si="705"/>
        <v>-0.91864084876543217</v>
      </c>
      <c r="G124" s="132">
        <f t="shared" si="705"/>
        <v>-1.1115872936471196</v>
      </c>
      <c r="H124" s="132">
        <f t="shared" si="705"/>
        <v>-1.3556720660805472</v>
      </c>
      <c r="I124" s="132">
        <f t="shared" si="705"/>
        <v>-1.7134781595067139</v>
      </c>
      <c r="J124" s="132">
        <f t="shared" si="705"/>
        <v>-2.1758035632571335</v>
      </c>
      <c r="K124" s="132">
        <f t="shared" si="705"/>
        <v>-2.7343020691903122</v>
      </c>
      <c r="L124" s="132">
        <f t="shared" si="705"/>
        <v>-3.4479604061451981</v>
      </c>
      <c r="M124" s="132">
        <f t="shared" si="705"/>
        <v>-4.3709341430919917</v>
      </c>
      <c r="N124" s="132">
        <f t="shared" si="705"/>
        <v>-5.5530544554163876</v>
      </c>
      <c r="O124" s="132">
        <f t="shared" si="705"/>
        <v>-7.1068398984625381</v>
      </c>
      <c r="P124" s="132">
        <f t="shared" si="705"/>
        <v>-7.7357030641804565</v>
      </c>
      <c r="Q124" s="132">
        <f t="shared" si="705"/>
        <v>-7.2491320471031573</v>
      </c>
      <c r="R124" s="132">
        <f t="shared" si="705"/>
        <v>-6.8033457683633678</v>
      </c>
      <c r="S124" s="132">
        <f t="shared" si="705"/>
        <v>-6.3931544173588648</v>
      </c>
      <c r="T124" s="132">
        <f t="shared" si="705"/>
        <v>-6.0157190495551633</v>
      </c>
      <c r="U124" s="132">
        <f t="shared" si="705"/>
        <v>-5.668423917870423</v>
      </c>
      <c r="V124" s="132">
        <f t="shared" si="705"/>
        <v>-5.3488621629935968</v>
      </c>
      <c r="W124" s="132">
        <f t="shared" si="705"/>
        <v>-5.0548191262122373</v>
      </c>
      <c r="X124" s="132">
        <f t="shared" si="705"/>
        <v>-4.7842570011765595</v>
      </c>
      <c r="Y124" s="132">
        <f t="shared" si="705"/>
        <v>-4.5353007112908275</v>
      </c>
      <c r="Z124" s="132">
        <f t="shared" si="705"/>
        <v>-4.3062249148707048</v>
      </c>
      <c r="AA124" s="132">
        <f t="shared" si="705"/>
        <v>-4.0954420480084153</v>
      </c>
      <c r="AB124" s="132">
        <f t="shared" si="705"/>
        <v>-3.9014913222791789</v>
      </c>
      <c r="AC124" s="132">
        <f t="shared" si="705"/>
        <v>-3.7230286010397262</v>
      </c>
      <c r="AD124" s="132">
        <f t="shared" si="705"/>
        <v>-3.5588170841586138</v>
      </c>
      <c r="AE124" s="132">
        <f t="shared" si="705"/>
        <v>-3.4077187366207267</v>
      </c>
      <c r="AF124" s="132">
        <f t="shared" si="705"/>
        <v>-3.2686864016036314</v>
      </c>
      <c r="AG124" s="132">
        <f t="shared" si="705"/>
        <v>-3.1407565433670364</v>
      </c>
      <c r="AH124" s="132">
        <f t="shared" si="705"/>
        <v>-3.0230425696614009</v>
      </c>
      <c r="AI124" s="132">
        <f t="shared" si="705"/>
        <v>-2.9147286873779983</v>
      </c>
      <c r="AJ124" s="132">
        <f t="shared" si="705"/>
        <v>-2.8150642488582309</v>
      </c>
      <c r="AK124" s="132">
        <f t="shared" si="705"/>
        <v>-2.7233585496804378</v>
      </c>
      <c r="AL124" s="132">
        <f t="shared" si="705"/>
        <v>-2.6389760418712997</v>
      </c>
      <c r="AM124" s="132">
        <f t="shared" si="705"/>
        <v>-2.561331929367944</v>
      </c>
      <c r="AN124" s="123"/>
      <c r="AO124" s="83">
        <f>SUM(D124:O124)</f>
        <v>-31.975096977637449</v>
      </c>
      <c r="AP124" s="83">
        <f>SUM(P124:AA124)</f>
        <v>-67.990384228983771</v>
      </c>
      <c r="AQ124" s="83">
        <f>SUM(AB124:AM124)</f>
        <v>-37.67700071588623</v>
      </c>
    </row>
    <row r="125" spans="1:43" s="64" customFormat="1" ht="13.2" outlineLevel="1">
      <c r="A125" s="147" t="s">
        <v>215</v>
      </c>
      <c r="B125" s="126" t="s">
        <v>218</v>
      </c>
      <c r="C125" s="82"/>
      <c r="D125" s="132">
        <f t="shared" ref="D125:AM125" si="706">(C121+D121)/2*D123/12</f>
        <v>0.97013888888888899</v>
      </c>
      <c r="E125" s="132">
        <f t="shared" si="706"/>
        <v>1.0742442129629632</v>
      </c>
      <c r="F125" s="132">
        <f t="shared" si="706"/>
        <v>1.2631311670524694</v>
      </c>
      <c r="G125" s="132">
        <f t="shared" si="706"/>
        <v>1.5284325287647895</v>
      </c>
      <c r="H125" s="132">
        <f t="shared" si="706"/>
        <v>1.8640490908607523</v>
      </c>
      <c r="I125" s="132">
        <f t="shared" si="706"/>
        <v>2.3560324693217316</v>
      </c>
      <c r="J125" s="132">
        <f t="shared" si="706"/>
        <v>2.9917298994785586</v>
      </c>
      <c r="K125" s="132">
        <f t="shared" si="706"/>
        <v>3.7596653451366788</v>
      </c>
      <c r="L125" s="132">
        <f t="shared" si="706"/>
        <v>4.7409455584496474</v>
      </c>
      <c r="M125" s="132">
        <f t="shared" si="706"/>
        <v>6.0100344467514892</v>
      </c>
      <c r="N125" s="132">
        <f t="shared" si="706"/>
        <v>7.6354498761975336</v>
      </c>
      <c r="O125" s="132">
        <f t="shared" si="706"/>
        <v>9.7719048603859893</v>
      </c>
      <c r="P125" s="132">
        <f t="shared" si="706"/>
        <v>10.636591713248128</v>
      </c>
      <c r="Q125" s="132">
        <f t="shared" si="706"/>
        <v>9.9675565647668414</v>
      </c>
      <c r="R125" s="132">
        <f t="shared" si="706"/>
        <v>9.3546004314996321</v>
      </c>
      <c r="S125" s="132">
        <f t="shared" si="706"/>
        <v>8.7905873238684382</v>
      </c>
      <c r="T125" s="132">
        <f t="shared" si="706"/>
        <v>8.2716136931383506</v>
      </c>
      <c r="U125" s="132">
        <f t="shared" si="706"/>
        <v>7.7940828870718315</v>
      </c>
      <c r="V125" s="132">
        <f t="shared" si="706"/>
        <v>7.3546854741161951</v>
      </c>
      <c r="W125" s="132">
        <f t="shared" si="706"/>
        <v>6.9503762985418263</v>
      </c>
      <c r="X125" s="132">
        <f t="shared" si="706"/>
        <v>6.5783533766177698</v>
      </c>
      <c r="Y125" s="132">
        <f t="shared" si="706"/>
        <v>6.2360384780248879</v>
      </c>
      <c r="Z125" s="132">
        <f t="shared" si="706"/>
        <v>5.9210592579472179</v>
      </c>
      <c r="AA125" s="132">
        <f t="shared" si="706"/>
        <v>5.631232816011571</v>
      </c>
      <c r="AB125" s="132">
        <f t="shared" si="706"/>
        <v>5.364550568133871</v>
      </c>
      <c r="AC125" s="132">
        <f t="shared" si="706"/>
        <v>5.1191643264296234</v>
      </c>
      <c r="AD125" s="132">
        <f t="shared" si="706"/>
        <v>4.8933734907180932</v>
      </c>
      <c r="AE125" s="132">
        <f t="shared" si="706"/>
        <v>4.685613262853499</v>
      </c>
      <c r="AF125" s="132">
        <f t="shared" si="706"/>
        <v>4.4944438022049935</v>
      </c>
      <c r="AG125" s="132">
        <f t="shared" si="706"/>
        <v>4.3185402471296745</v>
      </c>
      <c r="AH125" s="132">
        <f t="shared" si="706"/>
        <v>4.1566835332844265</v>
      </c>
      <c r="AI125" s="132">
        <f t="shared" si="706"/>
        <v>4.0077519451447481</v>
      </c>
      <c r="AJ125" s="132">
        <f t="shared" si="706"/>
        <v>3.8707133421800672</v>
      </c>
      <c r="AK125" s="132">
        <f t="shared" si="706"/>
        <v>3.7446180058106022</v>
      </c>
      <c r="AL125" s="132">
        <f t="shared" si="706"/>
        <v>3.6285920575730373</v>
      </c>
      <c r="AM125" s="132">
        <f t="shared" si="706"/>
        <v>3.5218314028809234</v>
      </c>
      <c r="AN125" s="123"/>
      <c r="AO125" s="83">
        <f>SUM(D125:O125)</f>
        <v>43.965758344251491</v>
      </c>
      <c r="AP125" s="83">
        <f>SUM(P125:AA125)</f>
        <v>93.4867783148527</v>
      </c>
      <c r="AQ125" s="83">
        <f>SUM(AB125:AM125)</f>
        <v>51.805875984343558</v>
      </c>
    </row>
    <row r="126" spans="1:43" s="64" customFormat="1" ht="13.2" outlineLevel="1">
      <c r="A126" s="147" t="s">
        <v>201</v>
      </c>
      <c r="B126" s="126" t="s">
        <v>218</v>
      </c>
      <c r="C126" s="82"/>
      <c r="D126" s="131">
        <f t="shared" ref="D126:AM126" si="707">SUM(D124:D125)</f>
        <v>0.26458333333333339</v>
      </c>
      <c r="E126" s="131">
        <f t="shared" si="707"/>
        <v>0.2929756944444446</v>
      </c>
      <c r="F126" s="131">
        <f t="shared" si="707"/>
        <v>0.34449031828703724</v>
      </c>
      <c r="G126" s="131">
        <f t="shared" si="707"/>
        <v>0.41684523511766991</v>
      </c>
      <c r="H126" s="131">
        <f t="shared" si="707"/>
        <v>0.50837702478020508</v>
      </c>
      <c r="I126" s="131">
        <f t="shared" si="707"/>
        <v>0.64255430981501771</v>
      </c>
      <c r="J126" s="131">
        <f t="shared" si="707"/>
        <v>0.81592633622142507</v>
      </c>
      <c r="K126" s="131">
        <f t="shared" si="707"/>
        <v>1.0253632759463667</v>
      </c>
      <c r="L126" s="131">
        <f t="shared" si="707"/>
        <v>1.2929851523044493</v>
      </c>
      <c r="M126" s="131">
        <f t="shared" si="707"/>
        <v>1.6391003036594975</v>
      </c>
      <c r="N126" s="131">
        <f t="shared" si="707"/>
        <v>2.0823954207811459</v>
      </c>
      <c r="O126" s="131">
        <f t="shared" si="707"/>
        <v>2.6650649619234512</v>
      </c>
      <c r="P126" s="131">
        <f t="shared" si="707"/>
        <v>2.9008886490676717</v>
      </c>
      <c r="Q126" s="131">
        <f t="shared" si="707"/>
        <v>2.7184245176636841</v>
      </c>
      <c r="R126" s="131">
        <f t="shared" si="707"/>
        <v>2.5512546631362643</v>
      </c>
      <c r="S126" s="131">
        <f t="shared" si="707"/>
        <v>2.3974329065095734</v>
      </c>
      <c r="T126" s="131">
        <f t="shared" si="707"/>
        <v>2.2558946435831873</v>
      </c>
      <c r="U126" s="131">
        <f t="shared" si="707"/>
        <v>2.1256589692014085</v>
      </c>
      <c r="V126" s="131">
        <f t="shared" si="707"/>
        <v>2.0058233111225983</v>
      </c>
      <c r="W126" s="131">
        <f t="shared" si="707"/>
        <v>1.895557172329589</v>
      </c>
      <c r="X126" s="131">
        <f t="shared" si="707"/>
        <v>1.7940963754412103</v>
      </c>
      <c r="Y126" s="131">
        <f t="shared" si="707"/>
        <v>1.7007377667340604</v>
      </c>
      <c r="Z126" s="131">
        <f t="shared" si="707"/>
        <v>1.6148343430765131</v>
      </c>
      <c r="AA126" s="131">
        <f t="shared" si="707"/>
        <v>1.5357907680031557</v>
      </c>
      <c r="AB126" s="131">
        <f t="shared" si="707"/>
        <v>1.463059245854692</v>
      </c>
      <c r="AC126" s="131">
        <f t="shared" si="707"/>
        <v>1.3961357253898972</v>
      </c>
      <c r="AD126" s="131">
        <f t="shared" si="707"/>
        <v>1.3345564065594795</v>
      </c>
      <c r="AE126" s="131">
        <f t="shared" si="707"/>
        <v>1.2778945262327723</v>
      </c>
      <c r="AF126" s="131">
        <f t="shared" si="707"/>
        <v>1.2257574006013621</v>
      </c>
      <c r="AG126" s="131">
        <f t="shared" si="707"/>
        <v>1.1777837037626382</v>
      </c>
      <c r="AH126" s="131">
        <f t="shared" si="707"/>
        <v>1.1336409636230256</v>
      </c>
      <c r="AI126" s="131">
        <f t="shared" si="707"/>
        <v>1.0930232577667498</v>
      </c>
      <c r="AJ126" s="131">
        <f t="shared" si="707"/>
        <v>1.0556490933218363</v>
      </c>
      <c r="AK126" s="131">
        <f t="shared" si="707"/>
        <v>1.0212594561301644</v>
      </c>
      <c r="AL126" s="131">
        <f t="shared" si="707"/>
        <v>0.98961601570173752</v>
      </c>
      <c r="AM126" s="131">
        <f t="shared" si="707"/>
        <v>0.96049947351297948</v>
      </c>
      <c r="AN126" s="123"/>
      <c r="AO126" s="83">
        <f>SUM(D126:O126)</f>
        <v>11.990661366614045</v>
      </c>
      <c r="AP126" s="83">
        <f>SUM(P126:AA126)</f>
        <v>25.496394085868918</v>
      </c>
      <c r="AQ126" s="83">
        <f>SUM(AB126:AM126)</f>
        <v>14.128875268457332</v>
      </c>
    </row>
    <row r="127" spans="1:43" outlineLevel="1">
      <c r="A127" s="145" t="s">
        <v>208</v>
      </c>
    </row>
    <row r="128" spans="1:43" s="64" customFormat="1" ht="13.2" outlineLevel="1">
      <c r="A128" s="147" t="s">
        <v>217</v>
      </c>
      <c r="B128" s="122" t="s">
        <v>158</v>
      </c>
      <c r="C128" s="125"/>
      <c r="D128" s="89">
        <f>C128+D130</f>
        <v>0</v>
      </c>
      <c r="E128" s="89">
        <f>D128+E130</f>
        <v>0</v>
      </c>
      <c r="F128" s="89">
        <f t="shared" ref="F128:AM128" si="708">E128+F130</f>
        <v>0</v>
      </c>
      <c r="G128" s="89">
        <f t="shared" si="708"/>
        <v>0</v>
      </c>
      <c r="H128" s="89">
        <f t="shared" si="708"/>
        <v>0</v>
      </c>
      <c r="I128" s="89">
        <f t="shared" si="708"/>
        <v>0</v>
      </c>
      <c r="J128" s="89">
        <f t="shared" si="708"/>
        <v>0</v>
      </c>
      <c r="K128" s="89">
        <f t="shared" si="708"/>
        <v>0</v>
      </c>
      <c r="L128" s="89">
        <f t="shared" si="708"/>
        <v>0</v>
      </c>
      <c r="M128" s="89">
        <f t="shared" si="708"/>
        <v>0</v>
      </c>
      <c r="N128" s="89">
        <f t="shared" si="708"/>
        <v>0</v>
      </c>
      <c r="O128" s="89">
        <f t="shared" si="708"/>
        <v>0</v>
      </c>
      <c r="P128" s="89">
        <f t="shared" si="708"/>
        <v>0</v>
      </c>
      <c r="Q128" s="89">
        <f t="shared" si="708"/>
        <v>0</v>
      </c>
      <c r="R128" s="89">
        <f t="shared" si="708"/>
        <v>0</v>
      </c>
      <c r="S128" s="89">
        <f t="shared" si="708"/>
        <v>0</v>
      </c>
      <c r="T128" s="89">
        <f t="shared" si="708"/>
        <v>0</v>
      </c>
      <c r="U128" s="89">
        <f t="shared" si="708"/>
        <v>0</v>
      </c>
      <c r="V128" s="89">
        <f t="shared" si="708"/>
        <v>0</v>
      </c>
      <c r="W128" s="89">
        <f t="shared" si="708"/>
        <v>0</v>
      </c>
      <c r="X128" s="89">
        <f t="shared" si="708"/>
        <v>0</v>
      </c>
      <c r="Y128" s="89">
        <f t="shared" si="708"/>
        <v>0</v>
      </c>
      <c r="Z128" s="89">
        <f t="shared" si="708"/>
        <v>0</v>
      </c>
      <c r="AA128" s="89">
        <f t="shared" si="708"/>
        <v>0</v>
      </c>
      <c r="AB128" s="89">
        <f t="shared" si="708"/>
        <v>0</v>
      </c>
      <c r="AC128" s="89">
        <f t="shared" si="708"/>
        <v>0</v>
      </c>
      <c r="AD128" s="89">
        <f t="shared" si="708"/>
        <v>0</v>
      </c>
      <c r="AE128" s="89">
        <f t="shared" si="708"/>
        <v>0</v>
      </c>
      <c r="AF128" s="89">
        <f t="shared" si="708"/>
        <v>0</v>
      </c>
      <c r="AG128" s="89">
        <f t="shared" si="708"/>
        <v>0</v>
      </c>
      <c r="AH128" s="89">
        <f t="shared" si="708"/>
        <v>0</v>
      </c>
      <c r="AI128" s="89">
        <f t="shared" si="708"/>
        <v>0</v>
      </c>
      <c r="AJ128" s="89">
        <f t="shared" si="708"/>
        <v>0</v>
      </c>
      <c r="AK128" s="89">
        <f t="shared" si="708"/>
        <v>0</v>
      </c>
      <c r="AL128" s="89">
        <f t="shared" si="708"/>
        <v>0</v>
      </c>
      <c r="AM128" s="89">
        <f t="shared" si="708"/>
        <v>0</v>
      </c>
      <c r="AN128" s="123"/>
      <c r="AO128" s="83">
        <f>O128</f>
        <v>0</v>
      </c>
      <c r="AP128" s="83">
        <f>AA128</f>
        <v>0</v>
      </c>
      <c r="AQ128" s="83">
        <f>AM128</f>
        <v>0</v>
      </c>
    </row>
    <row r="129" spans="1:43" s="64" customFormat="1" ht="13.2" outlineLevel="1">
      <c r="A129" s="147" t="s">
        <v>216</v>
      </c>
      <c r="B129" s="122" t="s">
        <v>168</v>
      </c>
      <c r="C129" s="82"/>
      <c r="D129" s="133">
        <v>0.01</v>
      </c>
      <c r="E129" s="133">
        <v>0.01</v>
      </c>
      <c r="F129" s="133">
        <v>0.01</v>
      </c>
      <c r="G129" s="133">
        <v>0.01</v>
      </c>
      <c r="H129" s="133">
        <v>0.01</v>
      </c>
      <c r="I129" s="133">
        <v>0.01</v>
      </c>
      <c r="J129" s="133">
        <v>0.01</v>
      </c>
      <c r="K129" s="133">
        <v>0.01</v>
      </c>
      <c r="L129" s="133">
        <v>0.01</v>
      </c>
      <c r="M129" s="133">
        <v>0.01</v>
      </c>
      <c r="N129" s="133">
        <v>0.01</v>
      </c>
      <c r="O129" s="133">
        <v>0.01</v>
      </c>
      <c r="P129" s="133">
        <v>0.01</v>
      </c>
      <c r="Q129" s="133">
        <v>0.01</v>
      </c>
      <c r="R129" s="133">
        <v>0.01</v>
      </c>
      <c r="S129" s="133">
        <v>0.01</v>
      </c>
      <c r="T129" s="133">
        <v>0.01</v>
      </c>
      <c r="U129" s="133">
        <v>0.01</v>
      </c>
      <c r="V129" s="133">
        <v>0.01</v>
      </c>
      <c r="W129" s="133">
        <v>0.01</v>
      </c>
      <c r="X129" s="133">
        <v>0.01</v>
      </c>
      <c r="Y129" s="133">
        <v>0.01</v>
      </c>
      <c r="Z129" s="133">
        <v>0.01</v>
      </c>
      <c r="AA129" s="133">
        <v>0.01</v>
      </c>
      <c r="AB129" s="133">
        <v>0.01</v>
      </c>
      <c r="AC129" s="133">
        <v>0.01</v>
      </c>
      <c r="AD129" s="133">
        <v>0.01</v>
      </c>
      <c r="AE129" s="133">
        <v>0.01</v>
      </c>
      <c r="AF129" s="133">
        <v>0.01</v>
      </c>
      <c r="AG129" s="133">
        <v>0.01</v>
      </c>
      <c r="AH129" s="133">
        <v>0.01</v>
      </c>
      <c r="AI129" s="133">
        <v>0.01</v>
      </c>
      <c r="AJ129" s="133">
        <v>0.01</v>
      </c>
      <c r="AK129" s="133">
        <v>0.01</v>
      </c>
      <c r="AL129" s="133">
        <v>0.01</v>
      </c>
      <c r="AM129" s="133">
        <v>0.01</v>
      </c>
      <c r="AN129" s="123"/>
      <c r="AO129" s="83">
        <f>O129</f>
        <v>0.01</v>
      </c>
      <c r="AP129" s="83">
        <f>AA129</f>
        <v>0.01</v>
      </c>
      <c r="AQ129" s="83">
        <f>AM129</f>
        <v>0.01</v>
      </c>
    </row>
    <row r="130" spans="1:43" s="64" customFormat="1" ht="13.2" outlineLevel="1">
      <c r="A130" s="147" t="s">
        <v>209</v>
      </c>
      <c r="B130" s="122" t="s">
        <v>158</v>
      </c>
      <c r="C130" s="82"/>
      <c r="D130" s="89">
        <f>INT(C128*D129)</f>
        <v>0</v>
      </c>
      <c r="E130" s="89">
        <f>INT(D128*E129)</f>
        <v>0</v>
      </c>
      <c r="F130" s="89">
        <f t="shared" ref="F130" si="709">INT(E128*F129)</f>
        <v>0</v>
      </c>
      <c r="G130" s="89">
        <f t="shared" ref="G130" si="710">INT(F128*G129)</f>
        <v>0</v>
      </c>
      <c r="H130" s="89">
        <f t="shared" ref="H130" si="711">INT(G128*H129)</f>
        <v>0</v>
      </c>
      <c r="I130" s="89">
        <f t="shared" ref="I130" si="712">INT(H128*I129)</f>
        <v>0</v>
      </c>
      <c r="J130" s="89">
        <f t="shared" ref="J130" si="713">INT(I128*J129)</f>
        <v>0</v>
      </c>
      <c r="K130" s="89">
        <f t="shared" ref="K130" si="714">INT(J128*K129)</f>
        <v>0</v>
      </c>
      <c r="L130" s="89">
        <f t="shared" ref="L130" si="715">INT(K128*L129)</f>
        <v>0</v>
      </c>
      <c r="M130" s="89">
        <f t="shared" ref="M130" si="716">INT(L128*M129)</f>
        <v>0</v>
      </c>
      <c r="N130" s="89">
        <f t="shared" ref="N130" si="717">INT(M128*N129)</f>
        <v>0</v>
      </c>
      <c r="O130" s="89">
        <f t="shared" ref="O130" si="718">INT(N128*O129)</f>
        <v>0</v>
      </c>
      <c r="P130" s="89">
        <f t="shared" ref="P130" si="719">INT(O128*P129)</f>
        <v>0</v>
      </c>
      <c r="Q130" s="89">
        <f t="shared" ref="Q130" si="720">INT(P128*Q129)</f>
        <v>0</v>
      </c>
      <c r="R130" s="89">
        <f t="shared" ref="R130" si="721">INT(Q128*R129)</f>
        <v>0</v>
      </c>
      <c r="S130" s="89">
        <f t="shared" ref="S130" si="722">INT(R128*S129)</f>
        <v>0</v>
      </c>
      <c r="T130" s="89">
        <f t="shared" ref="T130" si="723">INT(S128*T129)</f>
        <v>0</v>
      </c>
      <c r="U130" s="89">
        <f t="shared" ref="U130" si="724">INT(T128*U129)</f>
        <v>0</v>
      </c>
      <c r="V130" s="89">
        <f t="shared" ref="V130" si="725">INT(U128*V129)</f>
        <v>0</v>
      </c>
      <c r="W130" s="89">
        <f t="shared" ref="W130" si="726">INT(V128*W129)</f>
        <v>0</v>
      </c>
      <c r="X130" s="89">
        <f t="shared" ref="X130" si="727">INT(W128*X129)</f>
        <v>0</v>
      </c>
      <c r="Y130" s="89">
        <f t="shared" ref="Y130" si="728">INT(X128*Y129)</f>
        <v>0</v>
      </c>
      <c r="Z130" s="89">
        <f t="shared" ref="Z130" si="729">INT(Y128*Z129)</f>
        <v>0</v>
      </c>
      <c r="AA130" s="89">
        <f t="shared" ref="AA130" si="730">INT(Z128*AA129)</f>
        <v>0</v>
      </c>
      <c r="AB130" s="89">
        <f t="shared" ref="AB130" si="731">INT(AA128*AB129)</f>
        <v>0</v>
      </c>
      <c r="AC130" s="89">
        <f t="shared" ref="AC130" si="732">INT(AB128*AC129)</f>
        <v>0</v>
      </c>
      <c r="AD130" s="89">
        <f t="shared" ref="AD130" si="733">INT(AC128*AD129)</f>
        <v>0</v>
      </c>
      <c r="AE130" s="89">
        <f t="shared" ref="AE130" si="734">INT(AD128*AE129)</f>
        <v>0</v>
      </c>
      <c r="AF130" s="89">
        <f t="shared" ref="AF130" si="735">INT(AE128*AF129)</f>
        <v>0</v>
      </c>
      <c r="AG130" s="89">
        <f t="shared" ref="AG130" si="736">INT(AF128*AG129)</f>
        <v>0</v>
      </c>
      <c r="AH130" s="89">
        <f t="shared" ref="AH130" si="737">INT(AG128*AH129)</f>
        <v>0</v>
      </c>
      <c r="AI130" s="89">
        <f t="shared" ref="AI130" si="738">INT(AH128*AI129)</f>
        <v>0</v>
      </c>
      <c r="AJ130" s="89">
        <f t="shared" ref="AJ130" si="739">INT(AI128*AJ129)</f>
        <v>0</v>
      </c>
      <c r="AK130" s="89">
        <f t="shared" ref="AK130" si="740">INT(AJ128*AK129)</f>
        <v>0</v>
      </c>
      <c r="AL130" s="89">
        <f t="shared" ref="AL130" si="741">INT(AK128*AL129)</f>
        <v>0</v>
      </c>
      <c r="AM130" s="89">
        <f t="shared" ref="AM130" si="742">INT(AL128*AM129)</f>
        <v>0</v>
      </c>
      <c r="AN130" s="123"/>
      <c r="AO130" s="83">
        <f>SUM(D130:O130)</f>
        <v>0</v>
      </c>
      <c r="AP130" s="83">
        <f>SUM(P130:AA130)</f>
        <v>0</v>
      </c>
      <c r="AQ130" s="83">
        <f>SUM(AB130:AM130)</f>
        <v>0</v>
      </c>
    </row>
    <row r="131" spans="1:43" s="64" customFormat="1" ht="13.2" outlineLevel="1">
      <c r="A131" s="147" t="s">
        <v>219</v>
      </c>
      <c r="B131" s="126" t="s">
        <v>220</v>
      </c>
      <c r="C131" s="82"/>
      <c r="D131" s="125">
        <v>50</v>
      </c>
      <c r="E131" s="125">
        <v>50</v>
      </c>
      <c r="F131" s="125">
        <v>50</v>
      </c>
      <c r="G131" s="125">
        <v>50</v>
      </c>
      <c r="H131" s="125">
        <v>50</v>
      </c>
      <c r="I131" s="125">
        <v>50</v>
      </c>
      <c r="J131" s="125">
        <v>50</v>
      </c>
      <c r="K131" s="125">
        <v>50</v>
      </c>
      <c r="L131" s="125">
        <v>50</v>
      </c>
      <c r="M131" s="125">
        <v>50</v>
      </c>
      <c r="N131" s="125">
        <v>50</v>
      </c>
      <c r="O131" s="125">
        <v>50</v>
      </c>
      <c r="P131" s="125">
        <v>50</v>
      </c>
      <c r="Q131" s="125">
        <v>50</v>
      </c>
      <c r="R131" s="125">
        <v>50</v>
      </c>
      <c r="S131" s="125">
        <v>50</v>
      </c>
      <c r="T131" s="125">
        <v>50</v>
      </c>
      <c r="U131" s="125">
        <v>50</v>
      </c>
      <c r="V131" s="125">
        <v>50</v>
      </c>
      <c r="W131" s="125">
        <v>50</v>
      </c>
      <c r="X131" s="125">
        <v>50</v>
      </c>
      <c r="Y131" s="125">
        <v>50</v>
      </c>
      <c r="Z131" s="125">
        <v>50</v>
      </c>
      <c r="AA131" s="125">
        <v>50</v>
      </c>
      <c r="AB131" s="125">
        <v>50</v>
      </c>
      <c r="AC131" s="125">
        <v>50</v>
      </c>
      <c r="AD131" s="125">
        <v>50</v>
      </c>
      <c r="AE131" s="125">
        <v>50</v>
      </c>
      <c r="AF131" s="125">
        <v>50</v>
      </c>
      <c r="AG131" s="125">
        <v>50</v>
      </c>
      <c r="AH131" s="125">
        <v>50</v>
      </c>
      <c r="AI131" s="125">
        <v>50</v>
      </c>
      <c r="AJ131" s="125">
        <v>50</v>
      </c>
      <c r="AK131" s="125">
        <v>50</v>
      </c>
      <c r="AL131" s="125">
        <v>50</v>
      </c>
      <c r="AM131" s="125">
        <v>50</v>
      </c>
      <c r="AN131" s="123"/>
      <c r="AO131" s="83">
        <f>AVERAGE(D131:O131)</f>
        <v>50</v>
      </c>
      <c r="AP131" s="83">
        <f>AVERAGE(P131:AA131)</f>
        <v>50</v>
      </c>
      <c r="AQ131" s="83">
        <f>AVERAGE(AB131:AM131)</f>
        <v>50</v>
      </c>
    </row>
    <row r="132" spans="1:43" s="64" customFormat="1" ht="13.2" outlineLevel="1">
      <c r="A132" s="147" t="s">
        <v>210</v>
      </c>
      <c r="B132" s="126" t="s">
        <v>220</v>
      </c>
      <c r="C132" s="82"/>
      <c r="D132" s="89">
        <f>D130*D131</f>
        <v>0</v>
      </c>
      <c r="E132" s="89">
        <f>E130*E131</f>
        <v>0</v>
      </c>
      <c r="F132" s="89">
        <f t="shared" ref="F132:AM132" si="743">F130*F131</f>
        <v>0</v>
      </c>
      <c r="G132" s="89">
        <f t="shared" si="743"/>
        <v>0</v>
      </c>
      <c r="H132" s="89">
        <f t="shared" si="743"/>
        <v>0</v>
      </c>
      <c r="I132" s="89">
        <f t="shared" si="743"/>
        <v>0</v>
      </c>
      <c r="J132" s="89">
        <f t="shared" si="743"/>
        <v>0</v>
      </c>
      <c r="K132" s="89">
        <f t="shared" si="743"/>
        <v>0</v>
      </c>
      <c r="L132" s="89">
        <f t="shared" si="743"/>
        <v>0</v>
      </c>
      <c r="M132" s="89">
        <f t="shared" si="743"/>
        <v>0</v>
      </c>
      <c r="N132" s="89">
        <f t="shared" si="743"/>
        <v>0</v>
      </c>
      <c r="O132" s="89">
        <f t="shared" si="743"/>
        <v>0</v>
      </c>
      <c r="P132" s="89">
        <f t="shared" si="743"/>
        <v>0</v>
      </c>
      <c r="Q132" s="89">
        <f t="shared" si="743"/>
        <v>0</v>
      </c>
      <c r="R132" s="89">
        <f t="shared" si="743"/>
        <v>0</v>
      </c>
      <c r="S132" s="89">
        <f t="shared" si="743"/>
        <v>0</v>
      </c>
      <c r="T132" s="89">
        <f t="shared" si="743"/>
        <v>0</v>
      </c>
      <c r="U132" s="89">
        <f t="shared" si="743"/>
        <v>0</v>
      </c>
      <c r="V132" s="89">
        <f t="shared" si="743"/>
        <v>0</v>
      </c>
      <c r="W132" s="89">
        <f t="shared" si="743"/>
        <v>0</v>
      </c>
      <c r="X132" s="89">
        <f t="shared" si="743"/>
        <v>0</v>
      </c>
      <c r="Y132" s="89">
        <f t="shared" si="743"/>
        <v>0</v>
      </c>
      <c r="Z132" s="89">
        <f t="shared" si="743"/>
        <v>0</v>
      </c>
      <c r="AA132" s="89">
        <f t="shared" si="743"/>
        <v>0</v>
      </c>
      <c r="AB132" s="89">
        <f t="shared" si="743"/>
        <v>0</v>
      </c>
      <c r="AC132" s="89">
        <f t="shared" si="743"/>
        <v>0</v>
      </c>
      <c r="AD132" s="89">
        <f t="shared" si="743"/>
        <v>0</v>
      </c>
      <c r="AE132" s="89">
        <f t="shared" si="743"/>
        <v>0</v>
      </c>
      <c r="AF132" s="89">
        <f t="shared" si="743"/>
        <v>0</v>
      </c>
      <c r="AG132" s="89">
        <f t="shared" si="743"/>
        <v>0</v>
      </c>
      <c r="AH132" s="89">
        <f t="shared" si="743"/>
        <v>0</v>
      </c>
      <c r="AI132" s="89">
        <f t="shared" si="743"/>
        <v>0</v>
      </c>
      <c r="AJ132" s="89">
        <f t="shared" si="743"/>
        <v>0</v>
      </c>
      <c r="AK132" s="89">
        <f t="shared" si="743"/>
        <v>0</v>
      </c>
      <c r="AL132" s="89">
        <f t="shared" si="743"/>
        <v>0</v>
      </c>
      <c r="AM132" s="89">
        <f t="shared" si="743"/>
        <v>0</v>
      </c>
      <c r="AN132" s="123"/>
      <c r="AO132" s="83">
        <f>SUM(D132:O132)</f>
        <v>0</v>
      </c>
      <c r="AP132" s="83">
        <f>SUM(P132:AA132)</f>
        <v>0</v>
      </c>
      <c r="AQ132" s="83">
        <f>SUM(AB132:AM132)</f>
        <v>0</v>
      </c>
    </row>
    <row r="133" spans="1:43" s="64" customFormat="1" ht="13.2" outlineLevel="1">
      <c r="A133" s="147" t="s">
        <v>211</v>
      </c>
      <c r="B133" s="126" t="s">
        <v>220</v>
      </c>
      <c r="C133" s="82"/>
      <c r="D133" s="89"/>
      <c r="E133" s="89">
        <f t="shared" ref="E133:AM133" si="744">-D139/2</f>
        <v>0</v>
      </c>
      <c r="F133" s="89">
        <f t="shared" si="744"/>
        <v>0</v>
      </c>
      <c r="G133" s="89">
        <f t="shared" si="744"/>
        <v>0</v>
      </c>
      <c r="H133" s="89">
        <f t="shared" si="744"/>
        <v>0</v>
      </c>
      <c r="I133" s="89">
        <f t="shared" si="744"/>
        <v>0</v>
      </c>
      <c r="J133" s="89">
        <f t="shared" si="744"/>
        <v>0</v>
      </c>
      <c r="K133" s="89">
        <f t="shared" si="744"/>
        <v>0</v>
      </c>
      <c r="L133" s="89">
        <f t="shared" si="744"/>
        <v>0</v>
      </c>
      <c r="M133" s="89">
        <f t="shared" si="744"/>
        <v>0</v>
      </c>
      <c r="N133" s="89">
        <f t="shared" si="744"/>
        <v>0</v>
      </c>
      <c r="O133" s="89">
        <f t="shared" si="744"/>
        <v>0</v>
      </c>
      <c r="P133" s="89">
        <f t="shared" si="744"/>
        <v>0</v>
      </c>
      <c r="Q133" s="89">
        <f t="shared" si="744"/>
        <v>0</v>
      </c>
      <c r="R133" s="89">
        <f t="shared" si="744"/>
        <v>0</v>
      </c>
      <c r="S133" s="89">
        <f t="shared" si="744"/>
        <v>0</v>
      </c>
      <c r="T133" s="89">
        <f t="shared" si="744"/>
        <v>0</v>
      </c>
      <c r="U133" s="89">
        <f t="shared" si="744"/>
        <v>0</v>
      </c>
      <c r="V133" s="89">
        <f t="shared" si="744"/>
        <v>0</v>
      </c>
      <c r="W133" s="89">
        <f t="shared" si="744"/>
        <v>0</v>
      </c>
      <c r="X133" s="89">
        <f t="shared" si="744"/>
        <v>0</v>
      </c>
      <c r="Y133" s="89">
        <f t="shared" si="744"/>
        <v>0</v>
      </c>
      <c r="Z133" s="89">
        <f t="shared" si="744"/>
        <v>0</v>
      </c>
      <c r="AA133" s="89">
        <f t="shared" si="744"/>
        <v>0</v>
      </c>
      <c r="AB133" s="89">
        <f t="shared" si="744"/>
        <v>0</v>
      </c>
      <c r="AC133" s="89">
        <f t="shared" si="744"/>
        <v>0</v>
      </c>
      <c r="AD133" s="89">
        <f t="shared" si="744"/>
        <v>0</v>
      </c>
      <c r="AE133" s="89">
        <f t="shared" si="744"/>
        <v>0</v>
      </c>
      <c r="AF133" s="89">
        <f t="shared" si="744"/>
        <v>0</v>
      </c>
      <c r="AG133" s="89">
        <f t="shared" si="744"/>
        <v>0</v>
      </c>
      <c r="AH133" s="89">
        <f t="shared" si="744"/>
        <v>0</v>
      </c>
      <c r="AI133" s="89">
        <f t="shared" si="744"/>
        <v>0</v>
      </c>
      <c r="AJ133" s="89">
        <f t="shared" si="744"/>
        <v>0</v>
      </c>
      <c r="AK133" s="89">
        <f t="shared" si="744"/>
        <v>0</v>
      </c>
      <c r="AL133" s="89">
        <f t="shared" si="744"/>
        <v>0</v>
      </c>
      <c r="AM133" s="89">
        <f t="shared" si="744"/>
        <v>0</v>
      </c>
      <c r="AN133" s="123"/>
      <c r="AO133" s="83">
        <f>SUM(D133:O133)</f>
        <v>0</v>
      </c>
      <c r="AP133" s="83">
        <f>SUM(P133:AA133)</f>
        <v>0</v>
      </c>
      <c r="AQ133" s="83">
        <f>SUM(AB133:AM133)</f>
        <v>0</v>
      </c>
    </row>
    <row r="134" spans="1:43" s="130" customFormat="1" ht="13.2" outlineLevel="1">
      <c r="A134" s="147" t="s">
        <v>163</v>
      </c>
      <c r="B134" s="126" t="s">
        <v>164</v>
      </c>
      <c r="C134" s="127"/>
      <c r="D134" s="125">
        <v>12</v>
      </c>
      <c r="E134" s="125">
        <v>12</v>
      </c>
      <c r="F134" s="125">
        <v>12</v>
      </c>
      <c r="G134" s="125">
        <v>12</v>
      </c>
      <c r="H134" s="125">
        <v>12</v>
      </c>
      <c r="I134" s="125">
        <v>12</v>
      </c>
      <c r="J134" s="125">
        <v>12</v>
      </c>
      <c r="K134" s="125">
        <v>12</v>
      </c>
      <c r="L134" s="125">
        <v>12</v>
      </c>
      <c r="M134" s="125">
        <v>12</v>
      </c>
      <c r="N134" s="125">
        <v>12</v>
      </c>
      <c r="O134" s="125">
        <v>12</v>
      </c>
      <c r="P134" s="125">
        <v>12</v>
      </c>
      <c r="Q134" s="125">
        <v>12</v>
      </c>
      <c r="R134" s="125">
        <v>12</v>
      </c>
      <c r="S134" s="125">
        <v>12</v>
      </c>
      <c r="T134" s="125">
        <v>12</v>
      </c>
      <c r="U134" s="125">
        <v>12</v>
      </c>
      <c r="V134" s="125">
        <v>12</v>
      </c>
      <c r="W134" s="125">
        <v>12</v>
      </c>
      <c r="X134" s="125">
        <v>12</v>
      </c>
      <c r="Y134" s="125">
        <v>12</v>
      </c>
      <c r="Z134" s="125">
        <v>12</v>
      </c>
      <c r="AA134" s="125">
        <v>12</v>
      </c>
      <c r="AB134" s="125">
        <v>12</v>
      </c>
      <c r="AC134" s="125">
        <v>12</v>
      </c>
      <c r="AD134" s="125">
        <v>12</v>
      </c>
      <c r="AE134" s="125">
        <v>12</v>
      </c>
      <c r="AF134" s="125">
        <v>12</v>
      </c>
      <c r="AG134" s="125">
        <v>12</v>
      </c>
      <c r="AH134" s="125">
        <v>12</v>
      </c>
      <c r="AI134" s="125">
        <v>12</v>
      </c>
      <c r="AJ134" s="125">
        <v>12</v>
      </c>
      <c r="AK134" s="125">
        <v>12</v>
      </c>
      <c r="AL134" s="125">
        <v>12</v>
      </c>
      <c r="AM134" s="125">
        <v>12</v>
      </c>
      <c r="AN134" s="128"/>
      <c r="AO134" s="83">
        <f>AVERAGE(D134:O134)</f>
        <v>12</v>
      </c>
      <c r="AP134" s="83">
        <f>AVERAGE(P134:AA134)</f>
        <v>12</v>
      </c>
      <c r="AQ134" s="83">
        <f>AVERAGE(AB134:AM134)</f>
        <v>12</v>
      </c>
    </row>
    <row r="135" spans="1:43" s="64" customFormat="1" ht="13.2" outlineLevel="1">
      <c r="A135" s="147" t="s">
        <v>212</v>
      </c>
      <c r="B135" s="126" t="s">
        <v>220</v>
      </c>
      <c r="C135" s="82"/>
      <c r="D135" s="123">
        <f>C136/D134</f>
        <v>0</v>
      </c>
      <c r="E135" s="123">
        <f>D136/E134</f>
        <v>0</v>
      </c>
      <c r="F135" s="123">
        <f>E136/F134</f>
        <v>0</v>
      </c>
      <c r="G135" s="123">
        <f>F136/G134</f>
        <v>0</v>
      </c>
      <c r="H135" s="123">
        <f t="shared" ref="H135" si="745">G136/H134</f>
        <v>0</v>
      </c>
      <c r="I135" s="123">
        <f t="shared" ref="I135" si="746">H136/I134</f>
        <v>0</v>
      </c>
      <c r="J135" s="123">
        <f t="shared" ref="J135" si="747">I136/J134</f>
        <v>0</v>
      </c>
      <c r="K135" s="123">
        <f t="shared" ref="K135" si="748">J136/K134</f>
        <v>0</v>
      </c>
      <c r="L135" s="123">
        <f t="shared" ref="L135" si="749">K136/L134</f>
        <v>0</v>
      </c>
      <c r="M135" s="123">
        <f t="shared" ref="M135" si="750">L136/M134</f>
        <v>0</v>
      </c>
      <c r="N135" s="123">
        <f t="shared" ref="N135" si="751">M136/N134</f>
        <v>0</v>
      </c>
      <c r="O135" s="123">
        <f t="shared" ref="O135" si="752">N136/O134</f>
        <v>0</v>
      </c>
      <c r="P135" s="123">
        <f t="shared" ref="P135" si="753">O136/P134</f>
        <v>0</v>
      </c>
      <c r="Q135" s="123">
        <f t="shared" ref="Q135" si="754">P136/Q134</f>
        <v>0</v>
      </c>
      <c r="R135" s="123">
        <f t="shared" ref="R135" si="755">Q136/R134</f>
        <v>0</v>
      </c>
      <c r="S135" s="123">
        <f t="shared" ref="S135" si="756">R136/S134</f>
        <v>0</v>
      </c>
      <c r="T135" s="123">
        <f t="shared" ref="T135" si="757">S136/T134</f>
        <v>0</v>
      </c>
      <c r="U135" s="123">
        <f t="shared" ref="U135" si="758">T136/U134</f>
        <v>0</v>
      </c>
      <c r="V135" s="123">
        <f t="shared" ref="V135" si="759">U136/V134</f>
        <v>0</v>
      </c>
      <c r="W135" s="123">
        <f t="shared" ref="W135" si="760">V136/W134</f>
        <v>0</v>
      </c>
      <c r="X135" s="123">
        <f t="shared" ref="X135" si="761">W136/X134</f>
        <v>0</v>
      </c>
      <c r="Y135" s="123">
        <f t="shared" ref="Y135" si="762">X136/Y134</f>
        <v>0</v>
      </c>
      <c r="Z135" s="123">
        <f t="shared" ref="Z135" si="763">Y136/Z134</f>
        <v>0</v>
      </c>
      <c r="AA135" s="123">
        <f t="shared" ref="AA135" si="764">Z136/AA134</f>
        <v>0</v>
      </c>
      <c r="AB135" s="123">
        <f t="shared" ref="AB135" si="765">AA136/AB134</f>
        <v>0</v>
      </c>
      <c r="AC135" s="123">
        <f t="shared" ref="AC135" si="766">AB136/AC134</f>
        <v>0</v>
      </c>
      <c r="AD135" s="123">
        <f t="shared" ref="AD135" si="767">AC136/AD134</f>
        <v>0</v>
      </c>
      <c r="AE135" s="123">
        <f t="shared" ref="AE135" si="768">AD136/AE134</f>
        <v>0</v>
      </c>
      <c r="AF135" s="123">
        <f t="shared" ref="AF135" si="769">AE136/AF134</f>
        <v>0</v>
      </c>
      <c r="AG135" s="123">
        <f t="shared" ref="AG135" si="770">AF136/AG134</f>
        <v>0</v>
      </c>
      <c r="AH135" s="123">
        <f t="shared" ref="AH135" si="771">AG136/AH134</f>
        <v>0</v>
      </c>
      <c r="AI135" s="123">
        <f t="shared" ref="AI135" si="772">AH136/AI134</f>
        <v>0</v>
      </c>
      <c r="AJ135" s="123">
        <f t="shared" ref="AJ135" si="773">AI136/AJ134</f>
        <v>0</v>
      </c>
      <c r="AK135" s="123">
        <f t="shared" ref="AK135" si="774">AJ136/AK134</f>
        <v>0</v>
      </c>
      <c r="AL135" s="123">
        <f t="shared" ref="AL135" si="775">AK136/AL134</f>
        <v>0</v>
      </c>
      <c r="AM135" s="123">
        <f t="shared" ref="AM135" si="776">AL136/AM134</f>
        <v>0</v>
      </c>
      <c r="AN135" s="123"/>
      <c r="AO135" s="83">
        <f>SUM(D135:O135)</f>
        <v>0</v>
      </c>
      <c r="AP135" s="83">
        <f>SUM(P135:AA135)</f>
        <v>0</v>
      </c>
      <c r="AQ135" s="83">
        <f>SUM(AB135:AM135)</f>
        <v>0</v>
      </c>
    </row>
    <row r="136" spans="1:43" s="86" customFormat="1" ht="13.2" outlineLevel="1">
      <c r="A136" s="147" t="s">
        <v>213</v>
      </c>
      <c r="B136" s="126" t="s">
        <v>220</v>
      </c>
      <c r="C136" s="125"/>
      <c r="D136" s="132">
        <f>C136+D132-D135+D133</f>
        <v>0</v>
      </c>
      <c r="E136" s="132">
        <f>D136+E132-E135+E133</f>
        <v>0</v>
      </c>
      <c r="F136" s="132">
        <f t="shared" ref="F136" si="777">E136+F132-F135+F133</f>
        <v>0</v>
      </c>
      <c r="G136" s="132">
        <f t="shared" ref="G136" si="778">F136+G132-G135+G133</f>
        <v>0</v>
      </c>
      <c r="H136" s="132">
        <f t="shared" ref="H136" si="779">G136+H132-H135+H133</f>
        <v>0</v>
      </c>
      <c r="I136" s="132">
        <f t="shared" ref="I136" si="780">H136+I132-I135+I133</f>
        <v>0</v>
      </c>
      <c r="J136" s="132">
        <f t="shared" ref="J136" si="781">I136+J132-J135+J133</f>
        <v>0</v>
      </c>
      <c r="K136" s="132">
        <f t="shared" ref="K136" si="782">J136+K132-K135+K133</f>
        <v>0</v>
      </c>
      <c r="L136" s="132">
        <f t="shared" ref="L136" si="783">K136+L132-L135+L133</f>
        <v>0</v>
      </c>
      <c r="M136" s="132">
        <f t="shared" ref="M136" si="784">L136+M132-M135+M133</f>
        <v>0</v>
      </c>
      <c r="N136" s="132">
        <f t="shared" ref="N136" si="785">M136+N132-N135+N133</f>
        <v>0</v>
      </c>
      <c r="O136" s="132">
        <f t="shared" ref="O136" si="786">N136+O132-O135+O133</f>
        <v>0</v>
      </c>
      <c r="P136" s="132">
        <f t="shared" ref="P136" si="787">O136+P132-P135+P133</f>
        <v>0</v>
      </c>
      <c r="Q136" s="132">
        <f t="shared" ref="Q136" si="788">P136+Q132-Q135+Q133</f>
        <v>0</v>
      </c>
      <c r="R136" s="132">
        <f t="shared" ref="R136" si="789">Q136+R132-R135+R133</f>
        <v>0</v>
      </c>
      <c r="S136" s="132">
        <f t="shared" ref="S136" si="790">R136+S132-S135+S133</f>
        <v>0</v>
      </c>
      <c r="T136" s="132">
        <f t="shared" ref="T136" si="791">S136+T132-T135+T133</f>
        <v>0</v>
      </c>
      <c r="U136" s="132">
        <f t="shared" ref="U136" si="792">T136+U132-U135+U133</f>
        <v>0</v>
      </c>
      <c r="V136" s="132">
        <f t="shared" ref="V136" si="793">U136+V132-V135+V133</f>
        <v>0</v>
      </c>
      <c r="W136" s="132">
        <f t="shared" ref="W136" si="794">V136+W132-W135+W133</f>
        <v>0</v>
      </c>
      <c r="X136" s="132">
        <f t="shared" ref="X136" si="795">W136+X132-X135+X133</f>
        <v>0</v>
      </c>
      <c r="Y136" s="132">
        <f t="shared" ref="Y136" si="796">X136+Y132-Y135+Y133</f>
        <v>0</v>
      </c>
      <c r="Z136" s="132">
        <f t="shared" ref="Z136" si="797">Y136+Z132-Z135+Z133</f>
        <v>0</v>
      </c>
      <c r="AA136" s="132">
        <f t="shared" ref="AA136" si="798">Z136+AA132-AA135+AA133</f>
        <v>0</v>
      </c>
      <c r="AB136" s="132">
        <f t="shared" ref="AB136" si="799">AA136+AB132-AB135+AB133</f>
        <v>0</v>
      </c>
      <c r="AC136" s="132">
        <f t="shared" ref="AC136" si="800">AB136+AC132-AC135+AC133</f>
        <v>0</v>
      </c>
      <c r="AD136" s="132">
        <f t="shared" ref="AD136" si="801">AC136+AD132-AD135+AD133</f>
        <v>0</v>
      </c>
      <c r="AE136" s="132">
        <f t="shared" ref="AE136" si="802">AD136+AE132-AE135+AE133</f>
        <v>0</v>
      </c>
      <c r="AF136" s="132">
        <f t="shared" ref="AF136" si="803">AE136+AF132-AF135+AF133</f>
        <v>0</v>
      </c>
      <c r="AG136" s="132">
        <f t="shared" ref="AG136" si="804">AF136+AG132-AG135+AG133</f>
        <v>0</v>
      </c>
      <c r="AH136" s="132">
        <f t="shared" ref="AH136" si="805">AG136+AH132-AH135+AH133</f>
        <v>0</v>
      </c>
      <c r="AI136" s="132">
        <f t="shared" ref="AI136" si="806">AH136+AI132-AI135+AI133</f>
        <v>0</v>
      </c>
      <c r="AJ136" s="132">
        <f t="shared" ref="AJ136" si="807">AI136+AJ132-AJ135+AJ133</f>
        <v>0</v>
      </c>
      <c r="AK136" s="132">
        <f t="shared" ref="AK136" si="808">AJ136+AK132-AK135+AK133</f>
        <v>0</v>
      </c>
      <c r="AL136" s="132">
        <f t="shared" ref="AL136" si="809">AK136+AL132-AL135+AL133</f>
        <v>0</v>
      </c>
      <c r="AM136" s="132">
        <f t="shared" ref="AM136" si="810">AL136+AM132-AM135+AM133</f>
        <v>0</v>
      </c>
      <c r="AN136" s="84"/>
      <c r="AO136" s="83">
        <f>O136</f>
        <v>0</v>
      </c>
      <c r="AP136" s="83">
        <f>AA136</f>
        <v>0</v>
      </c>
      <c r="AQ136" s="83">
        <f>AM136</f>
        <v>0</v>
      </c>
    </row>
    <row r="137" spans="1:43" s="64" customFormat="1" ht="13.2" outlineLevel="1">
      <c r="A137" s="147" t="s">
        <v>170</v>
      </c>
      <c r="B137" s="126" t="s">
        <v>168</v>
      </c>
      <c r="C137" s="82"/>
      <c r="D137" s="133">
        <v>0.14000000000000001</v>
      </c>
      <c r="E137" s="133">
        <v>0.14000000000000001</v>
      </c>
      <c r="F137" s="133">
        <v>0.14000000000000001</v>
      </c>
      <c r="G137" s="133">
        <v>0.14000000000000001</v>
      </c>
      <c r="H137" s="133">
        <v>0.14000000000000001</v>
      </c>
      <c r="I137" s="133">
        <v>0.14000000000000001</v>
      </c>
      <c r="J137" s="133">
        <v>0.14000000000000001</v>
      </c>
      <c r="K137" s="133">
        <v>0.14000000000000001</v>
      </c>
      <c r="L137" s="133">
        <v>0.14000000000000001</v>
      </c>
      <c r="M137" s="133">
        <v>0.14000000000000001</v>
      </c>
      <c r="N137" s="133">
        <v>0.14000000000000001</v>
      </c>
      <c r="O137" s="133">
        <v>0.14000000000000001</v>
      </c>
      <c r="P137" s="133">
        <v>0.14000000000000001</v>
      </c>
      <c r="Q137" s="133">
        <v>0.14000000000000001</v>
      </c>
      <c r="R137" s="133">
        <v>0.14000000000000001</v>
      </c>
      <c r="S137" s="133">
        <v>0.14000000000000001</v>
      </c>
      <c r="T137" s="133">
        <v>0.14000000000000001</v>
      </c>
      <c r="U137" s="133">
        <v>0.14000000000000001</v>
      </c>
      <c r="V137" s="133">
        <v>0.14000000000000001</v>
      </c>
      <c r="W137" s="133">
        <v>0.14000000000000001</v>
      </c>
      <c r="X137" s="133">
        <v>0.14000000000000001</v>
      </c>
      <c r="Y137" s="133">
        <v>0.14000000000000001</v>
      </c>
      <c r="Z137" s="133">
        <v>0.14000000000000001</v>
      </c>
      <c r="AA137" s="133">
        <v>0.14000000000000001</v>
      </c>
      <c r="AB137" s="133">
        <v>0.14000000000000001</v>
      </c>
      <c r="AC137" s="133">
        <v>0.14000000000000001</v>
      </c>
      <c r="AD137" s="133">
        <v>0.14000000000000001</v>
      </c>
      <c r="AE137" s="133">
        <v>0.14000000000000001</v>
      </c>
      <c r="AF137" s="133">
        <v>0.14000000000000001</v>
      </c>
      <c r="AG137" s="133">
        <v>0.14000000000000001</v>
      </c>
      <c r="AH137" s="133">
        <v>0.14000000000000001</v>
      </c>
      <c r="AI137" s="133">
        <v>0.14000000000000001</v>
      </c>
      <c r="AJ137" s="133">
        <v>0.14000000000000001</v>
      </c>
      <c r="AK137" s="133">
        <v>0.14000000000000001</v>
      </c>
      <c r="AL137" s="133">
        <v>0.14000000000000001</v>
      </c>
      <c r="AM137" s="133">
        <v>0.14000000000000001</v>
      </c>
      <c r="AN137" s="123"/>
      <c r="AO137" s="135">
        <f>AVERAGE(D137:O137)</f>
        <v>0.14000000000000004</v>
      </c>
      <c r="AP137" s="135">
        <f>AVERAGE(P137:AA137)</f>
        <v>0.14000000000000004</v>
      </c>
      <c r="AQ137" s="135">
        <f>AVERAGE(AB137:AM137)</f>
        <v>0.14000000000000004</v>
      </c>
    </row>
    <row r="138" spans="1:43" s="64" customFormat="1" ht="13.2" outlineLevel="1">
      <c r="A138" s="147" t="s">
        <v>171</v>
      </c>
      <c r="B138" s="126" t="s">
        <v>168</v>
      </c>
      <c r="C138" s="82"/>
      <c r="D138" s="133">
        <v>0.16</v>
      </c>
      <c r="E138" s="133">
        <v>0.16</v>
      </c>
      <c r="F138" s="133">
        <v>0.16</v>
      </c>
      <c r="G138" s="133">
        <v>0.16</v>
      </c>
      <c r="H138" s="133">
        <v>0.16</v>
      </c>
      <c r="I138" s="133">
        <v>0.16</v>
      </c>
      <c r="J138" s="133">
        <v>0.16</v>
      </c>
      <c r="K138" s="133">
        <v>0.16</v>
      </c>
      <c r="L138" s="133">
        <v>0.16</v>
      </c>
      <c r="M138" s="133">
        <v>0.16</v>
      </c>
      <c r="N138" s="133">
        <v>0.16</v>
      </c>
      <c r="O138" s="133">
        <v>0.16</v>
      </c>
      <c r="P138" s="133">
        <v>0.16</v>
      </c>
      <c r="Q138" s="133">
        <v>0.16</v>
      </c>
      <c r="R138" s="133">
        <v>0.16</v>
      </c>
      <c r="S138" s="133">
        <v>0.16</v>
      </c>
      <c r="T138" s="133">
        <v>0.16</v>
      </c>
      <c r="U138" s="133">
        <v>0.16</v>
      </c>
      <c r="V138" s="133">
        <v>0.16</v>
      </c>
      <c r="W138" s="133">
        <v>0.16</v>
      </c>
      <c r="X138" s="133">
        <v>0.16</v>
      </c>
      <c r="Y138" s="133">
        <v>0.16</v>
      </c>
      <c r="Z138" s="133">
        <v>0.16</v>
      </c>
      <c r="AA138" s="133">
        <v>0.16</v>
      </c>
      <c r="AB138" s="133">
        <v>0.16</v>
      </c>
      <c r="AC138" s="133">
        <v>0.16</v>
      </c>
      <c r="AD138" s="133">
        <v>0.16</v>
      </c>
      <c r="AE138" s="133">
        <v>0.16</v>
      </c>
      <c r="AF138" s="133">
        <v>0.16</v>
      </c>
      <c r="AG138" s="133">
        <v>0.16</v>
      </c>
      <c r="AH138" s="133">
        <v>0.16</v>
      </c>
      <c r="AI138" s="133">
        <v>0.16</v>
      </c>
      <c r="AJ138" s="133">
        <v>0.16</v>
      </c>
      <c r="AK138" s="133">
        <v>0.16</v>
      </c>
      <c r="AL138" s="133">
        <v>0.16</v>
      </c>
      <c r="AM138" s="133">
        <v>0.16</v>
      </c>
      <c r="AN138" s="123"/>
      <c r="AO138" s="135">
        <f>AVERAGE(D138:O138)</f>
        <v>0.15999999999999998</v>
      </c>
      <c r="AP138" s="135">
        <f>AVERAGE(P138:AA138)</f>
        <v>0.15999999999999998</v>
      </c>
      <c r="AQ138" s="135">
        <f>AVERAGE(AB138:AM138)</f>
        <v>0.15999999999999998</v>
      </c>
    </row>
    <row r="139" spans="1:43" s="64" customFormat="1" ht="13.2" outlineLevel="1">
      <c r="A139" s="147" t="s">
        <v>214</v>
      </c>
      <c r="B139" s="126" t="s">
        <v>220</v>
      </c>
      <c r="C139" s="82"/>
      <c r="D139" s="132">
        <f t="shared" ref="D139:AM139" si="811">-(C136+D136)/2*D137/12</f>
        <v>0</v>
      </c>
      <c r="E139" s="132">
        <f t="shared" si="811"/>
        <v>0</v>
      </c>
      <c r="F139" s="132">
        <f t="shared" si="811"/>
        <v>0</v>
      </c>
      <c r="G139" s="132">
        <f t="shared" si="811"/>
        <v>0</v>
      </c>
      <c r="H139" s="132">
        <f t="shared" si="811"/>
        <v>0</v>
      </c>
      <c r="I139" s="132">
        <f t="shared" si="811"/>
        <v>0</v>
      </c>
      <c r="J139" s="132">
        <f t="shared" si="811"/>
        <v>0</v>
      </c>
      <c r="K139" s="132">
        <f t="shared" si="811"/>
        <v>0</v>
      </c>
      <c r="L139" s="132">
        <f t="shared" si="811"/>
        <v>0</v>
      </c>
      <c r="M139" s="132">
        <f t="shared" si="811"/>
        <v>0</v>
      </c>
      <c r="N139" s="132">
        <f t="shared" si="811"/>
        <v>0</v>
      </c>
      <c r="O139" s="132">
        <f t="shared" si="811"/>
        <v>0</v>
      </c>
      <c r="P139" s="132">
        <f t="shared" si="811"/>
        <v>0</v>
      </c>
      <c r="Q139" s="132">
        <f t="shared" si="811"/>
        <v>0</v>
      </c>
      <c r="R139" s="132">
        <f t="shared" si="811"/>
        <v>0</v>
      </c>
      <c r="S139" s="132">
        <f t="shared" si="811"/>
        <v>0</v>
      </c>
      <c r="T139" s="132">
        <f t="shared" si="811"/>
        <v>0</v>
      </c>
      <c r="U139" s="132">
        <f t="shared" si="811"/>
        <v>0</v>
      </c>
      <c r="V139" s="132">
        <f t="shared" si="811"/>
        <v>0</v>
      </c>
      <c r="W139" s="132">
        <f t="shared" si="811"/>
        <v>0</v>
      </c>
      <c r="X139" s="132">
        <f t="shared" si="811"/>
        <v>0</v>
      </c>
      <c r="Y139" s="132">
        <f t="shared" si="811"/>
        <v>0</v>
      </c>
      <c r="Z139" s="132">
        <f t="shared" si="811"/>
        <v>0</v>
      </c>
      <c r="AA139" s="132">
        <f t="shared" si="811"/>
        <v>0</v>
      </c>
      <c r="AB139" s="132">
        <f t="shared" si="811"/>
        <v>0</v>
      </c>
      <c r="AC139" s="132">
        <f t="shared" si="811"/>
        <v>0</v>
      </c>
      <c r="AD139" s="132">
        <f t="shared" si="811"/>
        <v>0</v>
      </c>
      <c r="AE139" s="132">
        <f t="shared" si="811"/>
        <v>0</v>
      </c>
      <c r="AF139" s="132">
        <f t="shared" si="811"/>
        <v>0</v>
      </c>
      <c r="AG139" s="132">
        <f t="shared" si="811"/>
        <v>0</v>
      </c>
      <c r="AH139" s="132">
        <f t="shared" si="811"/>
        <v>0</v>
      </c>
      <c r="AI139" s="132">
        <f t="shared" si="811"/>
        <v>0</v>
      </c>
      <c r="AJ139" s="132">
        <f t="shared" si="811"/>
        <v>0</v>
      </c>
      <c r="AK139" s="132">
        <f t="shared" si="811"/>
        <v>0</v>
      </c>
      <c r="AL139" s="132">
        <f t="shared" si="811"/>
        <v>0</v>
      </c>
      <c r="AM139" s="132">
        <f t="shared" si="811"/>
        <v>0</v>
      </c>
      <c r="AN139" s="123"/>
      <c r="AO139" s="83">
        <f>SUM(D139:O139)</f>
        <v>0</v>
      </c>
      <c r="AP139" s="83">
        <f>SUM(P139:AA139)</f>
        <v>0</v>
      </c>
      <c r="AQ139" s="83">
        <f>SUM(AB139:AM139)</f>
        <v>0</v>
      </c>
    </row>
    <row r="140" spans="1:43" s="64" customFormat="1" ht="13.2" outlineLevel="1">
      <c r="A140" s="147" t="s">
        <v>215</v>
      </c>
      <c r="B140" s="126" t="s">
        <v>220</v>
      </c>
      <c r="C140" s="82"/>
      <c r="D140" s="132">
        <f t="shared" ref="D140:AM140" si="812">(C136+D136)/2*D138/12</f>
        <v>0</v>
      </c>
      <c r="E140" s="132">
        <f t="shared" si="812"/>
        <v>0</v>
      </c>
      <c r="F140" s="132">
        <f t="shared" si="812"/>
        <v>0</v>
      </c>
      <c r="G140" s="132">
        <f t="shared" si="812"/>
        <v>0</v>
      </c>
      <c r="H140" s="132">
        <f t="shared" si="812"/>
        <v>0</v>
      </c>
      <c r="I140" s="132">
        <f t="shared" si="812"/>
        <v>0</v>
      </c>
      <c r="J140" s="132">
        <f t="shared" si="812"/>
        <v>0</v>
      </c>
      <c r="K140" s="132">
        <f t="shared" si="812"/>
        <v>0</v>
      </c>
      <c r="L140" s="132">
        <f t="shared" si="812"/>
        <v>0</v>
      </c>
      <c r="M140" s="132">
        <f t="shared" si="812"/>
        <v>0</v>
      </c>
      <c r="N140" s="132">
        <f t="shared" si="812"/>
        <v>0</v>
      </c>
      <c r="O140" s="132">
        <f t="shared" si="812"/>
        <v>0</v>
      </c>
      <c r="P140" s="132">
        <f t="shared" si="812"/>
        <v>0</v>
      </c>
      <c r="Q140" s="132">
        <f t="shared" si="812"/>
        <v>0</v>
      </c>
      <c r="R140" s="132">
        <f t="shared" si="812"/>
        <v>0</v>
      </c>
      <c r="S140" s="132">
        <f t="shared" si="812"/>
        <v>0</v>
      </c>
      <c r="T140" s="132">
        <f t="shared" si="812"/>
        <v>0</v>
      </c>
      <c r="U140" s="132">
        <f t="shared" si="812"/>
        <v>0</v>
      </c>
      <c r="V140" s="132">
        <f t="shared" si="812"/>
        <v>0</v>
      </c>
      <c r="W140" s="132">
        <f t="shared" si="812"/>
        <v>0</v>
      </c>
      <c r="X140" s="132">
        <f t="shared" si="812"/>
        <v>0</v>
      </c>
      <c r="Y140" s="132">
        <f t="shared" si="812"/>
        <v>0</v>
      </c>
      <c r="Z140" s="132">
        <f t="shared" si="812"/>
        <v>0</v>
      </c>
      <c r="AA140" s="132">
        <f t="shared" si="812"/>
        <v>0</v>
      </c>
      <c r="AB140" s="132">
        <f t="shared" si="812"/>
        <v>0</v>
      </c>
      <c r="AC140" s="132">
        <f t="shared" si="812"/>
        <v>0</v>
      </c>
      <c r="AD140" s="132">
        <f t="shared" si="812"/>
        <v>0</v>
      </c>
      <c r="AE140" s="132">
        <f t="shared" si="812"/>
        <v>0</v>
      </c>
      <c r="AF140" s="132">
        <f t="shared" si="812"/>
        <v>0</v>
      </c>
      <c r="AG140" s="132">
        <f t="shared" si="812"/>
        <v>0</v>
      </c>
      <c r="AH140" s="132">
        <f t="shared" si="812"/>
        <v>0</v>
      </c>
      <c r="AI140" s="132">
        <f t="shared" si="812"/>
        <v>0</v>
      </c>
      <c r="AJ140" s="132">
        <f t="shared" si="812"/>
        <v>0</v>
      </c>
      <c r="AK140" s="132">
        <f t="shared" si="812"/>
        <v>0</v>
      </c>
      <c r="AL140" s="132">
        <f t="shared" si="812"/>
        <v>0</v>
      </c>
      <c r="AM140" s="132">
        <f t="shared" si="812"/>
        <v>0</v>
      </c>
      <c r="AN140" s="123"/>
      <c r="AO140" s="83">
        <f>SUM(D140:O140)</f>
        <v>0</v>
      </c>
      <c r="AP140" s="83">
        <f>SUM(P140:AA140)</f>
        <v>0</v>
      </c>
      <c r="AQ140" s="83">
        <f>SUM(AB140:AM140)</f>
        <v>0</v>
      </c>
    </row>
    <row r="141" spans="1:43" s="64" customFormat="1" ht="13.2" outlineLevel="1">
      <c r="A141" s="147" t="s">
        <v>201</v>
      </c>
      <c r="B141" s="126" t="s">
        <v>220</v>
      </c>
      <c r="C141" s="82"/>
      <c r="D141" s="131">
        <f t="shared" ref="D141:AM141" si="813">SUM(D139:D140)</f>
        <v>0</v>
      </c>
      <c r="E141" s="131">
        <f t="shared" si="813"/>
        <v>0</v>
      </c>
      <c r="F141" s="131">
        <f t="shared" si="813"/>
        <v>0</v>
      </c>
      <c r="G141" s="131">
        <f t="shared" si="813"/>
        <v>0</v>
      </c>
      <c r="H141" s="131">
        <f t="shared" si="813"/>
        <v>0</v>
      </c>
      <c r="I141" s="131">
        <f t="shared" si="813"/>
        <v>0</v>
      </c>
      <c r="J141" s="131">
        <f t="shared" si="813"/>
        <v>0</v>
      </c>
      <c r="K141" s="131">
        <f t="shared" si="813"/>
        <v>0</v>
      </c>
      <c r="L141" s="131">
        <f t="shared" si="813"/>
        <v>0</v>
      </c>
      <c r="M141" s="131">
        <f t="shared" si="813"/>
        <v>0</v>
      </c>
      <c r="N141" s="131">
        <f t="shared" si="813"/>
        <v>0</v>
      </c>
      <c r="O141" s="131">
        <f t="shared" si="813"/>
        <v>0</v>
      </c>
      <c r="P141" s="131">
        <f t="shared" si="813"/>
        <v>0</v>
      </c>
      <c r="Q141" s="131">
        <f t="shared" si="813"/>
        <v>0</v>
      </c>
      <c r="R141" s="131">
        <f t="shared" si="813"/>
        <v>0</v>
      </c>
      <c r="S141" s="131">
        <f t="shared" si="813"/>
        <v>0</v>
      </c>
      <c r="T141" s="131">
        <f t="shared" si="813"/>
        <v>0</v>
      </c>
      <c r="U141" s="131">
        <f t="shared" si="813"/>
        <v>0</v>
      </c>
      <c r="V141" s="131">
        <f t="shared" si="813"/>
        <v>0</v>
      </c>
      <c r="W141" s="131">
        <f t="shared" si="813"/>
        <v>0</v>
      </c>
      <c r="X141" s="131">
        <f t="shared" si="813"/>
        <v>0</v>
      </c>
      <c r="Y141" s="131">
        <f t="shared" si="813"/>
        <v>0</v>
      </c>
      <c r="Z141" s="131">
        <f t="shared" si="813"/>
        <v>0</v>
      </c>
      <c r="AA141" s="131">
        <f t="shared" si="813"/>
        <v>0</v>
      </c>
      <c r="AB141" s="131">
        <f t="shared" si="813"/>
        <v>0</v>
      </c>
      <c r="AC141" s="131">
        <f t="shared" si="813"/>
        <v>0</v>
      </c>
      <c r="AD141" s="131">
        <f t="shared" si="813"/>
        <v>0</v>
      </c>
      <c r="AE141" s="131">
        <f t="shared" si="813"/>
        <v>0</v>
      </c>
      <c r="AF141" s="131">
        <f t="shared" si="813"/>
        <v>0</v>
      </c>
      <c r="AG141" s="131">
        <f t="shared" si="813"/>
        <v>0</v>
      </c>
      <c r="AH141" s="131">
        <f t="shared" si="813"/>
        <v>0</v>
      </c>
      <c r="AI141" s="131">
        <f t="shared" si="813"/>
        <v>0</v>
      </c>
      <c r="AJ141" s="131">
        <f t="shared" si="813"/>
        <v>0</v>
      </c>
      <c r="AK141" s="131">
        <f t="shared" si="813"/>
        <v>0</v>
      </c>
      <c r="AL141" s="131">
        <f t="shared" si="813"/>
        <v>0</v>
      </c>
      <c r="AM141" s="131">
        <f t="shared" si="813"/>
        <v>0</v>
      </c>
      <c r="AN141" s="123"/>
      <c r="AO141" s="83">
        <f>SUM(D141:O141)</f>
        <v>0</v>
      </c>
      <c r="AP141" s="83">
        <f>SUM(P141:AA141)</f>
        <v>0</v>
      </c>
      <c r="AQ141" s="83">
        <f>SUM(AB141:AM141)</f>
        <v>0</v>
      </c>
    </row>
    <row r="142" spans="1:43" outlineLevel="1">
      <c r="A142" s="145" t="s">
        <v>184</v>
      </c>
    </row>
    <row r="143" spans="1:43" s="64" customFormat="1" ht="13.2" outlineLevel="1">
      <c r="A143" s="147" t="s">
        <v>217</v>
      </c>
      <c r="B143" s="122" t="s">
        <v>158</v>
      </c>
      <c r="C143" s="125"/>
      <c r="D143" s="89">
        <f>C143+D145</f>
        <v>0</v>
      </c>
      <c r="E143" s="89">
        <f>D143+E145</f>
        <v>0</v>
      </c>
      <c r="F143" s="89">
        <f t="shared" ref="F143" si="814">E143+F145</f>
        <v>0</v>
      </c>
      <c r="G143" s="89">
        <f t="shared" ref="G143" si="815">F143+G145</f>
        <v>0</v>
      </c>
      <c r="H143" s="89">
        <f t="shared" ref="H143" si="816">G143+H145</f>
        <v>0</v>
      </c>
      <c r="I143" s="89">
        <f t="shared" ref="I143" si="817">H143+I145</f>
        <v>0</v>
      </c>
      <c r="J143" s="89">
        <f t="shared" ref="J143" si="818">I143+J145</f>
        <v>0</v>
      </c>
      <c r="K143" s="89">
        <f t="shared" ref="K143" si="819">J143+K145</f>
        <v>0</v>
      </c>
      <c r="L143" s="89">
        <f t="shared" ref="L143" si="820">K143+L145</f>
        <v>0</v>
      </c>
      <c r="M143" s="89">
        <f t="shared" ref="M143" si="821">L143+M145</f>
        <v>0</v>
      </c>
      <c r="N143" s="89">
        <f t="shared" ref="N143" si="822">M143+N145</f>
        <v>0</v>
      </c>
      <c r="O143" s="89">
        <f t="shared" ref="O143" si="823">N143+O145</f>
        <v>0</v>
      </c>
      <c r="P143" s="89">
        <f t="shared" ref="P143" si="824">O143+P145</f>
        <v>0</v>
      </c>
      <c r="Q143" s="89">
        <f t="shared" ref="Q143" si="825">P143+Q145</f>
        <v>0</v>
      </c>
      <c r="R143" s="89">
        <f t="shared" ref="R143" si="826">Q143+R145</f>
        <v>0</v>
      </c>
      <c r="S143" s="89">
        <f t="shared" ref="S143" si="827">R143+S145</f>
        <v>0</v>
      </c>
      <c r="T143" s="89">
        <f t="shared" ref="T143" si="828">S143+T145</f>
        <v>0</v>
      </c>
      <c r="U143" s="89">
        <f t="shared" ref="U143" si="829">T143+U145</f>
        <v>0</v>
      </c>
      <c r="V143" s="89">
        <f t="shared" ref="V143" si="830">U143+V145</f>
        <v>0</v>
      </c>
      <c r="W143" s="89">
        <f t="shared" ref="W143" si="831">V143+W145</f>
        <v>0</v>
      </c>
      <c r="X143" s="89">
        <f t="shared" ref="X143" si="832">W143+X145</f>
        <v>0</v>
      </c>
      <c r="Y143" s="89">
        <f t="shared" ref="Y143" si="833">X143+Y145</f>
        <v>0</v>
      </c>
      <c r="Z143" s="89">
        <f t="shared" ref="Z143" si="834">Y143+Z145</f>
        <v>0</v>
      </c>
      <c r="AA143" s="89">
        <f t="shared" ref="AA143" si="835">Z143+AA145</f>
        <v>0</v>
      </c>
      <c r="AB143" s="89">
        <f t="shared" ref="AB143" si="836">AA143+AB145</f>
        <v>0</v>
      </c>
      <c r="AC143" s="89">
        <f t="shared" ref="AC143" si="837">AB143+AC145</f>
        <v>0</v>
      </c>
      <c r="AD143" s="89">
        <f t="shared" ref="AD143" si="838">AC143+AD145</f>
        <v>0</v>
      </c>
      <c r="AE143" s="89">
        <f t="shared" ref="AE143" si="839">AD143+AE145</f>
        <v>0</v>
      </c>
      <c r="AF143" s="89">
        <f t="shared" ref="AF143" si="840">AE143+AF145</f>
        <v>0</v>
      </c>
      <c r="AG143" s="89">
        <f t="shared" ref="AG143" si="841">AF143+AG145</f>
        <v>0</v>
      </c>
      <c r="AH143" s="89">
        <f t="shared" ref="AH143" si="842">AG143+AH145</f>
        <v>0</v>
      </c>
      <c r="AI143" s="89">
        <f t="shared" ref="AI143" si="843">AH143+AI145</f>
        <v>0</v>
      </c>
      <c r="AJ143" s="89">
        <f t="shared" ref="AJ143" si="844">AI143+AJ145</f>
        <v>0</v>
      </c>
      <c r="AK143" s="89">
        <f t="shared" ref="AK143" si="845">AJ143+AK145</f>
        <v>0</v>
      </c>
      <c r="AL143" s="89">
        <f t="shared" ref="AL143" si="846">AK143+AL145</f>
        <v>0</v>
      </c>
      <c r="AM143" s="89">
        <f t="shared" ref="AM143" si="847">AL143+AM145</f>
        <v>0</v>
      </c>
      <c r="AN143" s="123"/>
      <c r="AO143" s="83">
        <f>AVERAGE(D143:O143)</f>
        <v>0</v>
      </c>
      <c r="AP143" s="83">
        <f>AVERAGE(P143:AA143)</f>
        <v>0</v>
      </c>
      <c r="AQ143" s="83">
        <f>AVERAGE(AB143:AM143)</f>
        <v>0</v>
      </c>
    </row>
    <row r="144" spans="1:43" s="64" customFormat="1" ht="13.2" outlineLevel="1">
      <c r="A144" s="147" t="s">
        <v>216</v>
      </c>
      <c r="B144" s="122" t="s">
        <v>168</v>
      </c>
      <c r="C144" s="82"/>
      <c r="D144" s="133">
        <v>0.01</v>
      </c>
      <c r="E144" s="133">
        <v>0.01</v>
      </c>
      <c r="F144" s="133">
        <v>0.01</v>
      </c>
      <c r="G144" s="133">
        <v>0.01</v>
      </c>
      <c r="H144" s="133">
        <v>0.01</v>
      </c>
      <c r="I144" s="133">
        <v>0.01</v>
      </c>
      <c r="J144" s="133">
        <v>0.01</v>
      </c>
      <c r="K144" s="133">
        <v>0.01</v>
      </c>
      <c r="L144" s="133">
        <v>0.01</v>
      </c>
      <c r="M144" s="133">
        <v>0.01</v>
      </c>
      <c r="N144" s="133">
        <v>0.01</v>
      </c>
      <c r="O144" s="133">
        <v>0.01</v>
      </c>
      <c r="P144" s="133">
        <v>0.01</v>
      </c>
      <c r="Q144" s="133">
        <v>0.01</v>
      </c>
      <c r="R144" s="133">
        <v>0.01</v>
      </c>
      <c r="S144" s="133">
        <v>0.01</v>
      </c>
      <c r="T144" s="133">
        <v>0.01</v>
      </c>
      <c r="U144" s="133">
        <v>0.01</v>
      </c>
      <c r="V144" s="133">
        <v>0.01</v>
      </c>
      <c r="W144" s="133">
        <v>0.01</v>
      </c>
      <c r="X144" s="133">
        <v>0.01</v>
      </c>
      <c r="Y144" s="133">
        <v>0.01</v>
      </c>
      <c r="Z144" s="133">
        <v>0.01</v>
      </c>
      <c r="AA144" s="133">
        <v>0.01</v>
      </c>
      <c r="AB144" s="133">
        <v>0.01</v>
      </c>
      <c r="AC144" s="133">
        <v>0.01</v>
      </c>
      <c r="AD144" s="133">
        <v>0.01</v>
      </c>
      <c r="AE144" s="133">
        <v>0.01</v>
      </c>
      <c r="AF144" s="133">
        <v>0.01</v>
      </c>
      <c r="AG144" s="133">
        <v>0.01</v>
      </c>
      <c r="AH144" s="133">
        <v>0.01</v>
      </c>
      <c r="AI144" s="133">
        <v>0.01</v>
      </c>
      <c r="AJ144" s="133">
        <v>0.01</v>
      </c>
      <c r="AK144" s="133">
        <v>0.01</v>
      </c>
      <c r="AL144" s="133">
        <v>0.01</v>
      </c>
      <c r="AM144" s="133">
        <v>0.01</v>
      </c>
      <c r="AN144" s="123"/>
      <c r="AO144" s="83">
        <f>O144</f>
        <v>0.01</v>
      </c>
      <c r="AP144" s="83">
        <f>AA144</f>
        <v>0.01</v>
      </c>
      <c r="AQ144" s="83">
        <f>AM144</f>
        <v>0.01</v>
      </c>
    </row>
    <row r="145" spans="1:44" s="64" customFormat="1" ht="13.2" outlineLevel="1">
      <c r="A145" s="147" t="s">
        <v>209</v>
      </c>
      <c r="B145" s="122" t="s">
        <v>158</v>
      </c>
      <c r="C145" s="82"/>
      <c r="D145" s="89">
        <f>INT(C143*D144)</f>
        <v>0</v>
      </c>
      <c r="E145" s="89">
        <f>INT(D143*E144)</f>
        <v>0</v>
      </c>
      <c r="F145" s="89">
        <f t="shared" ref="F145" si="848">INT(E143*F144)</f>
        <v>0</v>
      </c>
      <c r="G145" s="89">
        <f t="shared" ref="G145" si="849">INT(F143*G144)</f>
        <v>0</v>
      </c>
      <c r="H145" s="89">
        <f t="shared" ref="H145" si="850">INT(G143*H144)</f>
        <v>0</v>
      </c>
      <c r="I145" s="89">
        <f t="shared" ref="I145" si="851">INT(H143*I144)</f>
        <v>0</v>
      </c>
      <c r="J145" s="89">
        <f t="shared" ref="J145" si="852">INT(I143*J144)</f>
        <v>0</v>
      </c>
      <c r="K145" s="89">
        <f t="shared" ref="K145" si="853">INT(J143*K144)</f>
        <v>0</v>
      </c>
      <c r="L145" s="89">
        <f t="shared" ref="L145" si="854">INT(K143*L144)</f>
        <v>0</v>
      </c>
      <c r="M145" s="89">
        <f t="shared" ref="M145" si="855">INT(L143*M144)</f>
        <v>0</v>
      </c>
      <c r="N145" s="89">
        <f t="shared" ref="N145" si="856">INT(M143*N144)</f>
        <v>0</v>
      </c>
      <c r="O145" s="89">
        <f t="shared" ref="O145" si="857">INT(N143*O144)</f>
        <v>0</v>
      </c>
      <c r="P145" s="89">
        <f t="shared" ref="P145" si="858">INT(O143*P144)</f>
        <v>0</v>
      </c>
      <c r="Q145" s="89">
        <f t="shared" ref="Q145" si="859">INT(P143*Q144)</f>
        <v>0</v>
      </c>
      <c r="R145" s="89">
        <f t="shared" ref="R145" si="860">INT(Q143*R144)</f>
        <v>0</v>
      </c>
      <c r="S145" s="89">
        <f t="shared" ref="S145" si="861">INT(R143*S144)</f>
        <v>0</v>
      </c>
      <c r="T145" s="89">
        <f t="shared" ref="T145" si="862">INT(S143*T144)</f>
        <v>0</v>
      </c>
      <c r="U145" s="89">
        <f t="shared" ref="U145" si="863">INT(T143*U144)</f>
        <v>0</v>
      </c>
      <c r="V145" s="89">
        <f t="shared" ref="V145" si="864">INT(U143*V144)</f>
        <v>0</v>
      </c>
      <c r="W145" s="89">
        <f t="shared" ref="W145" si="865">INT(V143*W144)</f>
        <v>0</v>
      </c>
      <c r="X145" s="89">
        <f t="shared" ref="X145" si="866">INT(W143*X144)</f>
        <v>0</v>
      </c>
      <c r="Y145" s="89">
        <f t="shared" ref="Y145" si="867">INT(X143*Y144)</f>
        <v>0</v>
      </c>
      <c r="Z145" s="89">
        <f t="shared" ref="Z145" si="868">INT(Y143*Z144)</f>
        <v>0</v>
      </c>
      <c r="AA145" s="89">
        <f t="shared" ref="AA145" si="869">INT(Z143*AA144)</f>
        <v>0</v>
      </c>
      <c r="AB145" s="89">
        <f t="shared" ref="AB145" si="870">INT(AA143*AB144)</f>
        <v>0</v>
      </c>
      <c r="AC145" s="89">
        <f t="shared" ref="AC145" si="871">INT(AB143*AC144)</f>
        <v>0</v>
      </c>
      <c r="AD145" s="89">
        <f t="shared" ref="AD145" si="872">INT(AC143*AD144)</f>
        <v>0</v>
      </c>
      <c r="AE145" s="89">
        <f t="shared" ref="AE145" si="873">INT(AD143*AE144)</f>
        <v>0</v>
      </c>
      <c r="AF145" s="89">
        <f t="shared" ref="AF145" si="874">INT(AE143*AF144)</f>
        <v>0</v>
      </c>
      <c r="AG145" s="89">
        <f t="shared" ref="AG145" si="875">INT(AF143*AG144)</f>
        <v>0</v>
      </c>
      <c r="AH145" s="89">
        <f t="shared" ref="AH145" si="876">INT(AG143*AH144)</f>
        <v>0</v>
      </c>
      <c r="AI145" s="89">
        <f t="shared" ref="AI145" si="877">INT(AH143*AI144)</f>
        <v>0</v>
      </c>
      <c r="AJ145" s="89">
        <f t="shared" ref="AJ145" si="878">INT(AI143*AJ144)</f>
        <v>0</v>
      </c>
      <c r="AK145" s="89">
        <f t="shared" ref="AK145" si="879">INT(AJ143*AK144)</f>
        <v>0</v>
      </c>
      <c r="AL145" s="89">
        <f t="shared" ref="AL145" si="880">INT(AK143*AL144)</f>
        <v>0</v>
      </c>
      <c r="AM145" s="89">
        <f t="shared" ref="AM145" si="881">INT(AL143*AM144)</f>
        <v>0</v>
      </c>
      <c r="AN145" s="123"/>
      <c r="AO145" s="83">
        <f>SUM(D145:O145)</f>
        <v>0</v>
      </c>
      <c r="AP145" s="83">
        <f>SUM(P145:AA145)</f>
        <v>0</v>
      </c>
      <c r="AQ145" s="83">
        <f>SUM(AB145:AM145)</f>
        <v>0</v>
      </c>
    </row>
    <row r="146" spans="1:44" s="64" customFormat="1" ht="13.2" outlineLevel="1">
      <c r="A146" s="147" t="s">
        <v>219</v>
      </c>
      <c r="B146" s="126" t="s">
        <v>220</v>
      </c>
      <c r="C146" s="82"/>
      <c r="D146" s="125">
        <v>50</v>
      </c>
      <c r="E146" s="125">
        <v>50</v>
      </c>
      <c r="F146" s="125">
        <v>50</v>
      </c>
      <c r="G146" s="125">
        <v>50</v>
      </c>
      <c r="H146" s="125">
        <v>50</v>
      </c>
      <c r="I146" s="125">
        <v>50</v>
      </c>
      <c r="J146" s="125">
        <v>50</v>
      </c>
      <c r="K146" s="125">
        <v>50</v>
      </c>
      <c r="L146" s="125">
        <v>50</v>
      </c>
      <c r="M146" s="125">
        <v>50</v>
      </c>
      <c r="N146" s="125">
        <v>50</v>
      </c>
      <c r="O146" s="125">
        <v>50</v>
      </c>
      <c r="P146" s="125">
        <v>50</v>
      </c>
      <c r="Q146" s="125">
        <v>50</v>
      </c>
      <c r="R146" s="125">
        <v>50</v>
      </c>
      <c r="S146" s="125">
        <v>50</v>
      </c>
      <c r="T146" s="125">
        <v>50</v>
      </c>
      <c r="U146" s="125">
        <v>50</v>
      </c>
      <c r="V146" s="125">
        <v>50</v>
      </c>
      <c r="W146" s="125">
        <v>50</v>
      </c>
      <c r="X146" s="125">
        <v>50</v>
      </c>
      <c r="Y146" s="125">
        <v>50</v>
      </c>
      <c r="Z146" s="125">
        <v>50</v>
      </c>
      <c r="AA146" s="125">
        <v>50</v>
      </c>
      <c r="AB146" s="125">
        <v>50</v>
      </c>
      <c r="AC146" s="125">
        <v>50</v>
      </c>
      <c r="AD146" s="125">
        <v>50</v>
      </c>
      <c r="AE146" s="125">
        <v>50</v>
      </c>
      <c r="AF146" s="125">
        <v>50</v>
      </c>
      <c r="AG146" s="125">
        <v>50</v>
      </c>
      <c r="AH146" s="125">
        <v>50</v>
      </c>
      <c r="AI146" s="125">
        <v>50</v>
      </c>
      <c r="AJ146" s="125">
        <v>50</v>
      </c>
      <c r="AK146" s="125">
        <v>50</v>
      </c>
      <c r="AL146" s="125">
        <v>50</v>
      </c>
      <c r="AM146" s="125">
        <v>50</v>
      </c>
      <c r="AN146" s="123"/>
      <c r="AO146" s="83">
        <f>AVERAGE(D146:O146)</f>
        <v>50</v>
      </c>
      <c r="AP146" s="83">
        <f>AVERAGE(P146:AA146)</f>
        <v>50</v>
      </c>
      <c r="AQ146" s="83">
        <f>AVERAGE(AB146:AM146)</f>
        <v>50</v>
      </c>
    </row>
    <row r="147" spans="1:44" s="64" customFormat="1" ht="13.2" outlineLevel="1">
      <c r="A147" s="147" t="s">
        <v>210</v>
      </c>
      <c r="B147" s="126" t="s">
        <v>220</v>
      </c>
      <c r="C147" s="82"/>
      <c r="D147" s="89">
        <f>D145*D146</f>
        <v>0</v>
      </c>
      <c r="E147" s="89">
        <f>E145*E146</f>
        <v>0</v>
      </c>
      <c r="F147" s="89">
        <f t="shared" ref="F147:AM147" si="882">F145*F146</f>
        <v>0</v>
      </c>
      <c r="G147" s="89">
        <f t="shared" si="882"/>
        <v>0</v>
      </c>
      <c r="H147" s="89">
        <f t="shared" si="882"/>
        <v>0</v>
      </c>
      <c r="I147" s="89">
        <f t="shared" si="882"/>
        <v>0</v>
      </c>
      <c r="J147" s="89">
        <f t="shared" si="882"/>
        <v>0</v>
      </c>
      <c r="K147" s="89">
        <f t="shared" si="882"/>
        <v>0</v>
      </c>
      <c r="L147" s="89">
        <f t="shared" si="882"/>
        <v>0</v>
      </c>
      <c r="M147" s="89">
        <f t="shared" si="882"/>
        <v>0</v>
      </c>
      <c r="N147" s="89">
        <f t="shared" si="882"/>
        <v>0</v>
      </c>
      <c r="O147" s="89">
        <f t="shared" si="882"/>
        <v>0</v>
      </c>
      <c r="P147" s="89">
        <f t="shared" si="882"/>
        <v>0</v>
      </c>
      <c r="Q147" s="89">
        <f t="shared" si="882"/>
        <v>0</v>
      </c>
      <c r="R147" s="89">
        <f t="shared" si="882"/>
        <v>0</v>
      </c>
      <c r="S147" s="89">
        <f t="shared" si="882"/>
        <v>0</v>
      </c>
      <c r="T147" s="89">
        <f t="shared" si="882"/>
        <v>0</v>
      </c>
      <c r="U147" s="89">
        <f t="shared" si="882"/>
        <v>0</v>
      </c>
      <c r="V147" s="89">
        <f t="shared" si="882"/>
        <v>0</v>
      </c>
      <c r="W147" s="89">
        <f t="shared" si="882"/>
        <v>0</v>
      </c>
      <c r="X147" s="89">
        <f t="shared" si="882"/>
        <v>0</v>
      </c>
      <c r="Y147" s="89">
        <f t="shared" si="882"/>
        <v>0</v>
      </c>
      <c r="Z147" s="89">
        <f t="shared" si="882"/>
        <v>0</v>
      </c>
      <c r="AA147" s="89">
        <f t="shared" si="882"/>
        <v>0</v>
      </c>
      <c r="AB147" s="89">
        <f t="shared" si="882"/>
        <v>0</v>
      </c>
      <c r="AC147" s="89">
        <f t="shared" si="882"/>
        <v>0</v>
      </c>
      <c r="AD147" s="89">
        <f t="shared" si="882"/>
        <v>0</v>
      </c>
      <c r="AE147" s="89">
        <f t="shared" si="882"/>
        <v>0</v>
      </c>
      <c r="AF147" s="89">
        <f t="shared" si="882"/>
        <v>0</v>
      </c>
      <c r="AG147" s="89">
        <f t="shared" si="882"/>
        <v>0</v>
      </c>
      <c r="AH147" s="89">
        <f t="shared" si="882"/>
        <v>0</v>
      </c>
      <c r="AI147" s="89">
        <f t="shared" si="882"/>
        <v>0</v>
      </c>
      <c r="AJ147" s="89">
        <f t="shared" si="882"/>
        <v>0</v>
      </c>
      <c r="AK147" s="89">
        <f t="shared" si="882"/>
        <v>0</v>
      </c>
      <c r="AL147" s="89">
        <f t="shared" si="882"/>
        <v>0</v>
      </c>
      <c r="AM147" s="89">
        <f t="shared" si="882"/>
        <v>0</v>
      </c>
      <c r="AN147" s="123"/>
      <c r="AO147" s="83">
        <f>SUM(D147:O147)</f>
        <v>0</v>
      </c>
      <c r="AP147" s="83">
        <f>SUM(P147:AA147)</f>
        <v>0</v>
      </c>
      <c r="AQ147" s="83">
        <f>SUM(AB147:AM147)</f>
        <v>0</v>
      </c>
    </row>
    <row r="148" spans="1:44" s="64" customFormat="1" ht="13.2" outlineLevel="1">
      <c r="A148" s="147" t="s">
        <v>211</v>
      </c>
      <c r="B148" s="126" t="s">
        <v>220</v>
      </c>
      <c r="C148" s="82"/>
      <c r="D148" s="89"/>
      <c r="E148" s="89">
        <f t="shared" ref="E148" si="883">-D154/2</f>
        <v>0</v>
      </c>
      <c r="F148" s="89">
        <f t="shared" ref="F148" si="884">-E154/2</f>
        <v>0</v>
      </c>
      <c r="G148" s="89">
        <f t="shared" ref="G148" si="885">-F154/2</f>
        <v>0</v>
      </c>
      <c r="H148" s="89">
        <f t="shared" ref="H148" si="886">-G154/2</f>
        <v>0</v>
      </c>
      <c r="I148" s="89">
        <f t="shared" ref="I148" si="887">-H154/2</f>
        <v>0</v>
      </c>
      <c r="J148" s="89">
        <f t="shared" ref="J148" si="888">-I154/2</f>
        <v>0</v>
      </c>
      <c r="K148" s="89">
        <f t="shared" ref="K148" si="889">-J154/2</f>
        <v>0</v>
      </c>
      <c r="L148" s="89">
        <f t="shared" ref="L148" si="890">-K154/2</f>
        <v>0</v>
      </c>
      <c r="M148" s="89">
        <f t="shared" ref="M148" si="891">-L154/2</f>
        <v>0</v>
      </c>
      <c r="N148" s="89">
        <f t="shared" ref="N148" si="892">-M154/2</f>
        <v>0</v>
      </c>
      <c r="O148" s="89">
        <f t="shared" ref="O148" si="893">-N154/2</f>
        <v>0</v>
      </c>
      <c r="P148" s="89">
        <f t="shared" ref="P148" si="894">-O154/2</f>
        <v>0</v>
      </c>
      <c r="Q148" s="89">
        <f t="shared" ref="Q148" si="895">-P154/2</f>
        <v>0</v>
      </c>
      <c r="R148" s="89">
        <f t="shared" ref="R148" si="896">-Q154/2</f>
        <v>0</v>
      </c>
      <c r="S148" s="89">
        <f t="shared" ref="S148" si="897">-R154/2</f>
        <v>0</v>
      </c>
      <c r="T148" s="89">
        <f t="shared" ref="T148" si="898">-S154/2</f>
        <v>0</v>
      </c>
      <c r="U148" s="89">
        <f t="shared" ref="U148" si="899">-T154/2</f>
        <v>0</v>
      </c>
      <c r="V148" s="89">
        <f t="shared" ref="V148" si="900">-U154/2</f>
        <v>0</v>
      </c>
      <c r="W148" s="89">
        <f t="shared" ref="W148" si="901">-V154/2</f>
        <v>0</v>
      </c>
      <c r="X148" s="89">
        <f t="shared" ref="X148" si="902">-W154/2</f>
        <v>0</v>
      </c>
      <c r="Y148" s="89">
        <f t="shared" ref="Y148" si="903">-X154/2</f>
        <v>0</v>
      </c>
      <c r="Z148" s="89">
        <f t="shared" ref="Z148" si="904">-Y154/2</f>
        <v>0</v>
      </c>
      <c r="AA148" s="89">
        <f t="shared" ref="AA148" si="905">-Z154/2</f>
        <v>0</v>
      </c>
      <c r="AB148" s="89">
        <f t="shared" ref="AB148" si="906">-AA154/2</f>
        <v>0</v>
      </c>
      <c r="AC148" s="89">
        <f t="shared" ref="AC148" si="907">-AB154/2</f>
        <v>0</v>
      </c>
      <c r="AD148" s="89">
        <f t="shared" ref="AD148" si="908">-AC154/2</f>
        <v>0</v>
      </c>
      <c r="AE148" s="89">
        <f t="shared" ref="AE148" si="909">-AD154/2</f>
        <v>0</v>
      </c>
      <c r="AF148" s="89">
        <f t="shared" ref="AF148" si="910">-AE154/2</f>
        <v>0</v>
      </c>
      <c r="AG148" s="89">
        <f t="shared" ref="AG148" si="911">-AF154/2</f>
        <v>0</v>
      </c>
      <c r="AH148" s="89">
        <f t="shared" ref="AH148" si="912">-AG154/2</f>
        <v>0</v>
      </c>
      <c r="AI148" s="89">
        <f t="shared" ref="AI148" si="913">-AH154/2</f>
        <v>0</v>
      </c>
      <c r="AJ148" s="89">
        <f t="shared" ref="AJ148" si="914">-AI154/2</f>
        <v>0</v>
      </c>
      <c r="AK148" s="89">
        <f t="shared" ref="AK148" si="915">-AJ154/2</f>
        <v>0</v>
      </c>
      <c r="AL148" s="89">
        <f t="shared" ref="AL148" si="916">-AK154/2</f>
        <v>0</v>
      </c>
      <c r="AM148" s="89">
        <f t="shared" ref="AM148" si="917">-AL154/2</f>
        <v>0</v>
      </c>
      <c r="AN148" s="123"/>
      <c r="AO148" s="83">
        <f>SUM(D148:O148)</f>
        <v>0</v>
      </c>
      <c r="AP148" s="83">
        <f>SUM(P148:AA148)</f>
        <v>0</v>
      </c>
      <c r="AQ148" s="83">
        <f>SUM(AB148:AM148)</f>
        <v>0</v>
      </c>
    </row>
    <row r="149" spans="1:44" s="130" customFormat="1" ht="13.2" outlineLevel="1">
      <c r="A149" s="147" t="s">
        <v>163</v>
      </c>
      <c r="B149" s="126" t="s">
        <v>164</v>
      </c>
      <c r="C149" s="127"/>
      <c r="D149" s="125">
        <v>12</v>
      </c>
      <c r="E149" s="125">
        <v>12</v>
      </c>
      <c r="F149" s="125">
        <v>12</v>
      </c>
      <c r="G149" s="125">
        <v>12</v>
      </c>
      <c r="H149" s="125">
        <v>12</v>
      </c>
      <c r="I149" s="125">
        <v>12</v>
      </c>
      <c r="J149" s="125">
        <v>12</v>
      </c>
      <c r="K149" s="125">
        <v>12</v>
      </c>
      <c r="L149" s="125">
        <v>12</v>
      </c>
      <c r="M149" s="125">
        <v>12</v>
      </c>
      <c r="N149" s="125">
        <v>12</v>
      </c>
      <c r="O149" s="125">
        <v>12</v>
      </c>
      <c r="P149" s="125">
        <v>12</v>
      </c>
      <c r="Q149" s="125">
        <v>12</v>
      </c>
      <c r="R149" s="125">
        <v>12</v>
      </c>
      <c r="S149" s="125">
        <v>12</v>
      </c>
      <c r="T149" s="125">
        <v>12</v>
      </c>
      <c r="U149" s="125">
        <v>12</v>
      </c>
      <c r="V149" s="125">
        <v>12</v>
      </c>
      <c r="W149" s="125">
        <v>12</v>
      </c>
      <c r="X149" s="125">
        <v>12</v>
      </c>
      <c r="Y149" s="125">
        <v>12</v>
      </c>
      <c r="Z149" s="125">
        <v>12</v>
      </c>
      <c r="AA149" s="125">
        <v>12</v>
      </c>
      <c r="AB149" s="125">
        <v>12</v>
      </c>
      <c r="AC149" s="125">
        <v>12</v>
      </c>
      <c r="AD149" s="125">
        <v>12</v>
      </c>
      <c r="AE149" s="125">
        <v>12</v>
      </c>
      <c r="AF149" s="125">
        <v>12</v>
      </c>
      <c r="AG149" s="125">
        <v>12</v>
      </c>
      <c r="AH149" s="125">
        <v>12</v>
      </c>
      <c r="AI149" s="125">
        <v>12</v>
      </c>
      <c r="AJ149" s="125">
        <v>12</v>
      </c>
      <c r="AK149" s="125">
        <v>12</v>
      </c>
      <c r="AL149" s="125">
        <v>12</v>
      </c>
      <c r="AM149" s="125">
        <v>12</v>
      </c>
      <c r="AN149" s="128"/>
      <c r="AO149" s="83">
        <f>AVERAGE(D149:O149)</f>
        <v>12</v>
      </c>
      <c r="AP149" s="83">
        <f>AVERAGE(P149:AA149)</f>
        <v>12</v>
      </c>
      <c r="AQ149" s="83">
        <f>AVERAGE(AB149:AM149)</f>
        <v>12</v>
      </c>
    </row>
    <row r="150" spans="1:44" s="64" customFormat="1" ht="13.2" outlineLevel="1">
      <c r="A150" s="147" t="s">
        <v>212</v>
      </c>
      <c r="B150" s="126" t="s">
        <v>220</v>
      </c>
      <c r="C150" s="82"/>
      <c r="D150" s="123">
        <f>C151/D149</f>
        <v>0</v>
      </c>
      <c r="E150" s="123">
        <f>D151/E149</f>
        <v>0</v>
      </c>
      <c r="F150" s="123">
        <f>E151/F149</f>
        <v>0</v>
      </c>
      <c r="G150" s="123">
        <f>F151/G149</f>
        <v>0</v>
      </c>
      <c r="H150" s="123">
        <f t="shared" ref="H150" si="918">G151/H149</f>
        <v>0</v>
      </c>
      <c r="I150" s="123">
        <f t="shared" ref="I150" si="919">H151/I149</f>
        <v>0</v>
      </c>
      <c r="J150" s="123">
        <f t="shared" ref="J150" si="920">I151/J149</f>
        <v>0</v>
      </c>
      <c r="K150" s="123">
        <f t="shared" ref="K150" si="921">J151/K149</f>
        <v>0</v>
      </c>
      <c r="L150" s="123">
        <f t="shared" ref="L150" si="922">K151/L149</f>
        <v>0</v>
      </c>
      <c r="M150" s="123">
        <f t="shared" ref="M150" si="923">L151/M149</f>
        <v>0</v>
      </c>
      <c r="N150" s="123">
        <f t="shared" ref="N150" si="924">M151/N149</f>
        <v>0</v>
      </c>
      <c r="O150" s="123">
        <f t="shared" ref="O150" si="925">N151/O149</f>
        <v>0</v>
      </c>
      <c r="P150" s="123">
        <f t="shared" ref="P150" si="926">O151/P149</f>
        <v>0</v>
      </c>
      <c r="Q150" s="123">
        <f t="shared" ref="Q150" si="927">P151/Q149</f>
        <v>0</v>
      </c>
      <c r="R150" s="123">
        <f t="shared" ref="R150" si="928">Q151/R149</f>
        <v>0</v>
      </c>
      <c r="S150" s="123">
        <f t="shared" ref="S150" si="929">R151/S149</f>
        <v>0</v>
      </c>
      <c r="T150" s="123">
        <f t="shared" ref="T150" si="930">S151/T149</f>
        <v>0</v>
      </c>
      <c r="U150" s="123">
        <f t="shared" ref="U150" si="931">T151/U149</f>
        <v>0</v>
      </c>
      <c r="V150" s="123">
        <f t="shared" ref="V150" si="932">U151/V149</f>
        <v>0</v>
      </c>
      <c r="W150" s="123">
        <f t="shared" ref="W150" si="933">V151/W149</f>
        <v>0</v>
      </c>
      <c r="X150" s="123">
        <f t="shared" ref="X150" si="934">W151/X149</f>
        <v>0</v>
      </c>
      <c r="Y150" s="123">
        <f t="shared" ref="Y150" si="935">X151/Y149</f>
        <v>0</v>
      </c>
      <c r="Z150" s="123">
        <f t="shared" ref="Z150" si="936">Y151/Z149</f>
        <v>0</v>
      </c>
      <c r="AA150" s="123">
        <f t="shared" ref="AA150" si="937">Z151/AA149</f>
        <v>0</v>
      </c>
      <c r="AB150" s="123">
        <f t="shared" ref="AB150" si="938">AA151/AB149</f>
        <v>0</v>
      </c>
      <c r="AC150" s="123">
        <f t="shared" ref="AC150" si="939">AB151/AC149</f>
        <v>0</v>
      </c>
      <c r="AD150" s="123">
        <f t="shared" ref="AD150" si="940">AC151/AD149</f>
        <v>0</v>
      </c>
      <c r="AE150" s="123">
        <f t="shared" ref="AE150" si="941">AD151/AE149</f>
        <v>0</v>
      </c>
      <c r="AF150" s="123">
        <f t="shared" ref="AF150" si="942">AE151/AF149</f>
        <v>0</v>
      </c>
      <c r="AG150" s="123">
        <f t="shared" ref="AG150" si="943">AF151/AG149</f>
        <v>0</v>
      </c>
      <c r="AH150" s="123">
        <f t="shared" ref="AH150" si="944">AG151/AH149</f>
        <v>0</v>
      </c>
      <c r="AI150" s="123">
        <f t="shared" ref="AI150" si="945">AH151/AI149</f>
        <v>0</v>
      </c>
      <c r="AJ150" s="123">
        <f t="shared" ref="AJ150" si="946">AI151/AJ149</f>
        <v>0</v>
      </c>
      <c r="AK150" s="123">
        <f t="shared" ref="AK150" si="947">AJ151/AK149</f>
        <v>0</v>
      </c>
      <c r="AL150" s="123">
        <f t="shared" ref="AL150" si="948">AK151/AL149</f>
        <v>0</v>
      </c>
      <c r="AM150" s="123">
        <f t="shared" ref="AM150" si="949">AL151/AM149</f>
        <v>0</v>
      </c>
      <c r="AN150" s="123"/>
      <c r="AO150" s="83">
        <f>SUM(D150:O150)</f>
        <v>0</v>
      </c>
      <c r="AP150" s="83">
        <f>SUM(P150:AA150)</f>
        <v>0</v>
      </c>
      <c r="AQ150" s="83">
        <f>SUM(AB150:AM150)</f>
        <v>0</v>
      </c>
    </row>
    <row r="151" spans="1:44" s="86" customFormat="1" ht="13.2" outlineLevel="1">
      <c r="A151" s="147" t="s">
        <v>213</v>
      </c>
      <c r="B151" s="126" t="s">
        <v>220</v>
      </c>
      <c r="C151" s="125"/>
      <c r="D151" s="132">
        <f>C151+D147-D150+D148</f>
        <v>0</v>
      </c>
      <c r="E151" s="132">
        <f>D151+E147-E150+E148</f>
        <v>0</v>
      </c>
      <c r="F151" s="132">
        <f t="shared" ref="F151" si="950">E151+F147-F150+F148</f>
        <v>0</v>
      </c>
      <c r="G151" s="132">
        <f t="shared" ref="G151" si="951">F151+G147-G150+G148</f>
        <v>0</v>
      </c>
      <c r="H151" s="132">
        <f t="shared" ref="H151" si="952">G151+H147-H150+H148</f>
        <v>0</v>
      </c>
      <c r="I151" s="132">
        <f t="shared" ref="I151" si="953">H151+I147-I150+I148</f>
        <v>0</v>
      </c>
      <c r="J151" s="132">
        <f t="shared" ref="J151" si="954">I151+J147-J150+J148</f>
        <v>0</v>
      </c>
      <c r="K151" s="132">
        <f t="shared" ref="K151" si="955">J151+K147-K150+K148</f>
        <v>0</v>
      </c>
      <c r="L151" s="132">
        <f t="shared" ref="L151" si="956">K151+L147-L150+L148</f>
        <v>0</v>
      </c>
      <c r="M151" s="132">
        <f t="shared" ref="M151" si="957">L151+M147-M150+M148</f>
        <v>0</v>
      </c>
      <c r="N151" s="132">
        <f t="shared" ref="N151" si="958">M151+N147-N150+N148</f>
        <v>0</v>
      </c>
      <c r="O151" s="132">
        <f t="shared" ref="O151" si="959">N151+O147-O150+O148</f>
        <v>0</v>
      </c>
      <c r="P151" s="132">
        <f t="shared" ref="P151" si="960">O151+P147-P150+P148</f>
        <v>0</v>
      </c>
      <c r="Q151" s="132">
        <f t="shared" ref="Q151" si="961">P151+Q147-Q150+Q148</f>
        <v>0</v>
      </c>
      <c r="R151" s="132">
        <f t="shared" ref="R151" si="962">Q151+R147-R150+R148</f>
        <v>0</v>
      </c>
      <c r="S151" s="132">
        <f t="shared" ref="S151" si="963">R151+S147-S150+S148</f>
        <v>0</v>
      </c>
      <c r="T151" s="132">
        <f t="shared" ref="T151" si="964">S151+T147-T150+T148</f>
        <v>0</v>
      </c>
      <c r="U151" s="132">
        <f t="shared" ref="U151" si="965">T151+U147-U150+U148</f>
        <v>0</v>
      </c>
      <c r="V151" s="132">
        <f t="shared" ref="V151" si="966">U151+V147-V150+V148</f>
        <v>0</v>
      </c>
      <c r="W151" s="132">
        <f t="shared" ref="W151" si="967">V151+W147-W150+W148</f>
        <v>0</v>
      </c>
      <c r="X151" s="132">
        <f t="shared" ref="X151" si="968">W151+X147-X150+X148</f>
        <v>0</v>
      </c>
      <c r="Y151" s="132">
        <f t="shared" ref="Y151" si="969">X151+Y147-Y150+Y148</f>
        <v>0</v>
      </c>
      <c r="Z151" s="132">
        <f t="shared" ref="Z151" si="970">Y151+Z147-Z150+Z148</f>
        <v>0</v>
      </c>
      <c r="AA151" s="132">
        <f t="shared" ref="AA151" si="971">Z151+AA147-AA150+AA148</f>
        <v>0</v>
      </c>
      <c r="AB151" s="132">
        <f t="shared" ref="AB151" si="972">AA151+AB147-AB150+AB148</f>
        <v>0</v>
      </c>
      <c r="AC151" s="132">
        <f t="shared" ref="AC151" si="973">AB151+AC147-AC150+AC148</f>
        <v>0</v>
      </c>
      <c r="AD151" s="132">
        <f t="shared" ref="AD151" si="974">AC151+AD147-AD150+AD148</f>
        <v>0</v>
      </c>
      <c r="AE151" s="132">
        <f t="shared" ref="AE151" si="975">AD151+AE147-AE150+AE148</f>
        <v>0</v>
      </c>
      <c r="AF151" s="132">
        <f t="shared" ref="AF151" si="976">AE151+AF147-AF150+AF148</f>
        <v>0</v>
      </c>
      <c r="AG151" s="132">
        <f t="shared" ref="AG151" si="977">AF151+AG147-AG150+AG148</f>
        <v>0</v>
      </c>
      <c r="AH151" s="132">
        <f t="shared" ref="AH151" si="978">AG151+AH147-AH150+AH148</f>
        <v>0</v>
      </c>
      <c r="AI151" s="132">
        <f t="shared" ref="AI151" si="979">AH151+AI147-AI150+AI148</f>
        <v>0</v>
      </c>
      <c r="AJ151" s="132">
        <f t="shared" ref="AJ151" si="980">AI151+AJ147-AJ150+AJ148</f>
        <v>0</v>
      </c>
      <c r="AK151" s="132">
        <f t="shared" ref="AK151" si="981">AJ151+AK147-AK150+AK148</f>
        <v>0</v>
      </c>
      <c r="AL151" s="132">
        <f t="shared" ref="AL151" si="982">AK151+AL147-AL150+AL148</f>
        <v>0</v>
      </c>
      <c r="AM151" s="132">
        <f t="shared" ref="AM151" si="983">AL151+AM147-AM150+AM148</f>
        <v>0</v>
      </c>
      <c r="AN151" s="84"/>
      <c r="AO151" s="83">
        <f>O151</f>
        <v>0</v>
      </c>
      <c r="AP151" s="83">
        <f>AA151</f>
        <v>0</v>
      </c>
      <c r="AQ151" s="83">
        <f>AM151</f>
        <v>0</v>
      </c>
    </row>
    <row r="152" spans="1:44" s="64" customFormat="1" ht="13.2" outlineLevel="1">
      <c r="A152" s="147" t="s">
        <v>170</v>
      </c>
      <c r="B152" s="126" t="s">
        <v>168</v>
      </c>
      <c r="C152" s="82"/>
      <c r="D152" s="133">
        <v>0.14000000000000001</v>
      </c>
      <c r="E152" s="133">
        <v>0.14000000000000001</v>
      </c>
      <c r="F152" s="133">
        <v>0.14000000000000001</v>
      </c>
      <c r="G152" s="133">
        <v>0.14000000000000001</v>
      </c>
      <c r="H152" s="133">
        <v>0.14000000000000001</v>
      </c>
      <c r="I152" s="133">
        <v>0.14000000000000001</v>
      </c>
      <c r="J152" s="133">
        <v>0.14000000000000001</v>
      </c>
      <c r="K152" s="133">
        <v>0.14000000000000001</v>
      </c>
      <c r="L152" s="133">
        <v>0.14000000000000001</v>
      </c>
      <c r="M152" s="133">
        <v>0.14000000000000001</v>
      </c>
      <c r="N152" s="133">
        <v>0.14000000000000001</v>
      </c>
      <c r="O152" s="133">
        <v>0.14000000000000001</v>
      </c>
      <c r="P152" s="133">
        <v>0.14000000000000001</v>
      </c>
      <c r="Q152" s="133">
        <v>0.14000000000000001</v>
      </c>
      <c r="R152" s="133">
        <v>0.14000000000000001</v>
      </c>
      <c r="S152" s="133">
        <v>0.14000000000000001</v>
      </c>
      <c r="T152" s="133">
        <v>0.14000000000000001</v>
      </c>
      <c r="U152" s="133">
        <v>0.14000000000000001</v>
      </c>
      <c r="V152" s="133">
        <v>0.14000000000000001</v>
      </c>
      <c r="W152" s="133">
        <v>0.14000000000000001</v>
      </c>
      <c r="X152" s="133">
        <v>0.14000000000000001</v>
      </c>
      <c r="Y152" s="133">
        <v>0.14000000000000001</v>
      </c>
      <c r="Z152" s="133">
        <v>0.14000000000000001</v>
      </c>
      <c r="AA152" s="133">
        <v>0.14000000000000001</v>
      </c>
      <c r="AB152" s="133">
        <v>0.14000000000000001</v>
      </c>
      <c r="AC152" s="133">
        <v>0.14000000000000001</v>
      </c>
      <c r="AD152" s="133">
        <v>0.14000000000000001</v>
      </c>
      <c r="AE152" s="133">
        <v>0.14000000000000001</v>
      </c>
      <c r="AF152" s="133">
        <v>0.14000000000000001</v>
      </c>
      <c r="AG152" s="133">
        <v>0.14000000000000001</v>
      </c>
      <c r="AH152" s="133">
        <v>0.14000000000000001</v>
      </c>
      <c r="AI152" s="133">
        <v>0.14000000000000001</v>
      </c>
      <c r="AJ152" s="133">
        <v>0.14000000000000001</v>
      </c>
      <c r="AK152" s="133">
        <v>0.14000000000000001</v>
      </c>
      <c r="AL152" s="133">
        <v>0.14000000000000001</v>
      </c>
      <c r="AM152" s="133">
        <v>0.14000000000000001</v>
      </c>
      <c r="AN152" s="123"/>
      <c r="AO152" s="135">
        <f>AVERAGE(D152:O152)</f>
        <v>0.14000000000000004</v>
      </c>
      <c r="AP152" s="135">
        <f>AVERAGE(P152:AA152)</f>
        <v>0.14000000000000004</v>
      </c>
      <c r="AQ152" s="135">
        <f>AVERAGE(AB152:AM152)</f>
        <v>0.14000000000000004</v>
      </c>
    </row>
    <row r="153" spans="1:44" s="64" customFormat="1" ht="13.2" outlineLevel="1">
      <c r="A153" s="147" t="s">
        <v>171</v>
      </c>
      <c r="B153" s="126" t="s">
        <v>168</v>
      </c>
      <c r="C153" s="82"/>
      <c r="D153" s="133">
        <v>0.16</v>
      </c>
      <c r="E153" s="133">
        <v>0.16</v>
      </c>
      <c r="F153" s="133">
        <v>0.16</v>
      </c>
      <c r="G153" s="133">
        <v>0.16</v>
      </c>
      <c r="H153" s="133">
        <v>0.16</v>
      </c>
      <c r="I153" s="133">
        <v>0.16</v>
      </c>
      <c r="J153" s="133">
        <v>0.16</v>
      </c>
      <c r="K153" s="133">
        <v>0.16</v>
      </c>
      <c r="L153" s="133">
        <v>0.16</v>
      </c>
      <c r="M153" s="133">
        <v>0.16</v>
      </c>
      <c r="N153" s="133">
        <v>0.16</v>
      </c>
      <c r="O153" s="133">
        <v>0.16</v>
      </c>
      <c r="P153" s="133">
        <v>0.16</v>
      </c>
      <c r="Q153" s="133">
        <v>0.16</v>
      </c>
      <c r="R153" s="133">
        <v>0.16</v>
      </c>
      <c r="S153" s="133">
        <v>0.16</v>
      </c>
      <c r="T153" s="133">
        <v>0.16</v>
      </c>
      <c r="U153" s="133">
        <v>0.16</v>
      </c>
      <c r="V153" s="133">
        <v>0.16</v>
      </c>
      <c r="W153" s="133">
        <v>0.16</v>
      </c>
      <c r="X153" s="133">
        <v>0.16</v>
      </c>
      <c r="Y153" s="133">
        <v>0.16</v>
      </c>
      <c r="Z153" s="133">
        <v>0.16</v>
      </c>
      <c r="AA153" s="133">
        <v>0.16</v>
      </c>
      <c r="AB153" s="133">
        <v>0.16</v>
      </c>
      <c r="AC153" s="133">
        <v>0.16</v>
      </c>
      <c r="AD153" s="133">
        <v>0.16</v>
      </c>
      <c r="AE153" s="133">
        <v>0.16</v>
      </c>
      <c r="AF153" s="133">
        <v>0.16</v>
      </c>
      <c r="AG153" s="133">
        <v>0.16</v>
      </c>
      <c r="AH153" s="133">
        <v>0.16</v>
      </c>
      <c r="AI153" s="133">
        <v>0.16</v>
      </c>
      <c r="AJ153" s="133">
        <v>0.16</v>
      </c>
      <c r="AK153" s="133">
        <v>0.16</v>
      </c>
      <c r="AL153" s="133">
        <v>0.16</v>
      </c>
      <c r="AM153" s="133">
        <v>0.16</v>
      </c>
      <c r="AN153" s="123"/>
      <c r="AO153" s="135">
        <f>AVERAGE(D153:O153)</f>
        <v>0.15999999999999998</v>
      </c>
      <c r="AP153" s="135">
        <f>AVERAGE(P153:AA153)</f>
        <v>0.15999999999999998</v>
      </c>
      <c r="AQ153" s="135">
        <f>AVERAGE(AB153:AM153)</f>
        <v>0.15999999999999998</v>
      </c>
    </row>
    <row r="154" spans="1:44" s="64" customFormat="1" ht="13.2" outlineLevel="1">
      <c r="A154" s="147" t="s">
        <v>214</v>
      </c>
      <c r="B154" s="126" t="s">
        <v>220</v>
      </c>
      <c r="C154" s="82"/>
      <c r="D154" s="132">
        <f t="shared" ref="D154" si="984">-(C151+D151)/2*D152/12</f>
        <v>0</v>
      </c>
      <c r="E154" s="132">
        <f t="shared" ref="E154" si="985">-(D151+E151)/2*E152/12</f>
        <v>0</v>
      </c>
      <c r="F154" s="132">
        <f t="shared" ref="F154" si="986">-(E151+F151)/2*F152/12</f>
        <v>0</v>
      </c>
      <c r="G154" s="132">
        <f t="shared" ref="G154" si="987">-(F151+G151)/2*G152/12</f>
        <v>0</v>
      </c>
      <c r="H154" s="132">
        <f t="shared" ref="H154" si="988">-(G151+H151)/2*H152/12</f>
        <v>0</v>
      </c>
      <c r="I154" s="132">
        <f t="shared" ref="I154" si="989">-(H151+I151)/2*I152/12</f>
        <v>0</v>
      </c>
      <c r="J154" s="132">
        <f t="shared" ref="J154" si="990">-(I151+J151)/2*J152/12</f>
        <v>0</v>
      </c>
      <c r="K154" s="132">
        <f t="shared" ref="K154" si="991">-(J151+K151)/2*K152/12</f>
        <v>0</v>
      </c>
      <c r="L154" s="132">
        <f t="shared" ref="L154" si="992">-(K151+L151)/2*L152/12</f>
        <v>0</v>
      </c>
      <c r="M154" s="132">
        <f t="shared" ref="M154" si="993">-(L151+M151)/2*M152/12</f>
        <v>0</v>
      </c>
      <c r="N154" s="132">
        <f t="shared" ref="N154" si="994">-(M151+N151)/2*N152/12</f>
        <v>0</v>
      </c>
      <c r="O154" s="132">
        <f t="shared" ref="O154" si="995">-(N151+O151)/2*O152/12</f>
        <v>0</v>
      </c>
      <c r="P154" s="132">
        <f t="shared" ref="P154" si="996">-(O151+P151)/2*P152/12</f>
        <v>0</v>
      </c>
      <c r="Q154" s="132">
        <f t="shared" ref="Q154" si="997">-(P151+Q151)/2*Q152/12</f>
        <v>0</v>
      </c>
      <c r="R154" s="132">
        <f t="shared" ref="R154" si="998">-(Q151+R151)/2*R152/12</f>
        <v>0</v>
      </c>
      <c r="S154" s="132">
        <f t="shared" ref="S154" si="999">-(R151+S151)/2*S152/12</f>
        <v>0</v>
      </c>
      <c r="T154" s="132">
        <f t="shared" ref="T154" si="1000">-(S151+T151)/2*T152/12</f>
        <v>0</v>
      </c>
      <c r="U154" s="132">
        <f t="shared" ref="U154" si="1001">-(T151+U151)/2*U152/12</f>
        <v>0</v>
      </c>
      <c r="V154" s="132">
        <f t="shared" ref="V154" si="1002">-(U151+V151)/2*V152/12</f>
        <v>0</v>
      </c>
      <c r="W154" s="132">
        <f t="shared" ref="W154" si="1003">-(V151+W151)/2*W152/12</f>
        <v>0</v>
      </c>
      <c r="X154" s="132">
        <f t="shared" ref="X154" si="1004">-(W151+X151)/2*X152/12</f>
        <v>0</v>
      </c>
      <c r="Y154" s="132">
        <f t="shared" ref="Y154" si="1005">-(X151+Y151)/2*Y152/12</f>
        <v>0</v>
      </c>
      <c r="Z154" s="132">
        <f t="shared" ref="Z154" si="1006">-(Y151+Z151)/2*Z152/12</f>
        <v>0</v>
      </c>
      <c r="AA154" s="132">
        <f t="shared" ref="AA154" si="1007">-(Z151+AA151)/2*AA152/12</f>
        <v>0</v>
      </c>
      <c r="AB154" s="132">
        <f t="shared" ref="AB154" si="1008">-(AA151+AB151)/2*AB152/12</f>
        <v>0</v>
      </c>
      <c r="AC154" s="132">
        <f t="shared" ref="AC154" si="1009">-(AB151+AC151)/2*AC152/12</f>
        <v>0</v>
      </c>
      <c r="AD154" s="132">
        <f t="shared" ref="AD154" si="1010">-(AC151+AD151)/2*AD152/12</f>
        <v>0</v>
      </c>
      <c r="AE154" s="132">
        <f t="shared" ref="AE154" si="1011">-(AD151+AE151)/2*AE152/12</f>
        <v>0</v>
      </c>
      <c r="AF154" s="132">
        <f t="shared" ref="AF154" si="1012">-(AE151+AF151)/2*AF152/12</f>
        <v>0</v>
      </c>
      <c r="AG154" s="132">
        <f t="shared" ref="AG154" si="1013">-(AF151+AG151)/2*AG152/12</f>
        <v>0</v>
      </c>
      <c r="AH154" s="132">
        <f t="shared" ref="AH154" si="1014">-(AG151+AH151)/2*AH152/12</f>
        <v>0</v>
      </c>
      <c r="AI154" s="132">
        <f t="shared" ref="AI154" si="1015">-(AH151+AI151)/2*AI152/12</f>
        <v>0</v>
      </c>
      <c r="AJ154" s="132">
        <f t="shared" ref="AJ154" si="1016">-(AI151+AJ151)/2*AJ152/12</f>
        <v>0</v>
      </c>
      <c r="AK154" s="132">
        <f t="shared" ref="AK154" si="1017">-(AJ151+AK151)/2*AK152/12</f>
        <v>0</v>
      </c>
      <c r="AL154" s="132">
        <f t="shared" ref="AL154" si="1018">-(AK151+AL151)/2*AL152/12</f>
        <v>0</v>
      </c>
      <c r="AM154" s="132">
        <f t="shared" ref="AM154" si="1019">-(AL151+AM151)/2*AM152/12</f>
        <v>0</v>
      </c>
      <c r="AN154" s="123"/>
      <c r="AO154" s="83">
        <f>SUM(D154:O154)</f>
        <v>0</v>
      </c>
      <c r="AP154" s="83">
        <f>SUM(P154:AA154)</f>
        <v>0</v>
      </c>
      <c r="AQ154" s="83">
        <f>SUM(AB154:AM154)</f>
        <v>0</v>
      </c>
    </row>
    <row r="155" spans="1:44" s="64" customFormat="1" ht="13.2" outlineLevel="1">
      <c r="A155" s="147" t="s">
        <v>215</v>
      </c>
      <c r="B155" s="126" t="s">
        <v>220</v>
      </c>
      <c r="C155" s="82"/>
      <c r="D155" s="132">
        <f t="shared" ref="D155" si="1020">(C151+D151)/2*D153/12</f>
        <v>0</v>
      </c>
      <c r="E155" s="132">
        <f t="shared" ref="E155" si="1021">(D151+E151)/2*E153/12</f>
        <v>0</v>
      </c>
      <c r="F155" s="132">
        <f t="shared" ref="F155" si="1022">(E151+F151)/2*F153/12</f>
        <v>0</v>
      </c>
      <c r="G155" s="132">
        <f t="shared" ref="G155" si="1023">(F151+G151)/2*G153/12</f>
        <v>0</v>
      </c>
      <c r="H155" s="132">
        <f t="shared" ref="H155" si="1024">(G151+H151)/2*H153/12</f>
        <v>0</v>
      </c>
      <c r="I155" s="132">
        <f t="shared" ref="I155" si="1025">(H151+I151)/2*I153/12</f>
        <v>0</v>
      </c>
      <c r="J155" s="132">
        <f t="shared" ref="J155" si="1026">(I151+J151)/2*J153/12</f>
        <v>0</v>
      </c>
      <c r="K155" s="132">
        <f t="shared" ref="K155" si="1027">(J151+K151)/2*K153/12</f>
        <v>0</v>
      </c>
      <c r="L155" s="132">
        <f t="shared" ref="L155" si="1028">(K151+L151)/2*L153/12</f>
        <v>0</v>
      </c>
      <c r="M155" s="132">
        <f t="shared" ref="M155" si="1029">(L151+M151)/2*M153/12</f>
        <v>0</v>
      </c>
      <c r="N155" s="132">
        <f t="shared" ref="N155" si="1030">(M151+N151)/2*N153/12</f>
        <v>0</v>
      </c>
      <c r="O155" s="132">
        <f t="shared" ref="O155" si="1031">(N151+O151)/2*O153/12</f>
        <v>0</v>
      </c>
      <c r="P155" s="132">
        <f t="shared" ref="P155" si="1032">(O151+P151)/2*P153/12</f>
        <v>0</v>
      </c>
      <c r="Q155" s="132">
        <f t="shared" ref="Q155" si="1033">(P151+Q151)/2*Q153/12</f>
        <v>0</v>
      </c>
      <c r="R155" s="132">
        <f t="shared" ref="R155" si="1034">(Q151+R151)/2*R153/12</f>
        <v>0</v>
      </c>
      <c r="S155" s="132">
        <f t="shared" ref="S155" si="1035">(R151+S151)/2*S153/12</f>
        <v>0</v>
      </c>
      <c r="T155" s="132">
        <f t="shared" ref="T155" si="1036">(S151+T151)/2*T153/12</f>
        <v>0</v>
      </c>
      <c r="U155" s="132">
        <f t="shared" ref="U155" si="1037">(T151+U151)/2*U153/12</f>
        <v>0</v>
      </c>
      <c r="V155" s="132">
        <f t="shared" ref="V155" si="1038">(U151+V151)/2*V153/12</f>
        <v>0</v>
      </c>
      <c r="W155" s="132">
        <f t="shared" ref="W155" si="1039">(V151+W151)/2*W153/12</f>
        <v>0</v>
      </c>
      <c r="X155" s="132">
        <f t="shared" ref="X155" si="1040">(W151+X151)/2*X153/12</f>
        <v>0</v>
      </c>
      <c r="Y155" s="132">
        <f t="shared" ref="Y155" si="1041">(X151+Y151)/2*Y153/12</f>
        <v>0</v>
      </c>
      <c r="Z155" s="132">
        <f t="shared" ref="Z155" si="1042">(Y151+Z151)/2*Z153/12</f>
        <v>0</v>
      </c>
      <c r="AA155" s="132">
        <f t="shared" ref="AA155" si="1043">(Z151+AA151)/2*AA153/12</f>
        <v>0</v>
      </c>
      <c r="AB155" s="132">
        <f t="shared" ref="AB155" si="1044">(AA151+AB151)/2*AB153/12</f>
        <v>0</v>
      </c>
      <c r="AC155" s="132">
        <f t="shared" ref="AC155" si="1045">(AB151+AC151)/2*AC153/12</f>
        <v>0</v>
      </c>
      <c r="AD155" s="132">
        <f t="shared" ref="AD155" si="1046">(AC151+AD151)/2*AD153/12</f>
        <v>0</v>
      </c>
      <c r="AE155" s="132">
        <f t="shared" ref="AE155" si="1047">(AD151+AE151)/2*AE153/12</f>
        <v>0</v>
      </c>
      <c r="AF155" s="132">
        <f t="shared" ref="AF155" si="1048">(AE151+AF151)/2*AF153/12</f>
        <v>0</v>
      </c>
      <c r="AG155" s="132">
        <f t="shared" ref="AG155" si="1049">(AF151+AG151)/2*AG153/12</f>
        <v>0</v>
      </c>
      <c r="AH155" s="132">
        <f t="shared" ref="AH155" si="1050">(AG151+AH151)/2*AH153/12</f>
        <v>0</v>
      </c>
      <c r="AI155" s="132">
        <f t="shared" ref="AI155" si="1051">(AH151+AI151)/2*AI153/12</f>
        <v>0</v>
      </c>
      <c r="AJ155" s="132">
        <f t="shared" ref="AJ155" si="1052">(AI151+AJ151)/2*AJ153/12</f>
        <v>0</v>
      </c>
      <c r="AK155" s="132">
        <f t="shared" ref="AK155" si="1053">(AJ151+AK151)/2*AK153/12</f>
        <v>0</v>
      </c>
      <c r="AL155" s="132">
        <f t="shared" ref="AL155" si="1054">(AK151+AL151)/2*AL153/12</f>
        <v>0</v>
      </c>
      <c r="AM155" s="132">
        <f t="shared" ref="AM155" si="1055">(AL151+AM151)/2*AM153/12</f>
        <v>0</v>
      </c>
      <c r="AN155" s="123"/>
      <c r="AO155" s="83">
        <f>SUM(D155:O155)</f>
        <v>0</v>
      </c>
      <c r="AP155" s="83">
        <f>SUM(P155:AA155)</f>
        <v>0</v>
      </c>
      <c r="AQ155" s="83">
        <f>SUM(AB155:AM155)</f>
        <v>0</v>
      </c>
    </row>
    <row r="156" spans="1:44" s="64" customFormat="1" ht="13.2" outlineLevel="1">
      <c r="A156" s="147" t="s">
        <v>201</v>
      </c>
      <c r="B156" s="126" t="s">
        <v>220</v>
      </c>
      <c r="C156" s="82"/>
      <c r="D156" s="131">
        <f t="shared" ref="D156:AM156" si="1056">SUM(D154:D155)</f>
        <v>0</v>
      </c>
      <c r="E156" s="131">
        <f t="shared" si="1056"/>
        <v>0</v>
      </c>
      <c r="F156" s="131">
        <f t="shared" si="1056"/>
        <v>0</v>
      </c>
      <c r="G156" s="131">
        <f t="shared" si="1056"/>
        <v>0</v>
      </c>
      <c r="H156" s="131">
        <f t="shared" si="1056"/>
        <v>0</v>
      </c>
      <c r="I156" s="131">
        <f t="shared" si="1056"/>
        <v>0</v>
      </c>
      <c r="J156" s="131">
        <f t="shared" si="1056"/>
        <v>0</v>
      </c>
      <c r="K156" s="131">
        <f t="shared" si="1056"/>
        <v>0</v>
      </c>
      <c r="L156" s="131">
        <f t="shared" si="1056"/>
        <v>0</v>
      </c>
      <c r="M156" s="131">
        <f t="shared" si="1056"/>
        <v>0</v>
      </c>
      <c r="N156" s="131">
        <f t="shared" si="1056"/>
        <v>0</v>
      </c>
      <c r="O156" s="131">
        <f t="shared" si="1056"/>
        <v>0</v>
      </c>
      <c r="P156" s="131">
        <f t="shared" si="1056"/>
        <v>0</v>
      </c>
      <c r="Q156" s="131">
        <f t="shared" si="1056"/>
        <v>0</v>
      </c>
      <c r="R156" s="131">
        <f t="shared" si="1056"/>
        <v>0</v>
      </c>
      <c r="S156" s="131">
        <f t="shared" si="1056"/>
        <v>0</v>
      </c>
      <c r="T156" s="131">
        <f t="shared" si="1056"/>
        <v>0</v>
      </c>
      <c r="U156" s="131">
        <f t="shared" si="1056"/>
        <v>0</v>
      </c>
      <c r="V156" s="131">
        <f t="shared" si="1056"/>
        <v>0</v>
      </c>
      <c r="W156" s="131">
        <f t="shared" si="1056"/>
        <v>0</v>
      </c>
      <c r="X156" s="131">
        <f t="shared" si="1056"/>
        <v>0</v>
      </c>
      <c r="Y156" s="131">
        <f t="shared" si="1056"/>
        <v>0</v>
      </c>
      <c r="Z156" s="131">
        <f t="shared" si="1056"/>
        <v>0</v>
      </c>
      <c r="AA156" s="131">
        <f t="shared" si="1056"/>
        <v>0</v>
      </c>
      <c r="AB156" s="131">
        <f t="shared" si="1056"/>
        <v>0</v>
      </c>
      <c r="AC156" s="131">
        <f t="shared" si="1056"/>
        <v>0</v>
      </c>
      <c r="AD156" s="131">
        <f t="shared" si="1056"/>
        <v>0</v>
      </c>
      <c r="AE156" s="131">
        <f t="shared" si="1056"/>
        <v>0</v>
      </c>
      <c r="AF156" s="131">
        <f t="shared" si="1056"/>
        <v>0</v>
      </c>
      <c r="AG156" s="131">
        <f t="shared" si="1056"/>
        <v>0</v>
      </c>
      <c r="AH156" s="131">
        <f t="shared" si="1056"/>
        <v>0</v>
      </c>
      <c r="AI156" s="131">
        <f t="shared" si="1056"/>
        <v>0</v>
      </c>
      <c r="AJ156" s="131">
        <f t="shared" si="1056"/>
        <v>0</v>
      </c>
      <c r="AK156" s="131">
        <f t="shared" si="1056"/>
        <v>0</v>
      </c>
      <c r="AL156" s="131">
        <f t="shared" si="1056"/>
        <v>0</v>
      </c>
      <c r="AM156" s="131">
        <f t="shared" si="1056"/>
        <v>0</v>
      </c>
      <c r="AN156" s="123"/>
      <c r="AO156" s="83">
        <f>SUM(D156:O156)</f>
        <v>0</v>
      </c>
      <c r="AP156" s="83">
        <f>SUM(P156:AA156)</f>
        <v>0</v>
      </c>
      <c r="AQ156" s="83">
        <f>SUM(AB156:AM156)</f>
        <v>0</v>
      </c>
    </row>
    <row r="157" spans="1:44" s="64" customFormat="1" ht="13.2">
      <c r="A157" s="147"/>
      <c r="B157" s="126"/>
      <c r="C157" s="82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23"/>
      <c r="AO157" s="83"/>
      <c r="AP157" s="83"/>
      <c r="AQ157" s="83"/>
    </row>
    <row r="158" spans="1:44">
      <c r="A158" s="87" t="s">
        <v>98</v>
      </c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60"/>
      <c r="AO158" s="87"/>
      <c r="AP158" s="87"/>
      <c r="AQ158" s="87"/>
    </row>
    <row r="159" spans="1:44" outlineLevel="1">
      <c r="A159" s="146" t="s">
        <v>193</v>
      </c>
      <c r="AN159" s="60"/>
    </row>
    <row r="160" spans="1:44" s="86" customFormat="1" ht="13.2" outlineLevel="1">
      <c r="A160" s="147" t="s">
        <v>213</v>
      </c>
      <c r="B160" s="126" t="s">
        <v>161</v>
      </c>
      <c r="C160" s="132">
        <f>C177+C194</f>
        <v>1430000</v>
      </c>
      <c r="D160" s="132">
        <f>D177+D194</f>
        <v>1448443.546498009</v>
      </c>
      <c r="E160" s="132">
        <f t="shared" ref="E160:AM160" si="1057">E177+E194</f>
        <v>1483604.1044653829</v>
      </c>
      <c r="F160" s="132">
        <f t="shared" si="1057"/>
        <v>1517653.812844607</v>
      </c>
      <c r="G160" s="132">
        <f t="shared" si="1057"/>
        <v>1551444.131655327</v>
      </c>
      <c r="H160" s="132">
        <f t="shared" si="1057"/>
        <v>1583954.5983641655</v>
      </c>
      <c r="I160" s="132">
        <f t="shared" si="1057"/>
        <v>1615976.9571579352</v>
      </c>
      <c r="J160" s="132">
        <f t="shared" si="1057"/>
        <v>1647379.5402069283</v>
      </c>
      <c r="K160" s="132">
        <f t="shared" si="1057"/>
        <v>1677127.9994136228</v>
      </c>
      <c r="L160" s="132">
        <f t="shared" si="1057"/>
        <v>1706001.4289964254</v>
      </c>
      <c r="M160" s="132">
        <f t="shared" si="1057"/>
        <v>1733853.6285752628</v>
      </c>
      <c r="N160" s="132">
        <f t="shared" si="1057"/>
        <v>1760536.6510136251</v>
      </c>
      <c r="O160" s="132">
        <f t="shared" si="1057"/>
        <v>1784398.7132122202</v>
      </c>
      <c r="P160" s="132">
        <f t="shared" si="1057"/>
        <v>1805788.7858729057</v>
      </c>
      <c r="Q160" s="132">
        <f t="shared" si="1057"/>
        <v>1826075.0256611025</v>
      </c>
      <c r="R160" s="132">
        <f t="shared" si="1057"/>
        <v>1845230.7990875726</v>
      </c>
      <c r="S160" s="132">
        <f t="shared" si="1057"/>
        <v>1863828.9080269935</v>
      </c>
      <c r="T160" s="132">
        <f t="shared" si="1057"/>
        <v>1881069.5538642141</v>
      </c>
      <c r="U160" s="132">
        <f t="shared" si="1057"/>
        <v>1896626.2826180339</v>
      </c>
      <c r="V160" s="132">
        <f t="shared" si="1057"/>
        <v>1910481.3189784181</v>
      </c>
      <c r="W160" s="132">
        <f t="shared" si="1057"/>
        <v>1923367.3662651642</v>
      </c>
      <c r="X160" s="132">
        <f t="shared" si="1057"/>
        <v>1934188.1594057677</v>
      </c>
      <c r="Y160" s="132">
        <f t="shared" si="1057"/>
        <v>1943846.4040197947</v>
      </c>
      <c r="Z160" s="132">
        <f t="shared" si="1057"/>
        <v>1955882.827406751</v>
      </c>
      <c r="AA160" s="132">
        <f t="shared" si="1057"/>
        <v>1971240.5033938843</v>
      </c>
      <c r="AB160" s="132">
        <f t="shared" si="1057"/>
        <v>1987982.2696788481</v>
      </c>
      <c r="AC160" s="132">
        <f t="shared" si="1057"/>
        <v>2006211.6255861593</v>
      </c>
      <c r="AD160" s="132">
        <f t="shared" si="1057"/>
        <v>2024973.4763079118</v>
      </c>
      <c r="AE160" s="132">
        <f t="shared" si="1057"/>
        <v>2045305.7082924787</v>
      </c>
      <c r="AF160" s="132">
        <f t="shared" si="1057"/>
        <v>2067147.4420906825</v>
      </c>
      <c r="AG160" s="132">
        <f t="shared" si="1057"/>
        <v>2089693.7943165309</v>
      </c>
      <c r="AH160" s="132">
        <f t="shared" si="1057"/>
        <v>2113977.0246863752</v>
      </c>
      <c r="AI160" s="132">
        <f t="shared" si="1057"/>
        <v>2139031.7386861574</v>
      </c>
      <c r="AJ160" s="132">
        <f t="shared" si="1057"/>
        <v>2166038.6033427259</v>
      </c>
      <c r="AK160" s="132">
        <f t="shared" si="1057"/>
        <v>2194024.8828949388</v>
      </c>
      <c r="AL160" s="132">
        <f t="shared" si="1057"/>
        <v>2224014.5919549009</v>
      </c>
      <c r="AM160" s="132">
        <f t="shared" si="1057"/>
        <v>2255183.8843718935</v>
      </c>
      <c r="AN160" s="84"/>
      <c r="AO160" s="83">
        <f>O160</f>
        <v>1784398.7132122202</v>
      </c>
      <c r="AP160" s="83">
        <f>AA160</f>
        <v>1971240.5033938843</v>
      </c>
      <c r="AQ160" s="83">
        <f>AM160</f>
        <v>2255183.8843718935</v>
      </c>
      <c r="AR160" s="85"/>
    </row>
    <row r="161" spans="1:44" s="64" customFormat="1" ht="13.2" outlineLevel="1">
      <c r="A161" s="147" t="s">
        <v>214</v>
      </c>
      <c r="B161" s="126" t="s">
        <v>161</v>
      </c>
      <c r="C161" s="82"/>
      <c r="D161" s="132">
        <f t="shared" ref="D161:AM161" si="1058">D180+D197</f>
        <v>-16790.920687905054</v>
      </c>
      <c r="E161" s="132">
        <f t="shared" si="1058"/>
        <v>-17103.611297286454</v>
      </c>
      <c r="F161" s="132">
        <f t="shared" si="1058"/>
        <v>-17507.337850974942</v>
      </c>
      <c r="G161" s="132">
        <f t="shared" si="1058"/>
        <v>-17903.071342916282</v>
      </c>
      <c r="H161" s="132">
        <f t="shared" si="1058"/>
        <v>-18289.82592511371</v>
      </c>
      <c r="I161" s="132">
        <f t="shared" si="1058"/>
        <v>-18666.267407212257</v>
      </c>
      <c r="J161" s="132">
        <f t="shared" si="1058"/>
        <v>-19036.246234628372</v>
      </c>
      <c r="K161" s="132">
        <f t="shared" si="1058"/>
        <v>-19392.960647786549</v>
      </c>
      <c r="L161" s="132">
        <f t="shared" si="1058"/>
        <v>-19734.921665725284</v>
      </c>
      <c r="M161" s="132">
        <f t="shared" si="1058"/>
        <v>-20065.821169168183</v>
      </c>
      <c r="N161" s="132">
        <f t="shared" si="1058"/>
        <v>-20383.943297601851</v>
      </c>
      <c r="O161" s="132">
        <f t="shared" si="1058"/>
        <v>-20678.789624650766</v>
      </c>
      <c r="P161" s="132">
        <f t="shared" si="1058"/>
        <v>-20942.760411329902</v>
      </c>
      <c r="Q161" s="132">
        <f t="shared" si="1058"/>
        <v>-21185.872233948383</v>
      </c>
      <c r="R161" s="132">
        <f t="shared" si="1058"/>
        <v>-21415.950644367269</v>
      </c>
      <c r="S161" s="132">
        <f t="shared" si="1058"/>
        <v>-21636.181624834971</v>
      </c>
      <c r="T161" s="132">
        <f t="shared" si="1058"/>
        <v>-21845.241027698714</v>
      </c>
      <c r="U161" s="132">
        <f t="shared" si="1058"/>
        <v>-22036.559046146449</v>
      </c>
      <c r="V161" s="132">
        <f t="shared" si="1058"/>
        <v>-22208.127675979304</v>
      </c>
      <c r="W161" s="132">
        <f t="shared" si="1058"/>
        <v>-22364.117330587567</v>
      </c>
      <c r="X161" s="132">
        <f t="shared" si="1058"/>
        <v>-22502.407233080437</v>
      </c>
      <c r="Y161" s="132">
        <f t="shared" si="1058"/>
        <v>-22621.868286649118</v>
      </c>
      <c r="Z161" s="132">
        <f t="shared" si="1058"/>
        <v>-22748.420516654853</v>
      </c>
      <c r="AA161" s="132">
        <f t="shared" si="1058"/>
        <v>-22908.219429670375</v>
      </c>
      <c r="AB161" s="132">
        <f t="shared" si="1058"/>
        <v>-23095.466176257607</v>
      </c>
      <c r="AC161" s="132">
        <f t="shared" si="1058"/>
        <v>-23299.464389045879</v>
      </c>
      <c r="AD161" s="132">
        <f t="shared" si="1058"/>
        <v>-23515.246427715418</v>
      </c>
      <c r="AE161" s="132">
        <f t="shared" si="1058"/>
        <v>-23743.295243502278</v>
      </c>
      <c r="AF161" s="132">
        <f t="shared" si="1058"/>
        <v>-23989.310043901773</v>
      </c>
      <c r="AG161" s="132">
        <f t="shared" si="1058"/>
        <v>-24248.240545708744</v>
      </c>
      <c r="AH161" s="132">
        <f t="shared" si="1058"/>
        <v>-24521.413110850284</v>
      </c>
      <c r="AI161" s="132">
        <f t="shared" si="1058"/>
        <v>-24809.217786339774</v>
      </c>
      <c r="AJ161" s="132">
        <f t="shared" si="1058"/>
        <v>-25112.910328501825</v>
      </c>
      <c r="AK161" s="132">
        <f t="shared" si="1058"/>
        <v>-25433.703669719711</v>
      </c>
      <c r="AL161" s="132">
        <f t="shared" si="1058"/>
        <v>-25771.896936624067</v>
      </c>
      <c r="AM161" s="132">
        <f t="shared" si="1058"/>
        <v>-26128.657778572968</v>
      </c>
      <c r="AN161" s="123"/>
      <c r="AO161" s="83">
        <f>SUM(D161:O161)</f>
        <v>-225553.71715096975</v>
      </c>
      <c r="AP161" s="83">
        <f>SUM(P161:AA161)</f>
        <v>-264415.72546094732</v>
      </c>
      <c r="AQ161" s="83">
        <f>SUM(AB161:AM161)</f>
        <v>-293668.82243674039</v>
      </c>
      <c r="AR161" s="124"/>
    </row>
    <row r="162" spans="1:44" s="64" customFormat="1" ht="13.2" outlineLevel="1">
      <c r="A162" s="147" t="s">
        <v>215</v>
      </c>
      <c r="B162" s="126" t="s">
        <v>161</v>
      </c>
      <c r="C162" s="82"/>
      <c r="D162" s="132">
        <f>D181+D198</f>
        <v>17990.272165612554</v>
      </c>
      <c r="E162" s="132">
        <f t="shared" ref="E162:AM162" si="1059">E181+E198</f>
        <v>18325.297818521201</v>
      </c>
      <c r="F162" s="132">
        <f t="shared" si="1059"/>
        <v>18757.861983187435</v>
      </c>
      <c r="G162" s="132">
        <f t="shared" si="1059"/>
        <v>19181.862153124588</v>
      </c>
      <c r="H162" s="132">
        <f t="shared" si="1059"/>
        <v>19596.24206262183</v>
      </c>
      <c r="I162" s="132">
        <f t="shared" si="1059"/>
        <v>19999.572222013132</v>
      </c>
      <c r="J162" s="132">
        <f t="shared" si="1059"/>
        <v>20395.978108530398</v>
      </c>
      <c r="K162" s="132">
        <f t="shared" si="1059"/>
        <v>20778.172122628443</v>
      </c>
      <c r="L162" s="132">
        <f t="shared" si="1059"/>
        <v>21144.558927562797</v>
      </c>
      <c r="M162" s="132">
        <f t="shared" si="1059"/>
        <v>21499.094109823051</v>
      </c>
      <c r="N162" s="132">
        <f t="shared" si="1059"/>
        <v>21839.93924743055</v>
      </c>
      <c r="O162" s="132">
        <f t="shared" si="1059"/>
        <v>22155.846026411531</v>
      </c>
      <c r="P162" s="132">
        <f t="shared" si="1059"/>
        <v>22438.671869282036</v>
      </c>
      <c r="Q162" s="132">
        <f t="shared" si="1059"/>
        <v>22699.148822087551</v>
      </c>
      <c r="R162" s="132">
        <f t="shared" si="1059"/>
        <v>22945.661404679217</v>
      </c>
      <c r="S162" s="132">
        <f t="shared" si="1059"/>
        <v>23181.623169466038</v>
      </c>
      <c r="T162" s="132">
        <f t="shared" si="1059"/>
        <v>23405.615386820049</v>
      </c>
      <c r="U162" s="132">
        <f t="shared" si="1059"/>
        <v>23610.598978014052</v>
      </c>
      <c r="V162" s="132">
        <f t="shared" si="1059"/>
        <v>23794.422509977823</v>
      </c>
      <c r="W162" s="132">
        <f t="shared" si="1059"/>
        <v>23961.554282772388</v>
      </c>
      <c r="X162" s="132">
        <f t="shared" si="1059"/>
        <v>24109.722035443319</v>
      </c>
      <c r="Y162" s="132">
        <f t="shared" si="1059"/>
        <v>24237.716021409764</v>
      </c>
      <c r="Z162" s="132">
        <f t="shared" si="1059"/>
        <v>24373.307696415912</v>
      </c>
      <c r="AA162" s="132">
        <f t="shared" si="1059"/>
        <v>24544.52081750397</v>
      </c>
      <c r="AB162" s="132">
        <f t="shared" si="1059"/>
        <v>24745.142331704581</v>
      </c>
      <c r="AC162" s="132">
        <f t="shared" si="1059"/>
        <v>24963.711845406295</v>
      </c>
      <c r="AD162" s="132">
        <f t="shared" si="1059"/>
        <v>25194.906886837947</v>
      </c>
      <c r="AE162" s="132">
        <f t="shared" si="1059"/>
        <v>25439.244903752438</v>
      </c>
      <c r="AF162" s="132">
        <f t="shared" si="1059"/>
        <v>25702.832189894754</v>
      </c>
      <c r="AG162" s="132">
        <f t="shared" si="1059"/>
        <v>25980.257727545086</v>
      </c>
      <c r="AH162" s="132">
        <f t="shared" si="1059"/>
        <v>26272.94261876816</v>
      </c>
      <c r="AI162" s="132">
        <f t="shared" si="1059"/>
        <v>26581.304771078325</v>
      </c>
      <c r="AJ162" s="132">
        <f t="shared" si="1059"/>
        <v>26906.689637680523</v>
      </c>
      <c r="AK162" s="132">
        <f t="shared" si="1059"/>
        <v>27250.396788985403</v>
      </c>
      <c r="AL162" s="132">
        <f t="shared" si="1059"/>
        <v>27612.746717811497</v>
      </c>
      <c r="AM162" s="132">
        <f t="shared" si="1059"/>
        <v>27994.990477042465</v>
      </c>
      <c r="AN162" s="123"/>
      <c r="AO162" s="83">
        <f>SUM(D162:O162)</f>
        <v>241664.69694746748</v>
      </c>
      <c r="AP162" s="83">
        <f>SUM(P162:AA162)</f>
        <v>283302.5629938721</v>
      </c>
      <c r="AQ162" s="83">
        <f>SUM(AB162:AM162)</f>
        <v>314645.16689650744</v>
      </c>
      <c r="AR162" s="124"/>
    </row>
    <row r="163" spans="1:44" s="64" customFormat="1" ht="13.2" outlineLevel="1">
      <c r="A163" s="147" t="s">
        <v>201</v>
      </c>
      <c r="B163" s="126" t="s">
        <v>161</v>
      </c>
      <c r="C163" s="82"/>
      <c r="D163" s="132">
        <f t="shared" ref="D163:AM163" si="1060">D182+D199</f>
        <v>1199.3514777074997</v>
      </c>
      <c r="E163" s="132">
        <f t="shared" si="1060"/>
        <v>1221.6865212347475</v>
      </c>
      <c r="F163" s="132">
        <f t="shared" si="1060"/>
        <v>1250.5241322124934</v>
      </c>
      <c r="G163" s="132">
        <f t="shared" si="1060"/>
        <v>1278.790810208304</v>
      </c>
      <c r="H163" s="132">
        <f t="shared" si="1060"/>
        <v>1306.4161375081185</v>
      </c>
      <c r="I163" s="132">
        <f t="shared" si="1060"/>
        <v>1333.3048148008741</v>
      </c>
      <c r="J163" s="132">
        <f t="shared" si="1060"/>
        <v>1359.7318739020247</v>
      </c>
      <c r="K163" s="132">
        <f t="shared" si="1060"/>
        <v>1385.2114748418933</v>
      </c>
      <c r="L163" s="132">
        <f t="shared" si="1060"/>
        <v>1409.6372618375149</v>
      </c>
      <c r="M163" s="132">
        <f t="shared" si="1060"/>
        <v>1433.2729406548694</v>
      </c>
      <c r="N163" s="132">
        <f t="shared" si="1060"/>
        <v>1455.995949828698</v>
      </c>
      <c r="O163" s="132">
        <f t="shared" si="1060"/>
        <v>1477.0564017607649</v>
      </c>
      <c r="P163" s="132">
        <f t="shared" si="1060"/>
        <v>1495.9114579521333</v>
      </c>
      <c r="Q163" s="132">
        <f t="shared" si="1060"/>
        <v>1513.2765881391649</v>
      </c>
      <c r="R163" s="132">
        <f t="shared" si="1060"/>
        <v>1529.7107603119464</v>
      </c>
      <c r="S163" s="132">
        <f t="shared" si="1060"/>
        <v>1545.4415446310657</v>
      </c>
      <c r="T163" s="132">
        <f t="shared" si="1060"/>
        <v>1560.3743591213367</v>
      </c>
      <c r="U163" s="132">
        <f t="shared" si="1060"/>
        <v>1574.0399318676004</v>
      </c>
      <c r="V163" s="132">
        <f t="shared" si="1060"/>
        <v>1586.2948339985182</v>
      </c>
      <c r="W163" s="132">
        <f t="shared" si="1060"/>
        <v>1597.4369521848203</v>
      </c>
      <c r="X163" s="132">
        <f t="shared" si="1060"/>
        <v>1607.3148023628835</v>
      </c>
      <c r="Y163" s="132">
        <f t="shared" si="1060"/>
        <v>1615.8477347606458</v>
      </c>
      <c r="Z163" s="132">
        <f t="shared" si="1060"/>
        <v>1624.88717976106</v>
      </c>
      <c r="AA163" s="132">
        <f t="shared" si="1060"/>
        <v>1636.3013878335955</v>
      </c>
      <c r="AB163" s="132">
        <f t="shared" si="1060"/>
        <v>1649.6761554469724</v>
      </c>
      <c r="AC163" s="132">
        <f t="shared" si="1060"/>
        <v>1664.247456360416</v>
      </c>
      <c r="AD163" s="132">
        <f t="shared" si="1060"/>
        <v>1679.6604591225305</v>
      </c>
      <c r="AE163" s="132">
        <f t="shared" si="1060"/>
        <v>1695.9496602501604</v>
      </c>
      <c r="AF163" s="132">
        <f t="shared" si="1060"/>
        <v>1713.5221459929808</v>
      </c>
      <c r="AG163" s="132">
        <f t="shared" si="1060"/>
        <v>1732.017181836341</v>
      </c>
      <c r="AH163" s="132">
        <f t="shared" si="1060"/>
        <v>1751.5295079178759</v>
      </c>
      <c r="AI163" s="132">
        <f t="shared" si="1060"/>
        <v>1772.0869847385493</v>
      </c>
      <c r="AJ163" s="132">
        <f t="shared" si="1060"/>
        <v>1793.7793091786994</v>
      </c>
      <c r="AK163" s="132">
        <f t="shared" si="1060"/>
        <v>1816.6931192656898</v>
      </c>
      <c r="AL163" s="132">
        <f t="shared" si="1060"/>
        <v>1840.849781187429</v>
      </c>
      <c r="AM163" s="132">
        <f t="shared" si="1060"/>
        <v>1866.3326984694986</v>
      </c>
      <c r="AN163" s="123"/>
      <c r="AO163" s="83">
        <f t="shared" ref="AO163:AO166" si="1061">SUM(D163:O163)</f>
        <v>16110.979796497802</v>
      </c>
      <c r="AP163" s="83">
        <f t="shared" ref="AP163:AP166" si="1062">SUM(P163:AA163)</f>
        <v>18886.837532924772</v>
      </c>
      <c r="AQ163" s="83">
        <f>SUM(AB163:AM163)</f>
        <v>20976.344459767144</v>
      </c>
      <c r="AR163" s="124"/>
    </row>
    <row r="164" spans="1:44" s="64" customFormat="1" ht="13.2" outlineLevel="1">
      <c r="A164" s="164" t="s">
        <v>248</v>
      </c>
      <c r="B164" s="165" t="s">
        <v>161</v>
      </c>
      <c r="C164" s="82"/>
      <c r="D164" s="132">
        <f>-0.2%*(C160+D160)/2/12</f>
        <v>-239.87029554150078</v>
      </c>
      <c r="E164" s="132">
        <f>-0.2%*(D160+E160)/2/12</f>
        <v>-244.33730424694934</v>
      </c>
      <c r="F164" s="132">
        <f>-0.2%*(E160+F160)/2/12</f>
        <v>-250.10482644249919</v>
      </c>
      <c r="G164" s="132">
        <f t="shared" ref="G164:AM164" si="1063">-0.2%*(F160+G160)/2/12</f>
        <v>-255.75816204166119</v>
      </c>
      <c r="H164" s="132">
        <f t="shared" si="1063"/>
        <v>-261.28322750162437</v>
      </c>
      <c r="I164" s="132">
        <f t="shared" si="1063"/>
        <v>-266.66096296017508</v>
      </c>
      <c r="J164" s="132">
        <f t="shared" si="1063"/>
        <v>-271.94637478040534</v>
      </c>
      <c r="K164" s="132">
        <f t="shared" si="1063"/>
        <v>-277.04229496837928</v>
      </c>
      <c r="L164" s="132">
        <f t="shared" si="1063"/>
        <v>-281.92745236750403</v>
      </c>
      <c r="M164" s="132">
        <f t="shared" si="1063"/>
        <v>-286.65458813097399</v>
      </c>
      <c r="N164" s="132">
        <f t="shared" si="1063"/>
        <v>-291.19918996574069</v>
      </c>
      <c r="O164" s="132">
        <f t="shared" si="1063"/>
        <v>-295.41128035215377</v>
      </c>
      <c r="P164" s="132">
        <f t="shared" si="1063"/>
        <v>-299.18229159042716</v>
      </c>
      <c r="Q164" s="132">
        <f t="shared" si="1063"/>
        <v>-302.65531762783399</v>
      </c>
      <c r="R164" s="132">
        <f t="shared" si="1063"/>
        <v>-305.94215206238965</v>
      </c>
      <c r="S164" s="132">
        <f t="shared" si="1063"/>
        <v>-309.08830892621387</v>
      </c>
      <c r="T164" s="132">
        <f t="shared" si="1063"/>
        <v>-312.07487182426729</v>
      </c>
      <c r="U164" s="132">
        <f t="shared" si="1063"/>
        <v>-314.80798637352069</v>
      </c>
      <c r="V164" s="132">
        <f t="shared" si="1063"/>
        <v>-317.25896679970435</v>
      </c>
      <c r="W164" s="132">
        <f t="shared" si="1063"/>
        <v>-319.4873904369652</v>
      </c>
      <c r="X164" s="132">
        <f t="shared" si="1063"/>
        <v>-321.46296047257766</v>
      </c>
      <c r="Y164" s="132">
        <f t="shared" si="1063"/>
        <v>-323.16954695213019</v>
      </c>
      <c r="Z164" s="132">
        <f t="shared" si="1063"/>
        <v>-324.97743595221215</v>
      </c>
      <c r="AA164" s="132">
        <f t="shared" si="1063"/>
        <v>-327.26027756671959</v>
      </c>
      <c r="AB164" s="132">
        <f t="shared" si="1063"/>
        <v>-329.93523108939439</v>
      </c>
      <c r="AC164" s="132">
        <f t="shared" si="1063"/>
        <v>-332.84949127208398</v>
      </c>
      <c r="AD164" s="132">
        <f t="shared" si="1063"/>
        <v>-335.93209182450596</v>
      </c>
      <c r="AE164" s="132">
        <f t="shared" si="1063"/>
        <v>-339.18993205003255</v>
      </c>
      <c r="AF164" s="132">
        <f t="shared" si="1063"/>
        <v>-342.70442919859676</v>
      </c>
      <c r="AG164" s="132">
        <f t="shared" si="1063"/>
        <v>-346.40343636726783</v>
      </c>
      <c r="AH164" s="132">
        <f t="shared" si="1063"/>
        <v>-350.30590158357546</v>
      </c>
      <c r="AI164" s="132">
        <f t="shared" si="1063"/>
        <v>-354.4173969477111</v>
      </c>
      <c r="AJ164" s="132">
        <f t="shared" si="1063"/>
        <v>-358.75586183574029</v>
      </c>
      <c r="AK164" s="132">
        <f t="shared" si="1063"/>
        <v>-363.3386238531387</v>
      </c>
      <c r="AL164" s="132">
        <f t="shared" si="1063"/>
        <v>-368.1699562374867</v>
      </c>
      <c r="AM164" s="132">
        <f t="shared" si="1063"/>
        <v>-373.26653969389957</v>
      </c>
      <c r="AN164" s="123"/>
      <c r="AO164" s="83"/>
      <c r="AP164" s="83"/>
      <c r="AQ164" s="83"/>
      <c r="AR164" s="124"/>
    </row>
    <row r="165" spans="1:44" s="64" customFormat="1" ht="13.2" outlineLevel="1">
      <c r="A165" s="147" t="s">
        <v>177</v>
      </c>
      <c r="B165" s="126" t="s">
        <v>161</v>
      </c>
      <c r="C165" s="82"/>
      <c r="D165" s="132">
        <f>D164+D183+D200</f>
        <v>-297.57342054150075</v>
      </c>
      <c r="E165" s="132">
        <f t="shared" ref="E165:AM165" si="1064">E164</f>
        <v>-244.33730424694934</v>
      </c>
      <c r="F165" s="132">
        <f t="shared" si="1064"/>
        <v>-250.10482644249919</v>
      </c>
      <c r="G165" s="132">
        <f t="shared" si="1064"/>
        <v>-255.75816204166119</v>
      </c>
      <c r="H165" s="132">
        <f t="shared" si="1064"/>
        <v>-261.28322750162437</v>
      </c>
      <c r="I165" s="132">
        <f t="shared" si="1064"/>
        <v>-266.66096296017508</v>
      </c>
      <c r="J165" s="132">
        <f t="shared" si="1064"/>
        <v>-271.94637478040534</v>
      </c>
      <c r="K165" s="132">
        <f t="shared" si="1064"/>
        <v>-277.04229496837928</v>
      </c>
      <c r="L165" s="132">
        <f t="shared" si="1064"/>
        <v>-281.92745236750403</v>
      </c>
      <c r="M165" s="132">
        <f t="shared" si="1064"/>
        <v>-286.65458813097399</v>
      </c>
      <c r="N165" s="132">
        <f t="shared" si="1064"/>
        <v>-291.19918996574069</v>
      </c>
      <c r="O165" s="132">
        <f t="shared" si="1064"/>
        <v>-295.41128035215377</v>
      </c>
      <c r="P165" s="132">
        <f t="shared" si="1064"/>
        <v>-299.18229159042716</v>
      </c>
      <c r="Q165" s="132">
        <f t="shared" si="1064"/>
        <v>-302.65531762783399</v>
      </c>
      <c r="R165" s="132">
        <f t="shared" si="1064"/>
        <v>-305.94215206238965</v>
      </c>
      <c r="S165" s="132">
        <f t="shared" si="1064"/>
        <v>-309.08830892621387</v>
      </c>
      <c r="T165" s="132">
        <f t="shared" si="1064"/>
        <v>-312.07487182426729</v>
      </c>
      <c r="U165" s="132">
        <f t="shared" si="1064"/>
        <v>-314.80798637352069</v>
      </c>
      <c r="V165" s="132">
        <f t="shared" si="1064"/>
        <v>-317.25896679970435</v>
      </c>
      <c r="W165" s="132">
        <f t="shared" si="1064"/>
        <v>-319.4873904369652</v>
      </c>
      <c r="X165" s="132">
        <f t="shared" si="1064"/>
        <v>-321.46296047257766</v>
      </c>
      <c r="Y165" s="132">
        <f t="shared" si="1064"/>
        <v>-323.16954695213019</v>
      </c>
      <c r="Z165" s="132">
        <f t="shared" si="1064"/>
        <v>-324.97743595221215</v>
      </c>
      <c r="AA165" s="132">
        <f t="shared" si="1064"/>
        <v>-327.26027756671959</v>
      </c>
      <c r="AB165" s="132">
        <f t="shared" si="1064"/>
        <v>-329.93523108939439</v>
      </c>
      <c r="AC165" s="132">
        <f t="shared" si="1064"/>
        <v>-332.84949127208398</v>
      </c>
      <c r="AD165" s="132">
        <f t="shared" si="1064"/>
        <v>-335.93209182450596</v>
      </c>
      <c r="AE165" s="132">
        <f t="shared" si="1064"/>
        <v>-339.18993205003255</v>
      </c>
      <c r="AF165" s="132">
        <f t="shared" si="1064"/>
        <v>-342.70442919859676</v>
      </c>
      <c r="AG165" s="132">
        <f t="shared" si="1064"/>
        <v>-346.40343636726783</v>
      </c>
      <c r="AH165" s="132">
        <f t="shared" si="1064"/>
        <v>-350.30590158357546</v>
      </c>
      <c r="AI165" s="132">
        <f t="shared" si="1064"/>
        <v>-354.4173969477111</v>
      </c>
      <c r="AJ165" s="132">
        <f t="shared" si="1064"/>
        <v>-358.75586183574029</v>
      </c>
      <c r="AK165" s="132">
        <f t="shared" si="1064"/>
        <v>-363.3386238531387</v>
      </c>
      <c r="AL165" s="132">
        <f t="shared" si="1064"/>
        <v>-368.1699562374867</v>
      </c>
      <c r="AM165" s="132">
        <f t="shared" si="1064"/>
        <v>-373.26653969389957</v>
      </c>
      <c r="AN165" s="123"/>
      <c r="AO165" s="83">
        <f t="shared" si="1061"/>
        <v>-3279.8990842995672</v>
      </c>
      <c r="AP165" s="83">
        <f t="shared" si="1062"/>
        <v>-3777.3675065849616</v>
      </c>
      <c r="AQ165" s="83">
        <f t="shared" ref="AQ165:AQ166" si="1065">SUM(AB165:AM165)</f>
        <v>-4195.268891953433</v>
      </c>
      <c r="AR165" s="124"/>
    </row>
    <row r="166" spans="1:44" s="64" customFormat="1" ht="13.2" outlineLevel="1">
      <c r="A166" s="147" t="s">
        <v>178</v>
      </c>
      <c r="B166" s="126" t="s">
        <v>161</v>
      </c>
      <c r="C166" s="82"/>
      <c r="D166" s="132">
        <f>D163+D164+D165</f>
        <v>661.90776162449811</v>
      </c>
      <c r="E166" s="132">
        <f t="shared" ref="E166:AM166" si="1066">E163+E164+E165</f>
        <v>733.01191274084886</v>
      </c>
      <c r="F166" s="132">
        <f t="shared" si="1066"/>
        <v>750.31447932749506</v>
      </c>
      <c r="G166" s="132">
        <f t="shared" si="1066"/>
        <v>767.27448612498165</v>
      </c>
      <c r="H166" s="132">
        <f t="shared" si="1066"/>
        <v>783.84968250486963</v>
      </c>
      <c r="I166" s="132">
        <f t="shared" si="1066"/>
        <v>799.98288888052389</v>
      </c>
      <c r="J166" s="132">
        <f t="shared" si="1066"/>
        <v>815.83912434121419</v>
      </c>
      <c r="K166" s="132">
        <f t="shared" si="1066"/>
        <v>831.1268849051346</v>
      </c>
      <c r="L166" s="132">
        <f t="shared" si="1066"/>
        <v>845.78235710250692</v>
      </c>
      <c r="M166" s="132">
        <f t="shared" si="1066"/>
        <v>859.96376439292158</v>
      </c>
      <c r="N166" s="132">
        <f t="shared" si="1066"/>
        <v>873.59756989721654</v>
      </c>
      <c r="O166" s="132">
        <f t="shared" si="1066"/>
        <v>886.23384105645721</v>
      </c>
      <c r="P166" s="132">
        <f t="shared" si="1066"/>
        <v>897.54687477127891</v>
      </c>
      <c r="Q166" s="132">
        <f t="shared" si="1066"/>
        <v>907.96595288349704</v>
      </c>
      <c r="R166" s="132">
        <f t="shared" si="1066"/>
        <v>917.8264561871672</v>
      </c>
      <c r="S166" s="132">
        <f t="shared" si="1066"/>
        <v>927.26492677863803</v>
      </c>
      <c r="T166" s="132">
        <f t="shared" si="1066"/>
        <v>936.22461547280204</v>
      </c>
      <c r="U166" s="132">
        <f t="shared" si="1066"/>
        <v>944.42395912055918</v>
      </c>
      <c r="V166" s="132">
        <f t="shared" si="1066"/>
        <v>951.77690039910942</v>
      </c>
      <c r="W166" s="132">
        <f t="shared" si="1066"/>
        <v>958.46217131088997</v>
      </c>
      <c r="X166" s="132">
        <f t="shared" si="1066"/>
        <v>964.38888141772827</v>
      </c>
      <c r="Y166" s="132">
        <f t="shared" si="1066"/>
        <v>969.50864085638557</v>
      </c>
      <c r="Z166" s="132">
        <f t="shared" si="1066"/>
        <v>974.93230785663582</v>
      </c>
      <c r="AA166" s="132">
        <f t="shared" si="1066"/>
        <v>981.78083270015622</v>
      </c>
      <c r="AB166" s="132">
        <f t="shared" si="1066"/>
        <v>989.80569326818363</v>
      </c>
      <c r="AC166" s="132">
        <f t="shared" si="1066"/>
        <v>998.54847381624813</v>
      </c>
      <c r="AD166" s="132">
        <f t="shared" si="1066"/>
        <v>1007.7962754735186</v>
      </c>
      <c r="AE166" s="132">
        <f t="shared" si="1066"/>
        <v>1017.5697961500954</v>
      </c>
      <c r="AF166" s="132">
        <f t="shared" si="1066"/>
        <v>1028.1132875957874</v>
      </c>
      <c r="AG166" s="132">
        <f t="shared" si="1066"/>
        <v>1039.2103091018053</v>
      </c>
      <c r="AH166" s="132">
        <f t="shared" si="1066"/>
        <v>1050.9177047507251</v>
      </c>
      <c r="AI166" s="132">
        <f t="shared" si="1066"/>
        <v>1063.2521908431272</v>
      </c>
      <c r="AJ166" s="132">
        <f t="shared" si="1066"/>
        <v>1076.2675855072189</v>
      </c>
      <c r="AK166" s="132">
        <f t="shared" si="1066"/>
        <v>1090.0158715594125</v>
      </c>
      <c r="AL166" s="132">
        <f t="shared" si="1066"/>
        <v>1104.5098687124555</v>
      </c>
      <c r="AM166" s="132">
        <f t="shared" si="1066"/>
        <v>1119.7996190816993</v>
      </c>
      <c r="AN166" s="123"/>
      <c r="AO166" s="83">
        <f t="shared" si="1061"/>
        <v>9608.884752898668</v>
      </c>
      <c r="AP166" s="83">
        <f t="shared" si="1062"/>
        <v>11332.10251975485</v>
      </c>
      <c r="AQ166" s="83">
        <f t="shared" si="1065"/>
        <v>12585.806675860276</v>
      </c>
      <c r="AR166" s="124"/>
    </row>
    <row r="167" spans="1:44" outlineLevel="1">
      <c r="A167" s="146" t="s">
        <v>153</v>
      </c>
      <c r="AN167" s="60"/>
    </row>
    <row r="168" spans="1:44" outlineLevel="1">
      <c r="A168" s="145" t="s">
        <v>190</v>
      </c>
    </row>
    <row r="169" spans="1:44" s="64" customFormat="1" ht="13.2" outlineLevel="1">
      <c r="A169" s="147" t="s">
        <v>217</v>
      </c>
      <c r="B169" s="122" t="s">
        <v>158</v>
      </c>
      <c r="C169" s="125">
        <v>1570</v>
      </c>
      <c r="D169" s="89">
        <f>C169+D171</f>
        <v>1617</v>
      </c>
      <c r="E169" s="89">
        <f>D169+E171</f>
        <v>1665</v>
      </c>
      <c r="F169" s="89">
        <f t="shared" ref="F169:AM169" si="1067">E169+F171</f>
        <v>1714</v>
      </c>
      <c r="G169" s="89">
        <f t="shared" si="1067"/>
        <v>1765</v>
      </c>
      <c r="H169" s="89">
        <f t="shared" si="1067"/>
        <v>1817</v>
      </c>
      <c r="I169" s="89">
        <f t="shared" si="1067"/>
        <v>1871</v>
      </c>
      <c r="J169" s="89">
        <f t="shared" si="1067"/>
        <v>1927</v>
      </c>
      <c r="K169" s="89">
        <f t="shared" si="1067"/>
        <v>1984</v>
      </c>
      <c r="L169" s="89">
        <f t="shared" si="1067"/>
        <v>2043</v>
      </c>
      <c r="M169" s="89">
        <f t="shared" si="1067"/>
        <v>2104</v>
      </c>
      <c r="N169" s="89">
        <f t="shared" si="1067"/>
        <v>2167</v>
      </c>
      <c r="O169" s="89">
        <f t="shared" si="1067"/>
        <v>2232</v>
      </c>
      <c r="P169" s="89">
        <f t="shared" si="1067"/>
        <v>2298</v>
      </c>
      <c r="Q169" s="89">
        <f t="shared" si="1067"/>
        <v>2366</v>
      </c>
      <c r="R169" s="89">
        <f t="shared" si="1067"/>
        <v>2436</v>
      </c>
      <c r="S169" s="89">
        <f t="shared" si="1067"/>
        <v>2509</v>
      </c>
      <c r="T169" s="89">
        <f t="shared" si="1067"/>
        <v>2584</v>
      </c>
      <c r="U169" s="89">
        <f t="shared" si="1067"/>
        <v>2661</v>
      </c>
      <c r="V169" s="89">
        <f t="shared" si="1067"/>
        <v>2740</v>
      </c>
      <c r="W169" s="89">
        <f t="shared" si="1067"/>
        <v>2822</v>
      </c>
      <c r="X169" s="89">
        <f t="shared" si="1067"/>
        <v>2906</v>
      </c>
      <c r="Y169" s="89">
        <f t="shared" si="1067"/>
        <v>2993</v>
      </c>
      <c r="Z169" s="89">
        <f t="shared" si="1067"/>
        <v>3082</v>
      </c>
      <c r="AA169" s="89">
        <f t="shared" si="1067"/>
        <v>3174</v>
      </c>
      <c r="AB169" s="89">
        <f t="shared" si="1067"/>
        <v>3267</v>
      </c>
      <c r="AC169" s="89">
        <f t="shared" si="1067"/>
        <v>3361</v>
      </c>
      <c r="AD169" s="89">
        <f t="shared" si="1067"/>
        <v>3455</v>
      </c>
      <c r="AE169" s="89">
        <f t="shared" si="1067"/>
        <v>3550</v>
      </c>
      <c r="AF169" s="89">
        <f t="shared" si="1067"/>
        <v>3646</v>
      </c>
      <c r="AG169" s="89">
        <f t="shared" si="1067"/>
        <v>3742</v>
      </c>
      <c r="AH169" s="89">
        <f t="shared" si="1067"/>
        <v>3839</v>
      </c>
      <c r="AI169" s="89">
        <f t="shared" si="1067"/>
        <v>3936</v>
      </c>
      <c r="AJ169" s="89">
        <f t="shared" si="1067"/>
        <v>4034</v>
      </c>
      <c r="AK169" s="89">
        <f t="shared" si="1067"/>
        <v>4132</v>
      </c>
      <c r="AL169" s="89">
        <f t="shared" si="1067"/>
        <v>4231</v>
      </c>
      <c r="AM169" s="89">
        <f t="shared" si="1067"/>
        <v>4330</v>
      </c>
      <c r="AN169" s="123"/>
      <c r="AO169" s="83">
        <f>AVERAGE(D169:O169)</f>
        <v>1908.8333333333333</v>
      </c>
      <c r="AP169" s="83">
        <f>AVERAGE(P169:AA169)</f>
        <v>2714.25</v>
      </c>
      <c r="AQ169" s="83">
        <f>AVERAGE(AB169:AM169)</f>
        <v>3793.5833333333335</v>
      </c>
    </row>
    <row r="170" spans="1:44" s="64" customFormat="1" ht="13.2" outlineLevel="1">
      <c r="A170" s="147" t="s">
        <v>216</v>
      </c>
      <c r="B170" s="122" t="s">
        <v>168</v>
      </c>
      <c r="C170" s="82"/>
      <c r="D170" s="133">
        <v>0.03</v>
      </c>
      <c r="E170" s="133">
        <v>0.03</v>
      </c>
      <c r="F170" s="133">
        <v>0.03</v>
      </c>
      <c r="G170" s="133">
        <v>0.03</v>
      </c>
      <c r="H170" s="133">
        <v>0.03</v>
      </c>
      <c r="I170" s="133">
        <v>0.03</v>
      </c>
      <c r="J170" s="133">
        <v>0.03</v>
      </c>
      <c r="K170" s="133">
        <v>0.03</v>
      </c>
      <c r="L170" s="133">
        <v>0.03</v>
      </c>
      <c r="M170" s="133">
        <v>0.03</v>
      </c>
      <c r="N170" s="133">
        <v>0.03</v>
      </c>
      <c r="O170" s="133">
        <v>0.03</v>
      </c>
      <c r="P170" s="133">
        <v>0.03</v>
      </c>
      <c r="Q170" s="133">
        <v>0.03</v>
      </c>
      <c r="R170" s="133">
        <v>0.03</v>
      </c>
      <c r="S170" s="133">
        <v>0.03</v>
      </c>
      <c r="T170" s="133">
        <v>0.03</v>
      </c>
      <c r="U170" s="133">
        <v>0.03</v>
      </c>
      <c r="V170" s="133">
        <v>0.03</v>
      </c>
      <c r="W170" s="133">
        <v>0.03</v>
      </c>
      <c r="X170" s="133">
        <v>0.03</v>
      </c>
      <c r="Y170" s="133">
        <v>0.03</v>
      </c>
      <c r="Z170" s="133">
        <v>0.03</v>
      </c>
      <c r="AA170" s="133">
        <v>0.03</v>
      </c>
      <c r="AB170" s="133">
        <f>AA170*(1-2%)</f>
        <v>2.9399999999999999E-2</v>
      </c>
      <c r="AC170" s="133">
        <f t="shared" ref="AC170:AM170" si="1068">AB170*(1-2%)</f>
        <v>2.8811999999999997E-2</v>
      </c>
      <c r="AD170" s="133">
        <f t="shared" si="1068"/>
        <v>2.8235759999999995E-2</v>
      </c>
      <c r="AE170" s="133">
        <f t="shared" si="1068"/>
        <v>2.7671044799999996E-2</v>
      </c>
      <c r="AF170" s="133">
        <f t="shared" si="1068"/>
        <v>2.7117623903999997E-2</v>
      </c>
      <c r="AG170" s="133">
        <f t="shared" si="1068"/>
        <v>2.6575271425919995E-2</v>
      </c>
      <c r="AH170" s="133">
        <f t="shared" si="1068"/>
        <v>2.6043765997401595E-2</v>
      </c>
      <c r="AI170" s="133">
        <f t="shared" si="1068"/>
        <v>2.5522890677453561E-2</v>
      </c>
      <c r="AJ170" s="133">
        <f t="shared" si="1068"/>
        <v>2.5012432863904491E-2</v>
      </c>
      <c r="AK170" s="133">
        <f t="shared" si="1068"/>
        <v>2.4512184206626399E-2</v>
      </c>
      <c r="AL170" s="133">
        <f t="shared" si="1068"/>
        <v>2.402194052249387E-2</v>
      </c>
      <c r="AM170" s="133">
        <f t="shared" si="1068"/>
        <v>2.3541501712043993E-2</v>
      </c>
      <c r="AN170" s="123"/>
      <c r="AO170" s="83">
        <f>O170</f>
        <v>0.03</v>
      </c>
      <c r="AP170" s="83">
        <f>AA170</f>
        <v>0.03</v>
      </c>
      <c r="AQ170" s="83">
        <f>AM170</f>
        <v>2.3541501712043993E-2</v>
      </c>
    </row>
    <row r="171" spans="1:44" s="64" customFormat="1" ht="13.2" outlineLevel="1">
      <c r="A171" s="147" t="s">
        <v>209</v>
      </c>
      <c r="B171" s="122" t="s">
        <v>158</v>
      </c>
      <c r="C171" s="82"/>
      <c r="D171" s="89">
        <f>INT(C169*D170)</f>
        <v>47</v>
      </c>
      <c r="E171" s="89">
        <f>INT(D169*E170)</f>
        <v>48</v>
      </c>
      <c r="F171" s="89">
        <f t="shared" ref="F171" si="1069">INT(E169*F170)</f>
        <v>49</v>
      </c>
      <c r="G171" s="89">
        <f t="shared" ref="G171" si="1070">INT(F169*G170)</f>
        <v>51</v>
      </c>
      <c r="H171" s="89">
        <f t="shared" ref="H171" si="1071">INT(G169*H170)</f>
        <v>52</v>
      </c>
      <c r="I171" s="89">
        <f t="shared" ref="I171" si="1072">INT(H169*I170)</f>
        <v>54</v>
      </c>
      <c r="J171" s="89">
        <f t="shared" ref="J171" si="1073">INT(I169*J170)</f>
        <v>56</v>
      </c>
      <c r="K171" s="89">
        <f t="shared" ref="K171" si="1074">INT(J169*K170)</f>
        <v>57</v>
      </c>
      <c r="L171" s="89">
        <f t="shared" ref="L171" si="1075">INT(K169*L170)</f>
        <v>59</v>
      </c>
      <c r="M171" s="89">
        <f t="shared" ref="M171" si="1076">INT(L169*M170)</f>
        <v>61</v>
      </c>
      <c r="N171" s="89">
        <f t="shared" ref="N171" si="1077">INT(M169*N170)</f>
        <v>63</v>
      </c>
      <c r="O171" s="89">
        <f t="shared" ref="O171" si="1078">INT(N169*O170)</f>
        <v>65</v>
      </c>
      <c r="P171" s="89">
        <f t="shared" ref="P171" si="1079">INT(O169*P170)</f>
        <v>66</v>
      </c>
      <c r="Q171" s="89">
        <f t="shared" ref="Q171" si="1080">INT(P169*Q170)</f>
        <v>68</v>
      </c>
      <c r="R171" s="89">
        <f t="shared" ref="R171" si="1081">INT(Q169*R170)</f>
        <v>70</v>
      </c>
      <c r="S171" s="89">
        <f t="shared" ref="S171" si="1082">INT(R169*S170)</f>
        <v>73</v>
      </c>
      <c r="T171" s="89">
        <f t="shared" ref="T171" si="1083">INT(S169*T170)</f>
        <v>75</v>
      </c>
      <c r="U171" s="89">
        <f t="shared" ref="U171" si="1084">INT(T169*U170)</f>
        <v>77</v>
      </c>
      <c r="V171" s="89">
        <f t="shared" ref="V171" si="1085">INT(U169*V170)</f>
        <v>79</v>
      </c>
      <c r="W171" s="89">
        <f t="shared" ref="W171" si="1086">INT(V169*W170)</f>
        <v>82</v>
      </c>
      <c r="X171" s="89">
        <f t="shared" ref="X171" si="1087">INT(W169*X170)</f>
        <v>84</v>
      </c>
      <c r="Y171" s="89">
        <f t="shared" ref="Y171" si="1088">INT(X169*Y170)</f>
        <v>87</v>
      </c>
      <c r="Z171" s="89">
        <f t="shared" ref="Z171" si="1089">INT(Y169*Z170)</f>
        <v>89</v>
      </c>
      <c r="AA171" s="89">
        <f t="shared" ref="AA171" si="1090">INT(Z169*AA170)</f>
        <v>92</v>
      </c>
      <c r="AB171" s="89">
        <f t="shared" ref="AB171" si="1091">INT(AA169*AB170)</f>
        <v>93</v>
      </c>
      <c r="AC171" s="89">
        <f t="shared" ref="AC171" si="1092">INT(AB169*AC170)</f>
        <v>94</v>
      </c>
      <c r="AD171" s="89">
        <f t="shared" ref="AD171" si="1093">INT(AC169*AD170)</f>
        <v>94</v>
      </c>
      <c r="AE171" s="89">
        <f t="shared" ref="AE171" si="1094">INT(AD169*AE170)</f>
        <v>95</v>
      </c>
      <c r="AF171" s="89">
        <f t="shared" ref="AF171" si="1095">INT(AE169*AF170)</f>
        <v>96</v>
      </c>
      <c r="AG171" s="89">
        <f t="shared" ref="AG171" si="1096">INT(AF169*AG170)</f>
        <v>96</v>
      </c>
      <c r="AH171" s="89">
        <f t="shared" ref="AH171" si="1097">INT(AG169*AH170)</f>
        <v>97</v>
      </c>
      <c r="AI171" s="89">
        <f t="shared" ref="AI171" si="1098">INT(AH169*AI170)</f>
        <v>97</v>
      </c>
      <c r="AJ171" s="89">
        <f t="shared" ref="AJ171" si="1099">INT(AI169*AJ170)</f>
        <v>98</v>
      </c>
      <c r="AK171" s="89">
        <f t="shared" ref="AK171" si="1100">INT(AJ169*AK170)</f>
        <v>98</v>
      </c>
      <c r="AL171" s="89">
        <f t="shared" ref="AL171" si="1101">INT(AK169*AL170)</f>
        <v>99</v>
      </c>
      <c r="AM171" s="89">
        <f t="shared" ref="AM171" si="1102">INT(AL169*AM170)</f>
        <v>99</v>
      </c>
      <c r="AN171" s="123"/>
      <c r="AO171" s="83">
        <f>SUM(D171:O171)</f>
        <v>662</v>
      </c>
      <c r="AP171" s="83">
        <f>SUM(P171:AA171)</f>
        <v>942</v>
      </c>
      <c r="AQ171" s="83">
        <f>SUM(AB171:AM171)</f>
        <v>1156</v>
      </c>
    </row>
    <row r="172" spans="1:44" s="64" customFormat="1" ht="13.2" outlineLevel="1">
      <c r="A172" s="147" t="s">
        <v>219</v>
      </c>
      <c r="B172" s="126" t="s">
        <v>161</v>
      </c>
      <c r="C172" s="82"/>
      <c r="D172" s="125">
        <v>899.50808151791989</v>
      </c>
      <c r="E172" s="125">
        <v>899.50808151791989</v>
      </c>
      <c r="F172" s="125">
        <v>899.50808151791989</v>
      </c>
      <c r="G172" s="125">
        <v>899.50808151791989</v>
      </c>
      <c r="H172" s="125">
        <v>899.50808151791989</v>
      </c>
      <c r="I172" s="125">
        <v>899.50808151791989</v>
      </c>
      <c r="J172" s="125">
        <v>899.50808151791989</v>
      </c>
      <c r="K172" s="125">
        <v>899.50808151791989</v>
      </c>
      <c r="L172" s="125">
        <v>899.50808151791989</v>
      </c>
      <c r="M172" s="125">
        <v>899.50808151791989</v>
      </c>
      <c r="N172" s="125">
        <v>899.50808151791989</v>
      </c>
      <c r="O172" s="125">
        <v>899.50808151791989</v>
      </c>
      <c r="P172" s="125">
        <v>899.50808151791989</v>
      </c>
      <c r="Q172" s="125">
        <v>899.50808151791989</v>
      </c>
      <c r="R172" s="125">
        <v>899.50808151791989</v>
      </c>
      <c r="S172" s="125">
        <v>899.50808151791989</v>
      </c>
      <c r="T172" s="125">
        <v>899.50808151791989</v>
      </c>
      <c r="U172" s="125">
        <v>899.50808151791989</v>
      </c>
      <c r="V172" s="125">
        <v>899.50808151791989</v>
      </c>
      <c r="W172" s="125">
        <v>899.50808151791989</v>
      </c>
      <c r="X172" s="125">
        <v>899.50808151791989</v>
      </c>
      <c r="Y172" s="125">
        <v>899.50808151791989</v>
      </c>
      <c r="Z172" s="125">
        <v>899.50808151791989</v>
      </c>
      <c r="AA172" s="125">
        <v>899.50808151791989</v>
      </c>
      <c r="AB172" s="125">
        <v>899.50808151791989</v>
      </c>
      <c r="AC172" s="125">
        <v>899.50808151791989</v>
      </c>
      <c r="AD172" s="125">
        <v>899.50808151791989</v>
      </c>
      <c r="AE172" s="125">
        <v>899.50808151791989</v>
      </c>
      <c r="AF172" s="125">
        <v>899.50808151791989</v>
      </c>
      <c r="AG172" s="125">
        <v>899.50808151791989</v>
      </c>
      <c r="AH172" s="125">
        <v>899.50808151791989</v>
      </c>
      <c r="AI172" s="125">
        <v>899.50808151791989</v>
      </c>
      <c r="AJ172" s="125">
        <v>899.50808151791989</v>
      </c>
      <c r="AK172" s="125">
        <v>899.50808151791989</v>
      </c>
      <c r="AL172" s="125">
        <v>899.50808151791989</v>
      </c>
      <c r="AM172" s="125">
        <v>899.50808151791989</v>
      </c>
      <c r="AN172" s="123"/>
      <c r="AO172" s="83">
        <f>AVERAGE(D172:O172)</f>
        <v>899.50808151791989</v>
      </c>
      <c r="AP172" s="83">
        <f>AVERAGE(P172:AA172)</f>
        <v>899.50808151791989</v>
      </c>
      <c r="AQ172" s="83">
        <f>AVERAGE(AB172:AM172)</f>
        <v>899.50808151791989</v>
      </c>
    </row>
    <row r="173" spans="1:44" s="64" customFormat="1" ht="13.2" outlineLevel="1">
      <c r="A173" s="147" t="s">
        <v>210</v>
      </c>
      <c r="B173" s="126" t="s">
        <v>161</v>
      </c>
      <c r="C173" s="82"/>
      <c r="D173" s="89">
        <f>D171*D172</f>
        <v>42276.879831342238</v>
      </c>
      <c r="E173" s="89">
        <f>E171*E172</f>
        <v>43176.387912860155</v>
      </c>
      <c r="F173" s="89">
        <f t="shared" ref="F173:AM173" si="1103">F171*F172</f>
        <v>44075.895994378072</v>
      </c>
      <c r="G173" s="89">
        <f t="shared" si="1103"/>
        <v>45874.912157413914</v>
      </c>
      <c r="H173" s="89">
        <f t="shared" si="1103"/>
        <v>46774.420238931838</v>
      </c>
      <c r="I173" s="89">
        <f t="shared" si="1103"/>
        <v>48573.436401967672</v>
      </c>
      <c r="J173" s="89">
        <f t="shared" si="1103"/>
        <v>50372.452565003514</v>
      </c>
      <c r="K173" s="89">
        <f t="shared" si="1103"/>
        <v>51271.960646521431</v>
      </c>
      <c r="L173" s="89">
        <f t="shared" si="1103"/>
        <v>53070.976809557273</v>
      </c>
      <c r="M173" s="89">
        <f t="shared" si="1103"/>
        <v>54869.992972593114</v>
      </c>
      <c r="N173" s="89">
        <f t="shared" si="1103"/>
        <v>56669.009135628956</v>
      </c>
      <c r="O173" s="89">
        <f t="shared" si="1103"/>
        <v>58468.02529866479</v>
      </c>
      <c r="P173" s="89">
        <f t="shared" si="1103"/>
        <v>59367.533380182715</v>
      </c>
      <c r="Q173" s="89">
        <f t="shared" si="1103"/>
        <v>61166.549543218556</v>
      </c>
      <c r="R173" s="89">
        <f t="shared" si="1103"/>
        <v>62965.565706254391</v>
      </c>
      <c r="S173" s="89">
        <f t="shared" si="1103"/>
        <v>65664.089950808149</v>
      </c>
      <c r="T173" s="89">
        <f t="shared" si="1103"/>
        <v>67463.106113843998</v>
      </c>
      <c r="U173" s="89">
        <f t="shared" si="1103"/>
        <v>69262.122276879832</v>
      </c>
      <c r="V173" s="89">
        <f t="shared" si="1103"/>
        <v>71061.138439915667</v>
      </c>
      <c r="W173" s="89">
        <f t="shared" si="1103"/>
        <v>73759.662684469426</v>
      </c>
      <c r="X173" s="89">
        <f t="shared" si="1103"/>
        <v>75558.678847505274</v>
      </c>
      <c r="Y173" s="89">
        <f t="shared" si="1103"/>
        <v>78257.203092059033</v>
      </c>
      <c r="Z173" s="89">
        <f t="shared" si="1103"/>
        <v>80056.219255094868</v>
      </c>
      <c r="AA173" s="89">
        <f t="shared" si="1103"/>
        <v>82754.743499648626</v>
      </c>
      <c r="AB173" s="89">
        <f t="shared" si="1103"/>
        <v>83654.251581166551</v>
      </c>
      <c r="AC173" s="89">
        <f t="shared" si="1103"/>
        <v>84553.759662684475</v>
      </c>
      <c r="AD173" s="89">
        <f t="shared" si="1103"/>
        <v>84553.759662684475</v>
      </c>
      <c r="AE173" s="89">
        <f t="shared" si="1103"/>
        <v>85453.267744202385</v>
      </c>
      <c r="AF173" s="89">
        <f t="shared" si="1103"/>
        <v>86352.77582572031</v>
      </c>
      <c r="AG173" s="89">
        <f t="shared" si="1103"/>
        <v>86352.77582572031</v>
      </c>
      <c r="AH173" s="89">
        <f t="shared" si="1103"/>
        <v>87252.283907238234</v>
      </c>
      <c r="AI173" s="89">
        <f t="shared" si="1103"/>
        <v>87252.283907238234</v>
      </c>
      <c r="AJ173" s="89">
        <f t="shared" si="1103"/>
        <v>88151.791988756144</v>
      </c>
      <c r="AK173" s="89">
        <f t="shared" si="1103"/>
        <v>88151.791988756144</v>
      </c>
      <c r="AL173" s="89">
        <f t="shared" si="1103"/>
        <v>89051.300070274068</v>
      </c>
      <c r="AM173" s="89">
        <f t="shared" si="1103"/>
        <v>89051.300070274068</v>
      </c>
      <c r="AN173" s="123"/>
      <c r="AO173" s="83">
        <f>SUM(D173:O173)</f>
        <v>595474.34996486304</v>
      </c>
      <c r="AP173" s="83">
        <f>SUM(P173:AA173)</f>
        <v>847336.61278988048</v>
      </c>
      <c r="AQ173" s="83">
        <f>SUM(AB173:AM173)</f>
        <v>1039831.3422347155</v>
      </c>
    </row>
    <row r="174" spans="1:44" s="64" customFormat="1" ht="13.2" outlineLevel="1">
      <c r="A174" s="147" t="s">
        <v>211</v>
      </c>
      <c r="B174" s="126" t="s">
        <v>161</v>
      </c>
      <c r="C174" s="82"/>
      <c r="D174" s="89"/>
      <c r="E174" s="89">
        <f t="shared" ref="E174:AM174" si="1104">-D180/2</f>
        <v>8395.4603439525272</v>
      </c>
      <c r="F174" s="89">
        <f t="shared" si="1104"/>
        <v>8525.555648643227</v>
      </c>
      <c r="G174" s="89">
        <f t="shared" si="1104"/>
        <v>8675.8519783720858</v>
      </c>
      <c r="H174" s="89">
        <f t="shared" si="1104"/>
        <v>8823.9081552514417</v>
      </c>
      <c r="I174" s="89">
        <f t="shared" si="1104"/>
        <v>8969.0949839554669</v>
      </c>
      <c r="J174" s="89">
        <f t="shared" si="1104"/>
        <v>9110.6929055910914</v>
      </c>
      <c r="K174" s="89">
        <f t="shared" si="1104"/>
        <v>9250.5761465089545</v>
      </c>
      <c r="L174" s="89">
        <f t="shared" si="1104"/>
        <v>9385.2944902035433</v>
      </c>
      <c r="M174" s="89">
        <f t="shared" si="1104"/>
        <v>9514.0557144042778</v>
      </c>
      <c r="N174" s="89">
        <f t="shared" si="1104"/>
        <v>9638.6595804047192</v>
      </c>
      <c r="O174" s="89">
        <f t="shared" si="1104"/>
        <v>9758.2034810912719</v>
      </c>
      <c r="P174" s="89">
        <f t="shared" si="1104"/>
        <v>9871.7699797634759</v>
      </c>
      <c r="Q174" s="89">
        <f t="shared" si="1104"/>
        <v>9975.7993806687355</v>
      </c>
      <c r="R174" s="89">
        <f t="shared" si="1104"/>
        <v>10069.419243104825</v>
      </c>
      <c r="S174" s="89">
        <f t="shared" si="1104"/>
        <v>10154.371344405501</v>
      </c>
      <c r="T174" s="89">
        <f t="shared" si="1104"/>
        <v>10232.325192839155</v>
      </c>
      <c r="U174" s="89">
        <f t="shared" si="1104"/>
        <v>10302.24867985226</v>
      </c>
      <c r="V174" s="89">
        <f t="shared" si="1104"/>
        <v>10360.500243323602</v>
      </c>
      <c r="W174" s="89">
        <f t="shared" si="1104"/>
        <v>10406.168320558894</v>
      </c>
      <c r="X174" s="89">
        <f t="shared" si="1104"/>
        <v>10440.988731657048</v>
      </c>
      <c r="Y174" s="89">
        <f t="shared" si="1104"/>
        <v>10464.001890093128</v>
      </c>
      <c r="Z174" s="89">
        <f t="shared" si="1104"/>
        <v>10474.301947347625</v>
      </c>
      <c r="AA174" s="89">
        <f t="shared" si="1104"/>
        <v>10484.520041460484</v>
      </c>
      <c r="AB174" s="89">
        <f t="shared" si="1104"/>
        <v>10507.415745425666</v>
      </c>
      <c r="AC174" s="89">
        <f t="shared" si="1104"/>
        <v>10539.781804691727</v>
      </c>
      <c r="AD174" s="89">
        <f t="shared" si="1104"/>
        <v>10575.972219486999</v>
      </c>
      <c r="AE174" s="89">
        <f t="shared" si="1104"/>
        <v>10613.21504156286</v>
      </c>
      <c r="AF174" s="89">
        <f t="shared" si="1104"/>
        <v>10651.472991294328</v>
      </c>
      <c r="AG174" s="89">
        <f t="shared" si="1104"/>
        <v>10693.325985131823</v>
      </c>
      <c r="AH174" s="89">
        <f t="shared" si="1104"/>
        <v>10735.987967139821</v>
      </c>
      <c r="AI174" s="89">
        <f t="shared" si="1104"/>
        <v>10779.43219152748</v>
      </c>
      <c r="AJ174" s="89">
        <f t="shared" si="1104"/>
        <v>10823.625017404996</v>
      </c>
      <c r="AK174" s="89">
        <f t="shared" si="1104"/>
        <v>10868.534274098476</v>
      </c>
      <c r="AL174" s="89">
        <f t="shared" si="1104"/>
        <v>10914.129173376792</v>
      </c>
      <c r="AM174" s="89">
        <f t="shared" si="1104"/>
        <v>10960.380250116817</v>
      </c>
      <c r="AN174" s="123"/>
      <c r="AO174" s="83">
        <f>SUM(D174:O174)</f>
        <v>100047.35342837861</v>
      </c>
      <c r="AP174" s="83">
        <f>SUM(P174:AA174)</f>
        <v>123236.41499507474</v>
      </c>
      <c r="AQ174" s="83">
        <f>SUM(AB174:AM174)</f>
        <v>128663.27266125777</v>
      </c>
    </row>
    <row r="175" spans="1:44" s="130" customFormat="1" ht="13.2" outlineLevel="1">
      <c r="A175" s="147" t="s">
        <v>163</v>
      </c>
      <c r="B175" s="126" t="s">
        <v>164</v>
      </c>
      <c r="C175" s="127"/>
      <c r="D175" s="125">
        <v>60</v>
      </c>
      <c r="E175" s="125">
        <f>D175*(1-5%)</f>
        <v>57</v>
      </c>
      <c r="F175" s="125">
        <f t="shared" ref="F175:Y175" si="1105">E175*(1-5%)</f>
        <v>54.15</v>
      </c>
      <c r="G175" s="125">
        <f t="shared" si="1105"/>
        <v>51.442499999999995</v>
      </c>
      <c r="H175" s="125">
        <f t="shared" si="1105"/>
        <v>48.870374999999996</v>
      </c>
      <c r="I175" s="125">
        <f t="shared" si="1105"/>
        <v>46.426856249999993</v>
      </c>
      <c r="J175" s="125">
        <f t="shared" si="1105"/>
        <v>44.105513437499994</v>
      </c>
      <c r="K175" s="125">
        <f t="shared" si="1105"/>
        <v>41.900237765624993</v>
      </c>
      <c r="L175" s="125">
        <f t="shared" si="1105"/>
        <v>39.805225877343744</v>
      </c>
      <c r="M175" s="125">
        <f t="shared" si="1105"/>
        <v>37.814964583476552</v>
      </c>
      <c r="N175" s="125">
        <f t="shared" si="1105"/>
        <v>35.924216354302722</v>
      </c>
      <c r="O175" s="125">
        <f t="shared" si="1105"/>
        <v>34.128005536587587</v>
      </c>
      <c r="P175" s="125">
        <f t="shared" si="1105"/>
        <v>32.421605259758209</v>
      </c>
      <c r="Q175" s="125">
        <f t="shared" si="1105"/>
        <v>30.800524996770296</v>
      </c>
      <c r="R175" s="125">
        <f t="shared" si="1105"/>
        <v>29.260498746931781</v>
      </c>
      <c r="S175" s="125">
        <f t="shared" si="1105"/>
        <v>27.797473809585192</v>
      </c>
      <c r="T175" s="125">
        <f t="shared" si="1105"/>
        <v>26.407600119105933</v>
      </c>
      <c r="U175" s="125">
        <f t="shared" si="1105"/>
        <v>25.087220113150636</v>
      </c>
      <c r="V175" s="125">
        <f t="shared" si="1105"/>
        <v>23.832859107493103</v>
      </c>
      <c r="W175" s="125">
        <f t="shared" si="1105"/>
        <v>22.641216152118446</v>
      </c>
      <c r="X175" s="125">
        <f t="shared" si="1105"/>
        <v>21.509155344512521</v>
      </c>
      <c r="Y175" s="125">
        <f t="shared" si="1105"/>
        <v>20.433697577286896</v>
      </c>
      <c r="Z175" s="125">
        <f>Y175</f>
        <v>20.433697577286896</v>
      </c>
      <c r="AA175" s="125">
        <f t="shared" ref="AA175:AM175" si="1106">Z175</f>
        <v>20.433697577286896</v>
      </c>
      <c r="AB175" s="125">
        <f t="shared" si="1106"/>
        <v>20.433697577286896</v>
      </c>
      <c r="AC175" s="125">
        <f t="shared" si="1106"/>
        <v>20.433697577286896</v>
      </c>
      <c r="AD175" s="125">
        <f t="shared" si="1106"/>
        <v>20.433697577286896</v>
      </c>
      <c r="AE175" s="125">
        <f t="shared" si="1106"/>
        <v>20.433697577286896</v>
      </c>
      <c r="AF175" s="125">
        <f t="shared" si="1106"/>
        <v>20.433697577286896</v>
      </c>
      <c r="AG175" s="125">
        <f t="shared" si="1106"/>
        <v>20.433697577286896</v>
      </c>
      <c r="AH175" s="125">
        <f t="shared" si="1106"/>
        <v>20.433697577286896</v>
      </c>
      <c r="AI175" s="125">
        <f t="shared" si="1106"/>
        <v>20.433697577286896</v>
      </c>
      <c r="AJ175" s="125">
        <f t="shared" si="1106"/>
        <v>20.433697577286896</v>
      </c>
      <c r="AK175" s="125">
        <f t="shared" si="1106"/>
        <v>20.433697577286896</v>
      </c>
      <c r="AL175" s="125">
        <f t="shared" si="1106"/>
        <v>20.433697577286896</v>
      </c>
      <c r="AM175" s="125">
        <f t="shared" si="1106"/>
        <v>20.433697577286896</v>
      </c>
      <c r="AN175" s="128"/>
      <c r="AO175" s="83">
        <f>AVERAGE(D175:O175)</f>
        <v>45.963991233736301</v>
      </c>
      <c r="AP175" s="83">
        <f>AVERAGE(P175:AA175)</f>
        <v>25.088270531773905</v>
      </c>
      <c r="AQ175" s="83">
        <f>AVERAGE(AB175:AM175)</f>
        <v>20.433697577286896</v>
      </c>
    </row>
    <row r="176" spans="1:44" s="64" customFormat="1" ht="13.2" outlineLevel="1">
      <c r="A176" s="147" t="s">
        <v>212</v>
      </c>
      <c r="B176" s="126" t="s">
        <v>161</v>
      </c>
      <c r="C176" s="82"/>
      <c r="D176" s="123">
        <f>C177/D175</f>
        <v>23833.333333333332</v>
      </c>
      <c r="E176" s="123">
        <f>D177/E175</f>
        <v>25411.290289438755</v>
      </c>
      <c r="F176" s="123">
        <f>E177/F175</f>
        <v>27231.839417643267</v>
      </c>
      <c r="G176" s="123">
        <f>F177/G175</f>
        <v>29158.258573956573</v>
      </c>
      <c r="H176" s="123">
        <f t="shared" ref="H176" si="1107">G177/H175</f>
        <v>31212.492686061658</v>
      </c>
      <c r="I176" s="123">
        <f t="shared" ref="I176" si="1108">H177/I175</f>
        <v>33380.508247545025</v>
      </c>
      <c r="J176" s="123">
        <f t="shared" ref="J176" si="1109">I177/J175</f>
        <v>35685.200294276481</v>
      </c>
      <c r="K176" s="123">
        <f t="shared" ref="K176" si="1110">J177/K175</f>
        <v>38131.335559775107</v>
      </c>
      <c r="L176" s="123">
        <f t="shared" ref="L176" si="1111">K177/L175</f>
        <v>40700.767092764836</v>
      </c>
      <c r="M176" s="123">
        <f t="shared" ref="M176" si="1112">L177/M175</f>
        <v>43418.227408127161</v>
      </c>
      <c r="N176" s="123">
        <f t="shared" ref="N176" si="1113">M177/N175</f>
        <v>46287.00975951476</v>
      </c>
      <c r="O176" s="123">
        <f t="shared" ref="O176" si="1114">N177/O175</f>
        <v>49309.80247723301</v>
      </c>
      <c r="P176" s="123">
        <f t="shared" ref="P176" si="1115">O177/P175</f>
        <v>52488.506494951471</v>
      </c>
      <c r="Q176" s="123">
        <f t="shared" ref="Q176" si="1116">P177/Q175</f>
        <v>55794.907239365799</v>
      </c>
      <c r="R176" s="123">
        <f t="shared" ref="R176" si="1117">Q177/R175</f>
        <v>59255.991902219299</v>
      </c>
      <c r="S176" s="123">
        <f t="shared" ref="S176" si="1118">R177/S175</f>
        <v>62870.420593672883</v>
      </c>
      <c r="T176" s="123">
        <f t="shared" ref="T176" si="1119">S177/T175</f>
        <v>66669.705032301703</v>
      </c>
      <c r="U176" s="123">
        <f t="shared" ref="U176" si="1120">T177/U175</f>
        <v>70618.132612368485</v>
      </c>
      <c r="V176" s="123">
        <f t="shared" ref="V176" si="1121">U177/V175</f>
        <v>74710.250546930882</v>
      </c>
      <c r="W176" s="123">
        <f t="shared" ref="W176" si="1122">V177/W175</f>
        <v>78938.792479113108</v>
      </c>
      <c r="X176" s="123">
        <f t="shared" ref="X176" si="1123">W177/X175</f>
        <v>83336.480355563763</v>
      </c>
      <c r="Y176" s="123">
        <f t="shared" ref="Y176" si="1124">X177/Y175</f>
        <v>87852.944004209421</v>
      </c>
      <c r="Z176" s="123">
        <f t="shared" ref="Z176" si="1125">Y177/Z175</f>
        <v>87895.435627404819</v>
      </c>
      <c r="AA176" s="123">
        <f t="shared" ref="AA176" si="1126">Z177/AA175</f>
        <v>88024.39347094101</v>
      </c>
      <c r="AB176" s="123">
        <f t="shared" ref="AB176" si="1127">AA177/AB175</f>
        <v>88279.602791253375</v>
      </c>
      <c r="AC176" s="123">
        <f t="shared" ref="AC176" si="1128">AB177/AC175</f>
        <v>88567.463787193599</v>
      </c>
      <c r="AD176" s="123">
        <f t="shared" ref="AD176" si="1129">AC177/AD175</f>
        <v>88886.841993487338</v>
      </c>
      <c r="AE176" s="123">
        <f t="shared" ref="AE176" si="1130">AD177/AE175</f>
        <v>89192.361337946233</v>
      </c>
      <c r="AF176" s="123">
        <f t="shared" ref="AF176" si="1131">AE177/AF175</f>
        <v>89528.772377691668</v>
      </c>
      <c r="AG176" s="123">
        <f t="shared" ref="AG176" si="1132">AF177/AG175</f>
        <v>89894.612990289956</v>
      </c>
      <c r="AH176" s="123">
        <f t="shared" ref="AH176" si="1133">AG177/AH175</f>
        <v>90244.598047742867</v>
      </c>
      <c r="AI176" s="123">
        <f t="shared" ref="AI176" si="1134">AH177/AI175</f>
        <v>90623.563910252386</v>
      </c>
      <c r="AJ176" s="123">
        <f t="shared" ref="AJ176" si="1135">AI177/AJ175</f>
        <v>90986.10975691049</v>
      </c>
      <c r="AK176" s="123">
        <f t="shared" ref="AK176" si="1136">AJ177/AK175</f>
        <v>91377.096616681345</v>
      </c>
      <c r="AL176" s="123">
        <f t="shared" ref="AL176" si="1137">AK177/AL175</f>
        <v>91751.146864673123</v>
      </c>
      <c r="AM176" s="123">
        <f t="shared" ref="AM176" si="1138">AL177/AM175</f>
        <v>92153.143730287324</v>
      </c>
      <c r="AN176" s="123"/>
      <c r="AO176" s="83">
        <f>SUM(D176:O176)</f>
        <v>423760.06513966998</v>
      </c>
      <c r="AP176" s="83">
        <f>SUM(P176:AA176)</f>
        <v>868455.96035904263</v>
      </c>
      <c r="AQ176" s="83">
        <f>SUM(AB176:AM176)</f>
        <v>1081485.3142044097</v>
      </c>
    </row>
    <row r="177" spans="1:44" s="86" customFormat="1" ht="13.2" outlineLevel="1">
      <c r="A177" s="147" t="s">
        <v>213</v>
      </c>
      <c r="B177" s="126" t="s">
        <v>161</v>
      </c>
      <c r="C177" s="125">
        <f>1280000+150000</f>
        <v>1430000</v>
      </c>
      <c r="D177" s="132">
        <f>C177+D173-D176+D174</f>
        <v>1448443.546498009</v>
      </c>
      <c r="E177" s="132">
        <f>D177+E173-E176+E174</f>
        <v>1474604.1044653829</v>
      </c>
      <c r="F177" s="132">
        <f t="shared" ref="F177" si="1139">E177+F173-F176+F174</f>
        <v>1499973.7166907608</v>
      </c>
      <c r="G177" s="132">
        <f t="shared" ref="G177" si="1140">F177+G173-G176+G174</f>
        <v>1525366.2222525903</v>
      </c>
      <c r="H177" s="132">
        <f t="shared" ref="H177" si="1141">G177+H173-H176+H174</f>
        <v>1549752.0579607121</v>
      </c>
      <c r="I177" s="132">
        <f t="shared" ref="I177" si="1142">H177+I173-I176+I174</f>
        <v>1573914.0810990902</v>
      </c>
      <c r="J177" s="132">
        <f t="shared" ref="J177" si="1143">I177+J173-J176+J174</f>
        <v>1597712.0262754082</v>
      </c>
      <c r="K177" s="132">
        <f t="shared" ref="K177" si="1144">J177+K173-K176+K174</f>
        <v>1620103.2275086637</v>
      </c>
      <c r="L177" s="132">
        <f t="shared" ref="L177" si="1145">K177+L173-L176+L174</f>
        <v>1641858.7317156596</v>
      </c>
      <c r="M177" s="132">
        <f t="shared" ref="M177" si="1146">L177+M173-M176+M174</f>
        <v>1662824.5529945297</v>
      </c>
      <c r="N177" s="132">
        <f t="shared" ref="N177" si="1147">M177+N173-N176+N174</f>
        <v>1682845.2119510486</v>
      </c>
      <c r="O177" s="132">
        <f t="shared" ref="O177" si="1148">N177+O173-O176+O174</f>
        <v>1701761.6382535715</v>
      </c>
      <c r="P177" s="132">
        <f t="shared" ref="P177" si="1149">O177+P173-P176+P174</f>
        <v>1718512.4351185663</v>
      </c>
      <c r="Q177" s="132">
        <f t="shared" ref="Q177" si="1150">P177+Q173-Q176+Q174</f>
        <v>1733859.8768030875</v>
      </c>
      <c r="R177" s="132">
        <f t="shared" ref="R177" si="1151">Q177+R173-R176+R174</f>
        <v>1747638.8698502274</v>
      </c>
      <c r="S177" s="132">
        <f t="shared" ref="S177" si="1152">R177+S173-S176+S174</f>
        <v>1760586.910551768</v>
      </c>
      <c r="T177" s="132">
        <f t="shared" ref="T177" si="1153">S177+T173-T176+T174</f>
        <v>1771612.6368261497</v>
      </c>
      <c r="U177" s="132">
        <f t="shared" ref="U177" si="1154">T177+U173-U176+U174</f>
        <v>1780558.8751705133</v>
      </c>
      <c r="V177" s="132">
        <f t="shared" ref="V177" si="1155">U177+V173-V176+V174</f>
        <v>1787270.2633068217</v>
      </c>
      <c r="W177" s="132">
        <f t="shared" ref="W177" si="1156">V177+W173-W176+W174</f>
        <v>1792497.3018327369</v>
      </c>
      <c r="X177" s="132">
        <f t="shared" ref="X177" si="1157">W177+X173-X176+X174</f>
        <v>1795160.4890563355</v>
      </c>
      <c r="Y177" s="132">
        <f t="shared" ref="Y177" si="1158">X177+Y173-Y176+Y174</f>
        <v>1796028.7500342783</v>
      </c>
      <c r="Z177" s="132">
        <f t="shared" ref="Z177" si="1159">Y177+Z173-Z176+Z174</f>
        <v>1798663.8356093159</v>
      </c>
      <c r="AA177" s="132">
        <f t="shared" ref="AA177" si="1160">Z177+AA173-AA176+AA174</f>
        <v>1803878.7056794837</v>
      </c>
      <c r="AB177" s="132">
        <f t="shared" ref="AB177" si="1161">AA177+AB173-AB176+AB174</f>
        <v>1809760.7702148226</v>
      </c>
      <c r="AC177" s="132">
        <f t="shared" ref="AC177" si="1162">AB177+AC173-AC176+AC174</f>
        <v>1816286.8478950053</v>
      </c>
      <c r="AD177" s="132">
        <f t="shared" ref="AD177" si="1163">AC177+AD173-AD176+AD174</f>
        <v>1822529.7377836893</v>
      </c>
      <c r="AE177" s="132">
        <f t="shared" ref="AE177" si="1164">AD177+AE173-AE176+AE174</f>
        <v>1829403.8592315083</v>
      </c>
      <c r="AF177" s="132">
        <f t="shared" ref="AF177" si="1165">AE177+AF173-AF176+AF174</f>
        <v>1836879.3356708311</v>
      </c>
      <c r="AG177" s="132">
        <f t="shared" ref="AG177" si="1166">AF177+AG173-AG176+AG174</f>
        <v>1844030.8244913933</v>
      </c>
      <c r="AH177" s="132">
        <f t="shared" ref="AH177" si="1167">AG177+AH173-AH176+AH174</f>
        <v>1851774.4983180284</v>
      </c>
      <c r="AI177" s="132">
        <f t="shared" ref="AI177" si="1168">AH177+AI173-AI176+AI174</f>
        <v>1859182.6505065416</v>
      </c>
      <c r="AJ177" s="132">
        <f t="shared" ref="AJ177" si="1169">AI177+AJ173-AJ176+AJ174</f>
        <v>1867171.9577557922</v>
      </c>
      <c r="AK177" s="132">
        <f t="shared" ref="AK177" si="1170">AJ177+AK173-AK176+AK174</f>
        <v>1874815.1874019653</v>
      </c>
      <c r="AL177" s="132">
        <f t="shared" ref="AL177" si="1171">AK177+AL173-AL176+AL174</f>
        <v>1883029.4697809431</v>
      </c>
      <c r="AM177" s="132">
        <f t="shared" ref="AM177" si="1172">AL177+AM173-AM176+AM174</f>
        <v>1890888.0063710469</v>
      </c>
      <c r="AN177" s="84"/>
      <c r="AO177" s="83">
        <f>O177</f>
        <v>1701761.6382535715</v>
      </c>
      <c r="AP177" s="83">
        <f>AA177</f>
        <v>1803878.7056794837</v>
      </c>
      <c r="AQ177" s="83">
        <f>AM177</f>
        <v>1890888.0063710469</v>
      </c>
    </row>
    <row r="178" spans="1:44" s="64" customFormat="1" ht="13.2" outlineLevel="1">
      <c r="A178" s="147" t="s">
        <v>170</v>
      </c>
      <c r="B178" s="126" t="s">
        <v>168</v>
      </c>
      <c r="C178" s="82"/>
      <c r="D178" s="133">
        <v>0.14000000000000001</v>
      </c>
      <c r="E178" s="133">
        <v>0.14000000000000001</v>
      </c>
      <c r="F178" s="133">
        <v>0.14000000000000001</v>
      </c>
      <c r="G178" s="133">
        <v>0.14000000000000001</v>
      </c>
      <c r="H178" s="133">
        <v>0.14000000000000001</v>
      </c>
      <c r="I178" s="133">
        <v>0.14000000000000001</v>
      </c>
      <c r="J178" s="133">
        <v>0.14000000000000001</v>
      </c>
      <c r="K178" s="133">
        <v>0.14000000000000001</v>
      </c>
      <c r="L178" s="133">
        <v>0.14000000000000001</v>
      </c>
      <c r="M178" s="133">
        <v>0.14000000000000001</v>
      </c>
      <c r="N178" s="133">
        <v>0.14000000000000001</v>
      </c>
      <c r="O178" s="133">
        <v>0.14000000000000001</v>
      </c>
      <c r="P178" s="133">
        <v>0.14000000000000001</v>
      </c>
      <c r="Q178" s="133">
        <v>0.14000000000000001</v>
      </c>
      <c r="R178" s="133">
        <v>0.14000000000000001</v>
      </c>
      <c r="S178" s="133">
        <v>0.14000000000000001</v>
      </c>
      <c r="T178" s="133">
        <v>0.14000000000000001</v>
      </c>
      <c r="U178" s="133">
        <v>0.14000000000000001</v>
      </c>
      <c r="V178" s="133">
        <v>0.14000000000000001</v>
      </c>
      <c r="W178" s="133">
        <v>0.14000000000000001</v>
      </c>
      <c r="X178" s="133">
        <v>0.14000000000000001</v>
      </c>
      <c r="Y178" s="133">
        <v>0.14000000000000001</v>
      </c>
      <c r="Z178" s="133">
        <v>0.14000000000000001</v>
      </c>
      <c r="AA178" s="133">
        <v>0.14000000000000001</v>
      </c>
      <c r="AB178" s="133">
        <v>0.14000000000000001</v>
      </c>
      <c r="AC178" s="133">
        <v>0.14000000000000001</v>
      </c>
      <c r="AD178" s="133">
        <v>0.14000000000000001</v>
      </c>
      <c r="AE178" s="133">
        <v>0.14000000000000001</v>
      </c>
      <c r="AF178" s="133">
        <v>0.14000000000000001</v>
      </c>
      <c r="AG178" s="133">
        <v>0.14000000000000001</v>
      </c>
      <c r="AH178" s="133">
        <v>0.14000000000000001</v>
      </c>
      <c r="AI178" s="133">
        <v>0.14000000000000001</v>
      </c>
      <c r="AJ178" s="133">
        <v>0.14000000000000001</v>
      </c>
      <c r="AK178" s="133">
        <v>0.14000000000000001</v>
      </c>
      <c r="AL178" s="133">
        <v>0.14000000000000001</v>
      </c>
      <c r="AM178" s="133">
        <v>0.14000000000000001</v>
      </c>
      <c r="AN178" s="123"/>
      <c r="AO178" s="135">
        <f>AVERAGE(D178:O178)</f>
        <v>0.14000000000000004</v>
      </c>
      <c r="AP178" s="135">
        <f>AVERAGE(P178:AA178)</f>
        <v>0.14000000000000004</v>
      </c>
      <c r="AQ178" s="135">
        <f>AVERAGE(AB178:AM178)</f>
        <v>0.14000000000000004</v>
      </c>
    </row>
    <row r="179" spans="1:44" s="64" customFormat="1" ht="13.2" outlineLevel="1">
      <c r="A179" s="147" t="s">
        <v>171</v>
      </c>
      <c r="B179" s="126" t="s">
        <v>168</v>
      </c>
      <c r="C179" s="82"/>
      <c r="D179" s="133">
        <v>0.15</v>
      </c>
      <c r="E179" s="133">
        <v>0.15</v>
      </c>
      <c r="F179" s="133">
        <v>0.15</v>
      </c>
      <c r="G179" s="133">
        <v>0.15</v>
      </c>
      <c r="H179" s="133">
        <v>0.15</v>
      </c>
      <c r="I179" s="133">
        <v>0.15</v>
      </c>
      <c r="J179" s="133">
        <v>0.15</v>
      </c>
      <c r="K179" s="133">
        <v>0.15</v>
      </c>
      <c r="L179" s="133">
        <v>0.15</v>
      </c>
      <c r="M179" s="133">
        <v>0.15</v>
      </c>
      <c r="N179" s="133">
        <v>0.15</v>
      </c>
      <c r="O179" s="133">
        <v>0.15</v>
      </c>
      <c r="P179" s="133">
        <v>0.15</v>
      </c>
      <c r="Q179" s="133">
        <v>0.15</v>
      </c>
      <c r="R179" s="133">
        <v>0.15</v>
      </c>
      <c r="S179" s="133">
        <v>0.15</v>
      </c>
      <c r="T179" s="133">
        <v>0.15</v>
      </c>
      <c r="U179" s="133">
        <v>0.15</v>
      </c>
      <c r="V179" s="133">
        <v>0.15</v>
      </c>
      <c r="W179" s="133">
        <v>0.15</v>
      </c>
      <c r="X179" s="133">
        <v>0.15</v>
      </c>
      <c r="Y179" s="133">
        <v>0.15</v>
      </c>
      <c r="Z179" s="133">
        <v>0.15</v>
      </c>
      <c r="AA179" s="133">
        <v>0.15</v>
      </c>
      <c r="AB179" s="133">
        <v>0.15</v>
      </c>
      <c r="AC179" s="133">
        <v>0.15</v>
      </c>
      <c r="AD179" s="133">
        <v>0.15</v>
      </c>
      <c r="AE179" s="133">
        <v>0.15</v>
      </c>
      <c r="AF179" s="133">
        <v>0.15</v>
      </c>
      <c r="AG179" s="133">
        <v>0.15</v>
      </c>
      <c r="AH179" s="133">
        <v>0.15</v>
      </c>
      <c r="AI179" s="133">
        <v>0.15</v>
      </c>
      <c r="AJ179" s="133">
        <v>0.15</v>
      </c>
      <c r="AK179" s="133">
        <v>0.15</v>
      </c>
      <c r="AL179" s="133">
        <v>0.15</v>
      </c>
      <c r="AM179" s="133">
        <v>0.15</v>
      </c>
      <c r="AN179" s="123"/>
      <c r="AO179" s="135">
        <f>AVERAGE(D179:O179)</f>
        <v>0.14999999999999997</v>
      </c>
      <c r="AP179" s="135">
        <f>AVERAGE(P179:AA179)</f>
        <v>0.14999999999999997</v>
      </c>
      <c r="AQ179" s="135">
        <f>AVERAGE(AB179:AM179)</f>
        <v>0.14999999999999997</v>
      </c>
    </row>
    <row r="180" spans="1:44" s="64" customFormat="1" ht="13.2" outlineLevel="1">
      <c r="A180" s="147" t="s">
        <v>214</v>
      </c>
      <c r="B180" s="126" t="s">
        <v>161</v>
      </c>
      <c r="C180" s="82"/>
      <c r="D180" s="132">
        <f t="shared" ref="D180:AM180" si="1173">-(C177+D177)/2*D178/12</f>
        <v>-16790.920687905054</v>
      </c>
      <c r="E180" s="132">
        <f t="shared" si="1173"/>
        <v>-17051.111297286454</v>
      </c>
      <c r="F180" s="132">
        <f t="shared" si="1173"/>
        <v>-17351.703956744172</v>
      </c>
      <c r="G180" s="132">
        <f t="shared" si="1173"/>
        <v>-17647.816310502883</v>
      </c>
      <c r="H180" s="132">
        <f t="shared" si="1173"/>
        <v>-17938.189967910934</v>
      </c>
      <c r="I180" s="132">
        <f t="shared" si="1173"/>
        <v>-18221.385811182183</v>
      </c>
      <c r="J180" s="132">
        <f t="shared" si="1173"/>
        <v>-18501.152293017909</v>
      </c>
      <c r="K180" s="132">
        <f t="shared" si="1173"/>
        <v>-18770.588980407087</v>
      </c>
      <c r="L180" s="132">
        <f t="shared" si="1173"/>
        <v>-19028.111428808556</v>
      </c>
      <c r="M180" s="132">
        <f t="shared" si="1173"/>
        <v>-19277.319160809438</v>
      </c>
      <c r="N180" s="132">
        <f t="shared" si="1173"/>
        <v>-19516.406962182544</v>
      </c>
      <c r="O180" s="132">
        <f t="shared" si="1173"/>
        <v>-19743.539959526952</v>
      </c>
      <c r="P180" s="132">
        <f t="shared" si="1173"/>
        <v>-19951.598761337471</v>
      </c>
      <c r="Q180" s="132">
        <f t="shared" si="1173"/>
        <v>-20138.83848620965</v>
      </c>
      <c r="R180" s="132">
        <f t="shared" si="1173"/>
        <v>-20308.742688811002</v>
      </c>
      <c r="S180" s="132">
        <f t="shared" si="1173"/>
        <v>-20464.650385678309</v>
      </c>
      <c r="T180" s="132">
        <f t="shared" si="1173"/>
        <v>-20604.497359704521</v>
      </c>
      <c r="U180" s="132">
        <f t="shared" si="1173"/>
        <v>-20721.000486647205</v>
      </c>
      <c r="V180" s="132">
        <f t="shared" si="1173"/>
        <v>-20812.336641117789</v>
      </c>
      <c r="W180" s="132">
        <f t="shared" si="1173"/>
        <v>-20881.977463314095</v>
      </c>
      <c r="X180" s="132">
        <f t="shared" si="1173"/>
        <v>-20928.003780186256</v>
      </c>
      <c r="Y180" s="132">
        <f t="shared" si="1173"/>
        <v>-20948.60389469525</v>
      </c>
      <c r="Z180" s="132">
        <f t="shared" si="1173"/>
        <v>-20969.040082920968</v>
      </c>
      <c r="AA180" s="132">
        <f t="shared" si="1173"/>
        <v>-21014.831490851331</v>
      </c>
      <c r="AB180" s="132">
        <f t="shared" si="1173"/>
        <v>-21079.563609383455</v>
      </c>
      <c r="AC180" s="132">
        <f t="shared" si="1173"/>
        <v>-21151.944438973998</v>
      </c>
      <c r="AD180" s="132">
        <f t="shared" si="1173"/>
        <v>-21226.430083125721</v>
      </c>
      <c r="AE180" s="132">
        <f t="shared" si="1173"/>
        <v>-21302.945982588655</v>
      </c>
      <c r="AF180" s="132">
        <f t="shared" si="1173"/>
        <v>-21386.651970263647</v>
      </c>
      <c r="AG180" s="132">
        <f t="shared" si="1173"/>
        <v>-21471.975934279642</v>
      </c>
      <c r="AH180" s="132">
        <f t="shared" si="1173"/>
        <v>-21558.864383054959</v>
      </c>
      <c r="AI180" s="132">
        <f t="shared" si="1173"/>
        <v>-21647.250034809993</v>
      </c>
      <c r="AJ180" s="132">
        <f t="shared" si="1173"/>
        <v>-21737.068548196952</v>
      </c>
      <c r="AK180" s="132">
        <f t="shared" si="1173"/>
        <v>-21828.258346753584</v>
      </c>
      <c r="AL180" s="132">
        <f t="shared" si="1173"/>
        <v>-21920.760500233635</v>
      </c>
      <c r="AM180" s="132">
        <f t="shared" si="1173"/>
        <v>-22014.518610886607</v>
      </c>
      <c r="AN180" s="123"/>
      <c r="AO180" s="83">
        <f>SUM(D180:O180)</f>
        <v>-219838.24681628417</v>
      </c>
      <c r="AP180" s="83">
        <f>SUM(P180:AA180)</f>
        <v>-247744.12152147389</v>
      </c>
      <c r="AQ180" s="83">
        <f>SUM(AB180:AM180)</f>
        <v>-258326.23244255086</v>
      </c>
    </row>
    <row r="181" spans="1:44" s="64" customFormat="1" ht="13.2" outlineLevel="1">
      <c r="A181" s="147" t="s">
        <v>215</v>
      </c>
      <c r="B181" s="126" t="s">
        <v>161</v>
      </c>
      <c r="C181" s="82"/>
      <c r="D181" s="132">
        <f t="shared" ref="D181:AM181" si="1174">(C177+D177)/2*D179/12</f>
        <v>17990.272165612554</v>
      </c>
      <c r="E181" s="132">
        <f t="shared" si="1174"/>
        <v>18269.047818521201</v>
      </c>
      <c r="F181" s="132">
        <f t="shared" si="1174"/>
        <v>18591.111382225896</v>
      </c>
      <c r="G181" s="132">
        <f t="shared" si="1174"/>
        <v>18908.374618395945</v>
      </c>
      <c r="H181" s="132">
        <f t="shared" si="1174"/>
        <v>19219.48925133314</v>
      </c>
      <c r="I181" s="132">
        <f t="shared" si="1174"/>
        <v>19522.913369123766</v>
      </c>
      <c r="J181" s="132">
        <f t="shared" si="1174"/>
        <v>19822.663171090615</v>
      </c>
      <c r="K181" s="132">
        <f t="shared" si="1174"/>
        <v>20111.345336150447</v>
      </c>
      <c r="L181" s="132">
        <f t="shared" si="1174"/>
        <v>20387.262245152018</v>
      </c>
      <c r="M181" s="132">
        <f t="shared" si="1174"/>
        <v>20654.270529438683</v>
      </c>
      <c r="N181" s="132">
        <f t="shared" si="1174"/>
        <v>20910.436030909863</v>
      </c>
      <c r="O181" s="132">
        <f t="shared" si="1174"/>
        <v>21153.792813778873</v>
      </c>
      <c r="P181" s="132">
        <f t="shared" si="1174"/>
        <v>21376.712958575859</v>
      </c>
      <c r="Q181" s="132">
        <f t="shared" si="1174"/>
        <v>21577.326949510334</v>
      </c>
      <c r="R181" s="132">
        <f t="shared" si="1174"/>
        <v>21759.367166583215</v>
      </c>
      <c r="S181" s="132">
        <f t="shared" si="1174"/>
        <v>21926.411127512471</v>
      </c>
      <c r="T181" s="132">
        <f t="shared" si="1174"/>
        <v>22076.247171111987</v>
      </c>
      <c r="U181" s="132">
        <f t="shared" si="1174"/>
        <v>22201.071949979145</v>
      </c>
      <c r="V181" s="132">
        <f t="shared" si="1174"/>
        <v>22298.932115483341</v>
      </c>
      <c r="W181" s="132">
        <f t="shared" si="1174"/>
        <v>22373.547282122239</v>
      </c>
      <c r="X181" s="132">
        <f t="shared" si="1174"/>
        <v>22422.861193056699</v>
      </c>
      <c r="Y181" s="132">
        <f t="shared" si="1174"/>
        <v>22444.932744316335</v>
      </c>
      <c r="Z181" s="132">
        <f t="shared" si="1174"/>
        <v>22466.828660272466</v>
      </c>
      <c r="AA181" s="132">
        <f t="shared" si="1174"/>
        <v>22515.890883054995</v>
      </c>
      <c r="AB181" s="132">
        <f t="shared" si="1174"/>
        <v>22585.246724339417</v>
      </c>
      <c r="AC181" s="132">
        <f t="shared" si="1174"/>
        <v>22662.797613186423</v>
      </c>
      <c r="AD181" s="132">
        <f t="shared" si="1174"/>
        <v>22742.603660491844</v>
      </c>
      <c r="AE181" s="132">
        <f t="shared" si="1174"/>
        <v>22824.584981344986</v>
      </c>
      <c r="AF181" s="132">
        <f t="shared" si="1174"/>
        <v>22914.269968139619</v>
      </c>
      <c r="AG181" s="132">
        <f t="shared" si="1174"/>
        <v>23005.688501013905</v>
      </c>
      <c r="AH181" s="132">
        <f t="shared" si="1174"/>
        <v>23098.783267558883</v>
      </c>
      <c r="AI181" s="132">
        <f t="shared" si="1174"/>
        <v>23193.482180153558</v>
      </c>
      <c r="AJ181" s="132">
        <f t="shared" si="1174"/>
        <v>23289.71630163959</v>
      </c>
      <c r="AK181" s="132">
        <f t="shared" si="1174"/>
        <v>23387.41965723598</v>
      </c>
      <c r="AL181" s="132">
        <f t="shared" si="1174"/>
        <v>23486.529107393177</v>
      </c>
      <c r="AM181" s="132">
        <f t="shared" si="1174"/>
        <v>23586.984225949938</v>
      </c>
      <c r="AN181" s="123"/>
      <c r="AO181" s="83">
        <f>SUM(D181:O181)</f>
        <v>235540.97873173302</v>
      </c>
      <c r="AP181" s="83">
        <f>SUM(P181:AA181)</f>
        <v>265440.13020157913</v>
      </c>
      <c r="AQ181" s="83">
        <f>SUM(AB181:AM181)</f>
        <v>276778.10618844727</v>
      </c>
    </row>
    <row r="182" spans="1:44" s="64" customFormat="1" ht="13.2" outlineLevel="1">
      <c r="A182" s="147" t="s">
        <v>201</v>
      </c>
      <c r="B182" s="126" t="s">
        <v>161</v>
      </c>
      <c r="C182" s="82"/>
      <c r="D182" s="131">
        <f t="shared" ref="D182:AM182" si="1175">SUM(D180:D181)</f>
        <v>1199.3514777074997</v>
      </c>
      <c r="E182" s="131">
        <f t="shared" si="1175"/>
        <v>1217.9365212347475</v>
      </c>
      <c r="F182" s="131">
        <f t="shared" si="1175"/>
        <v>1239.4074254817242</v>
      </c>
      <c r="G182" s="131">
        <f t="shared" si="1175"/>
        <v>1260.5583078930613</v>
      </c>
      <c r="H182" s="131">
        <f t="shared" si="1175"/>
        <v>1281.2992834222059</v>
      </c>
      <c r="I182" s="131">
        <f t="shared" si="1175"/>
        <v>1301.5275579415829</v>
      </c>
      <c r="J182" s="131">
        <f t="shared" si="1175"/>
        <v>1321.510878072706</v>
      </c>
      <c r="K182" s="131">
        <f t="shared" si="1175"/>
        <v>1340.7563557433605</v>
      </c>
      <c r="L182" s="131">
        <f t="shared" si="1175"/>
        <v>1359.1508163434628</v>
      </c>
      <c r="M182" s="131">
        <f t="shared" si="1175"/>
        <v>1376.9513686292448</v>
      </c>
      <c r="N182" s="131">
        <f t="shared" si="1175"/>
        <v>1394.0290687273191</v>
      </c>
      <c r="O182" s="131">
        <f t="shared" si="1175"/>
        <v>1410.2528542519212</v>
      </c>
      <c r="P182" s="131">
        <f t="shared" si="1175"/>
        <v>1425.1141972383884</v>
      </c>
      <c r="Q182" s="131">
        <f t="shared" si="1175"/>
        <v>1438.4884633006841</v>
      </c>
      <c r="R182" s="131">
        <f t="shared" si="1175"/>
        <v>1450.6244777722131</v>
      </c>
      <c r="S182" s="131">
        <f t="shared" si="1175"/>
        <v>1461.7607418341613</v>
      </c>
      <c r="T182" s="131">
        <f t="shared" si="1175"/>
        <v>1471.749811407466</v>
      </c>
      <c r="U182" s="131">
        <f t="shared" si="1175"/>
        <v>1480.0714633319403</v>
      </c>
      <c r="V182" s="131">
        <f t="shared" si="1175"/>
        <v>1486.5954743655529</v>
      </c>
      <c r="W182" s="131">
        <f t="shared" si="1175"/>
        <v>1491.5698188081442</v>
      </c>
      <c r="X182" s="131">
        <f t="shared" si="1175"/>
        <v>1494.8574128704422</v>
      </c>
      <c r="Y182" s="131">
        <f t="shared" si="1175"/>
        <v>1496.3288496210844</v>
      </c>
      <c r="Z182" s="131">
        <f t="shared" si="1175"/>
        <v>1497.7885773514972</v>
      </c>
      <c r="AA182" s="131">
        <f t="shared" si="1175"/>
        <v>1501.0593922036642</v>
      </c>
      <c r="AB182" s="131">
        <f t="shared" si="1175"/>
        <v>1505.6831149559621</v>
      </c>
      <c r="AC182" s="131">
        <f t="shared" si="1175"/>
        <v>1510.8531742124251</v>
      </c>
      <c r="AD182" s="131">
        <f t="shared" si="1175"/>
        <v>1516.1735773661239</v>
      </c>
      <c r="AE182" s="131">
        <f t="shared" si="1175"/>
        <v>1521.6389987563307</v>
      </c>
      <c r="AF182" s="131">
        <f t="shared" si="1175"/>
        <v>1527.6179978759719</v>
      </c>
      <c r="AG182" s="131">
        <f t="shared" si="1175"/>
        <v>1533.7125667342625</v>
      </c>
      <c r="AH182" s="131">
        <f t="shared" si="1175"/>
        <v>1539.9188845039243</v>
      </c>
      <c r="AI182" s="131">
        <f t="shared" si="1175"/>
        <v>1546.2321453435652</v>
      </c>
      <c r="AJ182" s="131">
        <f t="shared" si="1175"/>
        <v>1552.6477534426376</v>
      </c>
      <c r="AK182" s="131">
        <f t="shared" si="1175"/>
        <v>1559.1613104823955</v>
      </c>
      <c r="AL182" s="131">
        <f t="shared" si="1175"/>
        <v>1565.7686071595417</v>
      </c>
      <c r="AM182" s="131">
        <f t="shared" si="1175"/>
        <v>1572.4656150633309</v>
      </c>
      <c r="AN182" s="123"/>
      <c r="AO182" s="83">
        <f>SUM(D182:O182)</f>
        <v>15702.731915448836</v>
      </c>
      <c r="AP182" s="83">
        <f>SUM(P182:AA182)</f>
        <v>17696.008680105238</v>
      </c>
      <c r="AQ182" s="83">
        <f>SUM(AB182:AM182)</f>
        <v>18451.873745896472</v>
      </c>
    </row>
    <row r="183" spans="1:44" s="64" customFormat="1" ht="13.2" outlineLevel="1">
      <c r="A183" s="147" t="s">
        <v>177</v>
      </c>
      <c r="B183" s="126" t="s">
        <v>161</v>
      </c>
      <c r="C183" s="82"/>
      <c r="D183" s="132">
        <f>-'OPEX+CAPEX'!I206</f>
        <v>-57.703124999999993</v>
      </c>
      <c r="E183" s="132">
        <f>-'OPEX+CAPEX'!J206</f>
        <v>-60.170758928571423</v>
      </c>
      <c r="F183" s="132">
        <f>-'OPEX+CAPEX'!K206</f>
        <v>-62.551124999999985</v>
      </c>
      <c r="G183" s="132">
        <f>-'OPEX+CAPEX'!L206</f>
        <v>-64.91779151785714</v>
      </c>
      <c r="H183" s="132">
        <f>-'OPEX+CAPEX'!M206</f>
        <v>-67.159477001785689</v>
      </c>
      <c r="I183" s="132">
        <f>-'OPEX+CAPEX'!N206</f>
        <v>-69.388663717392831</v>
      </c>
      <c r="J183" s="132">
        <f>-'OPEX+CAPEX'!O206</f>
        <v>-71.565188975864984</v>
      </c>
      <c r="K183" s="132">
        <f>-'OPEX+CAPEX'!P206</f>
        <v>-73.619868033061948</v>
      </c>
      <c r="L183" s="132">
        <f>-'OPEX+CAPEX'!Q206</f>
        <v>-75.663390304785722</v>
      </c>
      <c r="M183" s="132">
        <f>-'OPEX+CAPEX'!R206</f>
        <v>-77.655685418927106</v>
      </c>
      <c r="N183" s="132">
        <f>-'OPEX+CAPEX'!S206</f>
        <v>-79.596900569270716</v>
      </c>
      <c r="O183" s="132">
        <f>-'OPEX+CAPEX'!T206</f>
        <v>-81.219117870482179</v>
      </c>
      <c r="P183" s="132">
        <f>-'OPEX+CAPEX'!U206</f>
        <v>-82.708655933703184</v>
      </c>
      <c r="Q183" s="132">
        <f>-'OPEX+CAPEX'!V206</f>
        <v>-84.27769777187774</v>
      </c>
      <c r="R183" s="132">
        <f>-'OPEX+CAPEX'!W206</f>
        <v>-85.906570757037443</v>
      </c>
      <c r="S183" s="132">
        <f>-'OPEX+CAPEX'!X206</f>
        <v>-87.629436715195553</v>
      </c>
      <c r="T183" s="132">
        <f>-'OPEX+CAPEX'!Y206</f>
        <v>-89.38443335463127</v>
      </c>
      <c r="U183" s="132">
        <f>-'OPEX+CAPEX'!Z206</f>
        <v>-91.181063530045122</v>
      </c>
      <c r="V183" s="132">
        <f>-'OPEX+CAPEX'!AA206</f>
        <v>-93.037416711127335</v>
      </c>
      <c r="W183" s="132">
        <f>-'OPEX+CAPEX'!AB206</f>
        <v>-95.010146721047064</v>
      </c>
      <c r="X183" s="132">
        <f>-'OPEX+CAPEX'!AC206</f>
        <v>-96.989135682265669</v>
      </c>
      <c r="Y183" s="132">
        <f>-'OPEX+CAPEX'!AD206</f>
        <v>-99.092824719791722</v>
      </c>
      <c r="Z183" s="132">
        <f>-'OPEX+CAPEX'!AE206</f>
        <v>-101.21130554942069</v>
      </c>
      <c r="AA183" s="132">
        <f>-'OPEX+CAPEX'!AF206</f>
        <v>-103.46058522205431</v>
      </c>
      <c r="AB183" s="132">
        <f>-'OPEX+CAPEX'!AG206</f>
        <v>-105.67024498998491</v>
      </c>
      <c r="AC183" s="132">
        <f>-'OPEX+CAPEX'!AH206</f>
        <v>-107.93506747802047</v>
      </c>
      <c r="AD183" s="132">
        <f>-'OPEX+CAPEX'!AI206</f>
        <v>-110.1883616743913</v>
      </c>
      <c r="AE183" s="132">
        <f>-'OPEX+CAPEX'!AJ206</f>
        <v>-112.54409098879992</v>
      </c>
      <c r="AF183" s="132">
        <f>-'OPEX+CAPEX'!AK206</f>
        <v>-114.95480423773144</v>
      </c>
      <c r="AG183" s="132">
        <f>-'OPEX+CAPEX'!AL206</f>
        <v>-117.37339386018664</v>
      </c>
      <c r="AH183" s="132">
        <f>-'OPEX+CAPEX'!AM206</f>
        <v>-119.91014721151468</v>
      </c>
      <c r="AI183" s="132">
        <f>-'OPEX+CAPEX'!AN206</f>
        <v>-122.45833824634408</v>
      </c>
      <c r="AJ183" s="132">
        <f>-'OPEX+CAPEX'!AO206</f>
        <v>-125.14394530292766</v>
      </c>
      <c r="AK183" s="132">
        <f>-'OPEX+CAPEX'!AP206</f>
        <v>-127.85960114399846</v>
      </c>
      <c r="AL183" s="132">
        <f>-'OPEX+CAPEX'!AQ206</f>
        <v>-130.71101850320474</v>
      </c>
      <c r="AM183" s="132">
        <f>-'OPEX+CAPEX'!AR206</f>
        <v>-133.60787682231523</v>
      </c>
      <c r="AN183" s="123"/>
      <c r="AO183" s="83">
        <f t="shared" ref="AO183" si="1176">SUM(D183:O183)</f>
        <v>-841.21109233799973</v>
      </c>
      <c r="AP183" s="83">
        <f t="shared" ref="AP183" si="1177">SUM(P183:AA183)</f>
        <v>-1109.889272668197</v>
      </c>
      <c r="AQ183" s="83">
        <f t="shared" ref="AQ183" si="1178">SUM(AB183:AM183)</f>
        <v>-1428.3568904594194</v>
      </c>
      <c r="AR183" s="124"/>
    </row>
    <row r="184" spans="1:44" outlineLevel="1">
      <c r="A184" s="146" t="s">
        <v>154</v>
      </c>
      <c r="AN184" s="60"/>
    </row>
    <row r="185" spans="1:44" outlineLevel="1">
      <c r="A185" s="145" t="s">
        <v>190</v>
      </c>
    </row>
    <row r="186" spans="1:44" s="64" customFormat="1" ht="13.2" outlineLevel="1">
      <c r="A186" s="147" t="s">
        <v>217</v>
      </c>
      <c r="B186" s="122" t="s">
        <v>158</v>
      </c>
      <c r="C186" s="125">
        <v>1</v>
      </c>
      <c r="D186" s="89">
        <v>50</v>
      </c>
      <c r="E186" s="89">
        <f>D186+60</f>
        <v>110</v>
      </c>
      <c r="F186" s="89">
        <f t="shared" ref="F186:N186" si="1179">E186+60</f>
        <v>170</v>
      </c>
      <c r="G186" s="89">
        <f t="shared" si="1179"/>
        <v>230</v>
      </c>
      <c r="H186" s="89">
        <f t="shared" si="1179"/>
        <v>290</v>
      </c>
      <c r="I186" s="89">
        <f t="shared" si="1179"/>
        <v>350</v>
      </c>
      <c r="J186" s="89">
        <f t="shared" si="1179"/>
        <v>410</v>
      </c>
      <c r="K186" s="89">
        <f t="shared" si="1179"/>
        <v>470</v>
      </c>
      <c r="L186" s="89">
        <f t="shared" si="1179"/>
        <v>530</v>
      </c>
      <c r="M186" s="89">
        <f t="shared" si="1179"/>
        <v>590</v>
      </c>
      <c r="N186" s="89">
        <f t="shared" si="1179"/>
        <v>650</v>
      </c>
      <c r="O186" s="89">
        <v>700</v>
      </c>
      <c r="P186" s="89">
        <f t="shared" ref="P186:AM186" si="1180">O186+P188</f>
        <v>749</v>
      </c>
      <c r="Q186" s="89">
        <f t="shared" si="1180"/>
        <v>801</v>
      </c>
      <c r="R186" s="89">
        <f t="shared" si="1180"/>
        <v>857</v>
      </c>
      <c r="S186" s="89">
        <f t="shared" si="1180"/>
        <v>916</v>
      </c>
      <c r="T186" s="89">
        <f t="shared" si="1180"/>
        <v>980</v>
      </c>
      <c r="U186" s="89">
        <f t="shared" si="1180"/>
        <v>1048</v>
      </c>
      <c r="V186" s="89">
        <f t="shared" si="1180"/>
        <v>1121</v>
      </c>
      <c r="W186" s="89">
        <f t="shared" si="1180"/>
        <v>1199</v>
      </c>
      <c r="X186" s="89">
        <f t="shared" si="1180"/>
        <v>1282</v>
      </c>
      <c r="Y186" s="89">
        <f t="shared" si="1180"/>
        <v>1371</v>
      </c>
      <c r="Z186" s="89">
        <f t="shared" si="1180"/>
        <v>1466</v>
      </c>
      <c r="AA186" s="89">
        <f t="shared" si="1180"/>
        <v>1568</v>
      </c>
      <c r="AB186" s="89">
        <f t="shared" si="1180"/>
        <v>1677</v>
      </c>
      <c r="AC186" s="89">
        <f t="shared" si="1180"/>
        <v>1794</v>
      </c>
      <c r="AD186" s="89">
        <f t="shared" si="1180"/>
        <v>1919</v>
      </c>
      <c r="AE186" s="89">
        <f t="shared" si="1180"/>
        <v>2053</v>
      </c>
      <c r="AF186" s="89">
        <f t="shared" si="1180"/>
        <v>2196</v>
      </c>
      <c r="AG186" s="89">
        <f t="shared" si="1180"/>
        <v>2349</v>
      </c>
      <c r="AH186" s="89">
        <f t="shared" si="1180"/>
        <v>2513</v>
      </c>
      <c r="AI186" s="89">
        <f t="shared" si="1180"/>
        <v>2688</v>
      </c>
      <c r="AJ186" s="89">
        <f t="shared" si="1180"/>
        <v>2876</v>
      </c>
      <c r="AK186" s="89">
        <f t="shared" si="1180"/>
        <v>3077</v>
      </c>
      <c r="AL186" s="89">
        <f t="shared" si="1180"/>
        <v>3292</v>
      </c>
      <c r="AM186" s="89">
        <f t="shared" si="1180"/>
        <v>3522</v>
      </c>
      <c r="AN186" s="123"/>
      <c r="AO186" s="83">
        <f>O186</f>
        <v>700</v>
      </c>
      <c r="AP186" s="83">
        <f>AA186</f>
        <v>1568</v>
      </c>
      <c r="AQ186" s="83">
        <f>AM186</f>
        <v>3522</v>
      </c>
    </row>
    <row r="187" spans="1:44" s="64" customFormat="1" ht="13.2" outlineLevel="1">
      <c r="A187" s="147" t="s">
        <v>216</v>
      </c>
      <c r="B187" s="122" t="s">
        <v>168</v>
      </c>
      <c r="C187" s="82"/>
      <c r="D187" s="133">
        <v>0.01</v>
      </c>
      <c r="E187" s="133">
        <f>E186/D186-1</f>
        <v>1.2000000000000002</v>
      </c>
      <c r="F187" s="133">
        <f t="shared" ref="F187:O187" si="1181">F186/E186-1</f>
        <v>0.54545454545454541</v>
      </c>
      <c r="G187" s="133">
        <f t="shared" si="1181"/>
        <v>0.35294117647058831</v>
      </c>
      <c r="H187" s="133">
        <f t="shared" si="1181"/>
        <v>0.26086956521739135</v>
      </c>
      <c r="I187" s="133">
        <f t="shared" si="1181"/>
        <v>0.2068965517241379</v>
      </c>
      <c r="J187" s="133">
        <f t="shared" si="1181"/>
        <v>0.17142857142857149</v>
      </c>
      <c r="K187" s="133">
        <f t="shared" si="1181"/>
        <v>0.14634146341463405</v>
      </c>
      <c r="L187" s="133">
        <f t="shared" si="1181"/>
        <v>0.12765957446808507</v>
      </c>
      <c r="M187" s="133">
        <f t="shared" si="1181"/>
        <v>0.1132075471698113</v>
      </c>
      <c r="N187" s="133">
        <f t="shared" si="1181"/>
        <v>0.10169491525423724</v>
      </c>
      <c r="O187" s="133">
        <f t="shared" si="1181"/>
        <v>7.6923076923076872E-2</v>
      </c>
      <c r="P187" s="133">
        <v>7.0000000000000007E-2</v>
      </c>
      <c r="Q187" s="133">
        <v>7.0000000000000007E-2</v>
      </c>
      <c r="R187" s="133">
        <v>7.0000000000000007E-2</v>
      </c>
      <c r="S187" s="133">
        <v>7.0000000000000007E-2</v>
      </c>
      <c r="T187" s="133">
        <v>7.0000000000000007E-2</v>
      </c>
      <c r="U187" s="133">
        <v>7.0000000000000007E-2</v>
      </c>
      <c r="V187" s="133">
        <v>7.0000000000000007E-2</v>
      </c>
      <c r="W187" s="133">
        <v>7.0000000000000007E-2</v>
      </c>
      <c r="X187" s="133">
        <v>7.0000000000000007E-2</v>
      </c>
      <c r="Y187" s="133">
        <v>7.0000000000000007E-2</v>
      </c>
      <c r="Z187" s="133">
        <v>7.0000000000000007E-2</v>
      </c>
      <c r="AA187" s="133">
        <v>7.0000000000000007E-2</v>
      </c>
      <c r="AB187" s="133">
        <v>7.0000000000000007E-2</v>
      </c>
      <c r="AC187" s="133">
        <v>7.0000000000000007E-2</v>
      </c>
      <c r="AD187" s="133">
        <v>7.0000000000000007E-2</v>
      </c>
      <c r="AE187" s="133">
        <v>7.0000000000000007E-2</v>
      </c>
      <c r="AF187" s="133">
        <v>7.0000000000000007E-2</v>
      </c>
      <c r="AG187" s="133">
        <v>7.0000000000000007E-2</v>
      </c>
      <c r="AH187" s="133">
        <v>7.0000000000000007E-2</v>
      </c>
      <c r="AI187" s="133">
        <v>7.0000000000000007E-2</v>
      </c>
      <c r="AJ187" s="133">
        <v>7.0000000000000007E-2</v>
      </c>
      <c r="AK187" s="133">
        <v>7.0000000000000007E-2</v>
      </c>
      <c r="AL187" s="133">
        <v>7.0000000000000007E-2</v>
      </c>
      <c r="AM187" s="133">
        <v>7.0000000000000007E-2</v>
      </c>
      <c r="AN187" s="123"/>
      <c r="AO187" s="83">
        <f>O187</f>
        <v>7.6923076923076872E-2</v>
      </c>
      <c r="AP187" s="83">
        <f>AA187</f>
        <v>7.0000000000000007E-2</v>
      </c>
      <c r="AQ187" s="83">
        <f>AM187</f>
        <v>7.0000000000000007E-2</v>
      </c>
    </row>
    <row r="188" spans="1:44" s="64" customFormat="1" ht="13.2" outlineLevel="1">
      <c r="A188" s="147" t="s">
        <v>209</v>
      </c>
      <c r="B188" s="122" t="s">
        <v>158</v>
      </c>
      <c r="C188" s="82"/>
      <c r="D188" s="89">
        <f>INT(C186*D187)</f>
        <v>0</v>
      </c>
      <c r="E188" s="89">
        <f>INT(D186*E187)</f>
        <v>60</v>
      </c>
      <c r="F188" s="89">
        <f t="shared" ref="F188" si="1182">INT(E186*F187)</f>
        <v>60</v>
      </c>
      <c r="G188" s="89">
        <f t="shared" ref="G188" si="1183">INT(F186*G187)</f>
        <v>60</v>
      </c>
      <c r="H188" s="89">
        <f t="shared" ref="H188" si="1184">INT(G186*H187)</f>
        <v>60</v>
      </c>
      <c r="I188" s="89">
        <f t="shared" ref="I188" si="1185">INT(H186*I187)</f>
        <v>60</v>
      </c>
      <c r="J188" s="89">
        <f t="shared" ref="J188" si="1186">INT(I186*J187)</f>
        <v>60</v>
      </c>
      <c r="K188" s="89">
        <f t="shared" ref="K188" si="1187">INT(J186*K187)</f>
        <v>60</v>
      </c>
      <c r="L188" s="89">
        <f t="shared" ref="L188" si="1188">INT(K186*L187)</f>
        <v>60</v>
      </c>
      <c r="M188" s="89">
        <f t="shared" ref="M188" si="1189">INT(L186*M187)</f>
        <v>60</v>
      </c>
      <c r="N188" s="89">
        <f t="shared" ref="N188" si="1190">INT(M186*N187)</f>
        <v>60</v>
      </c>
      <c r="O188" s="89">
        <f t="shared" ref="O188" si="1191">INT(N186*O187)</f>
        <v>50</v>
      </c>
      <c r="P188" s="89">
        <f t="shared" ref="P188" si="1192">INT(O186*P187)</f>
        <v>49</v>
      </c>
      <c r="Q188" s="89">
        <f t="shared" ref="Q188" si="1193">INT(P186*Q187)</f>
        <v>52</v>
      </c>
      <c r="R188" s="89">
        <f t="shared" ref="R188" si="1194">INT(Q186*R187)</f>
        <v>56</v>
      </c>
      <c r="S188" s="89">
        <f t="shared" ref="S188" si="1195">INT(R186*S187)</f>
        <v>59</v>
      </c>
      <c r="T188" s="89">
        <f t="shared" ref="T188" si="1196">INT(S186*T187)</f>
        <v>64</v>
      </c>
      <c r="U188" s="89">
        <f t="shared" ref="U188" si="1197">INT(T186*U187)</f>
        <v>68</v>
      </c>
      <c r="V188" s="89">
        <f t="shared" ref="V188" si="1198">INT(U186*V187)</f>
        <v>73</v>
      </c>
      <c r="W188" s="89">
        <f t="shared" ref="W188" si="1199">INT(V186*W187)</f>
        <v>78</v>
      </c>
      <c r="X188" s="89">
        <f t="shared" ref="X188" si="1200">INT(W186*X187)</f>
        <v>83</v>
      </c>
      <c r="Y188" s="89">
        <f t="shared" ref="Y188" si="1201">INT(X186*Y187)</f>
        <v>89</v>
      </c>
      <c r="Z188" s="89">
        <f t="shared" ref="Z188" si="1202">INT(Y186*Z187)</f>
        <v>95</v>
      </c>
      <c r="AA188" s="89">
        <f t="shared" ref="AA188" si="1203">INT(Z186*AA187)</f>
        <v>102</v>
      </c>
      <c r="AB188" s="89">
        <f t="shared" ref="AB188" si="1204">INT(AA186*AB187)</f>
        <v>109</v>
      </c>
      <c r="AC188" s="89">
        <f t="shared" ref="AC188" si="1205">INT(AB186*AC187)</f>
        <v>117</v>
      </c>
      <c r="AD188" s="89">
        <f t="shared" ref="AD188" si="1206">INT(AC186*AD187)</f>
        <v>125</v>
      </c>
      <c r="AE188" s="89">
        <f t="shared" ref="AE188" si="1207">INT(AD186*AE187)</f>
        <v>134</v>
      </c>
      <c r="AF188" s="89">
        <f t="shared" ref="AF188" si="1208">INT(AE186*AF187)</f>
        <v>143</v>
      </c>
      <c r="AG188" s="89">
        <f t="shared" ref="AG188" si="1209">INT(AF186*AG187)</f>
        <v>153</v>
      </c>
      <c r="AH188" s="89">
        <f t="shared" ref="AH188" si="1210">INT(AG186*AH187)</f>
        <v>164</v>
      </c>
      <c r="AI188" s="89">
        <f t="shared" ref="AI188" si="1211">INT(AH186*AI187)</f>
        <v>175</v>
      </c>
      <c r="AJ188" s="89">
        <f t="shared" ref="AJ188" si="1212">INT(AI186*AJ187)</f>
        <v>188</v>
      </c>
      <c r="AK188" s="89">
        <f t="shared" ref="AK188" si="1213">INT(AJ186*AK187)</f>
        <v>201</v>
      </c>
      <c r="AL188" s="89">
        <f t="shared" ref="AL188" si="1214">INT(AK186*AL187)</f>
        <v>215</v>
      </c>
      <c r="AM188" s="89">
        <f t="shared" ref="AM188" si="1215">INT(AL186*AM187)</f>
        <v>230</v>
      </c>
      <c r="AN188" s="123"/>
      <c r="AO188" s="83">
        <f>SUM(D188:O188)</f>
        <v>650</v>
      </c>
      <c r="AP188" s="83">
        <f>SUM(P188:AA188)</f>
        <v>868</v>
      </c>
      <c r="AQ188" s="83">
        <f>SUM(AB188:AM188)</f>
        <v>1954</v>
      </c>
    </row>
    <row r="189" spans="1:44" s="64" customFormat="1" ht="13.2" outlineLevel="1">
      <c r="A189" s="147" t="s">
        <v>219</v>
      </c>
      <c r="B189" s="126" t="s">
        <v>161</v>
      </c>
      <c r="C189" s="82"/>
      <c r="D189" s="125">
        <v>150</v>
      </c>
      <c r="E189" s="125">
        <v>150</v>
      </c>
      <c r="F189" s="125">
        <v>150</v>
      </c>
      <c r="G189" s="125">
        <v>150</v>
      </c>
      <c r="H189" s="125">
        <v>150</v>
      </c>
      <c r="I189" s="125">
        <v>150</v>
      </c>
      <c r="J189" s="125">
        <v>150</v>
      </c>
      <c r="K189" s="125">
        <v>150</v>
      </c>
      <c r="L189" s="125">
        <v>150</v>
      </c>
      <c r="M189" s="125">
        <v>150</v>
      </c>
      <c r="N189" s="125">
        <v>150</v>
      </c>
      <c r="O189" s="125">
        <v>150</v>
      </c>
      <c r="P189" s="125">
        <v>150</v>
      </c>
      <c r="Q189" s="125">
        <v>150</v>
      </c>
      <c r="R189" s="125">
        <v>150</v>
      </c>
      <c r="S189" s="125">
        <v>150</v>
      </c>
      <c r="T189" s="125">
        <v>150</v>
      </c>
      <c r="U189" s="125">
        <v>150</v>
      </c>
      <c r="V189" s="125">
        <v>150</v>
      </c>
      <c r="W189" s="125">
        <v>150</v>
      </c>
      <c r="X189" s="125">
        <v>150</v>
      </c>
      <c r="Y189" s="125">
        <v>150</v>
      </c>
      <c r="Z189" s="125">
        <v>150</v>
      </c>
      <c r="AA189" s="125">
        <v>150</v>
      </c>
      <c r="AB189" s="125">
        <v>150</v>
      </c>
      <c r="AC189" s="125">
        <v>150</v>
      </c>
      <c r="AD189" s="125">
        <v>150</v>
      </c>
      <c r="AE189" s="125">
        <v>150</v>
      </c>
      <c r="AF189" s="125">
        <v>150</v>
      </c>
      <c r="AG189" s="125">
        <v>150</v>
      </c>
      <c r="AH189" s="125">
        <v>150</v>
      </c>
      <c r="AI189" s="125">
        <v>150</v>
      </c>
      <c r="AJ189" s="125">
        <v>150</v>
      </c>
      <c r="AK189" s="125">
        <v>150</v>
      </c>
      <c r="AL189" s="125">
        <v>150</v>
      </c>
      <c r="AM189" s="125">
        <v>150</v>
      </c>
      <c r="AN189" s="123"/>
      <c r="AO189" s="83">
        <f>AVERAGE(D189:O189)</f>
        <v>150</v>
      </c>
      <c r="AP189" s="83">
        <f>AVERAGE(P189:AA189)</f>
        <v>150</v>
      </c>
      <c r="AQ189" s="83">
        <f>AVERAGE(AB189:AM189)</f>
        <v>150</v>
      </c>
    </row>
    <row r="190" spans="1:44" s="64" customFormat="1" ht="13.2" outlineLevel="1">
      <c r="A190" s="147" t="s">
        <v>210</v>
      </c>
      <c r="B190" s="126" t="s">
        <v>161</v>
      </c>
      <c r="C190" s="82"/>
      <c r="D190" s="89">
        <f>D188*D189</f>
        <v>0</v>
      </c>
      <c r="E190" s="89">
        <f>E188*E189</f>
        <v>9000</v>
      </c>
      <c r="F190" s="89">
        <f t="shared" ref="F190:AM190" si="1216">F188*F189</f>
        <v>9000</v>
      </c>
      <c r="G190" s="89">
        <f t="shared" si="1216"/>
        <v>9000</v>
      </c>
      <c r="H190" s="89">
        <f t="shared" si="1216"/>
        <v>9000</v>
      </c>
      <c r="I190" s="89">
        <f t="shared" si="1216"/>
        <v>9000</v>
      </c>
      <c r="J190" s="89">
        <f t="shared" si="1216"/>
        <v>9000</v>
      </c>
      <c r="K190" s="89">
        <f t="shared" si="1216"/>
        <v>9000</v>
      </c>
      <c r="L190" s="89">
        <f t="shared" si="1216"/>
        <v>9000</v>
      </c>
      <c r="M190" s="89">
        <f t="shared" si="1216"/>
        <v>9000</v>
      </c>
      <c r="N190" s="89">
        <f t="shared" si="1216"/>
        <v>9000</v>
      </c>
      <c r="O190" s="89">
        <f t="shared" si="1216"/>
        <v>7500</v>
      </c>
      <c r="P190" s="89">
        <f t="shared" si="1216"/>
        <v>7350</v>
      </c>
      <c r="Q190" s="89">
        <f t="shared" si="1216"/>
        <v>7800</v>
      </c>
      <c r="R190" s="89">
        <f t="shared" si="1216"/>
        <v>8400</v>
      </c>
      <c r="S190" s="89">
        <f t="shared" si="1216"/>
        <v>8850</v>
      </c>
      <c r="T190" s="89">
        <f t="shared" si="1216"/>
        <v>9600</v>
      </c>
      <c r="U190" s="89">
        <f t="shared" si="1216"/>
        <v>10200</v>
      </c>
      <c r="V190" s="89">
        <f t="shared" si="1216"/>
        <v>10950</v>
      </c>
      <c r="W190" s="89">
        <f t="shared" si="1216"/>
        <v>11700</v>
      </c>
      <c r="X190" s="89">
        <f t="shared" si="1216"/>
        <v>12450</v>
      </c>
      <c r="Y190" s="89">
        <f t="shared" si="1216"/>
        <v>13350</v>
      </c>
      <c r="Z190" s="89">
        <f t="shared" si="1216"/>
        <v>14250</v>
      </c>
      <c r="AA190" s="89">
        <f t="shared" si="1216"/>
        <v>15300</v>
      </c>
      <c r="AB190" s="89">
        <f t="shared" si="1216"/>
        <v>16350</v>
      </c>
      <c r="AC190" s="89">
        <f t="shared" si="1216"/>
        <v>17550</v>
      </c>
      <c r="AD190" s="89">
        <f t="shared" si="1216"/>
        <v>18750</v>
      </c>
      <c r="AE190" s="89">
        <f t="shared" si="1216"/>
        <v>20100</v>
      </c>
      <c r="AF190" s="89">
        <f t="shared" si="1216"/>
        <v>21450</v>
      </c>
      <c r="AG190" s="89">
        <f t="shared" si="1216"/>
        <v>22950</v>
      </c>
      <c r="AH190" s="89">
        <f t="shared" si="1216"/>
        <v>24600</v>
      </c>
      <c r="AI190" s="89">
        <f t="shared" si="1216"/>
        <v>26250</v>
      </c>
      <c r="AJ190" s="89">
        <f t="shared" si="1216"/>
        <v>28200</v>
      </c>
      <c r="AK190" s="89">
        <f t="shared" si="1216"/>
        <v>30150</v>
      </c>
      <c r="AL190" s="89">
        <f t="shared" si="1216"/>
        <v>32250</v>
      </c>
      <c r="AM190" s="89">
        <f t="shared" si="1216"/>
        <v>34500</v>
      </c>
      <c r="AN190" s="123"/>
      <c r="AO190" s="83">
        <f>SUM(D190:O190)</f>
        <v>97500</v>
      </c>
      <c r="AP190" s="83">
        <f>SUM(P190:AA190)</f>
        <v>130200</v>
      </c>
      <c r="AQ190" s="83">
        <f>SUM(AB190:AM190)</f>
        <v>293100</v>
      </c>
    </row>
    <row r="191" spans="1:44" s="64" customFormat="1" ht="13.2" outlineLevel="1">
      <c r="A191" s="147" t="s">
        <v>211</v>
      </c>
      <c r="B191" s="126" t="s">
        <v>161</v>
      </c>
      <c r="C191" s="82"/>
      <c r="D191" s="89"/>
      <c r="E191" s="89">
        <f t="shared" ref="E191:AM191" si="1217">-D197/2</f>
        <v>0</v>
      </c>
      <c r="F191" s="89">
        <f t="shared" si="1217"/>
        <v>26.250000000000004</v>
      </c>
      <c r="G191" s="89">
        <f t="shared" si="1217"/>
        <v>77.816947115384622</v>
      </c>
      <c r="H191" s="89">
        <f t="shared" si="1217"/>
        <v>127.62751620669995</v>
      </c>
      <c r="I191" s="89">
        <f t="shared" si="1217"/>
        <v>175.81797860138809</v>
      </c>
      <c r="J191" s="89">
        <f t="shared" si="1217"/>
        <v>222.44079801503779</v>
      </c>
      <c r="K191" s="89">
        <f t="shared" si="1217"/>
        <v>267.54697080523164</v>
      </c>
      <c r="L191" s="89">
        <f t="shared" si="1217"/>
        <v>311.1858336897306</v>
      </c>
      <c r="M191" s="89">
        <f t="shared" si="1217"/>
        <v>353.40511845836409</v>
      </c>
      <c r="N191" s="89">
        <f t="shared" si="1217"/>
        <v>394.25100417937171</v>
      </c>
      <c r="O191" s="89">
        <f t="shared" si="1217"/>
        <v>433.76816770965337</v>
      </c>
      <c r="P191" s="89">
        <f t="shared" si="1217"/>
        <v>467.62483256190711</v>
      </c>
      <c r="Q191" s="89">
        <f t="shared" si="1217"/>
        <v>495.5808249962156</v>
      </c>
      <c r="R191" s="89">
        <f t="shared" si="1217"/>
        <v>523.51687386936715</v>
      </c>
      <c r="S191" s="89">
        <f t="shared" si="1217"/>
        <v>553.60397777813409</v>
      </c>
      <c r="T191" s="89">
        <f t="shared" si="1217"/>
        <v>585.76561957833155</v>
      </c>
      <c r="U191" s="89">
        <f t="shared" si="1217"/>
        <v>620.37183399709568</v>
      </c>
      <c r="V191" s="89">
        <f t="shared" si="1217"/>
        <v>657.7792797496229</v>
      </c>
      <c r="W191" s="89">
        <f t="shared" si="1217"/>
        <v>697.89551743075765</v>
      </c>
      <c r="X191" s="89">
        <f t="shared" si="1217"/>
        <v>741.06993363673553</v>
      </c>
      <c r="Y191" s="89">
        <f t="shared" si="1217"/>
        <v>787.20172644708975</v>
      </c>
      <c r="Z191" s="89">
        <f t="shared" si="1217"/>
        <v>836.63219597693342</v>
      </c>
      <c r="AA191" s="89">
        <f t="shared" si="1217"/>
        <v>889.69021686694202</v>
      </c>
      <c r="AB191" s="89">
        <f t="shared" si="1217"/>
        <v>946.69396940952095</v>
      </c>
      <c r="AC191" s="89">
        <f t="shared" si="1217"/>
        <v>1007.9512834370765</v>
      </c>
      <c r="AD191" s="89">
        <f t="shared" si="1217"/>
        <v>1073.7599750359404</v>
      </c>
      <c r="AE191" s="89">
        <f t="shared" si="1217"/>
        <v>1144.4081722948479</v>
      </c>
      <c r="AF191" s="89">
        <f t="shared" si="1217"/>
        <v>1220.1746304568121</v>
      </c>
      <c r="AG191" s="89">
        <f t="shared" si="1217"/>
        <v>1301.329036819063</v>
      </c>
      <c r="AH191" s="89">
        <f t="shared" si="1217"/>
        <v>1388.132305714551</v>
      </c>
      <c r="AI191" s="89">
        <f t="shared" si="1217"/>
        <v>1481.2743638976629</v>
      </c>
      <c r="AJ191" s="89">
        <f t="shared" si="1217"/>
        <v>1580.9838757648911</v>
      </c>
      <c r="AK191" s="89">
        <f t="shared" si="1217"/>
        <v>1687.9208901524369</v>
      </c>
      <c r="AL191" s="89">
        <f t="shared" si="1217"/>
        <v>1802.7226614830636</v>
      </c>
      <c r="AM191" s="89">
        <f t="shared" si="1217"/>
        <v>1925.5682181952159</v>
      </c>
      <c r="AN191" s="123"/>
      <c r="AO191" s="83">
        <f>SUM(D191:O191)</f>
        <v>2390.1103347808616</v>
      </c>
      <c r="AP191" s="83">
        <f>SUM(P191:AA191)</f>
        <v>7856.7328328891326</v>
      </c>
      <c r="AQ191" s="83">
        <f>SUM(AB191:AM191)</f>
        <v>16560.919382661079</v>
      </c>
    </row>
    <row r="192" spans="1:44" s="130" customFormat="1" ht="13.2" outlineLevel="1">
      <c r="A192" s="147" t="s">
        <v>163</v>
      </c>
      <c r="B192" s="126" t="s">
        <v>164</v>
      </c>
      <c r="C192" s="127"/>
      <c r="D192" s="125">
        <v>26</v>
      </c>
      <c r="E192" s="125">
        <v>26</v>
      </c>
      <c r="F192" s="125">
        <v>26</v>
      </c>
      <c r="G192" s="125">
        <v>26</v>
      </c>
      <c r="H192" s="125">
        <v>26</v>
      </c>
      <c r="I192" s="125">
        <v>26</v>
      </c>
      <c r="J192" s="125">
        <v>26</v>
      </c>
      <c r="K192" s="125">
        <v>26</v>
      </c>
      <c r="L192" s="125">
        <v>26</v>
      </c>
      <c r="M192" s="125">
        <v>26</v>
      </c>
      <c r="N192" s="125">
        <v>26</v>
      </c>
      <c r="O192" s="125">
        <v>26</v>
      </c>
      <c r="P192" s="125">
        <v>26</v>
      </c>
      <c r="Q192" s="125">
        <v>26</v>
      </c>
      <c r="R192" s="125">
        <v>26</v>
      </c>
      <c r="S192" s="125">
        <v>26</v>
      </c>
      <c r="T192" s="125">
        <v>26</v>
      </c>
      <c r="U192" s="125">
        <v>26</v>
      </c>
      <c r="V192" s="125">
        <v>26</v>
      </c>
      <c r="W192" s="125">
        <v>26</v>
      </c>
      <c r="X192" s="125">
        <v>26</v>
      </c>
      <c r="Y192" s="125">
        <v>26</v>
      </c>
      <c r="Z192" s="125">
        <v>26</v>
      </c>
      <c r="AA192" s="125">
        <v>26</v>
      </c>
      <c r="AB192" s="125">
        <v>26</v>
      </c>
      <c r="AC192" s="125">
        <v>26</v>
      </c>
      <c r="AD192" s="125">
        <v>26</v>
      </c>
      <c r="AE192" s="125">
        <v>26</v>
      </c>
      <c r="AF192" s="125">
        <v>26</v>
      </c>
      <c r="AG192" s="125">
        <v>26</v>
      </c>
      <c r="AH192" s="125">
        <v>26</v>
      </c>
      <c r="AI192" s="125">
        <v>26</v>
      </c>
      <c r="AJ192" s="125">
        <v>26</v>
      </c>
      <c r="AK192" s="125">
        <v>26</v>
      </c>
      <c r="AL192" s="125">
        <v>26</v>
      </c>
      <c r="AM192" s="125">
        <v>26</v>
      </c>
      <c r="AN192" s="128"/>
      <c r="AO192" s="83">
        <f>AVERAGE(D192:O192)</f>
        <v>26</v>
      </c>
      <c r="AP192" s="83">
        <f>AVERAGE(P192:AA192)</f>
        <v>26</v>
      </c>
      <c r="AQ192" s="83">
        <f>AVERAGE(AB192:AM192)</f>
        <v>26</v>
      </c>
    </row>
    <row r="193" spans="1:44" s="64" customFormat="1" ht="13.2" outlineLevel="1">
      <c r="A193" s="147" t="s">
        <v>212</v>
      </c>
      <c r="B193" s="126" t="s">
        <v>161</v>
      </c>
      <c r="C193" s="82"/>
      <c r="D193" s="123">
        <f>C194/D192</f>
        <v>0</v>
      </c>
      <c r="E193" s="123">
        <f>D194/E192</f>
        <v>0</v>
      </c>
      <c r="F193" s="123">
        <f>E194/F192</f>
        <v>346.15384615384613</v>
      </c>
      <c r="G193" s="123">
        <f>F194/G192</f>
        <v>680.00369822485197</v>
      </c>
      <c r="H193" s="123">
        <f t="shared" ref="H193" si="1218">G194/H192</f>
        <v>1002.9965154898725</v>
      </c>
      <c r="I193" s="123">
        <f t="shared" ref="I193" si="1219">H194/I192</f>
        <v>1315.4823232097503</v>
      </c>
      <c r="J193" s="123">
        <f t="shared" ref="J193" si="1220">I194/J192</f>
        <v>1617.802925340198</v>
      </c>
      <c r="K193" s="123">
        <f t="shared" ref="K193" si="1221">J194/K192</f>
        <v>1910.2889973661534</v>
      </c>
      <c r="L193" s="123">
        <f t="shared" ref="L193" si="1222">K194/L192</f>
        <v>2193.260457883041</v>
      </c>
      <c r="M193" s="123">
        <f t="shared" ref="M193" si="1223">L194/M192</f>
        <v>2467.0268184909905</v>
      </c>
      <c r="N193" s="123">
        <f t="shared" ref="N193" si="1224">M194/N192</f>
        <v>2731.8875223358891</v>
      </c>
      <c r="O193" s="123">
        <f t="shared" ref="O193" si="1225">N194/O192</f>
        <v>2988.1322716375612</v>
      </c>
      <c r="P193" s="123">
        <f t="shared" ref="P193" si="1226">O194/P192</f>
        <v>3178.3490368711036</v>
      </c>
      <c r="Q193" s="123">
        <f t="shared" ref="Q193" si="1227">P194/Q192</f>
        <v>3356.7827213207497</v>
      </c>
      <c r="R193" s="123">
        <f t="shared" ref="R193" si="1228">Q194/R192</f>
        <v>3546.7364945390368</v>
      </c>
      <c r="S193" s="123">
        <f t="shared" ref="S193" si="1229">R194/S192</f>
        <v>3753.5357398978954</v>
      </c>
      <c r="T193" s="123">
        <f t="shared" ref="T193" si="1230">S194/T192</f>
        <v>3970.8460567394432</v>
      </c>
      <c r="U193" s="123">
        <f t="shared" ref="U193" si="1231">T194/U192</f>
        <v>4209.8814245409394</v>
      </c>
      <c r="V193" s="123">
        <f t="shared" ref="V193" si="1232">U194/V192</f>
        <v>4464.1310556738681</v>
      </c>
      <c r="W193" s="123">
        <f t="shared" ref="W193" si="1233">V194/W192</f>
        <v>4738.8867565998589</v>
      </c>
      <c r="X193" s="123">
        <f t="shared" ref="X193" si="1234">W194/X192</f>
        <v>5033.4640166318168</v>
      </c>
      <c r="Y193" s="123">
        <f t="shared" ref="Y193" si="1235">X194/Y192</f>
        <v>5347.2180903627741</v>
      </c>
      <c r="Z193" s="123">
        <f t="shared" ref="Z193" si="1236">Y194/Z192</f>
        <v>5685.2943840583257</v>
      </c>
      <c r="AA193" s="123">
        <f t="shared" ref="AA193" si="1237">Z194/AA192</f>
        <v>6046.8842999013486</v>
      </c>
      <c r="AB193" s="123">
        <f t="shared" ref="AB193" si="1238">AA194/AB192</f>
        <v>6436.9922197846408</v>
      </c>
      <c r="AC193" s="123">
        <f t="shared" ref="AC193" si="1239">AB194/AC192</f>
        <v>6854.6730563086749</v>
      </c>
      <c r="AD193" s="123">
        <f t="shared" ref="AD193" si="1240">AC194/AD192</f>
        <v>7304.7991419674599</v>
      </c>
      <c r="AE193" s="123">
        <f t="shared" ref="AE193" si="1241">AD194/AE192</f>
        <v>7786.2976355470164</v>
      </c>
      <c r="AF193" s="123">
        <f t="shared" ref="AF193" si="1242">AE194/AF192</f>
        <v>8303.9172715757777</v>
      </c>
      <c r="AG193" s="123">
        <f t="shared" ref="AG193" si="1243">AF194/AG192</f>
        <v>8856.4656315327411</v>
      </c>
      <c r="AH193" s="123">
        <f t="shared" ref="AH193" si="1244">AG194/AH192</f>
        <v>9448.575762505292</v>
      </c>
      <c r="AI193" s="123">
        <f t="shared" ref="AI193" si="1245">AH194/AI192</f>
        <v>10084.712552628724</v>
      </c>
      <c r="AJ193" s="123">
        <f t="shared" ref="AJ193" si="1246">AI194/AJ192</f>
        <v>10763.426468446762</v>
      </c>
      <c r="AK193" s="123">
        <f t="shared" ref="AK193" si="1247">AJ194/AK192</f>
        <v>11494.870984112844</v>
      </c>
      <c r="AL193" s="123">
        <f t="shared" ref="AL193" si="1248">AK194/AL192</f>
        <v>12277.295980498982</v>
      </c>
      <c r="AM193" s="123">
        <f t="shared" ref="AM193" si="1249">AL194/AM192</f>
        <v>13114.812391306061</v>
      </c>
      <c r="AN193" s="123"/>
      <c r="AO193" s="83">
        <f>SUM(D193:O193)</f>
        <v>17253.035376132157</v>
      </c>
      <c r="AP193" s="83">
        <f>SUM(P193:AA193)</f>
        <v>53332.010077137165</v>
      </c>
      <c r="AQ193" s="83">
        <f>SUM(AB193:AM193)</f>
        <v>112726.83909621497</v>
      </c>
    </row>
    <row r="194" spans="1:44" s="86" customFormat="1" ht="13.2" outlineLevel="1">
      <c r="A194" s="147" t="s">
        <v>213</v>
      </c>
      <c r="B194" s="126" t="s">
        <v>161</v>
      </c>
      <c r="C194" s="125"/>
      <c r="D194" s="132">
        <f>C194+D190-D193+D191</f>
        <v>0</v>
      </c>
      <c r="E194" s="132">
        <f>D194+E190-E193+E191</f>
        <v>9000</v>
      </c>
      <c r="F194" s="132">
        <f t="shared" ref="F194" si="1250">E194+F190-F193+F191</f>
        <v>17680.096153846152</v>
      </c>
      <c r="G194" s="132">
        <f t="shared" ref="G194" si="1251">F194+G190-G193+G191</f>
        <v>26077.909402736685</v>
      </c>
      <c r="H194" s="132">
        <f t="shared" ref="H194" si="1252">G194+H190-H193+H191</f>
        <v>34202.540403453509</v>
      </c>
      <c r="I194" s="132">
        <f t="shared" ref="I194" si="1253">H194+I190-I193+I191</f>
        <v>42062.876058845148</v>
      </c>
      <c r="J194" s="132">
        <f t="shared" ref="J194" si="1254">I194+J190-J193+J191</f>
        <v>49667.513931519985</v>
      </c>
      <c r="K194" s="132">
        <f t="shared" ref="K194" si="1255">J194+K190-K193+K191</f>
        <v>57024.771904959067</v>
      </c>
      <c r="L194" s="132">
        <f t="shared" ref="L194" si="1256">K194+L190-L193+L191</f>
        <v>64142.697280765751</v>
      </c>
      <c r="M194" s="132">
        <f t="shared" ref="M194" si="1257">L194+M190-M193+M191</f>
        <v>71029.075580733115</v>
      </c>
      <c r="N194" s="132">
        <f t="shared" ref="N194" si="1258">M194+N190-N193+N191</f>
        <v>77691.439062576595</v>
      </c>
      <c r="O194" s="132">
        <f t="shared" ref="O194" si="1259">N194+O190-O193+O191</f>
        <v>82637.074958648693</v>
      </c>
      <c r="P194" s="132">
        <f t="shared" ref="P194" si="1260">O194+P190-P193+P191</f>
        <v>87276.350754339495</v>
      </c>
      <c r="Q194" s="132">
        <f t="shared" ref="Q194" si="1261">P194+Q190-Q193+Q191</f>
        <v>92215.14885801496</v>
      </c>
      <c r="R194" s="132">
        <f t="shared" ref="R194" si="1262">Q194+R190-R193+R191</f>
        <v>97591.929237345277</v>
      </c>
      <c r="S194" s="132">
        <f t="shared" ref="S194" si="1263">R194+S190-S193+S191</f>
        <v>103241.99747522552</v>
      </c>
      <c r="T194" s="132">
        <f t="shared" ref="T194" si="1264">S194+T190-T193+T191</f>
        <v>109456.91703806442</v>
      </c>
      <c r="U194" s="132">
        <f t="shared" ref="U194" si="1265">T194+U190-U193+U191</f>
        <v>116067.40744752057</v>
      </c>
      <c r="V194" s="132">
        <f t="shared" ref="V194" si="1266">U194+V190-V193+V191</f>
        <v>123211.05567159633</v>
      </c>
      <c r="W194" s="132">
        <f t="shared" ref="W194" si="1267">V194+W190-W193+W191</f>
        <v>130870.06443242723</v>
      </c>
      <c r="X194" s="132">
        <f t="shared" ref="X194" si="1268">W194+X190-X193+X191</f>
        <v>139027.67034943213</v>
      </c>
      <c r="Y194" s="132">
        <f t="shared" ref="Y194" si="1269">X194+Y190-Y193+Y191</f>
        <v>147817.65398551646</v>
      </c>
      <c r="Z194" s="132">
        <f t="shared" ref="Z194" si="1270">Y194+Z190-Z193+Z191</f>
        <v>157218.99179743507</v>
      </c>
      <c r="AA194" s="132">
        <f t="shared" ref="AA194" si="1271">Z194+AA190-AA193+AA191</f>
        <v>167361.79771440066</v>
      </c>
      <c r="AB194" s="132">
        <f t="shared" ref="AB194" si="1272">AA194+AB190-AB193+AB191</f>
        <v>178221.49946402555</v>
      </c>
      <c r="AC194" s="132">
        <f t="shared" ref="AC194" si="1273">AB194+AC190-AC193+AC191</f>
        <v>189924.77769115395</v>
      </c>
      <c r="AD194" s="132">
        <f t="shared" ref="AD194" si="1274">AC194+AD190-AD193+AD191</f>
        <v>202443.73852422243</v>
      </c>
      <c r="AE194" s="132">
        <f t="shared" ref="AE194" si="1275">AD194+AE190-AE193+AE191</f>
        <v>215901.84906097024</v>
      </c>
      <c r="AF194" s="132">
        <f t="shared" ref="AF194" si="1276">AE194+AF190-AF193+AF191</f>
        <v>230268.10641985128</v>
      </c>
      <c r="AG194" s="132">
        <f t="shared" ref="AG194" si="1277">AF194+AG190-AG193+AG191</f>
        <v>245662.96982513758</v>
      </c>
      <c r="AH194" s="132">
        <f t="shared" ref="AH194" si="1278">AG194+AH190-AH193+AH191</f>
        <v>262202.52636834682</v>
      </c>
      <c r="AI194" s="132">
        <f t="shared" ref="AI194" si="1279">AH194+AI190-AI193+AI191</f>
        <v>279849.08817961579</v>
      </c>
      <c r="AJ194" s="132">
        <f t="shared" ref="AJ194" si="1280">AI194+AJ190-AJ193+AJ191</f>
        <v>298866.64558693394</v>
      </c>
      <c r="AK194" s="132">
        <f t="shared" ref="AK194" si="1281">AJ194+AK190-AK193+AK191</f>
        <v>319209.69549297355</v>
      </c>
      <c r="AL194" s="132">
        <f t="shared" ref="AL194" si="1282">AK194+AL190-AL193+AL191</f>
        <v>340985.12217395758</v>
      </c>
      <c r="AM194" s="132">
        <f t="shared" ref="AM194" si="1283">AL194+AM190-AM193+AM191</f>
        <v>364295.87800084677</v>
      </c>
      <c r="AN194" s="84"/>
      <c r="AO194" s="83">
        <f>O194</f>
        <v>82637.074958648693</v>
      </c>
      <c r="AP194" s="83">
        <f>AA194</f>
        <v>167361.79771440066</v>
      </c>
      <c r="AQ194" s="83">
        <f>AM194</f>
        <v>364295.87800084677</v>
      </c>
    </row>
    <row r="195" spans="1:44" s="64" customFormat="1" ht="13.2" outlineLevel="1">
      <c r="A195" s="147" t="s">
        <v>170</v>
      </c>
      <c r="B195" s="126" t="s">
        <v>168</v>
      </c>
      <c r="C195" s="82"/>
      <c r="D195" s="133">
        <v>0.14000000000000001</v>
      </c>
      <c r="E195" s="133">
        <v>0.14000000000000001</v>
      </c>
      <c r="F195" s="133">
        <v>0.14000000000000001</v>
      </c>
      <c r="G195" s="133">
        <v>0.14000000000000001</v>
      </c>
      <c r="H195" s="133">
        <v>0.14000000000000001</v>
      </c>
      <c r="I195" s="133">
        <v>0.14000000000000001</v>
      </c>
      <c r="J195" s="133">
        <v>0.14000000000000001</v>
      </c>
      <c r="K195" s="133">
        <v>0.14000000000000001</v>
      </c>
      <c r="L195" s="133">
        <v>0.14000000000000001</v>
      </c>
      <c r="M195" s="133">
        <v>0.14000000000000001</v>
      </c>
      <c r="N195" s="133">
        <v>0.14000000000000001</v>
      </c>
      <c r="O195" s="133">
        <v>0.14000000000000001</v>
      </c>
      <c r="P195" s="133">
        <v>0.14000000000000001</v>
      </c>
      <c r="Q195" s="133">
        <v>0.14000000000000001</v>
      </c>
      <c r="R195" s="133">
        <v>0.14000000000000001</v>
      </c>
      <c r="S195" s="133">
        <v>0.14000000000000001</v>
      </c>
      <c r="T195" s="133">
        <v>0.14000000000000001</v>
      </c>
      <c r="U195" s="133">
        <v>0.14000000000000001</v>
      </c>
      <c r="V195" s="133">
        <v>0.14000000000000001</v>
      </c>
      <c r="W195" s="133">
        <v>0.14000000000000001</v>
      </c>
      <c r="X195" s="133">
        <v>0.14000000000000001</v>
      </c>
      <c r="Y195" s="133">
        <v>0.14000000000000001</v>
      </c>
      <c r="Z195" s="133">
        <v>0.14000000000000001</v>
      </c>
      <c r="AA195" s="133">
        <v>0.14000000000000001</v>
      </c>
      <c r="AB195" s="133">
        <v>0.14000000000000001</v>
      </c>
      <c r="AC195" s="133">
        <v>0.14000000000000001</v>
      </c>
      <c r="AD195" s="133">
        <v>0.14000000000000001</v>
      </c>
      <c r="AE195" s="133">
        <v>0.14000000000000001</v>
      </c>
      <c r="AF195" s="133">
        <v>0.14000000000000001</v>
      </c>
      <c r="AG195" s="133">
        <v>0.14000000000000001</v>
      </c>
      <c r="AH195" s="133">
        <v>0.14000000000000001</v>
      </c>
      <c r="AI195" s="133">
        <v>0.14000000000000001</v>
      </c>
      <c r="AJ195" s="133">
        <v>0.14000000000000001</v>
      </c>
      <c r="AK195" s="133">
        <v>0.14000000000000001</v>
      </c>
      <c r="AL195" s="133">
        <v>0.14000000000000001</v>
      </c>
      <c r="AM195" s="133">
        <v>0.14000000000000001</v>
      </c>
      <c r="AN195" s="123"/>
      <c r="AO195" s="135">
        <f>AVERAGE(D195:O195)</f>
        <v>0.14000000000000004</v>
      </c>
      <c r="AP195" s="135">
        <f>AVERAGE(P195:AA195)</f>
        <v>0.14000000000000004</v>
      </c>
      <c r="AQ195" s="135">
        <f>AVERAGE(AB195:AM195)</f>
        <v>0.14000000000000004</v>
      </c>
    </row>
    <row r="196" spans="1:44" s="64" customFormat="1" ht="13.2" outlineLevel="1">
      <c r="A196" s="147" t="s">
        <v>171</v>
      </c>
      <c r="B196" s="126" t="s">
        <v>168</v>
      </c>
      <c r="C196" s="82"/>
      <c r="D196" s="133">
        <v>0.15</v>
      </c>
      <c r="E196" s="133">
        <v>0.15</v>
      </c>
      <c r="F196" s="133">
        <v>0.15</v>
      </c>
      <c r="G196" s="133">
        <v>0.15</v>
      </c>
      <c r="H196" s="133">
        <v>0.15</v>
      </c>
      <c r="I196" s="133">
        <v>0.15</v>
      </c>
      <c r="J196" s="133">
        <v>0.15</v>
      </c>
      <c r="K196" s="133">
        <v>0.15</v>
      </c>
      <c r="L196" s="133">
        <v>0.15</v>
      </c>
      <c r="M196" s="133">
        <v>0.15</v>
      </c>
      <c r="N196" s="133">
        <v>0.15</v>
      </c>
      <c r="O196" s="133">
        <v>0.15</v>
      </c>
      <c r="P196" s="133">
        <v>0.15</v>
      </c>
      <c r="Q196" s="133">
        <v>0.15</v>
      </c>
      <c r="R196" s="133">
        <v>0.15</v>
      </c>
      <c r="S196" s="133">
        <v>0.15</v>
      </c>
      <c r="T196" s="133">
        <v>0.15</v>
      </c>
      <c r="U196" s="133">
        <v>0.15</v>
      </c>
      <c r="V196" s="133">
        <v>0.15</v>
      </c>
      <c r="W196" s="133">
        <v>0.15</v>
      </c>
      <c r="X196" s="133">
        <v>0.15</v>
      </c>
      <c r="Y196" s="133">
        <v>0.15</v>
      </c>
      <c r="Z196" s="133">
        <v>0.15</v>
      </c>
      <c r="AA196" s="133">
        <v>0.15</v>
      </c>
      <c r="AB196" s="133">
        <v>0.15</v>
      </c>
      <c r="AC196" s="133">
        <v>0.15</v>
      </c>
      <c r="AD196" s="133">
        <v>0.15</v>
      </c>
      <c r="AE196" s="133">
        <v>0.15</v>
      </c>
      <c r="AF196" s="133">
        <v>0.15</v>
      </c>
      <c r="AG196" s="133">
        <v>0.15</v>
      </c>
      <c r="AH196" s="133">
        <v>0.15</v>
      </c>
      <c r="AI196" s="133">
        <v>0.15</v>
      </c>
      <c r="AJ196" s="133">
        <v>0.15</v>
      </c>
      <c r="AK196" s="133">
        <v>0.15</v>
      </c>
      <c r="AL196" s="133">
        <v>0.15</v>
      </c>
      <c r="AM196" s="133">
        <v>0.15</v>
      </c>
      <c r="AN196" s="123"/>
      <c r="AO196" s="135">
        <f>AVERAGE(D196:O196)</f>
        <v>0.14999999999999997</v>
      </c>
      <c r="AP196" s="135">
        <f>AVERAGE(P196:AA196)</f>
        <v>0.14999999999999997</v>
      </c>
      <c r="AQ196" s="135">
        <f>AVERAGE(AB196:AM196)</f>
        <v>0.14999999999999997</v>
      </c>
    </row>
    <row r="197" spans="1:44" s="64" customFormat="1" ht="13.2" outlineLevel="1">
      <c r="A197" s="147" t="s">
        <v>214</v>
      </c>
      <c r="B197" s="126" t="s">
        <v>161</v>
      </c>
      <c r="C197" s="82"/>
      <c r="D197" s="132">
        <f t="shared" ref="D197:AM197" si="1284">-(C194+D194)/2*D195/12</f>
        <v>0</v>
      </c>
      <c r="E197" s="132">
        <f t="shared" si="1284"/>
        <v>-52.500000000000007</v>
      </c>
      <c r="F197" s="132">
        <f t="shared" si="1284"/>
        <v>-155.63389423076924</v>
      </c>
      <c r="G197" s="132">
        <f t="shared" si="1284"/>
        <v>-255.2550324133999</v>
      </c>
      <c r="H197" s="132">
        <f t="shared" si="1284"/>
        <v>-351.63595720277618</v>
      </c>
      <c r="I197" s="132">
        <f t="shared" si="1284"/>
        <v>-444.88159603007557</v>
      </c>
      <c r="J197" s="132">
        <f t="shared" si="1284"/>
        <v>-535.09394161046328</v>
      </c>
      <c r="K197" s="132">
        <f t="shared" si="1284"/>
        <v>-622.3716673794612</v>
      </c>
      <c r="L197" s="132">
        <f t="shared" si="1284"/>
        <v>-706.81023691672817</v>
      </c>
      <c r="M197" s="132">
        <f t="shared" si="1284"/>
        <v>-788.50200835874341</v>
      </c>
      <c r="N197" s="132">
        <f t="shared" si="1284"/>
        <v>-867.53633541930674</v>
      </c>
      <c r="O197" s="132">
        <f t="shared" si="1284"/>
        <v>-935.24966512381422</v>
      </c>
      <c r="P197" s="132">
        <f t="shared" si="1284"/>
        <v>-991.16164999243119</v>
      </c>
      <c r="Q197" s="132">
        <f t="shared" si="1284"/>
        <v>-1047.0337477387343</v>
      </c>
      <c r="R197" s="132">
        <f t="shared" si="1284"/>
        <v>-1107.2079555562682</v>
      </c>
      <c r="S197" s="132">
        <f t="shared" si="1284"/>
        <v>-1171.5312391566631</v>
      </c>
      <c r="T197" s="132">
        <f t="shared" si="1284"/>
        <v>-1240.7436679941914</v>
      </c>
      <c r="U197" s="132">
        <f t="shared" si="1284"/>
        <v>-1315.5585594992458</v>
      </c>
      <c r="V197" s="132">
        <f t="shared" si="1284"/>
        <v>-1395.7910348615153</v>
      </c>
      <c r="W197" s="132">
        <f t="shared" si="1284"/>
        <v>-1482.1398672734711</v>
      </c>
      <c r="X197" s="132">
        <f t="shared" si="1284"/>
        <v>-1574.4034528941795</v>
      </c>
      <c r="Y197" s="132">
        <f t="shared" si="1284"/>
        <v>-1673.2643919538668</v>
      </c>
      <c r="Z197" s="132">
        <f t="shared" si="1284"/>
        <v>-1779.380433733884</v>
      </c>
      <c r="AA197" s="132">
        <f t="shared" si="1284"/>
        <v>-1893.3879388190419</v>
      </c>
      <c r="AB197" s="132">
        <f t="shared" si="1284"/>
        <v>-2015.9025668741531</v>
      </c>
      <c r="AC197" s="132">
        <f t="shared" si="1284"/>
        <v>-2147.5199500718809</v>
      </c>
      <c r="AD197" s="132">
        <f t="shared" si="1284"/>
        <v>-2288.8163445896957</v>
      </c>
      <c r="AE197" s="132">
        <f t="shared" si="1284"/>
        <v>-2440.3492609136242</v>
      </c>
      <c r="AF197" s="132">
        <f t="shared" si="1284"/>
        <v>-2602.6580736381261</v>
      </c>
      <c r="AG197" s="132">
        <f t="shared" si="1284"/>
        <v>-2776.2646114291019</v>
      </c>
      <c r="AH197" s="132">
        <f t="shared" si="1284"/>
        <v>-2962.5487277953257</v>
      </c>
      <c r="AI197" s="132">
        <f t="shared" si="1284"/>
        <v>-3161.9677515297822</v>
      </c>
      <c r="AJ197" s="132">
        <f t="shared" si="1284"/>
        <v>-3375.8417803048737</v>
      </c>
      <c r="AK197" s="132">
        <f t="shared" si="1284"/>
        <v>-3605.4453229661272</v>
      </c>
      <c r="AL197" s="132">
        <f t="shared" si="1284"/>
        <v>-3851.1364363904318</v>
      </c>
      <c r="AM197" s="132">
        <f t="shared" si="1284"/>
        <v>-4114.1391676863595</v>
      </c>
      <c r="AN197" s="123"/>
      <c r="AO197" s="83">
        <f>SUM(D197:O197)</f>
        <v>-5715.4703346855376</v>
      </c>
      <c r="AP197" s="83">
        <f>SUM(P197:AA197)</f>
        <v>-16671.603939473494</v>
      </c>
      <c r="AQ197" s="83">
        <f>SUM(AB197:AM197)</f>
        <v>-35342.589994189482</v>
      </c>
    </row>
    <row r="198" spans="1:44" s="64" customFormat="1" ht="13.2" outlineLevel="1">
      <c r="A198" s="147" t="s">
        <v>215</v>
      </c>
      <c r="B198" s="126" t="s">
        <v>161</v>
      </c>
      <c r="C198" s="82"/>
      <c r="D198" s="132">
        <f t="shared" ref="D198:AM198" si="1285">(C194+D194)/2*D196/12</f>
        <v>0</v>
      </c>
      <c r="E198" s="132">
        <f t="shared" si="1285"/>
        <v>56.25</v>
      </c>
      <c r="F198" s="132">
        <f t="shared" si="1285"/>
        <v>166.75060096153845</v>
      </c>
      <c r="G198" s="132">
        <f t="shared" si="1285"/>
        <v>273.48753472864274</v>
      </c>
      <c r="H198" s="132">
        <f t="shared" si="1285"/>
        <v>376.75281128868869</v>
      </c>
      <c r="I198" s="132">
        <f t="shared" si="1285"/>
        <v>476.65885288936664</v>
      </c>
      <c r="J198" s="132">
        <f t="shared" si="1285"/>
        <v>573.31493743978206</v>
      </c>
      <c r="K198" s="132">
        <f t="shared" si="1285"/>
        <v>666.82678647799401</v>
      </c>
      <c r="L198" s="132">
        <f t="shared" si="1285"/>
        <v>757.29668241078014</v>
      </c>
      <c r="M198" s="132">
        <f t="shared" si="1285"/>
        <v>844.82358038436803</v>
      </c>
      <c r="N198" s="132">
        <f t="shared" si="1285"/>
        <v>929.50321652068567</v>
      </c>
      <c r="O198" s="132">
        <f t="shared" si="1285"/>
        <v>1002.053212632658</v>
      </c>
      <c r="P198" s="132">
        <f t="shared" si="1285"/>
        <v>1061.9589107061761</v>
      </c>
      <c r="Q198" s="132">
        <f t="shared" si="1285"/>
        <v>1121.8218725772151</v>
      </c>
      <c r="R198" s="132">
        <f t="shared" si="1285"/>
        <v>1186.2942380960014</v>
      </c>
      <c r="S198" s="132">
        <f t="shared" si="1285"/>
        <v>1255.2120419535675</v>
      </c>
      <c r="T198" s="132">
        <f t="shared" si="1285"/>
        <v>1329.3682157080621</v>
      </c>
      <c r="U198" s="132">
        <f t="shared" si="1285"/>
        <v>1409.5270280349059</v>
      </c>
      <c r="V198" s="132">
        <f t="shared" si="1285"/>
        <v>1495.4903944944806</v>
      </c>
      <c r="W198" s="132">
        <f t="shared" si="1285"/>
        <v>1588.0070006501471</v>
      </c>
      <c r="X198" s="132">
        <f t="shared" si="1285"/>
        <v>1686.8608423866208</v>
      </c>
      <c r="Y198" s="132">
        <f t="shared" si="1285"/>
        <v>1792.7832770934283</v>
      </c>
      <c r="Z198" s="132">
        <f t="shared" si="1285"/>
        <v>1906.4790361434468</v>
      </c>
      <c r="AA198" s="132">
        <f t="shared" si="1285"/>
        <v>2028.6299344489732</v>
      </c>
      <c r="AB198" s="132">
        <f t="shared" si="1285"/>
        <v>2159.8956073651634</v>
      </c>
      <c r="AC198" s="132">
        <f t="shared" si="1285"/>
        <v>2300.9142322198718</v>
      </c>
      <c r="AD198" s="132">
        <f t="shared" si="1285"/>
        <v>2452.3032263461023</v>
      </c>
      <c r="AE198" s="132">
        <f t="shared" si="1285"/>
        <v>2614.6599224074539</v>
      </c>
      <c r="AF198" s="132">
        <f t="shared" si="1285"/>
        <v>2788.5622217551349</v>
      </c>
      <c r="AG198" s="132">
        <f t="shared" si="1285"/>
        <v>2974.5692265311804</v>
      </c>
      <c r="AH198" s="132">
        <f t="shared" si="1285"/>
        <v>3174.1593512092772</v>
      </c>
      <c r="AI198" s="132">
        <f t="shared" si="1285"/>
        <v>3387.8225909247662</v>
      </c>
      <c r="AJ198" s="132">
        <f t="shared" si="1285"/>
        <v>3616.9733360409355</v>
      </c>
      <c r="AK198" s="132">
        <f t="shared" si="1285"/>
        <v>3862.9771317494215</v>
      </c>
      <c r="AL198" s="132">
        <f t="shared" si="1285"/>
        <v>4126.2176104183191</v>
      </c>
      <c r="AM198" s="132">
        <f t="shared" si="1285"/>
        <v>4408.0062510925272</v>
      </c>
      <c r="AN198" s="123"/>
      <c r="AO198" s="83">
        <f>SUM(D198:O198)</f>
        <v>6123.7182157345051</v>
      </c>
      <c r="AP198" s="83">
        <f>SUM(P198:AA198)</f>
        <v>17862.432792293024</v>
      </c>
      <c r="AQ198" s="83">
        <f>SUM(AB198:AM198)</f>
        <v>37867.060708060155</v>
      </c>
    </row>
    <row r="199" spans="1:44" s="64" customFormat="1" ht="13.2" outlineLevel="1">
      <c r="A199" s="147" t="s">
        <v>201</v>
      </c>
      <c r="B199" s="126" t="s">
        <v>161</v>
      </c>
      <c r="C199" s="82"/>
      <c r="D199" s="131">
        <f t="shared" ref="D199:AM199" si="1286">SUM(D197:D198)</f>
        <v>0</v>
      </c>
      <c r="E199" s="131">
        <f t="shared" si="1286"/>
        <v>3.7499999999999929</v>
      </c>
      <c r="F199" s="131">
        <f t="shared" si="1286"/>
        <v>11.116706730769209</v>
      </c>
      <c r="G199" s="131">
        <f t="shared" si="1286"/>
        <v>18.23250231524284</v>
      </c>
      <c r="H199" s="131">
        <f t="shared" si="1286"/>
        <v>25.116854085912507</v>
      </c>
      <c r="I199" s="131">
        <f t="shared" si="1286"/>
        <v>31.777256859291072</v>
      </c>
      <c r="J199" s="131">
        <f t="shared" si="1286"/>
        <v>38.220995829318781</v>
      </c>
      <c r="K199" s="131">
        <f t="shared" si="1286"/>
        <v>44.455119098532805</v>
      </c>
      <c r="L199" s="131">
        <f t="shared" si="1286"/>
        <v>50.486445494051964</v>
      </c>
      <c r="M199" s="131">
        <f t="shared" si="1286"/>
        <v>56.321572025624619</v>
      </c>
      <c r="N199" s="131">
        <f t="shared" si="1286"/>
        <v>61.966881101378931</v>
      </c>
      <c r="O199" s="131">
        <f t="shared" si="1286"/>
        <v>66.803547508843735</v>
      </c>
      <c r="P199" s="131">
        <f t="shared" si="1286"/>
        <v>70.79726071374489</v>
      </c>
      <c r="Q199" s="131">
        <f t="shared" si="1286"/>
        <v>74.788124838480826</v>
      </c>
      <c r="R199" s="131">
        <f t="shared" si="1286"/>
        <v>79.086282539733247</v>
      </c>
      <c r="S199" s="131">
        <f t="shared" si="1286"/>
        <v>83.680802796904345</v>
      </c>
      <c r="T199" s="131">
        <f t="shared" si="1286"/>
        <v>88.624547713870697</v>
      </c>
      <c r="U199" s="131">
        <f t="shared" si="1286"/>
        <v>93.968468535660122</v>
      </c>
      <c r="V199" s="131">
        <f t="shared" si="1286"/>
        <v>99.699359632965297</v>
      </c>
      <c r="W199" s="131">
        <f t="shared" si="1286"/>
        <v>105.86713337667607</v>
      </c>
      <c r="X199" s="131">
        <f t="shared" si="1286"/>
        <v>112.45738949244128</v>
      </c>
      <c r="Y199" s="131">
        <f t="shared" si="1286"/>
        <v>119.51888513956146</v>
      </c>
      <c r="Z199" s="131">
        <f t="shared" si="1286"/>
        <v>127.09860240956277</v>
      </c>
      <c r="AA199" s="131">
        <f t="shared" si="1286"/>
        <v>135.24199562993135</v>
      </c>
      <c r="AB199" s="131">
        <f t="shared" si="1286"/>
        <v>143.99304049101033</v>
      </c>
      <c r="AC199" s="131">
        <f t="shared" si="1286"/>
        <v>153.39428214799091</v>
      </c>
      <c r="AD199" s="131">
        <f t="shared" si="1286"/>
        <v>163.48688175640655</v>
      </c>
      <c r="AE199" s="131">
        <f t="shared" si="1286"/>
        <v>174.31066149382968</v>
      </c>
      <c r="AF199" s="131">
        <f t="shared" si="1286"/>
        <v>185.90414811700884</v>
      </c>
      <c r="AG199" s="131">
        <f t="shared" si="1286"/>
        <v>198.30461510207851</v>
      </c>
      <c r="AH199" s="131">
        <f t="shared" si="1286"/>
        <v>211.61062341395154</v>
      </c>
      <c r="AI199" s="131">
        <f t="shared" si="1286"/>
        <v>225.85483939498408</v>
      </c>
      <c r="AJ199" s="131">
        <f t="shared" si="1286"/>
        <v>241.13155573606173</v>
      </c>
      <c r="AK199" s="131">
        <f t="shared" si="1286"/>
        <v>257.53180878329431</v>
      </c>
      <c r="AL199" s="131">
        <f t="shared" si="1286"/>
        <v>275.0811740278873</v>
      </c>
      <c r="AM199" s="131">
        <f t="shared" si="1286"/>
        <v>293.86708340616769</v>
      </c>
      <c r="AN199" s="123"/>
      <c r="AO199" s="83">
        <f>SUM(D199:O199)</f>
        <v>408.24788104896646</v>
      </c>
      <c r="AP199" s="83">
        <f>SUM(P199:AA199)</f>
        <v>1190.8288528195324</v>
      </c>
      <c r="AQ199" s="83">
        <f>SUM(AB199:AM199)</f>
        <v>2524.4707138706717</v>
      </c>
    </row>
    <row r="200" spans="1:44" s="64" customFormat="1" ht="13.2" outlineLevel="1">
      <c r="A200" s="147" t="s">
        <v>177</v>
      </c>
      <c r="B200" s="126" t="s">
        <v>161</v>
      </c>
      <c r="C200" s="82"/>
      <c r="D200" s="132">
        <f>-'OPEX+CAPEX'!I217</f>
        <v>0</v>
      </c>
      <c r="E200" s="132">
        <f>-'OPEX+CAPEX'!J217</f>
        <v>0</v>
      </c>
      <c r="F200" s="132">
        <f>-'OPEX+CAPEX'!K217</f>
        <v>0</v>
      </c>
      <c r="G200" s="132">
        <f>-'OPEX+CAPEX'!L217</f>
        <v>0</v>
      </c>
      <c r="H200" s="132">
        <f>-'OPEX+CAPEX'!M217</f>
        <v>0</v>
      </c>
      <c r="I200" s="132">
        <f>-'OPEX+CAPEX'!N217</f>
        <v>0</v>
      </c>
      <c r="J200" s="132">
        <f>-'OPEX+CAPEX'!O217</f>
        <v>0</v>
      </c>
      <c r="K200" s="132">
        <f>-'OPEX+CAPEX'!P217</f>
        <v>0</v>
      </c>
      <c r="L200" s="132">
        <f>-'OPEX+CAPEX'!Q217</f>
        <v>0</v>
      </c>
      <c r="M200" s="132">
        <f>-'OPEX+CAPEX'!R217</f>
        <v>0</v>
      </c>
      <c r="N200" s="132">
        <f>-'OPEX+CAPEX'!S217</f>
        <v>0</v>
      </c>
      <c r="O200" s="132">
        <f>-'OPEX+CAPEX'!T217</f>
        <v>0</v>
      </c>
      <c r="P200" s="132">
        <f>-'OPEX+CAPEX'!U217</f>
        <v>0</v>
      </c>
      <c r="Q200" s="132">
        <f>-'OPEX+CAPEX'!V217</f>
        <v>0</v>
      </c>
      <c r="R200" s="132">
        <f>-'OPEX+CAPEX'!W217</f>
        <v>0</v>
      </c>
      <c r="S200" s="132">
        <f>-'OPEX+CAPEX'!X217</f>
        <v>0</v>
      </c>
      <c r="T200" s="132">
        <f>-'OPEX+CAPEX'!Y217</f>
        <v>0</v>
      </c>
      <c r="U200" s="132">
        <f>-'OPEX+CAPEX'!Z217</f>
        <v>0</v>
      </c>
      <c r="V200" s="132">
        <f>-'OPEX+CAPEX'!AA217</f>
        <v>0</v>
      </c>
      <c r="W200" s="132">
        <f>-'OPEX+CAPEX'!AB217</f>
        <v>0</v>
      </c>
      <c r="X200" s="132">
        <f>-'OPEX+CAPEX'!AC217</f>
        <v>0</v>
      </c>
      <c r="Y200" s="132">
        <f>-'OPEX+CAPEX'!AD217</f>
        <v>0</v>
      </c>
      <c r="Z200" s="132">
        <f>-'OPEX+CAPEX'!AE217</f>
        <v>0</v>
      </c>
      <c r="AA200" s="132">
        <f>-'OPEX+CAPEX'!AF217</f>
        <v>0</v>
      </c>
      <c r="AB200" s="132">
        <f>-'OPEX+CAPEX'!AG217</f>
        <v>0</v>
      </c>
      <c r="AC200" s="132">
        <f>-'OPEX+CAPEX'!AH217</f>
        <v>0</v>
      </c>
      <c r="AD200" s="132">
        <f>-'OPEX+CAPEX'!AI217</f>
        <v>0</v>
      </c>
      <c r="AE200" s="132">
        <f>-'OPEX+CAPEX'!AJ217</f>
        <v>0</v>
      </c>
      <c r="AF200" s="132">
        <f>-'OPEX+CAPEX'!AK217</f>
        <v>0</v>
      </c>
      <c r="AG200" s="132">
        <f>-'OPEX+CAPEX'!AL217</f>
        <v>0</v>
      </c>
      <c r="AH200" s="132">
        <f>-'OPEX+CAPEX'!AM217</f>
        <v>0</v>
      </c>
      <c r="AI200" s="132">
        <f>-'OPEX+CAPEX'!AN217</f>
        <v>0</v>
      </c>
      <c r="AJ200" s="132">
        <f>-'OPEX+CAPEX'!AO217</f>
        <v>0</v>
      </c>
      <c r="AK200" s="132">
        <f>-'OPEX+CAPEX'!AP217</f>
        <v>0</v>
      </c>
      <c r="AL200" s="132">
        <f>-'OPEX+CAPEX'!AQ217</f>
        <v>0</v>
      </c>
      <c r="AM200" s="132">
        <f>-'OPEX+CAPEX'!AR217</f>
        <v>0</v>
      </c>
      <c r="AN200" s="123"/>
      <c r="AO200" s="83">
        <f t="shared" ref="AO200" si="1287">SUM(D200:O200)</f>
        <v>0</v>
      </c>
      <c r="AP200" s="83">
        <f t="shared" ref="AP200" si="1288">SUM(P200:AA200)</f>
        <v>0</v>
      </c>
      <c r="AQ200" s="83">
        <f t="shared" ref="AQ200" si="1289">SUM(AB200:AM200)</f>
        <v>0</v>
      </c>
      <c r="AR200" s="124"/>
    </row>
    <row r="201" spans="1:44" s="64" customFormat="1" ht="13.2">
      <c r="A201" s="147"/>
      <c r="B201" s="126"/>
      <c r="C201" s="82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23"/>
      <c r="AO201" s="83"/>
      <c r="AP201" s="83"/>
      <c r="AQ201" s="83"/>
    </row>
    <row r="202" spans="1:44">
      <c r="A202" s="87" t="s">
        <v>99</v>
      </c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60"/>
      <c r="AO202" s="87"/>
      <c r="AP202" s="87"/>
      <c r="AQ202" s="87"/>
    </row>
    <row r="203" spans="1:44" outlineLevel="1">
      <c r="A203" s="146" t="s">
        <v>193</v>
      </c>
      <c r="AN203" s="60"/>
    </row>
    <row r="204" spans="1:44" s="86" customFormat="1" ht="13.2" outlineLevel="1">
      <c r="A204" s="147" t="s">
        <v>213</v>
      </c>
      <c r="B204" s="126" t="s">
        <v>161</v>
      </c>
      <c r="C204" s="132">
        <f>C221+C237</f>
        <v>0</v>
      </c>
      <c r="D204" s="132">
        <f>D221+D237</f>
        <v>0</v>
      </c>
      <c r="E204" s="132">
        <f t="shared" ref="E204:AM204" si="1290">E221+E237</f>
        <v>0</v>
      </c>
      <c r="F204" s="132">
        <f t="shared" si="1290"/>
        <v>0</v>
      </c>
      <c r="G204" s="132">
        <f t="shared" si="1290"/>
        <v>0</v>
      </c>
      <c r="H204" s="132">
        <f t="shared" si="1290"/>
        <v>0</v>
      </c>
      <c r="I204" s="132">
        <f t="shared" si="1290"/>
        <v>0</v>
      </c>
      <c r="J204" s="132">
        <f t="shared" si="1290"/>
        <v>0</v>
      </c>
      <c r="K204" s="132">
        <f t="shared" si="1290"/>
        <v>0</v>
      </c>
      <c r="L204" s="132">
        <f t="shared" si="1290"/>
        <v>0</v>
      </c>
      <c r="M204" s="132">
        <f t="shared" si="1290"/>
        <v>0</v>
      </c>
      <c r="N204" s="132">
        <f t="shared" si="1290"/>
        <v>0</v>
      </c>
      <c r="O204" s="132">
        <f t="shared" si="1290"/>
        <v>0</v>
      </c>
      <c r="P204" s="132">
        <f t="shared" si="1290"/>
        <v>0</v>
      </c>
      <c r="Q204" s="132">
        <f t="shared" si="1290"/>
        <v>0</v>
      </c>
      <c r="R204" s="132">
        <f t="shared" si="1290"/>
        <v>0</v>
      </c>
      <c r="S204" s="132">
        <f t="shared" si="1290"/>
        <v>0</v>
      </c>
      <c r="T204" s="132">
        <f t="shared" si="1290"/>
        <v>0</v>
      </c>
      <c r="U204" s="132">
        <f t="shared" si="1290"/>
        <v>0</v>
      </c>
      <c r="V204" s="132">
        <f t="shared" si="1290"/>
        <v>0</v>
      </c>
      <c r="W204" s="132">
        <f t="shared" si="1290"/>
        <v>0</v>
      </c>
      <c r="X204" s="132">
        <f t="shared" si="1290"/>
        <v>0</v>
      </c>
      <c r="Y204" s="132">
        <f t="shared" si="1290"/>
        <v>0</v>
      </c>
      <c r="Z204" s="132">
        <f t="shared" si="1290"/>
        <v>0</v>
      </c>
      <c r="AA204" s="132">
        <f t="shared" si="1290"/>
        <v>0</v>
      </c>
      <c r="AB204" s="132">
        <f t="shared" si="1290"/>
        <v>0</v>
      </c>
      <c r="AC204" s="132">
        <f t="shared" si="1290"/>
        <v>0</v>
      </c>
      <c r="AD204" s="132">
        <f t="shared" si="1290"/>
        <v>0</v>
      </c>
      <c r="AE204" s="132">
        <f t="shared" si="1290"/>
        <v>0</v>
      </c>
      <c r="AF204" s="132">
        <f t="shared" si="1290"/>
        <v>0</v>
      </c>
      <c r="AG204" s="132">
        <f t="shared" si="1290"/>
        <v>0</v>
      </c>
      <c r="AH204" s="132">
        <f t="shared" si="1290"/>
        <v>0</v>
      </c>
      <c r="AI204" s="132">
        <f t="shared" si="1290"/>
        <v>0</v>
      </c>
      <c r="AJ204" s="132">
        <f t="shared" si="1290"/>
        <v>0</v>
      </c>
      <c r="AK204" s="132">
        <f t="shared" si="1290"/>
        <v>0</v>
      </c>
      <c r="AL204" s="132">
        <f t="shared" si="1290"/>
        <v>0</v>
      </c>
      <c r="AM204" s="132">
        <f t="shared" si="1290"/>
        <v>0</v>
      </c>
      <c r="AN204" s="84"/>
      <c r="AO204" s="83">
        <f>O204</f>
        <v>0</v>
      </c>
      <c r="AP204" s="83">
        <f>AA204</f>
        <v>0</v>
      </c>
      <c r="AQ204" s="83">
        <f>AM204</f>
        <v>0</v>
      </c>
      <c r="AR204" s="85"/>
    </row>
    <row r="205" spans="1:44" s="64" customFormat="1" ht="13.2" outlineLevel="1">
      <c r="A205" s="147" t="s">
        <v>214</v>
      </c>
      <c r="B205" s="126" t="s">
        <v>161</v>
      </c>
      <c r="C205" s="82"/>
      <c r="D205" s="132">
        <f>D224+D240</f>
        <v>0</v>
      </c>
      <c r="E205" s="132">
        <f t="shared" ref="E205:AM205" si="1291">E224+E240</f>
        <v>0</v>
      </c>
      <c r="F205" s="132">
        <f t="shared" si="1291"/>
        <v>0</v>
      </c>
      <c r="G205" s="132">
        <f t="shared" si="1291"/>
        <v>0</v>
      </c>
      <c r="H205" s="132">
        <f t="shared" si="1291"/>
        <v>0</v>
      </c>
      <c r="I205" s="132">
        <f t="shared" si="1291"/>
        <v>0</v>
      </c>
      <c r="J205" s="132">
        <f t="shared" si="1291"/>
        <v>0</v>
      </c>
      <c r="K205" s="132">
        <f t="shared" si="1291"/>
        <v>0</v>
      </c>
      <c r="L205" s="132">
        <f t="shared" si="1291"/>
        <v>0</v>
      </c>
      <c r="M205" s="132">
        <f t="shared" si="1291"/>
        <v>0</v>
      </c>
      <c r="N205" s="132">
        <f t="shared" si="1291"/>
        <v>0</v>
      </c>
      <c r="O205" s="132">
        <f t="shared" si="1291"/>
        <v>0</v>
      </c>
      <c r="P205" s="132">
        <f t="shared" si="1291"/>
        <v>0</v>
      </c>
      <c r="Q205" s="132">
        <f t="shared" si="1291"/>
        <v>0</v>
      </c>
      <c r="R205" s="132">
        <f t="shared" si="1291"/>
        <v>0</v>
      </c>
      <c r="S205" s="132">
        <f t="shared" si="1291"/>
        <v>0</v>
      </c>
      <c r="T205" s="132">
        <f t="shared" si="1291"/>
        <v>0</v>
      </c>
      <c r="U205" s="132">
        <f t="shared" si="1291"/>
        <v>0</v>
      </c>
      <c r="V205" s="132">
        <f t="shared" si="1291"/>
        <v>0</v>
      </c>
      <c r="W205" s="132">
        <f t="shared" si="1291"/>
        <v>0</v>
      </c>
      <c r="X205" s="132">
        <f t="shared" si="1291"/>
        <v>0</v>
      </c>
      <c r="Y205" s="132">
        <f t="shared" si="1291"/>
        <v>0</v>
      </c>
      <c r="Z205" s="132">
        <f t="shared" si="1291"/>
        <v>0</v>
      </c>
      <c r="AA205" s="132">
        <f t="shared" si="1291"/>
        <v>0</v>
      </c>
      <c r="AB205" s="132">
        <f t="shared" si="1291"/>
        <v>0</v>
      </c>
      <c r="AC205" s="132">
        <f t="shared" si="1291"/>
        <v>0</v>
      </c>
      <c r="AD205" s="132">
        <f t="shared" si="1291"/>
        <v>0</v>
      </c>
      <c r="AE205" s="132">
        <f t="shared" si="1291"/>
        <v>0</v>
      </c>
      <c r="AF205" s="132">
        <f t="shared" si="1291"/>
        <v>0</v>
      </c>
      <c r="AG205" s="132">
        <f t="shared" si="1291"/>
        <v>0</v>
      </c>
      <c r="AH205" s="132">
        <f t="shared" si="1291"/>
        <v>0</v>
      </c>
      <c r="AI205" s="132">
        <f t="shared" si="1291"/>
        <v>0</v>
      </c>
      <c r="AJ205" s="132">
        <f t="shared" si="1291"/>
        <v>0</v>
      </c>
      <c r="AK205" s="132">
        <f t="shared" si="1291"/>
        <v>0</v>
      </c>
      <c r="AL205" s="132">
        <f t="shared" si="1291"/>
        <v>0</v>
      </c>
      <c r="AM205" s="132">
        <f t="shared" si="1291"/>
        <v>0</v>
      </c>
      <c r="AN205" s="123"/>
      <c r="AO205" s="83">
        <f>SUM(D205:O205)</f>
        <v>0</v>
      </c>
      <c r="AP205" s="83">
        <f>SUM(P205:AA205)</f>
        <v>0</v>
      </c>
      <c r="AQ205" s="83">
        <f>SUM(AB205:AM205)</f>
        <v>0</v>
      </c>
      <c r="AR205" s="124"/>
    </row>
    <row r="206" spans="1:44" s="64" customFormat="1" ht="13.2" outlineLevel="1">
      <c r="A206" s="147" t="s">
        <v>215</v>
      </c>
      <c r="B206" s="126" t="s">
        <v>161</v>
      </c>
      <c r="C206" s="82"/>
      <c r="D206" s="132">
        <f t="shared" ref="D206:AM206" si="1292">D225+D241</f>
        <v>0</v>
      </c>
      <c r="E206" s="132">
        <f t="shared" si="1292"/>
        <v>0</v>
      </c>
      <c r="F206" s="132">
        <f t="shared" si="1292"/>
        <v>0</v>
      </c>
      <c r="G206" s="132">
        <f t="shared" si="1292"/>
        <v>0</v>
      </c>
      <c r="H206" s="132">
        <f t="shared" si="1292"/>
        <v>0</v>
      </c>
      <c r="I206" s="132">
        <f t="shared" si="1292"/>
        <v>0</v>
      </c>
      <c r="J206" s="132">
        <f t="shared" si="1292"/>
        <v>0</v>
      </c>
      <c r="K206" s="132">
        <f t="shared" si="1292"/>
        <v>0</v>
      </c>
      <c r="L206" s="132">
        <f t="shared" si="1292"/>
        <v>0</v>
      </c>
      <c r="M206" s="132">
        <f t="shared" si="1292"/>
        <v>0</v>
      </c>
      <c r="N206" s="132">
        <f t="shared" si="1292"/>
        <v>0</v>
      </c>
      <c r="O206" s="132">
        <f t="shared" si="1292"/>
        <v>0</v>
      </c>
      <c r="P206" s="132">
        <f t="shared" si="1292"/>
        <v>0</v>
      </c>
      <c r="Q206" s="132">
        <f t="shared" si="1292"/>
        <v>0</v>
      </c>
      <c r="R206" s="132">
        <f t="shared" si="1292"/>
        <v>0</v>
      </c>
      <c r="S206" s="132">
        <f t="shared" si="1292"/>
        <v>0</v>
      </c>
      <c r="T206" s="132">
        <f t="shared" si="1292"/>
        <v>0</v>
      </c>
      <c r="U206" s="132">
        <f t="shared" si="1292"/>
        <v>0</v>
      </c>
      <c r="V206" s="132">
        <f t="shared" si="1292"/>
        <v>0</v>
      </c>
      <c r="W206" s="132">
        <f t="shared" si="1292"/>
        <v>0</v>
      </c>
      <c r="X206" s="132">
        <f t="shared" si="1292"/>
        <v>0</v>
      </c>
      <c r="Y206" s="132">
        <f t="shared" si="1292"/>
        <v>0</v>
      </c>
      <c r="Z206" s="132">
        <f t="shared" si="1292"/>
        <v>0</v>
      </c>
      <c r="AA206" s="132">
        <f t="shared" si="1292"/>
        <v>0</v>
      </c>
      <c r="AB206" s="132">
        <f t="shared" si="1292"/>
        <v>0</v>
      </c>
      <c r="AC206" s="132">
        <f t="shared" si="1292"/>
        <v>0</v>
      </c>
      <c r="AD206" s="132">
        <f t="shared" si="1292"/>
        <v>0</v>
      </c>
      <c r="AE206" s="132">
        <f t="shared" si="1292"/>
        <v>0</v>
      </c>
      <c r="AF206" s="132">
        <f t="shared" si="1292"/>
        <v>0</v>
      </c>
      <c r="AG206" s="132">
        <f t="shared" si="1292"/>
        <v>0</v>
      </c>
      <c r="AH206" s="132">
        <f t="shared" si="1292"/>
        <v>0</v>
      </c>
      <c r="AI206" s="132">
        <f t="shared" si="1292"/>
        <v>0</v>
      </c>
      <c r="AJ206" s="132">
        <f t="shared" si="1292"/>
        <v>0</v>
      </c>
      <c r="AK206" s="132">
        <f t="shared" si="1292"/>
        <v>0</v>
      </c>
      <c r="AL206" s="132">
        <f t="shared" si="1292"/>
        <v>0</v>
      </c>
      <c r="AM206" s="132">
        <f t="shared" si="1292"/>
        <v>0</v>
      </c>
      <c r="AN206" s="123"/>
      <c r="AO206" s="83">
        <f>SUM(D206:O206)</f>
        <v>0</v>
      </c>
      <c r="AP206" s="83">
        <f>SUM(P206:AA206)</f>
        <v>0</v>
      </c>
      <c r="AQ206" s="83">
        <f>SUM(AB206:AM206)</f>
        <v>0</v>
      </c>
      <c r="AR206" s="124"/>
    </row>
    <row r="207" spans="1:44" s="64" customFormat="1" ht="13.2" outlineLevel="1">
      <c r="A207" s="147" t="s">
        <v>201</v>
      </c>
      <c r="B207" s="126" t="s">
        <v>161</v>
      </c>
      <c r="C207" s="82"/>
      <c r="D207" s="132">
        <f t="shared" ref="D207:AM207" si="1293">D226+D242</f>
        <v>0</v>
      </c>
      <c r="E207" s="132">
        <f t="shared" si="1293"/>
        <v>0</v>
      </c>
      <c r="F207" s="132">
        <f t="shared" si="1293"/>
        <v>0</v>
      </c>
      <c r="G207" s="132">
        <f t="shared" si="1293"/>
        <v>0</v>
      </c>
      <c r="H207" s="132">
        <f t="shared" si="1293"/>
        <v>0</v>
      </c>
      <c r="I207" s="132">
        <f t="shared" si="1293"/>
        <v>0</v>
      </c>
      <c r="J207" s="132">
        <f t="shared" si="1293"/>
        <v>0</v>
      </c>
      <c r="K207" s="132">
        <f t="shared" si="1293"/>
        <v>0</v>
      </c>
      <c r="L207" s="132">
        <f t="shared" si="1293"/>
        <v>0</v>
      </c>
      <c r="M207" s="132">
        <f t="shared" si="1293"/>
        <v>0</v>
      </c>
      <c r="N207" s="132">
        <f t="shared" si="1293"/>
        <v>0</v>
      </c>
      <c r="O207" s="132">
        <f t="shared" si="1293"/>
        <v>0</v>
      </c>
      <c r="P207" s="132">
        <f t="shared" si="1293"/>
        <v>0</v>
      </c>
      <c r="Q207" s="132">
        <f t="shared" si="1293"/>
        <v>0</v>
      </c>
      <c r="R207" s="132">
        <f t="shared" si="1293"/>
        <v>0</v>
      </c>
      <c r="S207" s="132">
        <f t="shared" si="1293"/>
        <v>0</v>
      </c>
      <c r="T207" s="132">
        <f t="shared" si="1293"/>
        <v>0</v>
      </c>
      <c r="U207" s="132">
        <f t="shared" si="1293"/>
        <v>0</v>
      </c>
      <c r="V207" s="132">
        <f t="shared" si="1293"/>
        <v>0</v>
      </c>
      <c r="W207" s="132">
        <f t="shared" si="1293"/>
        <v>0</v>
      </c>
      <c r="X207" s="132">
        <f t="shared" si="1293"/>
        <v>0</v>
      </c>
      <c r="Y207" s="132">
        <f t="shared" si="1293"/>
        <v>0</v>
      </c>
      <c r="Z207" s="132">
        <f t="shared" si="1293"/>
        <v>0</v>
      </c>
      <c r="AA207" s="132">
        <f t="shared" si="1293"/>
        <v>0</v>
      </c>
      <c r="AB207" s="132">
        <f t="shared" si="1293"/>
        <v>0</v>
      </c>
      <c r="AC207" s="132">
        <f t="shared" si="1293"/>
        <v>0</v>
      </c>
      <c r="AD207" s="132">
        <f t="shared" si="1293"/>
        <v>0</v>
      </c>
      <c r="AE207" s="132">
        <f t="shared" si="1293"/>
        <v>0</v>
      </c>
      <c r="AF207" s="132">
        <f t="shared" si="1293"/>
        <v>0</v>
      </c>
      <c r="AG207" s="132">
        <f t="shared" si="1293"/>
        <v>0</v>
      </c>
      <c r="AH207" s="132">
        <f t="shared" si="1293"/>
        <v>0</v>
      </c>
      <c r="AI207" s="132">
        <f t="shared" si="1293"/>
        <v>0</v>
      </c>
      <c r="AJ207" s="132">
        <f t="shared" si="1293"/>
        <v>0</v>
      </c>
      <c r="AK207" s="132">
        <f t="shared" si="1293"/>
        <v>0</v>
      </c>
      <c r="AL207" s="132">
        <f t="shared" si="1293"/>
        <v>0</v>
      </c>
      <c r="AM207" s="132">
        <f t="shared" si="1293"/>
        <v>0</v>
      </c>
      <c r="AN207" s="123"/>
      <c r="AO207" s="83">
        <f t="shared" ref="AO207:AO210" si="1294">SUM(D207:O207)</f>
        <v>0</v>
      </c>
      <c r="AP207" s="83">
        <f t="shared" ref="AP207:AP210" si="1295">SUM(P207:AA207)</f>
        <v>0</v>
      </c>
      <c r="AQ207" s="83">
        <f>SUM(AB207:AM207)</f>
        <v>0</v>
      </c>
      <c r="AR207" s="124"/>
    </row>
    <row r="208" spans="1:44" s="64" customFormat="1" ht="13.2" outlineLevel="1">
      <c r="A208" s="164" t="s">
        <v>248</v>
      </c>
      <c r="B208" s="165" t="s">
        <v>161</v>
      </c>
      <c r="C208" s="82"/>
      <c r="D208" s="132">
        <f>-0.2%*(C204+D204)/2/12</f>
        <v>0</v>
      </c>
      <c r="E208" s="132">
        <f t="shared" ref="E208:AM208" si="1296">-0.2%*(D204+E204)/2/12</f>
        <v>0</v>
      </c>
      <c r="F208" s="132">
        <f t="shared" si="1296"/>
        <v>0</v>
      </c>
      <c r="G208" s="132">
        <f t="shared" si="1296"/>
        <v>0</v>
      </c>
      <c r="H208" s="132">
        <f t="shared" si="1296"/>
        <v>0</v>
      </c>
      <c r="I208" s="132">
        <f t="shared" si="1296"/>
        <v>0</v>
      </c>
      <c r="J208" s="132">
        <f t="shared" si="1296"/>
        <v>0</v>
      </c>
      <c r="K208" s="132">
        <f t="shared" si="1296"/>
        <v>0</v>
      </c>
      <c r="L208" s="132">
        <f t="shared" si="1296"/>
        <v>0</v>
      </c>
      <c r="M208" s="132">
        <f t="shared" si="1296"/>
        <v>0</v>
      </c>
      <c r="N208" s="132">
        <f t="shared" si="1296"/>
        <v>0</v>
      </c>
      <c r="O208" s="132">
        <f t="shared" si="1296"/>
        <v>0</v>
      </c>
      <c r="P208" s="132">
        <f t="shared" si="1296"/>
        <v>0</v>
      </c>
      <c r="Q208" s="132">
        <f t="shared" si="1296"/>
        <v>0</v>
      </c>
      <c r="R208" s="132">
        <f t="shared" si="1296"/>
        <v>0</v>
      </c>
      <c r="S208" s="132">
        <f t="shared" si="1296"/>
        <v>0</v>
      </c>
      <c r="T208" s="132">
        <f t="shared" si="1296"/>
        <v>0</v>
      </c>
      <c r="U208" s="132">
        <f t="shared" si="1296"/>
        <v>0</v>
      </c>
      <c r="V208" s="132">
        <f t="shared" si="1296"/>
        <v>0</v>
      </c>
      <c r="W208" s="132">
        <f t="shared" si="1296"/>
        <v>0</v>
      </c>
      <c r="X208" s="132">
        <f t="shared" si="1296"/>
        <v>0</v>
      </c>
      <c r="Y208" s="132">
        <f t="shared" si="1296"/>
        <v>0</v>
      </c>
      <c r="Z208" s="132">
        <f t="shared" si="1296"/>
        <v>0</v>
      </c>
      <c r="AA208" s="132">
        <f t="shared" si="1296"/>
        <v>0</v>
      </c>
      <c r="AB208" s="132">
        <f t="shared" si="1296"/>
        <v>0</v>
      </c>
      <c r="AC208" s="132">
        <f t="shared" si="1296"/>
        <v>0</v>
      </c>
      <c r="AD208" s="132">
        <f t="shared" si="1296"/>
        <v>0</v>
      </c>
      <c r="AE208" s="132">
        <f t="shared" si="1296"/>
        <v>0</v>
      </c>
      <c r="AF208" s="132">
        <f t="shared" si="1296"/>
        <v>0</v>
      </c>
      <c r="AG208" s="132">
        <f t="shared" si="1296"/>
        <v>0</v>
      </c>
      <c r="AH208" s="132">
        <f t="shared" si="1296"/>
        <v>0</v>
      </c>
      <c r="AI208" s="132">
        <f t="shared" si="1296"/>
        <v>0</v>
      </c>
      <c r="AJ208" s="132">
        <f t="shared" si="1296"/>
        <v>0</v>
      </c>
      <c r="AK208" s="132">
        <f t="shared" si="1296"/>
        <v>0</v>
      </c>
      <c r="AL208" s="132">
        <f t="shared" si="1296"/>
        <v>0</v>
      </c>
      <c r="AM208" s="132">
        <f t="shared" si="1296"/>
        <v>0</v>
      </c>
      <c r="AN208" s="123"/>
      <c r="AO208" s="83"/>
      <c r="AP208" s="83"/>
      <c r="AQ208" s="83"/>
      <c r="AR208" s="124"/>
    </row>
    <row r="209" spans="1:44" s="64" customFormat="1" ht="13.2" outlineLevel="1">
      <c r="A209" s="147" t="s">
        <v>177</v>
      </c>
      <c r="B209" s="126" t="s">
        <v>161</v>
      </c>
      <c r="C209" s="82"/>
      <c r="D209" s="132">
        <f>D208</f>
        <v>0</v>
      </c>
      <c r="E209" s="132">
        <f t="shared" ref="E209:AM209" si="1297">E208</f>
        <v>0</v>
      </c>
      <c r="F209" s="132">
        <f t="shared" si="1297"/>
        <v>0</v>
      </c>
      <c r="G209" s="132">
        <f t="shared" si="1297"/>
        <v>0</v>
      </c>
      <c r="H209" s="132">
        <f t="shared" si="1297"/>
        <v>0</v>
      </c>
      <c r="I209" s="132">
        <f t="shared" si="1297"/>
        <v>0</v>
      </c>
      <c r="J209" s="132">
        <f t="shared" si="1297"/>
        <v>0</v>
      </c>
      <c r="K209" s="132">
        <f t="shared" si="1297"/>
        <v>0</v>
      </c>
      <c r="L209" s="132">
        <f t="shared" si="1297"/>
        <v>0</v>
      </c>
      <c r="M209" s="132">
        <f t="shared" si="1297"/>
        <v>0</v>
      </c>
      <c r="N209" s="132">
        <f t="shared" si="1297"/>
        <v>0</v>
      </c>
      <c r="O209" s="132">
        <f t="shared" si="1297"/>
        <v>0</v>
      </c>
      <c r="P209" s="132">
        <f t="shared" si="1297"/>
        <v>0</v>
      </c>
      <c r="Q209" s="132">
        <f t="shared" si="1297"/>
        <v>0</v>
      </c>
      <c r="R209" s="132">
        <f t="shared" si="1297"/>
        <v>0</v>
      </c>
      <c r="S209" s="132">
        <f t="shared" si="1297"/>
        <v>0</v>
      </c>
      <c r="T209" s="132">
        <f t="shared" si="1297"/>
        <v>0</v>
      </c>
      <c r="U209" s="132">
        <f t="shared" si="1297"/>
        <v>0</v>
      </c>
      <c r="V209" s="132">
        <f t="shared" si="1297"/>
        <v>0</v>
      </c>
      <c r="W209" s="132">
        <f t="shared" si="1297"/>
        <v>0</v>
      </c>
      <c r="X209" s="132">
        <f t="shared" si="1297"/>
        <v>0</v>
      </c>
      <c r="Y209" s="132">
        <f t="shared" si="1297"/>
        <v>0</v>
      </c>
      <c r="Z209" s="132">
        <f t="shared" si="1297"/>
        <v>0</v>
      </c>
      <c r="AA209" s="132">
        <f t="shared" si="1297"/>
        <v>0</v>
      </c>
      <c r="AB209" s="132">
        <f t="shared" si="1297"/>
        <v>0</v>
      </c>
      <c r="AC209" s="132">
        <f t="shared" si="1297"/>
        <v>0</v>
      </c>
      <c r="AD209" s="132">
        <f t="shared" si="1297"/>
        <v>0</v>
      </c>
      <c r="AE209" s="132">
        <f t="shared" si="1297"/>
        <v>0</v>
      </c>
      <c r="AF209" s="132">
        <f t="shared" si="1297"/>
        <v>0</v>
      </c>
      <c r="AG209" s="132">
        <f t="shared" si="1297"/>
        <v>0</v>
      </c>
      <c r="AH209" s="132">
        <f t="shared" si="1297"/>
        <v>0</v>
      </c>
      <c r="AI209" s="132">
        <f t="shared" si="1297"/>
        <v>0</v>
      </c>
      <c r="AJ209" s="132">
        <f t="shared" si="1297"/>
        <v>0</v>
      </c>
      <c r="AK209" s="132">
        <f t="shared" si="1297"/>
        <v>0</v>
      </c>
      <c r="AL209" s="132">
        <f t="shared" si="1297"/>
        <v>0</v>
      </c>
      <c r="AM209" s="132">
        <f t="shared" si="1297"/>
        <v>0</v>
      </c>
      <c r="AN209" s="123"/>
      <c r="AO209" s="83">
        <f t="shared" si="1294"/>
        <v>0</v>
      </c>
      <c r="AP209" s="83">
        <f t="shared" si="1295"/>
        <v>0</v>
      </c>
      <c r="AQ209" s="83">
        <f t="shared" ref="AQ209:AQ210" si="1298">SUM(AB209:AM209)</f>
        <v>0</v>
      </c>
      <c r="AR209" s="124"/>
    </row>
    <row r="210" spans="1:44" s="64" customFormat="1" ht="13.2" outlineLevel="1">
      <c r="A210" s="147" t="s">
        <v>178</v>
      </c>
      <c r="B210" s="126" t="s">
        <v>161</v>
      </c>
      <c r="C210" s="82"/>
      <c r="D210" s="132">
        <f>SUM(D207:D209)</f>
        <v>0</v>
      </c>
      <c r="E210" s="132">
        <f t="shared" ref="E210" si="1299">SUM(E207:E209)</f>
        <v>0</v>
      </c>
      <c r="F210" s="132">
        <f t="shared" ref="F210" si="1300">SUM(F207:F209)</f>
        <v>0</v>
      </c>
      <c r="G210" s="132">
        <f t="shared" ref="G210" si="1301">SUM(G207:G209)</f>
        <v>0</v>
      </c>
      <c r="H210" s="132">
        <f t="shared" ref="H210" si="1302">SUM(H207:H209)</f>
        <v>0</v>
      </c>
      <c r="I210" s="132">
        <f t="shared" ref="I210" si="1303">SUM(I207:I209)</f>
        <v>0</v>
      </c>
      <c r="J210" s="132">
        <f t="shared" ref="J210" si="1304">SUM(J207:J209)</f>
        <v>0</v>
      </c>
      <c r="K210" s="132">
        <f t="shared" ref="K210" si="1305">SUM(K207:K209)</f>
        <v>0</v>
      </c>
      <c r="L210" s="132">
        <f t="shared" ref="L210" si="1306">SUM(L207:L209)</f>
        <v>0</v>
      </c>
      <c r="M210" s="132">
        <f t="shared" ref="M210" si="1307">SUM(M207:M209)</f>
        <v>0</v>
      </c>
      <c r="N210" s="132">
        <f t="shared" ref="N210" si="1308">SUM(N207:N209)</f>
        <v>0</v>
      </c>
      <c r="O210" s="132">
        <f t="shared" ref="O210" si="1309">SUM(O207:O209)</f>
        <v>0</v>
      </c>
      <c r="P210" s="132">
        <f t="shared" ref="P210" si="1310">SUM(P207:P209)</f>
        <v>0</v>
      </c>
      <c r="Q210" s="132">
        <f t="shared" ref="Q210" si="1311">SUM(Q207:Q209)</f>
        <v>0</v>
      </c>
      <c r="R210" s="132">
        <f t="shared" ref="R210" si="1312">SUM(R207:R209)</f>
        <v>0</v>
      </c>
      <c r="S210" s="132">
        <f t="shared" ref="S210" si="1313">SUM(S207:S209)</f>
        <v>0</v>
      </c>
      <c r="T210" s="132">
        <f t="shared" ref="T210" si="1314">SUM(T207:T209)</f>
        <v>0</v>
      </c>
      <c r="U210" s="132">
        <f t="shared" ref="U210" si="1315">SUM(U207:U209)</f>
        <v>0</v>
      </c>
      <c r="V210" s="132">
        <f t="shared" ref="V210" si="1316">SUM(V207:V209)</f>
        <v>0</v>
      </c>
      <c r="W210" s="132">
        <f t="shared" ref="W210" si="1317">SUM(W207:W209)</f>
        <v>0</v>
      </c>
      <c r="X210" s="132">
        <f t="shared" ref="X210" si="1318">SUM(X207:X209)</f>
        <v>0</v>
      </c>
      <c r="Y210" s="132">
        <f t="shared" ref="Y210" si="1319">SUM(Y207:Y209)</f>
        <v>0</v>
      </c>
      <c r="Z210" s="132">
        <f t="shared" ref="Z210" si="1320">SUM(Z207:Z209)</f>
        <v>0</v>
      </c>
      <c r="AA210" s="132">
        <f t="shared" ref="AA210" si="1321">SUM(AA207:AA209)</f>
        <v>0</v>
      </c>
      <c r="AB210" s="132">
        <f t="shared" ref="AB210" si="1322">SUM(AB207:AB209)</f>
        <v>0</v>
      </c>
      <c r="AC210" s="132">
        <f t="shared" ref="AC210" si="1323">SUM(AC207:AC209)</f>
        <v>0</v>
      </c>
      <c r="AD210" s="132">
        <f t="shared" ref="AD210" si="1324">SUM(AD207:AD209)</f>
        <v>0</v>
      </c>
      <c r="AE210" s="132">
        <f t="shared" ref="AE210" si="1325">SUM(AE207:AE209)</f>
        <v>0</v>
      </c>
      <c r="AF210" s="132">
        <f t="shared" ref="AF210" si="1326">SUM(AF207:AF209)</f>
        <v>0</v>
      </c>
      <c r="AG210" s="132">
        <f t="shared" ref="AG210" si="1327">SUM(AG207:AG209)</f>
        <v>0</v>
      </c>
      <c r="AH210" s="132">
        <f t="shared" ref="AH210" si="1328">SUM(AH207:AH209)</f>
        <v>0</v>
      </c>
      <c r="AI210" s="132">
        <f t="shared" ref="AI210" si="1329">SUM(AI207:AI209)</f>
        <v>0</v>
      </c>
      <c r="AJ210" s="132">
        <f t="shared" ref="AJ210" si="1330">SUM(AJ207:AJ209)</f>
        <v>0</v>
      </c>
      <c r="AK210" s="132">
        <f t="shared" ref="AK210" si="1331">SUM(AK207:AK209)</f>
        <v>0</v>
      </c>
      <c r="AL210" s="132">
        <f t="shared" ref="AL210" si="1332">SUM(AL207:AL209)</f>
        <v>0</v>
      </c>
      <c r="AM210" s="132">
        <f t="shared" ref="AM210" si="1333">SUM(AM207:AM209)</f>
        <v>0</v>
      </c>
      <c r="AN210" s="123"/>
      <c r="AO210" s="83">
        <f t="shared" si="1294"/>
        <v>0</v>
      </c>
      <c r="AP210" s="83">
        <f t="shared" si="1295"/>
        <v>0</v>
      </c>
      <c r="AQ210" s="83">
        <f t="shared" si="1298"/>
        <v>0</v>
      </c>
      <c r="AR210" s="124"/>
    </row>
    <row r="211" spans="1:44" outlineLevel="1">
      <c r="A211" s="146" t="s">
        <v>153</v>
      </c>
      <c r="AN211" s="60"/>
    </row>
    <row r="212" spans="1:44" outlineLevel="1">
      <c r="A212" s="145" t="s">
        <v>190</v>
      </c>
    </row>
    <row r="213" spans="1:44" s="64" customFormat="1" ht="13.2" outlineLevel="1">
      <c r="A213" s="147" t="s">
        <v>217</v>
      </c>
      <c r="B213" s="122" t="s">
        <v>158</v>
      </c>
      <c r="C213" s="125"/>
      <c r="D213" s="89">
        <f>C213+D215</f>
        <v>0</v>
      </c>
      <c r="E213" s="89">
        <f>D213+E215</f>
        <v>0</v>
      </c>
      <c r="F213" s="89">
        <f t="shared" ref="F213:AM213" si="1334">E213+F215</f>
        <v>0</v>
      </c>
      <c r="G213" s="89">
        <f t="shared" si="1334"/>
        <v>0</v>
      </c>
      <c r="H213" s="89">
        <f t="shared" si="1334"/>
        <v>0</v>
      </c>
      <c r="I213" s="89">
        <f t="shared" si="1334"/>
        <v>0</v>
      </c>
      <c r="J213" s="89">
        <f t="shared" si="1334"/>
        <v>0</v>
      </c>
      <c r="K213" s="89">
        <f t="shared" si="1334"/>
        <v>0</v>
      </c>
      <c r="L213" s="89">
        <f t="shared" si="1334"/>
        <v>0</v>
      </c>
      <c r="M213" s="89">
        <f t="shared" si="1334"/>
        <v>0</v>
      </c>
      <c r="N213" s="89">
        <f t="shared" si="1334"/>
        <v>0</v>
      </c>
      <c r="O213" s="89">
        <f t="shared" si="1334"/>
        <v>0</v>
      </c>
      <c r="P213" s="89">
        <f t="shared" si="1334"/>
        <v>0</v>
      </c>
      <c r="Q213" s="89">
        <f t="shared" si="1334"/>
        <v>0</v>
      </c>
      <c r="R213" s="89">
        <f t="shared" si="1334"/>
        <v>0</v>
      </c>
      <c r="S213" s="89">
        <f t="shared" si="1334"/>
        <v>0</v>
      </c>
      <c r="T213" s="89">
        <f t="shared" si="1334"/>
        <v>0</v>
      </c>
      <c r="U213" s="89">
        <f t="shared" si="1334"/>
        <v>0</v>
      </c>
      <c r="V213" s="89">
        <f t="shared" si="1334"/>
        <v>0</v>
      </c>
      <c r="W213" s="89">
        <f t="shared" si="1334"/>
        <v>0</v>
      </c>
      <c r="X213" s="89">
        <f t="shared" si="1334"/>
        <v>0</v>
      </c>
      <c r="Y213" s="89">
        <f t="shared" si="1334"/>
        <v>0</v>
      </c>
      <c r="Z213" s="89">
        <f t="shared" si="1334"/>
        <v>0</v>
      </c>
      <c r="AA213" s="89">
        <f t="shared" si="1334"/>
        <v>0</v>
      </c>
      <c r="AB213" s="89">
        <f t="shared" si="1334"/>
        <v>0</v>
      </c>
      <c r="AC213" s="89">
        <f t="shared" si="1334"/>
        <v>0</v>
      </c>
      <c r="AD213" s="89">
        <f t="shared" si="1334"/>
        <v>0</v>
      </c>
      <c r="AE213" s="89">
        <f t="shared" si="1334"/>
        <v>0</v>
      </c>
      <c r="AF213" s="89">
        <f t="shared" si="1334"/>
        <v>0</v>
      </c>
      <c r="AG213" s="89">
        <f t="shared" si="1334"/>
        <v>0</v>
      </c>
      <c r="AH213" s="89">
        <f t="shared" si="1334"/>
        <v>0</v>
      </c>
      <c r="AI213" s="89">
        <f t="shared" si="1334"/>
        <v>0</v>
      </c>
      <c r="AJ213" s="89">
        <f t="shared" si="1334"/>
        <v>0</v>
      </c>
      <c r="AK213" s="89">
        <f t="shared" si="1334"/>
        <v>0</v>
      </c>
      <c r="AL213" s="89">
        <f t="shared" si="1334"/>
        <v>0</v>
      </c>
      <c r="AM213" s="89">
        <f t="shared" si="1334"/>
        <v>0</v>
      </c>
      <c r="AN213" s="123"/>
      <c r="AO213" s="83">
        <f>AVERAGE(D213:O213)</f>
        <v>0</v>
      </c>
      <c r="AP213" s="83">
        <f>AVERAGE(P213:AA213)</f>
        <v>0</v>
      </c>
      <c r="AQ213" s="83">
        <f>AVERAGE(AB213:AM213)</f>
        <v>0</v>
      </c>
    </row>
    <row r="214" spans="1:44" s="64" customFormat="1" ht="13.2" outlineLevel="1">
      <c r="A214" s="147" t="s">
        <v>216</v>
      </c>
      <c r="B214" s="122" t="s">
        <v>168</v>
      </c>
      <c r="C214" s="82"/>
      <c r="D214" s="133">
        <v>0.01</v>
      </c>
      <c r="E214" s="133">
        <v>0.01</v>
      </c>
      <c r="F214" s="133">
        <v>0.01</v>
      </c>
      <c r="G214" s="133">
        <v>0.01</v>
      </c>
      <c r="H214" s="133">
        <v>0.01</v>
      </c>
      <c r="I214" s="133">
        <v>0.01</v>
      </c>
      <c r="J214" s="133">
        <v>0.01</v>
      </c>
      <c r="K214" s="133">
        <v>0.01</v>
      </c>
      <c r="L214" s="133">
        <v>0.01</v>
      </c>
      <c r="M214" s="133">
        <v>0.01</v>
      </c>
      <c r="N214" s="133">
        <v>0.01</v>
      </c>
      <c r="O214" s="133">
        <v>0.01</v>
      </c>
      <c r="P214" s="133">
        <v>0.01</v>
      </c>
      <c r="Q214" s="133">
        <v>0.01</v>
      </c>
      <c r="R214" s="133">
        <v>0.01</v>
      </c>
      <c r="S214" s="133">
        <v>0.01</v>
      </c>
      <c r="T214" s="133">
        <v>0.01</v>
      </c>
      <c r="U214" s="133">
        <v>0.01</v>
      </c>
      <c r="V214" s="133">
        <v>0.01</v>
      </c>
      <c r="W214" s="133">
        <v>0.01</v>
      </c>
      <c r="X214" s="133">
        <v>0.01</v>
      </c>
      <c r="Y214" s="133">
        <v>0.01</v>
      </c>
      <c r="Z214" s="133">
        <v>0.01</v>
      </c>
      <c r="AA214" s="133">
        <v>0.01</v>
      </c>
      <c r="AB214" s="133">
        <v>0.01</v>
      </c>
      <c r="AC214" s="133">
        <v>0.01</v>
      </c>
      <c r="AD214" s="133">
        <v>0.01</v>
      </c>
      <c r="AE214" s="133">
        <v>0.01</v>
      </c>
      <c r="AF214" s="133">
        <v>0.01</v>
      </c>
      <c r="AG214" s="133">
        <v>0.01</v>
      </c>
      <c r="AH214" s="133">
        <v>0.01</v>
      </c>
      <c r="AI214" s="133">
        <v>0.01</v>
      </c>
      <c r="AJ214" s="133">
        <v>0.01</v>
      </c>
      <c r="AK214" s="133">
        <v>0.01</v>
      </c>
      <c r="AL214" s="133">
        <v>0.01</v>
      </c>
      <c r="AM214" s="133">
        <v>0.01</v>
      </c>
      <c r="AN214" s="123"/>
      <c r="AO214" s="83">
        <f>O214</f>
        <v>0.01</v>
      </c>
      <c r="AP214" s="83">
        <f>AA214</f>
        <v>0.01</v>
      </c>
      <c r="AQ214" s="83">
        <f>AM214</f>
        <v>0.01</v>
      </c>
    </row>
    <row r="215" spans="1:44" s="64" customFormat="1" ht="13.2" outlineLevel="1">
      <c r="A215" s="147" t="s">
        <v>209</v>
      </c>
      <c r="B215" s="122" t="s">
        <v>158</v>
      </c>
      <c r="C215" s="82"/>
      <c r="D215" s="89">
        <f>INT(C213*D214)</f>
        <v>0</v>
      </c>
      <c r="E215" s="89">
        <f>INT(D213*E214)</f>
        <v>0</v>
      </c>
      <c r="F215" s="89">
        <f t="shared" ref="F215" si="1335">INT(E213*F214)</f>
        <v>0</v>
      </c>
      <c r="G215" s="89">
        <f t="shared" ref="G215" si="1336">INT(F213*G214)</f>
        <v>0</v>
      </c>
      <c r="H215" s="89">
        <f t="shared" ref="H215" si="1337">INT(G213*H214)</f>
        <v>0</v>
      </c>
      <c r="I215" s="89">
        <f t="shared" ref="I215" si="1338">INT(H213*I214)</f>
        <v>0</v>
      </c>
      <c r="J215" s="89">
        <f t="shared" ref="J215" si="1339">INT(I213*J214)</f>
        <v>0</v>
      </c>
      <c r="K215" s="89">
        <f t="shared" ref="K215" si="1340">INT(J213*K214)</f>
        <v>0</v>
      </c>
      <c r="L215" s="89">
        <f t="shared" ref="L215" si="1341">INT(K213*L214)</f>
        <v>0</v>
      </c>
      <c r="M215" s="89">
        <f t="shared" ref="M215" si="1342">INT(L213*M214)</f>
        <v>0</v>
      </c>
      <c r="N215" s="89">
        <f t="shared" ref="N215" si="1343">INT(M213*N214)</f>
        <v>0</v>
      </c>
      <c r="O215" s="89">
        <f t="shared" ref="O215" si="1344">INT(N213*O214)</f>
        <v>0</v>
      </c>
      <c r="P215" s="89">
        <f t="shared" ref="P215" si="1345">INT(O213*P214)</f>
        <v>0</v>
      </c>
      <c r="Q215" s="89">
        <f t="shared" ref="Q215" si="1346">INT(P213*Q214)</f>
        <v>0</v>
      </c>
      <c r="R215" s="89">
        <f t="shared" ref="R215" si="1347">INT(Q213*R214)</f>
        <v>0</v>
      </c>
      <c r="S215" s="89">
        <f t="shared" ref="S215" si="1348">INT(R213*S214)</f>
        <v>0</v>
      </c>
      <c r="T215" s="89">
        <f t="shared" ref="T215" si="1349">INT(S213*T214)</f>
        <v>0</v>
      </c>
      <c r="U215" s="89">
        <f t="shared" ref="U215" si="1350">INT(T213*U214)</f>
        <v>0</v>
      </c>
      <c r="V215" s="89">
        <f t="shared" ref="V215" si="1351">INT(U213*V214)</f>
        <v>0</v>
      </c>
      <c r="W215" s="89">
        <f t="shared" ref="W215" si="1352">INT(V213*W214)</f>
        <v>0</v>
      </c>
      <c r="X215" s="89">
        <f t="shared" ref="X215" si="1353">INT(W213*X214)</f>
        <v>0</v>
      </c>
      <c r="Y215" s="89">
        <f t="shared" ref="Y215" si="1354">INT(X213*Y214)</f>
        <v>0</v>
      </c>
      <c r="Z215" s="89">
        <f t="shared" ref="Z215" si="1355">INT(Y213*Z214)</f>
        <v>0</v>
      </c>
      <c r="AA215" s="89">
        <f t="shared" ref="AA215" si="1356">INT(Z213*AA214)</f>
        <v>0</v>
      </c>
      <c r="AB215" s="89">
        <f t="shared" ref="AB215" si="1357">INT(AA213*AB214)</f>
        <v>0</v>
      </c>
      <c r="AC215" s="89">
        <f t="shared" ref="AC215" si="1358">INT(AB213*AC214)</f>
        <v>0</v>
      </c>
      <c r="AD215" s="89">
        <f t="shared" ref="AD215" si="1359">INT(AC213*AD214)</f>
        <v>0</v>
      </c>
      <c r="AE215" s="89">
        <f t="shared" ref="AE215" si="1360">INT(AD213*AE214)</f>
        <v>0</v>
      </c>
      <c r="AF215" s="89">
        <f t="shared" ref="AF215" si="1361">INT(AE213*AF214)</f>
        <v>0</v>
      </c>
      <c r="AG215" s="89">
        <f t="shared" ref="AG215" si="1362">INT(AF213*AG214)</f>
        <v>0</v>
      </c>
      <c r="AH215" s="89">
        <f t="shared" ref="AH215" si="1363">INT(AG213*AH214)</f>
        <v>0</v>
      </c>
      <c r="AI215" s="89">
        <f t="shared" ref="AI215" si="1364">INT(AH213*AI214)</f>
        <v>0</v>
      </c>
      <c r="AJ215" s="89">
        <f t="shared" ref="AJ215" si="1365">INT(AI213*AJ214)</f>
        <v>0</v>
      </c>
      <c r="AK215" s="89">
        <f t="shared" ref="AK215" si="1366">INT(AJ213*AK214)</f>
        <v>0</v>
      </c>
      <c r="AL215" s="89">
        <f t="shared" ref="AL215" si="1367">INT(AK213*AL214)</f>
        <v>0</v>
      </c>
      <c r="AM215" s="89">
        <f t="shared" ref="AM215" si="1368">INT(AL213*AM214)</f>
        <v>0</v>
      </c>
      <c r="AN215" s="123"/>
      <c r="AO215" s="83">
        <f>SUM(D215:O215)</f>
        <v>0</v>
      </c>
      <c r="AP215" s="83">
        <f>SUM(P215:AA215)</f>
        <v>0</v>
      </c>
      <c r="AQ215" s="83">
        <f>SUM(AB215:AM215)</f>
        <v>0</v>
      </c>
    </row>
    <row r="216" spans="1:44" s="64" customFormat="1" ht="13.2" outlineLevel="1">
      <c r="A216" s="147" t="s">
        <v>219</v>
      </c>
      <c r="B216" s="126" t="s">
        <v>161</v>
      </c>
      <c r="C216" s="82"/>
      <c r="D216" s="125">
        <v>50</v>
      </c>
      <c r="E216" s="125">
        <v>50</v>
      </c>
      <c r="F216" s="125">
        <v>50</v>
      </c>
      <c r="G216" s="125">
        <v>50</v>
      </c>
      <c r="H216" s="125">
        <v>50</v>
      </c>
      <c r="I216" s="125">
        <v>50</v>
      </c>
      <c r="J216" s="125">
        <v>50</v>
      </c>
      <c r="K216" s="125">
        <v>50</v>
      </c>
      <c r="L216" s="125">
        <v>50</v>
      </c>
      <c r="M216" s="125">
        <v>50</v>
      </c>
      <c r="N216" s="125">
        <v>50</v>
      </c>
      <c r="O216" s="125">
        <v>50</v>
      </c>
      <c r="P216" s="125">
        <v>50</v>
      </c>
      <c r="Q216" s="125">
        <v>50</v>
      </c>
      <c r="R216" s="125">
        <v>50</v>
      </c>
      <c r="S216" s="125">
        <v>50</v>
      </c>
      <c r="T216" s="125">
        <v>50</v>
      </c>
      <c r="U216" s="125">
        <v>50</v>
      </c>
      <c r="V216" s="125">
        <v>50</v>
      </c>
      <c r="W216" s="125">
        <v>50</v>
      </c>
      <c r="X216" s="125">
        <v>50</v>
      </c>
      <c r="Y216" s="125">
        <v>50</v>
      </c>
      <c r="Z216" s="125">
        <v>50</v>
      </c>
      <c r="AA216" s="125">
        <v>50</v>
      </c>
      <c r="AB216" s="125">
        <v>50</v>
      </c>
      <c r="AC216" s="125">
        <v>50</v>
      </c>
      <c r="AD216" s="125">
        <v>50</v>
      </c>
      <c r="AE216" s="125">
        <v>50</v>
      </c>
      <c r="AF216" s="125">
        <v>50</v>
      </c>
      <c r="AG216" s="125">
        <v>50</v>
      </c>
      <c r="AH216" s="125">
        <v>50</v>
      </c>
      <c r="AI216" s="125">
        <v>50</v>
      </c>
      <c r="AJ216" s="125">
        <v>50</v>
      </c>
      <c r="AK216" s="125">
        <v>50</v>
      </c>
      <c r="AL216" s="125">
        <v>50</v>
      </c>
      <c r="AM216" s="125">
        <v>50</v>
      </c>
      <c r="AN216" s="123"/>
      <c r="AO216" s="83">
        <f>AVERAGE(D216:O216)</f>
        <v>50</v>
      </c>
      <c r="AP216" s="83">
        <f>AVERAGE(P216:AA216)</f>
        <v>50</v>
      </c>
      <c r="AQ216" s="83">
        <f>AVERAGE(AB216:AM216)</f>
        <v>50</v>
      </c>
    </row>
    <row r="217" spans="1:44" s="64" customFormat="1" ht="13.2" outlineLevel="1">
      <c r="A217" s="147" t="s">
        <v>210</v>
      </c>
      <c r="B217" s="126" t="s">
        <v>161</v>
      </c>
      <c r="C217" s="82"/>
      <c r="D217" s="89">
        <f>D215*D216</f>
        <v>0</v>
      </c>
      <c r="E217" s="89">
        <f>E215*E216</f>
        <v>0</v>
      </c>
      <c r="F217" s="89">
        <f t="shared" ref="F217:AM217" si="1369">F215*F216</f>
        <v>0</v>
      </c>
      <c r="G217" s="89">
        <f t="shared" si="1369"/>
        <v>0</v>
      </c>
      <c r="H217" s="89">
        <f t="shared" si="1369"/>
        <v>0</v>
      </c>
      <c r="I217" s="89">
        <f t="shared" si="1369"/>
        <v>0</v>
      </c>
      <c r="J217" s="89">
        <f t="shared" si="1369"/>
        <v>0</v>
      </c>
      <c r="K217" s="89">
        <f t="shared" si="1369"/>
        <v>0</v>
      </c>
      <c r="L217" s="89">
        <f t="shared" si="1369"/>
        <v>0</v>
      </c>
      <c r="M217" s="89">
        <f t="shared" si="1369"/>
        <v>0</v>
      </c>
      <c r="N217" s="89">
        <f t="shared" si="1369"/>
        <v>0</v>
      </c>
      <c r="O217" s="89">
        <f t="shared" si="1369"/>
        <v>0</v>
      </c>
      <c r="P217" s="89">
        <f t="shared" si="1369"/>
        <v>0</v>
      </c>
      <c r="Q217" s="89">
        <f t="shared" si="1369"/>
        <v>0</v>
      </c>
      <c r="R217" s="89">
        <f t="shared" si="1369"/>
        <v>0</v>
      </c>
      <c r="S217" s="89">
        <f t="shared" si="1369"/>
        <v>0</v>
      </c>
      <c r="T217" s="89">
        <f t="shared" si="1369"/>
        <v>0</v>
      </c>
      <c r="U217" s="89">
        <f t="shared" si="1369"/>
        <v>0</v>
      </c>
      <c r="V217" s="89">
        <f t="shared" si="1369"/>
        <v>0</v>
      </c>
      <c r="W217" s="89">
        <f t="shared" si="1369"/>
        <v>0</v>
      </c>
      <c r="X217" s="89">
        <f t="shared" si="1369"/>
        <v>0</v>
      </c>
      <c r="Y217" s="89">
        <f t="shared" si="1369"/>
        <v>0</v>
      </c>
      <c r="Z217" s="89">
        <f t="shared" si="1369"/>
        <v>0</v>
      </c>
      <c r="AA217" s="89">
        <f t="shared" si="1369"/>
        <v>0</v>
      </c>
      <c r="AB217" s="89">
        <f t="shared" si="1369"/>
        <v>0</v>
      </c>
      <c r="AC217" s="89">
        <f t="shared" si="1369"/>
        <v>0</v>
      </c>
      <c r="AD217" s="89">
        <f t="shared" si="1369"/>
        <v>0</v>
      </c>
      <c r="AE217" s="89">
        <f t="shared" si="1369"/>
        <v>0</v>
      </c>
      <c r="AF217" s="89">
        <f t="shared" si="1369"/>
        <v>0</v>
      </c>
      <c r="AG217" s="89">
        <f t="shared" si="1369"/>
        <v>0</v>
      </c>
      <c r="AH217" s="89">
        <f t="shared" si="1369"/>
        <v>0</v>
      </c>
      <c r="AI217" s="89">
        <f t="shared" si="1369"/>
        <v>0</v>
      </c>
      <c r="AJ217" s="89">
        <f t="shared" si="1369"/>
        <v>0</v>
      </c>
      <c r="AK217" s="89">
        <f t="shared" si="1369"/>
        <v>0</v>
      </c>
      <c r="AL217" s="89">
        <f t="shared" si="1369"/>
        <v>0</v>
      </c>
      <c r="AM217" s="89">
        <f t="shared" si="1369"/>
        <v>0</v>
      </c>
      <c r="AN217" s="123"/>
      <c r="AO217" s="83">
        <f>SUM(D217:O217)</f>
        <v>0</v>
      </c>
      <c r="AP217" s="83">
        <f>SUM(P217:AA217)</f>
        <v>0</v>
      </c>
      <c r="AQ217" s="83">
        <f>SUM(AB217:AM217)</f>
        <v>0</v>
      </c>
    </row>
    <row r="218" spans="1:44" s="64" customFormat="1" ht="13.2" outlineLevel="1">
      <c r="A218" s="147" t="s">
        <v>211</v>
      </c>
      <c r="B218" s="126" t="s">
        <v>161</v>
      </c>
      <c r="C218" s="82"/>
      <c r="D218" s="89"/>
      <c r="E218" s="89">
        <f t="shared" ref="E218:AM218" si="1370">-D224/2</f>
        <v>0</v>
      </c>
      <c r="F218" s="89">
        <f t="shared" si="1370"/>
        <v>0</v>
      </c>
      <c r="G218" s="89">
        <f t="shared" si="1370"/>
        <v>0</v>
      </c>
      <c r="H218" s="89">
        <f t="shared" si="1370"/>
        <v>0</v>
      </c>
      <c r="I218" s="89">
        <f t="shared" si="1370"/>
        <v>0</v>
      </c>
      <c r="J218" s="89">
        <f t="shared" si="1370"/>
        <v>0</v>
      </c>
      <c r="K218" s="89">
        <f t="shared" si="1370"/>
        <v>0</v>
      </c>
      <c r="L218" s="89">
        <f t="shared" si="1370"/>
        <v>0</v>
      </c>
      <c r="M218" s="89">
        <f t="shared" si="1370"/>
        <v>0</v>
      </c>
      <c r="N218" s="89">
        <f t="shared" si="1370"/>
        <v>0</v>
      </c>
      <c r="O218" s="89">
        <f t="shared" si="1370"/>
        <v>0</v>
      </c>
      <c r="P218" s="89">
        <f t="shared" si="1370"/>
        <v>0</v>
      </c>
      <c r="Q218" s="89">
        <f t="shared" si="1370"/>
        <v>0</v>
      </c>
      <c r="R218" s="89">
        <f t="shared" si="1370"/>
        <v>0</v>
      </c>
      <c r="S218" s="89">
        <f t="shared" si="1370"/>
        <v>0</v>
      </c>
      <c r="T218" s="89">
        <f t="shared" si="1370"/>
        <v>0</v>
      </c>
      <c r="U218" s="89">
        <f t="shared" si="1370"/>
        <v>0</v>
      </c>
      <c r="V218" s="89">
        <f t="shared" si="1370"/>
        <v>0</v>
      </c>
      <c r="W218" s="89">
        <f t="shared" si="1370"/>
        <v>0</v>
      </c>
      <c r="X218" s="89">
        <f t="shared" si="1370"/>
        <v>0</v>
      </c>
      <c r="Y218" s="89">
        <f t="shared" si="1370"/>
        <v>0</v>
      </c>
      <c r="Z218" s="89">
        <f t="shared" si="1370"/>
        <v>0</v>
      </c>
      <c r="AA218" s="89">
        <f t="shared" si="1370"/>
        <v>0</v>
      </c>
      <c r="AB218" s="89">
        <f t="shared" si="1370"/>
        <v>0</v>
      </c>
      <c r="AC218" s="89">
        <f t="shared" si="1370"/>
        <v>0</v>
      </c>
      <c r="AD218" s="89">
        <f t="shared" si="1370"/>
        <v>0</v>
      </c>
      <c r="AE218" s="89">
        <f t="shared" si="1370"/>
        <v>0</v>
      </c>
      <c r="AF218" s="89">
        <f t="shared" si="1370"/>
        <v>0</v>
      </c>
      <c r="AG218" s="89">
        <f t="shared" si="1370"/>
        <v>0</v>
      </c>
      <c r="AH218" s="89">
        <f t="shared" si="1370"/>
        <v>0</v>
      </c>
      <c r="AI218" s="89">
        <f t="shared" si="1370"/>
        <v>0</v>
      </c>
      <c r="AJ218" s="89">
        <f t="shared" si="1370"/>
        <v>0</v>
      </c>
      <c r="AK218" s="89">
        <f t="shared" si="1370"/>
        <v>0</v>
      </c>
      <c r="AL218" s="89">
        <f t="shared" si="1370"/>
        <v>0</v>
      </c>
      <c r="AM218" s="89">
        <f t="shared" si="1370"/>
        <v>0</v>
      </c>
      <c r="AN218" s="123"/>
      <c r="AO218" s="83">
        <f>SUM(D218:O218)</f>
        <v>0</v>
      </c>
      <c r="AP218" s="83">
        <f>SUM(P218:AA218)</f>
        <v>0</v>
      </c>
      <c r="AQ218" s="83">
        <f>SUM(AB218:AM218)</f>
        <v>0</v>
      </c>
    </row>
    <row r="219" spans="1:44" s="130" customFormat="1" ht="13.2" outlineLevel="1">
      <c r="A219" s="147" t="s">
        <v>163</v>
      </c>
      <c r="B219" s="126" t="s">
        <v>164</v>
      </c>
      <c r="C219" s="127"/>
      <c r="D219" s="125">
        <v>12</v>
      </c>
      <c r="E219" s="125">
        <v>12</v>
      </c>
      <c r="F219" s="125">
        <v>12</v>
      </c>
      <c r="G219" s="125">
        <v>12</v>
      </c>
      <c r="H219" s="125">
        <v>12</v>
      </c>
      <c r="I219" s="125">
        <v>12</v>
      </c>
      <c r="J219" s="125">
        <v>12</v>
      </c>
      <c r="K219" s="125">
        <v>12</v>
      </c>
      <c r="L219" s="125">
        <v>12</v>
      </c>
      <c r="M219" s="125">
        <v>12</v>
      </c>
      <c r="N219" s="125">
        <v>12</v>
      </c>
      <c r="O219" s="125">
        <v>12</v>
      </c>
      <c r="P219" s="125">
        <v>12</v>
      </c>
      <c r="Q219" s="125">
        <v>12</v>
      </c>
      <c r="R219" s="125">
        <v>12</v>
      </c>
      <c r="S219" s="125">
        <v>12</v>
      </c>
      <c r="T219" s="125">
        <v>12</v>
      </c>
      <c r="U219" s="125">
        <v>12</v>
      </c>
      <c r="V219" s="125">
        <v>12</v>
      </c>
      <c r="W219" s="125">
        <v>12</v>
      </c>
      <c r="X219" s="125">
        <v>12</v>
      </c>
      <c r="Y219" s="125">
        <v>12</v>
      </c>
      <c r="Z219" s="125">
        <v>12</v>
      </c>
      <c r="AA219" s="125">
        <v>12</v>
      </c>
      <c r="AB219" s="125">
        <v>12</v>
      </c>
      <c r="AC219" s="125">
        <v>12</v>
      </c>
      <c r="AD219" s="125">
        <v>12</v>
      </c>
      <c r="AE219" s="125">
        <v>12</v>
      </c>
      <c r="AF219" s="125">
        <v>12</v>
      </c>
      <c r="AG219" s="125">
        <v>12</v>
      </c>
      <c r="AH219" s="125">
        <v>12</v>
      </c>
      <c r="AI219" s="125">
        <v>12</v>
      </c>
      <c r="AJ219" s="125">
        <v>12</v>
      </c>
      <c r="AK219" s="125">
        <v>12</v>
      </c>
      <c r="AL219" s="125">
        <v>12</v>
      </c>
      <c r="AM219" s="125">
        <v>12</v>
      </c>
      <c r="AN219" s="128"/>
      <c r="AO219" s="83">
        <f>AVERAGE(D219:O219)</f>
        <v>12</v>
      </c>
      <c r="AP219" s="83">
        <f>AVERAGE(P219:AA219)</f>
        <v>12</v>
      </c>
      <c r="AQ219" s="83">
        <f>AVERAGE(AB219:AM219)</f>
        <v>12</v>
      </c>
    </row>
    <row r="220" spans="1:44" s="64" customFormat="1" ht="13.2" outlineLevel="1">
      <c r="A220" s="147" t="s">
        <v>212</v>
      </c>
      <c r="B220" s="126" t="s">
        <v>161</v>
      </c>
      <c r="C220" s="82"/>
      <c r="D220" s="123">
        <f>C221/D219</f>
        <v>0</v>
      </c>
      <c r="E220" s="123">
        <f>D221/E219</f>
        <v>0</v>
      </c>
      <c r="F220" s="123">
        <f>E221/F219</f>
        <v>0</v>
      </c>
      <c r="G220" s="123">
        <f>F221/G219</f>
        <v>0</v>
      </c>
      <c r="H220" s="123">
        <f t="shared" ref="H220" si="1371">G221/H219</f>
        <v>0</v>
      </c>
      <c r="I220" s="123">
        <f t="shared" ref="I220" si="1372">H221/I219</f>
        <v>0</v>
      </c>
      <c r="J220" s="123">
        <f t="shared" ref="J220" si="1373">I221/J219</f>
        <v>0</v>
      </c>
      <c r="K220" s="123">
        <f t="shared" ref="K220" si="1374">J221/K219</f>
        <v>0</v>
      </c>
      <c r="L220" s="123">
        <f t="shared" ref="L220" si="1375">K221/L219</f>
        <v>0</v>
      </c>
      <c r="M220" s="123">
        <f t="shared" ref="M220" si="1376">L221/M219</f>
        <v>0</v>
      </c>
      <c r="N220" s="123">
        <f t="shared" ref="N220" si="1377">M221/N219</f>
        <v>0</v>
      </c>
      <c r="O220" s="123">
        <f t="shared" ref="O220" si="1378">N221/O219</f>
        <v>0</v>
      </c>
      <c r="P220" s="123">
        <f t="shared" ref="P220" si="1379">O221/P219</f>
        <v>0</v>
      </c>
      <c r="Q220" s="123">
        <f t="shared" ref="Q220" si="1380">P221/Q219</f>
        <v>0</v>
      </c>
      <c r="R220" s="123">
        <f t="shared" ref="R220" si="1381">Q221/R219</f>
        <v>0</v>
      </c>
      <c r="S220" s="123">
        <f t="shared" ref="S220" si="1382">R221/S219</f>
        <v>0</v>
      </c>
      <c r="T220" s="123">
        <f t="shared" ref="T220" si="1383">S221/T219</f>
        <v>0</v>
      </c>
      <c r="U220" s="123">
        <f t="shared" ref="U220" si="1384">T221/U219</f>
        <v>0</v>
      </c>
      <c r="V220" s="123">
        <f t="shared" ref="V220" si="1385">U221/V219</f>
        <v>0</v>
      </c>
      <c r="W220" s="123">
        <f t="shared" ref="W220" si="1386">V221/W219</f>
        <v>0</v>
      </c>
      <c r="X220" s="123">
        <f t="shared" ref="X220" si="1387">W221/X219</f>
        <v>0</v>
      </c>
      <c r="Y220" s="123">
        <f t="shared" ref="Y220" si="1388">X221/Y219</f>
        <v>0</v>
      </c>
      <c r="Z220" s="123">
        <f t="shared" ref="Z220" si="1389">Y221/Z219</f>
        <v>0</v>
      </c>
      <c r="AA220" s="123">
        <f t="shared" ref="AA220" si="1390">Z221/AA219</f>
        <v>0</v>
      </c>
      <c r="AB220" s="123">
        <f t="shared" ref="AB220" si="1391">AA221/AB219</f>
        <v>0</v>
      </c>
      <c r="AC220" s="123">
        <f t="shared" ref="AC220" si="1392">AB221/AC219</f>
        <v>0</v>
      </c>
      <c r="AD220" s="123">
        <f t="shared" ref="AD220" si="1393">AC221/AD219</f>
        <v>0</v>
      </c>
      <c r="AE220" s="123">
        <f t="shared" ref="AE220" si="1394">AD221/AE219</f>
        <v>0</v>
      </c>
      <c r="AF220" s="123">
        <f t="shared" ref="AF220" si="1395">AE221/AF219</f>
        <v>0</v>
      </c>
      <c r="AG220" s="123">
        <f t="shared" ref="AG220" si="1396">AF221/AG219</f>
        <v>0</v>
      </c>
      <c r="AH220" s="123">
        <f t="shared" ref="AH220" si="1397">AG221/AH219</f>
        <v>0</v>
      </c>
      <c r="AI220" s="123">
        <f t="shared" ref="AI220" si="1398">AH221/AI219</f>
        <v>0</v>
      </c>
      <c r="AJ220" s="123">
        <f t="shared" ref="AJ220" si="1399">AI221/AJ219</f>
        <v>0</v>
      </c>
      <c r="AK220" s="123">
        <f t="shared" ref="AK220" si="1400">AJ221/AK219</f>
        <v>0</v>
      </c>
      <c r="AL220" s="123">
        <f t="shared" ref="AL220" si="1401">AK221/AL219</f>
        <v>0</v>
      </c>
      <c r="AM220" s="123">
        <f t="shared" ref="AM220" si="1402">AL221/AM219</f>
        <v>0</v>
      </c>
      <c r="AN220" s="123"/>
      <c r="AO220" s="83">
        <f>SUM(D220:O220)</f>
        <v>0</v>
      </c>
      <c r="AP220" s="83">
        <f>SUM(P220:AA220)</f>
        <v>0</v>
      </c>
      <c r="AQ220" s="83">
        <f>SUM(AB220:AM220)</f>
        <v>0</v>
      </c>
    </row>
    <row r="221" spans="1:44" s="86" customFormat="1" ht="13.2" outlineLevel="1">
      <c r="A221" s="147" t="s">
        <v>213</v>
      </c>
      <c r="B221" s="126" t="s">
        <v>161</v>
      </c>
      <c r="C221" s="125"/>
      <c r="D221" s="132">
        <f>C221+D217-D220+D218</f>
        <v>0</v>
      </c>
      <c r="E221" s="132">
        <f>D221+E217-E220+E218</f>
        <v>0</v>
      </c>
      <c r="F221" s="132">
        <f t="shared" ref="F221" si="1403">E221+F217-F220+F218</f>
        <v>0</v>
      </c>
      <c r="G221" s="132">
        <f t="shared" ref="G221" si="1404">F221+G217-G220+G218</f>
        <v>0</v>
      </c>
      <c r="H221" s="132">
        <f t="shared" ref="H221" si="1405">G221+H217-H220+H218</f>
        <v>0</v>
      </c>
      <c r="I221" s="132">
        <f t="shared" ref="I221" si="1406">H221+I217-I220+I218</f>
        <v>0</v>
      </c>
      <c r="J221" s="132">
        <f t="shared" ref="J221" si="1407">I221+J217-J220+J218</f>
        <v>0</v>
      </c>
      <c r="K221" s="132">
        <f t="shared" ref="K221" si="1408">J221+K217-K220+K218</f>
        <v>0</v>
      </c>
      <c r="L221" s="132">
        <f t="shared" ref="L221" si="1409">K221+L217-L220+L218</f>
        <v>0</v>
      </c>
      <c r="M221" s="132">
        <f t="shared" ref="M221" si="1410">L221+M217-M220+M218</f>
        <v>0</v>
      </c>
      <c r="N221" s="132">
        <f t="shared" ref="N221" si="1411">M221+N217-N220+N218</f>
        <v>0</v>
      </c>
      <c r="O221" s="132">
        <f t="shared" ref="O221" si="1412">N221+O217-O220+O218</f>
        <v>0</v>
      </c>
      <c r="P221" s="132">
        <f t="shared" ref="P221" si="1413">O221+P217-P220+P218</f>
        <v>0</v>
      </c>
      <c r="Q221" s="132">
        <f t="shared" ref="Q221" si="1414">P221+Q217-Q220+Q218</f>
        <v>0</v>
      </c>
      <c r="R221" s="132">
        <f t="shared" ref="R221" si="1415">Q221+R217-R220+R218</f>
        <v>0</v>
      </c>
      <c r="S221" s="132">
        <f t="shared" ref="S221" si="1416">R221+S217-S220+S218</f>
        <v>0</v>
      </c>
      <c r="T221" s="132">
        <f t="shared" ref="T221" si="1417">S221+T217-T220+T218</f>
        <v>0</v>
      </c>
      <c r="U221" s="132">
        <f t="shared" ref="U221" si="1418">T221+U217-U220+U218</f>
        <v>0</v>
      </c>
      <c r="V221" s="132">
        <f t="shared" ref="V221" si="1419">U221+V217-V220+V218</f>
        <v>0</v>
      </c>
      <c r="W221" s="132">
        <f t="shared" ref="W221" si="1420">V221+W217-W220+W218</f>
        <v>0</v>
      </c>
      <c r="X221" s="132">
        <f t="shared" ref="X221" si="1421">W221+X217-X220+X218</f>
        <v>0</v>
      </c>
      <c r="Y221" s="132">
        <f t="shared" ref="Y221" si="1422">X221+Y217-Y220+Y218</f>
        <v>0</v>
      </c>
      <c r="Z221" s="132">
        <f t="shared" ref="Z221" si="1423">Y221+Z217-Z220+Z218</f>
        <v>0</v>
      </c>
      <c r="AA221" s="132">
        <f t="shared" ref="AA221" si="1424">Z221+AA217-AA220+AA218</f>
        <v>0</v>
      </c>
      <c r="AB221" s="132">
        <f t="shared" ref="AB221" si="1425">AA221+AB217-AB220+AB218</f>
        <v>0</v>
      </c>
      <c r="AC221" s="132">
        <f t="shared" ref="AC221" si="1426">AB221+AC217-AC220+AC218</f>
        <v>0</v>
      </c>
      <c r="AD221" s="132">
        <f t="shared" ref="AD221" si="1427">AC221+AD217-AD220+AD218</f>
        <v>0</v>
      </c>
      <c r="AE221" s="132">
        <f t="shared" ref="AE221" si="1428">AD221+AE217-AE220+AE218</f>
        <v>0</v>
      </c>
      <c r="AF221" s="132">
        <f t="shared" ref="AF221" si="1429">AE221+AF217-AF220+AF218</f>
        <v>0</v>
      </c>
      <c r="AG221" s="132">
        <f t="shared" ref="AG221" si="1430">AF221+AG217-AG220+AG218</f>
        <v>0</v>
      </c>
      <c r="AH221" s="132">
        <f t="shared" ref="AH221" si="1431">AG221+AH217-AH220+AH218</f>
        <v>0</v>
      </c>
      <c r="AI221" s="132">
        <f t="shared" ref="AI221" si="1432">AH221+AI217-AI220+AI218</f>
        <v>0</v>
      </c>
      <c r="AJ221" s="132">
        <f t="shared" ref="AJ221" si="1433">AI221+AJ217-AJ220+AJ218</f>
        <v>0</v>
      </c>
      <c r="AK221" s="132">
        <f t="shared" ref="AK221" si="1434">AJ221+AK217-AK220+AK218</f>
        <v>0</v>
      </c>
      <c r="AL221" s="132">
        <f t="shared" ref="AL221" si="1435">AK221+AL217-AL220+AL218</f>
        <v>0</v>
      </c>
      <c r="AM221" s="132">
        <f t="shared" ref="AM221" si="1436">AL221+AM217-AM220+AM218</f>
        <v>0</v>
      </c>
      <c r="AN221" s="84"/>
      <c r="AO221" s="83">
        <f>O221</f>
        <v>0</v>
      </c>
      <c r="AP221" s="83">
        <f>AA221</f>
        <v>0</v>
      </c>
      <c r="AQ221" s="83">
        <f>AM221</f>
        <v>0</v>
      </c>
    </row>
    <row r="222" spans="1:44" s="64" customFormat="1" ht="13.2" outlineLevel="1">
      <c r="A222" s="147" t="s">
        <v>170</v>
      </c>
      <c r="B222" s="126" t="s">
        <v>168</v>
      </c>
      <c r="C222" s="82"/>
      <c r="D222" s="133">
        <v>0.14000000000000001</v>
      </c>
      <c r="E222" s="133">
        <v>0.14000000000000001</v>
      </c>
      <c r="F222" s="133">
        <v>0.14000000000000001</v>
      </c>
      <c r="G222" s="133">
        <v>0.14000000000000001</v>
      </c>
      <c r="H222" s="133">
        <v>0.14000000000000001</v>
      </c>
      <c r="I222" s="133">
        <v>0.14000000000000001</v>
      </c>
      <c r="J222" s="133">
        <v>0.14000000000000001</v>
      </c>
      <c r="K222" s="133">
        <v>0.14000000000000001</v>
      </c>
      <c r="L222" s="133">
        <v>0.14000000000000001</v>
      </c>
      <c r="M222" s="133">
        <v>0.14000000000000001</v>
      </c>
      <c r="N222" s="133">
        <v>0.14000000000000001</v>
      </c>
      <c r="O222" s="133">
        <v>0.14000000000000001</v>
      </c>
      <c r="P222" s="133">
        <v>0.14000000000000001</v>
      </c>
      <c r="Q222" s="133">
        <v>0.14000000000000001</v>
      </c>
      <c r="R222" s="133">
        <v>0.14000000000000001</v>
      </c>
      <c r="S222" s="133">
        <v>0.14000000000000001</v>
      </c>
      <c r="T222" s="133">
        <v>0.14000000000000001</v>
      </c>
      <c r="U222" s="133">
        <v>0.14000000000000001</v>
      </c>
      <c r="V222" s="133">
        <v>0.14000000000000001</v>
      </c>
      <c r="W222" s="133">
        <v>0.14000000000000001</v>
      </c>
      <c r="X222" s="133">
        <v>0.14000000000000001</v>
      </c>
      <c r="Y222" s="133">
        <v>0.14000000000000001</v>
      </c>
      <c r="Z222" s="133">
        <v>0.14000000000000001</v>
      </c>
      <c r="AA222" s="133">
        <v>0.14000000000000001</v>
      </c>
      <c r="AB222" s="133">
        <v>0.14000000000000001</v>
      </c>
      <c r="AC222" s="133">
        <v>0.14000000000000001</v>
      </c>
      <c r="AD222" s="133">
        <v>0.14000000000000001</v>
      </c>
      <c r="AE222" s="133">
        <v>0.14000000000000001</v>
      </c>
      <c r="AF222" s="133">
        <v>0.14000000000000001</v>
      </c>
      <c r="AG222" s="133">
        <v>0.14000000000000001</v>
      </c>
      <c r="AH222" s="133">
        <v>0.14000000000000001</v>
      </c>
      <c r="AI222" s="133">
        <v>0.14000000000000001</v>
      </c>
      <c r="AJ222" s="133">
        <v>0.14000000000000001</v>
      </c>
      <c r="AK222" s="133">
        <v>0.14000000000000001</v>
      </c>
      <c r="AL222" s="133">
        <v>0.14000000000000001</v>
      </c>
      <c r="AM222" s="133">
        <v>0.14000000000000001</v>
      </c>
      <c r="AN222" s="123"/>
      <c r="AO222" s="135">
        <f>AVERAGE(D222:O222)</f>
        <v>0.14000000000000004</v>
      </c>
      <c r="AP222" s="135">
        <f>AVERAGE(P222:AA222)</f>
        <v>0.14000000000000004</v>
      </c>
      <c r="AQ222" s="135">
        <f>AVERAGE(AB222:AM222)</f>
        <v>0.14000000000000004</v>
      </c>
    </row>
    <row r="223" spans="1:44" s="64" customFormat="1" ht="13.2" outlineLevel="1">
      <c r="A223" s="147" t="s">
        <v>171</v>
      </c>
      <c r="B223" s="126" t="s">
        <v>168</v>
      </c>
      <c r="C223" s="82"/>
      <c r="D223" s="133">
        <v>0.16</v>
      </c>
      <c r="E223" s="133">
        <v>0.16</v>
      </c>
      <c r="F223" s="133">
        <v>0.16</v>
      </c>
      <c r="G223" s="133">
        <v>0.16</v>
      </c>
      <c r="H223" s="133">
        <v>0.16</v>
      </c>
      <c r="I223" s="133">
        <v>0.16</v>
      </c>
      <c r="J223" s="133">
        <v>0.16</v>
      </c>
      <c r="K223" s="133">
        <v>0.16</v>
      </c>
      <c r="L223" s="133">
        <v>0.16</v>
      </c>
      <c r="M223" s="133">
        <v>0.16</v>
      </c>
      <c r="N223" s="133">
        <v>0.16</v>
      </c>
      <c r="O223" s="133">
        <v>0.16</v>
      </c>
      <c r="P223" s="133">
        <v>0.16</v>
      </c>
      <c r="Q223" s="133">
        <v>0.16</v>
      </c>
      <c r="R223" s="133">
        <v>0.16</v>
      </c>
      <c r="S223" s="133">
        <v>0.16</v>
      </c>
      <c r="T223" s="133">
        <v>0.16</v>
      </c>
      <c r="U223" s="133">
        <v>0.16</v>
      </c>
      <c r="V223" s="133">
        <v>0.16</v>
      </c>
      <c r="W223" s="133">
        <v>0.16</v>
      </c>
      <c r="X223" s="133">
        <v>0.16</v>
      </c>
      <c r="Y223" s="133">
        <v>0.16</v>
      </c>
      <c r="Z223" s="133">
        <v>0.16</v>
      </c>
      <c r="AA223" s="133">
        <v>0.16</v>
      </c>
      <c r="AB223" s="133">
        <v>0.16</v>
      </c>
      <c r="AC223" s="133">
        <v>0.16</v>
      </c>
      <c r="AD223" s="133">
        <v>0.16</v>
      </c>
      <c r="AE223" s="133">
        <v>0.16</v>
      </c>
      <c r="AF223" s="133">
        <v>0.16</v>
      </c>
      <c r="AG223" s="133">
        <v>0.16</v>
      </c>
      <c r="AH223" s="133">
        <v>0.16</v>
      </c>
      <c r="AI223" s="133">
        <v>0.16</v>
      </c>
      <c r="AJ223" s="133">
        <v>0.16</v>
      </c>
      <c r="AK223" s="133">
        <v>0.16</v>
      </c>
      <c r="AL223" s="133">
        <v>0.16</v>
      </c>
      <c r="AM223" s="133">
        <v>0.16</v>
      </c>
      <c r="AN223" s="123"/>
      <c r="AO223" s="135">
        <f>AVERAGE(D223:O223)</f>
        <v>0.15999999999999998</v>
      </c>
      <c r="AP223" s="135">
        <f>AVERAGE(P223:AA223)</f>
        <v>0.15999999999999998</v>
      </c>
      <c r="AQ223" s="135">
        <f>AVERAGE(AB223:AM223)</f>
        <v>0.15999999999999998</v>
      </c>
    </row>
    <row r="224" spans="1:44" s="64" customFormat="1" ht="13.2" outlineLevel="1">
      <c r="A224" s="147" t="s">
        <v>214</v>
      </c>
      <c r="B224" s="126" t="s">
        <v>161</v>
      </c>
      <c r="C224" s="82"/>
      <c r="D224" s="132">
        <f t="shared" ref="D224:AM224" si="1437">-(C221+D221)/2*D222/12</f>
        <v>0</v>
      </c>
      <c r="E224" s="132">
        <f t="shared" si="1437"/>
        <v>0</v>
      </c>
      <c r="F224" s="132">
        <f t="shared" si="1437"/>
        <v>0</v>
      </c>
      <c r="G224" s="132">
        <f t="shared" si="1437"/>
        <v>0</v>
      </c>
      <c r="H224" s="132">
        <f t="shared" si="1437"/>
        <v>0</v>
      </c>
      <c r="I224" s="132">
        <f t="shared" si="1437"/>
        <v>0</v>
      </c>
      <c r="J224" s="132">
        <f t="shared" si="1437"/>
        <v>0</v>
      </c>
      <c r="K224" s="132">
        <f t="shared" si="1437"/>
        <v>0</v>
      </c>
      <c r="L224" s="132">
        <f t="shared" si="1437"/>
        <v>0</v>
      </c>
      <c r="M224" s="132">
        <f t="shared" si="1437"/>
        <v>0</v>
      </c>
      <c r="N224" s="132">
        <f t="shared" si="1437"/>
        <v>0</v>
      </c>
      <c r="O224" s="132">
        <f t="shared" si="1437"/>
        <v>0</v>
      </c>
      <c r="P224" s="132">
        <f t="shared" si="1437"/>
        <v>0</v>
      </c>
      <c r="Q224" s="132">
        <f t="shared" si="1437"/>
        <v>0</v>
      </c>
      <c r="R224" s="132">
        <f t="shared" si="1437"/>
        <v>0</v>
      </c>
      <c r="S224" s="132">
        <f t="shared" si="1437"/>
        <v>0</v>
      </c>
      <c r="T224" s="132">
        <f t="shared" si="1437"/>
        <v>0</v>
      </c>
      <c r="U224" s="132">
        <f t="shared" si="1437"/>
        <v>0</v>
      </c>
      <c r="V224" s="132">
        <f t="shared" si="1437"/>
        <v>0</v>
      </c>
      <c r="W224" s="132">
        <f t="shared" si="1437"/>
        <v>0</v>
      </c>
      <c r="X224" s="132">
        <f t="shared" si="1437"/>
        <v>0</v>
      </c>
      <c r="Y224" s="132">
        <f t="shared" si="1437"/>
        <v>0</v>
      </c>
      <c r="Z224" s="132">
        <f t="shared" si="1437"/>
        <v>0</v>
      </c>
      <c r="AA224" s="132">
        <f t="shared" si="1437"/>
        <v>0</v>
      </c>
      <c r="AB224" s="132">
        <f t="shared" si="1437"/>
        <v>0</v>
      </c>
      <c r="AC224" s="132">
        <f t="shared" si="1437"/>
        <v>0</v>
      </c>
      <c r="AD224" s="132">
        <f t="shared" si="1437"/>
        <v>0</v>
      </c>
      <c r="AE224" s="132">
        <f t="shared" si="1437"/>
        <v>0</v>
      </c>
      <c r="AF224" s="132">
        <f t="shared" si="1437"/>
        <v>0</v>
      </c>
      <c r="AG224" s="132">
        <f t="shared" si="1437"/>
        <v>0</v>
      </c>
      <c r="AH224" s="132">
        <f t="shared" si="1437"/>
        <v>0</v>
      </c>
      <c r="AI224" s="132">
        <f t="shared" si="1437"/>
        <v>0</v>
      </c>
      <c r="AJ224" s="132">
        <f t="shared" si="1437"/>
        <v>0</v>
      </c>
      <c r="AK224" s="132">
        <f t="shared" si="1437"/>
        <v>0</v>
      </c>
      <c r="AL224" s="132">
        <f t="shared" si="1437"/>
        <v>0</v>
      </c>
      <c r="AM224" s="132">
        <f t="shared" si="1437"/>
        <v>0</v>
      </c>
      <c r="AN224" s="123"/>
      <c r="AO224" s="83">
        <f>SUM(D224:O224)</f>
        <v>0</v>
      </c>
      <c r="AP224" s="83">
        <f>SUM(P224:AA224)</f>
        <v>0</v>
      </c>
      <c r="AQ224" s="83">
        <f>SUM(AB224:AM224)</f>
        <v>0</v>
      </c>
    </row>
    <row r="225" spans="1:43" s="64" customFormat="1" ht="13.2" outlineLevel="1">
      <c r="A225" s="147" t="s">
        <v>215</v>
      </c>
      <c r="B225" s="126" t="s">
        <v>161</v>
      </c>
      <c r="C225" s="82"/>
      <c r="D225" s="132">
        <f t="shared" ref="D225:AM225" si="1438">(C221+D221)/2*D223/12</f>
        <v>0</v>
      </c>
      <c r="E225" s="132">
        <f t="shared" si="1438"/>
        <v>0</v>
      </c>
      <c r="F225" s="132">
        <f t="shared" si="1438"/>
        <v>0</v>
      </c>
      <c r="G225" s="132">
        <f t="shared" si="1438"/>
        <v>0</v>
      </c>
      <c r="H225" s="132">
        <f t="shared" si="1438"/>
        <v>0</v>
      </c>
      <c r="I225" s="132">
        <f t="shared" si="1438"/>
        <v>0</v>
      </c>
      <c r="J225" s="132">
        <f t="shared" si="1438"/>
        <v>0</v>
      </c>
      <c r="K225" s="132">
        <f t="shared" si="1438"/>
        <v>0</v>
      </c>
      <c r="L225" s="132">
        <f t="shared" si="1438"/>
        <v>0</v>
      </c>
      <c r="M225" s="132">
        <f t="shared" si="1438"/>
        <v>0</v>
      </c>
      <c r="N225" s="132">
        <f t="shared" si="1438"/>
        <v>0</v>
      </c>
      <c r="O225" s="132">
        <f t="shared" si="1438"/>
        <v>0</v>
      </c>
      <c r="P225" s="132">
        <f t="shared" si="1438"/>
        <v>0</v>
      </c>
      <c r="Q225" s="132">
        <f t="shared" si="1438"/>
        <v>0</v>
      </c>
      <c r="R225" s="132">
        <f t="shared" si="1438"/>
        <v>0</v>
      </c>
      <c r="S225" s="132">
        <f t="shared" si="1438"/>
        <v>0</v>
      </c>
      <c r="T225" s="132">
        <f t="shared" si="1438"/>
        <v>0</v>
      </c>
      <c r="U225" s="132">
        <f t="shared" si="1438"/>
        <v>0</v>
      </c>
      <c r="V225" s="132">
        <f t="shared" si="1438"/>
        <v>0</v>
      </c>
      <c r="W225" s="132">
        <f t="shared" si="1438"/>
        <v>0</v>
      </c>
      <c r="X225" s="132">
        <f t="shared" si="1438"/>
        <v>0</v>
      </c>
      <c r="Y225" s="132">
        <f t="shared" si="1438"/>
        <v>0</v>
      </c>
      <c r="Z225" s="132">
        <f t="shared" si="1438"/>
        <v>0</v>
      </c>
      <c r="AA225" s="132">
        <f t="shared" si="1438"/>
        <v>0</v>
      </c>
      <c r="AB225" s="132">
        <f t="shared" si="1438"/>
        <v>0</v>
      </c>
      <c r="AC225" s="132">
        <f t="shared" si="1438"/>
        <v>0</v>
      </c>
      <c r="AD225" s="132">
        <f t="shared" si="1438"/>
        <v>0</v>
      </c>
      <c r="AE225" s="132">
        <f t="shared" si="1438"/>
        <v>0</v>
      </c>
      <c r="AF225" s="132">
        <f t="shared" si="1438"/>
        <v>0</v>
      </c>
      <c r="AG225" s="132">
        <f t="shared" si="1438"/>
        <v>0</v>
      </c>
      <c r="AH225" s="132">
        <f t="shared" si="1438"/>
        <v>0</v>
      </c>
      <c r="AI225" s="132">
        <f t="shared" si="1438"/>
        <v>0</v>
      </c>
      <c r="AJ225" s="132">
        <f t="shared" si="1438"/>
        <v>0</v>
      </c>
      <c r="AK225" s="132">
        <f t="shared" si="1438"/>
        <v>0</v>
      </c>
      <c r="AL225" s="132">
        <f t="shared" si="1438"/>
        <v>0</v>
      </c>
      <c r="AM225" s="132">
        <f t="shared" si="1438"/>
        <v>0</v>
      </c>
      <c r="AN225" s="123"/>
      <c r="AO225" s="83">
        <f>SUM(D225:O225)</f>
        <v>0</v>
      </c>
      <c r="AP225" s="83">
        <f>SUM(P225:AA225)</f>
        <v>0</v>
      </c>
      <c r="AQ225" s="83">
        <f>SUM(AB225:AM225)</f>
        <v>0</v>
      </c>
    </row>
    <row r="226" spans="1:43" s="64" customFormat="1" ht="13.2" outlineLevel="1">
      <c r="A226" s="147" t="s">
        <v>201</v>
      </c>
      <c r="B226" s="126" t="s">
        <v>161</v>
      </c>
      <c r="C226" s="82"/>
      <c r="D226" s="131">
        <f t="shared" ref="D226:AM226" si="1439">SUM(D224:D225)</f>
        <v>0</v>
      </c>
      <c r="E226" s="131">
        <f t="shared" si="1439"/>
        <v>0</v>
      </c>
      <c r="F226" s="131">
        <f t="shared" si="1439"/>
        <v>0</v>
      </c>
      <c r="G226" s="131">
        <f t="shared" si="1439"/>
        <v>0</v>
      </c>
      <c r="H226" s="131">
        <f t="shared" si="1439"/>
        <v>0</v>
      </c>
      <c r="I226" s="131">
        <f t="shared" si="1439"/>
        <v>0</v>
      </c>
      <c r="J226" s="131">
        <f t="shared" si="1439"/>
        <v>0</v>
      </c>
      <c r="K226" s="131">
        <f t="shared" si="1439"/>
        <v>0</v>
      </c>
      <c r="L226" s="131">
        <f t="shared" si="1439"/>
        <v>0</v>
      </c>
      <c r="M226" s="131">
        <f t="shared" si="1439"/>
        <v>0</v>
      </c>
      <c r="N226" s="131">
        <f t="shared" si="1439"/>
        <v>0</v>
      </c>
      <c r="O226" s="131">
        <f t="shared" si="1439"/>
        <v>0</v>
      </c>
      <c r="P226" s="131">
        <f t="shared" si="1439"/>
        <v>0</v>
      </c>
      <c r="Q226" s="131">
        <f t="shared" si="1439"/>
        <v>0</v>
      </c>
      <c r="R226" s="131">
        <f t="shared" si="1439"/>
        <v>0</v>
      </c>
      <c r="S226" s="131">
        <f t="shared" si="1439"/>
        <v>0</v>
      </c>
      <c r="T226" s="131">
        <f t="shared" si="1439"/>
        <v>0</v>
      </c>
      <c r="U226" s="131">
        <f t="shared" si="1439"/>
        <v>0</v>
      </c>
      <c r="V226" s="131">
        <f t="shared" si="1439"/>
        <v>0</v>
      </c>
      <c r="W226" s="131">
        <f t="shared" si="1439"/>
        <v>0</v>
      </c>
      <c r="X226" s="131">
        <f t="shared" si="1439"/>
        <v>0</v>
      </c>
      <c r="Y226" s="131">
        <f t="shared" si="1439"/>
        <v>0</v>
      </c>
      <c r="Z226" s="131">
        <f t="shared" si="1439"/>
        <v>0</v>
      </c>
      <c r="AA226" s="131">
        <f t="shared" si="1439"/>
        <v>0</v>
      </c>
      <c r="AB226" s="131">
        <f t="shared" si="1439"/>
        <v>0</v>
      </c>
      <c r="AC226" s="131">
        <f t="shared" si="1439"/>
        <v>0</v>
      </c>
      <c r="AD226" s="131">
        <f t="shared" si="1439"/>
        <v>0</v>
      </c>
      <c r="AE226" s="131">
        <f t="shared" si="1439"/>
        <v>0</v>
      </c>
      <c r="AF226" s="131">
        <f t="shared" si="1439"/>
        <v>0</v>
      </c>
      <c r="AG226" s="131">
        <f t="shared" si="1439"/>
        <v>0</v>
      </c>
      <c r="AH226" s="131">
        <f t="shared" si="1439"/>
        <v>0</v>
      </c>
      <c r="AI226" s="131">
        <f t="shared" si="1439"/>
        <v>0</v>
      </c>
      <c r="AJ226" s="131">
        <f t="shared" si="1439"/>
        <v>0</v>
      </c>
      <c r="AK226" s="131">
        <f t="shared" si="1439"/>
        <v>0</v>
      </c>
      <c r="AL226" s="131">
        <f t="shared" si="1439"/>
        <v>0</v>
      </c>
      <c r="AM226" s="131">
        <f t="shared" si="1439"/>
        <v>0</v>
      </c>
      <c r="AN226" s="123"/>
      <c r="AO226" s="83">
        <f>SUM(D226:O226)</f>
        <v>0</v>
      </c>
      <c r="AP226" s="83">
        <f>SUM(P226:AA226)</f>
        <v>0</v>
      </c>
      <c r="AQ226" s="83">
        <f>SUM(AB226:AM226)</f>
        <v>0</v>
      </c>
    </row>
    <row r="227" spans="1:43" outlineLevel="1">
      <c r="A227" s="146" t="s">
        <v>154</v>
      </c>
      <c r="AN227" s="60"/>
    </row>
    <row r="228" spans="1:43" outlineLevel="1">
      <c r="A228" s="145" t="s">
        <v>190</v>
      </c>
    </row>
    <row r="229" spans="1:43" s="64" customFormat="1" ht="13.2" outlineLevel="1">
      <c r="A229" s="147" t="s">
        <v>217</v>
      </c>
      <c r="B229" s="122" t="s">
        <v>158</v>
      </c>
      <c r="C229" s="125"/>
      <c r="D229" s="89">
        <f>C229+D231</f>
        <v>0</v>
      </c>
      <c r="E229" s="89">
        <f>D229+E231</f>
        <v>0</v>
      </c>
      <c r="F229" s="89">
        <f t="shared" ref="F229:AM229" si="1440">E229+F231</f>
        <v>0</v>
      </c>
      <c r="G229" s="89">
        <f t="shared" si="1440"/>
        <v>0</v>
      </c>
      <c r="H229" s="89">
        <f t="shared" si="1440"/>
        <v>0</v>
      </c>
      <c r="I229" s="89">
        <f t="shared" si="1440"/>
        <v>0</v>
      </c>
      <c r="J229" s="89">
        <f t="shared" si="1440"/>
        <v>0</v>
      </c>
      <c r="K229" s="89">
        <f t="shared" si="1440"/>
        <v>0</v>
      </c>
      <c r="L229" s="89">
        <f t="shared" si="1440"/>
        <v>0</v>
      </c>
      <c r="M229" s="89">
        <f t="shared" si="1440"/>
        <v>0</v>
      </c>
      <c r="N229" s="89">
        <f t="shared" si="1440"/>
        <v>0</v>
      </c>
      <c r="O229" s="89">
        <f t="shared" si="1440"/>
        <v>0</v>
      </c>
      <c r="P229" s="89">
        <f t="shared" si="1440"/>
        <v>0</v>
      </c>
      <c r="Q229" s="89">
        <f t="shared" si="1440"/>
        <v>0</v>
      </c>
      <c r="R229" s="89">
        <f t="shared" si="1440"/>
        <v>0</v>
      </c>
      <c r="S229" s="89">
        <f t="shared" si="1440"/>
        <v>0</v>
      </c>
      <c r="T229" s="89">
        <f t="shared" si="1440"/>
        <v>0</v>
      </c>
      <c r="U229" s="89">
        <f t="shared" si="1440"/>
        <v>0</v>
      </c>
      <c r="V229" s="89">
        <f t="shared" si="1440"/>
        <v>0</v>
      </c>
      <c r="W229" s="89">
        <f t="shared" si="1440"/>
        <v>0</v>
      </c>
      <c r="X229" s="89">
        <f t="shared" si="1440"/>
        <v>0</v>
      </c>
      <c r="Y229" s="89">
        <f t="shared" si="1440"/>
        <v>0</v>
      </c>
      <c r="Z229" s="89">
        <f t="shared" si="1440"/>
        <v>0</v>
      </c>
      <c r="AA229" s="89">
        <f t="shared" si="1440"/>
        <v>0</v>
      </c>
      <c r="AB229" s="89">
        <f t="shared" si="1440"/>
        <v>0</v>
      </c>
      <c r="AC229" s="89">
        <f t="shared" si="1440"/>
        <v>0</v>
      </c>
      <c r="AD229" s="89">
        <f t="shared" si="1440"/>
        <v>0</v>
      </c>
      <c r="AE229" s="89">
        <f t="shared" si="1440"/>
        <v>0</v>
      </c>
      <c r="AF229" s="89">
        <f t="shared" si="1440"/>
        <v>0</v>
      </c>
      <c r="AG229" s="89">
        <f t="shared" si="1440"/>
        <v>0</v>
      </c>
      <c r="AH229" s="89">
        <f t="shared" si="1440"/>
        <v>0</v>
      </c>
      <c r="AI229" s="89">
        <f t="shared" si="1440"/>
        <v>0</v>
      </c>
      <c r="AJ229" s="89">
        <f t="shared" si="1440"/>
        <v>0</v>
      </c>
      <c r="AK229" s="89">
        <f t="shared" si="1440"/>
        <v>0</v>
      </c>
      <c r="AL229" s="89">
        <f t="shared" si="1440"/>
        <v>0</v>
      </c>
      <c r="AM229" s="89">
        <f t="shared" si="1440"/>
        <v>0</v>
      </c>
      <c r="AN229" s="123"/>
      <c r="AO229" s="83">
        <f>O229</f>
        <v>0</v>
      </c>
      <c r="AP229" s="83">
        <f>AA229</f>
        <v>0</v>
      </c>
      <c r="AQ229" s="83">
        <f>AM229</f>
        <v>0</v>
      </c>
    </row>
    <row r="230" spans="1:43" s="64" customFormat="1" ht="13.2" outlineLevel="1">
      <c r="A230" s="147" t="s">
        <v>216</v>
      </c>
      <c r="B230" s="122" t="s">
        <v>168</v>
      </c>
      <c r="C230" s="82"/>
      <c r="D230" s="133">
        <v>0.01</v>
      </c>
      <c r="E230" s="133">
        <v>0.01</v>
      </c>
      <c r="F230" s="133">
        <v>0.01</v>
      </c>
      <c r="G230" s="133">
        <v>0.01</v>
      </c>
      <c r="H230" s="133">
        <v>0.01</v>
      </c>
      <c r="I230" s="133">
        <v>0.01</v>
      </c>
      <c r="J230" s="133">
        <v>0.01</v>
      </c>
      <c r="K230" s="133">
        <v>0.01</v>
      </c>
      <c r="L230" s="133">
        <v>0.01</v>
      </c>
      <c r="M230" s="133">
        <v>0.01</v>
      </c>
      <c r="N230" s="133">
        <v>0.01</v>
      </c>
      <c r="O230" s="133">
        <v>0.01</v>
      </c>
      <c r="P230" s="133">
        <v>0.01</v>
      </c>
      <c r="Q230" s="133">
        <v>0.01</v>
      </c>
      <c r="R230" s="133">
        <v>0.01</v>
      </c>
      <c r="S230" s="133">
        <v>0.01</v>
      </c>
      <c r="T230" s="133">
        <v>0.01</v>
      </c>
      <c r="U230" s="133">
        <v>0.01</v>
      </c>
      <c r="V230" s="133">
        <v>0.01</v>
      </c>
      <c r="W230" s="133">
        <v>0.01</v>
      </c>
      <c r="X230" s="133">
        <v>0.01</v>
      </c>
      <c r="Y230" s="133">
        <v>0.01</v>
      </c>
      <c r="Z230" s="133">
        <v>0.01</v>
      </c>
      <c r="AA230" s="133">
        <v>0.01</v>
      </c>
      <c r="AB230" s="133">
        <v>0.01</v>
      </c>
      <c r="AC230" s="133">
        <v>0.01</v>
      </c>
      <c r="AD230" s="133">
        <v>0.01</v>
      </c>
      <c r="AE230" s="133">
        <v>0.01</v>
      </c>
      <c r="AF230" s="133">
        <v>0.01</v>
      </c>
      <c r="AG230" s="133">
        <v>0.01</v>
      </c>
      <c r="AH230" s="133">
        <v>0.01</v>
      </c>
      <c r="AI230" s="133">
        <v>0.01</v>
      </c>
      <c r="AJ230" s="133">
        <v>0.01</v>
      </c>
      <c r="AK230" s="133">
        <v>0.01</v>
      </c>
      <c r="AL230" s="133">
        <v>0.01</v>
      </c>
      <c r="AM230" s="133">
        <v>0.01</v>
      </c>
      <c r="AN230" s="123"/>
      <c r="AO230" s="83">
        <f>O230</f>
        <v>0.01</v>
      </c>
      <c r="AP230" s="83">
        <f>AA230</f>
        <v>0.01</v>
      </c>
      <c r="AQ230" s="83">
        <f>AM230</f>
        <v>0.01</v>
      </c>
    </row>
    <row r="231" spans="1:43" s="64" customFormat="1" ht="13.2" outlineLevel="1">
      <c r="A231" s="147" t="s">
        <v>209</v>
      </c>
      <c r="B231" s="122" t="s">
        <v>158</v>
      </c>
      <c r="C231" s="82"/>
      <c r="D231" s="89">
        <f>INT(C229*D230)</f>
        <v>0</v>
      </c>
      <c r="E231" s="89">
        <f>INT(D229*E230)</f>
        <v>0</v>
      </c>
      <c r="F231" s="89">
        <f t="shared" ref="F231" si="1441">INT(E229*F230)</f>
        <v>0</v>
      </c>
      <c r="G231" s="89">
        <f t="shared" ref="G231" si="1442">INT(F229*G230)</f>
        <v>0</v>
      </c>
      <c r="H231" s="89">
        <f t="shared" ref="H231" si="1443">INT(G229*H230)</f>
        <v>0</v>
      </c>
      <c r="I231" s="89">
        <f t="shared" ref="I231" si="1444">INT(H229*I230)</f>
        <v>0</v>
      </c>
      <c r="J231" s="89">
        <f t="shared" ref="J231" si="1445">INT(I229*J230)</f>
        <v>0</v>
      </c>
      <c r="K231" s="89">
        <f t="shared" ref="K231" si="1446">INT(J229*K230)</f>
        <v>0</v>
      </c>
      <c r="L231" s="89">
        <f t="shared" ref="L231" si="1447">INT(K229*L230)</f>
        <v>0</v>
      </c>
      <c r="M231" s="89">
        <f t="shared" ref="M231" si="1448">INT(L229*M230)</f>
        <v>0</v>
      </c>
      <c r="N231" s="89">
        <f t="shared" ref="N231" si="1449">INT(M229*N230)</f>
        <v>0</v>
      </c>
      <c r="O231" s="89">
        <f t="shared" ref="O231" si="1450">INT(N229*O230)</f>
        <v>0</v>
      </c>
      <c r="P231" s="89">
        <f t="shared" ref="P231" si="1451">INT(O229*P230)</f>
        <v>0</v>
      </c>
      <c r="Q231" s="89">
        <f t="shared" ref="Q231" si="1452">INT(P229*Q230)</f>
        <v>0</v>
      </c>
      <c r="R231" s="89">
        <f t="shared" ref="R231" si="1453">INT(Q229*R230)</f>
        <v>0</v>
      </c>
      <c r="S231" s="89">
        <f t="shared" ref="S231" si="1454">INT(R229*S230)</f>
        <v>0</v>
      </c>
      <c r="T231" s="89">
        <f t="shared" ref="T231" si="1455">INT(S229*T230)</f>
        <v>0</v>
      </c>
      <c r="U231" s="89">
        <f t="shared" ref="U231" si="1456">INT(T229*U230)</f>
        <v>0</v>
      </c>
      <c r="V231" s="89">
        <f t="shared" ref="V231" si="1457">INT(U229*V230)</f>
        <v>0</v>
      </c>
      <c r="W231" s="89">
        <f t="shared" ref="W231" si="1458">INT(V229*W230)</f>
        <v>0</v>
      </c>
      <c r="X231" s="89">
        <f t="shared" ref="X231" si="1459">INT(W229*X230)</f>
        <v>0</v>
      </c>
      <c r="Y231" s="89">
        <f t="shared" ref="Y231" si="1460">INT(X229*Y230)</f>
        <v>0</v>
      </c>
      <c r="Z231" s="89">
        <f t="shared" ref="Z231" si="1461">INT(Y229*Z230)</f>
        <v>0</v>
      </c>
      <c r="AA231" s="89">
        <f t="shared" ref="AA231" si="1462">INT(Z229*AA230)</f>
        <v>0</v>
      </c>
      <c r="AB231" s="89">
        <f t="shared" ref="AB231" si="1463">INT(AA229*AB230)</f>
        <v>0</v>
      </c>
      <c r="AC231" s="89">
        <f t="shared" ref="AC231" si="1464">INT(AB229*AC230)</f>
        <v>0</v>
      </c>
      <c r="AD231" s="89">
        <f t="shared" ref="AD231" si="1465">INT(AC229*AD230)</f>
        <v>0</v>
      </c>
      <c r="AE231" s="89">
        <f t="shared" ref="AE231" si="1466">INT(AD229*AE230)</f>
        <v>0</v>
      </c>
      <c r="AF231" s="89">
        <f t="shared" ref="AF231" si="1467">INT(AE229*AF230)</f>
        <v>0</v>
      </c>
      <c r="AG231" s="89">
        <f t="shared" ref="AG231" si="1468">INT(AF229*AG230)</f>
        <v>0</v>
      </c>
      <c r="AH231" s="89">
        <f t="shared" ref="AH231" si="1469">INT(AG229*AH230)</f>
        <v>0</v>
      </c>
      <c r="AI231" s="89">
        <f t="shared" ref="AI231" si="1470">INT(AH229*AI230)</f>
        <v>0</v>
      </c>
      <c r="AJ231" s="89">
        <f t="shared" ref="AJ231" si="1471">INT(AI229*AJ230)</f>
        <v>0</v>
      </c>
      <c r="AK231" s="89">
        <f t="shared" ref="AK231" si="1472">INT(AJ229*AK230)</f>
        <v>0</v>
      </c>
      <c r="AL231" s="89">
        <f t="shared" ref="AL231" si="1473">INT(AK229*AL230)</f>
        <v>0</v>
      </c>
      <c r="AM231" s="89">
        <f t="shared" ref="AM231" si="1474">INT(AL229*AM230)</f>
        <v>0</v>
      </c>
      <c r="AN231" s="123"/>
      <c r="AO231" s="83">
        <f>SUM(D231:O231)</f>
        <v>0</v>
      </c>
      <c r="AP231" s="83">
        <f>SUM(P231:AA231)</f>
        <v>0</v>
      </c>
      <c r="AQ231" s="83">
        <f>SUM(AB231:AM231)</f>
        <v>0</v>
      </c>
    </row>
    <row r="232" spans="1:43" s="64" customFormat="1" ht="13.2" outlineLevel="1">
      <c r="A232" s="147" t="s">
        <v>219</v>
      </c>
      <c r="B232" s="126" t="s">
        <v>161</v>
      </c>
      <c r="C232" s="82"/>
      <c r="D232" s="125">
        <v>50</v>
      </c>
      <c r="E232" s="125">
        <v>50</v>
      </c>
      <c r="F232" s="125">
        <v>50</v>
      </c>
      <c r="G232" s="125">
        <v>50</v>
      </c>
      <c r="H232" s="125">
        <v>50</v>
      </c>
      <c r="I232" s="125">
        <v>50</v>
      </c>
      <c r="J232" s="125">
        <v>50</v>
      </c>
      <c r="K232" s="125">
        <v>50</v>
      </c>
      <c r="L232" s="125">
        <v>50</v>
      </c>
      <c r="M232" s="125">
        <v>50</v>
      </c>
      <c r="N232" s="125">
        <v>50</v>
      </c>
      <c r="O232" s="125">
        <v>50</v>
      </c>
      <c r="P232" s="125">
        <v>50</v>
      </c>
      <c r="Q232" s="125">
        <v>50</v>
      </c>
      <c r="R232" s="125">
        <v>50</v>
      </c>
      <c r="S232" s="125">
        <v>50</v>
      </c>
      <c r="T232" s="125">
        <v>50</v>
      </c>
      <c r="U232" s="125">
        <v>50</v>
      </c>
      <c r="V232" s="125">
        <v>50</v>
      </c>
      <c r="W232" s="125">
        <v>50</v>
      </c>
      <c r="X232" s="125">
        <v>50</v>
      </c>
      <c r="Y232" s="125">
        <v>50</v>
      </c>
      <c r="Z232" s="125">
        <v>50</v>
      </c>
      <c r="AA232" s="125">
        <v>50</v>
      </c>
      <c r="AB232" s="125">
        <v>50</v>
      </c>
      <c r="AC232" s="125">
        <v>50</v>
      </c>
      <c r="AD232" s="125">
        <v>50</v>
      </c>
      <c r="AE232" s="125">
        <v>50</v>
      </c>
      <c r="AF232" s="125">
        <v>50</v>
      </c>
      <c r="AG232" s="125">
        <v>50</v>
      </c>
      <c r="AH232" s="125">
        <v>50</v>
      </c>
      <c r="AI232" s="125">
        <v>50</v>
      </c>
      <c r="AJ232" s="125">
        <v>50</v>
      </c>
      <c r="AK232" s="125">
        <v>50</v>
      </c>
      <c r="AL232" s="125">
        <v>50</v>
      </c>
      <c r="AM232" s="125">
        <v>50</v>
      </c>
      <c r="AN232" s="123"/>
      <c r="AO232" s="83">
        <f>AVERAGE(D232:O232)</f>
        <v>50</v>
      </c>
      <c r="AP232" s="83">
        <f>AVERAGE(P232:AA232)</f>
        <v>50</v>
      </c>
      <c r="AQ232" s="83">
        <f>AVERAGE(AB232:AM232)</f>
        <v>50</v>
      </c>
    </row>
    <row r="233" spans="1:43" s="64" customFormat="1" ht="13.2" outlineLevel="1">
      <c r="A233" s="147" t="s">
        <v>210</v>
      </c>
      <c r="B233" s="126" t="s">
        <v>161</v>
      </c>
      <c r="C233" s="82"/>
      <c r="D233" s="89">
        <f>D231*D232</f>
        <v>0</v>
      </c>
      <c r="E233" s="89">
        <f>E231*E232</f>
        <v>0</v>
      </c>
      <c r="F233" s="89">
        <f t="shared" ref="F233:AM233" si="1475">F231*F232</f>
        <v>0</v>
      </c>
      <c r="G233" s="89">
        <f t="shared" si="1475"/>
        <v>0</v>
      </c>
      <c r="H233" s="89">
        <f t="shared" si="1475"/>
        <v>0</v>
      </c>
      <c r="I233" s="89">
        <f t="shared" si="1475"/>
        <v>0</v>
      </c>
      <c r="J233" s="89">
        <f t="shared" si="1475"/>
        <v>0</v>
      </c>
      <c r="K233" s="89">
        <f t="shared" si="1475"/>
        <v>0</v>
      </c>
      <c r="L233" s="89">
        <f t="shared" si="1475"/>
        <v>0</v>
      </c>
      <c r="M233" s="89">
        <f t="shared" si="1475"/>
        <v>0</v>
      </c>
      <c r="N233" s="89">
        <f t="shared" si="1475"/>
        <v>0</v>
      </c>
      <c r="O233" s="89">
        <f t="shared" si="1475"/>
        <v>0</v>
      </c>
      <c r="P233" s="89">
        <f t="shared" si="1475"/>
        <v>0</v>
      </c>
      <c r="Q233" s="89">
        <f t="shared" si="1475"/>
        <v>0</v>
      </c>
      <c r="R233" s="89">
        <f t="shared" si="1475"/>
        <v>0</v>
      </c>
      <c r="S233" s="89">
        <f t="shared" si="1475"/>
        <v>0</v>
      </c>
      <c r="T233" s="89">
        <f t="shared" si="1475"/>
        <v>0</v>
      </c>
      <c r="U233" s="89">
        <f t="shared" si="1475"/>
        <v>0</v>
      </c>
      <c r="V233" s="89">
        <f t="shared" si="1475"/>
        <v>0</v>
      </c>
      <c r="W233" s="89">
        <f t="shared" si="1475"/>
        <v>0</v>
      </c>
      <c r="X233" s="89">
        <f t="shared" si="1475"/>
        <v>0</v>
      </c>
      <c r="Y233" s="89">
        <f t="shared" si="1475"/>
        <v>0</v>
      </c>
      <c r="Z233" s="89">
        <f t="shared" si="1475"/>
        <v>0</v>
      </c>
      <c r="AA233" s="89">
        <f t="shared" si="1475"/>
        <v>0</v>
      </c>
      <c r="AB233" s="89">
        <f t="shared" si="1475"/>
        <v>0</v>
      </c>
      <c r="AC233" s="89">
        <f t="shared" si="1475"/>
        <v>0</v>
      </c>
      <c r="AD233" s="89">
        <f t="shared" si="1475"/>
        <v>0</v>
      </c>
      <c r="AE233" s="89">
        <f t="shared" si="1475"/>
        <v>0</v>
      </c>
      <c r="AF233" s="89">
        <f t="shared" si="1475"/>
        <v>0</v>
      </c>
      <c r="AG233" s="89">
        <f t="shared" si="1475"/>
        <v>0</v>
      </c>
      <c r="AH233" s="89">
        <f t="shared" si="1475"/>
        <v>0</v>
      </c>
      <c r="AI233" s="89">
        <f t="shared" si="1475"/>
        <v>0</v>
      </c>
      <c r="AJ233" s="89">
        <f t="shared" si="1475"/>
        <v>0</v>
      </c>
      <c r="AK233" s="89">
        <f t="shared" si="1475"/>
        <v>0</v>
      </c>
      <c r="AL233" s="89">
        <f t="shared" si="1475"/>
        <v>0</v>
      </c>
      <c r="AM233" s="89">
        <f t="shared" si="1475"/>
        <v>0</v>
      </c>
      <c r="AN233" s="123"/>
      <c r="AO233" s="83">
        <f>SUM(D233:O233)</f>
        <v>0</v>
      </c>
      <c r="AP233" s="83">
        <f>SUM(P233:AA233)</f>
        <v>0</v>
      </c>
      <c r="AQ233" s="83">
        <f>SUM(AB233:AM233)</f>
        <v>0</v>
      </c>
    </row>
    <row r="234" spans="1:43" s="64" customFormat="1" ht="13.2" outlineLevel="1">
      <c r="A234" s="147" t="s">
        <v>211</v>
      </c>
      <c r="B234" s="126" t="s">
        <v>161</v>
      </c>
      <c r="C234" s="82"/>
      <c r="D234" s="89"/>
      <c r="E234" s="89">
        <f t="shared" ref="E234:AM234" si="1476">-D240/2</f>
        <v>0</v>
      </c>
      <c r="F234" s="89">
        <f t="shared" si="1476"/>
        <v>0</v>
      </c>
      <c r="G234" s="89">
        <f t="shared" si="1476"/>
        <v>0</v>
      </c>
      <c r="H234" s="89">
        <f t="shared" si="1476"/>
        <v>0</v>
      </c>
      <c r="I234" s="89">
        <f t="shared" si="1476"/>
        <v>0</v>
      </c>
      <c r="J234" s="89">
        <f t="shared" si="1476"/>
        <v>0</v>
      </c>
      <c r="K234" s="89">
        <f t="shared" si="1476"/>
        <v>0</v>
      </c>
      <c r="L234" s="89">
        <f t="shared" si="1476"/>
        <v>0</v>
      </c>
      <c r="M234" s="89">
        <f t="shared" si="1476"/>
        <v>0</v>
      </c>
      <c r="N234" s="89">
        <f t="shared" si="1476"/>
        <v>0</v>
      </c>
      <c r="O234" s="89">
        <f t="shared" si="1476"/>
        <v>0</v>
      </c>
      <c r="P234" s="89">
        <f t="shared" si="1476"/>
        <v>0</v>
      </c>
      <c r="Q234" s="89">
        <f t="shared" si="1476"/>
        <v>0</v>
      </c>
      <c r="R234" s="89">
        <f t="shared" si="1476"/>
        <v>0</v>
      </c>
      <c r="S234" s="89">
        <f t="shared" si="1476"/>
        <v>0</v>
      </c>
      <c r="T234" s="89">
        <f t="shared" si="1476"/>
        <v>0</v>
      </c>
      <c r="U234" s="89">
        <f t="shared" si="1476"/>
        <v>0</v>
      </c>
      <c r="V234" s="89">
        <f t="shared" si="1476"/>
        <v>0</v>
      </c>
      <c r="W234" s="89">
        <f t="shared" si="1476"/>
        <v>0</v>
      </c>
      <c r="X234" s="89">
        <f t="shared" si="1476"/>
        <v>0</v>
      </c>
      <c r="Y234" s="89">
        <f t="shared" si="1476"/>
        <v>0</v>
      </c>
      <c r="Z234" s="89">
        <f t="shared" si="1476"/>
        <v>0</v>
      </c>
      <c r="AA234" s="89">
        <f t="shared" si="1476"/>
        <v>0</v>
      </c>
      <c r="AB234" s="89">
        <f t="shared" si="1476"/>
        <v>0</v>
      </c>
      <c r="AC234" s="89">
        <f t="shared" si="1476"/>
        <v>0</v>
      </c>
      <c r="AD234" s="89">
        <f t="shared" si="1476"/>
        <v>0</v>
      </c>
      <c r="AE234" s="89">
        <f t="shared" si="1476"/>
        <v>0</v>
      </c>
      <c r="AF234" s="89">
        <f t="shared" si="1476"/>
        <v>0</v>
      </c>
      <c r="AG234" s="89">
        <f t="shared" si="1476"/>
        <v>0</v>
      </c>
      <c r="AH234" s="89">
        <f t="shared" si="1476"/>
        <v>0</v>
      </c>
      <c r="AI234" s="89">
        <f t="shared" si="1476"/>
        <v>0</v>
      </c>
      <c r="AJ234" s="89">
        <f t="shared" si="1476"/>
        <v>0</v>
      </c>
      <c r="AK234" s="89">
        <f t="shared" si="1476"/>
        <v>0</v>
      </c>
      <c r="AL234" s="89">
        <f t="shared" si="1476"/>
        <v>0</v>
      </c>
      <c r="AM234" s="89">
        <f t="shared" si="1476"/>
        <v>0</v>
      </c>
      <c r="AN234" s="123"/>
      <c r="AO234" s="83">
        <f>SUM(D234:O234)</f>
        <v>0</v>
      </c>
      <c r="AP234" s="83">
        <f>SUM(P234:AA234)</f>
        <v>0</v>
      </c>
      <c r="AQ234" s="83">
        <f>SUM(AB234:AM234)</f>
        <v>0</v>
      </c>
    </row>
    <row r="235" spans="1:43" s="130" customFormat="1" ht="13.2" outlineLevel="1">
      <c r="A235" s="147" t="s">
        <v>163</v>
      </c>
      <c r="B235" s="126" t="s">
        <v>164</v>
      </c>
      <c r="C235" s="127"/>
      <c r="D235" s="125">
        <v>12</v>
      </c>
      <c r="E235" s="125">
        <v>12</v>
      </c>
      <c r="F235" s="125">
        <v>12</v>
      </c>
      <c r="G235" s="125">
        <v>12</v>
      </c>
      <c r="H235" s="125">
        <v>12</v>
      </c>
      <c r="I235" s="125">
        <v>12</v>
      </c>
      <c r="J235" s="125">
        <v>12</v>
      </c>
      <c r="K235" s="125">
        <v>12</v>
      </c>
      <c r="L235" s="125">
        <v>12</v>
      </c>
      <c r="M235" s="125">
        <v>12</v>
      </c>
      <c r="N235" s="125">
        <v>12</v>
      </c>
      <c r="O235" s="125">
        <v>12</v>
      </c>
      <c r="P235" s="125">
        <v>12</v>
      </c>
      <c r="Q235" s="125">
        <v>12</v>
      </c>
      <c r="R235" s="125">
        <v>12</v>
      </c>
      <c r="S235" s="125">
        <v>12</v>
      </c>
      <c r="T235" s="125">
        <v>12</v>
      </c>
      <c r="U235" s="125">
        <v>12</v>
      </c>
      <c r="V235" s="125">
        <v>12</v>
      </c>
      <c r="W235" s="125">
        <v>12</v>
      </c>
      <c r="X235" s="125">
        <v>12</v>
      </c>
      <c r="Y235" s="125">
        <v>12</v>
      </c>
      <c r="Z235" s="125">
        <v>12</v>
      </c>
      <c r="AA235" s="125">
        <v>12</v>
      </c>
      <c r="AB235" s="125">
        <v>12</v>
      </c>
      <c r="AC235" s="125">
        <v>12</v>
      </c>
      <c r="AD235" s="125">
        <v>12</v>
      </c>
      <c r="AE235" s="125">
        <v>12</v>
      </c>
      <c r="AF235" s="125">
        <v>12</v>
      </c>
      <c r="AG235" s="125">
        <v>12</v>
      </c>
      <c r="AH235" s="125">
        <v>12</v>
      </c>
      <c r="AI235" s="125">
        <v>12</v>
      </c>
      <c r="AJ235" s="125">
        <v>12</v>
      </c>
      <c r="AK235" s="125">
        <v>12</v>
      </c>
      <c r="AL235" s="125">
        <v>12</v>
      </c>
      <c r="AM235" s="125">
        <v>12</v>
      </c>
      <c r="AN235" s="128"/>
      <c r="AO235" s="83">
        <f>AVERAGE(D235:O235)</f>
        <v>12</v>
      </c>
      <c r="AP235" s="83">
        <f>AVERAGE(P235:AA235)</f>
        <v>12</v>
      </c>
      <c r="AQ235" s="83">
        <f>AVERAGE(AB235:AM235)</f>
        <v>12</v>
      </c>
    </row>
    <row r="236" spans="1:43" s="64" customFormat="1" ht="13.2" outlineLevel="1">
      <c r="A236" s="147" t="s">
        <v>212</v>
      </c>
      <c r="B236" s="126" t="s">
        <v>161</v>
      </c>
      <c r="C236" s="82"/>
      <c r="D236" s="123">
        <f>C237/D235</f>
        <v>0</v>
      </c>
      <c r="E236" s="123">
        <f>D237/E235</f>
        <v>0</v>
      </c>
      <c r="F236" s="123">
        <f>E237/F235</f>
        <v>0</v>
      </c>
      <c r="G236" s="123">
        <f>F237/G235</f>
        <v>0</v>
      </c>
      <c r="H236" s="123">
        <f t="shared" ref="H236" si="1477">G237/H235</f>
        <v>0</v>
      </c>
      <c r="I236" s="123">
        <f t="shared" ref="I236" si="1478">H237/I235</f>
        <v>0</v>
      </c>
      <c r="J236" s="123">
        <f t="shared" ref="J236" si="1479">I237/J235</f>
        <v>0</v>
      </c>
      <c r="K236" s="123">
        <f t="shared" ref="K236" si="1480">J237/K235</f>
        <v>0</v>
      </c>
      <c r="L236" s="123">
        <f t="shared" ref="L236" si="1481">K237/L235</f>
        <v>0</v>
      </c>
      <c r="M236" s="123">
        <f t="shared" ref="M236" si="1482">L237/M235</f>
        <v>0</v>
      </c>
      <c r="N236" s="123">
        <f t="shared" ref="N236" si="1483">M237/N235</f>
        <v>0</v>
      </c>
      <c r="O236" s="123">
        <f t="shared" ref="O236" si="1484">N237/O235</f>
        <v>0</v>
      </c>
      <c r="P236" s="123">
        <f t="shared" ref="P236" si="1485">O237/P235</f>
        <v>0</v>
      </c>
      <c r="Q236" s="123">
        <f t="shared" ref="Q236" si="1486">P237/Q235</f>
        <v>0</v>
      </c>
      <c r="R236" s="123">
        <f t="shared" ref="R236" si="1487">Q237/R235</f>
        <v>0</v>
      </c>
      <c r="S236" s="123">
        <f t="shared" ref="S236" si="1488">R237/S235</f>
        <v>0</v>
      </c>
      <c r="T236" s="123">
        <f t="shared" ref="T236" si="1489">S237/T235</f>
        <v>0</v>
      </c>
      <c r="U236" s="123">
        <f t="shared" ref="U236" si="1490">T237/U235</f>
        <v>0</v>
      </c>
      <c r="V236" s="123">
        <f t="shared" ref="V236" si="1491">U237/V235</f>
        <v>0</v>
      </c>
      <c r="W236" s="123">
        <f t="shared" ref="W236" si="1492">V237/W235</f>
        <v>0</v>
      </c>
      <c r="X236" s="123">
        <f t="shared" ref="X236" si="1493">W237/X235</f>
        <v>0</v>
      </c>
      <c r="Y236" s="123">
        <f t="shared" ref="Y236" si="1494">X237/Y235</f>
        <v>0</v>
      </c>
      <c r="Z236" s="123">
        <f t="shared" ref="Z236" si="1495">Y237/Z235</f>
        <v>0</v>
      </c>
      <c r="AA236" s="123">
        <f t="shared" ref="AA236" si="1496">Z237/AA235</f>
        <v>0</v>
      </c>
      <c r="AB236" s="123">
        <f t="shared" ref="AB236" si="1497">AA237/AB235</f>
        <v>0</v>
      </c>
      <c r="AC236" s="123">
        <f t="shared" ref="AC236" si="1498">AB237/AC235</f>
        <v>0</v>
      </c>
      <c r="AD236" s="123">
        <f t="shared" ref="AD236" si="1499">AC237/AD235</f>
        <v>0</v>
      </c>
      <c r="AE236" s="123">
        <f t="shared" ref="AE236" si="1500">AD237/AE235</f>
        <v>0</v>
      </c>
      <c r="AF236" s="123">
        <f t="shared" ref="AF236" si="1501">AE237/AF235</f>
        <v>0</v>
      </c>
      <c r="AG236" s="123">
        <f t="shared" ref="AG236" si="1502">AF237/AG235</f>
        <v>0</v>
      </c>
      <c r="AH236" s="123">
        <f t="shared" ref="AH236" si="1503">AG237/AH235</f>
        <v>0</v>
      </c>
      <c r="AI236" s="123">
        <f t="shared" ref="AI236" si="1504">AH237/AI235</f>
        <v>0</v>
      </c>
      <c r="AJ236" s="123">
        <f t="shared" ref="AJ236" si="1505">AI237/AJ235</f>
        <v>0</v>
      </c>
      <c r="AK236" s="123">
        <f t="shared" ref="AK236" si="1506">AJ237/AK235</f>
        <v>0</v>
      </c>
      <c r="AL236" s="123">
        <f t="shared" ref="AL236" si="1507">AK237/AL235</f>
        <v>0</v>
      </c>
      <c r="AM236" s="123">
        <f t="shared" ref="AM236" si="1508">AL237/AM235</f>
        <v>0</v>
      </c>
      <c r="AN236" s="123"/>
      <c r="AO236" s="83">
        <f>SUM(D236:O236)</f>
        <v>0</v>
      </c>
      <c r="AP236" s="83">
        <f>SUM(P236:AA236)</f>
        <v>0</v>
      </c>
      <c r="AQ236" s="83">
        <f>SUM(AB236:AM236)</f>
        <v>0</v>
      </c>
    </row>
    <row r="237" spans="1:43" s="86" customFormat="1" ht="13.2" outlineLevel="1">
      <c r="A237" s="147" t="s">
        <v>213</v>
      </c>
      <c r="B237" s="126" t="s">
        <v>161</v>
      </c>
      <c r="C237" s="125"/>
      <c r="D237" s="132">
        <f>C237+D233-D236+D234</f>
        <v>0</v>
      </c>
      <c r="E237" s="132">
        <f>D237+E233-E236+E234</f>
        <v>0</v>
      </c>
      <c r="F237" s="132">
        <f t="shared" ref="F237" si="1509">E237+F233-F236+F234</f>
        <v>0</v>
      </c>
      <c r="G237" s="132">
        <f t="shared" ref="G237" si="1510">F237+G233-G236+G234</f>
        <v>0</v>
      </c>
      <c r="H237" s="132">
        <f t="shared" ref="H237" si="1511">G237+H233-H236+H234</f>
        <v>0</v>
      </c>
      <c r="I237" s="132">
        <f t="shared" ref="I237" si="1512">H237+I233-I236+I234</f>
        <v>0</v>
      </c>
      <c r="J237" s="132">
        <f t="shared" ref="J237" si="1513">I237+J233-J236+J234</f>
        <v>0</v>
      </c>
      <c r="K237" s="132">
        <f t="shared" ref="K237" si="1514">J237+K233-K236+K234</f>
        <v>0</v>
      </c>
      <c r="L237" s="132">
        <f t="shared" ref="L237" si="1515">K237+L233-L236+L234</f>
        <v>0</v>
      </c>
      <c r="M237" s="132">
        <f t="shared" ref="M237" si="1516">L237+M233-M236+M234</f>
        <v>0</v>
      </c>
      <c r="N237" s="132">
        <f t="shared" ref="N237" si="1517">M237+N233-N236+N234</f>
        <v>0</v>
      </c>
      <c r="O237" s="132">
        <f t="shared" ref="O237" si="1518">N237+O233-O236+O234</f>
        <v>0</v>
      </c>
      <c r="P237" s="132">
        <f t="shared" ref="P237" si="1519">O237+P233-P236+P234</f>
        <v>0</v>
      </c>
      <c r="Q237" s="132">
        <f t="shared" ref="Q237" si="1520">P237+Q233-Q236+Q234</f>
        <v>0</v>
      </c>
      <c r="R237" s="132">
        <f t="shared" ref="R237" si="1521">Q237+R233-R236+R234</f>
        <v>0</v>
      </c>
      <c r="S237" s="132">
        <f t="shared" ref="S237" si="1522">R237+S233-S236+S234</f>
        <v>0</v>
      </c>
      <c r="T237" s="132">
        <f t="shared" ref="T237" si="1523">S237+T233-T236+T234</f>
        <v>0</v>
      </c>
      <c r="U237" s="132">
        <f t="shared" ref="U237" si="1524">T237+U233-U236+U234</f>
        <v>0</v>
      </c>
      <c r="V237" s="132">
        <f t="shared" ref="V237" si="1525">U237+V233-V236+V234</f>
        <v>0</v>
      </c>
      <c r="W237" s="132">
        <f t="shared" ref="W237" si="1526">V237+W233-W236+W234</f>
        <v>0</v>
      </c>
      <c r="X237" s="132">
        <f t="shared" ref="X237" si="1527">W237+X233-X236+X234</f>
        <v>0</v>
      </c>
      <c r="Y237" s="132">
        <f t="shared" ref="Y237" si="1528">X237+Y233-Y236+Y234</f>
        <v>0</v>
      </c>
      <c r="Z237" s="132">
        <f t="shared" ref="Z237" si="1529">Y237+Z233-Z236+Z234</f>
        <v>0</v>
      </c>
      <c r="AA237" s="132">
        <f t="shared" ref="AA237" si="1530">Z237+AA233-AA236+AA234</f>
        <v>0</v>
      </c>
      <c r="AB237" s="132">
        <f t="shared" ref="AB237" si="1531">AA237+AB233-AB236+AB234</f>
        <v>0</v>
      </c>
      <c r="AC237" s="132">
        <f t="shared" ref="AC237" si="1532">AB237+AC233-AC236+AC234</f>
        <v>0</v>
      </c>
      <c r="AD237" s="132">
        <f t="shared" ref="AD237" si="1533">AC237+AD233-AD236+AD234</f>
        <v>0</v>
      </c>
      <c r="AE237" s="132">
        <f t="shared" ref="AE237" si="1534">AD237+AE233-AE236+AE234</f>
        <v>0</v>
      </c>
      <c r="AF237" s="132">
        <f t="shared" ref="AF237" si="1535">AE237+AF233-AF236+AF234</f>
        <v>0</v>
      </c>
      <c r="AG237" s="132">
        <f t="shared" ref="AG237" si="1536">AF237+AG233-AG236+AG234</f>
        <v>0</v>
      </c>
      <c r="AH237" s="132">
        <f t="shared" ref="AH237" si="1537">AG237+AH233-AH236+AH234</f>
        <v>0</v>
      </c>
      <c r="AI237" s="132">
        <f t="shared" ref="AI237" si="1538">AH237+AI233-AI236+AI234</f>
        <v>0</v>
      </c>
      <c r="AJ237" s="132">
        <f t="shared" ref="AJ237" si="1539">AI237+AJ233-AJ236+AJ234</f>
        <v>0</v>
      </c>
      <c r="AK237" s="132">
        <f t="shared" ref="AK237" si="1540">AJ237+AK233-AK236+AK234</f>
        <v>0</v>
      </c>
      <c r="AL237" s="132">
        <f t="shared" ref="AL237" si="1541">AK237+AL233-AL236+AL234</f>
        <v>0</v>
      </c>
      <c r="AM237" s="132">
        <f t="shared" ref="AM237" si="1542">AL237+AM233-AM236+AM234</f>
        <v>0</v>
      </c>
      <c r="AN237" s="84"/>
      <c r="AO237" s="83">
        <f>O237</f>
        <v>0</v>
      </c>
      <c r="AP237" s="83">
        <f>AA237</f>
        <v>0</v>
      </c>
      <c r="AQ237" s="83">
        <f>AM237</f>
        <v>0</v>
      </c>
    </row>
    <row r="238" spans="1:43" s="64" customFormat="1" ht="13.2" outlineLevel="1">
      <c r="A238" s="147" t="s">
        <v>170</v>
      </c>
      <c r="B238" s="126" t="s">
        <v>168</v>
      </c>
      <c r="C238" s="82"/>
      <c r="D238" s="133">
        <v>0.14000000000000001</v>
      </c>
      <c r="E238" s="133">
        <v>0.14000000000000001</v>
      </c>
      <c r="F238" s="133">
        <v>0.14000000000000001</v>
      </c>
      <c r="G238" s="133">
        <v>0.14000000000000001</v>
      </c>
      <c r="H238" s="133">
        <v>0.14000000000000001</v>
      </c>
      <c r="I238" s="133">
        <v>0.14000000000000001</v>
      </c>
      <c r="J238" s="133">
        <v>0.14000000000000001</v>
      </c>
      <c r="K238" s="133">
        <v>0.14000000000000001</v>
      </c>
      <c r="L238" s="133">
        <v>0.14000000000000001</v>
      </c>
      <c r="M238" s="133">
        <v>0.14000000000000001</v>
      </c>
      <c r="N238" s="133">
        <v>0.14000000000000001</v>
      </c>
      <c r="O238" s="133">
        <v>0.14000000000000001</v>
      </c>
      <c r="P238" s="133">
        <v>0.14000000000000001</v>
      </c>
      <c r="Q238" s="133">
        <v>0.14000000000000001</v>
      </c>
      <c r="R238" s="133">
        <v>0.14000000000000001</v>
      </c>
      <c r="S238" s="133">
        <v>0.14000000000000001</v>
      </c>
      <c r="T238" s="133">
        <v>0.14000000000000001</v>
      </c>
      <c r="U238" s="133">
        <v>0.14000000000000001</v>
      </c>
      <c r="V238" s="133">
        <v>0.14000000000000001</v>
      </c>
      <c r="W238" s="133">
        <v>0.14000000000000001</v>
      </c>
      <c r="X238" s="133">
        <v>0.14000000000000001</v>
      </c>
      <c r="Y238" s="133">
        <v>0.14000000000000001</v>
      </c>
      <c r="Z238" s="133">
        <v>0.14000000000000001</v>
      </c>
      <c r="AA238" s="133">
        <v>0.14000000000000001</v>
      </c>
      <c r="AB238" s="133">
        <v>0.14000000000000001</v>
      </c>
      <c r="AC238" s="133">
        <v>0.14000000000000001</v>
      </c>
      <c r="AD238" s="133">
        <v>0.14000000000000001</v>
      </c>
      <c r="AE238" s="133">
        <v>0.14000000000000001</v>
      </c>
      <c r="AF238" s="133">
        <v>0.14000000000000001</v>
      </c>
      <c r="AG238" s="133">
        <v>0.14000000000000001</v>
      </c>
      <c r="AH238" s="133">
        <v>0.14000000000000001</v>
      </c>
      <c r="AI238" s="133">
        <v>0.14000000000000001</v>
      </c>
      <c r="AJ238" s="133">
        <v>0.14000000000000001</v>
      </c>
      <c r="AK238" s="133">
        <v>0.14000000000000001</v>
      </c>
      <c r="AL238" s="133">
        <v>0.14000000000000001</v>
      </c>
      <c r="AM238" s="133">
        <v>0.14000000000000001</v>
      </c>
      <c r="AN238" s="123"/>
      <c r="AO238" s="135">
        <f>AVERAGE(D238:O238)</f>
        <v>0.14000000000000004</v>
      </c>
      <c r="AP238" s="135">
        <f>AVERAGE(P238:AA238)</f>
        <v>0.14000000000000004</v>
      </c>
      <c r="AQ238" s="135">
        <f>AVERAGE(AB238:AM238)</f>
        <v>0.14000000000000004</v>
      </c>
    </row>
    <row r="239" spans="1:43" s="64" customFormat="1" ht="13.2" outlineLevel="1">
      <c r="A239" s="147" t="s">
        <v>171</v>
      </c>
      <c r="B239" s="126" t="s">
        <v>168</v>
      </c>
      <c r="C239" s="82"/>
      <c r="D239" s="133">
        <v>0.16</v>
      </c>
      <c r="E239" s="133">
        <v>0.16</v>
      </c>
      <c r="F239" s="133">
        <v>0.16</v>
      </c>
      <c r="G239" s="133">
        <v>0.16</v>
      </c>
      <c r="H239" s="133">
        <v>0.16</v>
      </c>
      <c r="I239" s="133">
        <v>0.16</v>
      </c>
      <c r="J239" s="133">
        <v>0.16</v>
      </c>
      <c r="K239" s="133">
        <v>0.16</v>
      </c>
      <c r="L239" s="133">
        <v>0.16</v>
      </c>
      <c r="M239" s="133">
        <v>0.16</v>
      </c>
      <c r="N239" s="133">
        <v>0.16</v>
      </c>
      <c r="O239" s="133">
        <v>0.16</v>
      </c>
      <c r="P239" s="133">
        <v>0.16</v>
      </c>
      <c r="Q239" s="133">
        <v>0.16</v>
      </c>
      <c r="R239" s="133">
        <v>0.16</v>
      </c>
      <c r="S239" s="133">
        <v>0.16</v>
      </c>
      <c r="T239" s="133">
        <v>0.16</v>
      </c>
      <c r="U239" s="133">
        <v>0.16</v>
      </c>
      <c r="V239" s="133">
        <v>0.16</v>
      </c>
      <c r="W239" s="133">
        <v>0.16</v>
      </c>
      <c r="X239" s="133">
        <v>0.16</v>
      </c>
      <c r="Y239" s="133">
        <v>0.16</v>
      </c>
      <c r="Z239" s="133">
        <v>0.16</v>
      </c>
      <c r="AA239" s="133">
        <v>0.16</v>
      </c>
      <c r="AB239" s="133">
        <v>0.16</v>
      </c>
      <c r="AC239" s="133">
        <v>0.16</v>
      </c>
      <c r="AD239" s="133">
        <v>0.16</v>
      </c>
      <c r="AE239" s="133">
        <v>0.16</v>
      </c>
      <c r="AF239" s="133">
        <v>0.16</v>
      </c>
      <c r="AG239" s="133">
        <v>0.16</v>
      </c>
      <c r="AH239" s="133">
        <v>0.16</v>
      </c>
      <c r="AI239" s="133">
        <v>0.16</v>
      </c>
      <c r="AJ239" s="133">
        <v>0.16</v>
      </c>
      <c r="AK239" s="133">
        <v>0.16</v>
      </c>
      <c r="AL239" s="133">
        <v>0.16</v>
      </c>
      <c r="AM239" s="133">
        <v>0.16</v>
      </c>
      <c r="AN239" s="123"/>
      <c r="AO239" s="135">
        <f>AVERAGE(D239:O239)</f>
        <v>0.15999999999999998</v>
      </c>
      <c r="AP239" s="135">
        <f>AVERAGE(P239:AA239)</f>
        <v>0.15999999999999998</v>
      </c>
      <c r="AQ239" s="135">
        <f>AVERAGE(AB239:AM239)</f>
        <v>0.15999999999999998</v>
      </c>
    </row>
    <row r="240" spans="1:43" s="64" customFormat="1" ht="13.2" outlineLevel="1">
      <c r="A240" s="147" t="s">
        <v>214</v>
      </c>
      <c r="B240" s="126" t="s">
        <v>161</v>
      </c>
      <c r="C240" s="82"/>
      <c r="D240" s="132">
        <f t="shared" ref="D240:AM240" si="1543">-(C237+D237)/2*D238/12</f>
        <v>0</v>
      </c>
      <c r="E240" s="132">
        <f t="shared" si="1543"/>
        <v>0</v>
      </c>
      <c r="F240" s="132">
        <f t="shared" si="1543"/>
        <v>0</v>
      </c>
      <c r="G240" s="132">
        <f t="shared" si="1543"/>
        <v>0</v>
      </c>
      <c r="H240" s="132">
        <f t="shared" si="1543"/>
        <v>0</v>
      </c>
      <c r="I240" s="132">
        <f t="shared" si="1543"/>
        <v>0</v>
      </c>
      <c r="J240" s="132">
        <f t="shared" si="1543"/>
        <v>0</v>
      </c>
      <c r="K240" s="132">
        <f t="shared" si="1543"/>
        <v>0</v>
      </c>
      <c r="L240" s="132">
        <f t="shared" si="1543"/>
        <v>0</v>
      </c>
      <c r="M240" s="132">
        <f t="shared" si="1543"/>
        <v>0</v>
      </c>
      <c r="N240" s="132">
        <f t="shared" si="1543"/>
        <v>0</v>
      </c>
      <c r="O240" s="132">
        <f t="shared" si="1543"/>
        <v>0</v>
      </c>
      <c r="P240" s="132">
        <f t="shared" si="1543"/>
        <v>0</v>
      </c>
      <c r="Q240" s="132">
        <f t="shared" si="1543"/>
        <v>0</v>
      </c>
      <c r="R240" s="132">
        <f t="shared" si="1543"/>
        <v>0</v>
      </c>
      <c r="S240" s="132">
        <f t="shared" si="1543"/>
        <v>0</v>
      </c>
      <c r="T240" s="132">
        <f t="shared" si="1543"/>
        <v>0</v>
      </c>
      <c r="U240" s="132">
        <f t="shared" si="1543"/>
        <v>0</v>
      </c>
      <c r="V240" s="132">
        <f t="shared" si="1543"/>
        <v>0</v>
      </c>
      <c r="W240" s="132">
        <f t="shared" si="1543"/>
        <v>0</v>
      </c>
      <c r="X240" s="132">
        <f t="shared" si="1543"/>
        <v>0</v>
      </c>
      <c r="Y240" s="132">
        <f t="shared" si="1543"/>
        <v>0</v>
      </c>
      <c r="Z240" s="132">
        <f t="shared" si="1543"/>
        <v>0</v>
      </c>
      <c r="AA240" s="132">
        <f t="shared" si="1543"/>
        <v>0</v>
      </c>
      <c r="AB240" s="132">
        <f t="shared" si="1543"/>
        <v>0</v>
      </c>
      <c r="AC240" s="132">
        <f t="shared" si="1543"/>
        <v>0</v>
      </c>
      <c r="AD240" s="132">
        <f t="shared" si="1543"/>
        <v>0</v>
      </c>
      <c r="AE240" s="132">
        <f t="shared" si="1543"/>
        <v>0</v>
      </c>
      <c r="AF240" s="132">
        <f t="shared" si="1543"/>
        <v>0</v>
      </c>
      <c r="AG240" s="132">
        <f t="shared" si="1543"/>
        <v>0</v>
      </c>
      <c r="AH240" s="132">
        <f t="shared" si="1543"/>
        <v>0</v>
      </c>
      <c r="AI240" s="132">
        <f t="shared" si="1543"/>
        <v>0</v>
      </c>
      <c r="AJ240" s="132">
        <f t="shared" si="1543"/>
        <v>0</v>
      </c>
      <c r="AK240" s="132">
        <f t="shared" si="1543"/>
        <v>0</v>
      </c>
      <c r="AL240" s="132">
        <f t="shared" si="1543"/>
        <v>0</v>
      </c>
      <c r="AM240" s="132">
        <f t="shared" si="1543"/>
        <v>0</v>
      </c>
      <c r="AN240" s="123"/>
      <c r="AO240" s="83">
        <f>SUM(D240:O240)</f>
        <v>0</v>
      </c>
      <c r="AP240" s="83">
        <f>SUM(P240:AA240)</f>
        <v>0</v>
      </c>
      <c r="AQ240" s="83">
        <f>SUM(AB240:AM240)</f>
        <v>0</v>
      </c>
    </row>
    <row r="241" spans="1:44" s="64" customFormat="1" ht="13.2" outlineLevel="1">
      <c r="A241" s="147" t="s">
        <v>215</v>
      </c>
      <c r="B241" s="126" t="s">
        <v>161</v>
      </c>
      <c r="C241" s="82"/>
      <c r="D241" s="132">
        <f t="shared" ref="D241:AM241" si="1544">(C237+D237)/2*D239/12</f>
        <v>0</v>
      </c>
      <c r="E241" s="132">
        <f t="shared" si="1544"/>
        <v>0</v>
      </c>
      <c r="F241" s="132">
        <f t="shared" si="1544"/>
        <v>0</v>
      </c>
      <c r="G241" s="132">
        <f t="shared" si="1544"/>
        <v>0</v>
      </c>
      <c r="H241" s="132">
        <f t="shared" si="1544"/>
        <v>0</v>
      </c>
      <c r="I241" s="132">
        <f t="shared" si="1544"/>
        <v>0</v>
      </c>
      <c r="J241" s="132">
        <f t="shared" si="1544"/>
        <v>0</v>
      </c>
      <c r="K241" s="132">
        <f t="shared" si="1544"/>
        <v>0</v>
      </c>
      <c r="L241" s="132">
        <f t="shared" si="1544"/>
        <v>0</v>
      </c>
      <c r="M241" s="132">
        <f t="shared" si="1544"/>
        <v>0</v>
      </c>
      <c r="N241" s="132">
        <f t="shared" si="1544"/>
        <v>0</v>
      </c>
      <c r="O241" s="132">
        <f t="shared" si="1544"/>
        <v>0</v>
      </c>
      <c r="P241" s="132">
        <f t="shared" si="1544"/>
        <v>0</v>
      </c>
      <c r="Q241" s="132">
        <f t="shared" si="1544"/>
        <v>0</v>
      </c>
      <c r="R241" s="132">
        <f t="shared" si="1544"/>
        <v>0</v>
      </c>
      <c r="S241" s="132">
        <f t="shared" si="1544"/>
        <v>0</v>
      </c>
      <c r="T241" s="132">
        <f t="shared" si="1544"/>
        <v>0</v>
      </c>
      <c r="U241" s="132">
        <f t="shared" si="1544"/>
        <v>0</v>
      </c>
      <c r="V241" s="132">
        <f t="shared" si="1544"/>
        <v>0</v>
      </c>
      <c r="W241" s="132">
        <f t="shared" si="1544"/>
        <v>0</v>
      </c>
      <c r="X241" s="132">
        <f t="shared" si="1544"/>
        <v>0</v>
      </c>
      <c r="Y241" s="132">
        <f t="shared" si="1544"/>
        <v>0</v>
      </c>
      <c r="Z241" s="132">
        <f t="shared" si="1544"/>
        <v>0</v>
      </c>
      <c r="AA241" s="132">
        <f t="shared" si="1544"/>
        <v>0</v>
      </c>
      <c r="AB241" s="132">
        <f t="shared" si="1544"/>
        <v>0</v>
      </c>
      <c r="AC241" s="132">
        <f t="shared" si="1544"/>
        <v>0</v>
      </c>
      <c r="AD241" s="132">
        <f t="shared" si="1544"/>
        <v>0</v>
      </c>
      <c r="AE241" s="132">
        <f t="shared" si="1544"/>
        <v>0</v>
      </c>
      <c r="AF241" s="132">
        <f t="shared" si="1544"/>
        <v>0</v>
      </c>
      <c r="AG241" s="132">
        <f t="shared" si="1544"/>
        <v>0</v>
      </c>
      <c r="AH241" s="132">
        <f t="shared" si="1544"/>
        <v>0</v>
      </c>
      <c r="AI241" s="132">
        <f t="shared" si="1544"/>
        <v>0</v>
      </c>
      <c r="AJ241" s="132">
        <f t="shared" si="1544"/>
        <v>0</v>
      </c>
      <c r="AK241" s="132">
        <f t="shared" si="1544"/>
        <v>0</v>
      </c>
      <c r="AL241" s="132">
        <f t="shared" si="1544"/>
        <v>0</v>
      </c>
      <c r="AM241" s="132">
        <f t="shared" si="1544"/>
        <v>0</v>
      </c>
      <c r="AN241" s="123"/>
      <c r="AO241" s="83">
        <f>SUM(D241:O241)</f>
        <v>0</v>
      </c>
      <c r="AP241" s="83">
        <f>SUM(P241:AA241)</f>
        <v>0</v>
      </c>
      <c r="AQ241" s="83">
        <f>SUM(AB241:AM241)</f>
        <v>0</v>
      </c>
    </row>
    <row r="242" spans="1:44" s="64" customFormat="1" ht="13.2" outlineLevel="1">
      <c r="A242" s="147" t="s">
        <v>201</v>
      </c>
      <c r="B242" s="126" t="s">
        <v>161</v>
      </c>
      <c r="C242" s="82"/>
      <c r="D242" s="131">
        <f t="shared" ref="D242:AM242" si="1545">SUM(D240:D241)</f>
        <v>0</v>
      </c>
      <c r="E242" s="131">
        <f t="shared" si="1545"/>
        <v>0</v>
      </c>
      <c r="F242" s="131">
        <f t="shared" si="1545"/>
        <v>0</v>
      </c>
      <c r="G242" s="131">
        <f t="shared" si="1545"/>
        <v>0</v>
      </c>
      <c r="H242" s="131">
        <f t="shared" si="1545"/>
        <v>0</v>
      </c>
      <c r="I242" s="131">
        <f t="shared" si="1545"/>
        <v>0</v>
      </c>
      <c r="J242" s="131">
        <f t="shared" si="1545"/>
        <v>0</v>
      </c>
      <c r="K242" s="131">
        <f t="shared" si="1545"/>
        <v>0</v>
      </c>
      <c r="L242" s="131">
        <f t="shared" si="1545"/>
        <v>0</v>
      </c>
      <c r="M242" s="131">
        <f t="shared" si="1545"/>
        <v>0</v>
      </c>
      <c r="N242" s="131">
        <f t="shared" si="1545"/>
        <v>0</v>
      </c>
      <c r="O242" s="131">
        <f t="shared" si="1545"/>
        <v>0</v>
      </c>
      <c r="P242" s="131">
        <f t="shared" si="1545"/>
        <v>0</v>
      </c>
      <c r="Q242" s="131">
        <f t="shared" si="1545"/>
        <v>0</v>
      </c>
      <c r="R242" s="131">
        <f t="shared" si="1545"/>
        <v>0</v>
      </c>
      <c r="S242" s="131">
        <f t="shared" si="1545"/>
        <v>0</v>
      </c>
      <c r="T242" s="131">
        <f t="shared" si="1545"/>
        <v>0</v>
      </c>
      <c r="U242" s="131">
        <f t="shared" si="1545"/>
        <v>0</v>
      </c>
      <c r="V242" s="131">
        <f t="shared" si="1545"/>
        <v>0</v>
      </c>
      <c r="W242" s="131">
        <f t="shared" si="1545"/>
        <v>0</v>
      </c>
      <c r="X242" s="131">
        <f t="shared" si="1545"/>
        <v>0</v>
      </c>
      <c r="Y242" s="131">
        <f t="shared" si="1545"/>
        <v>0</v>
      </c>
      <c r="Z242" s="131">
        <f t="shared" si="1545"/>
        <v>0</v>
      </c>
      <c r="AA242" s="131">
        <f t="shared" si="1545"/>
        <v>0</v>
      </c>
      <c r="AB242" s="131">
        <f t="shared" si="1545"/>
        <v>0</v>
      </c>
      <c r="AC242" s="131">
        <f t="shared" si="1545"/>
        <v>0</v>
      </c>
      <c r="AD242" s="131">
        <f t="shared" si="1545"/>
        <v>0</v>
      </c>
      <c r="AE242" s="131">
        <f t="shared" si="1545"/>
        <v>0</v>
      </c>
      <c r="AF242" s="131">
        <f t="shared" si="1545"/>
        <v>0</v>
      </c>
      <c r="AG242" s="131">
        <f t="shared" si="1545"/>
        <v>0</v>
      </c>
      <c r="AH242" s="131">
        <f t="shared" si="1545"/>
        <v>0</v>
      </c>
      <c r="AI242" s="131">
        <f t="shared" si="1545"/>
        <v>0</v>
      </c>
      <c r="AJ242" s="131">
        <f t="shared" si="1545"/>
        <v>0</v>
      </c>
      <c r="AK242" s="131">
        <f t="shared" si="1545"/>
        <v>0</v>
      </c>
      <c r="AL242" s="131">
        <f t="shared" si="1545"/>
        <v>0</v>
      </c>
      <c r="AM242" s="131">
        <f t="shared" si="1545"/>
        <v>0</v>
      </c>
      <c r="AN242" s="123"/>
      <c r="AO242" s="83">
        <f>SUM(D242:O242)</f>
        <v>0</v>
      </c>
      <c r="AP242" s="83">
        <f>SUM(P242:AA242)</f>
        <v>0</v>
      </c>
      <c r="AQ242" s="83">
        <f>SUM(AB242:AM242)</f>
        <v>0</v>
      </c>
    </row>
    <row r="243" spans="1:44" s="64" customFormat="1" ht="13.2">
      <c r="A243" s="147"/>
      <c r="B243" s="126"/>
      <c r="C243" s="82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23"/>
      <c r="AO243" s="83"/>
      <c r="AP243" s="83"/>
      <c r="AQ243" s="83"/>
    </row>
    <row r="244" spans="1:44">
      <c r="A244" s="87" t="s">
        <v>319</v>
      </c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60"/>
      <c r="AO244" s="87"/>
      <c r="AP244" s="87"/>
      <c r="AQ244" s="87"/>
    </row>
    <row r="245" spans="1:44" outlineLevel="1">
      <c r="A245" s="146" t="s">
        <v>193</v>
      </c>
      <c r="AN245" s="60"/>
    </row>
    <row r="246" spans="1:44" s="86" customFormat="1" ht="13.2" outlineLevel="1">
      <c r="A246" s="147" t="s">
        <v>213</v>
      </c>
      <c r="B246" s="126" t="s">
        <v>161</v>
      </c>
      <c r="C246" s="132">
        <f t="shared" ref="C246:AM246" si="1546">C254+C315</f>
        <v>838541.75450000004</v>
      </c>
      <c r="D246" s="132">
        <f t="shared" si="1546"/>
        <v>1155475.6706000001</v>
      </c>
      <c r="E246" s="132">
        <f t="shared" si="1546"/>
        <v>1165468.7653684316</v>
      </c>
      <c r="F246" s="132">
        <f t="shared" si="1546"/>
        <v>1178229.8445078616</v>
      </c>
      <c r="G246" s="132">
        <f t="shared" si="1546"/>
        <v>1191458.1413964953</v>
      </c>
      <c r="H246" s="132">
        <f t="shared" si="1546"/>
        <v>1205222.9048698714</v>
      </c>
      <c r="I246" s="132">
        <f t="shared" si="1546"/>
        <v>1219383.5218799019</v>
      </c>
      <c r="J246" s="132">
        <f t="shared" si="1546"/>
        <v>1234451.9794289214</v>
      </c>
      <c r="K246" s="132">
        <f t="shared" si="1546"/>
        <v>1245579.7919921875</v>
      </c>
      <c r="L246" s="132">
        <f t="shared" si="1546"/>
        <v>1262156.8473575367</v>
      </c>
      <c r="M246" s="132">
        <f t="shared" si="1546"/>
        <v>1279927.6260056677</v>
      </c>
      <c r="N246" s="132">
        <f t="shared" si="1546"/>
        <v>1297138.0750762103</v>
      </c>
      <c r="O246" s="132">
        <f t="shared" si="1546"/>
        <v>1313634.4979046416</v>
      </c>
      <c r="P246" s="132">
        <f t="shared" si="1546"/>
        <v>1321401.9338819701</v>
      </c>
      <c r="Q246" s="132">
        <f t="shared" si="1546"/>
        <v>1337352.6491497399</v>
      </c>
      <c r="R246" s="132">
        <f t="shared" si="1546"/>
        <v>1357540.5784045681</v>
      </c>
      <c r="S246" s="132">
        <f t="shared" si="1546"/>
        <v>1379875.2245806099</v>
      </c>
      <c r="T246" s="132">
        <f t="shared" si="1546"/>
        <v>1403787.1999178645</v>
      </c>
      <c r="U246" s="132">
        <f t="shared" si="1546"/>
        <v>1429538.3432835203</v>
      </c>
      <c r="V246" s="132">
        <f t="shared" si="1546"/>
        <v>1457320.3908103891</v>
      </c>
      <c r="W246" s="132">
        <f t="shared" si="1546"/>
        <v>1478440.8871482967</v>
      </c>
      <c r="X246" s="132">
        <f t="shared" si="1546"/>
        <v>1510534.734969896</v>
      </c>
      <c r="Y246" s="132">
        <f t="shared" si="1546"/>
        <v>1545577.7367573958</v>
      </c>
      <c r="Z246" s="132">
        <f t="shared" si="1546"/>
        <v>1580168.9046112378</v>
      </c>
      <c r="AA246" s="132">
        <f t="shared" si="1546"/>
        <v>1613737.5326991791</v>
      </c>
      <c r="AB246" s="132">
        <f t="shared" si="1546"/>
        <v>1631943.2795715563</v>
      </c>
      <c r="AC246" s="132">
        <f t="shared" si="1546"/>
        <v>1669871.6261606249</v>
      </c>
      <c r="AD246" s="132">
        <f t="shared" si="1546"/>
        <v>1721501.9164679777</v>
      </c>
      <c r="AE246" s="132">
        <f t="shared" si="1546"/>
        <v>1778916.3718740442</v>
      </c>
      <c r="AF246" s="132">
        <f t="shared" si="1546"/>
        <v>1843022.1423788238</v>
      </c>
      <c r="AG246" s="132">
        <f t="shared" si="1546"/>
        <v>1914755.3000725121</v>
      </c>
      <c r="AH246" s="132">
        <f t="shared" si="1546"/>
        <v>1995291.2978649142</v>
      </c>
      <c r="AI246" s="132">
        <f t="shared" si="1546"/>
        <v>2058671.5468886951</v>
      </c>
      <c r="AJ246" s="132">
        <f t="shared" si="1546"/>
        <v>2157339.3639410231</v>
      </c>
      <c r="AK246" s="132">
        <f t="shared" si="1546"/>
        <v>2268764.0210920651</v>
      </c>
      <c r="AL246" s="132">
        <f t="shared" si="1546"/>
        <v>2382247.0759605942</v>
      </c>
      <c r="AM246" s="132">
        <f t="shared" si="1546"/>
        <v>2495221.863511526</v>
      </c>
      <c r="AN246" s="84"/>
      <c r="AO246" s="83">
        <f>O246</f>
        <v>1313634.4979046416</v>
      </c>
      <c r="AP246" s="83">
        <f>AA246</f>
        <v>1613737.5326991791</v>
      </c>
      <c r="AQ246" s="83">
        <f>AM246</f>
        <v>2495221.863511526</v>
      </c>
      <c r="AR246" s="85"/>
    </row>
    <row r="247" spans="1:44" s="64" customFormat="1" ht="13.2" outlineLevel="1">
      <c r="A247" s="147" t="s">
        <v>214</v>
      </c>
      <c r="B247" s="126" t="s">
        <v>161</v>
      </c>
      <c r="C247" s="82"/>
      <c r="D247" s="132">
        <f t="shared" ref="D247:AM247" si="1547">D255+D316</f>
        <v>0</v>
      </c>
      <c r="E247" s="132">
        <f t="shared" si="1547"/>
        <v>0</v>
      </c>
      <c r="F247" s="132">
        <f t="shared" si="1547"/>
        <v>0</v>
      </c>
      <c r="G247" s="132">
        <f t="shared" si="1547"/>
        <v>0</v>
      </c>
      <c r="H247" s="132">
        <f t="shared" si="1547"/>
        <v>0</v>
      </c>
      <c r="I247" s="132">
        <f t="shared" si="1547"/>
        <v>0</v>
      </c>
      <c r="J247" s="132">
        <f t="shared" si="1547"/>
        <v>0</v>
      </c>
      <c r="K247" s="132">
        <f t="shared" si="1547"/>
        <v>0</v>
      </c>
      <c r="L247" s="132">
        <f t="shared" si="1547"/>
        <v>0</v>
      </c>
      <c r="M247" s="132">
        <f t="shared" si="1547"/>
        <v>0</v>
      </c>
      <c r="N247" s="132">
        <f t="shared" si="1547"/>
        <v>0</v>
      </c>
      <c r="O247" s="132">
        <f t="shared" si="1547"/>
        <v>0</v>
      </c>
      <c r="P247" s="132">
        <f t="shared" si="1547"/>
        <v>0</v>
      </c>
      <c r="Q247" s="132">
        <f t="shared" si="1547"/>
        <v>0</v>
      </c>
      <c r="R247" s="132">
        <f t="shared" si="1547"/>
        <v>0</v>
      </c>
      <c r="S247" s="132">
        <f t="shared" si="1547"/>
        <v>0</v>
      </c>
      <c r="T247" s="132">
        <f t="shared" si="1547"/>
        <v>0</v>
      </c>
      <c r="U247" s="132">
        <f t="shared" si="1547"/>
        <v>0</v>
      </c>
      <c r="V247" s="132">
        <f t="shared" si="1547"/>
        <v>0</v>
      </c>
      <c r="W247" s="132">
        <f t="shared" si="1547"/>
        <v>0</v>
      </c>
      <c r="X247" s="132">
        <f t="shared" si="1547"/>
        <v>0</v>
      </c>
      <c r="Y247" s="132">
        <f t="shared" si="1547"/>
        <v>0</v>
      </c>
      <c r="Z247" s="132">
        <f t="shared" si="1547"/>
        <v>0</v>
      </c>
      <c r="AA247" s="132">
        <f t="shared" si="1547"/>
        <v>0</v>
      </c>
      <c r="AB247" s="132">
        <f t="shared" si="1547"/>
        <v>0</v>
      </c>
      <c r="AC247" s="132">
        <f t="shared" si="1547"/>
        <v>0</v>
      </c>
      <c r="AD247" s="132">
        <f t="shared" si="1547"/>
        <v>0</v>
      </c>
      <c r="AE247" s="132">
        <f t="shared" si="1547"/>
        <v>0</v>
      </c>
      <c r="AF247" s="132">
        <f t="shared" si="1547"/>
        <v>0</v>
      </c>
      <c r="AG247" s="132">
        <f t="shared" si="1547"/>
        <v>0</v>
      </c>
      <c r="AH247" s="132">
        <f t="shared" si="1547"/>
        <v>0</v>
      </c>
      <c r="AI247" s="132">
        <f t="shared" si="1547"/>
        <v>0</v>
      </c>
      <c r="AJ247" s="132">
        <f t="shared" si="1547"/>
        <v>0</v>
      </c>
      <c r="AK247" s="132">
        <f t="shared" si="1547"/>
        <v>0</v>
      </c>
      <c r="AL247" s="132">
        <f t="shared" si="1547"/>
        <v>0</v>
      </c>
      <c r="AM247" s="132">
        <f t="shared" si="1547"/>
        <v>0</v>
      </c>
      <c r="AN247" s="123"/>
      <c r="AO247" s="83">
        <f>SUM(D247:O247)</f>
        <v>0</v>
      </c>
      <c r="AP247" s="83">
        <f>SUM(P247:AA247)</f>
        <v>0</v>
      </c>
      <c r="AQ247" s="83">
        <f>SUM(AB247:AM247)</f>
        <v>0</v>
      </c>
      <c r="AR247" s="124"/>
    </row>
    <row r="248" spans="1:44" s="64" customFormat="1" ht="13.2" outlineLevel="1">
      <c r="A248" s="147" t="s">
        <v>215</v>
      </c>
      <c r="B248" s="126" t="s">
        <v>161</v>
      </c>
      <c r="C248" s="82"/>
      <c r="D248" s="132">
        <f t="shared" ref="D248:AM248" si="1548">D256+D317</f>
        <v>4508.1994289125005</v>
      </c>
      <c r="E248" s="132">
        <f t="shared" si="1548"/>
        <v>5252.2934274004574</v>
      </c>
      <c r="F248" s="132">
        <f t="shared" si="1548"/>
        <v>5308.7761745844018</v>
      </c>
      <c r="G248" s="132">
        <f t="shared" si="1548"/>
        <v>5373.2614839431435</v>
      </c>
      <c r="H248" s="132">
        <f t="shared" si="1548"/>
        <v>5440.2168476797451</v>
      </c>
      <c r="I248" s="132">
        <f t="shared" si="1548"/>
        <v>5509.1055988841399</v>
      </c>
      <c r="J248" s="132">
        <f t="shared" si="1548"/>
        <v>5581.8268100557598</v>
      </c>
      <c r="K248" s="132">
        <f t="shared" si="1548"/>
        <v>5646.3614110233357</v>
      </c>
      <c r="L248" s="132">
        <f t="shared" si="1548"/>
        <v>5714.2613389836088</v>
      </c>
      <c r="M248" s="132">
        <f t="shared" si="1548"/>
        <v>5798.0608626437397</v>
      </c>
      <c r="N248" s="132">
        <f t="shared" si="1548"/>
        <v>5882.8485958122201</v>
      </c>
      <c r="O248" s="132">
        <f t="shared" si="1548"/>
        <v>5963.9535924948423</v>
      </c>
      <c r="P248" s="132">
        <f t="shared" si="1548"/>
        <v>6022.735700612694</v>
      </c>
      <c r="Q248" s="132">
        <f t="shared" si="1548"/>
        <v>6081.4519364995413</v>
      </c>
      <c r="R248" s="132">
        <f t="shared" si="1548"/>
        <v>6170.1055596268043</v>
      </c>
      <c r="S248" s="132">
        <f t="shared" si="1548"/>
        <v>6277.3051765053779</v>
      </c>
      <c r="T248" s="132">
        <f t="shared" si="1548"/>
        <v>6391.8817183031915</v>
      </c>
      <c r="U248" s="132">
        <f t="shared" si="1548"/>
        <v>6514.9123264655591</v>
      </c>
      <c r="V248" s="132">
        <f t="shared" si="1548"/>
        <v>6647.5225359924807</v>
      </c>
      <c r="W248" s="132">
        <f t="shared" si="1548"/>
        <v>6768.61359278298</v>
      </c>
      <c r="X248" s="132">
        <f t="shared" si="1548"/>
        <v>6900.3676648794462</v>
      </c>
      <c r="Y248" s="132">
        <f t="shared" si="1548"/>
        <v>7066.5878479974308</v>
      </c>
      <c r="Z248" s="132">
        <f t="shared" si="1548"/>
        <v>7238.9559092500458</v>
      </c>
      <c r="AA248" s="132">
        <f t="shared" si="1548"/>
        <v>7407.6229052409735</v>
      </c>
      <c r="AB248" s="132">
        <f t="shared" si="1548"/>
        <v>7535.6965254442648</v>
      </c>
      <c r="AC248" s="132">
        <f t="shared" si="1548"/>
        <v>7674.5050192642075</v>
      </c>
      <c r="AD248" s="132">
        <f t="shared" si="1548"/>
        <v>7895.9277459909808</v>
      </c>
      <c r="AE248" s="132">
        <f t="shared" si="1548"/>
        <v>8165.4288481713111</v>
      </c>
      <c r="AF248" s="132">
        <f t="shared" si="1548"/>
        <v>8465.6436818333823</v>
      </c>
      <c r="AG248" s="132">
        <f t="shared" si="1548"/>
        <v>8801.1230383092188</v>
      </c>
      <c r="AH248" s="132">
        <f t="shared" si="1548"/>
        <v>9177.0500292654906</v>
      </c>
      <c r="AI248" s="132">
        <f t="shared" si="1548"/>
        <v>9532.2219449766671</v>
      </c>
      <c r="AJ248" s="132">
        <f t="shared" si="1548"/>
        <v>9931.9504022216715</v>
      </c>
      <c r="AK248" s="132">
        <f t="shared" si="1548"/>
        <v>10450.054034393997</v>
      </c>
      <c r="AL248" s="132">
        <f t="shared" si="1548"/>
        <v>11004.556133031438</v>
      </c>
      <c r="AM248" s="132">
        <f t="shared" si="1548"/>
        <v>11562.714662128572</v>
      </c>
      <c r="AN248" s="123"/>
      <c r="AO248" s="83">
        <f>SUM(D248:O248)</f>
        <v>65979.1655724179</v>
      </c>
      <c r="AP248" s="83">
        <f>SUM(P248:AA248)</f>
        <v>79488.062874156531</v>
      </c>
      <c r="AQ248" s="83">
        <f>SUM(AB248:AM248)</f>
        <v>110196.8720650312</v>
      </c>
      <c r="AR248" s="124"/>
    </row>
    <row r="249" spans="1:44" s="64" customFormat="1" ht="13.2" outlineLevel="1">
      <c r="A249" s="147" t="s">
        <v>201</v>
      </c>
      <c r="B249" s="126" t="s">
        <v>161</v>
      </c>
      <c r="C249" s="82"/>
      <c r="D249" s="132">
        <f t="shared" ref="D249:AM249" si="1549">D257+D318</f>
        <v>4508.1994289125005</v>
      </c>
      <c r="E249" s="132">
        <f t="shared" si="1549"/>
        <v>5252.2934274004574</v>
      </c>
      <c r="F249" s="132">
        <f t="shared" si="1549"/>
        <v>5308.7761745844018</v>
      </c>
      <c r="G249" s="132">
        <f t="shared" si="1549"/>
        <v>5373.2614839431435</v>
      </c>
      <c r="H249" s="132">
        <f t="shared" si="1549"/>
        <v>5440.2168476797451</v>
      </c>
      <c r="I249" s="132">
        <f t="shared" si="1549"/>
        <v>5509.1055988841399</v>
      </c>
      <c r="J249" s="132">
        <f t="shared" si="1549"/>
        <v>5581.8268100557598</v>
      </c>
      <c r="K249" s="132">
        <f t="shared" si="1549"/>
        <v>5646.3614110233357</v>
      </c>
      <c r="L249" s="132">
        <f t="shared" si="1549"/>
        <v>5714.2613389836088</v>
      </c>
      <c r="M249" s="132">
        <f t="shared" si="1549"/>
        <v>5798.0608626437397</v>
      </c>
      <c r="N249" s="132">
        <f t="shared" si="1549"/>
        <v>5882.8485958122201</v>
      </c>
      <c r="O249" s="132">
        <f t="shared" si="1549"/>
        <v>5963.9535924948423</v>
      </c>
      <c r="P249" s="132">
        <f t="shared" si="1549"/>
        <v>6022.735700612694</v>
      </c>
      <c r="Q249" s="132">
        <f t="shared" si="1549"/>
        <v>6081.4519364995413</v>
      </c>
      <c r="R249" s="132">
        <f t="shared" si="1549"/>
        <v>6170.1055596268043</v>
      </c>
      <c r="S249" s="132">
        <f t="shared" si="1549"/>
        <v>6277.3051765053779</v>
      </c>
      <c r="T249" s="132">
        <f t="shared" si="1549"/>
        <v>6391.8817183031915</v>
      </c>
      <c r="U249" s="132">
        <f t="shared" si="1549"/>
        <v>6514.9123264655591</v>
      </c>
      <c r="V249" s="132">
        <f t="shared" si="1549"/>
        <v>6647.5225359924807</v>
      </c>
      <c r="W249" s="132">
        <f t="shared" si="1549"/>
        <v>6768.61359278298</v>
      </c>
      <c r="X249" s="132">
        <f t="shared" si="1549"/>
        <v>6900.3676648794462</v>
      </c>
      <c r="Y249" s="132">
        <f t="shared" si="1549"/>
        <v>7066.5878479974308</v>
      </c>
      <c r="Z249" s="132">
        <f t="shared" si="1549"/>
        <v>7238.9559092500458</v>
      </c>
      <c r="AA249" s="132">
        <f t="shared" si="1549"/>
        <v>7407.6229052409735</v>
      </c>
      <c r="AB249" s="132">
        <f t="shared" si="1549"/>
        <v>7535.6965254442648</v>
      </c>
      <c r="AC249" s="132">
        <f t="shared" si="1549"/>
        <v>7674.5050192642075</v>
      </c>
      <c r="AD249" s="132">
        <f t="shared" si="1549"/>
        <v>7895.9277459909808</v>
      </c>
      <c r="AE249" s="132">
        <f t="shared" si="1549"/>
        <v>8165.4288481713111</v>
      </c>
      <c r="AF249" s="132">
        <f t="shared" si="1549"/>
        <v>8465.6436818333823</v>
      </c>
      <c r="AG249" s="132">
        <f t="shared" si="1549"/>
        <v>8801.1230383092188</v>
      </c>
      <c r="AH249" s="132">
        <f t="shared" si="1549"/>
        <v>9177.0500292654906</v>
      </c>
      <c r="AI249" s="132">
        <f t="shared" si="1549"/>
        <v>9532.2219449766671</v>
      </c>
      <c r="AJ249" s="132">
        <f t="shared" si="1549"/>
        <v>9931.9504022216715</v>
      </c>
      <c r="AK249" s="132">
        <f t="shared" si="1549"/>
        <v>10450.054034393997</v>
      </c>
      <c r="AL249" s="132">
        <f t="shared" si="1549"/>
        <v>11004.556133031438</v>
      </c>
      <c r="AM249" s="132">
        <f t="shared" si="1549"/>
        <v>11562.714662128572</v>
      </c>
      <c r="AN249" s="123"/>
      <c r="AO249" s="83">
        <f t="shared" ref="AO249:AO252" si="1550">SUM(D249:O249)</f>
        <v>65979.1655724179</v>
      </c>
      <c r="AP249" s="83">
        <f t="shared" ref="AP249:AP252" si="1551">SUM(P249:AA249)</f>
        <v>79488.062874156531</v>
      </c>
      <c r="AQ249" s="83">
        <f>SUM(AB249:AM249)</f>
        <v>110196.8720650312</v>
      </c>
      <c r="AR249" s="124"/>
    </row>
    <row r="250" spans="1:44" s="64" customFormat="1" ht="13.2" outlineLevel="1">
      <c r="A250" s="164" t="s">
        <v>248</v>
      </c>
      <c r="B250" s="165" t="s">
        <v>161</v>
      </c>
      <c r="C250" s="82"/>
      <c r="D250" s="132">
        <f>-0.2%*(C246+D246)/2/12</f>
        <v>-166.16811875833335</v>
      </c>
      <c r="E250" s="132">
        <f t="shared" ref="E250:AM250" si="1552">-0.2%*(D246+E246)/2/12</f>
        <v>-193.41203633070265</v>
      </c>
      <c r="F250" s="132">
        <f t="shared" si="1552"/>
        <v>-195.30821748969109</v>
      </c>
      <c r="G250" s="132">
        <f t="shared" si="1552"/>
        <v>-197.47399882536308</v>
      </c>
      <c r="H250" s="132">
        <f t="shared" si="1552"/>
        <v>-199.72342052219722</v>
      </c>
      <c r="I250" s="132">
        <f t="shared" si="1552"/>
        <v>-202.05053556248109</v>
      </c>
      <c r="J250" s="132">
        <f t="shared" si="1552"/>
        <v>-204.48629177573525</v>
      </c>
      <c r="K250" s="132">
        <f t="shared" si="1552"/>
        <v>-206.66931428509238</v>
      </c>
      <c r="L250" s="132">
        <f t="shared" si="1552"/>
        <v>-208.97805327914367</v>
      </c>
      <c r="M250" s="132">
        <f t="shared" si="1552"/>
        <v>-211.84037278026702</v>
      </c>
      <c r="N250" s="132">
        <f t="shared" si="1552"/>
        <v>-214.75547509015652</v>
      </c>
      <c r="O250" s="132">
        <f t="shared" si="1552"/>
        <v>-217.56438108173768</v>
      </c>
      <c r="P250" s="132">
        <f t="shared" si="1552"/>
        <v>-219.586369315551</v>
      </c>
      <c r="Q250" s="132">
        <f t="shared" si="1552"/>
        <v>-221.56288191930921</v>
      </c>
      <c r="R250" s="132">
        <f t="shared" si="1552"/>
        <v>-224.57443562952571</v>
      </c>
      <c r="S250" s="132">
        <f t="shared" si="1552"/>
        <v>-228.11798358209819</v>
      </c>
      <c r="T250" s="132">
        <f t="shared" si="1552"/>
        <v>-231.97186870820619</v>
      </c>
      <c r="U250" s="132">
        <f t="shared" si="1552"/>
        <v>-236.11046193344876</v>
      </c>
      <c r="V250" s="132">
        <f t="shared" si="1552"/>
        <v>-240.57156117449244</v>
      </c>
      <c r="W250" s="132">
        <f t="shared" si="1552"/>
        <v>-244.6467731632238</v>
      </c>
      <c r="X250" s="132">
        <f t="shared" si="1552"/>
        <v>-249.08130184318273</v>
      </c>
      <c r="Y250" s="132">
        <f t="shared" si="1552"/>
        <v>-254.67603931060765</v>
      </c>
      <c r="Z250" s="132">
        <f t="shared" si="1552"/>
        <v>-260.47888678071951</v>
      </c>
      <c r="AA250" s="132">
        <f t="shared" si="1552"/>
        <v>-266.15886977586814</v>
      </c>
      <c r="AB250" s="132">
        <f t="shared" si="1552"/>
        <v>-270.47340102256129</v>
      </c>
      <c r="AC250" s="132">
        <f t="shared" si="1552"/>
        <v>-275.15124214434843</v>
      </c>
      <c r="AD250" s="132">
        <f t="shared" si="1552"/>
        <v>-282.61446188571688</v>
      </c>
      <c r="AE250" s="132">
        <f t="shared" si="1552"/>
        <v>-291.70152402850186</v>
      </c>
      <c r="AF250" s="132">
        <f t="shared" si="1552"/>
        <v>-301.82820952107232</v>
      </c>
      <c r="AG250" s="132">
        <f t="shared" si="1552"/>
        <v>-313.14812020427797</v>
      </c>
      <c r="AH250" s="132">
        <f t="shared" si="1552"/>
        <v>-325.83721649478554</v>
      </c>
      <c r="AI250" s="132">
        <f t="shared" si="1552"/>
        <v>-337.83023706280079</v>
      </c>
      <c r="AJ250" s="132">
        <f t="shared" si="1552"/>
        <v>-351.33424256914321</v>
      </c>
      <c r="AK250" s="132">
        <f t="shared" si="1552"/>
        <v>-368.84194875275733</v>
      </c>
      <c r="AL250" s="132">
        <f t="shared" si="1552"/>
        <v>-387.58425808772171</v>
      </c>
      <c r="AM250" s="132">
        <f t="shared" si="1552"/>
        <v>-406.45574495600999</v>
      </c>
      <c r="AN250" s="123"/>
      <c r="AO250" s="83"/>
      <c r="AP250" s="83"/>
      <c r="AQ250" s="83"/>
      <c r="AR250" s="124"/>
    </row>
    <row r="251" spans="1:44" s="64" customFormat="1" ht="13.2" outlineLevel="1">
      <c r="A251" s="147" t="s">
        <v>177</v>
      </c>
      <c r="B251" s="126" t="s">
        <v>161</v>
      </c>
      <c r="C251" s="82"/>
      <c r="D251" s="132">
        <f>D250+D258+D319</f>
        <v>-166.16811875833335</v>
      </c>
      <c r="E251" s="132">
        <f>E250+E258+E319</f>
        <v>-193.41203633070265</v>
      </c>
      <c r="F251" s="132">
        <f t="shared" ref="F251:AM251" si="1553">F250+F258+F319</f>
        <v>-195.30821748969109</v>
      </c>
      <c r="G251" s="132">
        <f t="shared" si="1553"/>
        <v>-197.47399882536308</v>
      </c>
      <c r="H251" s="132">
        <f t="shared" si="1553"/>
        <v>-199.72342052219722</v>
      </c>
      <c r="I251" s="132">
        <f t="shared" si="1553"/>
        <v>-202.05053556248109</v>
      </c>
      <c r="J251" s="132">
        <f t="shared" si="1553"/>
        <v>-204.48629177573525</v>
      </c>
      <c r="K251" s="132">
        <f t="shared" si="1553"/>
        <v>-206.66931428509238</v>
      </c>
      <c r="L251" s="132">
        <f t="shared" si="1553"/>
        <v>-208.97805327914367</v>
      </c>
      <c r="M251" s="132">
        <f t="shared" si="1553"/>
        <v>-211.84037278026702</v>
      </c>
      <c r="N251" s="132">
        <f t="shared" si="1553"/>
        <v>-214.75547509015652</v>
      </c>
      <c r="O251" s="132">
        <f t="shared" si="1553"/>
        <v>-217.56438108173768</v>
      </c>
      <c r="P251" s="132">
        <f t="shared" si="1553"/>
        <v>-219.586369315551</v>
      </c>
      <c r="Q251" s="132">
        <f t="shared" si="1553"/>
        <v>-221.56288191930921</v>
      </c>
      <c r="R251" s="132">
        <f t="shared" si="1553"/>
        <v>-224.57443562952571</v>
      </c>
      <c r="S251" s="132">
        <f t="shared" si="1553"/>
        <v>-228.11798358209819</v>
      </c>
      <c r="T251" s="132">
        <f t="shared" si="1553"/>
        <v>-231.97186870820619</v>
      </c>
      <c r="U251" s="132">
        <f t="shared" si="1553"/>
        <v>-236.11046193344876</v>
      </c>
      <c r="V251" s="132">
        <f t="shared" si="1553"/>
        <v>-240.57156117449244</v>
      </c>
      <c r="W251" s="132">
        <f t="shared" si="1553"/>
        <v>-244.6467731632238</v>
      </c>
      <c r="X251" s="132">
        <f t="shared" si="1553"/>
        <v>-249.08130184318273</v>
      </c>
      <c r="Y251" s="132">
        <f t="shared" si="1553"/>
        <v>-254.67603931060765</v>
      </c>
      <c r="Z251" s="132">
        <f t="shared" si="1553"/>
        <v>-260.47888678071951</v>
      </c>
      <c r="AA251" s="132">
        <f t="shared" si="1553"/>
        <v>-266.15886977586814</v>
      </c>
      <c r="AB251" s="132">
        <f t="shared" si="1553"/>
        <v>-270.47340102256129</v>
      </c>
      <c r="AC251" s="132">
        <f t="shared" si="1553"/>
        <v>-275.15124214434843</v>
      </c>
      <c r="AD251" s="132">
        <f t="shared" si="1553"/>
        <v>-282.61446188571688</v>
      </c>
      <c r="AE251" s="132">
        <f t="shared" si="1553"/>
        <v>-291.70152402850186</v>
      </c>
      <c r="AF251" s="132">
        <f t="shared" si="1553"/>
        <v>-301.82820952107232</v>
      </c>
      <c r="AG251" s="132">
        <f t="shared" si="1553"/>
        <v>-313.14812020427797</v>
      </c>
      <c r="AH251" s="132">
        <f t="shared" si="1553"/>
        <v>-325.83721649478554</v>
      </c>
      <c r="AI251" s="132">
        <f t="shared" si="1553"/>
        <v>-337.83023706280079</v>
      </c>
      <c r="AJ251" s="132">
        <f t="shared" si="1553"/>
        <v>-351.33424256914321</v>
      </c>
      <c r="AK251" s="132">
        <f t="shared" si="1553"/>
        <v>-368.84194875275733</v>
      </c>
      <c r="AL251" s="132">
        <f t="shared" si="1553"/>
        <v>-387.58425808772171</v>
      </c>
      <c r="AM251" s="132">
        <f t="shared" si="1553"/>
        <v>-406.45574495600999</v>
      </c>
      <c r="AN251" s="123"/>
      <c r="AO251" s="83">
        <f t="shared" si="1550"/>
        <v>-2418.4302157809011</v>
      </c>
      <c r="AP251" s="83">
        <f t="shared" si="1551"/>
        <v>-2877.5374331362336</v>
      </c>
      <c r="AQ251" s="83">
        <f t="shared" ref="AQ251:AQ252" si="1554">SUM(AB251:AM251)</f>
        <v>-3912.8006067296965</v>
      </c>
      <c r="AR251" s="124"/>
    </row>
    <row r="252" spans="1:44" s="64" customFormat="1" ht="13.2" outlineLevel="1">
      <c r="A252" s="147" t="s">
        <v>178</v>
      </c>
      <c r="B252" s="126" t="s">
        <v>161</v>
      </c>
      <c r="C252" s="82"/>
      <c r="D252" s="132">
        <f>D249+D251</f>
        <v>4342.0313101541669</v>
      </c>
      <c r="E252" s="132">
        <f>E249+E251</f>
        <v>5058.8813910697545</v>
      </c>
      <c r="F252" s="132">
        <f t="shared" ref="F252:AM252" si="1555">F249+F251</f>
        <v>5113.467957094711</v>
      </c>
      <c r="G252" s="132">
        <f t="shared" si="1555"/>
        <v>5175.7874851177803</v>
      </c>
      <c r="H252" s="132">
        <f t="shared" si="1555"/>
        <v>5240.4934271575476</v>
      </c>
      <c r="I252" s="132">
        <f t="shared" si="1555"/>
        <v>5307.055063321659</v>
      </c>
      <c r="J252" s="132">
        <f t="shared" si="1555"/>
        <v>5377.3405182800243</v>
      </c>
      <c r="K252" s="132">
        <f t="shared" si="1555"/>
        <v>5439.692096738243</v>
      </c>
      <c r="L252" s="132">
        <f t="shared" si="1555"/>
        <v>5505.283285704465</v>
      </c>
      <c r="M252" s="132">
        <f t="shared" si="1555"/>
        <v>5586.2204898634727</v>
      </c>
      <c r="N252" s="132">
        <f t="shared" si="1555"/>
        <v>5668.0931207220638</v>
      </c>
      <c r="O252" s="132">
        <f t="shared" si="1555"/>
        <v>5746.3892114131049</v>
      </c>
      <c r="P252" s="132">
        <f t="shared" si="1555"/>
        <v>5803.1493312971434</v>
      </c>
      <c r="Q252" s="132">
        <f t="shared" si="1555"/>
        <v>5859.8890545802324</v>
      </c>
      <c r="R252" s="132">
        <f t="shared" si="1555"/>
        <v>5945.5311239972789</v>
      </c>
      <c r="S252" s="132">
        <f t="shared" si="1555"/>
        <v>6049.1871929232793</v>
      </c>
      <c r="T252" s="132">
        <f t="shared" si="1555"/>
        <v>6159.9098495949856</v>
      </c>
      <c r="U252" s="132">
        <f t="shared" si="1555"/>
        <v>6278.8018645321099</v>
      </c>
      <c r="V252" s="132">
        <f t="shared" si="1555"/>
        <v>6406.950974817988</v>
      </c>
      <c r="W252" s="132">
        <f t="shared" si="1555"/>
        <v>6523.9668196197563</v>
      </c>
      <c r="X252" s="132">
        <f t="shared" si="1555"/>
        <v>6651.2863630362635</v>
      </c>
      <c r="Y252" s="132">
        <f t="shared" si="1555"/>
        <v>6811.911808686823</v>
      </c>
      <c r="Z252" s="132">
        <f t="shared" si="1555"/>
        <v>6978.4770224693266</v>
      </c>
      <c r="AA252" s="132">
        <f t="shared" si="1555"/>
        <v>7141.4640354651056</v>
      </c>
      <c r="AB252" s="132">
        <f t="shared" si="1555"/>
        <v>7265.2231244217037</v>
      </c>
      <c r="AC252" s="132">
        <f t="shared" si="1555"/>
        <v>7399.3537771198589</v>
      </c>
      <c r="AD252" s="132">
        <f t="shared" si="1555"/>
        <v>7613.3132841052638</v>
      </c>
      <c r="AE252" s="132">
        <f t="shared" si="1555"/>
        <v>7873.7273241428093</v>
      </c>
      <c r="AF252" s="132">
        <f t="shared" si="1555"/>
        <v>8163.8154723123098</v>
      </c>
      <c r="AG252" s="132">
        <f t="shared" si="1555"/>
        <v>8487.974918104941</v>
      </c>
      <c r="AH252" s="132">
        <f t="shared" si="1555"/>
        <v>8851.2128127707056</v>
      </c>
      <c r="AI252" s="132">
        <f t="shared" si="1555"/>
        <v>9194.3917079138664</v>
      </c>
      <c r="AJ252" s="132">
        <f t="shared" si="1555"/>
        <v>9580.6161596525289</v>
      </c>
      <c r="AK252" s="132">
        <f t="shared" si="1555"/>
        <v>10081.21208564124</v>
      </c>
      <c r="AL252" s="132">
        <f t="shared" si="1555"/>
        <v>10616.971874943716</v>
      </c>
      <c r="AM252" s="132">
        <f t="shared" si="1555"/>
        <v>11156.258917172561</v>
      </c>
      <c r="AN252" s="123"/>
      <c r="AO252" s="83">
        <f t="shared" si="1550"/>
        <v>63560.735356637</v>
      </c>
      <c r="AP252" s="83">
        <f t="shared" si="1551"/>
        <v>76610.525441020291</v>
      </c>
      <c r="AQ252" s="83">
        <f t="shared" si="1554"/>
        <v>106284.07145830149</v>
      </c>
      <c r="AR252" s="124"/>
    </row>
    <row r="253" spans="1:44" outlineLevel="1">
      <c r="A253" s="146" t="s">
        <v>153</v>
      </c>
      <c r="AN253" s="60"/>
    </row>
    <row r="254" spans="1:44" s="86" customFormat="1" ht="13.2" outlineLevel="1">
      <c r="A254" s="147" t="s">
        <v>213</v>
      </c>
      <c r="B254" s="126" t="s">
        <v>161</v>
      </c>
      <c r="C254" s="132">
        <f>C264+C275*'0'!C$16+C286*'0'!C$19+C297*'0'!C$17+C308*'0'!C$18</f>
        <v>838541.75450000004</v>
      </c>
      <c r="D254" s="132">
        <f>D264+D275*'0'!D$16+D286*'0'!D$19+D297*'0'!D$17+D308*'0'!D$18</f>
        <v>1147650.1706000001</v>
      </c>
      <c r="E254" s="132">
        <f>E264+E275*'0'!E$16+E286*'0'!E$19+E297*'0'!E$17+E308*'0'!E$18</f>
        <v>1156478.1653684315</v>
      </c>
      <c r="F254" s="132">
        <f>F264+F275*'0'!F$16+F286*'0'!F$19+F297*'0'!F$17+F308*'0'!F$18</f>
        <v>1167591.5945078616</v>
      </c>
      <c r="G254" s="132">
        <f>G264+G275*'0'!G$16+G286*'0'!G$19+G297*'0'!G$17+G308*'0'!G$18</f>
        <v>1178824.4563964952</v>
      </c>
      <c r="H254" s="132">
        <f>H264+H275*'0'!H$16+H286*'0'!H$19+H297*'0'!H$17+H308*'0'!H$18</f>
        <v>1190189.4898698714</v>
      </c>
      <c r="I254" s="132">
        <f>I264+I275*'0'!I$16+I286*'0'!I$19+I297*'0'!I$17+I308*'0'!I$18</f>
        <v>1201467.1368799019</v>
      </c>
      <c r="J254" s="132">
        <f>J264+J275*'0'!J$16+J286*'0'!J$19+J297*'0'!J$17+J308*'0'!J$18</f>
        <v>1213052.6744289214</v>
      </c>
      <c r="K254" s="132">
        <f>K264+K275*'0'!K$16+K286*'0'!K$19+K297*'0'!K$17+K308*'0'!K$18</f>
        <v>1221246.6819921874</v>
      </c>
      <c r="L254" s="132">
        <f>L264+L275*'0'!L$16+L286*'0'!L$19+L297*'0'!L$17+L308*'0'!L$18</f>
        <v>1233030.8273575366</v>
      </c>
      <c r="M254" s="132">
        <f>M264+M275*'0'!M$16+M286*'0'!M$19+M297*'0'!M$17+M308*'0'!M$18</f>
        <v>1244946.3510056678</v>
      </c>
      <c r="N254" s="132">
        <f>N264+N275*'0'!N$16+N286*'0'!N$19+N297*'0'!N$17+N308*'0'!N$18</f>
        <v>1255778.4910762103</v>
      </c>
      <c r="O254" s="132">
        <f>O264+O275*'0'!O$16+O286*'0'!O$19+O297*'0'!O$17+O308*'0'!O$18</f>
        <v>1265489.5499046415</v>
      </c>
      <c r="P254" s="132">
        <f>P264+P275*'0'!P$16+P286*'0'!P$19+P297*'0'!P$17+P308*'0'!P$18</f>
        <v>1270388.0618819701</v>
      </c>
      <c r="Q254" s="132">
        <f>Q264+Q275*'0'!Q$16+Q286*'0'!Q$19+Q297*'0'!Q$17+Q308*'0'!Q$18</f>
        <v>1280237.6371497398</v>
      </c>
      <c r="R254" s="132">
        <f>R264+R275*'0'!R$16+R286*'0'!R$19+R297*'0'!R$17+R308*'0'!R$18</f>
        <v>1291970.843404568</v>
      </c>
      <c r="S254" s="132">
        <f>S264+S275*'0'!S$16+S286*'0'!S$19+S297*'0'!S$17+S308*'0'!S$18</f>
        <v>1304498.6645806099</v>
      </c>
      <c r="T254" s="132">
        <f>T264+T275*'0'!T$16+T286*'0'!T$19+T297*'0'!T$17+T308*'0'!T$18</f>
        <v>1317158.5649178645</v>
      </c>
      <c r="U254" s="132">
        <f>U264+U275*'0'!U$16+U286*'0'!U$19+U297*'0'!U$17+U308*'0'!U$18</f>
        <v>1329921.5082835204</v>
      </c>
      <c r="V254" s="132">
        <f>V264+V275*'0'!V$16+V286*'0'!V$19+V297*'0'!V$17+V308*'0'!V$18</f>
        <v>1342816.5308103892</v>
      </c>
      <c r="W254" s="132">
        <f>W264+W275*'0'!W$16+W286*'0'!W$19+W297*'0'!W$17+W308*'0'!W$18</f>
        <v>1351943.8746482967</v>
      </c>
      <c r="X254" s="132">
        <f>X264+X275*'0'!X$16+X286*'0'!X$19+X297*'0'!X$17+X308*'0'!X$18</f>
        <v>1365090.3474698961</v>
      </c>
      <c r="Y254" s="132">
        <f>Y264+Y275*'0'!Y$16+Y286*'0'!Y$19+Y297*'0'!Y$17+Y308*'0'!Y$18</f>
        <v>1378351.8242573959</v>
      </c>
      <c r="Z254" s="132">
        <f>Z264+Z275*'0'!Z$16+Z286*'0'!Z$19+Z297*'0'!Z$17+Z308*'0'!Z$18</f>
        <v>1390406.0246112379</v>
      </c>
      <c r="AA254" s="132">
        <f>AA264+AA275*'0'!AA$16+AA286*'0'!AA$19+AA297*'0'!AA$17+AA308*'0'!AA$18</f>
        <v>1401226.5326991791</v>
      </c>
      <c r="AB254" s="132">
        <f>AB264+AB275*'0'!AB$16+AB286*'0'!AB$19+AB297*'0'!AB$17+AB308*'0'!AB$18</f>
        <v>1406689.3195715563</v>
      </c>
      <c r="AC254" s="132">
        <f>AC264+AC275*'0'!AC$16+AC286*'0'!AC$19+AC297*'0'!AC$17+AC308*'0'!AC$18</f>
        <v>1417635.226160625</v>
      </c>
      <c r="AD254" s="132">
        <f>AD264+AD275*'0'!AD$16+AD286*'0'!AD$19+AD297*'0'!AD$17+AD308*'0'!AD$18</f>
        <v>1431448.9414679778</v>
      </c>
      <c r="AE254" s="132">
        <f>AE264+AE275*'0'!AE$16+AE286*'0'!AE$19+AE297*'0'!AE$17+AE308*'0'!AE$18</f>
        <v>1445406.6968740441</v>
      </c>
      <c r="AF254" s="132">
        <f>AF264+AF275*'0'!AF$16+AF286*'0'!AF$19+AF297*'0'!AF$17+AF308*'0'!AF$18</f>
        <v>1459508.4923788237</v>
      </c>
      <c r="AG254" s="132">
        <f>AG264+AG275*'0'!AG$16+AG286*'0'!AG$19+AG297*'0'!AG$17+AG308*'0'!AG$18</f>
        <v>1473755.0750725123</v>
      </c>
      <c r="AH254" s="132">
        <f>AH264+AH275*'0'!AH$16+AH286*'0'!AH$19+AH297*'0'!AH$17+AH308*'0'!AH$18</f>
        <v>1488145.6978649141</v>
      </c>
      <c r="AI254" s="132">
        <f>AI264+AI275*'0'!AI$16+AI286*'0'!AI$19+AI297*'0'!AI$17+AI308*'0'!AI$18</f>
        <v>1498319.9618886949</v>
      </c>
      <c r="AJ254" s="132">
        <f>AJ264+AJ275*'0'!AJ$16+AJ286*'0'!AJ$19+AJ297*'0'!AJ$17+AJ308*'0'!AJ$18</f>
        <v>1512986.7039410234</v>
      </c>
      <c r="AK254" s="132">
        <f>AK264+AK275*'0'!AK$16+AK286*'0'!AK$19+AK297*'0'!AK$17+AK308*'0'!AK$18</f>
        <v>1527797.4860920652</v>
      </c>
      <c r="AL254" s="132">
        <f>AL264+AL275*'0'!AL$16+AL286*'0'!AL$19+AL297*'0'!AL$17+AL308*'0'!AL$18</f>
        <v>1541267.5909605941</v>
      </c>
      <c r="AM254" s="132">
        <f>AM264+AM275*'0'!AM$16+AM286*'0'!AM$19+AM297*'0'!AM$17+AM308*'0'!AM$18</f>
        <v>1553347.2785115258</v>
      </c>
      <c r="AN254" s="84"/>
      <c r="AO254" s="83">
        <f>O254</f>
        <v>1265489.5499046415</v>
      </c>
      <c r="AP254" s="83">
        <f>AA254</f>
        <v>1401226.5326991791</v>
      </c>
      <c r="AQ254" s="83">
        <f>AM254</f>
        <v>1553347.2785115258</v>
      </c>
      <c r="AR254" s="85"/>
    </row>
    <row r="255" spans="1:44" s="64" customFormat="1" ht="13.2" outlineLevel="1">
      <c r="A255" s="147" t="s">
        <v>214</v>
      </c>
      <c r="B255" s="126" t="s">
        <v>161</v>
      </c>
      <c r="C255" s="82"/>
      <c r="D255" s="132">
        <f>D267+D278*'0'!D$16+D289*'0'!D$19+D300*'0'!D$17+D311*'0'!D$18</f>
        <v>0</v>
      </c>
      <c r="E255" s="132">
        <f>E267+E278*'0'!E$16+E289*'0'!E$19+E300*'0'!E$17+E311*'0'!E$18</f>
        <v>0</v>
      </c>
      <c r="F255" s="132">
        <f>F267+F278*'0'!F$16+F289*'0'!F$19+F300*'0'!F$17+F311*'0'!F$18</f>
        <v>0</v>
      </c>
      <c r="G255" s="132">
        <f>G267+G278*'0'!G$16+G289*'0'!G$19+G300*'0'!G$17+G311*'0'!G$18</f>
        <v>0</v>
      </c>
      <c r="H255" s="132">
        <f>H267+H278*'0'!H$16+H289*'0'!H$19+H300*'0'!H$17+H311*'0'!H$18</f>
        <v>0</v>
      </c>
      <c r="I255" s="132">
        <f>I267+I278*'0'!I$16+I289*'0'!I$19+I300*'0'!I$17+I311*'0'!I$18</f>
        <v>0</v>
      </c>
      <c r="J255" s="132">
        <f>J267+J278*'0'!J$16+J289*'0'!J$19+J300*'0'!J$17+J311*'0'!J$18</f>
        <v>0</v>
      </c>
      <c r="K255" s="132">
        <f>K267+K278*'0'!K$16+K289*'0'!K$19+K300*'0'!K$17+K311*'0'!K$18</f>
        <v>0</v>
      </c>
      <c r="L255" s="132">
        <f>L267+L278*'0'!L$16+L289*'0'!L$19+L300*'0'!L$17+L311*'0'!L$18</f>
        <v>0</v>
      </c>
      <c r="M255" s="132">
        <f>M267+M278*'0'!M$16+M289*'0'!M$19+M300*'0'!M$17+M311*'0'!M$18</f>
        <v>0</v>
      </c>
      <c r="N255" s="132">
        <f>N267+N278*'0'!N$16+N289*'0'!N$19+N300*'0'!N$17+N311*'0'!N$18</f>
        <v>0</v>
      </c>
      <c r="O255" s="132">
        <f>O267+O278*'0'!O$16+O289*'0'!O$19+O300*'0'!O$17+O311*'0'!O$18</f>
        <v>0</v>
      </c>
      <c r="P255" s="132">
        <f>P267+P278*'0'!P$16+P289*'0'!P$19+P300*'0'!P$17+P311*'0'!P$18</f>
        <v>0</v>
      </c>
      <c r="Q255" s="132">
        <f>Q267+Q278*'0'!Q$16+Q289*'0'!Q$19+Q300*'0'!Q$17+Q311*'0'!Q$18</f>
        <v>0</v>
      </c>
      <c r="R255" s="132">
        <f>R267+R278*'0'!R$16+R289*'0'!R$19+R300*'0'!R$17+R311*'0'!R$18</f>
        <v>0</v>
      </c>
      <c r="S255" s="132">
        <f>S267+S278*'0'!S$16+S289*'0'!S$19+S300*'0'!S$17+S311*'0'!S$18</f>
        <v>0</v>
      </c>
      <c r="T255" s="132">
        <f>T267+T278*'0'!T$16+T289*'0'!T$19+T300*'0'!T$17+T311*'0'!T$18</f>
        <v>0</v>
      </c>
      <c r="U255" s="132">
        <f>U267+U278*'0'!U$16+U289*'0'!U$19+U300*'0'!U$17+U311*'0'!U$18</f>
        <v>0</v>
      </c>
      <c r="V255" s="132">
        <f>V267+V278*'0'!V$16+V289*'0'!V$19+V300*'0'!V$17+V311*'0'!V$18</f>
        <v>0</v>
      </c>
      <c r="W255" s="132">
        <f>W267+W278*'0'!W$16+W289*'0'!W$19+W300*'0'!W$17+W311*'0'!W$18</f>
        <v>0</v>
      </c>
      <c r="X255" s="132">
        <f>X267+X278*'0'!X$16+X289*'0'!X$19+X300*'0'!X$17+X311*'0'!X$18</f>
        <v>0</v>
      </c>
      <c r="Y255" s="132">
        <f>Y267+Y278*'0'!Y$16+Y289*'0'!Y$19+Y300*'0'!Y$17+Y311*'0'!Y$18</f>
        <v>0</v>
      </c>
      <c r="Z255" s="132">
        <f>Z267+Z278*'0'!Z$16+Z289*'0'!Z$19+Z300*'0'!Z$17+Z311*'0'!Z$18</f>
        <v>0</v>
      </c>
      <c r="AA255" s="132">
        <f>AA267+AA278*'0'!AA$16+AA289*'0'!AA$19+AA300*'0'!AA$17+AA311*'0'!AA$18</f>
        <v>0</v>
      </c>
      <c r="AB255" s="132">
        <f>AB267+AB278*'0'!AB$16+AB289*'0'!AB$19+AB300*'0'!AB$17+AB311*'0'!AB$18</f>
        <v>0</v>
      </c>
      <c r="AC255" s="132">
        <f>AC267+AC278*'0'!AC$16+AC289*'0'!AC$19+AC300*'0'!AC$17+AC311*'0'!AC$18</f>
        <v>0</v>
      </c>
      <c r="AD255" s="132">
        <f>AD267+AD278*'0'!AD$16+AD289*'0'!AD$19+AD300*'0'!AD$17+AD311*'0'!AD$18</f>
        <v>0</v>
      </c>
      <c r="AE255" s="132">
        <f>AE267+AE278*'0'!AE$16+AE289*'0'!AE$19+AE300*'0'!AE$17+AE311*'0'!AE$18</f>
        <v>0</v>
      </c>
      <c r="AF255" s="132">
        <f>AF267+AF278*'0'!AF$16+AF289*'0'!AF$19+AF300*'0'!AF$17+AF311*'0'!AF$18</f>
        <v>0</v>
      </c>
      <c r="AG255" s="132">
        <f>AG267+AG278*'0'!AG$16+AG289*'0'!AG$19+AG300*'0'!AG$17+AG311*'0'!AG$18</f>
        <v>0</v>
      </c>
      <c r="AH255" s="132">
        <f>AH267+AH278*'0'!AH$16+AH289*'0'!AH$19+AH300*'0'!AH$17+AH311*'0'!AH$18</f>
        <v>0</v>
      </c>
      <c r="AI255" s="132">
        <f>AI267+AI278*'0'!AI$16+AI289*'0'!AI$19+AI300*'0'!AI$17+AI311*'0'!AI$18</f>
        <v>0</v>
      </c>
      <c r="AJ255" s="132">
        <f>AJ267+AJ278*'0'!AJ$16+AJ289*'0'!AJ$19+AJ300*'0'!AJ$17+AJ311*'0'!AJ$18</f>
        <v>0</v>
      </c>
      <c r="AK255" s="132">
        <f>AK267+AK278*'0'!AK$16+AK289*'0'!AK$19+AK300*'0'!AK$17+AK311*'0'!AK$18</f>
        <v>0</v>
      </c>
      <c r="AL255" s="132">
        <f>AL267+AL278*'0'!AL$16+AL289*'0'!AL$19+AL300*'0'!AL$17+AL311*'0'!AL$18</f>
        <v>0</v>
      </c>
      <c r="AM255" s="132">
        <f>AM267+AM278*'0'!AM$16+AM289*'0'!AM$19+AM300*'0'!AM$17+AM311*'0'!AM$18</f>
        <v>0</v>
      </c>
      <c r="AN255" s="123"/>
      <c r="AO255" s="83">
        <f>SUM(D255:O255)</f>
        <v>0</v>
      </c>
      <c r="AP255" s="83">
        <f>SUM(P255:AA255)</f>
        <v>0</v>
      </c>
      <c r="AQ255" s="83">
        <f>SUM(AB255:AM255)</f>
        <v>0</v>
      </c>
      <c r="AR255" s="124"/>
    </row>
    <row r="256" spans="1:44" s="64" customFormat="1" ht="13.2" outlineLevel="1">
      <c r="A256" s="147" t="s">
        <v>215</v>
      </c>
      <c r="B256" s="126" t="s">
        <v>161</v>
      </c>
      <c r="C256" s="82"/>
      <c r="D256" s="132">
        <f>D268+D279*'0'!D$16+D290*'0'!D$19+D301*'0'!D$17+D312*'0'!D$18</f>
        <v>4485.9565955791668</v>
      </c>
      <c r="E256" s="132">
        <f>E268+E279*'0'!E$16+E290*'0'!E$19+E301*'0'!E$17+E312*'0'!E$18</f>
        <v>5204.7591940671236</v>
      </c>
      <c r="F256" s="132">
        <f>F268+F279*'0'!F$16+F290*'0'!F$19+F301*'0'!F$17+F312*'0'!F$18</f>
        <v>5253.9705245844016</v>
      </c>
      <c r="G256" s="132">
        <f>G268+G279*'0'!G$16+G290*'0'!G$19+G301*'0'!G$17+G312*'0'!G$18</f>
        <v>5309.1531356098103</v>
      </c>
      <c r="H256" s="132">
        <f>H268+H279*'0'!H$16+H290*'0'!H$19+H301*'0'!H$17+H312*'0'!H$18</f>
        <v>5364.9969476797451</v>
      </c>
      <c r="I256" s="132">
        <f>I268+I279*'0'!I$16+I290*'0'!I$19+I301*'0'!I$17+I312*'0'!I$18</f>
        <v>5420.7473655508065</v>
      </c>
      <c r="J256" s="132">
        <f>J268+J279*'0'!J$16+J290*'0'!J$19+J301*'0'!J$17+J312*'0'!J$18</f>
        <v>5477.8576600557599</v>
      </c>
      <c r="K256" s="132">
        <f>K268+K279*'0'!K$16+K290*'0'!K$19+K301*'0'!K$17+K312*'0'!K$18</f>
        <v>5526.8768860233358</v>
      </c>
      <c r="L256" s="132">
        <f>L268+L279*'0'!L$16+L290*'0'!L$19+L301*'0'!L$17+L312*'0'!L$18</f>
        <v>5576.4251223169422</v>
      </c>
      <c r="M256" s="132">
        <f>M268+M279*'0'!M$16+M290*'0'!M$19+M301*'0'!M$17+M312*'0'!M$18</f>
        <v>5635.2480376437397</v>
      </c>
      <c r="N256" s="132">
        <f>N268+N279*'0'!N$16+N290*'0'!N$19+N301*'0'!N$17+N312*'0'!N$18</f>
        <v>5691.7423641455534</v>
      </c>
      <c r="O256" s="132">
        <f>O268+O279*'0'!O$16+O290*'0'!O$19+O301*'0'!O$17+O312*'0'!O$18</f>
        <v>5742.8106391615092</v>
      </c>
      <c r="P256" s="132">
        <f>P268+P279*'0'!P$16+P290*'0'!P$19+P301*'0'!P$17+P312*'0'!P$18</f>
        <v>5779.158667279361</v>
      </c>
      <c r="Q256" s="132">
        <f>Q268+Q279*'0'!Q$16+Q290*'0'!Q$19+Q301*'0'!Q$17+Q312*'0'!Q$18</f>
        <v>5815.8606631662078</v>
      </c>
      <c r="R256" s="132">
        <f>R268+R279*'0'!R$16+R290*'0'!R$19+R301*'0'!R$17+R312*'0'!R$18</f>
        <v>5868.8380152934706</v>
      </c>
      <c r="S256" s="132">
        <f>S268+S279*'0'!S$16+S290*'0'!S$19+S301*'0'!S$17+S312*'0'!S$18</f>
        <v>5930.9738521720446</v>
      </c>
      <c r="T256" s="132">
        <f>T268+T279*'0'!T$16+T290*'0'!T$19+T301*'0'!T$17+T312*'0'!T$18</f>
        <v>5993.8138406365251</v>
      </c>
      <c r="U256" s="132">
        <f>U268+U279*'0'!U$16+U290*'0'!U$19+U301*'0'!U$17+U312*'0'!U$18</f>
        <v>6057.3095871322257</v>
      </c>
      <c r="V256" s="132">
        <f>V268+V279*'0'!V$16+V290*'0'!V$19+V301*'0'!V$17+V312*'0'!V$18</f>
        <v>6121.4610916591473</v>
      </c>
      <c r="W256" s="132">
        <f>W268+W279*'0'!W$16+W290*'0'!W$19+W301*'0'!W$17+W312*'0'!W$18</f>
        <v>6176.5648922829805</v>
      </c>
      <c r="X256" s="132">
        <f>X268+X279*'0'!X$16+X290*'0'!X$19+X301*'0'!X$17+X312*'0'!X$18</f>
        <v>6232.3296115461126</v>
      </c>
      <c r="Y256" s="132">
        <f>Y268+Y279*'0'!Y$16+Y290*'0'!Y$19+Y301*'0'!Y$17+Y312*'0'!Y$18</f>
        <v>6298.5005746640973</v>
      </c>
      <c r="Z256" s="132">
        <f>Z268+Z279*'0'!Z$16+Z290*'0'!Z$19+Z301*'0'!Z$17+Z312*'0'!Z$18</f>
        <v>6362.0081260833795</v>
      </c>
      <c r="AA256" s="132">
        <f>AA268+AA279*'0'!AA$16+AA290*'0'!AA$19+AA301*'0'!AA$17+AA312*'0'!AA$18</f>
        <v>6419.4273479076401</v>
      </c>
      <c r="AB256" s="132">
        <f>AB268+AB279*'0'!AB$16+AB290*'0'!AB$19+AB301*'0'!AB$17+AB312*'0'!AB$18</f>
        <v>6460.322517444265</v>
      </c>
      <c r="AC256" s="132">
        <f>AC268+AC279*'0'!AC$16+AC290*'0'!AC$19+AC301*'0'!AC$17+AC312*'0'!AC$18</f>
        <v>6501.5674245975406</v>
      </c>
      <c r="AD256" s="132">
        <f>AD268+AD279*'0'!AD$16+AD290*'0'!AD$19+AD301*'0'!AD$17+AD312*'0'!AD$18</f>
        <v>6563.8373709909811</v>
      </c>
      <c r="AE256" s="132">
        <f>AE268+AE279*'0'!AE$16+AE290*'0'!AE$19+AE301*'0'!AE$17+AE312*'0'!AE$18</f>
        <v>6633.7318781713111</v>
      </c>
      <c r="AF256" s="132">
        <f>AF268+AF279*'0'!AF$16+AF290*'0'!AF$19+AF301*'0'!AF$17+AF312*'0'!AF$18</f>
        <v>6704.4142635000499</v>
      </c>
      <c r="AG256" s="132">
        <f>AG268+AG279*'0'!AG$16+AG290*'0'!AG$19+AG301*'0'!AG$17+AG312*'0'!AG$18</f>
        <v>6775.8858966425523</v>
      </c>
      <c r="AH256" s="132">
        <f>AH268+AH279*'0'!AH$16+AH290*'0'!AH$19+AH301*'0'!AH$17+AH312*'0'!AH$18</f>
        <v>6848.146777598824</v>
      </c>
      <c r="AI256" s="132">
        <f>AI268+AI279*'0'!AI$16+AI290*'0'!AI$19+AI301*'0'!AI$17+AI312*'0'!AI$18</f>
        <v>6910.179131976668</v>
      </c>
      <c r="AJ256" s="132">
        <f>AJ268+AJ279*'0'!AJ$16+AJ290*'0'!AJ$19+AJ301*'0'!AJ$17+AJ312*'0'!AJ$18</f>
        <v>6972.9575012216719</v>
      </c>
      <c r="AK256" s="132">
        <f>AK268+AK279*'0'!AK$16+AK290*'0'!AK$19+AK301*'0'!AK$17+AK312*'0'!AK$18</f>
        <v>7047.4982900606628</v>
      </c>
      <c r="AL256" s="132">
        <f>AL268+AL279*'0'!AL$16+AL290*'0'!AL$19+AL301*'0'!AL$17+AL312*'0'!AL$18</f>
        <v>7119.0785036981051</v>
      </c>
      <c r="AM256" s="132">
        <f>AM268+AM279*'0'!AM$16+AM290*'0'!AM$19+AM301*'0'!AM$17+AM312*'0'!AM$18</f>
        <v>7183.7966427952397</v>
      </c>
      <c r="AN256" s="123"/>
      <c r="AO256" s="83">
        <f>SUM(D256:O256)</f>
        <v>64690.544472417896</v>
      </c>
      <c r="AP256" s="83">
        <f>SUM(P256:AA256)</f>
        <v>73056.246269823183</v>
      </c>
      <c r="AQ256" s="83">
        <f>SUM(AB256:AM256)</f>
        <v>81721.416198697872</v>
      </c>
      <c r="AR256" s="124"/>
    </row>
    <row r="257" spans="1:44" s="64" customFormat="1" ht="13.2" outlineLevel="1">
      <c r="A257" s="147" t="s">
        <v>201</v>
      </c>
      <c r="B257" s="126" t="s">
        <v>161</v>
      </c>
      <c r="C257" s="82"/>
      <c r="D257" s="132">
        <f>D269+D280*'0'!D$16+D291*'0'!D$19+D302*'0'!D$17+D313*'0'!D$18</f>
        <v>4485.9565955791668</v>
      </c>
      <c r="E257" s="132">
        <f>E269+E280*'0'!E$16+E291*'0'!E$19+E302*'0'!E$17+E313*'0'!E$18</f>
        <v>5204.7591940671236</v>
      </c>
      <c r="F257" s="132">
        <f>F269+F280*'0'!F$16+F291*'0'!F$19+F302*'0'!F$17+F313*'0'!F$18</f>
        <v>5253.9705245844016</v>
      </c>
      <c r="G257" s="132">
        <f>G269+G280*'0'!G$16+G291*'0'!G$19+G302*'0'!G$17+G313*'0'!G$18</f>
        <v>5309.1531356098103</v>
      </c>
      <c r="H257" s="132">
        <f>H269+H280*'0'!H$16+H291*'0'!H$19+H302*'0'!H$17+H313*'0'!H$18</f>
        <v>5364.9969476797451</v>
      </c>
      <c r="I257" s="132">
        <f>I269+I280*'0'!I$16+I291*'0'!I$19+I302*'0'!I$17+I313*'0'!I$18</f>
        <v>5420.7473655508065</v>
      </c>
      <c r="J257" s="132">
        <f>J269+J280*'0'!J$16+J291*'0'!J$19+J302*'0'!J$17+J313*'0'!J$18</f>
        <v>5477.8576600557599</v>
      </c>
      <c r="K257" s="132">
        <f>K269+K280*'0'!K$16+K291*'0'!K$19+K302*'0'!K$17+K313*'0'!K$18</f>
        <v>5526.8768860233358</v>
      </c>
      <c r="L257" s="132">
        <f>L269+L280*'0'!L$16+L291*'0'!L$19+L302*'0'!L$17+L313*'0'!L$18</f>
        <v>5576.4251223169422</v>
      </c>
      <c r="M257" s="132">
        <f>M269+M280*'0'!M$16+M291*'0'!M$19+M302*'0'!M$17+M313*'0'!M$18</f>
        <v>5635.2480376437397</v>
      </c>
      <c r="N257" s="132">
        <f>N269+N280*'0'!N$16+N291*'0'!N$19+N302*'0'!N$17+N313*'0'!N$18</f>
        <v>5691.7423641455534</v>
      </c>
      <c r="O257" s="132">
        <f>O269+O280*'0'!O$16+O291*'0'!O$19+O302*'0'!O$17+O313*'0'!O$18</f>
        <v>5742.8106391615092</v>
      </c>
      <c r="P257" s="132">
        <f>P269+P280*'0'!P$16+P291*'0'!P$19+P302*'0'!P$17+P313*'0'!P$18</f>
        <v>5779.158667279361</v>
      </c>
      <c r="Q257" s="132">
        <f>Q269+Q280*'0'!Q$16+Q291*'0'!Q$19+Q302*'0'!Q$17+Q313*'0'!Q$18</f>
        <v>5815.8606631662078</v>
      </c>
      <c r="R257" s="132">
        <f>R269+R280*'0'!R$16+R291*'0'!R$19+R302*'0'!R$17+R313*'0'!R$18</f>
        <v>5868.8380152934706</v>
      </c>
      <c r="S257" s="132">
        <f>S269+S280*'0'!S$16+S291*'0'!S$19+S302*'0'!S$17+S313*'0'!S$18</f>
        <v>5930.9738521720446</v>
      </c>
      <c r="T257" s="132">
        <f>T269+T280*'0'!T$16+T291*'0'!T$19+T302*'0'!T$17+T313*'0'!T$18</f>
        <v>5993.8138406365251</v>
      </c>
      <c r="U257" s="132">
        <f>U269+U280*'0'!U$16+U291*'0'!U$19+U302*'0'!U$17+U313*'0'!U$18</f>
        <v>6057.3095871322257</v>
      </c>
      <c r="V257" s="132">
        <f>V269+V280*'0'!V$16+V291*'0'!V$19+V302*'0'!V$17+V313*'0'!V$18</f>
        <v>6121.4610916591473</v>
      </c>
      <c r="W257" s="132">
        <f>W269+W280*'0'!W$16+W291*'0'!W$19+W302*'0'!W$17+W313*'0'!W$18</f>
        <v>6176.5648922829805</v>
      </c>
      <c r="X257" s="132">
        <f>X269+X280*'0'!X$16+X291*'0'!X$19+X302*'0'!X$17+X313*'0'!X$18</f>
        <v>6232.3296115461126</v>
      </c>
      <c r="Y257" s="132">
        <f>Y269+Y280*'0'!Y$16+Y291*'0'!Y$19+Y302*'0'!Y$17+Y313*'0'!Y$18</f>
        <v>6298.5005746640973</v>
      </c>
      <c r="Z257" s="132">
        <f>Z269+Z280*'0'!Z$16+Z291*'0'!Z$19+Z302*'0'!Z$17+Z313*'0'!Z$18</f>
        <v>6362.0081260833795</v>
      </c>
      <c r="AA257" s="132">
        <f>AA269+AA280*'0'!AA$16+AA291*'0'!AA$19+AA302*'0'!AA$17+AA313*'0'!AA$18</f>
        <v>6419.4273479076401</v>
      </c>
      <c r="AB257" s="132">
        <f>AB269+AB280*'0'!AB$16+AB291*'0'!AB$19+AB302*'0'!AB$17+AB313*'0'!AB$18</f>
        <v>6460.322517444265</v>
      </c>
      <c r="AC257" s="132">
        <f>AC269+AC280*'0'!AC$16+AC291*'0'!AC$19+AC302*'0'!AC$17+AC313*'0'!AC$18</f>
        <v>6501.5674245975406</v>
      </c>
      <c r="AD257" s="132">
        <f>AD269+AD280*'0'!AD$16+AD291*'0'!AD$19+AD302*'0'!AD$17+AD313*'0'!AD$18</f>
        <v>6563.8373709909811</v>
      </c>
      <c r="AE257" s="132">
        <f>AE269+AE280*'0'!AE$16+AE291*'0'!AE$19+AE302*'0'!AE$17+AE313*'0'!AE$18</f>
        <v>6633.7318781713111</v>
      </c>
      <c r="AF257" s="132">
        <f>AF269+AF280*'0'!AF$16+AF291*'0'!AF$19+AF302*'0'!AF$17+AF313*'0'!AF$18</f>
        <v>6704.4142635000499</v>
      </c>
      <c r="AG257" s="132">
        <f>AG269+AG280*'0'!AG$16+AG291*'0'!AG$19+AG302*'0'!AG$17+AG313*'0'!AG$18</f>
        <v>6775.8858966425523</v>
      </c>
      <c r="AH257" s="132">
        <f>AH269+AH280*'0'!AH$16+AH291*'0'!AH$19+AH302*'0'!AH$17+AH313*'0'!AH$18</f>
        <v>6848.146777598824</v>
      </c>
      <c r="AI257" s="132">
        <f>AI269+AI280*'0'!AI$16+AI291*'0'!AI$19+AI302*'0'!AI$17+AI313*'0'!AI$18</f>
        <v>6910.179131976668</v>
      </c>
      <c r="AJ257" s="132">
        <f>AJ269+AJ280*'0'!AJ$16+AJ291*'0'!AJ$19+AJ302*'0'!AJ$17+AJ313*'0'!AJ$18</f>
        <v>6972.9575012216719</v>
      </c>
      <c r="AK257" s="132">
        <f>AK269+AK280*'0'!AK$16+AK291*'0'!AK$19+AK302*'0'!AK$17+AK313*'0'!AK$18</f>
        <v>7047.4982900606628</v>
      </c>
      <c r="AL257" s="132">
        <f>AL269+AL280*'0'!AL$16+AL291*'0'!AL$19+AL302*'0'!AL$17+AL313*'0'!AL$18</f>
        <v>7119.0785036981051</v>
      </c>
      <c r="AM257" s="132">
        <f>AM269+AM280*'0'!AM$16+AM291*'0'!AM$19+AM302*'0'!AM$17+AM313*'0'!AM$18</f>
        <v>7183.7966427952397</v>
      </c>
      <c r="AN257" s="123"/>
      <c r="AO257" s="83">
        <f t="shared" ref="AO257:AO258" si="1556">SUM(D257:O257)</f>
        <v>64690.544472417896</v>
      </c>
      <c r="AP257" s="83">
        <f t="shared" ref="AP257:AP258" si="1557">SUM(P257:AA257)</f>
        <v>73056.246269823183</v>
      </c>
      <c r="AQ257" s="83">
        <f>SUM(AB257:AM257)</f>
        <v>81721.416198697872</v>
      </c>
      <c r="AR257" s="124"/>
    </row>
    <row r="258" spans="1:44" s="64" customFormat="1" ht="13.2" outlineLevel="1">
      <c r="A258" s="147" t="s">
        <v>177</v>
      </c>
      <c r="B258" s="126" t="s">
        <v>161</v>
      </c>
      <c r="C258" s="8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32"/>
      <c r="AH258" s="132"/>
      <c r="AI258" s="132"/>
      <c r="AJ258" s="132"/>
      <c r="AK258" s="132"/>
      <c r="AL258" s="132"/>
      <c r="AM258" s="132"/>
      <c r="AN258" s="123"/>
      <c r="AO258" s="83">
        <f t="shared" si="1556"/>
        <v>0</v>
      </c>
      <c r="AP258" s="83">
        <f t="shared" si="1557"/>
        <v>0</v>
      </c>
      <c r="AQ258" s="83">
        <f t="shared" ref="AQ258" si="1558">SUM(AB258:AM258)</f>
        <v>0</v>
      </c>
      <c r="AR258" s="124"/>
    </row>
    <row r="259" spans="1:44" outlineLevel="1">
      <c r="A259" s="145" t="s">
        <v>190</v>
      </c>
    </row>
    <row r="260" spans="1:44" s="64" customFormat="1" ht="13.2" outlineLevel="1">
      <c r="A260" s="147" t="s">
        <v>225</v>
      </c>
      <c r="B260" s="122" t="s">
        <v>158</v>
      </c>
      <c r="C260" s="125">
        <v>30720</v>
      </c>
      <c r="D260" s="89">
        <f>C260+D262</f>
        <v>30879.599999999999</v>
      </c>
      <c r="E260" s="89">
        <f>D260+E262</f>
        <v>31200.399999999998</v>
      </c>
      <c r="F260" s="89">
        <f t="shared" ref="F260:AM260" si="1559">E260+F262</f>
        <v>31605.399999999998</v>
      </c>
      <c r="G260" s="89">
        <f t="shared" si="1559"/>
        <v>32015.399999999998</v>
      </c>
      <c r="H260" s="89">
        <f t="shared" si="1559"/>
        <v>32431.399999999998</v>
      </c>
      <c r="I260" s="89">
        <f t="shared" si="1559"/>
        <v>32852.399999999994</v>
      </c>
      <c r="J260" s="89">
        <f t="shared" si="1559"/>
        <v>33279.399999999994</v>
      </c>
      <c r="K260" s="89">
        <f t="shared" si="1559"/>
        <v>33581.799999999996</v>
      </c>
      <c r="L260" s="89">
        <f t="shared" si="1559"/>
        <v>34017.799999999996</v>
      </c>
      <c r="M260" s="89">
        <f t="shared" si="1559"/>
        <v>34459.799999999996</v>
      </c>
      <c r="N260" s="89">
        <f t="shared" si="1559"/>
        <v>34862.1</v>
      </c>
      <c r="O260" s="89">
        <f t="shared" si="1559"/>
        <v>35224.5</v>
      </c>
      <c r="P260" s="89">
        <f t="shared" si="1559"/>
        <v>35407.300000000003</v>
      </c>
      <c r="Q260" s="89">
        <f t="shared" si="1559"/>
        <v>35775.300000000003</v>
      </c>
      <c r="R260" s="89">
        <f t="shared" si="1559"/>
        <v>36240.300000000003</v>
      </c>
      <c r="S260" s="89">
        <f t="shared" si="1559"/>
        <v>36711.300000000003</v>
      </c>
      <c r="T260" s="89">
        <f t="shared" si="1559"/>
        <v>37188.300000000003</v>
      </c>
      <c r="U260" s="89">
        <f t="shared" si="1559"/>
        <v>37671.300000000003</v>
      </c>
      <c r="V260" s="89">
        <f t="shared" si="1559"/>
        <v>38160.300000000003</v>
      </c>
      <c r="W260" s="89">
        <f t="shared" si="1559"/>
        <v>38507.5</v>
      </c>
      <c r="X260" s="89">
        <f t="shared" si="1559"/>
        <v>39007.5</v>
      </c>
      <c r="Y260" s="89">
        <f t="shared" si="1559"/>
        <v>39514.5</v>
      </c>
      <c r="Z260" s="89">
        <f t="shared" si="1559"/>
        <v>39976.199999999997</v>
      </c>
      <c r="AA260" s="89">
        <f t="shared" si="1559"/>
        <v>40391.399999999994</v>
      </c>
      <c r="AB260" s="89">
        <f t="shared" si="1559"/>
        <v>40601.399999999994</v>
      </c>
      <c r="AC260" s="89">
        <f t="shared" si="1559"/>
        <v>41022.999999999993</v>
      </c>
      <c r="AD260" s="89">
        <f t="shared" si="1559"/>
        <v>41555.999999999993</v>
      </c>
      <c r="AE260" s="89">
        <f t="shared" si="1559"/>
        <v>42095.999999999993</v>
      </c>
      <c r="AF260" s="89">
        <f t="shared" si="1559"/>
        <v>42642.999999999993</v>
      </c>
      <c r="AG260" s="89">
        <f t="shared" si="1559"/>
        <v>43196.999999999993</v>
      </c>
      <c r="AH260" s="89">
        <f t="shared" si="1559"/>
        <v>43757.999999999993</v>
      </c>
      <c r="AI260" s="89">
        <f t="shared" si="1559"/>
        <v>44155.599999999991</v>
      </c>
      <c r="AJ260" s="89">
        <f t="shared" si="1559"/>
        <v>44729.599999999991</v>
      </c>
      <c r="AK260" s="89">
        <f t="shared" si="1559"/>
        <v>45310.599999999991</v>
      </c>
      <c r="AL260" s="89">
        <f t="shared" si="1559"/>
        <v>45840.69999999999</v>
      </c>
      <c r="AM260" s="89">
        <f t="shared" si="1559"/>
        <v>46316.69999999999</v>
      </c>
      <c r="AN260" s="123"/>
      <c r="AO260" s="83">
        <f>AVERAGE(D260:O260)</f>
        <v>33034.166666666664</v>
      </c>
      <c r="AP260" s="83">
        <f>AVERAGE(P260:AA260)</f>
        <v>37879.266666666663</v>
      </c>
      <c r="AQ260" s="83">
        <f>AVERAGE(AB260:AM260)</f>
        <v>43435.633333333324</v>
      </c>
    </row>
    <row r="261" spans="1:44" s="64" customFormat="1" ht="13.2" outlineLevel="1">
      <c r="A261" s="147" t="s">
        <v>222</v>
      </c>
      <c r="B261" s="122" t="s">
        <v>168</v>
      </c>
      <c r="C261" s="82"/>
      <c r="D261" s="133">
        <v>1.2999999999999999E-2</v>
      </c>
      <c r="E261" s="133">
        <v>1.2999999999999999E-2</v>
      </c>
      <c r="F261" s="133">
        <v>1.2999999999999999E-2</v>
      </c>
      <c r="G261" s="133">
        <v>1.2999999999999999E-2</v>
      </c>
      <c r="H261" s="133">
        <v>1.2999999999999999E-2</v>
      </c>
      <c r="I261" s="133">
        <v>1.2999999999999999E-2</v>
      </c>
      <c r="J261" s="133">
        <v>1.2999999999999999E-2</v>
      </c>
      <c r="K261" s="133">
        <v>1.2999999999999999E-2</v>
      </c>
      <c r="L261" s="133">
        <v>1.2999999999999999E-2</v>
      </c>
      <c r="M261" s="133">
        <v>1.2999999999999999E-2</v>
      </c>
      <c r="N261" s="133">
        <v>1.2999999999999999E-2</v>
      </c>
      <c r="O261" s="133">
        <v>1.2999999999999999E-2</v>
      </c>
      <c r="P261" s="133">
        <v>1.2999999999999999E-2</v>
      </c>
      <c r="Q261" s="133">
        <v>1.2999999999999999E-2</v>
      </c>
      <c r="R261" s="133">
        <v>1.2999999999999999E-2</v>
      </c>
      <c r="S261" s="133">
        <v>1.2999999999999999E-2</v>
      </c>
      <c r="T261" s="133">
        <v>1.2999999999999999E-2</v>
      </c>
      <c r="U261" s="133">
        <v>1.2999999999999999E-2</v>
      </c>
      <c r="V261" s="133">
        <v>1.2999999999999999E-2</v>
      </c>
      <c r="W261" s="133">
        <v>1.2999999999999999E-2</v>
      </c>
      <c r="X261" s="133">
        <v>1.2999999999999999E-2</v>
      </c>
      <c r="Y261" s="133">
        <v>1.2999999999999999E-2</v>
      </c>
      <c r="Z261" s="133">
        <v>1.2999999999999999E-2</v>
      </c>
      <c r="AA261" s="133">
        <v>1.2999999999999999E-2</v>
      </c>
      <c r="AB261" s="133">
        <v>1.2999999999999999E-2</v>
      </c>
      <c r="AC261" s="133">
        <v>1.2999999999999999E-2</v>
      </c>
      <c r="AD261" s="133">
        <v>1.2999999999999999E-2</v>
      </c>
      <c r="AE261" s="133">
        <v>1.2999999999999999E-2</v>
      </c>
      <c r="AF261" s="133">
        <v>1.2999999999999999E-2</v>
      </c>
      <c r="AG261" s="133">
        <v>1.2999999999999999E-2</v>
      </c>
      <c r="AH261" s="133">
        <v>1.2999999999999999E-2</v>
      </c>
      <c r="AI261" s="133">
        <v>1.2999999999999999E-2</v>
      </c>
      <c r="AJ261" s="133">
        <v>1.2999999999999999E-2</v>
      </c>
      <c r="AK261" s="133">
        <v>1.2999999999999999E-2</v>
      </c>
      <c r="AL261" s="133">
        <v>1.2999999999999999E-2</v>
      </c>
      <c r="AM261" s="133">
        <v>1.2999999999999999E-2</v>
      </c>
      <c r="AN261" s="123"/>
      <c r="AO261" s="83">
        <f>O261</f>
        <v>1.2999999999999999E-2</v>
      </c>
      <c r="AP261" s="83">
        <f>AA261</f>
        <v>1.2999999999999999E-2</v>
      </c>
      <c r="AQ261" s="83">
        <f>AM261</f>
        <v>1.2999999999999999E-2</v>
      </c>
    </row>
    <row r="262" spans="1:44" s="64" customFormat="1" ht="13.2" outlineLevel="1">
      <c r="A262" s="147" t="s">
        <v>223</v>
      </c>
      <c r="B262" s="122" t="s">
        <v>158</v>
      </c>
      <c r="C262" s="82"/>
      <c r="D262" s="89">
        <f>INT(C260*D261)*D$6</f>
        <v>159.60000000000002</v>
      </c>
      <c r="E262" s="89">
        <f t="shared" ref="E262:AM262" si="1560">INT(D260*E261)*E$6</f>
        <v>320.8</v>
      </c>
      <c r="F262" s="89">
        <f t="shared" si="1560"/>
        <v>405</v>
      </c>
      <c r="G262" s="89">
        <f t="shared" si="1560"/>
        <v>410</v>
      </c>
      <c r="H262" s="89">
        <f t="shared" si="1560"/>
        <v>416</v>
      </c>
      <c r="I262" s="89">
        <f t="shared" si="1560"/>
        <v>421</v>
      </c>
      <c r="J262" s="89">
        <f t="shared" si="1560"/>
        <v>427</v>
      </c>
      <c r="K262" s="89">
        <f t="shared" si="1560"/>
        <v>302.39999999999998</v>
      </c>
      <c r="L262" s="89">
        <f t="shared" si="1560"/>
        <v>436</v>
      </c>
      <c r="M262" s="89">
        <f t="shared" si="1560"/>
        <v>442</v>
      </c>
      <c r="N262" s="89">
        <f t="shared" si="1560"/>
        <v>402.3</v>
      </c>
      <c r="O262" s="89">
        <f t="shared" si="1560"/>
        <v>362.40000000000003</v>
      </c>
      <c r="P262" s="89">
        <f t="shared" si="1560"/>
        <v>182.8</v>
      </c>
      <c r="Q262" s="89">
        <f t="shared" si="1560"/>
        <v>368</v>
      </c>
      <c r="R262" s="89">
        <f t="shared" si="1560"/>
        <v>465</v>
      </c>
      <c r="S262" s="89">
        <f t="shared" si="1560"/>
        <v>471</v>
      </c>
      <c r="T262" s="89">
        <f t="shared" si="1560"/>
        <v>477</v>
      </c>
      <c r="U262" s="89">
        <f t="shared" si="1560"/>
        <v>483</v>
      </c>
      <c r="V262" s="89">
        <f t="shared" si="1560"/>
        <v>489</v>
      </c>
      <c r="W262" s="89">
        <f t="shared" si="1560"/>
        <v>347.2</v>
      </c>
      <c r="X262" s="89">
        <f t="shared" si="1560"/>
        <v>500</v>
      </c>
      <c r="Y262" s="89">
        <f t="shared" si="1560"/>
        <v>507</v>
      </c>
      <c r="Z262" s="89">
        <f t="shared" si="1560"/>
        <v>461.7</v>
      </c>
      <c r="AA262" s="89">
        <f t="shared" si="1560"/>
        <v>415.20000000000005</v>
      </c>
      <c r="AB262" s="89">
        <f t="shared" si="1560"/>
        <v>210</v>
      </c>
      <c r="AC262" s="89">
        <f t="shared" si="1560"/>
        <v>421.6</v>
      </c>
      <c r="AD262" s="89">
        <f t="shared" si="1560"/>
        <v>533</v>
      </c>
      <c r="AE262" s="89">
        <f t="shared" si="1560"/>
        <v>540</v>
      </c>
      <c r="AF262" s="89">
        <f t="shared" si="1560"/>
        <v>547</v>
      </c>
      <c r="AG262" s="89">
        <f t="shared" si="1560"/>
        <v>554</v>
      </c>
      <c r="AH262" s="89">
        <f t="shared" si="1560"/>
        <v>561</v>
      </c>
      <c r="AI262" s="89">
        <f t="shared" si="1560"/>
        <v>397.59999999999997</v>
      </c>
      <c r="AJ262" s="89">
        <f t="shared" si="1560"/>
        <v>574</v>
      </c>
      <c r="AK262" s="89">
        <f t="shared" si="1560"/>
        <v>581</v>
      </c>
      <c r="AL262" s="89">
        <f t="shared" si="1560"/>
        <v>530.1</v>
      </c>
      <c r="AM262" s="89">
        <f t="shared" si="1560"/>
        <v>476</v>
      </c>
      <c r="AN262" s="123"/>
      <c r="AO262" s="83">
        <f>SUM(D262:O262)</f>
        <v>4504.5</v>
      </c>
      <c r="AP262" s="83">
        <f>SUM(P262:AA262)</f>
        <v>5166.8999999999996</v>
      </c>
      <c r="AQ262" s="83">
        <f>SUM(AB262:AM262)</f>
        <v>5925.3</v>
      </c>
    </row>
    <row r="263" spans="1:44" s="64" customFormat="1" ht="13.2" outlineLevel="1">
      <c r="A263" s="147" t="s">
        <v>224</v>
      </c>
      <c r="B263" s="126" t="s">
        <v>161</v>
      </c>
      <c r="C263" s="82"/>
      <c r="D263" s="144">
        <v>11.9609375</v>
      </c>
      <c r="E263" s="144">
        <v>11.9609375</v>
      </c>
      <c r="F263" s="144">
        <v>11.9609375</v>
      </c>
      <c r="G263" s="144">
        <v>11.9609375</v>
      </c>
      <c r="H263" s="144">
        <v>11.9609375</v>
      </c>
      <c r="I263" s="144">
        <v>11.9609375</v>
      </c>
      <c r="J263" s="144">
        <v>11.9609375</v>
      </c>
      <c r="K263" s="144">
        <v>11.9609375</v>
      </c>
      <c r="L263" s="144">
        <v>11.9609375</v>
      </c>
      <c r="M263" s="144">
        <v>11.9609375</v>
      </c>
      <c r="N263" s="144">
        <v>11.9609375</v>
      </c>
      <c r="O263" s="144">
        <v>11.9609375</v>
      </c>
      <c r="P263" s="144">
        <v>11.9609375</v>
      </c>
      <c r="Q263" s="144">
        <v>11.9609375</v>
      </c>
      <c r="R263" s="144">
        <v>11.9609375</v>
      </c>
      <c r="S263" s="144">
        <v>11.9609375</v>
      </c>
      <c r="T263" s="144">
        <v>11.9609375</v>
      </c>
      <c r="U263" s="144">
        <v>11.9609375</v>
      </c>
      <c r="V263" s="144">
        <v>11.9609375</v>
      </c>
      <c r="W263" s="144">
        <v>11.9609375</v>
      </c>
      <c r="X263" s="144">
        <v>11.9609375</v>
      </c>
      <c r="Y263" s="144">
        <v>11.9609375</v>
      </c>
      <c r="Z263" s="144">
        <v>11.9609375</v>
      </c>
      <c r="AA263" s="144">
        <v>11.9609375</v>
      </c>
      <c r="AB263" s="144">
        <v>11.9609375</v>
      </c>
      <c r="AC263" s="144">
        <v>11.9609375</v>
      </c>
      <c r="AD263" s="144">
        <v>11.9609375</v>
      </c>
      <c r="AE263" s="144">
        <v>11.9609375</v>
      </c>
      <c r="AF263" s="144">
        <v>11.9609375</v>
      </c>
      <c r="AG263" s="144">
        <v>11.9609375</v>
      </c>
      <c r="AH263" s="144">
        <v>11.9609375</v>
      </c>
      <c r="AI263" s="144">
        <v>11.9609375</v>
      </c>
      <c r="AJ263" s="144">
        <v>11.9609375</v>
      </c>
      <c r="AK263" s="144">
        <v>11.9609375</v>
      </c>
      <c r="AL263" s="144">
        <v>11.9609375</v>
      </c>
      <c r="AM263" s="144">
        <v>11.9609375</v>
      </c>
      <c r="AN263" s="123"/>
      <c r="AO263" s="83">
        <f>AVERAGE(D263:O263)</f>
        <v>11.9609375</v>
      </c>
      <c r="AP263" s="83">
        <f>AVERAGE(P263:AA263)</f>
        <v>11.9609375</v>
      </c>
      <c r="AQ263" s="83">
        <f>AVERAGE(AB263:AM263)</f>
        <v>11.9609375</v>
      </c>
    </row>
    <row r="264" spans="1:44" s="86" customFormat="1" ht="13.2" outlineLevel="1">
      <c r="A264" s="147" t="s">
        <v>213</v>
      </c>
      <c r="B264" s="126" t="s">
        <v>161</v>
      </c>
      <c r="C264" s="125">
        <v>289700</v>
      </c>
      <c r="D264" s="132">
        <f t="shared" ref="D264:AM264" si="1561">D260*D263</f>
        <v>369348.96562500001</v>
      </c>
      <c r="E264" s="132">
        <f t="shared" si="1561"/>
        <v>373186.03437499999</v>
      </c>
      <c r="F264" s="132">
        <f t="shared" si="1561"/>
        <v>378030.21406249999</v>
      </c>
      <c r="G264" s="132">
        <f t="shared" si="1561"/>
        <v>382934.19843749999</v>
      </c>
      <c r="H264" s="132">
        <f t="shared" si="1561"/>
        <v>387909.94843749999</v>
      </c>
      <c r="I264" s="132">
        <f t="shared" si="1561"/>
        <v>392945.50312499993</v>
      </c>
      <c r="J264" s="132">
        <f t="shared" si="1561"/>
        <v>398052.82343749993</v>
      </c>
      <c r="K264" s="132">
        <f t="shared" si="1561"/>
        <v>401669.81093749998</v>
      </c>
      <c r="L264" s="132">
        <f t="shared" si="1561"/>
        <v>406884.77968749998</v>
      </c>
      <c r="M264" s="132">
        <f t="shared" si="1561"/>
        <v>412171.51406249998</v>
      </c>
      <c r="N264" s="132">
        <f t="shared" si="1561"/>
        <v>416983.39921875001</v>
      </c>
      <c r="O264" s="132">
        <f t="shared" si="1561"/>
        <v>421318.04296875</v>
      </c>
      <c r="P264" s="132">
        <f t="shared" si="1561"/>
        <v>423504.50234375003</v>
      </c>
      <c r="Q264" s="132">
        <f t="shared" si="1561"/>
        <v>427906.12734375003</v>
      </c>
      <c r="R264" s="132">
        <f t="shared" si="1561"/>
        <v>433467.96328125003</v>
      </c>
      <c r="S264" s="132">
        <f t="shared" si="1561"/>
        <v>439101.56484375003</v>
      </c>
      <c r="T264" s="132">
        <f t="shared" si="1561"/>
        <v>444806.93203125003</v>
      </c>
      <c r="U264" s="132">
        <f t="shared" si="1561"/>
        <v>450584.06484375003</v>
      </c>
      <c r="V264" s="132">
        <f t="shared" si="1561"/>
        <v>456432.96328125003</v>
      </c>
      <c r="W264" s="132">
        <f t="shared" si="1561"/>
        <v>460585.80078125</v>
      </c>
      <c r="X264" s="132">
        <f t="shared" si="1561"/>
        <v>466566.26953125</v>
      </c>
      <c r="Y264" s="132">
        <f t="shared" si="1561"/>
        <v>472630.46484375</v>
      </c>
      <c r="Z264" s="132">
        <f t="shared" si="1561"/>
        <v>478152.82968749997</v>
      </c>
      <c r="AA264" s="132">
        <f t="shared" si="1561"/>
        <v>483119.01093749993</v>
      </c>
      <c r="AB264" s="132">
        <f t="shared" si="1561"/>
        <v>485630.80781249993</v>
      </c>
      <c r="AC264" s="132">
        <f t="shared" si="1561"/>
        <v>490673.53906249994</v>
      </c>
      <c r="AD264" s="132">
        <f t="shared" si="1561"/>
        <v>497048.71874999994</v>
      </c>
      <c r="AE264" s="132">
        <f t="shared" si="1561"/>
        <v>503507.62499999994</v>
      </c>
      <c r="AF264" s="132">
        <f t="shared" si="1561"/>
        <v>510050.25781249994</v>
      </c>
      <c r="AG264" s="132">
        <f t="shared" si="1561"/>
        <v>516676.61718749994</v>
      </c>
      <c r="AH264" s="132">
        <f t="shared" si="1561"/>
        <v>523386.70312499994</v>
      </c>
      <c r="AI264" s="132">
        <f t="shared" si="1561"/>
        <v>528142.37187499995</v>
      </c>
      <c r="AJ264" s="132">
        <f t="shared" si="1561"/>
        <v>535007.94999999995</v>
      </c>
      <c r="AK264" s="132">
        <f t="shared" si="1561"/>
        <v>541957.25468749995</v>
      </c>
      <c r="AL264" s="132">
        <f t="shared" si="1561"/>
        <v>548297.74765624991</v>
      </c>
      <c r="AM264" s="132">
        <f t="shared" si="1561"/>
        <v>553991.15390624991</v>
      </c>
      <c r="AN264" s="84"/>
      <c r="AO264" s="83">
        <f>O264</f>
        <v>421318.04296875</v>
      </c>
      <c r="AP264" s="83">
        <f>AA264</f>
        <v>483119.01093749993</v>
      </c>
      <c r="AQ264" s="83">
        <f>AM264</f>
        <v>553991.15390624991</v>
      </c>
    </row>
    <row r="265" spans="1:44" s="64" customFormat="1" ht="13.2" outlineLevel="1">
      <c r="A265" s="147" t="s">
        <v>170</v>
      </c>
      <c r="B265" s="126" t="s">
        <v>168</v>
      </c>
      <c r="C265" s="163"/>
      <c r="D265" s="133">
        <v>0</v>
      </c>
      <c r="E265" s="133">
        <v>0</v>
      </c>
      <c r="F265" s="133">
        <v>0</v>
      </c>
      <c r="G265" s="133">
        <v>0</v>
      </c>
      <c r="H265" s="133">
        <v>0</v>
      </c>
      <c r="I265" s="133">
        <v>0</v>
      </c>
      <c r="J265" s="133">
        <v>0</v>
      </c>
      <c r="K265" s="133">
        <v>0</v>
      </c>
      <c r="L265" s="133">
        <v>0</v>
      </c>
      <c r="M265" s="133">
        <v>0</v>
      </c>
      <c r="N265" s="133">
        <v>0</v>
      </c>
      <c r="O265" s="133">
        <v>0</v>
      </c>
      <c r="P265" s="133">
        <v>0</v>
      </c>
      <c r="Q265" s="133">
        <v>0</v>
      </c>
      <c r="R265" s="133">
        <v>0</v>
      </c>
      <c r="S265" s="133">
        <v>0</v>
      </c>
      <c r="T265" s="133">
        <v>0</v>
      </c>
      <c r="U265" s="133">
        <v>0</v>
      </c>
      <c r="V265" s="133">
        <v>0</v>
      </c>
      <c r="W265" s="133">
        <v>0</v>
      </c>
      <c r="X265" s="133">
        <v>0</v>
      </c>
      <c r="Y265" s="133">
        <v>0</v>
      </c>
      <c r="Z265" s="133">
        <v>0</v>
      </c>
      <c r="AA265" s="133">
        <v>0</v>
      </c>
      <c r="AB265" s="133">
        <v>0</v>
      </c>
      <c r="AC265" s="133">
        <v>0</v>
      </c>
      <c r="AD265" s="133">
        <v>0</v>
      </c>
      <c r="AE265" s="133">
        <v>0</v>
      </c>
      <c r="AF265" s="133">
        <v>0</v>
      </c>
      <c r="AG265" s="133">
        <v>0</v>
      </c>
      <c r="AH265" s="133">
        <v>0</v>
      </c>
      <c r="AI265" s="133">
        <v>0</v>
      </c>
      <c r="AJ265" s="133">
        <v>0</v>
      </c>
      <c r="AK265" s="133">
        <v>0</v>
      </c>
      <c r="AL265" s="133">
        <v>0</v>
      </c>
      <c r="AM265" s="133">
        <v>0</v>
      </c>
      <c r="AN265" s="123"/>
      <c r="AO265" s="135">
        <f>AVERAGE(D265:O265)</f>
        <v>0</v>
      </c>
      <c r="AP265" s="135">
        <f>AVERAGE(P265:AA265)</f>
        <v>0</v>
      </c>
      <c r="AQ265" s="135">
        <f>AVERAGE(AB265:AM265)</f>
        <v>0</v>
      </c>
    </row>
    <row r="266" spans="1:44" s="64" customFormat="1" ht="13.2" outlineLevel="1">
      <c r="A266" s="147" t="s">
        <v>171</v>
      </c>
      <c r="B266" s="126" t="s">
        <v>168</v>
      </c>
      <c r="C266" s="82"/>
      <c r="D266" s="133">
        <f>(4%*60%*D264+15%*40%*D264)/D264</f>
        <v>8.3999999999999991E-2</v>
      </c>
      <c r="E266" s="133">
        <f t="shared" ref="E266:AM266" si="1562">(4%*60%*E264+15%*40%*E264)/E264</f>
        <v>8.4000000000000005E-2</v>
      </c>
      <c r="F266" s="133">
        <f t="shared" si="1562"/>
        <v>8.3999999999999991E-2</v>
      </c>
      <c r="G266" s="133">
        <f t="shared" si="1562"/>
        <v>8.4000000000000005E-2</v>
      </c>
      <c r="H266" s="133">
        <f t="shared" si="1562"/>
        <v>8.3999999999999991E-2</v>
      </c>
      <c r="I266" s="133">
        <f t="shared" si="1562"/>
        <v>8.4000000000000005E-2</v>
      </c>
      <c r="J266" s="133">
        <f t="shared" si="1562"/>
        <v>8.4000000000000005E-2</v>
      </c>
      <c r="K266" s="133">
        <f t="shared" si="1562"/>
        <v>8.4000000000000005E-2</v>
      </c>
      <c r="L266" s="133">
        <f t="shared" si="1562"/>
        <v>8.3999999999999991E-2</v>
      </c>
      <c r="M266" s="133">
        <f t="shared" si="1562"/>
        <v>8.3999999999999991E-2</v>
      </c>
      <c r="N266" s="133">
        <f t="shared" si="1562"/>
        <v>8.4000000000000005E-2</v>
      </c>
      <c r="O266" s="133">
        <f t="shared" si="1562"/>
        <v>8.3999999999999991E-2</v>
      </c>
      <c r="P266" s="133">
        <f t="shared" si="1562"/>
        <v>8.4000000000000005E-2</v>
      </c>
      <c r="Q266" s="133">
        <f t="shared" si="1562"/>
        <v>8.4000000000000005E-2</v>
      </c>
      <c r="R266" s="133">
        <f t="shared" si="1562"/>
        <v>8.4000000000000005E-2</v>
      </c>
      <c r="S266" s="133">
        <f t="shared" si="1562"/>
        <v>8.3999999999999991E-2</v>
      </c>
      <c r="T266" s="133">
        <f t="shared" si="1562"/>
        <v>8.4000000000000005E-2</v>
      </c>
      <c r="U266" s="133">
        <f t="shared" si="1562"/>
        <v>8.3999999999999991E-2</v>
      </c>
      <c r="V266" s="133">
        <f t="shared" si="1562"/>
        <v>8.4000000000000005E-2</v>
      </c>
      <c r="W266" s="133">
        <f t="shared" si="1562"/>
        <v>8.3999999999999991E-2</v>
      </c>
      <c r="X266" s="133">
        <f t="shared" si="1562"/>
        <v>8.3999999999999991E-2</v>
      </c>
      <c r="Y266" s="133">
        <f t="shared" si="1562"/>
        <v>8.3999999999999991E-2</v>
      </c>
      <c r="Z266" s="133">
        <f t="shared" si="1562"/>
        <v>8.3999999999999991E-2</v>
      </c>
      <c r="AA266" s="133">
        <f t="shared" si="1562"/>
        <v>8.4000000000000005E-2</v>
      </c>
      <c r="AB266" s="133">
        <f t="shared" si="1562"/>
        <v>8.4000000000000005E-2</v>
      </c>
      <c r="AC266" s="133">
        <f t="shared" si="1562"/>
        <v>8.3999999999999991E-2</v>
      </c>
      <c r="AD266" s="133">
        <f t="shared" si="1562"/>
        <v>8.3999999999999991E-2</v>
      </c>
      <c r="AE266" s="133">
        <f t="shared" si="1562"/>
        <v>8.3999999999999991E-2</v>
      </c>
      <c r="AF266" s="133">
        <f t="shared" si="1562"/>
        <v>8.4000000000000005E-2</v>
      </c>
      <c r="AG266" s="133">
        <f t="shared" si="1562"/>
        <v>8.4000000000000005E-2</v>
      </c>
      <c r="AH266" s="133">
        <f t="shared" si="1562"/>
        <v>8.4000000000000005E-2</v>
      </c>
      <c r="AI266" s="133">
        <f t="shared" si="1562"/>
        <v>8.3999999999999991E-2</v>
      </c>
      <c r="AJ266" s="133">
        <f t="shared" si="1562"/>
        <v>8.4000000000000005E-2</v>
      </c>
      <c r="AK266" s="133">
        <f t="shared" si="1562"/>
        <v>8.4000000000000005E-2</v>
      </c>
      <c r="AL266" s="133">
        <f t="shared" si="1562"/>
        <v>8.4000000000000005E-2</v>
      </c>
      <c r="AM266" s="133">
        <f t="shared" si="1562"/>
        <v>8.3999999999999991E-2</v>
      </c>
      <c r="AN266" s="123"/>
      <c r="AO266" s="135">
        <f>AVERAGE(D266:O266)</f>
        <v>8.3999999999999977E-2</v>
      </c>
      <c r="AP266" s="135">
        <f>AVERAGE(P266:AA266)</f>
        <v>8.3999999999999977E-2</v>
      </c>
      <c r="AQ266" s="135">
        <f>AVERAGE(AB266:AM266)</f>
        <v>8.3999999999999977E-2</v>
      </c>
    </row>
    <row r="267" spans="1:44" s="64" customFormat="1" ht="13.2" outlineLevel="1">
      <c r="A267" s="147" t="s">
        <v>214</v>
      </c>
      <c r="B267" s="126" t="s">
        <v>161</v>
      </c>
      <c r="C267" s="82"/>
      <c r="D267" s="132">
        <f t="shared" ref="D267:AM267" si="1563">-(C264+D264)/2*D265/12</f>
        <v>0</v>
      </c>
      <c r="E267" s="132">
        <f t="shared" si="1563"/>
        <v>0</v>
      </c>
      <c r="F267" s="132">
        <f t="shared" si="1563"/>
        <v>0</v>
      </c>
      <c r="G267" s="132">
        <f t="shared" si="1563"/>
        <v>0</v>
      </c>
      <c r="H267" s="132">
        <f t="shared" si="1563"/>
        <v>0</v>
      </c>
      <c r="I267" s="132">
        <f t="shared" si="1563"/>
        <v>0</v>
      </c>
      <c r="J267" s="132">
        <f t="shared" si="1563"/>
        <v>0</v>
      </c>
      <c r="K267" s="132">
        <f t="shared" si="1563"/>
        <v>0</v>
      </c>
      <c r="L267" s="132">
        <f t="shared" si="1563"/>
        <v>0</v>
      </c>
      <c r="M267" s="132">
        <f t="shared" si="1563"/>
        <v>0</v>
      </c>
      <c r="N267" s="132">
        <f t="shared" si="1563"/>
        <v>0</v>
      </c>
      <c r="O267" s="132">
        <f t="shared" si="1563"/>
        <v>0</v>
      </c>
      <c r="P267" s="132">
        <f t="shared" si="1563"/>
        <v>0</v>
      </c>
      <c r="Q267" s="132">
        <f t="shared" si="1563"/>
        <v>0</v>
      </c>
      <c r="R267" s="132">
        <f t="shared" si="1563"/>
        <v>0</v>
      </c>
      <c r="S267" s="132">
        <f t="shared" si="1563"/>
        <v>0</v>
      </c>
      <c r="T267" s="132">
        <f t="shared" si="1563"/>
        <v>0</v>
      </c>
      <c r="U267" s="132">
        <f t="shared" si="1563"/>
        <v>0</v>
      </c>
      <c r="V267" s="132">
        <f t="shared" si="1563"/>
        <v>0</v>
      </c>
      <c r="W267" s="132">
        <f t="shared" si="1563"/>
        <v>0</v>
      </c>
      <c r="X267" s="132">
        <f t="shared" si="1563"/>
        <v>0</v>
      </c>
      <c r="Y267" s="132">
        <f t="shared" si="1563"/>
        <v>0</v>
      </c>
      <c r="Z267" s="132">
        <f t="shared" si="1563"/>
        <v>0</v>
      </c>
      <c r="AA267" s="132">
        <f t="shared" si="1563"/>
        <v>0</v>
      </c>
      <c r="AB267" s="132">
        <f t="shared" si="1563"/>
        <v>0</v>
      </c>
      <c r="AC267" s="132">
        <f t="shared" si="1563"/>
        <v>0</v>
      </c>
      <c r="AD267" s="132">
        <f t="shared" si="1563"/>
        <v>0</v>
      </c>
      <c r="AE267" s="132">
        <f t="shared" si="1563"/>
        <v>0</v>
      </c>
      <c r="AF267" s="132">
        <f t="shared" si="1563"/>
        <v>0</v>
      </c>
      <c r="AG267" s="132">
        <f t="shared" si="1563"/>
        <v>0</v>
      </c>
      <c r="AH267" s="132">
        <f t="shared" si="1563"/>
        <v>0</v>
      </c>
      <c r="AI267" s="132">
        <f t="shared" si="1563"/>
        <v>0</v>
      </c>
      <c r="AJ267" s="132">
        <f t="shared" si="1563"/>
        <v>0</v>
      </c>
      <c r="AK267" s="132">
        <f t="shared" si="1563"/>
        <v>0</v>
      </c>
      <c r="AL267" s="132">
        <f t="shared" si="1563"/>
        <v>0</v>
      </c>
      <c r="AM267" s="132">
        <f t="shared" si="1563"/>
        <v>0</v>
      </c>
      <c r="AN267" s="123"/>
      <c r="AO267" s="83">
        <f>SUM(D267:O267)</f>
        <v>0</v>
      </c>
      <c r="AP267" s="83">
        <f>SUM(P267:AA267)</f>
        <v>0</v>
      </c>
      <c r="AQ267" s="83">
        <f>SUM(AB267:AM267)</f>
        <v>0</v>
      </c>
    </row>
    <row r="268" spans="1:44" s="64" customFormat="1" ht="13.2" outlineLevel="1">
      <c r="A268" s="147" t="s">
        <v>215</v>
      </c>
      <c r="B268" s="126" t="s">
        <v>161</v>
      </c>
      <c r="C268" s="82"/>
      <c r="D268" s="132">
        <f>(C264+D264)/2*D266/12</f>
        <v>2306.6713796874997</v>
      </c>
      <c r="E268" s="132">
        <f>(D264+E264)/2*E266/12</f>
        <v>2598.8724999999999</v>
      </c>
      <c r="F268" s="132">
        <f t="shared" ref="F268:AM268" si="1564">(E264+F264)/2*F266/12</f>
        <v>2629.2568695312498</v>
      </c>
      <c r="G268" s="132">
        <f t="shared" si="1564"/>
        <v>2663.3754437500002</v>
      </c>
      <c r="H268" s="132">
        <f t="shared" si="1564"/>
        <v>2697.9545140624996</v>
      </c>
      <c r="I268" s="132">
        <f t="shared" si="1564"/>
        <v>2732.9940804687499</v>
      </c>
      <c r="J268" s="132">
        <f t="shared" si="1564"/>
        <v>2768.4941429687497</v>
      </c>
      <c r="K268" s="132">
        <f t="shared" si="1564"/>
        <v>2799.0292203124995</v>
      </c>
      <c r="L268" s="132">
        <f t="shared" si="1564"/>
        <v>2829.9410671874994</v>
      </c>
      <c r="M268" s="132">
        <f t="shared" si="1564"/>
        <v>2866.6970281249996</v>
      </c>
      <c r="N268" s="132">
        <f t="shared" si="1564"/>
        <v>2902.0421964843754</v>
      </c>
      <c r="O268" s="132">
        <f t="shared" si="1564"/>
        <v>2934.0550476562494</v>
      </c>
      <c r="P268" s="132">
        <f t="shared" si="1564"/>
        <v>2956.8789085937501</v>
      </c>
      <c r="Q268" s="132">
        <f t="shared" si="1564"/>
        <v>2979.9372039062505</v>
      </c>
      <c r="R268" s="132">
        <f t="shared" si="1564"/>
        <v>3014.8093171875007</v>
      </c>
      <c r="S268" s="132">
        <f t="shared" si="1564"/>
        <v>3053.9933484374997</v>
      </c>
      <c r="T268" s="132">
        <f t="shared" si="1564"/>
        <v>3093.6797390625002</v>
      </c>
      <c r="U268" s="132">
        <f t="shared" si="1564"/>
        <v>3133.8684890624995</v>
      </c>
      <c r="V268" s="132">
        <f t="shared" si="1564"/>
        <v>3174.5595984375009</v>
      </c>
      <c r="W268" s="132">
        <f t="shared" si="1564"/>
        <v>3209.5656742187498</v>
      </c>
      <c r="X268" s="132">
        <f t="shared" si="1564"/>
        <v>3245.0322460937496</v>
      </c>
      <c r="Y268" s="132">
        <f t="shared" si="1564"/>
        <v>3287.1885703124995</v>
      </c>
      <c r="Z268" s="132">
        <f t="shared" si="1564"/>
        <v>3327.7415308593741</v>
      </c>
      <c r="AA268" s="132">
        <f t="shared" si="1564"/>
        <v>3364.4514421874997</v>
      </c>
      <c r="AB268" s="132">
        <f t="shared" si="1564"/>
        <v>3390.6243656249994</v>
      </c>
      <c r="AC268" s="132">
        <f t="shared" si="1564"/>
        <v>3417.0652140624989</v>
      </c>
      <c r="AD268" s="132">
        <f t="shared" si="1564"/>
        <v>3457.0279023437492</v>
      </c>
      <c r="AE268" s="132">
        <f t="shared" si="1564"/>
        <v>3501.9472031249993</v>
      </c>
      <c r="AF268" s="132">
        <f t="shared" si="1564"/>
        <v>3547.4525898437496</v>
      </c>
      <c r="AG268" s="132">
        <f t="shared" si="1564"/>
        <v>3593.5440624999997</v>
      </c>
      <c r="AH268" s="132">
        <f t="shared" si="1564"/>
        <v>3640.2216210937499</v>
      </c>
      <c r="AI268" s="132">
        <f t="shared" si="1564"/>
        <v>3680.351762499999</v>
      </c>
      <c r="AJ268" s="132">
        <f t="shared" si="1564"/>
        <v>3721.0261265624999</v>
      </c>
      <c r="AK268" s="132">
        <f t="shared" si="1564"/>
        <v>3769.37821640625</v>
      </c>
      <c r="AL268" s="132">
        <f t="shared" si="1564"/>
        <v>3815.8925082031251</v>
      </c>
      <c r="AM268" s="132">
        <f t="shared" si="1564"/>
        <v>3858.0111554687487</v>
      </c>
      <c r="AN268" s="123"/>
      <c r="AO268" s="83">
        <f>SUM(D268:O268)</f>
        <v>32729.383490234373</v>
      </c>
      <c r="AP268" s="83">
        <f>SUM(P268:AA268)</f>
        <v>37841.706068359374</v>
      </c>
      <c r="AQ268" s="83">
        <f>SUM(AB268:AM268)</f>
        <v>43392.54272773437</v>
      </c>
    </row>
    <row r="269" spans="1:44" s="64" customFormat="1" ht="13.2" outlineLevel="1">
      <c r="A269" s="147" t="s">
        <v>201</v>
      </c>
      <c r="B269" s="126" t="s">
        <v>161</v>
      </c>
      <c r="C269" s="82"/>
      <c r="D269" s="131">
        <f t="shared" ref="D269:AM269" si="1565">SUM(D267:D268)</f>
        <v>2306.6713796874997</v>
      </c>
      <c r="E269" s="131">
        <f t="shared" si="1565"/>
        <v>2598.8724999999999</v>
      </c>
      <c r="F269" s="131">
        <f t="shared" si="1565"/>
        <v>2629.2568695312498</v>
      </c>
      <c r="G269" s="131">
        <f t="shared" si="1565"/>
        <v>2663.3754437500002</v>
      </c>
      <c r="H269" s="131">
        <f t="shared" si="1565"/>
        <v>2697.9545140624996</v>
      </c>
      <c r="I269" s="131">
        <f t="shared" si="1565"/>
        <v>2732.9940804687499</v>
      </c>
      <c r="J269" s="131">
        <f t="shared" si="1565"/>
        <v>2768.4941429687497</v>
      </c>
      <c r="K269" s="131">
        <f t="shared" si="1565"/>
        <v>2799.0292203124995</v>
      </c>
      <c r="L269" s="131">
        <f t="shared" si="1565"/>
        <v>2829.9410671874994</v>
      </c>
      <c r="M269" s="131">
        <f t="shared" si="1565"/>
        <v>2866.6970281249996</v>
      </c>
      <c r="N269" s="131">
        <f t="shared" si="1565"/>
        <v>2902.0421964843754</v>
      </c>
      <c r="O269" s="131">
        <f t="shared" si="1565"/>
        <v>2934.0550476562494</v>
      </c>
      <c r="P269" s="131">
        <f t="shared" si="1565"/>
        <v>2956.8789085937501</v>
      </c>
      <c r="Q269" s="131">
        <f t="shared" si="1565"/>
        <v>2979.9372039062505</v>
      </c>
      <c r="R269" s="131">
        <f t="shared" si="1565"/>
        <v>3014.8093171875007</v>
      </c>
      <c r="S269" s="131">
        <f t="shared" si="1565"/>
        <v>3053.9933484374997</v>
      </c>
      <c r="T269" s="131">
        <f t="shared" si="1565"/>
        <v>3093.6797390625002</v>
      </c>
      <c r="U269" s="131">
        <f t="shared" si="1565"/>
        <v>3133.8684890624995</v>
      </c>
      <c r="V269" s="131">
        <f t="shared" si="1565"/>
        <v>3174.5595984375009</v>
      </c>
      <c r="W269" s="131">
        <f t="shared" si="1565"/>
        <v>3209.5656742187498</v>
      </c>
      <c r="X269" s="131">
        <f t="shared" si="1565"/>
        <v>3245.0322460937496</v>
      </c>
      <c r="Y269" s="131">
        <f t="shared" si="1565"/>
        <v>3287.1885703124995</v>
      </c>
      <c r="Z269" s="131">
        <f t="shared" si="1565"/>
        <v>3327.7415308593741</v>
      </c>
      <c r="AA269" s="131">
        <f t="shared" si="1565"/>
        <v>3364.4514421874997</v>
      </c>
      <c r="AB269" s="131">
        <f t="shared" si="1565"/>
        <v>3390.6243656249994</v>
      </c>
      <c r="AC269" s="131">
        <f t="shared" si="1565"/>
        <v>3417.0652140624989</v>
      </c>
      <c r="AD269" s="131">
        <f t="shared" si="1565"/>
        <v>3457.0279023437492</v>
      </c>
      <c r="AE269" s="131">
        <f t="shared" si="1565"/>
        <v>3501.9472031249993</v>
      </c>
      <c r="AF269" s="131">
        <f t="shared" si="1565"/>
        <v>3547.4525898437496</v>
      </c>
      <c r="AG269" s="131">
        <f t="shared" si="1565"/>
        <v>3593.5440624999997</v>
      </c>
      <c r="AH269" s="131">
        <f t="shared" si="1565"/>
        <v>3640.2216210937499</v>
      </c>
      <c r="AI269" s="131">
        <f t="shared" si="1565"/>
        <v>3680.351762499999</v>
      </c>
      <c r="AJ269" s="131">
        <f t="shared" si="1565"/>
        <v>3721.0261265624999</v>
      </c>
      <c r="AK269" s="131">
        <f t="shared" si="1565"/>
        <v>3769.37821640625</v>
      </c>
      <c r="AL269" s="131">
        <f t="shared" si="1565"/>
        <v>3815.8925082031251</v>
      </c>
      <c r="AM269" s="131">
        <f t="shared" si="1565"/>
        <v>3858.0111554687487</v>
      </c>
      <c r="AN269" s="123"/>
      <c r="AO269" s="83">
        <f>SUM(D269:O269)</f>
        <v>32729.383490234373</v>
      </c>
      <c r="AP269" s="83">
        <f>SUM(P269:AA269)</f>
        <v>37841.706068359374</v>
      </c>
      <c r="AQ269" s="83">
        <f>SUM(AB269:AM269)</f>
        <v>43392.54272773437</v>
      </c>
    </row>
    <row r="270" spans="1:44" outlineLevel="1">
      <c r="A270" s="145" t="s">
        <v>183</v>
      </c>
    </row>
    <row r="271" spans="1:44" s="64" customFormat="1" ht="13.2" outlineLevel="1">
      <c r="A271" s="147" t="s">
        <v>225</v>
      </c>
      <c r="B271" s="122" t="s">
        <v>158</v>
      </c>
      <c r="C271" s="125">
        <v>25500</v>
      </c>
      <c r="D271" s="89">
        <f>C271+D273</f>
        <v>25602</v>
      </c>
      <c r="E271" s="89">
        <f>D271+E273</f>
        <v>25806.799999999999</v>
      </c>
      <c r="F271" s="89">
        <f t="shared" ref="F271:AM271" si="1566">E271+F273</f>
        <v>26064.799999999999</v>
      </c>
      <c r="G271" s="89">
        <f t="shared" si="1566"/>
        <v>26324.799999999999</v>
      </c>
      <c r="H271" s="89">
        <f t="shared" si="1566"/>
        <v>26587.8</v>
      </c>
      <c r="I271" s="89">
        <f t="shared" si="1566"/>
        <v>26852.799999999999</v>
      </c>
      <c r="J271" s="89">
        <f t="shared" si="1566"/>
        <v>27120.799999999999</v>
      </c>
      <c r="K271" s="89">
        <f t="shared" si="1566"/>
        <v>27310.5</v>
      </c>
      <c r="L271" s="89">
        <f t="shared" si="1566"/>
        <v>27583.5</v>
      </c>
      <c r="M271" s="89">
        <f t="shared" si="1566"/>
        <v>27858.5</v>
      </c>
      <c r="N271" s="89">
        <f t="shared" si="1566"/>
        <v>28108.7</v>
      </c>
      <c r="O271" s="89">
        <f t="shared" si="1566"/>
        <v>28333.5</v>
      </c>
      <c r="P271" s="89">
        <f t="shared" si="1566"/>
        <v>28446.7</v>
      </c>
      <c r="Q271" s="89">
        <f t="shared" si="1566"/>
        <v>28673.9</v>
      </c>
      <c r="R271" s="89">
        <f t="shared" si="1566"/>
        <v>28959.9</v>
      </c>
      <c r="S271" s="89">
        <f t="shared" si="1566"/>
        <v>29248.9</v>
      </c>
      <c r="T271" s="89">
        <f t="shared" si="1566"/>
        <v>29540.9</v>
      </c>
      <c r="U271" s="89">
        <f t="shared" si="1566"/>
        <v>29835.9</v>
      </c>
      <c r="V271" s="89">
        <f t="shared" si="1566"/>
        <v>30133.9</v>
      </c>
      <c r="W271" s="89">
        <f t="shared" si="1566"/>
        <v>30344.600000000002</v>
      </c>
      <c r="X271" s="89">
        <f t="shared" si="1566"/>
        <v>30647.600000000002</v>
      </c>
      <c r="Y271" s="89">
        <f t="shared" si="1566"/>
        <v>30953.600000000002</v>
      </c>
      <c r="Z271" s="89">
        <f t="shared" si="1566"/>
        <v>31231.7</v>
      </c>
      <c r="AA271" s="89">
        <f t="shared" si="1566"/>
        <v>31481.3</v>
      </c>
      <c r="AB271" s="89">
        <f t="shared" si="1566"/>
        <v>31606.899999999998</v>
      </c>
      <c r="AC271" s="89">
        <f t="shared" si="1566"/>
        <v>31859.699999999997</v>
      </c>
      <c r="AD271" s="89">
        <f t="shared" si="1566"/>
        <v>32177.699999999997</v>
      </c>
      <c r="AE271" s="89">
        <f t="shared" si="1566"/>
        <v>32498.699999999997</v>
      </c>
      <c r="AF271" s="89">
        <f t="shared" si="1566"/>
        <v>32822.699999999997</v>
      </c>
      <c r="AG271" s="89">
        <f t="shared" si="1566"/>
        <v>33150.699999999997</v>
      </c>
      <c r="AH271" s="89">
        <f t="shared" si="1566"/>
        <v>33481.699999999997</v>
      </c>
      <c r="AI271" s="89">
        <f t="shared" si="1566"/>
        <v>33715.5</v>
      </c>
      <c r="AJ271" s="89">
        <f t="shared" si="1566"/>
        <v>34052.5</v>
      </c>
      <c r="AK271" s="89">
        <f t="shared" si="1566"/>
        <v>34392.5</v>
      </c>
      <c r="AL271" s="89">
        <f t="shared" si="1566"/>
        <v>34701.199999999997</v>
      </c>
      <c r="AM271" s="89">
        <f t="shared" si="1566"/>
        <v>34978.799999999996</v>
      </c>
      <c r="AN271" s="123"/>
      <c r="AO271" s="83">
        <f>AVERAGE(D271:O271)</f>
        <v>26962.875</v>
      </c>
      <c r="AP271" s="83">
        <f>AVERAGE(P271:AA271)</f>
        <v>29958.241666666665</v>
      </c>
      <c r="AQ271" s="83">
        <f>AVERAGE(AB271:AM271)</f>
        <v>33286.549999999996</v>
      </c>
    </row>
    <row r="272" spans="1:44" s="64" customFormat="1" ht="13.2" outlineLevel="1">
      <c r="A272" s="147" t="s">
        <v>222</v>
      </c>
      <c r="B272" s="122" t="s">
        <v>168</v>
      </c>
      <c r="C272" s="82"/>
      <c r="D272" s="133">
        <v>0.01</v>
      </c>
      <c r="E272" s="133">
        <v>0.01</v>
      </c>
      <c r="F272" s="133">
        <v>0.01</v>
      </c>
      <c r="G272" s="133">
        <v>0.01</v>
      </c>
      <c r="H272" s="133">
        <v>0.01</v>
      </c>
      <c r="I272" s="133">
        <v>0.01</v>
      </c>
      <c r="J272" s="133">
        <v>0.01</v>
      </c>
      <c r="K272" s="133">
        <v>0.01</v>
      </c>
      <c r="L272" s="133">
        <v>0.01</v>
      </c>
      <c r="M272" s="133">
        <v>0.01</v>
      </c>
      <c r="N272" s="133">
        <v>0.01</v>
      </c>
      <c r="O272" s="133">
        <v>0.01</v>
      </c>
      <c r="P272" s="133">
        <v>0.01</v>
      </c>
      <c r="Q272" s="133">
        <v>0.01</v>
      </c>
      <c r="R272" s="133">
        <v>0.01</v>
      </c>
      <c r="S272" s="133">
        <v>0.01</v>
      </c>
      <c r="T272" s="133">
        <v>0.01</v>
      </c>
      <c r="U272" s="133">
        <v>0.01</v>
      </c>
      <c r="V272" s="133">
        <v>0.01</v>
      </c>
      <c r="W272" s="133">
        <v>0.01</v>
      </c>
      <c r="X272" s="133">
        <v>0.01</v>
      </c>
      <c r="Y272" s="133">
        <v>0.01</v>
      </c>
      <c r="Z272" s="133">
        <v>0.01</v>
      </c>
      <c r="AA272" s="133">
        <v>0.01</v>
      </c>
      <c r="AB272" s="133">
        <v>0.01</v>
      </c>
      <c r="AC272" s="133">
        <v>0.01</v>
      </c>
      <c r="AD272" s="133">
        <v>0.01</v>
      </c>
      <c r="AE272" s="133">
        <v>0.01</v>
      </c>
      <c r="AF272" s="133">
        <v>0.01</v>
      </c>
      <c r="AG272" s="133">
        <v>0.01</v>
      </c>
      <c r="AH272" s="133">
        <v>0.01</v>
      </c>
      <c r="AI272" s="133">
        <v>0.01</v>
      </c>
      <c r="AJ272" s="133">
        <v>0.01</v>
      </c>
      <c r="AK272" s="133">
        <v>0.01</v>
      </c>
      <c r="AL272" s="133">
        <v>0.01</v>
      </c>
      <c r="AM272" s="133">
        <v>0.01</v>
      </c>
      <c r="AN272" s="123"/>
      <c r="AO272" s="83">
        <f>O272</f>
        <v>0.01</v>
      </c>
      <c r="AP272" s="83">
        <f>AA272</f>
        <v>0.01</v>
      </c>
      <c r="AQ272" s="83">
        <f>AM272</f>
        <v>0.01</v>
      </c>
    </row>
    <row r="273" spans="1:43" s="64" customFormat="1" ht="13.2" outlineLevel="1">
      <c r="A273" s="147" t="s">
        <v>223</v>
      </c>
      <c r="B273" s="122" t="s">
        <v>158</v>
      </c>
      <c r="C273" s="82"/>
      <c r="D273" s="89">
        <f>INT(C271*D272)*D$6</f>
        <v>102</v>
      </c>
      <c r="E273" s="89">
        <f t="shared" ref="E273" si="1567">INT(D271*E272)*E$6</f>
        <v>204.8</v>
      </c>
      <c r="F273" s="89">
        <f t="shared" ref="F273" si="1568">INT(E271*F272)*F$6</f>
        <v>258</v>
      </c>
      <c r="G273" s="89">
        <f t="shared" ref="G273" si="1569">INT(F271*G272)*G$6</f>
        <v>260</v>
      </c>
      <c r="H273" s="89">
        <f t="shared" ref="H273" si="1570">INT(G271*H272)*H$6</f>
        <v>263</v>
      </c>
      <c r="I273" s="89">
        <f t="shared" ref="I273" si="1571">INT(H271*I272)*I$6</f>
        <v>265</v>
      </c>
      <c r="J273" s="89">
        <f t="shared" ref="J273" si="1572">INT(I271*J272)*J$6</f>
        <v>268</v>
      </c>
      <c r="K273" s="89">
        <f t="shared" ref="K273" si="1573">INT(J271*K272)*K$6</f>
        <v>189.7</v>
      </c>
      <c r="L273" s="89">
        <f t="shared" ref="L273" si="1574">INT(K271*L272)*L$6</f>
        <v>273</v>
      </c>
      <c r="M273" s="89">
        <f t="shared" ref="M273" si="1575">INT(L271*M272)*M$6</f>
        <v>275</v>
      </c>
      <c r="N273" s="89">
        <f t="shared" ref="N273" si="1576">INT(M271*N272)*N$6</f>
        <v>250.20000000000002</v>
      </c>
      <c r="O273" s="89">
        <f t="shared" ref="O273" si="1577">INT(N271*O272)*O$6</f>
        <v>224.8</v>
      </c>
      <c r="P273" s="89">
        <f t="shared" ref="P273" si="1578">INT(O271*P272)*P$6</f>
        <v>113.2</v>
      </c>
      <c r="Q273" s="89">
        <f t="shared" ref="Q273" si="1579">INT(P271*Q272)*Q$6</f>
        <v>227.20000000000002</v>
      </c>
      <c r="R273" s="89">
        <f t="shared" ref="R273" si="1580">INT(Q271*R272)*R$6</f>
        <v>286</v>
      </c>
      <c r="S273" s="89">
        <f t="shared" ref="S273" si="1581">INT(R271*S272)*S$6</f>
        <v>289</v>
      </c>
      <c r="T273" s="89">
        <f t="shared" ref="T273" si="1582">INT(S271*T272)*T$6</f>
        <v>292</v>
      </c>
      <c r="U273" s="89">
        <f t="shared" ref="U273" si="1583">INT(T271*U272)*U$6</f>
        <v>295</v>
      </c>
      <c r="V273" s="89">
        <f t="shared" ref="V273" si="1584">INT(U271*V272)*V$6</f>
        <v>298</v>
      </c>
      <c r="W273" s="89">
        <f t="shared" ref="W273" si="1585">INT(V271*W272)*W$6</f>
        <v>210.7</v>
      </c>
      <c r="X273" s="89">
        <f t="shared" ref="X273" si="1586">INT(W271*X272)*X$6</f>
        <v>303</v>
      </c>
      <c r="Y273" s="89">
        <f t="shared" ref="Y273" si="1587">INT(X271*Y272)*Y$6</f>
        <v>306</v>
      </c>
      <c r="Z273" s="89">
        <f t="shared" ref="Z273" si="1588">INT(Y271*Z272)*Z$6</f>
        <v>278.10000000000002</v>
      </c>
      <c r="AA273" s="89">
        <f t="shared" ref="AA273" si="1589">INT(Z271*AA272)*AA$6</f>
        <v>249.60000000000002</v>
      </c>
      <c r="AB273" s="89">
        <f t="shared" ref="AB273" si="1590">INT(AA271*AB272)*AB$6</f>
        <v>125.60000000000001</v>
      </c>
      <c r="AC273" s="89">
        <f t="shared" ref="AC273" si="1591">INT(AB271*AC272)*AC$6</f>
        <v>252.8</v>
      </c>
      <c r="AD273" s="89">
        <f t="shared" ref="AD273" si="1592">INT(AC271*AD272)*AD$6</f>
        <v>318</v>
      </c>
      <c r="AE273" s="89">
        <f t="shared" ref="AE273" si="1593">INT(AD271*AE272)*AE$6</f>
        <v>321</v>
      </c>
      <c r="AF273" s="89">
        <f t="shared" ref="AF273" si="1594">INT(AE271*AF272)*AF$6</f>
        <v>324</v>
      </c>
      <c r="AG273" s="89">
        <f t="shared" ref="AG273" si="1595">INT(AF271*AG272)*AG$6</f>
        <v>328</v>
      </c>
      <c r="AH273" s="89">
        <f t="shared" ref="AH273" si="1596">INT(AG271*AH272)*AH$6</f>
        <v>331</v>
      </c>
      <c r="AI273" s="89">
        <f t="shared" ref="AI273" si="1597">INT(AH271*AI272)*AI$6</f>
        <v>233.79999999999998</v>
      </c>
      <c r="AJ273" s="89">
        <f t="shared" ref="AJ273" si="1598">INT(AI271*AJ272)*AJ$6</f>
        <v>337</v>
      </c>
      <c r="AK273" s="89">
        <f t="shared" ref="AK273" si="1599">INT(AJ271*AK272)*AK$6</f>
        <v>340</v>
      </c>
      <c r="AL273" s="89">
        <f t="shared" ref="AL273" si="1600">INT(AK271*AL272)*AL$6</f>
        <v>308.7</v>
      </c>
      <c r="AM273" s="89">
        <f t="shared" ref="AM273" si="1601">INT(AL271*AM272)*AM$6</f>
        <v>277.60000000000002</v>
      </c>
      <c r="AN273" s="123"/>
      <c r="AO273" s="83">
        <f>SUM(D273:O273)</f>
        <v>2833.5</v>
      </c>
      <c r="AP273" s="83">
        <f>SUM(P273:AA273)</f>
        <v>3147.8</v>
      </c>
      <c r="AQ273" s="83">
        <f>SUM(AB273:AM273)</f>
        <v>3497.5</v>
      </c>
    </row>
    <row r="274" spans="1:43" s="64" customFormat="1" ht="13.2" outlineLevel="1">
      <c r="A274" s="147" t="s">
        <v>224</v>
      </c>
      <c r="B274" s="126" t="s">
        <v>218</v>
      </c>
      <c r="C274" s="82"/>
      <c r="D274" s="156">
        <v>0.7701960784313725</v>
      </c>
      <c r="E274" s="156">
        <v>0.7701960784313725</v>
      </c>
      <c r="F274" s="156">
        <v>0.7701960784313725</v>
      </c>
      <c r="G274" s="156">
        <v>0.7701960784313725</v>
      </c>
      <c r="H274" s="156">
        <v>0.7701960784313725</v>
      </c>
      <c r="I274" s="156">
        <v>0.7701960784313725</v>
      </c>
      <c r="J274" s="156">
        <v>0.7701960784313725</v>
      </c>
      <c r="K274" s="156">
        <v>0.7701960784313725</v>
      </c>
      <c r="L274" s="156">
        <v>0.7701960784313725</v>
      </c>
      <c r="M274" s="156">
        <v>0.7701960784313725</v>
      </c>
      <c r="N274" s="156">
        <v>0.7701960784313725</v>
      </c>
      <c r="O274" s="156">
        <v>0.7701960784313725</v>
      </c>
      <c r="P274" s="156">
        <v>0.7701960784313725</v>
      </c>
      <c r="Q274" s="156">
        <v>0.7701960784313725</v>
      </c>
      <c r="R274" s="156">
        <v>0.7701960784313725</v>
      </c>
      <c r="S274" s="156">
        <v>0.7701960784313725</v>
      </c>
      <c r="T274" s="156">
        <v>0.7701960784313725</v>
      </c>
      <c r="U274" s="156">
        <v>0.7701960784313725</v>
      </c>
      <c r="V274" s="156">
        <v>0.7701960784313725</v>
      </c>
      <c r="W274" s="156">
        <v>0.7701960784313725</v>
      </c>
      <c r="X274" s="156">
        <v>0.7701960784313725</v>
      </c>
      <c r="Y274" s="156">
        <v>0.7701960784313725</v>
      </c>
      <c r="Z274" s="156">
        <v>0.7701960784313725</v>
      </c>
      <c r="AA274" s="156">
        <v>0.7701960784313725</v>
      </c>
      <c r="AB274" s="156">
        <v>0.7701960784313725</v>
      </c>
      <c r="AC274" s="156">
        <v>0.7701960784313725</v>
      </c>
      <c r="AD274" s="156">
        <v>0.7701960784313725</v>
      </c>
      <c r="AE274" s="156">
        <v>0.7701960784313725</v>
      </c>
      <c r="AF274" s="156">
        <v>0.7701960784313725</v>
      </c>
      <c r="AG274" s="156">
        <v>0.7701960784313725</v>
      </c>
      <c r="AH274" s="156">
        <v>0.7701960784313725</v>
      </c>
      <c r="AI274" s="156">
        <v>0.7701960784313725</v>
      </c>
      <c r="AJ274" s="156">
        <v>0.7701960784313725</v>
      </c>
      <c r="AK274" s="156">
        <v>0.7701960784313725</v>
      </c>
      <c r="AL274" s="156">
        <v>0.7701960784313725</v>
      </c>
      <c r="AM274" s="156">
        <v>0.7701960784313725</v>
      </c>
      <c r="AN274" s="123"/>
      <c r="AO274" s="83">
        <f>AVERAGE(D274:O274)</f>
        <v>0.7701960784313725</v>
      </c>
      <c r="AP274" s="83">
        <f>AVERAGE(P274:AA274)</f>
        <v>0.7701960784313725</v>
      </c>
      <c r="AQ274" s="83">
        <f>AVERAGE(AB274:AM274)</f>
        <v>0.7701960784313725</v>
      </c>
    </row>
    <row r="275" spans="1:43" s="86" customFormat="1" ht="13.2" outlineLevel="1">
      <c r="A275" s="147" t="s">
        <v>213</v>
      </c>
      <c r="B275" s="126" t="s">
        <v>218</v>
      </c>
      <c r="C275" s="125">
        <v>12300</v>
      </c>
      <c r="D275" s="132">
        <f>D271*D274</f>
        <v>19718.559999999998</v>
      </c>
      <c r="E275" s="132">
        <f t="shared" ref="E275:AM275" si="1602">E271*E274</f>
        <v>19876.296156862743</v>
      </c>
      <c r="F275" s="132">
        <f t="shared" si="1602"/>
        <v>20075.006745098039</v>
      </c>
      <c r="G275" s="132">
        <f t="shared" si="1602"/>
        <v>20275.257725490195</v>
      </c>
      <c r="H275" s="132">
        <f t="shared" si="1602"/>
        <v>20477.819294117646</v>
      </c>
      <c r="I275" s="132">
        <f t="shared" si="1602"/>
        <v>20681.921254901958</v>
      </c>
      <c r="J275" s="132">
        <f t="shared" si="1602"/>
        <v>20888.333803921567</v>
      </c>
      <c r="K275" s="132">
        <f t="shared" si="1602"/>
        <v>21034.44</v>
      </c>
      <c r="L275" s="132">
        <f t="shared" si="1602"/>
        <v>21244.703529411763</v>
      </c>
      <c r="M275" s="132">
        <f t="shared" si="1602"/>
        <v>21456.507450980389</v>
      </c>
      <c r="N275" s="132">
        <f t="shared" si="1602"/>
        <v>21649.210509803921</v>
      </c>
      <c r="O275" s="132">
        <f t="shared" si="1602"/>
        <v>21822.350588235291</v>
      </c>
      <c r="P275" s="132">
        <f t="shared" si="1602"/>
        <v>21909.536784313725</v>
      </c>
      <c r="Q275" s="132">
        <f t="shared" si="1602"/>
        <v>22084.525333333331</v>
      </c>
      <c r="R275" s="132">
        <f t="shared" si="1602"/>
        <v>22304.801411764707</v>
      </c>
      <c r="S275" s="132">
        <f t="shared" si="1602"/>
        <v>22527.388078431373</v>
      </c>
      <c r="T275" s="132">
        <f t="shared" si="1602"/>
        <v>22752.285333333333</v>
      </c>
      <c r="U275" s="132">
        <f t="shared" si="1602"/>
        <v>22979.493176470587</v>
      </c>
      <c r="V275" s="132">
        <f t="shared" si="1602"/>
        <v>23209.011607843138</v>
      </c>
      <c r="W275" s="132">
        <f t="shared" si="1602"/>
        <v>23371.291921568627</v>
      </c>
      <c r="X275" s="132">
        <f t="shared" si="1602"/>
        <v>23604.661333333333</v>
      </c>
      <c r="Y275" s="132">
        <f t="shared" si="1602"/>
        <v>23840.341333333334</v>
      </c>
      <c r="Z275" s="132">
        <f t="shared" si="1602"/>
        <v>24054.532862745098</v>
      </c>
      <c r="AA275" s="132">
        <f t="shared" si="1602"/>
        <v>24246.773803921566</v>
      </c>
      <c r="AB275" s="132">
        <f t="shared" si="1602"/>
        <v>24343.510431372546</v>
      </c>
      <c r="AC275" s="132">
        <f t="shared" si="1602"/>
        <v>24538.215999999997</v>
      </c>
      <c r="AD275" s="132">
        <f t="shared" si="1602"/>
        <v>24783.138352941172</v>
      </c>
      <c r="AE275" s="132">
        <f t="shared" si="1602"/>
        <v>25030.371294117642</v>
      </c>
      <c r="AF275" s="132">
        <f t="shared" si="1602"/>
        <v>25279.914823529409</v>
      </c>
      <c r="AG275" s="132">
        <f t="shared" si="1602"/>
        <v>25532.539137254898</v>
      </c>
      <c r="AH275" s="132">
        <f t="shared" si="1602"/>
        <v>25787.474039215682</v>
      </c>
      <c r="AI275" s="132">
        <f t="shared" si="1602"/>
        <v>25967.545882352941</v>
      </c>
      <c r="AJ275" s="132">
        <f t="shared" si="1602"/>
        <v>26227.101960784312</v>
      </c>
      <c r="AK275" s="132">
        <f t="shared" si="1602"/>
        <v>26488.96862745098</v>
      </c>
      <c r="AL275" s="132">
        <f t="shared" si="1602"/>
        <v>26726.72815686274</v>
      </c>
      <c r="AM275" s="132">
        <f t="shared" si="1602"/>
        <v>26940.534588235289</v>
      </c>
      <c r="AN275" s="84"/>
      <c r="AO275" s="83">
        <f>O275</f>
        <v>21822.350588235291</v>
      </c>
      <c r="AP275" s="83">
        <f>AA275</f>
        <v>24246.773803921566</v>
      </c>
      <c r="AQ275" s="83">
        <f>AM275</f>
        <v>26940.534588235289</v>
      </c>
    </row>
    <row r="276" spans="1:43" s="64" customFormat="1" ht="13.2" outlineLevel="1">
      <c r="A276" s="147" t="s">
        <v>170</v>
      </c>
      <c r="B276" s="126" t="s">
        <v>168</v>
      </c>
      <c r="C276" s="82"/>
      <c r="D276" s="133">
        <v>0</v>
      </c>
      <c r="E276" s="133">
        <v>0</v>
      </c>
      <c r="F276" s="133">
        <v>0</v>
      </c>
      <c r="G276" s="133">
        <v>0</v>
      </c>
      <c r="H276" s="133">
        <v>0</v>
      </c>
      <c r="I276" s="133">
        <v>0</v>
      </c>
      <c r="J276" s="133">
        <v>0</v>
      </c>
      <c r="K276" s="133">
        <v>0</v>
      </c>
      <c r="L276" s="133">
        <v>0</v>
      </c>
      <c r="M276" s="133">
        <v>0</v>
      </c>
      <c r="N276" s="133">
        <v>0</v>
      </c>
      <c r="O276" s="133">
        <v>0</v>
      </c>
      <c r="P276" s="133">
        <v>0</v>
      </c>
      <c r="Q276" s="133">
        <v>0</v>
      </c>
      <c r="R276" s="133">
        <v>0</v>
      </c>
      <c r="S276" s="133">
        <v>0</v>
      </c>
      <c r="T276" s="133">
        <v>0</v>
      </c>
      <c r="U276" s="133">
        <v>0</v>
      </c>
      <c r="V276" s="133">
        <v>0</v>
      </c>
      <c r="W276" s="133">
        <v>0</v>
      </c>
      <c r="X276" s="133">
        <v>0</v>
      </c>
      <c r="Y276" s="133">
        <v>0</v>
      </c>
      <c r="Z276" s="133">
        <v>0</v>
      </c>
      <c r="AA276" s="133">
        <v>0</v>
      </c>
      <c r="AB276" s="133">
        <v>0</v>
      </c>
      <c r="AC276" s="133">
        <v>0</v>
      </c>
      <c r="AD276" s="133">
        <v>0</v>
      </c>
      <c r="AE276" s="133">
        <v>0</v>
      </c>
      <c r="AF276" s="133">
        <v>0</v>
      </c>
      <c r="AG276" s="133">
        <v>0</v>
      </c>
      <c r="AH276" s="133">
        <v>0</v>
      </c>
      <c r="AI276" s="133">
        <v>0</v>
      </c>
      <c r="AJ276" s="133">
        <v>0</v>
      </c>
      <c r="AK276" s="133">
        <v>0</v>
      </c>
      <c r="AL276" s="133">
        <v>0</v>
      </c>
      <c r="AM276" s="133">
        <v>0</v>
      </c>
      <c r="AN276" s="123"/>
      <c r="AO276" s="135">
        <f>AVERAGE(D276:O276)</f>
        <v>0</v>
      </c>
      <c r="AP276" s="135">
        <f>AVERAGE(P276:AA276)</f>
        <v>0</v>
      </c>
      <c r="AQ276" s="135">
        <f>AVERAGE(AB276:AM276)</f>
        <v>0</v>
      </c>
    </row>
    <row r="277" spans="1:43" s="64" customFormat="1" ht="13.2" outlineLevel="1">
      <c r="A277" s="147" t="s">
        <v>171</v>
      </c>
      <c r="B277" s="126" t="s">
        <v>168</v>
      </c>
      <c r="C277" s="82"/>
      <c r="D277" s="133">
        <f>(11%*40%*D275)/D275</f>
        <v>4.4000000000000004E-2</v>
      </c>
      <c r="E277" s="133">
        <f t="shared" ref="E277:AM277" si="1603">(11%*40%*E275)/E275</f>
        <v>4.4000000000000004E-2</v>
      </c>
      <c r="F277" s="133">
        <f t="shared" si="1603"/>
        <v>4.4000000000000004E-2</v>
      </c>
      <c r="G277" s="133">
        <f t="shared" si="1603"/>
        <v>4.4000000000000004E-2</v>
      </c>
      <c r="H277" s="133">
        <f t="shared" si="1603"/>
        <v>4.4000000000000004E-2</v>
      </c>
      <c r="I277" s="133">
        <f t="shared" si="1603"/>
        <v>4.4000000000000004E-2</v>
      </c>
      <c r="J277" s="133">
        <f t="shared" si="1603"/>
        <v>4.4000000000000004E-2</v>
      </c>
      <c r="K277" s="133">
        <f t="shared" si="1603"/>
        <v>4.4000000000000004E-2</v>
      </c>
      <c r="L277" s="133">
        <f t="shared" si="1603"/>
        <v>4.4000000000000004E-2</v>
      </c>
      <c r="M277" s="133">
        <f t="shared" si="1603"/>
        <v>4.4000000000000004E-2</v>
      </c>
      <c r="N277" s="133">
        <f t="shared" si="1603"/>
        <v>4.4000000000000004E-2</v>
      </c>
      <c r="O277" s="133">
        <f t="shared" si="1603"/>
        <v>4.4000000000000004E-2</v>
      </c>
      <c r="P277" s="133">
        <f t="shared" si="1603"/>
        <v>4.4000000000000004E-2</v>
      </c>
      <c r="Q277" s="133">
        <f t="shared" si="1603"/>
        <v>4.4000000000000004E-2</v>
      </c>
      <c r="R277" s="133">
        <f t="shared" si="1603"/>
        <v>4.4000000000000004E-2</v>
      </c>
      <c r="S277" s="133">
        <f t="shared" si="1603"/>
        <v>4.4000000000000004E-2</v>
      </c>
      <c r="T277" s="133">
        <f t="shared" si="1603"/>
        <v>4.4000000000000004E-2</v>
      </c>
      <c r="U277" s="133">
        <f t="shared" si="1603"/>
        <v>4.4000000000000004E-2</v>
      </c>
      <c r="V277" s="133">
        <f t="shared" si="1603"/>
        <v>4.4000000000000004E-2</v>
      </c>
      <c r="W277" s="133">
        <f t="shared" si="1603"/>
        <v>4.3999999999999997E-2</v>
      </c>
      <c r="X277" s="133">
        <f t="shared" si="1603"/>
        <v>4.3999999999999997E-2</v>
      </c>
      <c r="Y277" s="133">
        <f t="shared" si="1603"/>
        <v>4.4000000000000004E-2</v>
      </c>
      <c r="Z277" s="133">
        <f t="shared" si="1603"/>
        <v>4.4000000000000011E-2</v>
      </c>
      <c r="AA277" s="133">
        <f t="shared" si="1603"/>
        <v>4.4000000000000004E-2</v>
      </c>
      <c r="AB277" s="133">
        <f t="shared" si="1603"/>
        <v>4.4000000000000004E-2</v>
      </c>
      <c r="AC277" s="133">
        <f t="shared" si="1603"/>
        <v>4.4000000000000004E-2</v>
      </c>
      <c r="AD277" s="133">
        <f t="shared" si="1603"/>
        <v>4.4000000000000004E-2</v>
      </c>
      <c r="AE277" s="133">
        <f t="shared" si="1603"/>
        <v>4.4000000000000004E-2</v>
      </c>
      <c r="AF277" s="133">
        <f t="shared" si="1603"/>
        <v>4.4000000000000004E-2</v>
      </c>
      <c r="AG277" s="133">
        <f t="shared" si="1603"/>
        <v>4.4000000000000004E-2</v>
      </c>
      <c r="AH277" s="133">
        <f t="shared" si="1603"/>
        <v>4.4000000000000004E-2</v>
      </c>
      <c r="AI277" s="133">
        <f t="shared" si="1603"/>
        <v>4.4000000000000004E-2</v>
      </c>
      <c r="AJ277" s="133">
        <f t="shared" si="1603"/>
        <v>4.4000000000000011E-2</v>
      </c>
      <c r="AK277" s="133">
        <f t="shared" si="1603"/>
        <v>4.4000000000000004E-2</v>
      </c>
      <c r="AL277" s="133">
        <f t="shared" si="1603"/>
        <v>4.4000000000000004E-2</v>
      </c>
      <c r="AM277" s="133">
        <f t="shared" si="1603"/>
        <v>4.4000000000000004E-2</v>
      </c>
      <c r="AN277" s="123"/>
      <c r="AO277" s="135">
        <f>AVERAGE(D277:O277)</f>
        <v>4.3999999999999991E-2</v>
      </c>
      <c r="AP277" s="135">
        <f>AVERAGE(P277:AA277)</f>
        <v>4.4000000000000004E-2</v>
      </c>
      <c r="AQ277" s="135">
        <f>AVERAGE(AB277:AM277)</f>
        <v>4.4000000000000004E-2</v>
      </c>
    </row>
    <row r="278" spans="1:43" s="64" customFormat="1" ht="13.2" outlineLevel="1">
      <c r="A278" s="147" t="s">
        <v>214</v>
      </c>
      <c r="B278" s="126" t="s">
        <v>218</v>
      </c>
      <c r="C278" s="82"/>
      <c r="D278" s="132">
        <f t="shared" ref="D278:AM278" si="1604">-(C275+D275)/2*D276/12</f>
        <v>0</v>
      </c>
      <c r="E278" s="132">
        <f t="shared" si="1604"/>
        <v>0</v>
      </c>
      <c r="F278" s="132">
        <f t="shared" si="1604"/>
        <v>0</v>
      </c>
      <c r="G278" s="132">
        <f t="shared" si="1604"/>
        <v>0</v>
      </c>
      <c r="H278" s="132">
        <f t="shared" si="1604"/>
        <v>0</v>
      </c>
      <c r="I278" s="132">
        <f t="shared" si="1604"/>
        <v>0</v>
      </c>
      <c r="J278" s="132">
        <f t="shared" si="1604"/>
        <v>0</v>
      </c>
      <c r="K278" s="132">
        <f t="shared" si="1604"/>
        <v>0</v>
      </c>
      <c r="L278" s="132">
        <f t="shared" si="1604"/>
        <v>0</v>
      </c>
      <c r="M278" s="132">
        <f t="shared" si="1604"/>
        <v>0</v>
      </c>
      <c r="N278" s="132">
        <f t="shared" si="1604"/>
        <v>0</v>
      </c>
      <c r="O278" s="132">
        <f t="shared" si="1604"/>
        <v>0</v>
      </c>
      <c r="P278" s="132">
        <f t="shared" si="1604"/>
        <v>0</v>
      </c>
      <c r="Q278" s="132">
        <f t="shared" si="1604"/>
        <v>0</v>
      </c>
      <c r="R278" s="132">
        <f t="shared" si="1604"/>
        <v>0</v>
      </c>
      <c r="S278" s="132">
        <f t="shared" si="1604"/>
        <v>0</v>
      </c>
      <c r="T278" s="132">
        <f t="shared" si="1604"/>
        <v>0</v>
      </c>
      <c r="U278" s="132">
        <f t="shared" si="1604"/>
        <v>0</v>
      </c>
      <c r="V278" s="132">
        <f t="shared" si="1604"/>
        <v>0</v>
      </c>
      <c r="W278" s="132">
        <f t="shared" si="1604"/>
        <v>0</v>
      </c>
      <c r="X278" s="132">
        <f t="shared" si="1604"/>
        <v>0</v>
      </c>
      <c r="Y278" s="132">
        <f t="shared" si="1604"/>
        <v>0</v>
      </c>
      <c r="Z278" s="132">
        <f t="shared" si="1604"/>
        <v>0</v>
      </c>
      <c r="AA278" s="132">
        <f t="shared" si="1604"/>
        <v>0</v>
      </c>
      <c r="AB278" s="132">
        <f t="shared" si="1604"/>
        <v>0</v>
      </c>
      <c r="AC278" s="132">
        <f t="shared" si="1604"/>
        <v>0</v>
      </c>
      <c r="AD278" s="132">
        <f t="shared" si="1604"/>
        <v>0</v>
      </c>
      <c r="AE278" s="132">
        <f t="shared" si="1604"/>
        <v>0</v>
      </c>
      <c r="AF278" s="132">
        <f t="shared" si="1604"/>
        <v>0</v>
      </c>
      <c r="AG278" s="132">
        <f t="shared" si="1604"/>
        <v>0</v>
      </c>
      <c r="AH278" s="132">
        <f t="shared" si="1604"/>
        <v>0</v>
      </c>
      <c r="AI278" s="132">
        <f t="shared" si="1604"/>
        <v>0</v>
      </c>
      <c r="AJ278" s="132">
        <f t="shared" si="1604"/>
        <v>0</v>
      </c>
      <c r="AK278" s="132">
        <f t="shared" si="1604"/>
        <v>0</v>
      </c>
      <c r="AL278" s="132">
        <f t="shared" si="1604"/>
        <v>0</v>
      </c>
      <c r="AM278" s="132">
        <f t="shared" si="1604"/>
        <v>0</v>
      </c>
      <c r="AN278" s="123"/>
      <c r="AO278" s="83">
        <f>SUM(D278:O278)</f>
        <v>0</v>
      </c>
      <c r="AP278" s="83">
        <f>SUM(P278:AA278)</f>
        <v>0</v>
      </c>
      <c r="AQ278" s="83">
        <f>SUM(AB278:AM278)</f>
        <v>0</v>
      </c>
    </row>
    <row r="279" spans="1:43" s="64" customFormat="1" ht="13.2" outlineLevel="1">
      <c r="A279" s="147" t="s">
        <v>215</v>
      </c>
      <c r="B279" s="126" t="s">
        <v>218</v>
      </c>
      <c r="C279" s="82"/>
      <c r="D279" s="132">
        <f t="shared" ref="D279:AM279" si="1605">(C275+D275)/2*D277/12</f>
        <v>58.700693333333334</v>
      </c>
      <c r="E279" s="132">
        <f t="shared" si="1605"/>
        <v>72.590569620915034</v>
      </c>
      <c r="F279" s="132">
        <f t="shared" si="1605"/>
        <v>73.244055320261438</v>
      </c>
      <c r="G279" s="132">
        <f t="shared" si="1605"/>
        <v>73.975484862745105</v>
      </c>
      <c r="H279" s="132">
        <f t="shared" si="1605"/>
        <v>74.713974535947713</v>
      </c>
      <c r="I279" s="132">
        <f t="shared" si="1605"/>
        <v>75.459524339869276</v>
      </c>
      <c r="J279" s="132">
        <f t="shared" si="1605"/>
        <v>76.212134274509808</v>
      </c>
      <c r="K279" s="132">
        <f t="shared" si="1605"/>
        <v>76.858418640522871</v>
      </c>
      <c r="L279" s="132">
        <f t="shared" si="1605"/>
        <v>77.511763137254903</v>
      </c>
      <c r="M279" s="132">
        <f t="shared" si="1605"/>
        <v>78.285553464052285</v>
      </c>
      <c r="N279" s="132">
        <f t="shared" si="1605"/>
        <v>79.027149594771245</v>
      </c>
      <c r="O279" s="132">
        <f t="shared" si="1605"/>
        <v>79.697862013071884</v>
      </c>
      <c r="P279" s="132">
        <f t="shared" si="1605"/>
        <v>80.175126849673191</v>
      </c>
      <c r="Q279" s="132">
        <f t="shared" si="1605"/>
        <v>80.65578054901961</v>
      </c>
      <c r="R279" s="132">
        <f t="shared" si="1605"/>
        <v>81.380432366013068</v>
      </c>
      <c r="S279" s="132">
        <f t="shared" si="1605"/>
        <v>82.192347398692817</v>
      </c>
      <c r="T279" s="132">
        <f t="shared" si="1605"/>
        <v>83.012734588235304</v>
      </c>
      <c r="U279" s="132">
        <f t="shared" si="1605"/>
        <v>83.841593934640528</v>
      </c>
      <c r="V279" s="132">
        <f t="shared" si="1605"/>
        <v>84.678925437908518</v>
      </c>
      <c r="W279" s="132">
        <f t="shared" si="1605"/>
        <v>85.397223137254898</v>
      </c>
      <c r="X279" s="132">
        <f t="shared" si="1605"/>
        <v>86.122580967320275</v>
      </c>
      <c r="Y279" s="132">
        <f t="shared" si="1605"/>
        <v>86.982504888888897</v>
      </c>
      <c r="Z279" s="132">
        <f t="shared" si="1605"/>
        <v>87.807269359477161</v>
      </c>
      <c r="AA279" s="132">
        <f t="shared" si="1605"/>
        <v>88.552395555555563</v>
      </c>
      <c r="AB279" s="132">
        <f t="shared" si="1605"/>
        <v>89.082187764705864</v>
      </c>
      <c r="AC279" s="132">
        <f t="shared" si="1605"/>
        <v>89.616498457516343</v>
      </c>
      <c r="AD279" s="132">
        <f t="shared" si="1605"/>
        <v>90.422482980392147</v>
      </c>
      <c r="AE279" s="132">
        <f t="shared" si="1605"/>
        <v>91.324767686274512</v>
      </c>
      <c r="AF279" s="132">
        <f t="shared" si="1605"/>
        <v>92.235524549019601</v>
      </c>
      <c r="AG279" s="132">
        <f t="shared" si="1605"/>
        <v>93.156165594771224</v>
      </c>
      <c r="AH279" s="132">
        <f t="shared" si="1605"/>
        <v>94.086690823529409</v>
      </c>
      <c r="AI279" s="132">
        <f t="shared" si="1605"/>
        <v>94.884203189542475</v>
      </c>
      <c r="AJ279" s="132">
        <f t="shared" si="1605"/>
        <v>95.690187712418322</v>
      </c>
      <c r="AK279" s="132">
        <f t="shared" si="1605"/>
        <v>96.646129411764718</v>
      </c>
      <c r="AL279" s="132">
        <f t="shared" si="1605"/>
        <v>97.562110771241848</v>
      </c>
      <c r="AM279" s="132">
        <f t="shared" si="1605"/>
        <v>98.389981699346393</v>
      </c>
      <c r="AN279" s="123"/>
      <c r="AO279" s="83">
        <f>SUM(D279:O279)</f>
        <v>896.27718313725495</v>
      </c>
      <c r="AP279" s="83">
        <f>SUM(P279:AA279)</f>
        <v>1010.7989150326797</v>
      </c>
      <c r="AQ279" s="83">
        <f>SUM(AB279:AM279)</f>
        <v>1123.0969306405232</v>
      </c>
    </row>
    <row r="280" spans="1:43" s="64" customFormat="1" ht="13.2" outlineLevel="1">
      <c r="A280" s="147" t="s">
        <v>201</v>
      </c>
      <c r="B280" s="126" t="s">
        <v>218</v>
      </c>
      <c r="C280" s="82"/>
      <c r="D280" s="131">
        <f t="shared" ref="D280:AM280" si="1606">SUM(D278:D279)</f>
        <v>58.700693333333334</v>
      </c>
      <c r="E280" s="131">
        <f t="shared" si="1606"/>
        <v>72.590569620915034</v>
      </c>
      <c r="F280" s="131">
        <f t="shared" si="1606"/>
        <v>73.244055320261438</v>
      </c>
      <c r="G280" s="131">
        <f t="shared" si="1606"/>
        <v>73.975484862745105</v>
      </c>
      <c r="H280" s="131">
        <f t="shared" si="1606"/>
        <v>74.713974535947713</v>
      </c>
      <c r="I280" s="131">
        <f t="shared" si="1606"/>
        <v>75.459524339869276</v>
      </c>
      <c r="J280" s="131">
        <f t="shared" si="1606"/>
        <v>76.212134274509808</v>
      </c>
      <c r="K280" s="131">
        <f t="shared" si="1606"/>
        <v>76.858418640522871</v>
      </c>
      <c r="L280" s="131">
        <f t="shared" si="1606"/>
        <v>77.511763137254903</v>
      </c>
      <c r="M280" s="131">
        <f t="shared" si="1606"/>
        <v>78.285553464052285</v>
      </c>
      <c r="N280" s="131">
        <f t="shared" si="1606"/>
        <v>79.027149594771245</v>
      </c>
      <c r="O280" s="131">
        <f t="shared" si="1606"/>
        <v>79.697862013071884</v>
      </c>
      <c r="P280" s="131">
        <f t="shared" si="1606"/>
        <v>80.175126849673191</v>
      </c>
      <c r="Q280" s="131">
        <f t="shared" si="1606"/>
        <v>80.65578054901961</v>
      </c>
      <c r="R280" s="131">
        <f t="shared" si="1606"/>
        <v>81.380432366013068</v>
      </c>
      <c r="S280" s="131">
        <f t="shared" si="1606"/>
        <v>82.192347398692817</v>
      </c>
      <c r="T280" s="131">
        <f t="shared" si="1606"/>
        <v>83.012734588235304</v>
      </c>
      <c r="U280" s="131">
        <f t="shared" si="1606"/>
        <v>83.841593934640528</v>
      </c>
      <c r="V280" s="131">
        <f t="shared" si="1606"/>
        <v>84.678925437908518</v>
      </c>
      <c r="W280" s="131">
        <f t="shared" si="1606"/>
        <v>85.397223137254898</v>
      </c>
      <c r="X280" s="131">
        <f t="shared" si="1606"/>
        <v>86.122580967320275</v>
      </c>
      <c r="Y280" s="131">
        <f t="shared" si="1606"/>
        <v>86.982504888888897</v>
      </c>
      <c r="Z280" s="131">
        <f t="shared" si="1606"/>
        <v>87.807269359477161</v>
      </c>
      <c r="AA280" s="131">
        <f t="shared" si="1606"/>
        <v>88.552395555555563</v>
      </c>
      <c r="AB280" s="131">
        <f t="shared" si="1606"/>
        <v>89.082187764705864</v>
      </c>
      <c r="AC280" s="131">
        <f t="shared" si="1606"/>
        <v>89.616498457516343</v>
      </c>
      <c r="AD280" s="131">
        <f t="shared" si="1606"/>
        <v>90.422482980392147</v>
      </c>
      <c r="AE280" s="131">
        <f t="shared" si="1606"/>
        <v>91.324767686274512</v>
      </c>
      <c r="AF280" s="131">
        <f t="shared" si="1606"/>
        <v>92.235524549019601</v>
      </c>
      <c r="AG280" s="131">
        <f t="shared" si="1606"/>
        <v>93.156165594771224</v>
      </c>
      <c r="AH280" s="131">
        <f t="shared" si="1606"/>
        <v>94.086690823529409</v>
      </c>
      <c r="AI280" s="131">
        <f t="shared" si="1606"/>
        <v>94.884203189542475</v>
      </c>
      <c r="AJ280" s="131">
        <f t="shared" si="1606"/>
        <v>95.690187712418322</v>
      </c>
      <c r="AK280" s="131">
        <f t="shared" si="1606"/>
        <v>96.646129411764718</v>
      </c>
      <c r="AL280" s="131">
        <f t="shared" si="1606"/>
        <v>97.562110771241848</v>
      </c>
      <c r="AM280" s="131">
        <f t="shared" si="1606"/>
        <v>98.389981699346393</v>
      </c>
      <c r="AN280" s="123"/>
      <c r="AO280" s="83">
        <f>SUM(D280:O280)</f>
        <v>896.27718313725495</v>
      </c>
      <c r="AP280" s="83">
        <f>SUM(P280:AA280)</f>
        <v>1010.7989150326797</v>
      </c>
      <c r="AQ280" s="83">
        <f>SUM(AB280:AM280)</f>
        <v>1123.0969306405232</v>
      </c>
    </row>
    <row r="281" spans="1:43" outlineLevel="1">
      <c r="A281" s="145" t="s">
        <v>208</v>
      </c>
    </row>
    <row r="282" spans="1:43" s="64" customFormat="1" ht="13.2" outlineLevel="1">
      <c r="A282" s="147" t="s">
        <v>225</v>
      </c>
      <c r="B282" s="122" t="s">
        <v>158</v>
      </c>
      <c r="C282" s="125"/>
      <c r="D282" s="89">
        <f>C282+D284</f>
        <v>0</v>
      </c>
      <c r="E282" s="89">
        <f>D282+E284</f>
        <v>0</v>
      </c>
      <c r="F282" s="89">
        <f t="shared" ref="F282:AM282" si="1607">E282+F284</f>
        <v>0</v>
      </c>
      <c r="G282" s="89">
        <f t="shared" si="1607"/>
        <v>0</v>
      </c>
      <c r="H282" s="89">
        <f t="shared" si="1607"/>
        <v>0</v>
      </c>
      <c r="I282" s="89">
        <f t="shared" si="1607"/>
        <v>0</v>
      </c>
      <c r="J282" s="89">
        <f t="shared" si="1607"/>
        <v>0</v>
      </c>
      <c r="K282" s="89">
        <f t="shared" si="1607"/>
        <v>0</v>
      </c>
      <c r="L282" s="89">
        <f t="shared" si="1607"/>
        <v>0</v>
      </c>
      <c r="M282" s="89">
        <f t="shared" si="1607"/>
        <v>0</v>
      </c>
      <c r="N282" s="89">
        <f t="shared" si="1607"/>
        <v>0</v>
      </c>
      <c r="O282" s="89">
        <f t="shared" si="1607"/>
        <v>0</v>
      </c>
      <c r="P282" s="89">
        <f t="shared" si="1607"/>
        <v>0</v>
      </c>
      <c r="Q282" s="89">
        <f t="shared" si="1607"/>
        <v>0</v>
      </c>
      <c r="R282" s="89">
        <f t="shared" si="1607"/>
        <v>0</v>
      </c>
      <c r="S282" s="89">
        <f t="shared" si="1607"/>
        <v>0</v>
      </c>
      <c r="T282" s="89">
        <f t="shared" si="1607"/>
        <v>0</v>
      </c>
      <c r="U282" s="89">
        <f t="shared" si="1607"/>
        <v>0</v>
      </c>
      <c r="V282" s="89">
        <f t="shared" si="1607"/>
        <v>0</v>
      </c>
      <c r="W282" s="89">
        <f t="shared" si="1607"/>
        <v>0</v>
      </c>
      <c r="X282" s="89">
        <f t="shared" si="1607"/>
        <v>0</v>
      </c>
      <c r="Y282" s="89">
        <f t="shared" si="1607"/>
        <v>0</v>
      </c>
      <c r="Z282" s="89">
        <f t="shared" si="1607"/>
        <v>0</v>
      </c>
      <c r="AA282" s="89">
        <f t="shared" si="1607"/>
        <v>0</v>
      </c>
      <c r="AB282" s="89">
        <f t="shared" si="1607"/>
        <v>0</v>
      </c>
      <c r="AC282" s="89">
        <f t="shared" si="1607"/>
        <v>0</v>
      </c>
      <c r="AD282" s="89">
        <f t="shared" si="1607"/>
        <v>0</v>
      </c>
      <c r="AE282" s="89">
        <f t="shared" si="1607"/>
        <v>0</v>
      </c>
      <c r="AF282" s="89">
        <f t="shared" si="1607"/>
        <v>0</v>
      </c>
      <c r="AG282" s="89">
        <f t="shared" si="1607"/>
        <v>0</v>
      </c>
      <c r="AH282" s="89">
        <f t="shared" si="1607"/>
        <v>0</v>
      </c>
      <c r="AI282" s="89">
        <f t="shared" si="1607"/>
        <v>0</v>
      </c>
      <c r="AJ282" s="89">
        <f t="shared" si="1607"/>
        <v>0</v>
      </c>
      <c r="AK282" s="89">
        <f t="shared" si="1607"/>
        <v>0</v>
      </c>
      <c r="AL282" s="89">
        <f t="shared" si="1607"/>
        <v>0</v>
      </c>
      <c r="AM282" s="89">
        <f t="shared" si="1607"/>
        <v>0</v>
      </c>
      <c r="AN282" s="123"/>
      <c r="AO282" s="83">
        <f>AVERAGE(D282:O282)</f>
        <v>0</v>
      </c>
      <c r="AP282" s="83">
        <f>AVERAGE(P282:AA282)</f>
        <v>0</v>
      </c>
      <c r="AQ282" s="83">
        <f>AVERAGE(AB282:AM282)</f>
        <v>0</v>
      </c>
    </row>
    <row r="283" spans="1:43" s="64" customFormat="1" ht="13.2" outlineLevel="1">
      <c r="A283" s="147" t="s">
        <v>222</v>
      </c>
      <c r="B283" s="122" t="s">
        <v>168</v>
      </c>
      <c r="C283" s="82"/>
      <c r="D283" s="133">
        <v>0.01</v>
      </c>
      <c r="E283" s="133">
        <v>0.01</v>
      </c>
      <c r="F283" s="133">
        <v>0.01</v>
      </c>
      <c r="G283" s="133">
        <v>0.01</v>
      </c>
      <c r="H283" s="133">
        <v>0.01</v>
      </c>
      <c r="I283" s="133">
        <v>0.01</v>
      </c>
      <c r="J283" s="133">
        <v>0.01</v>
      </c>
      <c r="K283" s="133">
        <v>0.01</v>
      </c>
      <c r="L283" s="133">
        <v>0.01</v>
      </c>
      <c r="M283" s="133">
        <v>0.01</v>
      </c>
      <c r="N283" s="133">
        <v>0.01</v>
      </c>
      <c r="O283" s="133">
        <v>0.01</v>
      </c>
      <c r="P283" s="133">
        <v>0.01</v>
      </c>
      <c r="Q283" s="133">
        <v>0.01</v>
      </c>
      <c r="R283" s="133">
        <v>0.01</v>
      </c>
      <c r="S283" s="133">
        <v>0.01</v>
      </c>
      <c r="T283" s="133">
        <v>0.01</v>
      </c>
      <c r="U283" s="133">
        <v>0.01</v>
      </c>
      <c r="V283" s="133">
        <v>0.01</v>
      </c>
      <c r="W283" s="133">
        <v>0.01</v>
      </c>
      <c r="X283" s="133">
        <v>0.01</v>
      </c>
      <c r="Y283" s="133">
        <v>0.01</v>
      </c>
      <c r="Z283" s="133">
        <v>0.01</v>
      </c>
      <c r="AA283" s="133">
        <v>0.01</v>
      </c>
      <c r="AB283" s="133">
        <v>0.01</v>
      </c>
      <c r="AC283" s="133">
        <v>0.01</v>
      </c>
      <c r="AD283" s="133">
        <v>0.01</v>
      </c>
      <c r="AE283" s="133">
        <v>0.01</v>
      </c>
      <c r="AF283" s="133">
        <v>0.01</v>
      </c>
      <c r="AG283" s="133">
        <v>0.01</v>
      </c>
      <c r="AH283" s="133">
        <v>0.01</v>
      </c>
      <c r="AI283" s="133">
        <v>0.01</v>
      </c>
      <c r="AJ283" s="133">
        <v>0.01</v>
      </c>
      <c r="AK283" s="133">
        <v>0.01</v>
      </c>
      <c r="AL283" s="133">
        <v>0.01</v>
      </c>
      <c r="AM283" s="133">
        <v>0.01</v>
      </c>
      <c r="AN283" s="123"/>
      <c r="AO283" s="83">
        <f>O283</f>
        <v>0.01</v>
      </c>
      <c r="AP283" s="83">
        <f>AA283</f>
        <v>0.01</v>
      </c>
      <c r="AQ283" s="83">
        <f>AM283</f>
        <v>0.01</v>
      </c>
    </row>
    <row r="284" spans="1:43" s="64" customFormat="1" ht="13.2" outlineLevel="1">
      <c r="A284" s="147" t="s">
        <v>223</v>
      </c>
      <c r="B284" s="122" t="s">
        <v>158</v>
      </c>
      <c r="C284" s="82"/>
      <c r="D284" s="89">
        <f>INT(C282*D283)*D$6</f>
        <v>0</v>
      </c>
      <c r="E284" s="89">
        <f t="shared" ref="E284" si="1608">INT(D282*E283)*E$6</f>
        <v>0</v>
      </c>
      <c r="F284" s="89">
        <f t="shared" ref="F284" si="1609">INT(E282*F283)*F$6</f>
        <v>0</v>
      </c>
      <c r="G284" s="89">
        <f t="shared" ref="G284" si="1610">INT(F282*G283)*G$6</f>
        <v>0</v>
      </c>
      <c r="H284" s="89">
        <f t="shared" ref="H284" si="1611">INT(G282*H283)*H$6</f>
        <v>0</v>
      </c>
      <c r="I284" s="89">
        <f t="shared" ref="I284" si="1612">INT(H282*I283)*I$6</f>
        <v>0</v>
      </c>
      <c r="J284" s="89">
        <f t="shared" ref="J284" si="1613">INT(I282*J283)*J$6</f>
        <v>0</v>
      </c>
      <c r="K284" s="89">
        <f t="shared" ref="K284" si="1614">INT(J282*K283)*K$6</f>
        <v>0</v>
      </c>
      <c r="L284" s="89">
        <f t="shared" ref="L284" si="1615">INT(K282*L283)*L$6</f>
        <v>0</v>
      </c>
      <c r="M284" s="89">
        <f t="shared" ref="M284" si="1616">INT(L282*M283)*M$6</f>
        <v>0</v>
      </c>
      <c r="N284" s="89">
        <f t="shared" ref="N284" si="1617">INT(M282*N283)*N$6</f>
        <v>0</v>
      </c>
      <c r="O284" s="89">
        <f t="shared" ref="O284" si="1618">INT(N282*O283)*O$6</f>
        <v>0</v>
      </c>
      <c r="P284" s="89">
        <f t="shared" ref="P284" si="1619">INT(O282*P283)*P$6</f>
        <v>0</v>
      </c>
      <c r="Q284" s="89">
        <f t="shared" ref="Q284" si="1620">INT(P282*Q283)*Q$6</f>
        <v>0</v>
      </c>
      <c r="R284" s="89">
        <f t="shared" ref="R284" si="1621">INT(Q282*R283)*R$6</f>
        <v>0</v>
      </c>
      <c r="S284" s="89">
        <f t="shared" ref="S284" si="1622">INT(R282*S283)*S$6</f>
        <v>0</v>
      </c>
      <c r="T284" s="89">
        <f t="shared" ref="T284" si="1623">INT(S282*T283)*T$6</f>
        <v>0</v>
      </c>
      <c r="U284" s="89">
        <f t="shared" ref="U284" si="1624">INT(T282*U283)*U$6</f>
        <v>0</v>
      </c>
      <c r="V284" s="89">
        <f t="shared" ref="V284" si="1625">INT(U282*V283)*V$6</f>
        <v>0</v>
      </c>
      <c r="W284" s="89">
        <f t="shared" ref="W284" si="1626">INT(V282*W283)*W$6</f>
        <v>0</v>
      </c>
      <c r="X284" s="89">
        <f t="shared" ref="X284" si="1627">INT(W282*X283)*X$6</f>
        <v>0</v>
      </c>
      <c r="Y284" s="89">
        <f t="shared" ref="Y284" si="1628">INT(X282*Y283)*Y$6</f>
        <v>0</v>
      </c>
      <c r="Z284" s="89">
        <f t="shared" ref="Z284" si="1629">INT(Y282*Z283)*Z$6</f>
        <v>0</v>
      </c>
      <c r="AA284" s="89">
        <f t="shared" ref="AA284" si="1630">INT(Z282*AA283)*AA$6</f>
        <v>0</v>
      </c>
      <c r="AB284" s="89">
        <f t="shared" ref="AB284" si="1631">INT(AA282*AB283)*AB$6</f>
        <v>0</v>
      </c>
      <c r="AC284" s="89">
        <f t="shared" ref="AC284" si="1632">INT(AB282*AC283)*AC$6</f>
        <v>0</v>
      </c>
      <c r="AD284" s="89">
        <f t="shared" ref="AD284" si="1633">INT(AC282*AD283)*AD$6</f>
        <v>0</v>
      </c>
      <c r="AE284" s="89">
        <f t="shared" ref="AE284" si="1634">INT(AD282*AE283)*AE$6</f>
        <v>0</v>
      </c>
      <c r="AF284" s="89">
        <f t="shared" ref="AF284" si="1635">INT(AE282*AF283)*AF$6</f>
        <v>0</v>
      </c>
      <c r="AG284" s="89">
        <f t="shared" ref="AG284" si="1636">INT(AF282*AG283)*AG$6</f>
        <v>0</v>
      </c>
      <c r="AH284" s="89">
        <f t="shared" ref="AH284" si="1637">INT(AG282*AH283)*AH$6</f>
        <v>0</v>
      </c>
      <c r="AI284" s="89">
        <f t="shared" ref="AI284" si="1638">INT(AH282*AI283)*AI$6</f>
        <v>0</v>
      </c>
      <c r="AJ284" s="89">
        <f t="shared" ref="AJ284" si="1639">INT(AI282*AJ283)*AJ$6</f>
        <v>0</v>
      </c>
      <c r="AK284" s="89">
        <f t="shared" ref="AK284" si="1640">INT(AJ282*AK283)*AK$6</f>
        <v>0</v>
      </c>
      <c r="AL284" s="89">
        <f t="shared" ref="AL284" si="1641">INT(AK282*AL283)*AL$6</f>
        <v>0</v>
      </c>
      <c r="AM284" s="89">
        <f t="shared" ref="AM284" si="1642">INT(AL282*AM283)*AM$6</f>
        <v>0</v>
      </c>
      <c r="AN284" s="123"/>
      <c r="AO284" s="83">
        <f>SUM(D284:O284)</f>
        <v>0</v>
      </c>
      <c r="AP284" s="83">
        <f>SUM(P284:AA284)</f>
        <v>0</v>
      </c>
      <c r="AQ284" s="83">
        <f>SUM(AB284:AM284)</f>
        <v>0</v>
      </c>
    </row>
    <row r="285" spans="1:43" s="64" customFormat="1" ht="13.2" outlineLevel="1">
      <c r="A285" s="147" t="s">
        <v>224</v>
      </c>
      <c r="B285" s="126" t="s">
        <v>220</v>
      </c>
      <c r="C285" s="82"/>
      <c r="D285" s="125">
        <v>50</v>
      </c>
      <c r="E285" s="125">
        <v>50</v>
      </c>
      <c r="F285" s="125">
        <v>50</v>
      </c>
      <c r="G285" s="125">
        <v>50</v>
      </c>
      <c r="H285" s="125">
        <v>50</v>
      </c>
      <c r="I285" s="125">
        <v>50</v>
      </c>
      <c r="J285" s="125">
        <v>50</v>
      </c>
      <c r="K285" s="125">
        <v>50</v>
      </c>
      <c r="L285" s="125">
        <v>50</v>
      </c>
      <c r="M285" s="125">
        <v>50</v>
      </c>
      <c r="N285" s="125">
        <v>50</v>
      </c>
      <c r="O285" s="125">
        <v>50</v>
      </c>
      <c r="P285" s="125">
        <v>50</v>
      </c>
      <c r="Q285" s="125">
        <v>50</v>
      </c>
      <c r="R285" s="125">
        <v>50</v>
      </c>
      <c r="S285" s="125">
        <v>50</v>
      </c>
      <c r="T285" s="125">
        <v>50</v>
      </c>
      <c r="U285" s="125">
        <v>50</v>
      </c>
      <c r="V285" s="125">
        <v>50</v>
      </c>
      <c r="W285" s="125">
        <v>50</v>
      </c>
      <c r="X285" s="125">
        <v>50</v>
      </c>
      <c r="Y285" s="125">
        <v>50</v>
      </c>
      <c r="Z285" s="125">
        <v>50</v>
      </c>
      <c r="AA285" s="125">
        <v>50</v>
      </c>
      <c r="AB285" s="125">
        <v>50</v>
      </c>
      <c r="AC285" s="125">
        <v>50</v>
      </c>
      <c r="AD285" s="125">
        <v>50</v>
      </c>
      <c r="AE285" s="125">
        <v>50</v>
      </c>
      <c r="AF285" s="125">
        <v>50</v>
      </c>
      <c r="AG285" s="125">
        <v>50</v>
      </c>
      <c r="AH285" s="125">
        <v>50</v>
      </c>
      <c r="AI285" s="125">
        <v>50</v>
      </c>
      <c r="AJ285" s="125">
        <v>50</v>
      </c>
      <c r="AK285" s="125">
        <v>50</v>
      </c>
      <c r="AL285" s="125">
        <v>50</v>
      </c>
      <c r="AM285" s="125">
        <v>50</v>
      </c>
      <c r="AN285" s="123"/>
      <c r="AO285" s="83">
        <f>AVERAGE(D285:O285)</f>
        <v>50</v>
      </c>
      <c r="AP285" s="83">
        <f>AVERAGE(P285:AA285)</f>
        <v>50</v>
      </c>
      <c r="AQ285" s="83">
        <f>AVERAGE(AB285:AM285)</f>
        <v>50</v>
      </c>
    </row>
    <row r="286" spans="1:43" s="86" customFormat="1" ht="13.2" outlineLevel="1">
      <c r="A286" s="147" t="s">
        <v>213</v>
      </c>
      <c r="B286" s="126" t="s">
        <v>220</v>
      </c>
      <c r="C286" s="125"/>
      <c r="D286" s="132">
        <f>D282*D285</f>
        <v>0</v>
      </c>
      <c r="E286" s="132">
        <f t="shared" ref="E286:AM286" si="1643">E282*E285</f>
        <v>0</v>
      </c>
      <c r="F286" s="132">
        <f t="shared" si="1643"/>
        <v>0</v>
      </c>
      <c r="G286" s="132">
        <f t="shared" si="1643"/>
        <v>0</v>
      </c>
      <c r="H286" s="132">
        <f t="shared" si="1643"/>
        <v>0</v>
      </c>
      <c r="I286" s="132">
        <f t="shared" si="1643"/>
        <v>0</v>
      </c>
      <c r="J286" s="132">
        <f t="shared" si="1643"/>
        <v>0</v>
      </c>
      <c r="K286" s="132">
        <f t="shared" si="1643"/>
        <v>0</v>
      </c>
      <c r="L286" s="132">
        <f t="shared" si="1643"/>
        <v>0</v>
      </c>
      <c r="M286" s="132">
        <f t="shared" si="1643"/>
        <v>0</v>
      </c>
      <c r="N286" s="132">
        <f t="shared" si="1643"/>
        <v>0</v>
      </c>
      <c r="O286" s="132">
        <f t="shared" si="1643"/>
        <v>0</v>
      </c>
      <c r="P286" s="132">
        <f t="shared" si="1643"/>
        <v>0</v>
      </c>
      <c r="Q286" s="132">
        <f t="shared" si="1643"/>
        <v>0</v>
      </c>
      <c r="R286" s="132">
        <f t="shared" si="1643"/>
        <v>0</v>
      </c>
      <c r="S286" s="132">
        <f t="shared" si="1643"/>
        <v>0</v>
      </c>
      <c r="T286" s="132">
        <f t="shared" si="1643"/>
        <v>0</v>
      </c>
      <c r="U286" s="132">
        <f t="shared" si="1643"/>
        <v>0</v>
      </c>
      <c r="V286" s="132">
        <f t="shared" si="1643"/>
        <v>0</v>
      </c>
      <c r="W286" s="132">
        <f t="shared" si="1643"/>
        <v>0</v>
      </c>
      <c r="X286" s="132">
        <f t="shared" si="1643"/>
        <v>0</v>
      </c>
      <c r="Y286" s="132">
        <f t="shared" si="1643"/>
        <v>0</v>
      </c>
      <c r="Z286" s="132">
        <f t="shared" si="1643"/>
        <v>0</v>
      </c>
      <c r="AA286" s="132">
        <f t="shared" si="1643"/>
        <v>0</v>
      </c>
      <c r="AB286" s="132">
        <f t="shared" si="1643"/>
        <v>0</v>
      </c>
      <c r="AC286" s="132">
        <f t="shared" si="1643"/>
        <v>0</v>
      </c>
      <c r="AD286" s="132">
        <f t="shared" si="1643"/>
        <v>0</v>
      </c>
      <c r="AE286" s="132">
        <f t="shared" si="1643"/>
        <v>0</v>
      </c>
      <c r="AF286" s="132">
        <f t="shared" si="1643"/>
        <v>0</v>
      </c>
      <c r="AG286" s="132">
        <f t="shared" si="1643"/>
        <v>0</v>
      </c>
      <c r="AH286" s="132">
        <f t="shared" si="1643"/>
        <v>0</v>
      </c>
      <c r="AI286" s="132">
        <f t="shared" si="1643"/>
        <v>0</v>
      </c>
      <c r="AJ286" s="132">
        <f t="shared" si="1643"/>
        <v>0</v>
      </c>
      <c r="AK286" s="132">
        <f t="shared" si="1643"/>
        <v>0</v>
      </c>
      <c r="AL286" s="132">
        <f t="shared" si="1643"/>
        <v>0</v>
      </c>
      <c r="AM286" s="132">
        <f t="shared" si="1643"/>
        <v>0</v>
      </c>
      <c r="AN286" s="84"/>
      <c r="AO286" s="83">
        <f>O286</f>
        <v>0</v>
      </c>
      <c r="AP286" s="83">
        <f>AA286</f>
        <v>0</v>
      </c>
      <c r="AQ286" s="83">
        <f>AM286</f>
        <v>0</v>
      </c>
    </row>
    <row r="287" spans="1:43" s="64" customFormat="1" ht="13.2" outlineLevel="1">
      <c r="A287" s="147" t="s">
        <v>170</v>
      </c>
      <c r="B287" s="126" t="s">
        <v>168</v>
      </c>
      <c r="C287" s="82"/>
      <c r="D287" s="133">
        <v>0.14000000000000001</v>
      </c>
      <c r="E287" s="133">
        <v>0.14000000000000001</v>
      </c>
      <c r="F287" s="133">
        <v>0.14000000000000001</v>
      </c>
      <c r="G287" s="133">
        <v>0.14000000000000001</v>
      </c>
      <c r="H287" s="133">
        <v>0.14000000000000001</v>
      </c>
      <c r="I287" s="133">
        <v>0.14000000000000001</v>
      </c>
      <c r="J287" s="133">
        <v>0.14000000000000001</v>
      </c>
      <c r="K287" s="133">
        <v>0.14000000000000001</v>
      </c>
      <c r="L287" s="133">
        <v>0.14000000000000001</v>
      </c>
      <c r="M287" s="133">
        <v>0.14000000000000001</v>
      </c>
      <c r="N287" s="133">
        <v>0.14000000000000001</v>
      </c>
      <c r="O287" s="133">
        <v>0.14000000000000001</v>
      </c>
      <c r="P287" s="133">
        <v>0.14000000000000001</v>
      </c>
      <c r="Q287" s="133">
        <v>0.14000000000000001</v>
      </c>
      <c r="R287" s="133">
        <v>0.14000000000000001</v>
      </c>
      <c r="S287" s="133">
        <v>0.14000000000000001</v>
      </c>
      <c r="T287" s="133">
        <v>0.14000000000000001</v>
      </c>
      <c r="U287" s="133">
        <v>0.14000000000000001</v>
      </c>
      <c r="V287" s="133">
        <v>0.14000000000000001</v>
      </c>
      <c r="W287" s="133">
        <v>0.14000000000000001</v>
      </c>
      <c r="X287" s="133">
        <v>0.14000000000000001</v>
      </c>
      <c r="Y287" s="133">
        <v>0.14000000000000001</v>
      </c>
      <c r="Z287" s="133">
        <v>0.14000000000000001</v>
      </c>
      <c r="AA287" s="133">
        <v>0.14000000000000001</v>
      </c>
      <c r="AB287" s="133">
        <v>0.14000000000000001</v>
      </c>
      <c r="AC287" s="133">
        <v>0.14000000000000001</v>
      </c>
      <c r="AD287" s="133">
        <v>0.14000000000000001</v>
      </c>
      <c r="AE287" s="133">
        <v>0.14000000000000001</v>
      </c>
      <c r="AF287" s="133">
        <v>0.14000000000000001</v>
      </c>
      <c r="AG287" s="133">
        <v>0.14000000000000001</v>
      </c>
      <c r="AH287" s="133">
        <v>0.14000000000000001</v>
      </c>
      <c r="AI287" s="133">
        <v>0.14000000000000001</v>
      </c>
      <c r="AJ287" s="133">
        <v>0.14000000000000001</v>
      </c>
      <c r="AK287" s="133">
        <v>0.14000000000000001</v>
      </c>
      <c r="AL287" s="133">
        <v>0.14000000000000001</v>
      </c>
      <c r="AM287" s="133">
        <v>0.14000000000000001</v>
      </c>
      <c r="AN287" s="123"/>
      <c r="AO287" s="135">
        <f>AVERAGE(D287:O287)</f>
        <v>0.14000000000000004</v>
      </c>
      <c r="AP287" s="135">
        <f>AVERAGE(P287:AA287)</f>
        <v>0.14000000000000004</v>
      </c>
      <c r="AQ287" s="135">
        <f>AVERAGE(AB287:AM287)</f>
        <v>0.14000000000000004</v>
      </c>
    </row>
    <row r="288" spans="1:43" s="64" customFormat="1" ht="13.2" outlineLevel="1">
      <c r="A288" s="147" t="s">
        <v>171</v>
      </c>
      <c r="B288" s="126" t="s">
        <v>168</v>
      </c>
      <c r="C288" s="82"/>
      <c r="D288" s="133">
        <v>0.16</v>
      </c>
      <c r="E288" s="133">
        <v>0.16</v>
      </c>
      <c r="F288" s="133">
        <v>0.16</v>
      </c>
      <c r="G288" s="133">
        <v>0.16</v>
      </c>
      <c r="H288" s="133">
        <v>0.16</v>
      </c>
      <c r="I288" s="133">
        <v>0.16</v>
      </c>
      <c r="J288" s="133">
        <v>0.16</v>
      </c>
      <c r="K288" s="133">
        <v>0.16</v>
      </c>
      <c r="L288" s="133">
        <v>0.16</v>
      </c>
      <c r="M288" s="133">
        <v>0.16</v>
      </c>
      <c r="N288" s="133">
        <v>0.16</v>
      </c>
      <c r="O288" s="133">
        <v>0.16</v>
      </c>
      <c r="P288" s="133">
        <v>0.16</v>
      </c>
      <c r="Q288" s="133">
        <v>0.16</v>
      </c>
      <c r="R288" s="133">
        <v>0.16</v>
      </c>
      <c r="S288" s="133">
        <v>0.16</v>
      </c>
      <c r="T288" s="133">
        <v>0.16</v>
      </c>
      <c r="U288" s="133">
        <v>0.16</v>
      </c>
      <c r="V288" s="133">
        <v>0.16</v>
      </c>
      <c r="W288" s="133">
        <v>0.16</v>
      </c>
      <c r="X288" s="133">
        <v>0.16</v>
      </c>
      <c r="Y288" s="133">
        <v>0.16</v>
      </c>
      <c r="Z288" s="133">
        <v>0.16</v>
      </c>
      <c r="AA288" s="133">
        <v>0.16</v>
      </c>
      <c r="AB288" s="133">
        <v>0.16</v>
      </c>
      <c r="AC288" s="133">
        <v>0.16</v>
      </c>
      <c r="AD288" s="133">
        <v>0.16</v>
      </c>
      <c r="AE288" s="133">
        <v>0.16</v>
      </c>
      <c r="AF288" s="133">
        <v>0.16</v>
      </c>
      <c r="AG288" s="133">
        <v>0.16</v>
      </c>
      <c r="AH288" s="133">
        <v>0.16</v>
      </c>
      <c r="AI288" s="133">
        <v>0.16</v>
      </c>
      <c r="AJ288" s="133">
        <v>0.16</v>
      </c>
      <c r="AK288" s="133">
        <v>0.16</v>
      </c>
      <c r="AL288" s="133">
        <v>0.16</v>
      </c>
      <c r="AM288" s="133">
        <v>0.16</v>
      </c>
      <c r="AN288" s="123"/>
      <c r="AO288" s="135">
        <f>AVERAGE(D288:O288)</f>
        <v>0.15999999999999998</v>
      </c>
      <c r="AP288" s="135">
        <f>AVERAGE(P288:AA288)</f>
        <v>0.15999999999999998</v>
      </c>
      <c r="AQ288" s="135">
        <f>AVERAGE(AB288:AM288)</f>
        <v>0.15999999999999998</v>
      </c>
    </row>
    <row r="289" spans="1:43" s="64" customFormat="1" ht="13.2" outlineLevel="1">
      <c r="A289" s="147" t="s">
        <v>214</v>
      </c>
      <c r="B289" s="126" t="s">
        <v>220</v>
      </c>
      <c r="C289" s="82"/>
      <c r="D289" s="132">
        <f t="shared" ref="D289:AM289" si="1644">-(C286+D286)/2*D287/12</f>
        <v>0</v>
      </c>
      <c r="E289" s="132">
        <f t="shared" si="1644"/>
        <v>0</v>
      </c>
      <c r="F289" s="132">
        <f t="shared" si="1644"/>
        <v>0</v>
      </c>
      <c r="G289" s="132">
        <f t="shared" si="1644"/>
        <v>0</v>
      </c>
      <c r="H289" s="132">
        <f t="shared" si="1644"/>
        <v>0</v>
      </c>
      <c r="I289" s="132">
        <f t="shared" si="1644"/>
        <v>0</v>
      </c>
      <c r="J289" s="132">
        <f t="shared" si="1644"/>
        <v>0</v>
      </c>
      <c r="K289" s="132">
        <f t="shared" si="1644"/>
        <v>0</v>
      </c>
      <c r="L289" s="132">
        <f t="shared" si="1644"/>
        <v>0</v>
      </c>
      <c r="M289" s="132">
        <f t="shared" si="1644"/>
        <v>0</v>
      </c>
      <c r="N289" s="132">
        <f t="shared" si="1644"/>
        <v>0</v>
      </c>
      <c r="O289" s="132">
        <f t="shared" si="1644"/>
        <v>0</v>
      </c>
      <c r="P289" s="132">
        <f t="shared" si="1644"/>
        <v>0</v>
      </c>
      <c r="Q289" s="132">
        <f t="shared" si="1644"/>
        <v>0</v>
      </c>
      <c r="R289" s="132">
        <f t="shared" si="1644"/>
        <v>0</v>
      </c>
      <c r="S289" s="132">
        <f t="shared" si="1644"/>
        <v>0</v>
      </c>
      <c r="T289" s="132">
        <f t="shared" si="1644"/>
        <v>0</v>
      </c>
      <c r="U289" s="132">
        <f t="shared" si="1644"/>
        <v>0</v>
      </c>
      <c r="V289" s="132">
        <f t="shared" si="1644"/>
        <v>0</v>
      </c>
      <c r="W289" s="132">
        <f t="shared" si="1644"/>
        <v>0</v>
      </c>
      <c r="X289" s="132">
        <f t="shared" si="1644"/>
        <v>0</v>
      </c>
      <c r="Y289" s="132">
        <f t="shared" si="1644"/>
        <v>0</v>
      </c>
      <c r="Z289" s="132">
        <f t="shared" si="1644"/>
        <v>0</v>
      </c>
      <c r="AA289" s="132">
        <f t="shared" si="1644"/>
        <v>0</v>
      </c>
      <c r="AB289" s="132">
        <f t="shared" si="1644"/>
        <v>0</v>
      </c>
      <c r="AC289" s="132">
        <f t="shared" si="1644"/>
        <v>0</v>
      </c>
      <c r="AD289" s="132">
        <f t="shared" si="1644"/>
        <v>0</v>
      </c>
      <c r="AE289" s="132">
        <f t="shared" si="1644"/>
        <v>0</v>
      </c>
      <c r="AF289" s="132">
        <f t="shared" si="1644"/>
        <v>0</v>
      </c>
      <c r="AG289" s="132">
        <f t="shared" si="1644"/>
        <v>0</v>
      </c>
      <c r="AH289" s="132">
        <f t="shared" si="1644"/>
        <v>0</v>
      </c>
      <c r="AI289" s="132">
        <f t="shared" si="1644"/>
        <v>0</v>
      </c>
      <c r="AJ289" s="132">
        <f t="shared" si="1644"/>
        <v>0</v>
      </c>
      <c r="AK289" s="132">
        <f t="shared" si="1644"/>
        <v>0</v>
      </c>
      <c r="AL289" s="132">
        <f t="shared" si="1644"/>
        <v>0</v>
      </c>
      <c r="AM289" s="132">
        <f t="shared" si="1644"/>
        <v>0</v>
      </c>
      <c r="AN289" s="123"/>
      <c r="AO289" s="83">
        <f>SUM(D289:O289)</f>
        <v>0</v>
      </c>
      <c r="AP289" s="83">
        <f>SUM(P289:AA289)</f>
        <v>0</v>
      </c>
      <c r="AQ289" s="83">
        <f>SUM(AB289:AM289)</f>
        <v>0</v>
      </c>
    </row>
    <row r="290" spans="1:43" s="64" customFormat="1" ht="13.2" outlineLevel="1">
      <c r="A290" s="147" t="s">
        <v>215</v>
      </c>
      <c r="B290" s="126" t="s">
        <v>220</v>
      </c>
      <c r="C290" s="82"/>
      <c r="D290" s="132">
        <f t="shared" ref="D290:AM290" si="1645">(C286+D286)/2*D288/12</f>
        <v>0</v>
      </c>
      <c r="E290" s="132">
        <f t="shared" si="1645"/>
        <v>0</v>
      </c>
      <c r="F290" s="132">
        <f t="shared" si="1645"/>
        <v>0</v>
      </c>
      <c r="G290" s="132">
        <f t="shared" si="1645"/>
        <v>0</v>
      </c>
      <c r="H290" s="132">
        <f t="shared" si="1645"/>
        <v>0</v>
      </c>
      <c r="I290" s="132">
        <f t="shared" si="1645"/>
        <v>0</v>
      </c>
      <c r="J290" s="132">
        <f t="shared" si="1645"/>
        <v>0</v>
      </c>
      <c r="K290" s="132">
        <f t="shared" si="1645"/>
        <v>0</v>
      </c>
      <c r="L290" s="132">
        <f t="shared" si="1645"/>
        <v>0</v>
      </c>
      <c r="M290" s="132">
        <f t="shared" si="1645"/>
        <v>0</v>
      </c>
      <c r="N290" s="132">
        <f t="shared" si="1645"/>
        <v>0</v>
      </c>
      <c r="O290" s="132">
        <f t="shared" si="1645"/>
        <v>0</v>
      </c>
      <c r="P290" s="132">
        <f t="shared" si="1645"/>
        <v>0</v>
      </c>
      <c r="Q290" s="132">
        <f t="shared" si="1645"/>
        <v>0</v>
      </c>
      <c r="R290" s="132">
        <f t="shared" si="1645"/>
        <v>0</v>
      </c>
      <c r="S290" s="132">
        <f t="shared" si="1645"/>
        <v>0</v>
      </c>
      <c r="T290" s="132">
        <f t="shared" si="1645"/>
        <v>0</v>
      </c>
      <c r="U290" s="132">
        <f t="shared" si="1645"/>
        <v>0</v>
      </c>
      <c r="V290" s="132">
        <f t="shared" si="1645"/>
        <v>0</v>
      </c>
      <c r="W290" s="132">
        <f t="shared" si="1645"/>
        <v>0</v>
      </c>
      <c r="X290" s="132">
        <f t="shared" si="1645"/>
        <v>0</v>
      </c>
      <c r="Y290" s="132">
        <f t="shared" si="1645"/>
        <v>0</v>
      </c>
      <c r="Z290" s="132">
        <f t="shared" si="1645"/>
        <v>0</v>
      </c>
      <c r="AA290" s="132">
        <f t="shared" si="1645"/>
        <v>0</v>
      </c>
      <c r="AB290" s="132">
        <f t="shared" si="1645"/>
        <v>0</v>
      </c>
      <c r="AC290" s="132">
        <f t="shared" si="1645"/>
        <v>0</v>
      </c>
      <c r="AD290" s="132">
        <f t="shared" si="1645"/>
        <v>0</v>
      </c>
      <c r="AE290" s="132">
        <f t="shared" si="1645"/>
        <v>0</v>
      </c>
      <c r="AF290" s="132">
        <f t="shared" si="1645"/>
        <v>0</v>
      </c>
      <c r="AG290" s="132">
        <f t="shared" si="1645"/>
        <v>0</v>
      </c>
      <c r="AH290" s="132">
        <f t="shared" si="1645"/>
        <v>0</v>
      </c>
      <c r="AI290" s="132">
        <f t="shared" si="1645"/>
        <v>0</v>
      </c>
      <c r="AJ290" s="132">
        <f t="shared" si="1645"/>
        <v>0</v>
      </c>
      <c r="AK290" s="132">
        <f t="shared" si="1645"/>
        <v>0</v>
      </c>
      <c r="AL290" s="132">
        <f t="shared" si="1645"/>
        <v>0</v>
      </c>
      <c r="AM290" s="132">
        <f t="shared" si="1645"/>
        <v>0</v>
      </c>
      <c r="AN290" s="123"/>
      <c r="AO290" s="83">
        <f>SUM(D290:O290)</f>
        <v>0</v>
      </c>
      <c r="AP290" s="83">
        <f>SUM(P290:AA290)</f>
        <v>0</v>
      </c>
      <c r="AQ290" s="83">
        <f>SUM(AB290:AM290)</f>
        <v>0</v>
      </c>
    </row>
    <row r="291" spans="1:43" s="64" customFormat="1" ht="13.2" outlineLevel="1">
      <c r="A291" s="147" t="s">
        <v>201</v>
      </c>
      <c r="B291" s="126" t="s">
        <v>220</v>
      </c>
      <c r="C291" s="82"/>
      <c r="D291" s="131">
        <f t="shared" ref="D291:AM291" si="1646">SUM(D289:D290)</f>
        <v>0</v>
      </c>
      <c r="E291" s="131">
        <f t="shared" si="1646"/>
        <v>0</v>
      </c>
      <c r="F291" s="131">
        <f t="shared" si="1646"/>
        <v>0</v>
      </c>
      <c r="G291" s="131">
        <f t="shared" si="1646"/>
        <v>0</v>
      </c>
      <c r="H291" s="131">
        <f t="shared" si="1646"/>
        <v>0</v>
      </c>
      <c r="I291" s="131">
        <f t="shared" si="1646"/>
        <v>0</v>
      </c>
      <c r="J291" s="131">
        <f t="shared" si="1646"/>
        <v>0</v>
      </c>
      <c r="K291" s="131">
        <f t="shared" si="1646"/>
        <v>0</v>
      </c>
      <c r="L291" s="131">
        <f t="shared" si="1646"/>
        <v>0</v>
      </c>
      <c r="M291" s="131">
        <f t="shared" si="1646"/>
        <v>0</v>
      </c>
      <c r="N291" s="131">
        <f t="shared" si="1646"/>
        <v>0</v>
      </c>
      <c r="O291" s="131">
        <f t="shared" si="1646"/>
        <v>0</v>
      </c>
      <c r="P291" s="131">
        <f t="shared" si="1646"/>
        <v>0</v>
      </c>
      <c r="Q291" s="131">
        <f t="shared" si="1646"/>
        <v>0</v>
      </c>
      <c r="R291" s="131">
        <f t="shared" si="1646"/>
        <v>0</v>
      </c>
      <c r="S291" s="131">
        <f t="shared" si="1646"/>
        <v>0</v>
      </c>
      <c r="T291" s="131">
        <f t="shared" si="1646"/>
        <v>0</v>
      </c>
      <c r="U291" s="131">
        <f t="shared" si="1646"/>
        <v>0</v>
      </c>
      <c r="V291" s="131">
        <f t="shared" si="1646"/>
        <v>0</v>
      </c>
      <c r="W291" s="131">
        <f t="shared" si="1646"/>
        <v>0</v>
      </c>
      <c r="X291" s="131">
        <f t="shared" si="1646"/>
        <v>0</v>
      </c>
      <c r="Y291" s="131">
        <f t="shared" si="1646"/>
        <v>0</v>
      </c>
      <c r="Z291" s="131">
        <f t="shared" si="1646"/>
        <v>0</v>
      </c>
      <c r="AA291" s="131">
        <f t="shared" si="1646"/>
        <v>0</v>
      </c>
      <c r="AB291" s="131">
        <f t="shared" si="1646"/>
        <v>0</v>
      </c>
      <c r="AC291" s="131">
        <f t="shared" si="1646"/>
        <v>0</v>
      </c>
      <c r="AD291" s="131">
        <f t="shared" si="1646"/>
        <v>0</v>
      </c>
      <c r="AE291" s="131">
        <f t="shared" si="1646"/>
        <v>0</v>
      </c>
      <c r="AF291" s="131">
        <f t="shared" si="1646"/>
        <v>0</v>
      </c>
      <c r="AG291" s="131">
        <f t="shared" si="1646"/>
        <v>0</v>
      </c>
      <c r="AH291" s="131">
        <f t="shared" si="1646"/>
        <v>0</v>
      </c>
      <c r="AI291" s="131">
        <f t="shared" si="1646"/>
        <v>0</v>
      </c>
      <c r="AJ291" s="131">
        <f t="shared" si="1646"/>
        <v>0</v>
      </c>
      <c r="AK291" s="131">
        <f t="shared" si="1646"/>
        <v>0</v>
      </c>
      <c r="AL291" s="131">
        <f t="shared" si="1646"/>
        <v>0</v>
      </c>
      <c r="AM291" s="131">
        <f t="shared" si="1646"/>
        <v>0</v>
      </c>
      <c r="AN291" s="123"/>
      <c r="AO291" s="83">
        <f>SUM(D291:O291)</f>
        <v>0</v>
      </c>
      <c r="AP291" s="83">
        <f>SUM(P291:AA291)</f>
        <v>0</v>
      </c>
      <c r="AQ291" s="83">
        <f>SUM(AB291:AM291)</f>
        <v>0</v>
      </c>
    </row>
    <row r="292" spans="1:43" s="64" customFormat="1" ht="13.2" outlineLevel="1">
      <c r="A292" s="166" t="s">
        <v>184</v>
      </c>
      <c r="B292" s="126"/>
      <c r="C292" s="82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131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23"/>
      <c r="AO292" s="83"/>
      <c r="AP292" s="83"/>
      <c r="AQ292" s="83"/>
    </row>
    <row r="293" spans="1:43" s="64" customFormat="1" ht="13.2" outlineLevel="1">
      <c r="A293" s="147" t="s">
        <v>225</v>
      </c>
      <c r="B293" s="122" t="s">
        <v>158</v>
      </c>
      <c r="C293" s="125">
        <v>26000</v>
      </c>
      <c r="D293" s="89">
        <f>C293+D295</f>
        <v>26083.200000000001</v>
      </c>
      <c r="E293" s="89">
        <f>D293+E295</f>
        <v>26249.600000000002</v>
      </c>
      <c r="F293" s="89">
        <f t="shared" ref="F293" si="1647">E293+F295</f>
        <v>26458.600000000002</v>
      </c>
      <c r="G293" s="89">
        <f t="shared" ref="G293" si="1648">F293+G295</f>
        <v>26669.600000000002</v>
      </c>
      <c r="H293" s="89">
        <f t="shared" ref="H293" si="1649">G293+H295</f>
        <v>26882.600000000002</v>
      </c>
      <c r="I293" s="89">
        <f t="shared" ref="I293" si="1650">H293+I295</f>
        <v>27097.600000000002</v>
      </c>
      <c r="J293" s="89">
        <f t="shared" ref="J293" si="1651">I293+J295</f>
        <v>27313.600000000002</v>
      </c>
      <c r="K293" s="89">
        <f t="shared" ref="K293" si="1652">J293+K295</f>
        <v>27466.2</v>
      </c>
      <c r="L293" s="89">
        <f t="shared" ref="L293" si="1653">K293+L295</f>
        <v>27685.200000000001</v>
      </c>
      <c r="M293" s="89">
        <f t="shared" ref="M293" si="1654">L293+M295</f>
        <v>27906.2</v>
      </c>
      <c r="N293" s="89">
        <f t="shared" ref="N293" si="1655">M293+N295</f>
        <v>28106.9</v>
      </c>
      <c r="O293" s="89">
        <f t="shared" ref="O293" si="1656">N293+O295</f>
        <v>28286.100000000002</v>
      </c>
      <c r="P293" s="89">
        <f t="shared" ref="P293" si="1657">O293+P295</f>
        <v>28376.500000000004</v>
      </c>
      <c r="Q293" s="89">
        <f t="shared" ref="Q293" si="1658">P293+Q295</f>
        <v>28558.100000000002</v>
      </c>
      <c r="R293" s="89">
        <f t="shared" ref="R293" si="1659">Q293+R295</f>
        <v>28786.100000000002</v>
      </c>
      <c r="S293" s="89">
        <f t="shared" ref="S293" si="1660">R293+S295</f>
        <v>29016.100000000002</v>
      </c>
      <c r="T293" s="89">
        <f t="shared" ref="T293" si="1661">S293+T295</f>
        <v>29248.100000000002</v>
      </c>
      <c r="U293" s="89">
        <f t="shared" ref="U293" si="1662">T293+U295</f>
        <v>29481.100000000002</v>
      </c>
      <c r="V293" s="89">
        <f t="shared" ref="V293" si="1663">U293+V295</f>
        <v>29716.100000000002</v>
      </c>
      <c r="W293" s="89">
        <f t="shared" ref="W293" si="1664">V293+W295</f>
        <v>29882.000000000004</v>
      </c>
      <c r="X293" s="89">
        <f t="shared" ref="X293" si="1665">W293+X295</f>
        <v>30121.000000000004</v>
      </c>
      <c r="Y293" s="89">
        <f t="shared" ref="Y293" si="1666">X293+Y295</f>
        <v>30361.000000000004</v>
      </c>
      <c r="Z293" s="89">
        <f t="shared" ref="Z293" si="1667">Y293+Z295</f>
        <v>30578.800000000003</v>
      </c>
      <c r="AA293" s="89">
        <f t="shared" ref="AA293" si="1668">Z293+AA295</f>
        <v>30774.000000000004</v>
      </c>
      <c r="AB293" s="89">
        <f t="shared" ref="AB293" si="1669">AA293+AB295</f>
        <v>30872.400000000005</v>
      </c>
      <c r="AC293" s="89">
        <f t="shared" ref="AC293" si="1670">AB293+AC295</f>
        <v>31069.200000000004</v>
      </c>
      <c r="AD293" s="89">
        <f t="shared" ref="AD293" si="1671">AC293+AD295</f>
        <v>31317.200000000004</v>
      </c>
      <c r="AE293" s="89">
        <f t="shared" ref="AE293" si="1672">AD293+AE295</f>
        <v>31567.200000000004</v>
      </c>
      <c r="AF293" s="89">
        <f t="shared" ref="AF293" si="1673">AE293+AF295</f>
        <v>31819.200000000004</v>
      </c>
      <c r="AG293" s="89">
        <f t="shared" ref="AG293" si="1674">AF293+AG295</f>
        <v>32073.200000000004</v>
      </c>
      <c r="AH293" s="89">
        <f t="shared" ref="AH293" si="1675">AG293+AH295</f>
        <v>32329.200000000004</v>
      </c>
      <c r="AI293" s="89">
        <f t="shared" ref="AI293" si="1676">AH293+AI295</f>
        <v>32509.800000000003</v>
      </c>
      <c r="AJ293" s="89">
        <f t="shared" ref="AJ293" si="1677">AI293+AJ295</f>
        <v>32769.800000000003</v>
      </c>
      <c r="AK293" s="89">
        <f t="shared" ref="AK293" si="1678">AJ293+AK295</f>
        <v>33031.800000000003</v>
      </c>
      <c r="AL293" s="89">
        <f t="shared" ref="AL293" si="1679">AK293+AL295</f>
        <v>33269.4</v>
      </c>
      <c r="AM293" s="89">
        <f t="shared" ref="AM293" si="1680">AL293+AM295</f>
        <v>33482.200000000004</v>
      </c>
      <c r="AN293" s="123"/>
      <c r="AO293" s="83">
        <f>AVERAGE(D293:O293)</f>
        <v>27183.783333333336</v>
      </c>
      <c r="AP293" s="83">
        <f>AVERAGE(P293:AA293)</f>
        <v>29574.908333333336</v>
      </c>
      <c r="AQ293" s="83">
        <f>AVERAGE(AB293:AM293)</f>
        <v>32175.883333333342</v>
      </c>
    </row>
    <row r="294" spans="1:43" s="64" customFormat="1" ht="13.2" outlineLevel="1">
      <c r="A294" s="147" t="s">
        <v>222</v>
      </c>
      <c r="B294" s="122" t="s">
        <v>168</v>
      </c>
      <c r="C294" s="82"/>
      <c r="D294" s="133">
        <v>8.0000000000000002E-3</v>
      </c>
      <c r="E294" s="133">
        <v>8.0000000000000002E-3</v>
      </c>
      <c r="F294" s="133">
        <v>8.0000000000000002E-3</v>
      </c>
      <c r="G294" s="133">
        <v>8.0000000000000002E-3</v>
      </c>
      <c r="H294" s="133">
        <v>8.0000000000000002E-3</v>
      </c>
      <c r="I294" s="133">
        <v>8.0000000000000002E-3</v>
      </c>
      <c r="J294" s="133">
        <v>8.0000000000000002E-3</v>
      </c>
      <c r="K294" s="133">
        <v>8.0000000000000002E-3</v>
      </c>
      <c r="L294" s="133">
        <v>8.0000000000000002E-3</v>
      </c>
      <c r="M294" s="133">
        <v>8.0000000000000002E-3</v>
      </c>
      <c r="N294" s="133">
        <v>8.0000000000000002E-3</v>
      </c>
      <c r="O294" s="133">
        <v>8.0000000000000002E-3</v>
      </c>
      <c r="P294" s="133">
        <v>8.0000000000000002E-3</v>
      </c>
      <c r="Q294" s="133">
        <v>8.0000000000000002E-3</v>
      </c>
      <c r="R294" s="133">
        <v>8.0000000000000002E-3</v>
      </c>
      <c r="S294" s="133">
        <v>8.0000000000000002E-3</v>
      </c>
      <c r="T294" s="133">
        <v>8.0000000000000002E-3</v>
      </c>
      <c r="U294" s="133">
        <v>8.0000000000000002E-3</v>
      </c>
      <c r="V294" s="133">
        <v>8.0000000000000002E-3</v>
      </c>
      <c r="W294" s="133">
        <v>8.0000000000000002E-3</v>
      </c>
      <c r="X294" s="133">
        <v>8.0000000000000002E-3</v>
      </c>
      <c r="Y294" s="133">
        <v>8.0000000000000002E-3</v>
      </c>
      <c r="Z294" s="133">
        <v>8.0000000000000002E-3</v>
      </c>
      <c r="AA294" s="133">
        <v>8.0000000000000002E-3</v>
      </c>
      <c r="AB294" s="133">
        <v>8.0000000000000002E-3</v>
      </c>
      <c r="AC294" s="133">
        <v>8.0000000000000002E-3</v>
      </c>
      <c r="AD294" s="133">
        <v>8.0000000000000002E-3</v>
      </c>
      <c r="AE294" s="133">
        <v>8.0000000000000002E-3</v>
      </c>
      <c r="AF294" s="133">
        <v>8.0000000000000002E-3</v>
      </c>
      <c r="AG294" s="133">
        <v>8.0000000000000002E-3</v>
      </c>
      <c r="AH294" s="133">
        <v>8.0000000000000002E-3</v>
      </c>
      <c r="AI294" s="133">
        <v>8.0000000000000002E-3</v>
      </c>
      <c r="AJ294" s="133">
        <v>8.0000000000000002E-3</v>
      </c>
      <c r="AK294" s="133">
        <v>8.0000000000000002E-3</v>
      </c>
      <c r="AL294" s="133">
        <v>8.0000000000000002E-3</v>
      </c>
      <c r="AM294" s="133">
        <v>8.0000000000000002E-3</v>
      </c>
      <c r="AN294" s="123"/>
      <c r="AO294" s="83">
        <f>O294</f>
        <v>8.0000000000000002E-3</v>
      </c>
      <c r="AP294" s="83">
        <f>AA294</f>
        <v>8.0000000000000002E-3</v>
      </c>
      <c r="AQ294" s="83">
        <f>AM294</f>
        <v>8.0000000000000002E-3</v>
      </c>
    </row>
    <row r="295" spans="1:43" s="64" customFormat="1" ht="13.2" outlineLevel="1">
      <c r="A295" s="147" t="s">
        <v>223</v>
      </c>
      <c r="B295" s="122" t="s">
        <v>158</v>
      </c>
      <c r="C295" s="82"/>
      <c r="D295" s="89">
        <f>INT(C293*D294)*D$6</f>
        <v>83.2</v>
      </c>
      <c r="E295" s="89">
        <f t="shared" ref="E295" si="1681">INT(D293*E294)*E$6</f>
        <v>166.4</v>
      </c>
      <c r="F295" s="89">
        <f t="shared" ref="F295" si="1682">INT(E293*F294)*F$6</f>
        <v>209</v>
      </c>
      <c r="G295" s="89">
        <f t="shared" ref="G295" si="1683">INT(F293*G294)*G$6</f>
        <v>211</v>
      </c>
      <c r="H295" s="89">
        <f t="shared" ref="H295" si="1684">INT(G293*H294)*H$6</f>
        <v>213</v>
      </c>
      <c r="I295" s="89">
        <f t="shared" ref="I295" si="1685">INT(H293*I294)*I$6</f>
        <v>215</v>
      </c>
      <c r="J295" s="89">
        <f t="shared" ref="J295" si="1686">INT(I293*J294)*J$6</f>
        <v>216</v>
      </c>
      <c r="K295" s="89">
        <f t="shared" ref="K295" si="1687">INT(J293*K294)*K$6</f>
        <v>152.6</v>
      </c>
      <c r="L295" s="89">
        <f t="shared" ref="L295" si="1688">INT(K293*L294)*L$6</f>
        <v>219</v>
      </c>
      <c r="M295" s="89">
        <f t="shared" ref="M295" si="1689">INT(L293*M294)*M$6</f>
        <v>221</v>
      </c>
      <c r="N295" s="89">
        <f t="shared" ref="N295" si="1690">INT(M293*N294)*N$6</f>
        <v>200.70000000000002</v>
      </c>
      <c r="O295" s="89">
        <f t="shared" ref="O295" si="1691">INT(N293*O294)*O$6</f>
        <v>179.20000000000002</v>
      </c>
      <c r="P295" s="89">
        <f t="shared" ref="P295" si="1692">INT(O293*P294)*P$6</f>
        <v>90.4</v>
      </c>
      <c r="Q295" s="89">
        <f t="shared" ref="Q295" si="1693">INT(P293*Q294)*Q$6</f>
        <v>181.60000000000002</v>
      </c>
      <c r="R295" s="89">
        <f t="shared" ref="R295" si="1694">INT(Q293*R294)*R$6</f>
        <v>228</v>
      </c>
      <c r="S295" s="89">
        <f t="shared" ref="S295" si="1695">INT(R293*S294)*S$6</f>
        <v>230</v>
      </c>
      <c r="T295" s="89">
        <f t="shared" ref="T295" si="1696">INT(S293*T294)*T$6</f>
        <v>232</v>
      </c>
      <c r="U295" s="89">
        <f t="shared" ref="U295" si="1697">INT(T293*U294)*U$6</f>
        <v>233</v>
      </c>
      <c r="V295" s="89">
        <f t="shared" ref="V295" si="1698">INT(U293*V294)*V$6</f>
        <v>235</v>
      </c>
      <c r="W295" s="89">
        <f t="shared" ref="W295" si="1699">INT(V293*W294)*W$6</f>
        <v>165.89999999999998</v>
      </c>
      <c r="X295" s="89">
        <f t="shared" ref="X295" si="1700">INT(W293*X294)*X$6</f>
        <v>239</v>
      </c>
      <c r="Y295" s="89">
        <f t="shared" ref="Y295" si="1701">INT(X293*Y294)*Y$6</f>
        <v>240</v>
      </c>
      <c r="Z295" s="89">
        <f t="shared" ref="Z295" si="1702">INT(Y293*Z294)*Z$6</f>
        <v>217.8</v>
      </c>
      <c r="AA295" s="89">
        <f t="shared" ref="AA295" si="1703">INT(Z293*AA294)*AA$6</f>
        <v>195.20000000000002</v>
      </c>
      <c r="AB295" s="89">
        <f t="shared" ref="AB295" si="1704">INT(AA293*AB294)*AB$6</f>
        <v>98.4</v>
      </c>
      <c r="AC295" s="89">
        <f t="shared" ref="AC295" si="1705">INT(AB293*AC294)*AC$6</f>
        <v>196.8</v>
      </c>
      <c r="AD295" s="89">
        <f t="shared" ref="AD295" si="1706">INT(AC293*AD294)*AD$6</f>
        <v>248</v>
      </c>
      <c r="AE295" s="89">
        <f t="shared" ref="AE295" si="1707">INT(AD293*AE294)*AE$6</f>
        <v>250</v>
      </c>
      <c r="AF295" s="89">
        <f t="shared" ref="AF295" si="1708">INT(AE293*AF294)*AF$6</f>
        <v>252</v>
      </c>
      <c r="AG295" s="89">
        <f t="shared" ref="AG295" si="1709">INT(AF293*AG294)*AG$6</f>
        <v>254</v>
      </c>
      <c r="AH295" s="89">
        <f t="shared" ref="AH295" si="1710">INT(AG293*AH294)*AH$6</f>
        <v>256</v>
      </c>
      <c r="AI295" s="89">
        <f t="shared" ref="AI295" si="1711">INT(AH293*AI294)*AI$6</f>
        <v>180.6</v>
      </c>
      <c r="AJ295" s="89">
        <f t="shared" ref="AJ295" si="1712">INT(AI293*AJ294)*AJ$6</f>
        <v>260</v>
      </c>
      <c r="AK295" s="89">
        <f t="shared" ref="AK295" si="1713">INT(AJ293*AK294)*AK$6</f>
        <v>262</v>
      </c>
      <c r="AL295" s="89">
        <f t="shared" ref="AL295" si="1714">INT(AK293*AL294)*AL$6</f>
        <v>237.6</v>
      </c>
      <c r="AM295" s="89">
        <f t="shared" ref="AM295" si="1715">INT(AL293*AM294)*AM$6</f>
        <v>212.8</v>
      </c>
      <c r="AN295" s="123"/>
      <c r="AO295" s="83">
        <f>SUM(D295:O295)</f>
        <v>2286.0999999999995</v>
      </c>
      <c r="AP295" s="83">
        <f>SUM(P295:AA295)</f>
        <v>2487.9</v>
      </c>
      <c r="AQ295" s="83">
        <f>SUM(AB295:AM295)</f>
        <v>2708.2000000000003</v>
      </c>
    </row>
    <row r="296" spans="1:43" s="64" customFormat="1" ht="13.2" outlineLevel="1">
      <c r="A296" s="147" t="s">
        <v>224</v>
      </c>
      <c r="B296" s="126" t="s">
        <v>245</v>
      </c>
      <c r="C296" s="82"/>
      <c r="D296" s="156">
        <v>0.33203125</v>
      </c>
      <c r="E296" s="156">
        <v>0.33203125</v>
      </c>
      <c r="F296" s="156">
        <v>0.33203125</v>
      </c>
      <c r="G296" s="156">
        <v>0.33203125</v>
      </c>
      <c r="H296" s="156">
        <v>0.33203125</v>
      </c>
      <c r="I296" s="156">
        <v>0.33203125</v>
      </c>
      <c r="J296" s="156">
        <v>0.33203125</v>
      </c>
      <c r="K296" s="156">
        <v>0.33203125</v>
      </c>
      <c r="L296" s="156">
        <v>0.33203125</v>
      </c>
      <c r="M296" s="156">
        <v>0.33203125</v>
      </c>
      <c r="N296" s="156">
        <v>0.33203125</v>
      </c>
      <c r="O296" s="156">
        <v>0.33203125</v>
      </c>
      <c r="P296" s="156">
        <v>0.33203125</v>
      </c>
      <c r="Q296" s="156">
        <v>0.33203125</v>
      </c>
      <c r="R296" s="156">
        <v>0.33203125</v>
      </c>
      <c r="S296" s="156">
        <v>0.33203125</v>
      </c>
      <c r="T296" s="156">
        <v>0.33203125</v>
      </c>
      <c r="U296" s="156">
        <v>0.33203125</v>
      </c>
      <c r="V296" s="156">
        <v>0.33203125</v>
      </c>
      <c r="W296" s="156">
        <v>0.33203125</v>
      </c>
      <c r="X296" s="156">
        <v>0.33203125</v>
      </c>
      <c r="Y296" s="156">
        <v>0.33203125</v>
      </c>
      <c r="Z296" s="156">
        <v>0.33203125</v>
      </c>
      <c r="AA296" s="156">
        <v>0.33203125</v>
      </c>
      <c r="AB296" s="156">
        <v>0.33203125</v>
      </c>
      <c r="AC296" s="156">
        <v>0.33203125</v>
      </c>
      <c r="AD296" s="156">
        <v>0.33203125</v>
      </c>
      <c r="AE296" s="156">
        <v>0.33203125</v>
      </c>
      <c r="AF296" s="156">
        <v>0.33203125</v>
      </c>
      <c r="AG296" s="156">
        <v>0.33203125</v>
      </c>
      <c r="AH296" s="156">
        <v>0.33203125</v>
      </c>
      <c r="AI296" s="156">
        <v>0.33203125</v>
      </c>
      <c r="AJ296" s="156">
        <v>0.33203125</v>
      </c>
      <c r="AK296" s="156">
        <v>0.33203125</v>
      </c>
      <c r="AL296" s="156">
        <v>0.33203125</v>
      </c>
      <c r="AM296" s="156">
        <v>0.33203125</v>
      </c>
      <c r="AN296" s="123"/>
      <c r="AO296" s="83">
        <f>AVERAGE(D296:O296)</f>
        <v>0.33203125</v>
      </c>
      <c r="AP296" s="83">
        <f>AVERAGE(P296:AA296)</f>
        <v>0.33203125</v>
      </c>
      <c r="AQ296" s="83">
        <f>AVERAGE(AB296:AM296)</f>
        <v>0.33203125</v>
      </c>
    </row>
    <row r="297" spans="1:43" s="86" customFormat="1" ht="13.2" outlineLevel="1">
      <c r="A297" s="147" t="s">
        <v>213</v>
      </c>
      <c r="B297" s="126" t="s">
        <v>245</v>
      </c>
      <c r="C297" s="125">
        <v>5885</v>
      </c>
      <c r="D297" s="132">
        <f>D293*D296</f>
        <v>8660.4375</v>
      </c>
      <c r="E297" s="132">
        <f t="shared" ref="E297:AM297" si="1716">E293*E296</f>
        <v>8715.6875</v>
      </c>
      <c r="F297" s="132">
        <f t="shared" si="1716"/>
        <v>8785.08203125</v>
      </c>
      <c r="G297" s="132">
        <f t="shared" si="1716"/>
        <v>8855.140625</v>
      </c>
      <c r="H297" s="132">
        <f t="shared" si="1716"/>
        <v>8925.86328125</v>
      </c>
      <c r="I297" s="132">
        <f t="shared" si="1716"/>
        <v>8997.25</v>
      </c>
      <c r="J297" s="132">
        <f t="shared" si="1716"/>
        <v>9068.96875</v>
      </c>
      <c r="K297" s="132">
        <f t="shared" si="1716"/>
        <v>9119.63671875</v>
      </c>
      <c r="L297" s="132">
        <f t="shared" si="1716"/>
        <v>9192.3515625</v>
      </c>
      <c r="M297" s="132">
        <f t="shared" si="1716"/>
        <v>9265.73046875</v>
      </c>
      <c r="N297" s="132">
        <f t="shared" si="1716"/>
        <v>9332.369140625</v>
      </c>
      <c r="O297" s="132">
        <f t="shared" si="1716"/>
        <v>9391.869140625</v>
      </c>
      <c r="P297" s="132">
        <f t="shared" si="1716"/>
        <v>9421.8847656250018</v>
      </c>
      <c r="Q297" s="132">
        <f t="shared" si="1716"/>
        <v>9482.181640625</v>
      </c>
      <c r="R297" s="132">
        <f t="shared" si="1716"/>
        <v>9557.884765625</v>
      </c>
      <c r="S297" s="132">
        <f t="shared" si="1716"/>
        <v>9634.251953125</v>
      </c>
      <c r="T297" s="132">
        <f t="shared" si="1716"/>
        <v>9711.283203125</v>
      </c>
      <c r="U297" s="132">
        <f t="shared" si="1716"/>
        <v>9788.646484375</v>
      </c>
      <c r="V297" s="132">
        <f t="shared" si="1716"/>
        <v>9866.673828125</v>
      </c>
      <c r="W297" s="132">
        <f t="shared" si="1716"/>
        <v>9921.7578125000018</v>
      </c>
      <c r="X297" s="132">
        <f t="shared" si="1716"/>
        <v>10001.113281250002</v>
      </c>
      <c r="Y297" s="132">
        <f t="shared" si="1716"/>
        <v>10080.800781250002</v>
      </c>
      <c r="Z297" s="132">
        <f t="shared" si="1716"/>
        <v>10153.117187500002</v>
      </c>
      <c r="AA297" s="132">
        <f t="shared" si="1716"/>
        <v>10217.929687500002</v>
      </c>
      <c r="AB297" s="132">
        <f t="shared" si="1716"/>
        <v>10250.601562500002</v>
      </c>
      <c r="AC297" s="132">
        <f t="shared" si="1716"/>
        <v>10315.945312500002</v>
      </c>
      <c r="AD297" s="132">
        <f t="shared" si="1716"/>
        <v>10398.289062500002</v>
      </c>
      <c r="AE297" s="132">
        <f t="shared" si="1716"/>
        <v>10481.296875000002</v>
      </c>
      <c r="AF297" s="132">
        <f t="shared" si="1716"/>
        <v>10564.968750000002</v>
      </c>
      <c r="AG297" s="132">
        <f t="shared" si="1716"/>
        <v>10649.304687500002</v>
      </c>
      <c r="AH297" s="132">
        <f t="shared" si="1716"/>
        <v>10734.304687500002</v>
      </c>
      <c r="AI297" s="132">
        <f t="shared" si="1716"/>
        <v>10794.269531250002</v>
      </c>
      <c r="AJ297" s="132">
        <f t="shared" si="1716"/>
        <v>10880.597656250002</v>
      </c>
      <c r="AK297" s="132">
        <f t="shared" si="1716"/>
        <v>10967.589843750002</v>
      </c>
      <c r="AL297" s="132">
        <f t="shared" si="1716"/>
        <v>11046.48046875</v>
      </c>
      <c r="AM297" s="132">
        <f t="shared" si="1716"/>
        <v>11117.136718750002</v>
      </c>
      <c r="AN297" s="84"/>
      <c r="AO297" s="83">
        <f>O297</f>
        <v>9391.869140625</v>
      </c>
      <c r="AP297" s="83">
        <f>AA297</f>
        <v>10217.929687500002</v>
      </c>
      <c r="AQ297" s="83">
        <f>AM297</f>
        <v>11117.136718750002</v>
      </c>
    </row>
    <row r="298" spans="1:43" s="64" customFormat="1" ht="13.2" outlineLevel="1">
      <c r="A298" s="147" t="s">
        <v>170</v>
      </c>
      <c r="B298" s="126" t="s">
        <v>168</v>
      </c>
      <c r="C298" s="82"/>
      <c r="D298" s="133">
        <v>0</v>
      </c>
      <c r="E298" s="133">
        <v>0</v>
      </c>
      <c r="F298" s="133">
        <v>0</v>
      </c>
      <c r="G298" s="133">
        <v>0</v>
      </c>
      <c r="H298" s="133">
        <v>0</v>
      </c>
      <c r="I298" s="133">
        <v>0</v>
      </c>
      <c r="J298" s="133">
        <v>0</v>
      </c>
      <c r="K298" s="133">
        <v>0</v>
      </c>
      <c r="L298" s="133">
        <v>0</v>
      </c>
      <c r="M298" s="133">
        <v>0</v>
      </c>
      <c r="N298" s="133">
        <v>0</v>
      </c>
      <c r="O298" s="133">
        <v>0</v>
      </c>
      <c r="P298" s="133">
        <v>0</v>
      </c>
      <c r="Q298" s="133">
        <v>0</v>
      </c>
      <c r="R298" s="133">
        <v>0</v>
      </c>
      <c r="S298" s="133">
        <v>0</v>
      </c>
      <c r="T298" s="133">
        <v>0</v>
      </c>
      <c r="U298" s="133">
        <v>0</v>
      </c>
      <c r="V298" s="133">
        <v>0</v>
      </c>
      <c r="W298" s="133">
        <v>0</v>
      </c>
      <c r="X298" s="133">
        <v>0</v>
      </c>
      <c r="Y298" s="133">
        <v>0</v>
      </c>
      <c r="Z298" s="133">
        <v>0</v>
      </c>
      <c r="AA298" s="133">
        <v>0</v>
      </c>
      <c r="AB298" s="133">
        <v>0</v>
      </c>
      <c r="AC298" s="133">
        <v>0</v>
      </c>
      <c r="AD298" s="133">
        <v>0</v>
      </c>
      <c r="AE298" s="133">
        <v>0</v>
      </c>
      <c r="AF298" s="133">
        <v>0</v>
      </c>
      <c r="AG298" s="133">
        <v>0</v>
      </c>
      <c r="AH298" s="133">
        <v>0</v>
      </c>
      <c r="AI298" s="133">
        <v>0</v>
      </c>
      <c r="AJ298" s="133">
        <v>0</v>
      </c>
      <c r="AK298" s="133">
        <v>0</v>
      </c>
      <c r="AL298" s="133">
        <v>0</v>
      </c>
      <c r="AM298" s="133">
        <v>0</v>
      </c>
      <c r="AN298" s="123"/>
      <c r="AO298" s="135">
        <f>AVERAGE(D298:O298)</f>
        <v>0</v>
      </c>
      <c r="AP298" s="135">
        <f>AVERAGE(P298:AA298)</f>
        <v>0</v>
      </c>
      <c r="AQ298" s="135">
        <f>AVERAGE(AB298:AM298)</f>
        <v>0</v>
      </c>
    </row>
    <row r="299" spans="1:43" s="64" customFormat="1" ht="13.2" outlineLevel="1">
      <c r="A299" s="147" t="s">
        <v>171</v>
      </c>
      <c r="B299" s="126" t="s">
        <v>168</v>
      </c>
      <c r="C299" s="82"/>
      <c r="D299" s="133">
        <v>0.04</v>
      </c>
      <c r="E299" s="133">
        <v>0.04</v>
      </c>
      <c r="F299" s="133">
        <v>0.04</v>
      </c>
      <c r="G299" s="133">
        <v>0.04</v>
      </c>
      <c r="H299" s="133">
        <v>0.04</v>
      </c>
      <c r="I299" s="133">
        <v>0.04</v>
      </c>
      <c r="J299" s="133">
        <v>0.04</v>
      </c>
      <c r="K299" s="133">
        <v>0.04</v>
      </c>
      <c r="L299" s="133">
        <v>0.04</v>
      </c>
      <c r="M299" s="133">
        <v>0.04</v>
      </c>
      <c r="N299" s="133">
        <v>0.04</v>
      </c>
      <c r="O299" s="133">
        <v>0.04</v>
      </c>
      <c r="P299" s="133">
        <v>0.04</v>
      </c>
      <c r="Q299" s="133">
        <v>0.04</v>
      </c>
      <c r="R299" s="133">
        <v>0.04</v>
      </c>
      <c r="S299" s="133">
        <v>0.04</v>
      </c>
      <c r="T299" s="133">
        <v>0.04</v>
      </c>
      <c r="U299" s="133">
        <v>0.04</v>
      </c>
      <c r="V299" s="133">
        <v>0.04</v>
      </c>
      <c r="W299" s="133">
        <v>0.04</v>
      </c>
      <c r="X299" s="133">
        <v>0.04</v>
      </c>
      <c r="Y299" s="133">
        <v>0.04</v>
      </c>
      <c r="Z299" s="133">
        <v>0.04</v>
      </c>
      <c r="AA299" s="133">
        <v>0.04</v>
      </c>
      <c r="AB299" s="133">
        <v>0.04</v>
      </c>
      <c r="AC299" s="133">
        <v>0.04</v>
      </c>
      <c r="AD299" s="133">
        <v>0.04</v>
      </c>
      <c r="AE299" s="133">
        <v>0.04</v>
      </c>
      <c r="AF299" s="133">
        <v>0.04</v>
      </c>
      <c r="AG299" s="133">
        <v>0.04</v>
      </c>
      <c r="AH299" s="133">
        <v>0.04</v>
      </c>
      <c r="AI299" s="133">
        <v>0.04</v>
      </c>
      <c r="AJ299" s="133">
        <v>0.04</v>
      </c>
      <c r="AK299" s="133">
        <v>0.04</v>
      </c>
      <c r="AL299" s="133">
        <v>0.04</v>
      </c>
      <c r="AM299" s="133">
        <v>0.04</v>
      </c>
      <c r="AN299" s="123"/>
      <c r="AO299" s="135">
        <f>AVERAGE(D299:O299)</f>
        <v>3.9999999999999994E-2</v>
      </c>
      <c r="AP299" s="135">
        <f>AVERAGE(P299:AA299)</f>
        <v>3.9999999999999994E-2</v>
      </c>
      <c r="AQ299" s="135">
        <f>AVERAGE(AB299:AM299)</f>
        <v>3.9999999999999994E-2</v>
      </c>
    </row>
    <row r="300" spans="1:43" s="64" customFormat="1" ht="13.2" outlineLevel="1">
      <c r="A300" s="147" t="s">
        <v>214</v>
      </c>
      <c r="B300" s="126" t="s">
        <v>245</v>
      </c>
      <c r="C300" s="82"/>
      <c r="D300" s="132">
        <f t="shared" ref="D300" si="1717">-(C297+D297)/2*D298/12</f>
        <v>0</v>
      </c>
      <c r="E300" s="132">
        <f t="shared" ref="E300" si="1718">-(D297+E297)/2*E298/12</f>
        <v>0</v>
      </c>
      <c r="F300" s="132">
        <f t="shared" ref="F300" si="1719">-(E297+F297)/2*F298/12</f>
        <v>0</v>
      </c>
      <c r="G300" s="132">
        <f t="shared" ref="G300" si="1720">-(F297+G297)/2*G298/12</f>
        <v>0</v>
      </c>
      <c r="H300" s="132">
        <f t="shared" ref="H300" si="1721">-(G297+H297)/2*H298/12</f>
        <v>0</v>
      </c>
      <c r="I300" s="132">
        <f t="shared" ref="I300" si="1722">-(H297+I297)/2*I298/12</f>
        <v>0</v>
      </c>
      <c r="J300" s="132">
        <f t="shared" ref="J300" si="1723">-(I297+J297)/2*J298/12</f>
        <v>0</v>
      </c>
      <c r="K300" s="132">
        <f t="shared" ref="K300" si="1724">-(J297+K297)/2*K298/12</f>
        <v>0</v>
      </c>
      <c r="L300" s="132">
        <f t="shared" ref="L300" si="1725">-(K297+L297)/2*L298/12</f>
        <v>0</v>
      </c>
      <c r="M300" s="132">
        <f t="shared" ref="M300" si="1726">-(L297+M297)/2*M298/12</f>
        <v>0</v>
      </c>
      <c r="N300" s="132">
        <f t="shared" ref="N300" si="1727">-(M297+N297)/2*N298/12</f>
        <v>0</v>
      </c>
      <c r="O300" s="132">
        <f t="shared" ref="O300" si="1728">-(N297+O297)/2*O298/12</f>
        <v>0</v>
      </c>
      <c r="P300" s="132">
        <f t="shared" ref="P300" si="1729">-(O297+P297)/2*P298/12</f>
        <v>0</v>
      </c>
      <c r="Q300" s="132">
        <f t="shared" ref="Q300" si="1730">-(P297+Q297)/2*Q298/12</f>
        <v>0</v>
      </c>
      <c r="R300" s="132">
        <f t="shared" ref="R300" si="1731">-(Q297+R297)/2*R298/12</f>
        <v>0</v>
      </c>
      <c r="S300" s="132">
        <f t="shared" ref="S300" si="1732">-(R297+S297)/2*S298/12</f>
        <v>0</v>
      </c>
      <c r="T300" s="132">
        <f t="shared" ref="T300" si="1733">-(S297+T297)/2*T298/12</f>
        <v>0</v>
      </c>
      <c r="U300" s="132">
        <f t="shared" ref="U300" si="1734">-(T297+U297)/2*U298/12</f>
        <v>0</v>
      </c>
      <c r="V300" s="132">
        <f t="shared" ref="V300" si="1735">-(U297+V297)/2*V298/12</f>
        <v>0</v>
      </c>
      <c r="W300" s="132">
        <f t="shared" ref="W300" si="1736">-(V297+W297)/2*W298/12</f>
        <v>0</v>
      </c>
      <c r="X300" s="132">
        <f t="shared" ref="X300" si="1737">-(W297+X297)/2*X298/12</f>
        <v>0</v>
      </c>
      <c r="Y300" s="132">
        <f t="shared" ref="Y300" si="1738">-(X297+Y297)/2*Y298/12</f>
        <v>0</v>
      </c>
      <c r="Z300" s="132">
        <f t="shared" ref="Z300" si="1739">-(Y297+Z297)/2*Z298/12</f>
        <v>0</v>
      </c>
      <c r="AA300" s="132">
        <f t="shared" ref="AA300" si="1740">-(Z297+AA297)/2*AA298/12</f>
        <v>0</v>
      </c>
      <c r="AB300" s="132">
        <f t="shared" ref="AB300" si="1741">-(AA297+AB297)/2*AB298/12</f>
        <v>0</v>
      </c>
      <c r="AC300" s="132">
        <f t="shared" ref="AC300" si="1742">-(AB297+AC297)/2*AC298/12</f>
        <v>0</v>
      </c>
      <c r="AD300" s="132">
        <f t="shared" ref="AD300" si="1743">-(AC297+AD297)/2*AD298/12</f>
        <v>0</v>
      </c>
      <c r="AE300" s="132">
        <f t="shared" ref="AE300" si="1744">-(AD297+AE297)/2*AE298/12</f>
        <v>0</v>
      </c>
      <c r="AF300" s="132">
        <f t="shared" ref="AF300" si="1745">-(AE297+AF297)/2*AF298/12</f>
        <v>0</v>
      </c>
      <c r="AG300" s="132">
        <f t="shared" ref="AG300" si="1746">-(AF297+AG297)/2*AG298/12</f>
        <v>0</v>
      </c>
      <c r="AH300" s="132">
        <f t="shared" ref="AH300" si="1747">-(AG297+AH297)/2*AH298/12</f>
        <v>0</v>
      </c>
      <c r="AI300" s="132">
        <f t="shared" ref="AI300" si="1748">-(AH297+AI297)/2*AI298/12</f>
        <v>0</v>
      </c>
      <c r="AJ300" s="132">
        <f t="shared" ref="AJ300" si="1749">-(AI297+AJ297)/2*AJ298/12</f>
        <v>0</v>
      </c>
      <c r="AK300" s="132">
        <f t="shared" ref="AK300" si="1750">-(AJ297+AK297)/2*AK298/12</f>
        <v>0</v>
      </c>
      <c r="AL300" s="132">
        <f t="shared" ref="AL300" si="1751">-(AK297+AL297)/2*AL298/12</f>
        <v>0</v>
      </c>
      <c r="AM300" s="132">
        <f t="shared" ref="AM300" si="1752">-(AL297+AM297)/2*AM298/12</f>
        <v>0</v>
      </c>
      <c r="AN300" s="123"/>
      <c r="AO300" s="83">
        <f>SUM(D300:O300)</f>
        <v>0</v>
      </c>
      <c r="AP300" s="83">
        <f>SUM(P300:AA300)</f>
        <v>0</v>
      </c>
      <c r="AQ300" s="83">
        <f>SUM(AB300:AM300)</f>
        <v>0</v>
      </c>
    </row>
    <row r="301" spans="1:43" s="64" customFormat="1" ht="13.2" outlineLevel="1">
      <c r="A301" s="147" t="s">
        <v>215</v>
      </c>
      <c r="B301" s="126" t="s">
        <v>245</v>
      </c>
      <c r="C301" s="82"/>
      <c r="D301" s="132">
        <f t="shared" ref="D301" si="1753">(C297+D297)/2*D299/12</f>
        <v>24.242395833333333</v>
      </c>
      <c r="E301" s="132">
        <f t="shared" ref="E301" si="1754">(D297+E297)/2*E299/12</f>
        <v>28.96020833333333</v>
      </c>
      <c r="F301" s="132">
        <f t="shared" ref="F301" si="1755">(E297+F297)/2*F299/12</f>
        <v>29.16794921875</v>
      </c>
      <c r="G301" s="132">
        <f t="shared" ref="G301" si="1756">(F297+G297)/2*G299/12</f>
        <v>29.40037109375</v>
      </c>
      <c r="H301" s="132">
        <f t="shared" ref="H301" si="1757">(G297+H297)/2*H299/12</f>
        <v>29.63500651041667</v>
      </c>
      <c r="I301" s="132">
        <f t="shared" ref="I301" si="1758">(H297+I297)/2*I299/12</f>
        <v>29.871855468749999</v>
      </c>
      <c r="J301" s="132">
        <f t="shared" ref="J301" si="1759">(I297+J297)/2*J299/12</f>
        <v>30.110364583333336</v>
      </c>
      <c r="K301" s="132">
        <f t="shared" ref="K301" si="1760">(J297+K297)/2*K299/12</f>
        <v>30.314342447916669</v>
      </c>
      <c r="L301" s="132">
        <f t="shared" ref="L301" si="1761">(K297+L297)/2*L299/12</f>
        <v>30.519980468750003</v>
      </c>
      <c r="M301" s="132">
        <f t="shared" ref="M301" si="1762">(L297+M297)/2*M299/12</f>
        <v>30.763470052083335</v>
      </c>
      <c r="N301" s="132">
        <f t="shared" ref="N301" si="1763">(M297+N297)/2*N299/12</f>
        <v>30.996832682291668</v>
      </c>
      <c r="O301" s="132">
        <f t="shared" ref="O301" si="1764">(N297+O297)/2*O299/12</f>
        <v>31.207063802083336</v>
      </c>
      <c r="P301" s="132">
        <f t="shared" ref="P301" si="1765">(O297+P297)/2*P299/12</f>
        <v>31.356256510416667</v>
      </c>
      <c r="Q301" s="132">
        <f t="shared" ref="Q301" si="1766">(P297+Q297)/2*Q299/12</f>
        <v>31.506777343750002</v>
      </c>
      <c r="R301" s="132">
        <f t="shared" ref="R301" si="1767">(Q297+R297)/2*R299/12</f>
        <v>31.733444010416665</v>
      </c>
      <c r="S301" s="132">
        <f t="shared" ref="S301" si="1768">(R297+S297)/2*S299/12</f>
        <v>31.986894531250002</v>
      </c>
      <c r="T301" s="132">
        <f t="shared" ref="T301" si="1769">(S297+T297)/2*T299/12</f>
        <v>32.242558593749997</v>
      </c>
      <c r="U301" s="132">
        <f t="shared" ref="U301" si="1770">(T297+U297)/2*U299/12</f>
        <v>32.499882812499997</v>
      </c>
      <c r="V301" s="132">
        <f t="shared" ref="V301" si="1771">(U297+V297)/2*V299/12</f>
        <v>32.758867187500002</v>
      </c>
      <c r="W301" s="132">
        <f t="shared" ref="W301" si="1772">(V297+W297)/2*W299/12</f>
        <v>32.980719401041668</v>
      </c>
      <c r="X301" s="132">
        <f t="shared" ref="X301" si="1773">(W297+X297)/2*X299/12</f>
        <v>33.204785156250004</v>
      </c>
      <c r="Y301" s="132">
        <f t="shared" ref="Y301" si="1774">(X297+Y297)/2*Y299/12</f>
        <v>33.469856770833339</v>
      </c>
      <c r="Z301" s="132">
        <f t="shared" ref="Z301" si="1775">(Y297+Z297)/2*Z299/12</f>
        <v>33.723196614583337</v>
      </c>
      <c r="AA301" s="132">
        <f t="shared" ref="AA301" si="1776">(Z297+AA297)/2*AA299/12</f>
        <v>33.951744791666677</v>
      </c>
      <c r="AB301" s="132">
        <f t="shared" ref="AB301" si="1777">(AA297+AB297)/2*AB299/12</f>
        <v>34.114218750000006</v>
      </c>
      <c r="AC301" s="132">
        <f t="shared" ref="AC301" si="1778">(AB297+AC297)/2*AC299/12</f>
        <v>34.277578125000005</v>
      </c>
      <c r="AD301" s="132">
        <f t="shared" ref="AD301" si="1779">(AC297+AD297)/2*AD299/12</f>
        <v>34.523723958333342</v>
      </c>
      <c r="AE301" s="132">
        <f t="shared" ref="AE301" si="1780">(AD297+AE297)/2*AE299/12</f>
        <v>34.799309895833339</v>
      </c>
      <c r="AF301" s="132">
        <f t="shared" ref="AF301" si="1781">(AE297+AF297)/2*AF299/12</f>
        <v>35.077109375000006</v>
      </c>
      <c r="AG301" s="132">
        <f t="shared" ref="AG301" si="1782">(AF297+AG297)/2*AG299/12</f>
        <v>35.357122395833336</v>
      </c>
      <c r="AH301" s="132">
        <f t="shared" ref="AH301" si="1783">(AG297+AH297)/2*AH299/12</f>
        <v>35.639348958333336</v>
      </c>
      <c r="AI301" s="132">
        <f t="shared" ref="AI301" si="1784">(AH297+AI297)/2*AI299/12</f>
        <v>35.880957031250006</v>
      </c>
      <c r="AJ301" s="132">
        <f t="shared" ref="AJ301" si="1785">(AI297+AJ297)/2*AJ299/12</f>
        <v>36.124778645833338</v>
      </c>
      <c r="AK301" s="132">
        <f t="shared" ref="AK301" si="1786">(AJ297+AK297)/2*AK299/12</f>
        <v>36.413645833333341</v>
      </c>
      <c r="AL301" s="132">
        <f t="shared" ref="AL301" si="1787">(AK297+AL297)/2*AL299/12</f>
        <v>36.6901171875</v>
      </c>
      <c r="AM301" s="132">
        <f t="shared" ref="AM301" si="1788">(AL297+AM297)/2*AM299/12</f>
        <v>36.939361979166669</v>
      </c>
      <c r="AN301" s="123"/>
      <c r="AO301" s="83">
        <f>SUM(D301:O301)</f>
        <v>355.18984049479161</v>
      </c>
      <c r="AP301" s="83">
        <f>SUM(P301:AA301)</f>
        <v>391.41498372395836</v>
      </c>
      <c r="AQ301" s="83">
        <f>SUM(AB301:AM301)</f>
        <v>425.8372721354167</v>
      </c>
    </row>
    <row r="302" spans="1:43" s="64" customFormat="1" ht="13.2" outlineLevel="1">
      <c r="A302" s="147" t="s">
        <v>201</v>
      </c>
      <c r="B302" s="126" t="s">
        <v>245</v>
      </c>
      <c r="C302" s="82"/>
      <c r="D302" s="131">
        <f t="shared" ref="D302:AM302" si="1789">SUM(D300:D301)</f>
        <v>24.242395833333333</v>
      </c>
      <c r="E302" s="131">
        <f t="shared" si="1789"/>
        <v>28.96020833333333</v>
      </c>
      <c r="F302" s="131">
        <f t="shared" si="1789"/>
        <v>29.16794921875</v>
      </c>
      <c r="G302" s="131">
        <f t="shared" si="1789"/>
        <v>29.40037109375</v>
      </c>
      <c r="H302" s="131">
        <f t="shared" si="1789"/>
        <v>29.63500651041667</v>
      </c>
      <c r="I302" s="131">
        <f t="shared" si="1789"/>
        <v>29.871855468749999</v>
      </c>
      <c r="J302" s="131">
        <f t="shared" si="1789"/>
        <v>30.110364583333336</v>
      </c>
      <c r="K302" s="131">
        <f t="shared" si="1789"/>
        <v>30.314342447916669</v>
      </c>
      <c r="L302" s="131">
        <f t="shared" si="1789"/>
        <v>30.519980468750003</v>
      </c>
      <c r="M302" s="131">
        <f t="shared" si="1789"/>
        <v>30.763470052083335</v>
      </c>
      <c r="N302" s="131">
        <f t="shared" si="1789"/>
        <v>30.996832682291668</v>
      </c>
      <c r="O302" s="131">
        <f t="shared" si="1789"/>
        <v>31.207063802083336</v>
      </c>
      <c r="P302" s="131">
        <f t="shared" si="1789"/>
        <v>31.356256510416667</v>
      </c>
      <c r="Q302" s="131">
        <f t="shared" si="1789"/>
        <v>31.506777343750002</v>
      </c>
      <c r="R302" s="131">
        <f t="shared" si="1789"/>
        <v>31.733444010416665</v>
      </c>
      <c r="S302" s="131">
        <f t="shared" si="1789"/>
        <v>31.986894531250002</v>
      </c>
      <c r="T302" s="131">
        <f t="shared" si="1789"/>
        <v>32.242558593749997</v>
      </c>
      <c r="U302" s="131">
        <f t="shared" si="1789"/>
        <v>32.499882812499997</v>
      </c>
      <c r="V302" s="131">
        <f t="shared" si="1789"/>
        <v>32.758867187500002</v>
      </c>
      <c r="W302" s="131">
        <f t="shared" si="1789"/>
        <v>32.980719401041668</v>
      </c>
      <c r="X302" s="131">
        <f t="shared" si="1789"/>
        <v>33.204785156250004</v>
      </c>
      <c r="Y302" s="131">
        <f t="shared" si="1789"/>
        <v>33.469856770833339</v>
      </c>
      <c r="Z302" s="131">
        <f t="shared" si="1789"/>
        <v>33.723196614583337</v>
      </c>
      <c r="AA302" s="131">
        <f t="shared" si="1789"/>
        <v>33.951744791666677</v>
      </c>
      <c r="AB302" s="131">
        <f t="shared" si="1789"/>
        <v>34.114218750000006</v>
      </c>
      <c r="AC302" s="131">
        <f t="shared" si="1789"/>
        <v>34.277578125000005</v>
      </c>
      <c r="AD302" s="131">
        <f t="shared" si="1789"/>
        <v>34.523723958333342</v>
      </c>
      <c r="AE302" s="131">
        <f t="shared" si="1789"/>
        <v>34.799309895833339</v>
      </c>
      <c r="AF302" s="131">
        <f t="shared" si="1789"/>
        <v>35.077109375000006</v>
      </c>
      <c r="AG302" s="131">
        <f t="shared" si="1789"/>
        <v>35.357122395833336</v>
      </c>
      <c r="AH302" s="131">
        <f t="shared" si="1789"/>
        <v>35.639348958333336</v>
      </c>
      <c r="AI302" s="131">
        <f t="shared" si="1789"/>
        <v>35.880957031250006</v>
      </c>
      <c r="AJ302" s="131">
        <f t="shared" si="1789"/>
        <v>36.124778645833338</v>
      </c>
      <c r="AK302" s="131">
        <f t="shared" si="1789"/>
        <v>36.413645833333341</v>
      </c>
      <c r="AL302" s="131">
        <f t="shared" si="1789"/>
        <v>36.6901171875</v>
      </c>
      <c r="AM302" s="131">
        <f t="shared" si="1789"/>
        <v>36.939361979166669</v>
      </c>
      <c r="AN302" s="123"/>
      <c r="AO302" s="83">
        <f>SUM(D302:O302)</f>
        <v>355.18984049479161</v>
      </c>
      <c r="AP302" s="83">
        <f>SUM(P302:AA302)</f>
        <v>391.41498372395836</v>
      </c>
      <c r="AQ302" s="83">
        <f>SUM(AB302:AM302)</f>
        <v>425.8372721354167</v>
      </c>
    </row>
    <row r="303" spans="1:43" s="64" customFormat="1" ht="13.2" outlineLevel="1">
      <c r="A303" s="166" t="s">
        <v>246</v>
      </c>
      <c r="B303" s="126"/>
      <c r="C303" s="82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131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23"/>
      <c r="AO303" s="83"/>
      <c r="AP303" s="83"/>
      <c r="AQ303" s="83"/>
    </row>
    <row r="304" spans="1:43" s="64" customFormat="1" ht="13.2" outlineLevel="1">
      <c r="A304" s="147" t="s">
        <v>225</v>
      </c>
      <c r="B304" s="122" t="s">
        <v>158</v>
      </c>
      <c r="C304" s="125">
        <v>543</v>
      </c>
      <c r="D304" s="89">
        <f>C304+D306</f>
        <v>543</v>
      </c>
      <c r="E304" s="89">
        <f>D304+E306</f>
        <v>543</v>
      </c>
      <c r="F304" s="89">
        <f t="shared" ref="F304" si="1790">E304+F306</f>
        <v>543</v>
      </c>
      <c r="G304" s="89">
        <f t="shared" ref="G304" si="1791">F304+G306</f>
        <v>543</v>
      </c>
      <c r="H304" s="89">
        <f t="shared" ref="H304" si="1792">G304+H306</f>
        <v>543</v>
      </c>
      <c r="I304" s="89">
        <f t="shared" ref="I304" si="1793">H304+I306</f>
        <v>543</v>
      </c>
      <c r="J304" s="89">
        <f t="shared" ref="J304" si="1794">I304+J306</f>
        <v>543</v>
      </c>
      <c r="K304" s="89">
        <f t="shared" ref="K304" si="1795">J304+K306</f>
        <v>543</v>
      </c>
      <c r="L304" s="89">
        <f t="shared" ref="L304" si="1796">K304+L306</f>
        <v>543</v>
      </c>
      <c r="M304" s="89">
        <f t="shared" ref="M304" si="1797">L304+M306</f>
        <v>543</v>
      </c>
      <c r="N304" s="89">
        <f t="shared" ref="N304" si="1798">M304+N306</f>
        <v>543</v>
      </c>
      <c r="O304" s="89">
        <f t="shared" ref="O304" si="1799">N304+O306</f>
        <v>543</v>
      </c>
      <c r="P304" s="89">
        <f t="shared" ref="P304" si="1800">O304+P306</f>
        <v>543</v>
      </c>
      <c r="Q304" s="89">
        <f t="shared" ref="Q304" si="1801">P304+Q306</f>
        <v>543</v>
      </c>
      <c r="R304" s="89">
        <f t="shared" ref="R304" si="1802">Q304+R306</f>
        <v>543</v>
      </c>
      <c r="S304" s="89">
        <f t="shared" ref="S304" si="1803">R304+S306</f>
        <v>543</v>
      </c>
      <c r="T304" s="89">
        <f t="shared" ref="T304" si="1804">S304+T306</f>
        <v>543</v>
      </c>
      <c r="U304" s="89">
        <f t="shared" ref="U304" si="1805">T304+U306</f>
        <v>543</v>
      </c>
      <c r="V304" s="89">
        <f t="shared" ref="V304" si="1806">U304+V306</f>
        <v>543</v>
      </c>
      <c r="W304" s="89">
        <f t="shared" ref="W304" si="1807">V304+W306</f>
        <v>543</v>
      </c>
      <c r="X304" s="89">
        <f t="shared" ref="X304" si="1808">W304+X306</f>
        <v>543</v>
      </c>
      <c r="Y304" s="89">
        <f t="shared" ref="Y304" si="1809">X304+Y306</f>
        <v>543</v>
      </c>
      <c r="Z304" s="89">
        <f t="shared" ref="Z304" si="1810">Y304+Z306</f>
        <v>543</v>
      </c>
      <c r="AA304" s="89">
        <f t="shared" ref="AA304" si="1811">Z304+AA306</f>
        <v>543</v>
      </c>
      <c r="AB304" s="89">
        <f t="shared" ref="AB304" si="1812">AA304+AB306</f>
        <v>543</v>
      </c>
      <c r="AC304" s="89">
        <f t="shared" ref="AC304" si="1813">AB304+AC306</f>
        <v>543</v>
      </c>
      <c r="AD304" s="89">
        <f t="shared" ref="AD304" si="1814">AC304+AD306</f>
        <v>543</v>
      </c>
      <c r="AE304" s="89">
        <f t="shared" ref="AE304" si="1815">AD304+AE306</f>
        <v>543</v>
      </c>
      <c r="AF304" s="89">
        <f t="shared" ref="AF304" si="1816">AE304+AF306</f>
        <v>543</v>
      </c>
      <c r="AG304" s="89">
        <f t="shared" ref="AG304" si="1817">AF304+AG306</f>
        <v>543</v>
      </c>
      <c r="AH304" s="89">
        <f t="shared" ref="AH304" si="1818">AG304+AH306</f>
        <v>543</v>
      </c>
      <c r="AI304" s="89">
        <f t="shared" ref="AI304" si="1819">AH304+AI306</f>
        <v>543</v>
      </c>
      <c r="AJ304" s="89">
        <f t="shared" ref="AJ304" si="1820">AI304+AJ306</f>
        <v>543</v>
      </c>
      <c r="AK304" s="89">
        <f t="shared" ref="AK304" si="1821">AJ304+AK306</f>
        <v>543</v>
      </c>
      <c r="AL304" s="89">
        <f t="shared" ref="AL304" si="1822">AK304+AL306</f>
        <v>543</v>
      </c>
      <c r="AM304" s="89">
        <f t="shared" ref="AM304" si="1823">AL304+AM306</f>
        <v>543</v>
      </c>
      <c r="AN304" s="123"/>
      <c r="AO304" s="83">
        <f>AVERAGE(D304:O304)</f>
        <v>543</v>
      </c>
      <c r="AP304" s="83">
        <f>AVERAGE(P304:AA304)</f>
        <v>543</v>
      </c>
      <c r="AQ304" s="83">
        <f>AVERAGE(AB304:AM304)</f>
        <v>543</v>
      </c>
    </row>
    <row r="305" spans="1:44" s="64" customFormat="1" ht="13.2" outlineLevel="1">
      <c r="A305" s="147" t="s">
        <v>222</v>
      </c>
      <c r="B305" s="122" t="s">
        <v>168</v>
      </c>
      <c r="C305" s="82"/>
      <c r="D305" s="133">
        <v>0</v>
      </c>
      <c r="E305" s="133">
        <v>0</v>
      </c>
      <c r="F305" s="133">
        <v>0</v>
      </c>
      <c r="G305" s="133">
        <v>0</v>
      </c>
      <c r="H305" s="133">
        <v>0</v>
      </c>
      <c r="I305" s="133">
        <v>0</v>
      </c>
      <c r="J305" s="133">
        <v>0</v>
      </c>
      <c r="K305" s="133">
        <v>0</v>
      </c>
      <c r="L305" s="133">
        <v>0</v>
      </c>
      <c r="M305" s="133">
        <v>0</v>
      </c>
      <c r="N305" s="133">
        <v>0</v>
      </c>
      <c r="O305" s="133">
        <v>0</v>
      </c>
      <c r="P305" s="133">
        <v>0</v>
      </c>
      <c r="Q305" s="133">
        <v>0</v>
      </c>
      <c r="R305" s="133">
        <v>0</v>
      </c>
      <c r="S305" s="133">
        <v>0</v>
      </c>
      <c r="T305" s="133">
        <v>0</v>
      </c>
      <c r="U305" s="133">
        <v>0</v>
      </c>
      <c r="V305" s="133">
        <v>0</v>
      </c>
      <c r="W305" s="133">
        <v>0</v>
      </c>
      <c r="X305" s="133">
        <v>0</v>
      </c>
      <c r="Y305" s="133">
        <v>0</v>
      </c>
      <c r="Z305" s="133">
        <v>0</v>
      </c>
      <c r="AA305" s="133">
        <v>0</v>
      </c>
      <c r="AB305" s="133">
        <v>0</v>
      </c>
      <c r="AC305" s="133">
        <v>0</v>
      </c>
      <c r="AD305" s="133">
        <v>0</v>
      </c>
      <c r="AE305" s="133">
        <v>0</v>
      </c>
      <c r="AF305" s="133">
        <v>0</v>
      </c>
      <c r="AG305" s="133">
        <v>0</v>
      </c>
      <c r="AH305" s="133">
        <v>0</v>
      </c>
      <c r="AI305" s="133">
        <v>0</v>
      </c>
      <c r="AJ305" s="133">
        <v>0</v>
      </c>
      <c r="AK305" s="133">
        <v>0</v>
      </c>
      <c r="AL305" s="133">
        <v>0</v>
      </c>
      <c r="AM305" s="133">
        <v>0</v>
      </c>
      <c r="AN305" s="123"/>
      <c r="AO305" s="83">
        <f>O305</f>
        <v>0</v>
      </c>
      <c r="AP305" s="83">
        <f>AA305</f>
        <v>0</v>
      </c>
      <c r="AQ305" s="83">
        <f>AM305</f>
        <v>0</v>
      </c>
    </row>
    <row r="306" spans="1:44" s="64" customFormat="1" ht="13.2" outlineLevel="1">
      <c r="A306" s="147" t="s">
        <v>223</v>
      </c>
      <c r="B306" s="122" t="s">
        <v>158</v>
      </c>
      <c r="C306" s="82"/>
      <c r="D306" s="89">
        <f>INT(C304*D305)*D$6</f>
        <v>0</v>
      </c>
      <c r="E306" s="89">
        <f t="shared" ref="E306" si="1824">INT(D304*E305)*E$6</f>
        <v>0</v>
      </c>
      <c r="F306" s="89">
        <f t="shared" ref="F306" si="1825">INT(E304*F305)*F$6</f>
        <v>0</v>
      </c>
      <c r="G306" s="89">
        <f t="shared" ref="G306" si="1826">INT(F304*G305)*G$6</f>
        <v>0</v>
      </c>
      <c r="H306" s="89">
        <f t="shared" ref="H306" si="1827">INT(G304*H305)*H$6</f>
        <v>0</v>
      </c>
      <c r="I306" s="89">
        <f t="shared" ref="I306" si="1828">INT(H304*I305)*I$6</f>
        <v>0</v>
      </c>
      <c r="J306" s="89">
        <f t="shared" ref="J306" si="1829">INT(I304*J305)*J$6</f>
        <v>0</v>
      </c>
      <c r="K306" s="89">
        <f t="shared" ref="K306" si="1830">INT(J304*K305)*K$6</f>
        <v>0</v>
      </c>
      <c r="L306" s="89">
        <f t="shared" ref="L306" si="1831">INT(K304*L305)*L$6</f>
        <v>0</v>
      </c>
      <c r="M306" s="89">
        <f t="shared" ref="M306" si="1832">INT(L304*M305)*M$6</f>
        <v>0</v>
      </c>
      <c r="N306" s="89">
        <f t="shared" ref="N306" si="1833">INT(M304*N305)*N$6</f>
        <v>0</v>
      </c>
      <c r="O306" s="89">
        <f t="shared" ref="O306" si="1834">INT(N304*O305)*O$6</f>
        <v>0</v>
      </c>
      <c r="P306" s="89">
        <f t="shared" ref="P306" si="1835">INT(O304*P305)*P$6</f>
        <v>0</v>
      </c>
      <c r="Q306" s="89">
        <f t="shared" ref="Q306" si="1836">INT(P304*Q305)*Q$6</f>
        <v>0</v>
      </c>
      <c r="R306" s="89">
        <f t="shared" ref="R306" si="1837">INT(Q304*R305)*R$6</f>
        <v>0</v>
      </c>
      <c r="S306" s="89">
        <f t="shared" ref="S306" si="1838">INT(R304*S305)*S$6</f>
        <v>0</v>
      </c>
      <c r="T306" s="89">
        <f t="shared" ref="T306" si="1839">INT(S304*T305)*T$6</f>
        <v>0</v>
      </c>
      <c r="U306" s="89">
        <f t="shared" ref="U306" si="1840">INT(T304*U305)*U$6</f>
        <v>0</v>
      </c>
      <c r="V306" s="89">
        <f t="shared" ref="V306" si="1841">INT(U304*V305)*V$6</f>
        <v>0</v>
      </c>
      <c r="W306" s="89">
        <f t="shared" ref="W306" si="1842">INT(V304*W305)*W$6</f>
        <v>0</v>
      </c>
      <c r="X306" s="89">
        <f t="shared" ref="X306" si="1843">INT(W304*X305)*X$6</f>
        <v>0</v>
      </c>
      <c r="Y306" s="89">
        <f t="shared" ref="Y306" si="1844">INT(X304*Y305)*Y$6</f>
        <v>0</v>
      </c>
      <c r="Z306" s="89">
        <f t="shared" ref="Z306" si="1845">INT(Y304*Z305)*Z$6</f>
        <v>0</v>
      </c>
      <c r="AA306" s="89">
        <f t="shared" ref="AA306" si="1846">INT(Z304*AA305)*AA$6</f>
        <v>0</v>
      </c>
      <c r="AB306" s="89">
        <f t="shared" ref="AB306" si="1847">INT(AA304*AB305)*AB$6</f>
        <v>0</v>
      </c>
      <c r="AC306" s="89">
        <f t="shared" ref="AC306" si="1848">INT(AB304*AC305)*AC$6</f>
        <v>0</v>
      </c>
      <c r="AD306" s="89">
        <f t="shared" ref="AD306" si="1849">INT(AC304*AD305)*AD$6</f>
        <v>0</v>
      </c>
      <c r="AE306" s="89">
        <f t="shared" ref="AE306" si="1850">INT(AD304*AE305)*AE$6</f>
        <v>0</v>
      </c>
      <c r="AF306" s="89">
        <f t="shared" ref="AF306" si="1851">INT(AE304*AF305)*AF$6</f>
        <v>0</v>
      </c>
      <c r="AG306" s="89">
        <f t="shared" ref="AG306" si="1852">INT(AF304*AG305)*AG$6</f>
        <v>0</v>
      </c>
      <c r="AH306" s="89">
        <f t="shared" ref="AH306" si="1853">INT(AG304*AH305)*AH$6</f>
        <v>0</v>
      </c>
      <c r="AI306" s="89">
        <f t="shared" ref="AI306" si="1854">INT(AH304*AI305)*AI$6</f>
        <v>0</v>
      </c>
      <c r="AJ306" s="89">
        <f t="shared" ref="AJ306" si="1855">INT(AI304*AJ305)*AJ$6</f>
        <v>0</v>
      </c>
      <c r="AK306" s="89">
        <f t="shared" ref="AK306" si="1856">INT(AJ304*AK305)*AK$6</f>
        <v>0</v>
      </c>
      <c r="AL306" s="89">
        <f t="shared" ref="AL306" si="1857">INT(AK304*AL305)*AL$6</f>
        <v>0</v>
      </c>
      <c r="AM306" s="89">
        <f t="shared" ref="AM306" si="1858">INT(AL304*AM305)*AM$6</f>
        <v>0</v>
      </c>
      <c r="AN306" s="123"/>
      <c r="AO306" s="83">
        <f>SUM(D306:O306)</f>
        <v>0</v>
      </c>
      <c r="AP306" s="83">
        <f>SUM(P306:AA306)</f>
        <v>0</v>
      </c>
      <c r="AQ306" s="83">
        <f>SUM(AB306:AM306)</f>
        <v>0</v>
      </c>
    </row>
    <row r="307" spans="1:44" s="64" customFormat="1" ht="13.2" outlineLevel="1">
      <c r="A307" s="147" t="s">
        <v>224</v>
      </c>
      <c r="B307" s="126" t="s">
        <v>245</v>
      </c>
      <c r="C307" s="82"/>
      <c r="D307" s="168">
        <v>1.8784530386740331E-2</v>
      </c>
      <c r="E307" s="168">
        <v>1.8784530386740331E-2</v>
      </c>
      <c r="F307" s="168">
        <v>1.8784530386740331E-2</v>
      </c>
      <c r="G307" s="168">
        <v>1.8784530386740331E-2</v>
      </c>
      <c r="H307" s="168">
        <v>1.8784530386740331E-2</v>
      </c>
      <c r="I307" s="168">
        <v>1.8784530386740331E-2</v>
      </c>
      <c r="J307" s="168">
        <v>1.8784530386740331E-2</v>
      </c>
      <c r="K307" s="168">
        <v>1.8784530386740331E-2</v>
      </c>
      <c r="L307" s="168">
        <v>1.8784530386740331E-2</v>
      </c>
      <c r="M307" s="168">
        <v>1.8784530386740331E-2</v>
      </c>
      <c r="N307" s="168">
        <v>1.8784530386740331E-2</v>
      </c>
      <c r="O307" s="168">
        <v>1.8784530386740331E-2</v>
      </c>
      <c r="P307" s="168">
        <v>1.8784530386740331E-2</v>
      </c>
      <c r="Q307" s="168">
        <v>1.8784530386740331E-2</v>
      </c>
      <c r="R307" s="168">
        <v>1.8784530386740331E-2</v>
      </c>
      <c r="S307" s="168">
        <v>1.8784530386740331E-2</v>
      </c>
      <c r="T307" s="168">
        <v>1.8784530386740331E-2</v>
      </c>
      <c r="U307" s="168">
        <v>1.8784530386740331E-2</v>
      </c>
      <c r="V307" s="168">
        <v>1.8784530386740331E-2</v>
      </c>
      <c r="W307" s="168">
        <v>1.8784530386740331E-2</v>
      </c>
      <c r="X307" s="168">
        <v>1.8784530386740331E-2</v>
      </c>
      <c r="Y307" s="168">
        <v>1.8784530386740331E-2</v>
      </c>
      <c r="Z307" s="168">
        <v>1.8784530386740331E-2</v>
      </c>
      <c r="AA307" s="168">
        <v>1.8784530386740331E-2</v>
      </c>
      <c r="AB307" s="168">
        <v>1.8784530386740331E-2</v>
      </c>
      <c r="AC307" s="168">
        <v>1.8784530386740331E-2</v>
      </c>
      <c r="AD307" s="168">
        <v>1.8784530386740331E-2</v>
      </c>
      <c r="AE307" s="168">
        <v>1.8784530386740331E-2</v>
      </c>
      <c r="AF307" s="168">
        <v>1.8784530386740331E-2</v>
      </c>
      <c r="AG307" s="168">
        <v>1.8784530386740331E-2</v>
      </c>
      <c r="AH307" s="168">
        <v>1.8784530386740331E-2</v>
      </c>
      <c r="AI307" s="168">
        <v>1.8784530386740331E-2</v>
      </c>
      <c r="AJ307" s="168">
        <v>1.8784530386740331E-2</v>
      </c>
      <c r="AK307" s="168">
        <v>1.8784530386740331E-2</v>
      </c>
      <c r="AL307" s="168">
        <v>1.8784530386740331E-2</v>
      </c>
      <c r="AM307" s="168">
        <v>1.8784530386740331E-2</v>
      </c>
      <c r="AN307" s="123"/>
      <c r="AO307" s="83">
        <f>AVERAGE(D307:O307)</f>
        <v>1.8784530386740331E-2</v>
      </c>
      <c r="AP307" s="83">
        <f>AVERAGE(P307:AA307)</f>
        <v>1.8784530386740331E-2</v>
      </c>
      <c r="AQ307" s="83">
        <f>AVERAGE(AB307:AM307)</f>
        <v>1.8784530386740331E-2</v>
      </c>
    </row>
    <row r="308" spans="1:44" s="86" customFormat="1" ht="13.2" outlineLevel="1">
      <c r="A308" s="147" t="s">
        <v>213</v>
      </c>
      <c r="B308" s="126" t="s">
        <v>245</v>
      </c>
      <c r="C308" s="167">
        <v>200</v>
      </c>
      <c r="D308" s="132">
        <f>D304*D307</f>
        <v>10.199999999999999</v>
      </c>
      <c r="E308" s="132">
        <f t="shared" ref="E308:AM308" si="1859">E304*E307</f>
        <v>10.199999999999999</v>
      </c>
      <c r="F308" s="132">
        <f t="shared" si="1859"/>
        <v>10.199999999999999</v>
      </c>
      <c r="G308" s="132">
        <f t="shared" si="1859"/>
        <v>10.199999999999999</v>
      </c>
      <c r="H308" s="132">
        <f t="shared" si="1859"/>
        <v>10.199999999999999</v>
      </c>
      <c r="I308" s="132">
        <f t="shared" si="1859"/>
        <v>10.199999999999999</v>
      </c>
      <c r="J308" s="132">
        <f t="shared" si="1859"/>
        <v>10.199999999999999</v>
      </c>
      <c r="K308" s="132">
        <f t="shared" si="1859"/>
        <v>10.199999999999999</v>
      </c>
      <c r="L308" s="132">
        <f t="shared" si="1859"/>
        <v>10.199999999999999</v>
      </c>
      <c r="M308" s="132">
        <f t="shared" si="1859"/>
        <v>10.199999999999999</v>
      </c>
      <c r="N308" s="132">
        <f t="shared" si="1859"/>
        <v>10.199999999999999</v>
      </c>
      <c r="O308" s="132">
        <f t="shared" si="1859"/>
        <v>10.199999999999999</v>
      </c>
      <c r="P308" s="132">
        <f t="shared" si="1859"/>
        <v>10.199999999999999</v>
      </c>
      <c r="Q308" s="132">
        <f t="shared" si="1859"/>
        <v>10.199999999999999</v>
      </c>
      <c r="R308" s="132">
        <f t="shared" si="1859"/>
        <v>10.199999999999999</v>
      </c>
      <c r="S308" s="132">
        <f t="shared" si="1859"/>
        <v>10.199999999999999</v>
      </c>
      <c r="T308" s="132">
        <f t="shared" si="1859"/>
        <v>10.199999999999999</v>
      </c>
      <c r="U308" s="132">
        <f t="shared" si="1859"/>
        <v>10.199999999999999</v>
      </c>
      <c r="V308" s="132">
        <f t="shared" si="1859"/>
        <v>10.199999999999999</v>
      </c>
      <c r="W308" s="132">
        <f t="shared" si="1859"/>
        <v>10.199999999999999</v>
      </c>
      <c r="X308" s="132">
        <f t="shared" si="1859"/>
        <v>10.199999999999999</v>
      </c>
      <c r="Y308" s="132">
        <f t="shared" si="1859"/>
        <v>10.199999999999999</v>
      </c>
      <c r="Z308" s="132">
        <f t="shared" si="1859"/>
        <v>10.199999999999999</v>
      </c>
      <c r="AA308" s="132">
        <f t="shared" si="1859"/>
        <v>10.199999999999999</v>
      </c>
      <c r="AB308" s="132">
        <f t="shared" si="1859"/>
        <v>10.199999999999999</v>
      </c>
      <c r="AC308" s="132">
        <f t="shared" si="1859"/>
        <v>10.199999999999999</v>
      </c>
      <c r="AD308" s="132">
        <f t="shared" si="1859"/>
        <v>10.199999999999999</v>
      </c>
      <c r="AE308" s="132">
        <f t="shared" si="1859"/>
        <v>10.199999999999999</v>
      </c>
      <c r="AF308" s="132">
        <f t="shared" si="1859"/>
        <v>10.199999999999999</v>
      </c>
      <c r="AG308" s="132">
        <f t="shared" si="1859"/>
        <v>10.199999999999999</v>
      </c>
      <c r="AH308" s="132">
        <f t="shared" si="1859"/>
        <v>10.199999999999999</v>
      </c>
      <c r="AI308" s="132">
        <f t="shared" si="1859"/>
        <v>10.199999999999999</v>
      </c>
      <c r="AJ308" s="132">
        <f t="shared" si="1859"/>
        <v>10.199999999999999</v>
      </c>
      <c r="AK308" s="132">
        <f t="shared" si="1859"/>
        <v>10.199999999999999</v>
      </c>
      <c r="AL308" s="132">
        <f t="shared" si="1859"/>
        <v>10.199999999999999</v>
      </c>
      <c r="AM308" s="132">
        <f t="shared" si="1859"/>
        <v>10.199999999999999</v>
      </c>
      <c r="AN308" s="84"/>
      <c r="AO308" s="83">
        <f>O308</f>
        <v>10.199999999999999</v>
      </c>
      <c r="AP308" s="83">
        <f>AA308</f>
        <v>10.199999999999999</v>
      </c>
      <c r="AQ308" s="83">
        <f>AM308</f>
        <v>10.199999999999999</v>
      </c>
    </row>
    <row r="309" spans="1:44" s="64" customFormat="1" ht="13.2" outlineLevel="1">
      <c r="A309" s="147" t="s">
        <v>170</v>
      </c>
      <c r="B309" s="126" t="s">
        <v>168</v>
      </c>
      <c r="C309" s="82"/>
      <c r="D309" s="133">
        <v>0</v>
      </c>
      <c r="E309" s="133">
        <v>0</v>
      </c>
      <c r="F309" s="133">
        <v>0</v>
      </c>
      <c r="G309" s="133">
        <v>0</v>
      </c>
      <c r="H309" s="133">
        <v>0</v>
      </c>
      <c r="I309" s="133">
        <v>0</v>
      </c>
      <c r="J309" s="133">
        <v>0</v>
      </c>
      <c r="K309" s="133">
        <v>0</v>
      </c>
      <c r="L309" s="133">
        <v>0</v>
      </c>
      <c r="M309" s="133">
        <v>0</v>
      </c>
      <c r="N309" s="133">
        <v>0</v>
      </c>
      <c r="O309" s="133">
        <v>0</v>
      </c>
      <c r="P309" s="133">
        <v>0</v>
      </c>
      <c r="Q309" s="133">
        <v>0</v>
      </c>
      <c r="R309" s="133">
        <v>0</v>
      </c>
      <c r="S309" s="133">
        <v>0</v>
      </c>
      <c r="T309" s="133">
        <v>0</v>
      </c>
      <c r="U309" s="133">
        <v>0</v>
      </c>
      <c r="V309" s="133">
        <v>0</v>
      </c>
      <c r="W309" s="133">
        <v>0</v>
      </c>
      <c r="X309" s="133">
        <v>0</v>
      </c>
      <c r="Y309" s="133">
        <v>0</v>
      </c>
      <c r="Z309" s="133">
        <v>0</v>
      </c>
      <c r="AA309" s="133">
        <v>0</v>
      </c>
      <c r="AB309" s="133">
        <v>0</v>
      </c>
      <c r="AC309" s="133">
        <v>0</v>
      </c>
      <c r="AD309" s="133">
        <v>0</v>
      </c>
      <c r="AE309" s="133">
        <v>0</v>
      </c>
      <c r="AF309" s="133">
        <v>0</v>
      </c>
      <c r="AG309" s="133">
        <v>0</v>
      </c>
      <c r="AH309" s="133">
        <v>0</v>
      </c>
      <c r="AI309" s="133">
        <v>0</v>
      </c>
      <c r="AJ309" s="133">
        <v>0</v>
      </c>
      <c r="AK309" s="133">
        <v>0</v>
      </c>
      <c r="AL309" s="133">
        <v>0</v>
      </c>
      <c r="AM309" s="133">
        <v>0</v>
      </c>
      <c r="AN309" s="123"/>
      <c r="AO309" s="135">
        <f>AVERAGE(D309:O309)</f>
        <v>0</v>
      </c>
      <c r="AP309" s="135">
        <f>AVERAGE(P309:AA309)</f>
        <v>0</v>
      </c>
      <c r="AQ309" s="135">
        <f>AVERAGE(AB309:AM309)</f>
        <v>0</v>
      </c>
    </row>
    <row r="310" spans="1:44" s="64" customFormat="1" ht="13.2" outlineLevel="1">
      <c r="A310" s="147" t="s">
        <v>171</v>
      </c>
      <c r="B310" s="126" t="s">
        <v>168</v>
      </c>
      <c r="C310" s="82"/>
      <c r="D310" s="133">
        <v>0</v>
      </c>
      <c r="E310" s="133">
        <v>0</v>
      </c>
      <c r="F310" s="133">
        <v>0</v>
      </c>
      <c r="G310" s="133">
        <v>0</v>
      </c>
      <c r="H310" s="133">
        <v>0</v>
      </c>
      <c r="I310" s="133">
        <v>0</v>
      </c>
      <c r="J310" s="133">
        <v>0</v>
      </c>
      <c r="K310" s="133">
        <v>0</v>
      </c>
      <c r="L310" s="133">
        <v>0</v>
      </c>
      <c r="M310" s="133">
        <v>0</v>
      </c>
      <c r="N310" s="133">
        <v>0</v>
      </c>
      <c r="O310" s="133">
        <v>0</v>
      </c>
      <c r="P310" s="133">
        <v>0</v>
      </c>
      <c r="Q310" s="133">
        <v>0</v>
      </c>
      <c r="R310" s="133">
        <v>0</v>
      </c>
      <c r="S310" s="133">
        <v>0</v>
      </c>
      <c r="T310" s="133">
        <v>0</v>
      </c>
      <c r="U310" s="133">
        <v>0</v>
      </c>
      <c r="V310" s="133">
        <v>0</v>
      </c>
      <c r="W310" s="133">
        <v>0</v>
      </c>
      <c r="X310" s="133">
        <v>0</v>
      </c>
      <c r="Y310" s="133">
        <v>0</v>
      </c>
      <c r="Z310" s="133">
        <v>0</v>
      </c>
      <c r="AA310" s="133">
        <v>0</v>
      </c>
      <c r="AB310" s="133">
        <v>0</v>
      </c>
      <c r="AC310" s="133">
        <v>0</v>
      </c>
      <c r="AD310" s="133">
        <v>0</v>
      </c>
      <c r="AE310" s="133">
        <v>0</v>
      </c>
      <c r="AF310" s="133">
        <v>0</v>
      </c>
      <c r="AG310" s="133">
        <v>0</v>
      </c>
      <c r="AH310" s="133">
        <v>0</v>
      </c>
      <c r="AI310" s="133">
        <v>0</v>
      </c>
      <c r="AJ310" s="133">
        <v>0</v>
      </c>
      <c r="AK310" s="133">
        <v>0</v>
      </c>
      <c r="AL310" s="133">
        <v>0</v>
      </c>
      <c r="AM310" s="133">
        <v>0</v>
      </c>
      <c r="AN310" s="123"/>
      <c r="AO310" s="135">
        <f>AVERAGE(D310:O310)</f>
        <v>0</v>
      </c>
      <c r="AP310" s="135">
        <f>AVERAGE(P310:AA310)</f>
        <v>0</v>
      </c>
      <c r="AQ310" s="135">
        <f>AVERAGE(AB310:AM310)</f>
        <v>0</v>
      </c>
    </row>
    <row r="311" spans="1:44" s="64" customFormat="1" ht="13.2" outlineLevel="1">
      <c r="A311" s="147" t="s">
        <v>214</v>
      </c>
      <c r="B311" s="126" t="s">
        <v>245</v>
      </c>
      <c r="C311" s="82"/>
      <c r="D311" s="132">
        <f t="shared" ref="D311" si="1860">-(C308+D308)/2*D309/12</f>
        <v>0</v>
      </c>
      <c r="E311" s="132">
        <f t="shared" ref="E311" si="1861">-(D308+E308)/2*E309/12</f>
        <v>0</v>
      </c>
      <c r="F311" s="132">
        <f t="shared" ref="F311" si="1862">-(E308+F308)/2*F309/12</f>
        <v>0</v>
      </c>
      <c r="G311" s="132">
        <f t="shared" ref="G311" si="1863">-(F308+G308)/2*G309/12</f>
        <v>0</v>
      </c>
      <c r="H311" s="132">
        <f t="shared" ref="H311" si="1864">-(G308+H308)/2*H309/12</f>
        <v>0</v>
      </c>
      <c r="I311" s="132">
        <f t="shared" ref="I311" si="1865">-(H308+I308)/2*I309/12</f>
        <v>0</v>
      </c>
      <c r="J311" s="132">
        <f t="shared" ref="J311" si="1866">-(I308+J308)/2*J309/12</f>
        <v>0</v>
      </c>
      <c r="K311" s="132">
        <f t="shared" ref="K311" si="1867">-(J308+K308)/2*K309/12</f>
        <v>0</v>
      </c>
      <c r="L311" s="132">
        <f t="shared" ref="L311" si="1868">-(K308+L308)/2*L309/12</f>
        <v>0</v>
      </c>
      <c r="M311" s="132">
        <f t="shared" ref="M311" si="1869">-(L308+M308)/2*M309/12</f>
        <v>0</v>
      </c>
      <c r="N311" s="132">
        <f t="shared" ref="N311" si="1870">-(M308+N308)/2*N309/12</f>
        <v>0</v>
      </c>
      <c r="O311" s="132">
        <f t="shared" ref="O311" si="1871">-(N308+O308)/2*O309/12</f>
        <v>0</v>
      </c>
      <c r="P311" s="132">
        <f t="shared" ref="P311" si="1872">-(O308+P308)/2*P309/12</f>
        <v>0</v>
      </c>
      <c r="Q311" s="132">
        <f t="shared" ref="Q311" si="1873">-(P308+Q308)/2*Q309/12</f>
        <v>0</v>
      </c>
      <c r="R311" s="132">
        <f t="shared" ref="R311" si="1874">-(Q308+R308)/2*R309/12</f>
        <v>0</v>
      </c>
      <c r="S311" s="132">
        <f t="shared" ref="S311" si="1875">-(R308+S308)/2*S309/12</f>
        <v>0</v>
      </c>
      <c r="T311" s="132">
        <f t="shared" ref="T311" si="1876">-(S308+T308)/2*T309/12</f>
        <v>0</v>
      </c>
      <c r="U311" s="132">
        <f t="shared" ref="U311" si="1877">-(T308+U308)/2*U309/12</f>
        <v>0</v>
      </c>
      <c r="V311" s="132">
        <f t="shared" ref="V311" si="1878">-(U308+V308)/2*V309/12</f>
        <v>0</v>
      </c>
      <c r="W311" s="132">
        <f t="shared" ref="W311" si="1879">-(V308+W308)/2*W309/12</f>
        <v>0</v>
      </c>
      <c r="X311" s="132">
        <f t="shared" ref="X311" si="1880">-(W308+X308)/2*X309/12</f>
        <v>0</v>
      </c>
      <c r="Y311" s="132">
        <f t="shared" ref="Y311" si="1881">-(X308+Y308)/2*Y309/12</f>
        <v>0</v>
      </c>
      <c r="Z311" s="132">
        <f t="shared" ref="Z311" si="1882">-(Y308+Z308)/2*Z309/12</f>
        <v>0</v>
      </c>
      <c r="AA311" s="132">
        <f t="shared" ref="AA311" si="1883">-(Z308+AA308)/2*AA309/12</f>
        <v>0</v>
      </c>
      <c r="AB311" s="132">
        <f t="shared" ref="AB311" si="1884">-(AA308+AB308)/2*AB309/12</f>
        <v>0</v>
      </c>
      <c r="AC311" s="132">
        <f t="shared" ref="AC311" si="1885">-(AB308+AC308)/2*AC309/12</f>
        <v>0</v>
      </c>
      <c r="AD311" s="132">
        <f t="shared" ref="AD311" si="1886">-(AC308+AD308)/2*AD309/12</f>
        <v>0</v>
      </c>
      <c r="AE311" s="132">
        <f t="shared" ref="AE311" si="1887">-(AD308+AE308)/2*AE309/12</f>
        <v>0</v>
      </c>
      <c r="AF311" s="132">
        <f t="shared" ref="AF311" si="1888">-(AE308+AF308)/2*AF309/12</f>
        <v>0</v>
      </c>
      <c r="AG311" s="132">
        <f t="shared" ref="AG311" si="1889">-(AF308+AG308)/2*AG309/12</f>
        <v>0</v>
      </c>
      <c r="AH311" s="132">
        <f t="shared" ref="AH311" si="1890">-(AG308+AH308)/2*AH309/12</f>
        <v>0</v>
      </c>
      <c r="AI311" s="132">
        <f t="shared" ref="AI311" si="1891">-(AH308+AI308)/2*AI309/12</f>
        <v>0</v>
      </c>
      <c r="AJ311" s="132">
        <f t="shared" ref="AJ311" si="1892">-(AI308+AJ308)/2*AJ309/12</f>
        <v>0</v>
      </c>
      <c r="AK311" s="132">
        <f t="shared" ref="AK311" si="1893">-(AJ308+AK308)/2*AK309/12</f>
        <v>0</v>
      </c>
      <c r="AL311" s="132">
        <f t="shared" ref="AL311" si="1894">-(AK308+AL308)/2*AL309/12</f>
        <v>0</v>
      </c>
      <c r="AM311" s="132">
        <f t="shared" ref="AM311" si="1895">-(AL308+AM308)/2*AM309/12</f>
        <v>0</v>
      </c>
      <c r="AN311" s="123"/>
      <c r="AO311" s="83">
        <f>SUM(D311:O311)</f>
        <v>0</v>
      </c>
      <c r="AP311" s="83">
        <f>SUM(P311:AA311)</f>
        <v>0</v>
      </c>
      <c r="AQ311" s="83">
        <f>SUM(AB311:AM311)</f>
        <v>0</v>
      </c>
    </row>
    <row r="312" spans="1:44" s="64" customFormat="1" ht="13.2" outlineLevel="1">
      <c r="A312" s="147" t="s">
        <v>215</v>
      </c>
      <c r="B312" s="126" t="s">
        <v>245</v>
      </c>
      <c r="C312" s="82"/>
      <c r="D312" s="132">
        <f t="shared" ref="D312" si="1896">(C308+D308)/2*D310/12</f>
        <v>0</v>
      </c>
      <c r="E312" s="132">
        <f t="shared" ref="E312" si="1897">(D308+E308)/2*E310/12</f>
        <v>0</v>
      </c>
      <c r="F312" s="132">
        <f t="shared" ref="F312" si="1898">(E308+F308)/2*F310/12</f>
        <v>0</v>
      </c>
      <c r="G312" s="132">
        <f t="shared" ref="G312" si="1899">(F308+G308)/2*G310/12</f>
        <v>0</v>
      </c>
      <c r="H312" s="132">
        <f t="shared" ref="H312" si="1900">(G308+H308)/2*H310/12</f>
        <v>0</v>
      </c>
      <c r="I312" s="132">
        <f t="shared" ref="I312" si="1901">(H308+I308)/2*I310/12</f>
        <v>0</v>
      </c>
      <c r="J312" s="132">
        <f t="shared" ref="J312" si="1902">(I308+J308)/2*J310/12</f>
        <v>0</v>
      </c>
      <c r="K312" s="132">
        <f t="shared" ref="K312" si="1903">(J308+K308)/2*K310/12</f>
        <v>0</v>
      </c>
      <c r="L312" s="132">
        <f t="shared" ref="L312" si="1904">(K308+L308)/2*L310/12</f>
        <v>0</v>
      </c>
      <c r="M312" s="132">
        <f t="shared" ref="M312" si="1905">(L308+M308)/2*M310/12</f>
        <v>0</v>
      </c>
      <c r="N312" s="132">
        <f t="shared" ref="N312" si="1906">(M308+N308)/2*N310/12</f>
        <v>0</v>
      </c>
      <c r="O312" s="132">
        <f t="shared" ref="O312" si="1907">(N308+O308)/2*O310/12</f>
        <v>0</v>
      </c>
      <c r="P312" s="132">
        <f t="shared" ref="P312" si="1908">(O308+P308)/2*P310/12</f>
        <v>0</v>
      </c>
      <c r="Q312" s="132">
        <f t="shared" ref="Q312" si="1909">(P308+Q308)/2*Q310/12</f>
        <v>0</v>
      </c>
      <c r="R312" s="132">
        <f t="shared" ref="R312" si="1910">(Q308+R308)/2*R310/12</f>
        <v>0</v>
      </c>
      <c r="S312" s="132">
        <f t="shared" ref="S312" si="1911">(R308+S308)/2*S310/12</f>
        <v>0</v>
      </c>
      <c r="T312" s="132">
        <f t="shared" ref="T312" si="1912">(S308+T308)/2*T310/12</f>
        <v>0</v>
      </c>
      <c r="U312" s="132">
        <f t="shared" ref="U312" si="1913">(T308+U308)/2*U310/12</f>
        <v>0</v>
      </c>
      <c r="V312" s="132">
        <f t="shared" ref="V312" si="1914">(U308+V308)/2*V310/12</f>
        <v>0</v>
      </c>
      <c r="W312" s="132">
        <f t="shared" ref="W312" si="1915">(V308+W308)/2*W310/12</f>
        <v>0</v>
      </c>
      <c r="X312" s="132">
        <f t="shared" ref="X312" si="1916">(W308+X308)/2*X310/12</f>
        <v>0</v>
      </c>
      <c r="Y312" s="132">
        <f t="shared" ref="Y312" si="1917">(X308+Y308)/2*Y310/12</f>
        <v>0</v>
      </c>
      <c r="Z312" s="132">
        <f t="shared" ref="Z312" si="1918">(Y308+Z308)/2*Z310/12</f>
        <v>0</v>
      </c>
      <c r="AA312" s="132">
        <f t="shared" ref="AA312" si="1919">(Z308+AA308)/2*AA310/12</f>
        <v>0</v>
      </c>
      <c r="AB312" s="132">
        <f t="shared" ref="AB312" si="1920">(AA308+AB308)/2*AB310/12</f>
        <v>0</v>
      </c>
      <c r="AC312" s="132">
        <f t="shared" ref="AC312" si="1921">(AB308+AC308)/2*AC310/12</f>
        <v>0</v>
      </c>
      <c r="AD312" s="132">
        <f t="shared" ref="AD312" si="1922">(AC308+AD308)/2*AD310/12</f>
        <v>0</v>
      </c>
      <c r="AE312" s="132">
        <f t="shared" ref="AE312" si="1923">(AD308+AE308)/2*AE310/12</f>
        <v>0</v>
      </c>
      <c r="AF312" s="132">
        <f t="shared" ref="AF312" si="1924">(AE308+AF308)/2*AF310/12</f>
        <v>0</v>
      </c>
      <c r="AG312" s="132">
        <f t="shared" ref="AG312" si="1925">(AF308+AG308)/2*AG310/12</f>
        <v>0</v>
      </c>
      <c r="AH312" s="132">
        <f t="shared" ref="AH312" si="1926">(AG308+AH308)/2*AH310/12</f>
        <v>0</v>
      </c>
      <c r="AI312" s="132">
        <f t="shared" ref="AI312" si="1927">(AH308+AI308)/2*AI310/12</f>
        <v>0</v>
      </c>
      <c r="AJ312" s="132">
        <f t="shared" ref="AJ312" si="1928">(AI308+AJ308)/2*AJ310/12</f>
        <v>0</v>
      </c>
      <c r="AK312" s="132">
        <f t="shared" ref="AK312" si="1929">(AJ308+AK308)/2*AK310/12</f>
        <v>0</v>
      </c>
      <c r="AL312" s="132">
        <f t="shared" ref="AL312" si="1930">(AK308+AL308)/2*AL310/12</f>
        <v>0</v>
      </c>
      <c r="AM312" s="132">
        <f t="shared" ref="AM312" si="1931">(AL308+AM308)/2*AM310/12</f>
        <v>0</v>
      </c>
      <c r="AN312" s="123"/>
      <c r="AO312" s="83">
        <f>SUM(D312:O312)</f>
        <v>0</v>
      </c>
      <c r="AP312" s="83">
        <f>SUM(P312:AA312)</f>
        <v>0</v>
      </c>
      <c r="AQ312" s="83">
        <f>SUM(AB312:AM312)</f>
        <v>0</v>
      </c>
    </row>
    <row r="313" spans="1:44" s="64" customFormat="1" ht="13.2" outlineLevel="1">
      <c r="A313" s="147" t="s">
        <v>201</v>
      </c>
      <c r="B313" s="126" t="s">
        <v>245</v>
      </c>
      <c r="C313" s="82"/>
      <c r="D313" s="131">
        <f t="shared" ref="D313:AM313" si="1932">SUM(D311:D312)</f>
        <v>0</v>
      </c>
      <c r="E313" s="131">
        <f t="shared" si="1932"/>
        <v>0</v>
      </c>
      <c r="F313" s="131">
        <f t="shared" si="1932"/>
        <v>0</v>
      </c>
      <c r="G313" s="131">
        <f t="shared" si="1932"/>
        <v>0</v>
      </c>
      <c r="H313" s="131">
        <f t="shared" si="1932"/>
        <v>0</v>
      </c>
      <c r="I313" s="131">
        <f t="shared" si="1932"/>
        <v>0</v>
      </c>
      <c r="J313" s="131">
        <f t="shared" si="1932"/>
        <v>0</v>
      </c>
      <c r="K313" s="131">
        <f t="shared" si="1932"/>
        <v>0</v>
      </c>
      <c r="L313" s="131">
        <f t="shared" si="1932"/>
        <v>0</v>
      </c>
      <c r="M313" s="131">
        <f t="shared" si="1932"/>
        <v>0</v>
      </c>
      <c r="N313" s="131">
        <f t="shared" si="1932"/>
        <v>0</v>
      </c>
      <c r="O313" s="131">
        <f t="shared" si="1932"/>
        <v>0</v>
      </c>
      <c r="P313" s="131">
        <f t="shared" si="1932"/>
        <v>0</v>
      </c>
      <c r="Q313" s="131">
        <f t="shared" si="1932"/>
        <v>0</v>
      </c>
      <c r="R313" s="131">
        <f t="shared" si="1932"/>
        <v>0</v>
      </c>
      <c r="S313" s="131">
        <f t="shared" si="1932"/>
        <v>0</v>
      </c>
      <c r="T313" s="131">
        <f t="shared" si="1932"/>
        <v>0</v>
      </c>
      <c r="U313" s="131">
        <f t="shared" si="1932"/>
        <v>0</v>
      </c>
      <c r="V313" s="131">
        <f t="shared" si="1932"/>
        <v>0</v>
      </c>
      <c r="W313" s="131">
        <f t="shared" si="1932"/>
        <v>0</v>
      </c>
      <c r="X313" s="131">
        <f t="shared" si="1932"/>
        <v>0</v>
      </c>
      <c r="Y313" s="131">
        <f t="shared" si="1932"/>
        <v>0</v>
      </c>
      <c r="Z313" s="131">
        <f t="shared" si="1932"/>
        <v>0</v>
      </c>
      <c r="AA313" s="131">
        <f t="shared" si="1932"/>
        <v>0</v>
      </c>
      <c r="AB313" s="131">
        <f t="shared" si="1932"/>
        <v>0</v>
      </c>
      <c r="AC313" s="131">
        <f t="shared" si="1932"/>
        <v>0</v>
      </c>
      <c r="AD313" s="131">
        <f t="shared" si="1932"/>
        <v>0</v>
      </c>
      <c r="AE313" s="131">
        <f t="shared" si="1932"/>
        <v>0</v>
      </c>
      <c r="AF313" s="131">
        <f t="shared" si="1932"/>
        <v>0</v>
      </c>
      <c r="AG313" s="131">
        <f t="shared" si="1932"/>
        <v>0</v>
      </c>
      <c r="AH313" s="131">
        <f t="shared" si="1932"/>
        <v>0</v>
      </c>
      <c r="AI313" s="131">
        <f t="shared" si="1932"/>
        <v>0</v>
      </c>
      <c r="AJ313" s="131">
        <f t="shared" si="1932"/>
        <v>0</v>
      </c>
      <c r="AK313" s="131">
        <f t="shared" si="1932"/>
        <v>0</v>
      </c>
      <c r="AL313" s="131">
        <f t="shared" si="1932"/>
        <v>0</v>
      </c>
      <c r="AM313" s="131">
        <f t="shared" si="1932"/>
        <v>0</v>
      </c>
      <c r="AN313" s="123"/>
      <c r="AO313" s="83">
        <f>SUM(D313:O313)</f>
        <v>0</v>
      </c>
      <c r="AP313" s="83">
        <f>SUM(P313:AA313)</f>
        <v>0</v>
      </c>
      <c r="AQ313" s="83">
        <f>SUM(AB313:AM313)</f>
        <v>0</v>
      </c>
    </row>
    <row r="314" spans="1:44" outlineLevel="1">
      <c r="A314" s="146" t="s">
        <v>154</v>
      </c>
      <c r="AN314" s="60"/>
    </row>
    <row r="315" spans="1:44" s="86" customFormat="1" outlineLevel="1">
      <c r="A315" s="147" t="s">
        <v>213</v>
      </c>
      <c r="B315" s="126" t="s">
        <v>161</v>
      </c>
      <c r="C315" s="79"/>
      <c r="D315" s="132">
        <f>D325+D336*'0'!D$16+D347*'0'!D$19+D358*'0'!D$17+D369*'0'!D$18</f>
        <v>7825.5</v>
      </c>
      <c r="E315" s="132">
        <f>E325+E336*'0'!E$16+E347*'0'!E$19+E358*'0'!E$17+E369*'0'!E$18</f>
        <v>8990.6</v>
      </c>
      <c r="F315" s="132">
        <f>F325+F336*'0'!F$16+F347*'0'!F$19+F358*'0'!F$17+F369*'0'!F$18</f>
        <v>10638.25</v>
      </c>
      <c r="G315" s="132">
        <f>G325+G336*'0'!G$16+G347*'0'!G$19+G358*'0'!G$17+G369*'0'!G$18</f>
        <v>12633.685000000001</v>
      </c>
      <c r="H315" s="132">
        <f>H325+H336*'0'!H$16+H347*'0'!H$19+H358*'0'!H$17+H369*'0'!H$18</f>
        <v>15033.414999999999</v>
      </c>
      <c r="I315" s="132">
        <f>I325+I336*'0'!I$16+I347*'0'!I$19+I358*'0'!I$17+I369*'0'!I$18</f>
        <v>17916.385000000002</v>
      </c>
      <c r="J315" s="132">
        <f>J325+J336*'0'!J$16+J347*'0'!J$19+J358*'0'!J$17+J369*'0'!J$18</f>
        <v>21399.305</v>
      </c>
      <c r="K315" s="132">
        <f>K325+K336*'0'!K$16+K347*'0'!K$19+K358*'0'!K$17+K369*'0'!K$18</f>
        <v>24333.11</v>
      </c>
      <c r="L315" s="132">
        <f>L325+L336*'0'!L$16+L347*'0'!L$19+L358*'0'!L$17+L369*'0'!L$18</f>
        <v>29126.020000000004</v>
      </c>
      <c r="M315" s="132">
        <f>M325+M336*'0'!M$16+M347*'0'!M$19+M358*'0'!M$17+M369*'0'!M$18</f>
        <v>34981.275000000001</v>
      </c>
      <c r="N315" s="132">
        <f>N325+N336*'0'!N$16+N347*'0'!N$19+N358*'0'!N$17+N369*'0'!N$18</f>
        <v>41359.584000000003</v>
      </c>
      <c r="O315" s="132">
        <f>O325+O336*'0'!O$16+O347*'0'!O$19+O358*'0'!O$17+O369*'0'!O$18</f>
        <v>48144.947999999997</v>
      </c>
      <c r="P315" s="132">
        <f>P325+P336*'0'!P$16+P347*'0'!P$19+P358*'0'!P$17+P369*'0'!P$18</f>
        <v>51013.872000000003</v>
      </c>
      <c r="Q315" s="132">
        <f>Q325+Q336*'0'!Q$16+Q347*'0'!Q$19+Q358*'0'!Q$17+Q369*'0'!Q$18</f>
        <v>57115.012000000002</v>
      </c>
      <c r="R315" s="132">
        <f>R325+R336*'0'!R$16+R347*'0'!R$19+R358*'0'!R$17+R369*'0'!R$18</f>
        <v>65569.735000000001</v>
      </c>
      <c r="S315" s="132">
        <f>S325+S336*'0'!S$16+S347*'0'!S$19+S358*'0'!S$17+S369*'0'!S$18</f>
        <v>75376.56</v>
      </c>
      <c r="T315" s="132">
        <f>T325+T336*'0'!T$16+T347*'0'!T$19+T358*'0'!T$17+T369*'0'!T$18</f>
        <v>86628.634999999995</v>
      </c>
      <c r="U315" s="132">
        <f>U325+U336*'0'!U$16+U347*'0'!U$19+U358*'0'!U$17+U369*'0'!U$18</f>
        <v>99616.834999999992</v>
      </c>
      <c r="V315" s="132">
        <f>V325+V336*'0'!V$16+V347*'0'!V$19+V358*'0'!V$17+V369*'0'!V$18</f>
        <v>114503.85999999999</v>
      </c>
      <c r="W315" s="132">
        <f>W325+W336*'0'!W$16+W347*'0'!W$19+W358*'0'!W$17+W369*'0'!W$18</f>
        <v>126497.0125</v>
      </c>
      <c r="X315" s="132">
        <f>X325+X336*'0'!X$16+X347*'0'!X$19+X358*'0'!X$17+X369*'0'!X$18</f>
        <v>145444.38750000001</v>
      </c>
      <c r="Y315" s="132">
        <f>Y325+Y336*'0'!Y$16+Y347*'0'!Y$19+Y358*'0'!Y$17+Y369*'0'!Y$18</f>
        <v>167225.91249999998</v>
      </c>
      <c r="Z315" s="132">
        <f>Z325+Z336*'0'!Z$16+Z347*'0'!Z$19+Z358*'0'!Z$17+Z369*'0'!Z$18</f>
        <v>189762.88</v>
      </c>
      <c r="AA315" s="132">
        <f>AA325+AA336*'0'!AA$16+AA347*'0'!AA$19+AA358*'0'!AA$17+AA369*'0'!AA$18</f>
        <v>212511</v>
      </c>
      <c r="AB315" s="132">
        <f>AB325+AB336*'0'!AB$16+AB347*'0'!AB$19+AB358*'0'!AB$17+AB369*'0'!AB$18</f>
        <v>225253.96000000002</v>
      </c>
      <c r="AC315" s="132">
        <f>AC325+AC336*'0'!AC$16+AC347*'0'!AC$19+AC358*'0'!AC$17+AC369*'0'!AC$18</f>
        <v>252236.4</v>
      </c>
      <c r="AD315" s="132">
        <f>AD325+AD336*'0'!AD$16+AD347*'0'!AD$19+AD358*'0'!AD$17+AD369*'0'!AD$18</f>
        <v>290052.97499999998</v>
      </c>
      <c r="AE315" s="132">
        <f>AE325+AE336*'0'!AE$16+AE347*'0'!AE$19+AE358*'0'!AE$17+AE369*'0'!AE$18</f>
        <v>333509.67500000005</v>
      </c>
      <c r="AF315" s="132">
        <f>AF325+AF336*'0'!AF$16+AF347*'0'!AF$19+AF358*'0'!AF$17+AF369*'0'!AF$18</f>
        <v>383513.65</v>
      </c>
      <c r="AG315" s="132">
        <f>AG325+AG336*'0'!AG$16+AG347*'0'!AG$19+AG358*'0'!AG$17+AG369*'0'!AG$18</f>
        <v>441000.22499999998</v>
      </c>
      <c r="AH315" s="132">
        <f>AH325+AH336*'0'!AH$16+AH347*'0'!AH$19+AH358*'0'!AH$17+AH369*'0'!AH$18</f>
        <v>507145.60000000003</v>
      </c>
      <c r="AI315" s="132">
        <f>AI325+AI336*'0'!AI$16+AI347*'0'!AI$19+AI358*'0'!AI$17+AI369*'0'!AI$18</f>
        <v>560351.58500000008</v>
      </c>
      <c r="AJ315" s="132">
        <f>AJ325+AJ336*'0'!AJ$16+AJ347*'0'!AJ$19+AJ358*'0'!AJ$17+AJ369*'0'!AJ$18</f>
        <v>644352.65999999992</v>
      </c>
      <c r="AK315" s="132">
        <f>AK325+AK336*'0'!AK$16+AK347*'0'!AK$19+AK358*'0'!AK$17+AK369*'0'!AK$18</f>
        <v>740966.53500000003</v>
      </c>
      <c r="AL315" s="132">
        <f>AL325+AL336*'0'!AL$16+AL347*'0'!AL$19+AL358*'0'!AL$17+AL369*'0'!AL$18</f>
        <v>840979.4850000001</v>
      </c>
      <c r="AM315" s="132">
        <f>AM325+AM336*'0'!AM$16+AM347*'0'!AM$19+AM358*'0'!AM$17+AM369*'0'!AM$18</f>
        <v>941874.58500000008</v>
      </c>
      <c r="AN315" s="84"/>
      <c r="AO315" s="83">
        <f>O315</f>
        <v>48144.947999999997</v>
      </c>
      <c r="AP315" s="83">
        <f>AA315</f>
        <v>212511</v>
      </c>
      <c r="AQ315" s="83">
        <f>AM315</f>
        <v>941874.58500000008</v>
      </c>
      <c r="AR315" s="85"/>
    </row>
    <row r="316" spans="1:44" s="64" customFormat="1" ht="13.2" outlineLevel="1">
      <c r="A316" s="147" t="s">
        <v>214</v>
      </c>
      <c r="B316" s="126" t="s">
        <v>161</v>
      </c>
      <c r="C316" s="82"/>
      <c r="D316" s="132">
        <f>D328+D339*'0'!D$16+D350*'0'!D$19+D361*'0'!D$17+D372*'0'!D$18</f>
        <v>0</v>
      </c>
      <c r="E316" s="132">
        <f>E328+E339*'0'!E$16+E350*'0'!E$19+E361*'0'!E$17+E372*'0'!E$18</f>
        <v>0</v>
      </c>
      <c r="F316" s="132">
        <f>F328+F339*'0'!F$16+F350*'0'!F$19+F361*'0'!F$17+F372*'0'!F$18</f>
        <v>0</v>
      </c>
      <c r="G316" s="132">
        <f>G328+G339*'0'!G$16+G350*'0'!G$19+G361*'0'!G$17+G372*'0'!G$18</f>
        <v>0</v>
      </c>
      <c r="H316" s="132">
        <f>H328+H339*'0'!H$16+H350*'0'!H$19+H361*'0'!H$17+H372*'0'!H$18</f>
        <v>0</v>
      </c>
      <c r="I316" s="132">
        <f>I328+I339*'0'!I$16+I350*'0'!I$19+I361*'0'!I$17+I372*'0'!I$18</f>
        <v>0</v>
      </c>
      <c r="J316" s="132">
        <f>J328+J339*'0'!J$16+J350*'0'!J$19+J361*'0'!J$17+J372*'0'!J$18</f>
        <v>0</v>
      </c>
      <c r="K316" s="132">
        <f>K328+K339*'0'!K$16+K350*'0'!K$19+K361*'0'!K$17+K372*'0'!K$18</f>
        <v>0</v>
      </c>
      <c r="L316" s="132">
        <f>L328+L339*'0'!L$16+L350*'0'!L$19+L361*'0'!L$17+L372*'0'!L$18</f>
        <v>0</v>
      </c>
      <c r="M316" s="132">
        <f>M328+M339*'0'!M$16+M350*'0'!M$19+M361*'0'!M$17+M372*'0'!M$18</f>
        <v>0</v>
      </c>
      <c r="N316" s="132">
        <f>N328+N339*'0'!N$16+N350*'0'!N$19+N361*'0'!N$17+N372*'0'!N$18</f>
        <v>0</v>
      </c>
      <c r="O316" s="132">
        <f>O328+O339*'0'!O$16+O350*'0'!O$19+O361*'0'!O$17+O372*'0'!O$18</f>
        <v>0</v>
      </c>
      <c r="P316" s="132">
        <f>P328+P339*'0'!P$16+P350*'0'!P$19+P361*'0'!P$17+P372*'0'!P$18</f>
        <v>0</v>
      </c>
      <c r="Q316" s="132">
        <f>Q328+Q339*'0'!Q$16+Q350*'0'!Q$19+Q361*'0'!Q$17+Q372*'0'!Q$18</f>
        <v>0</v>
      </c>
      <c r="R316" s="132">
        <f>R328+R339*'0'!R$16+R350*'0'!R$19+R361*'0'!R$17+R372*'0'!R$18</f>
        <v>0</v>
      </c>
      <c r="S316" s="132">
        <f>S328+S339*'0'!S$16+S350*'0'!S$19+S361*'0'!S$17+S372*'0'!S$18</f>
        <v>0</v>
      </c>
      <c r="T316" s="132">
        <f>T328+T339*'0'!T$16+T350*'0'!T$19+T361*'0'!T$17+T372*'0'!T$18</f>
        <v>0</v>
      </c>
      <c r="U316" s="132">
        <f>U328+U339*'0'!U$16+U350*'0'!U$19+U361*'0'!U$17+U372*'0'!U$18</f>
        <v>0</v>
      </c>
      <c r="V316" s="132">
        <f>V328+V339*'0'!V$16+V350*'0'!V$19+V361*'0'!V$17+V372*'0'!V$18</f>
        <v>0</v>
      </c>
      <c r="W316" s="132">
        <f>W328+W339*'0'!W$16+W350*'0'!W$19+W361*'0'!W$17+W372*'0'!W$18</f>
        <v>0</v>
      </c>
      <c r="X316" s="132">
        <f>X328+X339*'0'!X$16+X350*'0'!X$19+X361*'0'!X$17+X372*'0'!X$18</f>
        <v>0</v>
      </c>
      <c r="Y316" s="132">
        <f>Y328+Y339*'0'!Y$16+Y350*'0'!Y$19+Y361*'0'!Y$17+Y372*'0'!Y$18</f>
        <v>0</v>
      </c>
      <c r="Z316" s="132">
        <f>Z328+Z339*'0'!Z$16+Z350*'0'!Z$19+Z361*'0'!Z$17+Z372*'0'!Z$18</f>
        <v>0</v>
      </c>
      <c r="AA316" s="132">
        <f>AA328+AA339*'0'!AA$16+AA350*'0'!AA$19+AA361*'0'!AA$17+AA372*'0'!AA$18</f>
        <v>0</v>
      </c>
      <c r="AB316" s="132">
        <f>AB328+AB339*'0'!AB$16+AB350*'0'!AB$19+AB361*'0'!AB$17+AB372*'0'!AB$18</f>
        <v>0</v>
      </c>
      <c r="AC316" s="132">
        <f>AC328+AC339*'0'!AC$16+AC350*'0'!AC$19+AC361*'0'!AC$17+AC372*'0'!AC$18</f>
        <v>0</v>
      </c>
      <c r="AD316" s="132">
        <f>AD328+AD339*'0'!AD$16+AD350*'0'!AD$19+AD361*'0'!AD$17+AD372*'0'!AD$18</f>
        <v>0</v>
      </c>
      <c r="AE316" s="132">
        <f>AE328+AE339*'0'!AE$16+AE350*'0'!AE$19+AE361*'0'!AE$17+AE372*'0'!AE$18</f>
        <v>0</v>
      </c>
      <c r="AF316" s="132">
        <f>AF328+AF339*'0'!AF$16+AF350*'0'!AF$19+AF361*'0'!AF$17+AF372*'0'!AF$18</f>
        <v>0</v>
      </c>
      <c r="AG316" s="132">
        <f>AG328+AG339*'0'!AG$16+AG350*'0'!AG$19+AG361*'0'!AG$17+AG372*'0'!AG$18</f>
        <v>0</v>
      </c>
      <c r="AH316" s="132">
        <f>AH328+AH339*'0'!AH$16+AH350*'0'!AH$19+AH361*'0'!AH$17+AH372*'0'!AH$18</f>
        <v>0</v>
      </c>
      <c r="AI316" s="132">
        <f>AI328+AI339*'0'!AI$16+AI350*'0'!AI$19+AI361*'0'!AI$17+AI372*'0'!AI$18</f>
        <v>0</v>
      </c>
      <c r="AJ316" s="132">
        <f>AJ328+AJ339*'0'!AJ$16+AJ350*'0'!AJ$19+AJ361*'0'!AJ$17+AJ372*'0'!AJ$18</f>
        <v>0</v>
      </c>
      <c r="AK316" s="132">
        <f>AK328+AK339*'0'!AK$16+AK350*'0'!AK$19+AK361*'0'!AK$17+AK372*'0'!AK$18</f>
        <v>0</v>
      </c>
      <c r="AL316" s="132">
        <f>AL328+AL339*'0'!AL$16+AL350*'0'!AL$19+AL361*'0'!AL$17+AL372*'0'!AL$18</f>
        <v>0</v>
      </c>
      <c r="AM316" s="132">
        <f>AM328+AM339*'0'!AM$16+AM350*'0'!AM$19+AM361*'0'!AM$17+AM372*'0'!AM$18</f>
        <v>0</v>
      </c>
      <c r="AN316" s="123"/>
      <c r="AO316" s="83">
        <f>SUM(D316:O316)</f>
        <v>0</v>
      </c>
      <c r="AP316" s="83">
        <f>SUM(P316:AA316)</f>
        <v>0</v>
      </c>
      <c r="AQ316" s="83">
        <f>SUM(AB316:AM316)</f>
        <v>0</v>
      </c>
      <c r="AR316" s="124"/>
    </row>
    <row r="317" spans="1:44" s="64" customFormat="1" ht="13.2" outlineLevel="1">
      <c r="A317" s="147" t="s">
        <v>215</v>
      </c>
      <c r="B317" s="126" t="s">
        <v>161</v>
      </c>
      <c r="C317" s="82"/>
      <c r="D317" s="132">
        <f>D329+D340*'0'!D$16+D351*'0'!D$19+D362*'0'!D$17+D373*'0'!D$18</f>
        <v>22.24283333333333</v>
      </c>
      <c r="E317" s="132">
        <f>E329+E340*'0'!E$16+E351*'0'!E$19+E362*'0'!E$17+E373*'0'!E$18</f>
        <v>47.534233333333333</v>
      </c>
      <c r="F317" s="132">
        <f>F329+F340*'0'!F$16+F351*'0'!F$19+F362*'0'!F$17+F373*'0'!F$18</f>
        <v>54.805649999999993</v>
      </c>
      <c r="G317" s="132">
        <f>G329+G340*'0'!G$16+G351*'0'!G$19+G362*'0'!G$17+G373*'0'!G$18</f>
        <v>64.108348333333325</v>
      </c>
      <c r="H317" s="132">
        <f>H329+H340*'0'!H$16+H351*'0'!H$19+H362*'0'!H$17+H373*'0'!H$18</f>
        <v>75.219899999999996</v>
      </c>
      <c r="I317" s="132">
        <f>I329+I340*'0'!I$16+I351*'0'!I$19+I362*'0'!I$17+I373*'0'!I$18</f>
        <v>88.358233333333317</v>
      </c>
      <c r="J317" s="132">
        <f>J329+J340*'0'!J$16+J351*'0'!J$19+J362*'0'!J$17+J373*'0'!J$18</f>
        <v>103.96914999999998</v>
      </c>
      <c r="K317" s="132">
        <f>K329+K340*'0'!K$16+K351*'0'!K$19+K362*'0'!K$17+K373*'0'!K$18</f>
        <v>119.48452499999999</v>
      </c>
      <c r="L317" s="132">
        <f>L329+L340*'0'!L$16+L351*'0'!L$19+L362*'0'!L$17+L373*'0'!L$18</f>
        <v>137.83621666666664</v>
      </c>
      <c r="M317" s="132">
        <f>M329+M340*'0'!M$16+M351*'0'!M$19+M362*'0'!M$17+M373*'0'!M$18</f>
        <v>162.812825</v>
      </c>
      <c r="N317" s="132">
        <f>N329+N340*'0'!N$16+N351*'0'!N$19+N362*'0'!N$17+N373*'0'!N$18</f>
        <v>191.10623166666667</v>
      </c>
      <c r="O317" s="132">
        <f>O329+O340*'0'!O$16+O351*'0'!O$19+O362*'0'!O$17+O373*'0'!O$18</f>
        <v>221.14295333333331</v>
      </c>
      <c r="P317" s="132">
        <f>P329+P340*'0'!P$16+P351*'0'!P$19+P362*'0'!P$17+P373*'0'!P$18</f>
        <v>243.5770333333333</v>
      </c>
      <c r="Q317" s="132">
        <f>Q329+Q340*'0'!Q$16+Q351*'0'!Q$19+Q362*'0'!Q$17+Q373*'0'!Q$18</f>
        <v>265.59127333333333</v>
      </c>
      <c r="R317" s="132">
        <f>R329+R340*'0'!R$16+R351*'0'!R$19+R362*'0'!R$17+R373*'0'!R$18</f>
        <v>301.26754433333332</v>
      </c>
      <c r="S317" s="132">
        <f>S329+S340*'0'!S$16+S351*'0'!S$19+S362*'0'!S$17+S373*'0'!S$18</f>
        <v>346.33132433333333</v>
      </c>
      <c r="T317" s="132">
        <f>T329+T340*'0'!T$16+T351*'0'!T$19+T362*'0'!T$17+T373*'0'!T$18</f>
        <v>398.06787766666662</v>
      </c>
      <c r="U317" s="132">
        <f>U329+U340*'0'!U$16+U351*'0'!U$19+U362*'0'!U$17+U373*'0'!U$18</f>
        <v>457.60273933333332</v>
      </c>
      <c r="V317" s="132">
        <f>V329+V340*'0'!V$16+V351*'0'!V$19+V362*'0'!V$17+V373*'0'!V$18</f>
        <v>526.06144433333338</v>
      </c>
      <c r="W317" s="132">
        <f>W329+W340*'0'!W$16+W351*'0'!W$19+W362*'0'!W$17+W373*'0'!W$18</f>
        <v>592.0487005</v>
      </c>
      <c r="X317" s="132">
        <f>X329+X340*'0'!X$16+X351*'0'!X$19+X362*'0'!X$17+X373*'0'!X$18</f>
        <v>668.03805333333332</v>
      </c>
      <c r="Y317" s="132">
        <f>Y329+Y340*'0'!Y$16+Y351*'0'!Y$19+Y362*'0'!Y$17+Y373*'0'!Y$18</f>
        <v>768.08727333333331</v>
      </c>
      <c r="Z317" s="132">
        <f>Z329+Z340*'0'!Z$16+Z351*'0'!Z$19+Z362*'0'!Z$17+Z373*'0'!Z$18</f>
        <v>876.94778316666668</v>
      </c>
      <c r="AA317" s="132">
        <f>AA329+AA340*'0'!AA$16+AA351*'0'!AA$19+AA362*'0'!AA$17+AA373*'0'!AA$18</f>
        <v>988.19555733333334</v>
      </c>
      <c r="AB317" s="132">
        <f>AB329+AB340*'0'!AB$16+AB351*'0'!AB$19+AB362*'0'!AB$17+AB373*'0'!AB$18</f>
        <v>1075.3740079999998</v>
      </c>
      <c r="AC317" s="132">
        <f>AC329+AC340*'0'!AC$16+AC351*'0'!AC$19+AC362*'0'!AC$17+AC373*'0'!AC$18</f>
        <v>1172.9375946666667</v>
      </c>
      <c r="AD317" s="132">
        <f>AD329+AD340*'0'!AD$16+AD351*'0'!AD$19+AD362*'0'!AD$17+AD373*'0'!AD$18</f>
        <v>1332.090375</v>
      </c>
      <c r="AE317" s="132">
        <f>AE329+AE340*'0'!AE$16+AE351*'0'!AE$19+AE362*'0'!AE$17+AE373*'0'!AE$18</f>
        <v>1531.69697</v>
      </c>
      <c r="AF317" s="132">
        <f>AF329+AF340*'0'!AF$16+AF351*'0'!AF$19+AF362*'0'!AF$17+AF373*'0'!AF$18</f>
        <v>1761.2294183333333</v>
      </c>
      <c r="AG317" s="132">
        <f>AG329+AG340*'0'!AG$16+AG351*'0'!AG$19+AG362*'0'!AG$17+AG373*'0'!AG$18</f>
        <v>2025.2371416666667</v>
      </c>
      <c r="AH317" s="132">
        <f>AH329+AH340*'0'!AH$16+AH351*'0'!AH$19+AH362*'0'!AH$17+AH373*'0'!AH$18</f>
        <v>2328.9032516666666</v>
      </c>
      <c r="AI317" s="132">
        <f>AI329+AI340*'0'!AI$16+AI351*'0'!AI$19+AI362*'0'!AI$17+AI373*'0'!AI$18</f>
        <v>2622.042813</v>
      </c>
      <c r="AJ317" s="132">
        <f>AJ329+AJ340*'0'!AJ$16+AJ351*'0'!AJ$19+AJ362*'0'!AJ$17+AJ373*'0'!AJ$18</f>
        <v>2958.9929010000001</v>
      </c>
      <c r="AK317" s="132">
        <f>AK329+AK340*'0'!AK$16+AK351*'0'!AK$19+AK362*'0'!AK$17+AK373*'0'!AK$18</f>
        <v>3402.5557443333337</v>
      </c>
      <c r="AL317" s="132">
        <f>AL329+AL340*'0'!AL$16+AL351*'0'!AL$19+AL362*'0'!AL$17+AL373*'0'!AL$18</f>
        <v>3885.4776293333325</v>
      </c>
      <c r="AM317" s="132">
        <f>AM329+AM340*'0'!AM$16+AM351*'0'!AM$19+AM362*'0'!AM$17+AM373*'0'!AM$18</f>
        <v>4378.9180193333332</v>
      </c>
      <c r="AN317" s="123"/>
      <c r="AO317" s="83">
        <f>SUM(D317:O317)</f>
        <v>1288.6210999999998</v>
      </c>
      <c r="AP317" s="83">
        <f>SUM(P317:AA317)</f>
        <v>6431.8166043333331</v>
      </c>
      <c r="AQ317" s="83">
        <f>SUM(AB317:AM317)</f>
        <v>28475.455866333334</v>
      </c>
      <c r="AR317" s="124"/>
    </row>
    <row r="318" spans="1:44" s="64" customFormat="1" ht="13.2" outlineLevel="1">
      <c r="A318" s="147" t="s">
        <v>201</v>
      </c>
      <c r="B318" s="126" t="s">
        <v>161</v>
      </c>
      <c r="C318" s="82"/>
      <c r="D318" s="132">
        <f>D330+D341*'0'!D$16+D352*'0'!D$19+D363*'0'!D$17+D374*'0'!D$18</f>
        <v>22.24283333333333</v>
      </c>
      <c r="E318" s="132">
        <f>E330+E341*'0'!E$16+E352*'0'!E$19+E363*'0'!E$17+E374*'0'!E$18</f>
        <v>47.534233333333333</v>
      </c>
      <c r="F318" s="132">
        <f>F330+F341*'0'!F$16+F352*'0'!F$19+F363*'0'!F$17+F374*'0'!F$18</f>
        <v>54.805649999999993</v>
      </c>
      <c r="G318" s="132">
        <f>G330+G341*'0'!G$16+G352*'0'!G$19+G363*'0'!G$17+G374*'0'!G$18</f>
        <v>64.108348333333325</v>
      </c>
      <c r="H318" s="132">
        <f>H330+H341*'0'!H$16+H352*'0'!H$19+H363*'0'!H$17+H374*'0'!H$18</f>
        <v>75.219899999999996</v>
      </c>
      <c r="I318" s="132">
        <f>I330+I341*'0'!I$16+I352*'0'!I$19+I363*'0'!I$17+I374*'0'!I$18</f>
        <v>88.358233333333317</v>
      </c>
      <c r="J318" s="132">
        <f>J330+J341*'0'!J$16+J352*'0'!J$19+J363*'0'!J$17+J374*'0'!J$18</f>
        <v>103.96914999999998</v>
      </c>
      <c r="K318" s="132">
        <f>K330+K341*'0'!K$16+K352*'0'!K$19+K363*'0'!K$17+K374*'0'!K$18</f>
        <v>119.48452499999999</v>
      </c>
      <c r="L318" s="132">
        <f>L330+L341*'0'!L$16+L352*'0'!L$19+L363*'0'!L$17+L374*'0'!L$18</f>
        <v>137.83621666666664</v>
      </c>
      <c r="M318" s="132">
        <f>M330+M341*'0'!M$16+M352*'0'!M$19+M363*'0'!M$17+M374*'0'!M$18</f>
        <v>162.812825</v>
      </c>
      <c r="N318" s="132">
        <f>N330+N341*'0'!N$16+N352*'0'!N$19+N363*'0'!N$17+N374*'0'!N$18</f>
        <v>191.10623166666667</v>
      </c>
      <c r="O318" s="132">
        <f>O330+O341*'0'!O$16+O352*'0'!O$19+O363*'0'!O$17+O374*'0'!O$18</f>
        <v>221.14295333333331</v>
      </c>
      <c r="P318" s="132">
        <f>P330+P341*'0'!P$16+P352*'0'!P$19+P363*'0'!P$17+P374*'0'!P$18</f>
        <v>243.5770333333333</v>
      </c>
      <c r="Q318" s="132">
        <f>Q330+Q341*'0'!Q$16+Q352*'0'!Q$19+Q363*'0'!Q$17+Q374*'0'!Q$18</f>
        <v>265.59127333333333</v>
      </c>
      <c r="R318" s="132">
        <f>R330+R341*'0'!R$16+R352*'0'!R$19+R363*'0'!R$17+R374*'0'!R$18</f>
        <v>301.26754433333332</v>
      </c>
      <c r="S318" s="132">
        <f>S330+S341*'0'!S$16+S352*'0'!S$19+S363*'0'!S$17+S374*'0'!S$18</f>
        <v>346.33132433333333</v>
      </c>
      <c r="T318" s="132">
        <f>T330+T341*'0'!T$16+T352*'0'!T$19+T363*'0'!T$17+T374*'0'!T$18</f>
        <v>398.06787766666662</v>
      </c>
      <c r="U318" s="132">
        <f>U330+U341*'0'!U$16+U352*'0'!U$19+U363*'0'!U$17+U374*'0'!U$18</f>
        <v>457.60273933333332</v>
      </c>
      <c r="V318" s="132">
        <f>V330+V341*'0'!V$16+V352*'0'!V$19+V363*'0'!V$17+V374*'0'!V$18</f>
        <v>526.06144433333338</v>
      </c>
      <c r="W318" s="132">
        <f>W330+W341*'0'!W$16+W352*'0'!W$19+W363*'0'!W$17+W374*'0'!W$18</f>
        <v>592.0487005</v>
      </c>
      <c r="X318" s="132">
        <f>X330+X341*'0'!X$16+X352*'0'!X$19+X363*'0'!X$17+X374*'0'!X$18</f>
        <v>668.03805333333332</v>
      </c>
      <c r="Y318" s="132">
        <f>Y330+Y341*'0'!Y$16+Y352*'0'!Y$19+Y363*'0'!Y$17+Y374*'0'!Y$18</f>
        <v>768.08727333333331</v>
      </c>
      <c r="Z318" s="132">
        <f>Z330+Z341*'0'!Z$16+Z352*'0'!Z$19+Z363*'0'!Z$17+Z374*'0'!Z$18</f>
        <v>876.94778316666668</v>
      </c>
      <c r="AA318" s="132">
        <f>AA330+AA341*'0'!AA$16+AA352*'0'!AA$19+AA363*'0'!AA$17+AA374*'0'!AA$18</f>
        <v>988.19555733333334</v>
      </c>
      <c r="AB318" s="132">
        <f>AB330+AB341*'0'!AB$16+AB352*'0'!AB$19+AB363*'0'!AB$17+AB374*'0'!AB$18</f>
        <v>1075.3740079999998</v>
      </c>
      <c r="AC318" s="132">
        <f>AC330+AC341*'0'!AC$16+AC352*'0'!AC$19+AC363*'0'!AC$17+AC374*'0'!AC$18</f>
        <v>1172.9375946666667</v>
      </c>
      <c r="AD318" s="132">
        <f>AD330+AD341*'0'!AD$16+AD352*'0'!AD$19+AD363*'0'!AD$17+AD374*'0'!AD$18</f>
        <v>1332.090375</v>
      </c>
      <c r="AE318" s="132">
        <f>AE330+AE341*'0'!AE$16+AE352*'0'!AE$19+AE363*'0'!AE$17+AE374*'0'!AE$18</f>
        <v>1531.69697</v>
      </c>
      <c r="AF318" s="132">
        <f>AF330+AF341*'0'!AF$16+AF352*'0'!AF$19+AF363*'0'!AF$17+AF374*'0'!AF$18</f>
        <v>1761.2294183333333</v>
      </c>
      <c r="AG318" s="132">
        <f>AG330+AG341*'0'!AG$16+AG352*'0'!AG$19+AG363*'0'!AG$17+AG374*'0'!AG$18</f>
        <v>2025.2371416666667</v>
      </c>
      <c r="AH318" s="132">
        <f>AH330+AH341*'0'!AH$16+AH352*'0'!AH$19+AH363*'0'!AH$17+AH374*'0'!AH$18</f>
        <v>2328.9032516666666</v>
      </c>
      <c r="AI318" s="132">
        <f>AI330+AI341*'0'!AI$16+AI352*'0'!AI$19+AI363*'0'!AI$17+AI374*'0'!AI$18</f>
        <v>2622.042813</v>
      </c>
      <c r="AJ318" s="132">
        <f>AJ330+AJ341*'0'!AJ$16+AJ352*'0'!AJ$19+AJ363*'0'!AJ$17+AJ374*'0'!AJ$18</f>
        <v>2958.9929010000001</v>
      </c>
      <c r="AK318" s="132">
        <f>AK330+AK341*'0'!AK$16+AK352*'0'!AK$19+AK363*'0'!AK$17+AK374*'0'!AK$18</f>
        <v>3402.5557443333337</v>
      </c>
      <c r="AL318" s="132">
        <f>AL330+AL341*'0'!AL$16+AL352*'0'!AL$19+AL363*'0'!AL$17+AL374*'0'!AL$18</f>
        <v>3885.4776293333325</v>
      </c>
      <c r="AM318" s="132">
        <f>AM330+AM341*'0'!AM$16+AM352*'0'!AM$19+AM363*'0'!AM$17+AM374*'0'!AM$18</f>
        <v>4378.9180193333332</v>
      </c>
      <c r="AN318" s="123"/>
      <c r="AO318" s="83">
        <f t="shared" ref="AO318:AO319" si="1933">SUM(D318:O318)</f>
        <v>1288.6210999999998</v>
      </c>
      <c r="AP318" s="83">
        <f t="shared" ref="AP318:AP319" si="1934">SUM(P318:AA318)</f>
        <v>6431.8166043333331</v>
      </c>
      <c r="AQ318" s="83">
        <f>SUM(AB318:AM318)</f>
        <v>28475.455866333334</v>
      </c>
      <c r="AR318" s="124"/>
    </row>
    <row r="319" spans="1:44" s="64" customFormat="1" ht="13.2" outlineLevel="1">
      <c r="A319" s="147" t="s">
        <v>177</v>
      </c>
      <c r="B319" s="126" t="s">
        <v>161</v>
      </c>
      <c r="C319" s="8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  <c r="AC319" s="132"/>
      <c r="AD319" s="132"/>
      <c r="AE319" s="132"/>
      <c r="AF319" s="132"/>
      <c r="AG319" s="132"/>
      <c r="AH319" s="132"/>
      <c r="AI319" s="132"/>
      <c r="AJ319" s="132"/>
      <c r="AK319" s="132"/>
      <c r="AL319" s="132"/>
      <c r="AM319" s="132"/>
      <c r="AN319" s="123"/>
      <c r="AO319" s="83">
        <f t="shared" si="1933"/>
        <v>0</v>
      </c>
      <c r="AP319" s="83">
        <f t="shared" si="1934"/>
        <v>0</v>
      </c>
      <c r="AQ319" s="83">
        <f t="shared" ref="AQ319" si="1935">SUM(AB319:AM319)</f>
        <v>0</v>
      </c>
      <c r="AR319" s="124"/>
    </row>
    <row r="320" spans="1:44" outlineLevel="1">
      <c r="A320" s="145" t="s">
        <v>190</v>
      </c>
    </row>
    <row r="321" spans="1:43" s="64" customFormat="1" ht="13.2" outlineLevel="1">
      <c r="A321" s="147" t="s">
        <v>225</v>
      </c>
      <c r="B321" s="122" t="s">
        <v>158</v>
      </c>
      <c r="C321" s="125"/>
      <c r="D321" s="89">
        <v>100</v>
      </c>
      <c r="E321" s="89">
        <f>D321+E323</f>
        <v>112</v>
      </c>
      <c r="F321" s="89">
        <f t="shared" ref="F321:AM321" si="1936">E321+F323</f>
        <v>128</v>
      </c>
      <c r="G321" s="89">
        <f t="shared" si="1936"/>
        <v>147</v>
      </c>
      <c r="H321" s="89">
        <f t="shared" si="1936"/>
        <v>169</v>
      </c>
      <c r="I321" s="89">
        <f t="shared" si="1936"/>
        <v>194</v>
      </c>
      <c r="J321" s="89">
        <f t="shared" si="1936"/>
        <v>223</v>
      </c>
      <c r="K321" s="89">
        <f t="shared" si="1936"/>
        <v>246.1</v>
      </c>
      <c r="L321" s="89">
        <f t="shared" si="1936"/>
        <v>282.10000000000002</v>
      </c>
      <c r="M321" s="89">
        <f t="shared" si="1936"/>
        <v>324.10000000000002</v>
      </c>
      <c r="N321" s="89">
        <f t="shared" si="1936"/>
        <v>367.3</v>
      </c>
      <c r="O321" s="89">
        <f t="shared" si="1936"/>
        <v>411.3</v>
      </c>
      <c r="P321" s="89">
        <f t="shared" si="1936"/>
        <v>435.7</v>
      </c>
      <c r="Q321" s="89">
        <f t="shared" si="1936"/>
        <v>487.7</v>
      </c>
      <c r="R321" s="89">
        <f t="shared" si="1936"/>
        <v>560.70000000000005</v>
      </c>
      <c r="S321" s="89">
        <f t="shared" si="1936"/>
        <v>644.70000000000005</v>
      </c>
      <c r="T321" s="89">
        <f t="shared" si="1936"/>
        <v>740.7</v>
      </c>
      <c r="U321" s="89">
        <f t="shared" si="1936"/>
        <v>851.7</v>
      </c>
      <c r="V321" s="89">
        <f t="shared" si="1936"/>
        <v>978.7</v>
      </c>
      <c r="W321" s="89">
        <f t="shared" si="1936"/>
        <v>1080.9000000000001</v>
      </c>
      <c r="X321" s="89">
        <f t="shared" si="1936"/>
        <v>1242.9000000000001</v>
      </c>
      <c r="Y321" s="89">
        <f t="shared" si="1936"/>
        <v>1428.9</v>
      </c>
      <c r="Z321" s="89">
        <f t="shared" si="1936"/>
        <v>1621.5</v>
      </c>
      <c r="AA321" s="89">
        <f t="shared" si="1936"/>
        <v>1815.9</v>
      </c>
      <c r="AB321" s="89">
        <f t="shared" si="1936"/>
        <v>1924.7</v>
      </c>
      <c r="AC321" s="89">
        <f t="shared" si="1936"/>
        <v>2155.1</v>
      </c>
      <c r="AD321" s="89">
        <f t="shared" si="1936"/>
        <v>2478.1</v>
      </c>
      <c r="AE321" s="89">
        <f t="shared" si="1936"/>
        <v>2849.1</v>
      </c>
      <c r="AF321" s="89">
        <f t="shared" si="1936"/>
        <v>3276.1</v>
      </c>
      <c r="AG321" s="89">
        <f t="shared" si="1936"/>
        <v>3767.1</v>
      </c>
      <c r="AH321" s="89">
        <f t="shared" si="1936"/>
        <v>4332.1000000000004</v>
      </c>
      <c r="AI321" s="89">
        <f t="shared" si="1936"/>
        <v>4786.4000000000005</v>
      </c>
      <c r="AJ321" s="89">
        <f t="shared" si="1936"/>
        <v>5503.4000000000005</v>
      </c>
      <c r="AK321" s="89">
        <f t="shared" si="1936"/>
        <v>6328.4000000000005</v>
      </c>
      <c r="AL321" s="89">
        <f t="shared" si="1936"/>
        <v>7182.5000000000009</v>
      </c>
      <c r="AM321" s="89">
        <f t="shared" si="1936"/>
        <v>8044.1000000000013</v>
      </c>
      <c r="AN321" s="123"/>
      <c r="AO321" s="83">
        <f>O321</f>
        <v>411.3</v>
      </c>
      <c r="AP321" s="83">
        <f>AA321</f>
        <v>1815.9</v>
      </c>
      <c r="AQ321" s="83">
        <f>AM321</f>
        <v>8044.1000000000013</v>
      </c>
    </row>
    <row r="322" spans="1:43" s="64" customFormat="1" ht="13.2" outlineLevel="1">
      <c r="A322" s="147" t="s">
        <v>222</v>
      </c>
      <c r="B322" s="122" t="s">
        <v>168</v>
      </c>
      <c r="C322" s="82"/>
      <c r="D322" s="133">
        <v>0.01</v>
      </c>
      <c r="E322" s="133">
        <v>0.15</v>
      </c>
      <c r="F322" s="133">
        <v>0.15</v>
      </c>
      <c r="G322" s="133">
        <v>0.15</v>
      </c>
      <c r="H322" s="133">
        <v>0.15</v>
      </c>
      <c r="I322" s="133">
        <v>0.15</v>
      </c>
      <c r="J322" s="133">
        <v>0.15</v>
      </c>
      <c r="K322" s="133">
        <v>0.15</v>
      </c>
      <c r="L322" s="133">
        <v>0.15</v>
      </c>
      <c r="M322" s="133">
        <v>0.15</v>
      </c>
      <c r="N322" s="133">
        <v>0.15</v>
      </c>
      <c r="O322" s="133">
        <v>0.15</v>
      </c>
      <c r="P322" s="133">
        <v>0.15</v>
      </c>
      <c r="Q322" s="133">
        <v>0.15</v>
      </c>
      <c r="R322" s="133">
        <v>0.15</v>
      </c>
      <c r="S322" s="133">
        <v>0.15</v>
      </c>
      <c r="T322" s="133">
        <v>0.15</v>
      </c>
      <c r="U322" s="133">
        <v>0.15</v>
      </c>
      <c r="V322" s="133">
        <v>0.15</v>
      </c>
      <c r="W322" s="133">
        <v>0.15</v>
      </c>
      <c r="X322" s="133">
        <v>0.15</v>
      </c>
      <c r="Y322" s="133">
        <v>0.15</v>
      </c>
      <c r="Z322" s="133">
        <v>0.15</v>
      </c>
      <c r="AA322" s="133">
        <v>0.15</v>
      </c>
      <c r="AB322" s="133">
        <v>0.15</v>
      </c>
      <c r="AC322" s="133">
        <v>0.15</v>
      </c>
      <c r="AD322" s="133">
        <v>0.15</v>
      </c>
      <c r="AE322" s="133">
        <v>0.15</v>
      </c>
      <c r="AF322" s="133">
        <v>0.15</v>
      </c>
      <c r="AG322" s="133">
        <v>0.15</v>
      </c>
      <c r="AH322" s="133">
        <v>0.15</v>
      </c>
      <c r="AI322" s="133">
        <v>0.15</v>
      </c>
      <c r="AJ322" s="133">
        <v>0.15</v>
      </c>
      <c r="AK322" s="133">
        <v>0.15</v>
      </c>
      <c r="AL322" s="133">
        <v>0.15</v>
      </c>
      <c r="AM322" s="133">
        <v>0.15</v>
      </c>
      <c r="AN322" s="123"/>
      <c r="AO322" s="83">
        <f>O322</f>
        <v>0.15</v>
      </c>
      <c r="AP322" s="83">
        <f>AA322</f>
        <v>0.15</v>
      </c>
      <c r="AQ322" s="83">
        <f>AM322</f>
        <v>0.15</v>
      </c>
    </row>
    <row r="323" spans="1:43" s="64" customFormat="1" ht="13.2" outlineLevel="1">
      <c r="A323" s="147" t="s">
        <v>223</v>
      </c>
      <c r="B323" s="122" t="s">
        <v>158</v>
      </c>
      <c r="C323" s="82"/>
      <c r="D323" s="89">
        <f>INT(C321*D322)*D$6</f>
        <v>0</v>
      </c>
      <c r="E323" s="89">
        <f t="shared" ref="E323" si="1937">INT(D321*E322)*E$6</f>
        <v>12</v>
      </c>
      <c r="F323" s="89">
        <f t="shared" ref="F323" si="1938">INT(E321*F322)*F$6</f>
        <v>16</v>
      </c>
      <c r="G323" s="89">
        <f t="shared" ref="G323" si="1939">INT(F321*G322)*G$6</f>
        <v>19</v>
      </c>
      <c r="H323" s="89">
        <f t="shared" ref="H323" si="1940">INT(G321*H322)*H$6</f>
        <v>22</v>
      </c>
      <c r="I323" s="89">
        <f t="shared" ref="I323" si="1941">INT(H321*I322)*I$6</f>
        <v>25</v>
      </c>
      <c r="J323" s="89">
        <f t="shared" ref="J323" si="1942">INT(I321*J322)*J$6</f>
        <v>29</v>
      </c>
      <c r="K323" s="89">
        <f t="shared" ref="K323" si="1943">INT(J321*K322)*K$6</f>
        <v>23.099999999999998</v>
      </c>
      <c r="L323" s="89">
        <f t="shared" ref="L323" si="1944">INT(K321*L322)*L$6</f>
        <v>36</v>
      </c>
      <c r="M323" s="89">
        <f t="shared" ref="M323" si="1945">INT(L321*M322)*M$6</f>
        <v>42</v>
      </c>
      <c r="N323" s="89">
        <f t="shared" ref="N323" si="1946">INT(M321*N322)*N$6</f>
        <v>43.2</v>
      </c>
      <c r="O323" s="89">
        <f t="shared" ref="O323" si="1947">INT(N321*O322)*O$6</f>
        <v>44</v>
      </c>
      <c r="P323" s="89">
        <f t="shared" ref="P323" si="1948">INT(O321*P322)*P$6</f>
        <v>24.400000000000002</v>
      </c>
      <c r="Q323" s="89">
        <f t="shared" ref="Q323" si="1949">INT(P321*Q322)*Q$6</f>
        <v>52</v>
      </c>
      <c r="R323" s="89">
        <f t="shared" ref="R323" si="1950">INT(Q321*R322)*R$6</f>
        <v>73</v>
      </c>
      <c r="S323" s="89">
        <f t="shared" ref="S323" si="1951">INT(R321*S322)*S$6</f>
        <v>84</v>
      </c>
      <c r="T323" s="89">
        <f t="shared" ref="T323" si="1952">INT(S321*T322)*T$6</f>
        <v>96</v>
      </c>
      <c r="U323" s="89">
        <f t="shared" ref="U323" si="1953">INT(T321*U322)*U$6</f>
        <v>111</v>
      </c>
      <c r="V323" s="89">
        <f t="shared" ref="V323" si="1954">INT(U321*V322)*V$6</f>
        <v>127</v>
      </c>
      <c r="W323" s="89">
        <f t="shared" ref="W323" si="1955">INT(V321*W322)*W$6</f>
        <v>102.19999999999999</v>
      </c>
      <c r="X323" s="89">
        <f t="shared" ref="X323" si="1956">INT(W321*X322)*X$6</f>
        <v>162</v>
      </c>
      <c r="Y323" s="89">
        <f t="shared" ref="Y323" si="1957">INT(X321*Y322)*Y$6</f>
        <v>186</v>
      </c>
      <c r="Z323" s="89">
        <f t="shared" ref="Z323" si="1958">INT(Y321*Z322)*Z$6</f>
        <v>192.6</v>
      </c>
      <c r="AA323" s="89">
        <f t="shared" ref="AA323" si="1959">INT(Z321*AA322)*AA$6</f>
        <v>194.4</v>
      </c>
      <c r="AB323" s="89">
        <f t="shared" ref="AB323" si="1960">INT(AA321*AB322)*AB$6</f>
        <v>108.80000000000001</v>
      </c>
      <c r="AC323" s="89">
        <f t="shared" ref="AC323" si="1961">INT(AB321*AC322)*AC$6</f>
        <v>230.4</v>
      </c>
      <c r="AD323" s="89">
        <f t="shared" ref="AD323" si="1962">INT(AC321*AD322)*AD$6</f>
        <v>323</v>
      </c>
      <c r="AE323" s="89">
        <f t="shared" ref="AE323" si="1963">INT(AD321*AE322)*AE$6</f>
        <v>371</v>
      </c>
      <c r="AF323" s="89">
        <f t="shared" ref="AF323" si="1964">INT(AE321*AF322)*AF$6</f>
        <v>427</v>
      </c>
      <c r="AG323" s="89">
        <f t="shared" ref="AG323" si="1965">INT(AF321*AG322)*AG$6</f>
        <v>491</v>
      </c>
      <c r="AH323" s="89">
        <f t="shared" ref="AH323" si="1966">INT(AG321*AH322)*AH$6</f>
        <v>565</v>
      </c>
      <c r="AI323" s="89">
        <f t="shared" ref="AI323" si="1967">INT(AH321*AI322)*AI$6</f>
        <v>454.29999999999995</v>
      </c>
      <c r="AJ323" s="89">
        <f t="shared" ref="AJ323" si="1968">INT(AI321*AJ322)*AJ$6</f>
        <v>717</v>
      </c>
      <c r="AK323" s="89">
        <f t="shared" ref="AK323" si="1969">INT(AJ321*AK322)*AK$6</f>
        <v>825</v>
      </c>
      <c r="AL323" s="89">
        <f t="shared" ref="AL323" si="1970">INT(AK321*AL322)*AL$6</f>
        <v>854.1</v>
      </c>
      <c r="AM323" s="89">
        <f t="shared" ref="AM323" si="1971">INT(AL321*AM322)*AM$6</f>
        <v>861.6</v>
      </c>
      <c r="AN323" s="123"/>
      <c r="AO323" s="83">
        <f>SUM(D323:O323)</f>
        <v>311.3</v>
      </c>
      <c r="AP323" s="83">
        <f>SUM(P323:AA323)</f>
        <v>1404.6</v>
      </c>
      <c r="AQ323" s="83">
        <f>SUM(AB323:AM323)</f>
        <v>6228.2000000000007</v>
      </c>
    </row>
    <row r="324" spans="1:43" s="64" customFormat="1" ht="13.2" outlineLevel="1">
      <c r="A324" s="147" t="s">
        <v>224</v>
      </c>
      <c r="B324" s="126" t="s">
        <v>161</v>
      </c>
      <c r="C324" s="82"/>
      <c r="D324" s="125">
        <v>50</v>
      </c>
      <c r="E324" s="125">
        <v>50</v>
      </c>
      <c r="F324" s="125">
        <v>50</v>
      </c>
      <c r="G324" s="125">
        <v>50</v>
      </c>
      <c r="H324" s="125">
        <v>50</v>
      </c>
      <c r="I324" s="125">
        <v>50</v>
      </c>
      <c r="J324" s="125">
        <v>50</v>
      </c>
      <c r="K324" s="125">
        <v>50</v>
      </c>
      <c r="L324" s="125">
        <v>50</v>
      </c>
      <c r="M324" s="125">
        <v>50</v>
      </c>
      <c r="N324" s="125">
        <v>50</v>
      </c>
      <c r="O324" s="125">
        <v>50</v>
      </c>
      <c r="P324" s="125">
        <v>50</v>
      </c>
      <c r="Q324" s="125">
        <v>50</v>
      </c>
      <c r="R324" s="125">
        <v>50</v>
      </c>
      <c r="S324" s="125">
        <v>50</v>
      </c>
      <c r="T324" s="125">
        <v>50</v>
      </c>
      <c r="U324" s="125">
        <v>50</v>
      </c>
      <c r="V324" s="125">
        <v>50</v>
      </c>
      <c r="W324" s="125">
        <v>50</v>
      </c>
      <c r="X324" s="125">
        <v>50</v>
      </c>
      <c r="Y324" s="125">
        <v>50</v>
      </c>
      <c r="Z324" s="125">
        <v>50</v>
      </c>
      <c r="AA324" s="125">
        <v>50</v>
      </c>
      <c r="AB324" s="125">
        <v>50</v>
      </c>
      <c r="AC324" s="125">
        <v>50</v>
      </c>
      <c r="AD324" s="125">
        <v>50</v>
      </c>
      <c r="AE324" s="125">
        <v>50</v>
      </c>
      <c r="AF324" s="125">
        <v>50</v>
      </c>
      <c r="AG324" s="125">
        <v>50</v>
      </c>
      <c r="AH324" s="125">
        <v>50</v>
      </c>
      <c r="AI324" s="125">
        <v>50</v>
      </c>
      <c r="AJ324" s="125">
        <v>50</v>
      </c>
      <c r="AK324" s="125">
        <v>50</v>
      </c>
      <c r="AL324" s="125">
        <v>50</v>
      </c>
      <c r="AM324" s="125">
        <v>50</v>
      </c>
      <c r="AN324" s="123"/>
      <c r="AO324" s="83">
        <f>AVERAGE(D324:O324)</f>
        <v>50</v>
      </c>
      <c r="AP324" s="83">
        <f>AVERAGE(P324:AA324)</f>
        <v>50</v>
      </c>
      <c r="AQ324" s="83">
        <f>AVERAGE(AB324:AM324)</f>
        <v>50</v>
      </c>
    </row>
    <row r="325" spans="1:43" s="86" customFormat="1" ht="13.2" outlineLevel="1">
      <c r="A325" s="147" t="s">
        <v>213</v>
      </c>
      <c r="B325" s="126" t="s">
        <v>161</v>
      </c>
      <c r="C325" s="125"/>
      <c r="D325" s="132">
        <f>D321*D324</f>
        <v>5000</v>
      </c>
      <c r="E325" s="132">
        <f t="shared" ref="E325:AM325" si="1972">E321*E324</f>
        <v>5600</v>
      </c>
      <c r="F325" s="132">
        <f t="shared" si="1972"/>
        <v>6400</v>
      </c>
      <c r="G325" s="132">
        <f t="shared" si="1972"/>
        <v>7350</v>
      </c>
      <c r="H325" s="132">
        <f t="shared" si="1972"/>
        <v>8450</v>
      </c>
      <c r="I325" s="132">
        <f t="shared" si="1972"/>
        <v>9700</v>
      </c>
      <c r="J325" s="132">
        <f t="shared" si="1972"/>
        <v>11150</v>
      </c>
      <c r="K325" s="132">
        <f t="shared" si="1972"/>
        <v>12305</v>
      </c>
      <c r="L325" s="132">
        <f t="shared" si="1972"/>
        <v>14105.000000000002</v>
      </c>
      <c r="M325" s="132">
        <f t="shared" si="1972"/>
        <v>16205.000000000002</v>
      </c>
      <c r="N325" s="132">
        <f t="shared" si="1972"/>
        <v>18365</v>
      </c>
      <c r="O325" s="132">
        <f t="shared" si="1972"/>
        <v>20565</v>
      </c>
      <c r="P325" s="132">
        <f t="shared" si="1972"/>
        <v>21785</v>
      </c>
      <c r="Q325" s="132">
        <f t="shared" si="1972"/>
        <v>24385</v>
      </c>
      <c r="R325" s="132">
        <f t="shared" si="1972"/>
        <v>28035.000000000004</v>
      </c>
      <c r="S325" s="132">
        <f t="shared" si="1972"/>
        <v>32235.000000000004</v>
      </c>
      <c r="T325" s="132">
        <f t="shared" si="1972"/>
        <v>37035</v>
      </c>
      <c r="U325" s="132">
        <f t="shared" si="1972"/>
        <v>42585</v>
      </c>
      <c r="V325" s="132">
        <f t="shared" si="1972"/>
        <v>48935</v>
      </c>
      <c r="W325" s="132">
        <f t="shared" si="1972"/>
        <v>54045.000000000007</v>
      </c>
      <c r="X325" s="132">
        <f t="shared" si="1972"/>
        <v>62145.000000000007</v>
      </c>
      <c r="Y325" s="132">
        <f t="shared" si="1972"/>
        <v>71445</v>
      </c>
      <c r="Z325" s="132">
        <f t="shared" si="1972"/>
        <v>81075</v>
      </c>
      <c r="AA325" s="132">
        <f t="shared" si="1972"/>
        <v>90795</v>
      </c>
      <c r="AB325" s="132">
        <f t="shared" si="1972"/>
        <v>96235</v>
      </c>
      <c r="AC325" s="132">
        <f t="shared" si="1972"/>
        <v>107755</v>
      </c>
      <c r="AD325" s="132">
        <f t="shared" si="1972"/>
        <v>123905</v>
      </c>
      <c r="AE325" s="132">
        <f t="shared" si="1972"/>
        <v>142455</v>
      </c>
      <c r="AF325" s="132">
        <f t="shared" si="1972"/>
        <v>163805</v>
      </c>
      <c r="AG325" s="132">
        <f t="shared" si="1972"/>
        <v>188355</v>
      </c>
      <c r="AH325" s="132">
        <f t="shared" si="1972"/>
        <v>216605.00000000003</v>
      </c>
      <c r="AI325" s="132">
        <f t="shared" si="1972"/>
        <v>239320.00000000003</v>
      </c>
      <c r="AJ325" s="132">
        <f t="shared" si="1972"/>
        <v>275170</v>
      </c>
      <c r="AK325" s="132">
        <f t="shared" si="1972"/>
        <v>316420</v>
      </c>
      <c r="AL325" s="132">
        <f t="shared" si="1972"/>
        <v>359125.00000000006</v>
      </c>
      <c r="AM325" s="132">
        <f t="shared" si="1972"/>
        <v>402205.00000000006</v>
      </c>
      <c r="AN325" s="84"/>
      <c r="AO325" s="83">
        <f>O325</f>
        <v>20565</v>
      </c>
      <c r="AP325" s="83">
        <f>AA325</f>
        <v>90795</v>
      </c>
      <c r="AQ325" s="83">
        <f>AM325</f>
        <v>402205.00000000006</v>
      </c>
    </row>
    <row r="326" spans="1:43" s="64" customFormat="1" ht="13.2" outlineLevel="1">
      <c r="A326" s="147" t="s">
        <v>170</v>
      </c>
      <c r="B326" s="126" t="s">
        <v>168</v>
      </c>
      <c r="C326" s="82"/>
      <c r="D326" s="133">
        <v>0</v>
      </c>
      <c r="E326" s="133">
        <v>0</v>
      </c>
      <c r="F326" s="133">
        <v>0</v>
      </c>
      <c r="G326" s="133">
        <v>0</v>
      </c>
      <c r="H326" s="133">
        <v>0</v>
      </c>
      <c r="I326" s="133">
        <v>0</v>
      </c>
      <c r="J326" s="133">
        <v>0</v>
      </c>
      <c r="K326" s="133">
        <v>0</v>
      </c>
      <c r="L326" s="133">
        <v>0</v>
      </c>
      <c r="M326" s="133">
        <v>0</v>
      </c>
      <c r="N326" s="133">
        <v>0</v>
      </c>
      <c r="O326" s="133">
        <v>0</v>
      </c>
      <c r="P326" s="133">
        <v>0</v>
      </c>
      <c r="Q326" s="133">
        <v>0</v>
      </c>
      <c r="R326" s="133">
        <v>0</v>
      </c>
      <c r="S326" s="133">
        <v>0</v>
      </c>
      <c r="T326" s="133">
        <v>0</v>
      </c>
      <c r="U326" s="133">
        <v>0</v>
      </c>
      <c r="V326" s="133">
        <v>0</v>
      </c>
      <c r="W326" s="133">
        <v>0</v>
      </c>
      <c r="X326" s="133">
        <v>0</v>
      </c>
      <c r="Y326" s="133">
        <v>0</v>
      </c>
      <c r="Z326" s="133">
        <v>0</v>
      </c>
      <c r="AA326" s="133">
        <v>0</v>
      </c>
      <c r="AB326" s="133">
        <v>0</v>
      </c>
      <c r="AC326" s="133">
        <v>0</v>
      </c>
      <c r="AD326" s="133">
        <v>0</v>
      </c>
      <c r="AE326" s="133">
        <v>0</v>
      </c>
      <c r="AF326" s="133">
        <v>0</v>
      </c>
      <c r="AG326" s="133">
        <v>0</v>
      </c>
      <c r="AH326" s="133">
        <v>0</v>
      </c>
      <c r="AI326" s="133">
        <v>0</v>
      </c>
      <c r="AJ326" s="133">
        <v>0</v>
      </c>
      <c r="AK326" s="133">
        <v>0</v>
      </c>
      <c r="AL326" s="133">
        <v>0</v>
      </c>
      <c r="AM326" s="133">
        <v>0</v>
      </c>
      <c r="AN326" s="123"/>
      <c r="AO326" s="135">
        <f>AVERAGE(D326:O326)</f>
        <v>0</v>
      </c>
      <c r="AP326" s="135">
        <f>AVERAGE(P326:AA326)</f>
        <v>0</v>
      </c>
      <c r="AQ326" s="135">
        <f>AVERAGE(AB326:AM326)</f>
        <v>0</v>
      </c>
    </row>
    <row r="327" spans="1:43" s="64" customFormat="1" ht="13.2" outlineLevel="1">
      <c r="A327" s="147" t="s">
        <v>171</v>
      </c>
      <c r="B327" s="126" t="s">
        <v>168</v>
      </c>
      <c r="C327" s="82"/>
      <c r="D327" s="133">
        <v>8.3999999999999991E-2</v>
      </c>
      <c r="E327" s="133">
        <v>8.3999999999999991E-2</v>
      </c>
      <c r="F327" s="133">
        <v>8.3999999999999991E-2</v>
      </c>
      <c r="G327" s="133">
        <v>8.3999999999999991E-2</v>
      </c>
      <c r="H327" s="133">
        <v>8.3999999999999991E-2</v>
      </c>
      <c r="I327" s="133">
        <v>8.3999999999999991E-2</v>
      </c>
      <c r="J327" s="133">
        <v>8.3999999999999991E-2</v>
      </c>
      <c r="K327" s="133">
        <v>8.3999999999999991E-2</v>
      </c>
      <c r="L327" s="133">
        <v>8.3999999999999991E-2</v>
      </c>
      <c r="M327" s="133">
        <v>8.3999999999999991E-2</v>
      </c>
      <c r="N327" s="133">
        <v>8.3999999999999991E-2</v>
      </c>
      <c r="O327" s="133">
        <v>8.3999999999999991E-2</v>
      </c>
      <c r="P327" s="133">
        <v>8.3999999999999991E-2</v>
      </c>
      <c r="Q327" s="133">
        <v>8.3999999999999991E-2</v>
      </c>
      <c r="R327" s="133">
        <v>8.3999999999999991E-2</v>
      </c>
      <c r="S327" s="133">
        <v>8.3999999999999991E-2</v>
      </c>
      <c r="T327" s="133">
        <v>8.3999999999999991E-2</v>
      </c>
      <c r="U327" s="133">
        <v>8.3999999999999991E-2</v>
      </c>
      <c r="V327" s="133">
        <v>8.3999999999999991E-2</v>
      </c>
      <c r="W327" s="133">
        <v>8.3999999999999991E-2</v>
      </c>
      <c r="X327" s="133">
        <v>8.3999999999999991E-2</v>
      </c>
      <c r="Y327" s="133">
        <v>8.3999999999999991E-2</v>
      </c>
      <c r="Z327" s="133">
        <v>8.3999999999999991E-2</v>
      </c>
      <c r="AA327" s="133">
        <v>8.3999999999999991E-2</v>
      </c>
      <c r="AB327" s="133">
        <v>8.3999999999999991E-2</v>
      </c>
      <c r="AC327" s="133">
        <v>8.3999999999999991E-2</v>
      </c>
      <c r="AD327" s="133">
        <v>8.3999999999999991E-2</v>
      </c>
      <c r="AE327" s="133">
        <v>8.3999999999999991E-2</v>
      </c>
      <c r="AF327" s="133">
        <v>8.3999999999999991E-2</v>
      </c>
      <c r="AG327" s="133">
        <v>8.3999999999999991E-2</v>
      </c>
      <c r="AH327" s="133">
        <v>8.3999999999999991E-2</v>
      </c>
      <c r="AI327" s="133">
        <v>8.3999999999999991E-2</v>
      </c>
      <c r="AJ327" s="133">
        <v>8.3999999999999991E-2</v>
      </c>
      <c r="AK327" s="133">
        <v>8.3999999999999991E-2</v>
      </c>
      <c r="AL327" s="133">
        <v>8.3999999999999991E-2</v>
      </c>
      <c r="AM327" s="133">
        <v>8.3999999999999991E-2</v>
      </c>
      <c r="AN327" s="123"/>
      <c r="AO327" s="135">
        <f>AVERAGE(D327:O327)</f>
        <v>8.3999999999999977E-2</v>
      </c>
      <c r="AP327" s="135">
        <f>AVERAGE(P327:AA327)</f>
        <v>8.3999999999999977E-2</v>
      </c>
      <c r="AQ327" s="135">
        <f>AVERAGE(AB327:AM327)</f>
        <v>8.3999999999999977E-2</v>
      </c>
    </row>
    <row r="328" spans="1:43" s="64" customFormat="1" ht="13.2" outlineLevel="1">
      <c r="A328" s="147" t="s">
        <v>214</v>
      </c>
      <c r="B328" s="126" t="s">
        <v>161</v>
      </c>
      <c r="C328" s="82"/>
      <c r="D328" s="132">
        <f t="shared" ref="D328:AM328" si="1973">-(C325+D325)/2*D326/12</f>
        <v>0</v>
      </c>
      <c r="E328" s="132">
        <f t="shared" si="1973"/>
        <v>0</v>
      </c>
      <c r="F328" s="132">
        <f t="shared" si="1973"/>
        <v>0</v>
      </c>
      <c r="G328" s="132">
        <f t="shared" si="1973"/>
        <v>0</v>
      </c>
      <c r="H328" s="132">
        <f t="shared" si="1973"/>
        <v>0</v>
      </c>
      <c r="I328" s="132">
        <f t="shared" si="1973"/>
        <v>0</v>
      </c>
      <c r="J328" s="132">
        <f t="shared" si="1973"/>
        <v>0</v>
      </c>
      <c r="K328" s="132">
        <f t="shared" si="1973"/>
        <v>0</v>
      </c>
      <c r="L328" s="132">
        <f t="shared" si="1973"/>
        <v>0</v>
      </c>
      <c r="M328" s="132">
        <f t="shared" si="1973"/>
        <v>0</v>
      </c>
      <c r="N328" s="132">
        <f t="shared" si="1973"/>
        <v>0</v>
      </c>
      <c r="O328" s="132">
        <f t="shared" si="1973"/>
        <v>0</v>
      </c>
      <c r="P328" s="132">
        <f t="shared" si="1973"/>
        <v>0</v>
      </c>
      <c r="Q328" s="132">
        <f t="shared" si="1973"/>
        <v>0</v>
      </c>
      <c r="R328" s="132">
        <f t="shared" si="1973"/>
        <v>0</v>
      </c>
      <c r="S328" s="132">
        <f t="shared" si="1973"/>
        <v>0</v>
      </c>
      <c r="T328" s="132">
        <f t="shared" si="1973"/>
        <v>0</v>
      </c>
      <c r="U328" s="132">
        <f t="shared" si="1973"/>
        <v>0</v>
      </c>
      <c r="V328" s="132">
        <f t="shared" si="1973"/>
        <v>0</v>
      </c>
      <c r="W328" s="132">
        <f t="shared" si="1973"/>
        <v>0</v>
      </c>
      <c r="X328" s="132">
        <f t="shared" si="1973"/>
        <v>0</v>
      </c>
      <c r="Y328" s="132">
        <f t="shared" si="1973"/>
        <v>0</v>
      </c>
      <c r="Z328" s="132">
        <f t="shared" si="1973"/>
        <v>0</v>
      </c>
      <c r="AA328" s="132">
        <f t="shared" si="1973"/>
        <v>0</v>
      </c>
      <c r="AB328" s="132">
        <f t="shared" si="1973"/>
        <v>0</v>
      </c>
      <c r="AC328" s="132">
        <f t="shared" si="1973"/>
        <v>0</v>
      </c>
      <c r="AD328" s="132">
        <f t="shared" si="1973"/>
        <v>0</v>
      </c>
      <c r="AE328" s="132">
        <f t="shared" si="1973"/>
        <v>0</v>
      </c>
      <c r="AF328" s="132">
        <f t="shared" si="1973"/>
        <v>0</v>
      </c>
      <c r="AG328" s="132">
        <f t="shared" si="1973"/>
        <v>0</v>
      </c>
      <c r="AH328" s="132">
        <f t="shared" si="1973"/>
        <v>0</v>
      </c>
      <c r="AI328" s="132">
        <f t="shared" si="1973"/>
        <v>0</v>
      </c>
      <c r="AJ328" s="132">
        <f t="shared" si="1973"/>
        <v>0</v>
      </c>
      <c r="AK328" s="132">
        <f t="shared" si="1973"/>
        <v>0</v>
      </c>
      <c r="AL328" s="132">
        <f t="shared" si="1973"/>
        <v>0</v>
      </c>
      <c r="AM328" s="132">
        <f t="shared" si="1973"/>
        <v>0</v>
      </c>
      <c r="AN328" s="123"/>
      <c r="AO328" s="83">
        <f>SUM(D328:O328)</f>
        <v>0</v>
      </c>
      <c r="AP328" s="83">
        <f>SUM(P328:AA328)</f>
        <v>0</v>
      </c>
      <c r="AQ328" s="83">
        <f>SUM(AB328:AM328)</f>
        <v>0</v>
      </c>
    </row>
    <row r="329" spans="1:43" s="64" customFormat="1" ht="13.2" outlineLevel="1">
      <c r="A329" s="147" t="s">
        <v>215</v>
      </c>
      <c r="B329" s="126" t="s">
        <v>161</v>
      </c>
      <c r="C329" s="82"/>
      <c r="D329" s="132">
        <f t="shared" ref="D329:AM329" si="1974">(C325+D325)/2*D327/12</f>
        <v>17.499999999999996</v>
      </c>
      <c r="E329" s="132">
        <f t="shared" si="1974"/>
        <v>37.099999999999994</v>
      </c>
      <c r="F329" s="132">
        <f t="shared" si="1974"/>
        <v>41.999999999999993</v>
      </c>
      <c r="G329" s="132">
        <f t="shared" si="1974"/>
        <v>48.124999999999993</v>
      </c>
      <c r="H329" s="132">
        <f t="shared" si="1974"/>
        <v>55.29999999999999</v>
      </c>
      <c r="I329" s="132">
        <f t="shared" si="1974"/>
        <v>63.524999999999999</v>
      </c>
      <c r="J329" s="132">
        <f t="shared" si="1974"/>
        <v>72.974999999999994</v>
      </c>
      <c r="K329" s="132">
        <f t="shared" si="1974"/>
        <v>82.092499999999987</v>
      </c>
      <c r="L329" s="132">
        <f t="shared" si="1974"/>
        <v>92.434999999999988</v>
      </c>
      <c r="M329" s="132">
        <f t="shared" si="1974"/>
        <v>106.08499999999999</v>
      </c>
      <c r="N329" s="132">
        <f t="shared" si="1974"/>
        <v>120.99499999999999</v>
      </c>
      <c r="O329" s="132">
        <f t="shared" si="1974"/>
        <v>136.25499999999997</v>
      </c>
      <c r="P329" s="132">
        <f t="shared" si="1974"/>
        <v>148.22499999999999</v>
      </c>
      <c r="Q329" s="132">
        <f t="shared" si="1974"/>
        <v>161.595</v>
      </c>
      <c r="R329" s="132">
        <f t="shared" si="1974"/>
        <v>183.47</v>
      </c>
      <c r="S329" s="132">
        <f t="shared" si="1974"/>
        <v>210.94500000000002</v>
      </c>
      <c r="T329" s="132">
        <f t="shared" si="1974"/>
        <v>242.44499999999996</v>
      </c>
      <c r="U329" s="132">
        <f t="shared" si="1974"/>
        <v>278.66999999999996</v>
      </c>
      <c r="V329" s="132">
        <f t="shared" si="1974"/>
        <v>320.32</v>
      </c>
      <c r="W329" s="132">
        <f t="shared" si="1974"/>
        <v>360.43</v>
      </c>
      <c r="X329" s="132">
        <f t="shared" si="1974"/>
        <v>406.66500000000002</v>
      </c>
      <c r="Y329" s="132">
        <f t="shared" si="1974"/>
        <v>467.565</v>
      </c>
      <c r="Z329" s="132">
        <f t="shared" si="1974"/>
        <v>533.81999999999994</v>
      </c>
      <c r="AA329" s="132">
        <f t="shared" si="1974"/>
        <v>601.54499999999996</v>
      </c>
      <c r="AB329" s="132">
        <f t="shared" si="1974"/>
        <v>654.6049999999999</v>
      </c>
      <c r="AC329" s="132">
        <f t="shared" si="1974"/>
        <v>713.96500000000003</v>
      </c>
      <c r="AD329" s="132">
        <f t="shared" si="1974"/>
        <v>810.81</v>
      </c>
      <c r="AE329" s="132">
        <f t="shared" si="1974"/>
        <v>932.25999999999988</v>
      </c>
      <c r="AF329" s="132">
        <f t="shared" si="1974"/>
        <v>1071.9099999999999</v>
      </c>
      <c r="AG329" s="132">
        <f t="shared" si="1974"/>
        <v>1232.56</v>
      </c>
      <c r="AH329" s="132">
        <f t="shared" si="1974"/>
        <v>1417.36</v>
      </c>
      <c r="AI329" s="132">
        <f t="shared" si="1974"/>
        <v>1595.7375000000002</v>
      </c>
      <c r="AJ329" s="132">
        <f t="shared" si="1974"/>
        <v>1800.7149999999999</v>
      </c>
      <c r="AK329" s="132">
        <f t="shared" si="1974"/>
        <v>2070.5650000000001</v>
      </c>
      <c r="AL329" s="132">
        <f t="shared" si="1974"/>
        <v>2364.4074999999998</v>
      </c>
      <c r="AM329" s="132">
        <f t="shared" si="1974"/>
        <v>2664.6550000000002</v>
      </c>
      <c r="AN329" s="123"/>
      <c r="AO329" s="83">
        <f>SUM(D329:O329)</f>
        <v>874.38749999999993</v>
      </c>
      <c r="AP329" s="83">
        <f>SUM(P329:AA329)</f>
        <v>3915.6949999999997</v>
      </c>
      <c r="AQ329" s="83">
        <f>SUM(AB329:AM329)</f>
        <v>17329.55</v>
      </c>
    </row>
    <row r="330" spans="1:43" s="64" customFormat="1" ht="13.2" outlineLevel="1">
      <c r="A330" s="147" t="s">
        <v>201</v>
      </c>
      <c r="B330" s="126" t="s">
        <v>161</v>
      </c>
      <c r="C330" s="82"/>
      <c r="D330" s="131">
        <f t="shared" ref="D330:AM330" si="1975">SUM(D328:D329)</f>
        <v>17.499999999999996</v>
      </c>
      <c r="E330" s="131">
        <f t="shared" si="1975"/>
        <v>37.099999999999994</v>
      </c>
      <c r="F330" s="131">
        <f t="shared" si="1975"/>
        <v>41.999999999999993</v>
      </c>
      <c r="G330" s="131">
        <f t="shared" si="1975"/>
        <v>48.124999999999993</v>
      </c>
      <c r="H330" s="131">
        <f t="shared" si="1975"/>
        <v>55.29999999999999</v>
      </c>
      <c r="I330" s="131">
        <f t="shared" si="1975"/>
        <v>63.524999999999999</v>
      </c>
      <c r="J330" s="131">
        <f t="shared" si="1975"/>
        <v>72.974999999999994</v>
      </c>
      <c r="K330" s="131">
        <f t="shared" si="1975"/>
        <v>82.092499999999987</v>
      </c>
      <c r="L330" s="131">
        <f t="shared" si="1975"/>
        <v>92.434999999999988</v>
      </c>
      <c r="M330" s="131">
        <f t="shared" si="1975"/>
        <v>106.08499999999999</v>
      </c>
      <c r="N330" s="131">
        <f t="shared" si="1975"/>
        <v>120.99499999999999</v>
      </c>
      <c r="O330" s="131">
        <f t="shared" si="1975"/>
        <v>136.25499999999997</v>
      </c>
      <c r="P330" s="131">
        <f t="shared" si="1975"/>
        <v>148.22499999999999</v>
      </c>
      <c r="Q330" s="131">
        <f t="shared" si="1975"/>
        <v>161.595</v>
      </c>
      <c r="R330" s="131">
        <f t="shared" si="1975"/>
        <v>183.47</v>
      </c>
      <c r="S330" s="131">
        <f t="shared" si="1975"/>
        <v>210.94500000000002</v>
      </c>
      <c r="T330" s="131">
        <f t="shared" si="1975"/>
        <v>242.44499999999996</v>
      </c>
      <c r="U330" s="131">
        <f t="shared" si="1975"/>
        <v>278.66999999999996</v>
      </c>
      <c r="V330" s="131">
        <f t="shared" si="1975"/>
        <v>320.32</v>
      </c>
      <c r="W330" s="131">
        <f t="shared" si="1975"/>
        <v>360.43</v>
      </c>
      <c r="X330" s="131">
        <f t="shared" si="1975"/>
        <v>406.66500000000002</v>
      </c>
      <c r="Y330" s="131">
        <f t="shared" si="1975"/>
        <v>467.565</v>
      </c>
      <c r="Z330" s="131">
        <f t="shared" si="1975"/>
        <v>533.81999999999994</v>
      </c>
      <c r="AA330" s="131">
        <f t="shared" si="1975"/>
        <v>601.54499999999996</v>
      </c>
      <c r="AB330" s="131">
        <f t="shared" si="1975"/>
        <v>654.6049999999999</v>
      </c>
      <c r="AC330" s="131">
        <f t="shared" si="1975"/>
        <v>713.96500000000003</v>
      </c>
      <c r="AD330" s="131">
        <f t="shared" si="1975"/>
        <v>810.81</v>
      </c>
      <c r="AE330" s="131">
        <f t="shared" si="1975"/>
        <v>932.25999999999988</v>
      </c>
      <c r="AF330" s="131">
        <f t="shared" si="1975"/>
        <v>1071.9099999999999</v>
      </c>
      <c r="AG330" s="131">
        <f t="shared" si="1975"/>
        <v>1232.56</v>
      </c>
      <c r="AH330" s="131">
        <f t="shared" si="1975"/>
        <v>1417.36</v>
      </c>
      <c r="AI330" s="131">
        <f t="shared" si="1975"/>
        <v>1595.7375000000002</v>
      </c>
      <c r="AJ330" s="131">
        <f t="shared" si="1975"/>
        <v>1800.7149999999999</v>
      </c>
      <c r="AK330" s="131">
        <f t="shared" si="1975"/>
        <v>2070.5650000000001</v>
      </c>
      <c r="AL330" s="131">
        <f t="shared" si="1975"/>
        <v>2364.4074999999998</v>
      </c>
      <c r="AM330" s="131">
        <f t="shared" si="1975"/>
        <v>2664.6550000000002</v>
      </c>
      <c r="AN330" s="123"/>
      <c r="AO330" s="83">
        <f>SUM(D330:O330)</f>
        <v>874.38749999999993</v>
      </c>
      <c r="AP330" s="83">
        <f>SUM(P330:AA330)</f>
        <v>3915.6949999999997</v>
      </c>
      <c r="AQ330" s="83">
        <f>SUM(AB330:AM330)</f>
        <v>17329.55</v>
      </c>
    </row>
    <row r="331" spans="1:43" outlineLevel="1">
      <c r="A331" s="145" t="s">
        <v>183</v>
      </c>
    </row>
    <row r="332" spans="1:43" s="64" customFormat="1" ht="13.2" outlineLevel="1">
      <c r="A332" s="147" t="s">
        <v>225</v>
      </c>
      <c r="B332" s="122" t="s">
        <v>158</v>
      </c>
      <c r="C332" s="125"/>
      <c r="D332" s="89">
        <v>100</v>
      </c>
      <c r="E332" s="89">
        <f>D332+E334</f>
        <v>120</v>
      </c>
      <c r="F332" s="89">
        <f t="shared" ref="F332" si="1976">E332+F334</f>
        <v>150</v>
      </c>
      <c r="G332" s="89">
        <f t="shared" ref="G332" si="1977">F332+G334</f>
        <v>187</v>
      </c>
      <c r="H332" s="89">
        <f t="shared" ref="H332" si="1978">G332+H334</f>
        <v>233</v>
      </c>
      <c r="I332" s="89">
        <f t="shared" ref="I332" si="1979">H332+I334</f>
        <v>291</v>
      </c>
      <c r="J332" s="89">
        <f t="shared" ref="J332" si="1980">I332+J334</f>
        <v>363</v>
      </c>
      <c r="K332" s="89">
        <f t="shared" ref="K332" si="1981">J332+K334</f>
        <v>426</v>
      </c>
      <c r="L332" s="89">
        <f t="shared" ref="L332" si="1982">K332+L334</f>
        <v>532</v>
      </c>
      <c r="M332" s="89">
        <f t="shared" ref="M332:O332" si="1983">L332+M334</f>
        <v>665</v>
      </c>
      <c r="N332" s="89">
        <f t="shared" si="1983"/>
        <v>814.4</v>
      </c>
      <c r="O332" s="89">
        <f t="shared" si="1983"/>
        <v>976.8</v>
      </c>
      <c r="P332" s="89">
        <f t="shared" ref="P332" si="1984">O332+P334</f>
        <v>1035.2</v>
      </c>
      <c r="Q332" s="89">
        <f t="shared" ref="Q332" si="1985">P332+Q334</f>
        <v>1159.2</v>
      </c>
      <c r="R332" s="89">
        <f t="shared" ref="R332" si="1986">Q332+R334</f>
        <v>1332.2</v>
      </c>
      <c r="S332" s="89">
        <f t="shared" ref="S332" si="1987">R332+S334</f>
        <v>1531.2</v>
      </c>
      <c r="T332" s="89">
        <f t="shared" ref="T332" si="1988">S332+T334</f>
        <v>1760.2</v>
      </c>
      <c r="U332" s="89">
        <f t="shared" ref="U332" si="1989">T332+U334</f>
        <v>2024.2</v>
      </c>
      <c r="V332" s="89">
        <f t="shared" ref="V332" si="1990">U332+V334</f>
        <v>2327.1999999999998</v>
      </c>
      <c r="W332" s="89">
        <f t="shared" ref="W332" si="1991">V332+W334</f>
        <v>2571.5</v>
      </c>
      <c r="X332" s="89">
        <f t="shared" ref="X332" si="1992">W332+X334</f>
        <v>2956.5</v>
      </c>
      <c r="Y332" s="89">
        <f t="shared" ref="Y332" si="1993">X332+Y334</f>
        <v>3399.5</v>
      </c>
      <c r="Z332" s="89">
        <f t="shared" ref="Z332" si="1994">Y332+Z334</f>
        <v>3857.6</v>
      </c>
      <c r="AA332" s="89">
        <f t="shared" ref="AA332" si="1995">Z332+AA334</f>
        <v>4320</v>
      </c>
      <c r="AB332" s="89">
        <f t="shared" ref="AB332" si="1996">AA332+AB334</f>
        <v>4579.2</v>
      </c>
      <c r="AC332" s="89">
        <f t="shared" ref="AC332" si="1997">AB332+AC334</f>
        <v>5128</v>
      </c>
      <c r="AD332" s="89">
        <f t="shared" ref="AD332" si="1998">AC332+AD334</f>
        <v>5897</v>
      </c>
      <c r="AE332" s="89">
        <f t="shared" ref="AE332" si="1999">AD332+AE334</f>
        <v>6781</v>
      </c>
      <c r="AF332" s="89">
        <f t="shared" ref="AF332" si="2000">AE332+AF334</f>
        <v>7798</v>
      </c>
      <c r="AG332" s="89">
        <f t="shared" ref="AG332" si="2001">AF332+AG334</f>
        <v>8967</v>
      </c>
      <c r="AH332" s="89">
        <f t="shared" ref="AH332" si="2002">AG332+AH334</f>
        <v>10312</v>
      </c>
      <c r="AI332" s="89">
        <f t="shared" ref="AI332" si="2003">AH332+AI334</f>
        <v>11394.2</v>
      </c>
      <c r="AJ332" s="89">
        <f t="shared" ref="AJ332" si="2004">AI332+AJ334</f>
        <v>13103.2</v>
      </c>
      <c r="AK332" s="89">
        <f t="shared" ref="AK332" si="2005">AJ332+AK334</f>
        <v>15068.2</v>
      </c>
      <c r="AL332" s="89">
        <f t="shared" ref="AL332" si="2006">AK332+AL334</f>
        <v>17102.2</v>
      </c>
      <c r="AM332" s="89">
        <f t="shared" ref="AM332" si="2007">AL332+AM334</f>
        <v>19154.2</v>
      </c>
      <c r="AN332" s="123"/>
      <c r="AO332" s="83">
        <f>O332</f>
        <v>976.8</v>
      </c>
      <c r="AP332" s="83">
        <f>AA332</f>
        <v>4320</v>
      </c>
      <c r="AQ332" s="83">
        <f>AM332</f>
        <v>19154.2</v>
      </c>
    </row>
    <row r="333" spans="1:43" s="64" customFormat="1" ht="13.2" outlineLevel="1">
      <c r="A333" s="147" t="s">
        <v>222</v>
      </c>
      <c r="B333" s="122" t="s">
        <v>168</v>
      </c>
      <c r="C333" s="82"/>
      <c r="D333" s="133">
        <v>0.01</v>
      </c>
      <c r="E333" s="133">
        <v>0.25</v>
      </c>
      <c r="F333" s="133">
        <v>0.25</v>
      </c>
      <c r="G333" s="133">
        <v>0.25</v>
      </c>
      <c r="H333" s="133">
        <v>0.25</v>
      </c>
      <c r="I333" s="133">
        <v>0.25</v>
      </c>
      <c r="J333" s="133">
        <v>0.25</v>
      </c>
      <c r="K333" s="133">
        <v>0.25</v>
      </c>
      <c r="L333" s="133">
        <v>0.25</v>
      </c>
      <c r="M333" s="133">
        <v>0.25</v>
      </c>
      <c r="N333" s="133">
        <v>0.25</v>
      </c>
      <c r="O333" s="133">
        <v>0.25</v>
      </c>
      <c r="P333" s="133">
        <v>0.15</v>
      </c>
      <c r="Q333" s="133">
        <v>0.15</v>
      </c>
      <c r="R333" s="133">
        <v>0.15</v>
      </c>
      <c r="S333" s="133">
        <v>0.15</v>
      </c>
      <c r="T333" s="133">
        <v>0.15</v>
      </c>
      <c r="U333" s="133">
        <v>0.15</v>
      </c>
      <c r="V333" s="133">
        <v>0.15</v>
      </c>
      <c r="W333" s="133">
        <v>0.15</v>
      </c>
      <c r="X333" s="133">
        <v>0.15</v>
      </c>
      <c r="Y333" s="133">
        <v>0.15</v>
      </c>
      <c r="Z333" s="133">
        <v>0.15</v>
      </c>
      <c r="AA333" s="133">
        <v>0.15</v>
      </c>
      <c r="AB333" s="133">
        <v>0.15</v>
      </c>
      <c r="AC333" s="133">
        <v>0.15</v>
      </c>
      <c r="AD333" s="133">
        <v>0.15</v>
      </c>
      <c r="AE333" s="133">
        <v>0.15</v>
      </c>
      <c r="AF333" s="133">
        <v>0.15</v>
      </c>
      <c r="AG333" s="133">
        <v>0.15</v>
      </c>
      <c r="AH333" s="133">
        <v>0.15</v>
      </c>
      <c r="AI333" s="133">
        <v>0.15</v>
      </c>
      <c r="AJ333" s="133">
        <v>0.15</v>
      </c>
      <c r="AK333" s="133">
        <v>0.15</v>
      </c>
      <c r="AL333" s="133">
        <v>0.15</v>
      </c>
      <c r="AM333" s="133">
        <v>0.15</v>
      </c>
      <c r="AN333" s="123"/>
      <c r="AO333" s="83">
        <f>O333</f>
        <v>0.25</v>
      </c>
      <c r="AP333" s="83">
        <f>AA333</f>
        <v>0.15</v>
      </c>
      <c r="AQ333" s="83">
        <f>AM333</f>
        <v>0.15</v>
      </c>
    </row>
    <row r="334" spans="1:43" s="64" customFormat="1" ht="13.2" outlineLevel="1">
      <c r="A334" s="147" t="s">
        <v>223</v>
      </c>
      <c r="B334" s="122" t="s">
        <v>158</v>
      </c>
      <c r="C334" s="82"/>
      <c r="D334" s="89">
        <f>INT(C332*D333)*D$6</f>
        <v>0</v>
      </c>
      <c r="E334" s="89">
        <f t="shared" ref="E334" si="2008">INT(D332*E333)*E$6</f>
        <v>20</v>
      </c>
      <c r="F334" s="89">
        <f t="shared" ref="F334" si="2009">INT(E332*F333)*F$6</f>
        <v>30</v>
      </c>
      <c r="G334" s="89">
        <f t="shared" ref="G334" si="2010">INT(F332*G333)*G$6</f>
        <v>37</v>
      </c>
      <c r="H334" s="89">
        <f t="shared" ref="H334" si="2011">INT(G332*H333)*H$6</f>
        <v>46</v>
      </c>
      <c r="I334" s="89">
        <f t="shared" ref="I334" si="2012">INT(H332*I333)*I$6</f>
        <v>58</v>
      </c>
      <c r="J334" s="89">
        <f t="shared" ref="J334" si="2013">INT(I332*J333)*J$6</f>
        <v>72</v>
      </c>
      <c r="K334" s="89">
        <f t="shared" ref="K334" si="2014">INT(J332*K333)*K$6</f>
        <v>62.999999999999993</v>
      </c>
      <c r="L334" s="89">
        <f t="shared" ref="L334" si="2015">INT(K332*L333)*L$6</f>
        <v>106</v>
      </c>
      <c r="M334" s="89">
        <f t="shared" ref="M334" si="2016">INT(L332*M333)*M$6</f>
        <v>133</v>
      </c>
      <c r="N334" s="89">
        <f t="shared" ref="N334" si="2017">INT(M332*N333)*N$6</f>
        <v>149.4</v>
      </c>
      <c r="O334" s="89">
        <f t="shared" ref="O334" si="2018">INT(N332*O333)*O$6</f>
        <v>162.4</v>
      </c>
      <c r="P334" s="89">
        <f t="shared" ref="P334" si="2019">INT(O332*P333)*P$6</f>
        <v>58.400000000000006</v>
      </c>
      <c r="Q334" s="89">
        <f t="shared" ref="Q334" si="2020">INT(P332*Q333)*Q$6</f>
        <v>124</v>
      </c>
      <c r="R334" s="89">
        <f t="shared" ref="R334" si="2021">INT(Q332*R333)*R$6</f>
        <v>173</v>
      </c>
      <c r="S334" s="89">
        <f t="shared" ref="S334" si="2022">INT(R332*S333)*S$6</f>
        <v>199</v>
      </c>
      <c r="T334" s="89">
        <f t="shared" ref="T334" si="2023">INT(S332*T333)*T$6</f>
        <v>229</v>
      </c>
      <c r="U334" s="89">
        <f t="shared" ref="U334" si="2024">INT(T332*U333)*U$6</f>
        <v>264</v>
      </c>
      <c r="V334" s="89">
        <f t="shared" ref="V334" si="2025">INT(U332*V333)*V$6</f>
        <v>303</v>
      </c>
      <c r="W334" s="89">
        <f t="shared" ref="W334" si="2026">INT(V332*W333)*W$6</f>
        <v>244.29999999999998</v>
      </c>
      <c r="X334" s="89">
        <f t="shared" ref="X334" si="2027">INT(W332*X333)*X$6</f>
        <v>385</v>
      </c>
      <c r="Y334" s="89">
        <f t="shared" ref="Y334" si="2028">INT(X332*Y333)*Y$6</f>
        <v>443</v>
      </c>
      <c r="Z334" s="89">
        <f t="shared" ref="Z334" si="2029">INT(Y332*Z333)*Z$6</f>
        <v>458.1</v>
      </c>
      <c r="AA334" s="89">
        <f t="shared" ref="AA334" si="2030">INT(Z332*AA333)*AA$6</f>
        <v>462.40000000000003</v>
      </c>
      <c r="AB334" s="89">
        <f t="shared" ref="AB334" si="2031">INT(AA332*AB333)*AB$6</f>
        <v>259.2</v>
      </c>
      <c r="AC334" s="89">
        <f t="shared" ref="AC334" si="2032">INT(AB332*AC333)*AC$6</f>
        <v>548.80000000000007</v>
      </c>
      <c r="AD334" s="89">
        <f t="shared" ref="AD334" si="2033">INT(AC332*AD333)*AD$6</f>
        <v>769</v>
      </c>
      <c r="AE334" s="89">
        <f t="shared" ref="AE334" si="2034">INT(AD332*AE333)*AE$6</f>
        <v>884</v>
      </c>
      <c r="AF334" s="89">
        <f t="shared" ref="AF334" si="2035">INT(AE332*AF333)*AF$6</f>
        <v>1017</v>
      </c>
      <c r="AG334" s="89">
        <f t="shared" ref="AG334" si="2036">INT(AF332*AG333)*AG$6</f>
        <v>1169</v>
      </c>
      <c r="AH334" s="89">
        <f t="shared" ref="AH334" si="2037">INT(AG332*AH333)*AH$6</f>
        <v>1345</v>
      </c>
      <c r="AI334" s="89">
        <f t="shared" ref="AI334" si="2038">INT(AH332*AI333)*AI$6</f>
        <v>1082.1999999999998</v>
      </c>
      <c r="AJ334" s="89">
        <f t="shared" ref="AJ334" si="2039">INT(AI332*AJ333)*AJ$6</f>
        <v>1709</v>
      </c>
      <c r="AK334" s="89">
        <f t="shared" ref="AK334" si="2040">INT(AJ332*AK333)*AK$6</f>
        <v>1965</v>
      </c>
      <c r="AL334" s="89">
        <f t="shared" ref="AL334" si="2041">INT(AK332*AL333)*AL$6</f>
        <v>2034</v>
      </c>
      <c r="AM334" s="89">
        <f t="shared" ref="AM334" si="2042">INT(AL332*AM333)*AM$6</f>
        <v>2052</v>
      </c>
      <c r="AN334" s="123"/>
      <c r="AO334" s="83">
        <f>SUM(D334:O334)</f>
        <v>876.8</v>
      </c>
      <c r="AP334" s="83">
        <f>SUM(P334:AA334)</f>
        <v>3343.2</v>
      </c>
      <c r="AQ334" s="83">
        <f>SUM(AB334:AM334)</f>
        <v>14834.2</v>
      </c>
    </row>
    <row r="335" spans="1:43" s="64" customFormat="1" ht="13.2" outlineLevel="1">
      <c r="A335" s="147" t="s">
        <v>224</v>
      </c>
      <c r="B335" s="126" t="s">
        <v>218</v>
      </c>
      <c r="C335" s="82"/>
      <c r="D335" s="156">
        <v>2</v>
      </c>
      <c r="E335" s="156">
        <v>2</v>
      </c>
      <c r="F335" s="156">
        <v>2</v>
      </c>
      <c r="G335" s="156">
        <v>2</v>
      </c>
      <c r="H335" s="156">
        <v>2</v>
      </c>
      <c r="I335" s="156">
        <v>2</v>
      </c>
      <c r="J335" s="156">
        <v>2</v>
      </c>
      <c r="K335" s="156">
        <v>2</v>
      </c>
      <c r="L335" s="156">
        <v>2</v>
      </c>
      <c r="M335" s="156">
        <v>2</v>
      </c>
      <c r="N335" s="156">
        <v>2</v>
      </c>
      <c r="O335" s="156">
        <v>2</v>
      </c>
      <c r="P335" s="156">
        <v>2</v>
      </c>
      <c r="Q335" s="156">
        <v>2</v>
      </c>
      <c r="R335" s="156">
        <v>2</v>
      </c>
      <c r="S335" s="156">
        <v>2</v>
      </c>
      <c r="T335" s="156">
        <v>2</v>
      </c>
      <c r="U335" s="156">
        <v>2</v>
      </c>
      <c r="V335" s="156">
        <v>2</v>
      </c>
      <c r="W335" s="156">
        <v>2</v>
      </c>
      <c r="X335" s="156">
        <v>2</v>
      </c>
      <c r="Y335" s="156">
        <v>2</v>
      </c>
      <c r="Z335" s="156">
        <v>2</v>
      </c>
      <c r="AA335" s="156">
        <v>2</v>
      </c>
      <c r="AB335" s="156">
        <v>2</v>
      </c>
      <c r="AC335" s="156">
        <v>2</v>
      </c>
      <c r="AD335" s="156">
        <v>2</v>
      </c>
      <c r="AE335" s="156">
        <v>2</v>
      </c>
      <c r="AF335" s="156">
        <v>2</v>
      </c>
      <c r="AG335" s="156">
        <v>2</v>
      </c>
      <c r="AH335" s="156">
        <v>2</v>
      </c>
      <c r="AI335" s="156">
        <v>2</v>
      </c>
      <c r="AJ335" s="156">
        <v>2</v>
      </c>
      <c r="AK335" s="156">
        <v>2</v>
      </c>
      <c r="AL335" s="156">
        <v>2</v>
      </c>
      <c r="AM335" s="156">
        <v>2</v>
      </c>
      <c r="AN335" s="123"/>
      <c r="AO335" s="83">
        <f>AVERAGE(D335:O335)</f>
        <v>2</v>
      </c>
      <c r="AP335" s="83">
        <f>AVERAGE(P335:AA335)</f>
        <v>2</v>
      </c>
      <c r="AQ335" s="83">
        <f>AVERAGE(AB335:AM335)</f>
        <v>2</v>
      </c>
    </row>
    <row r="336" spans="1:43" s="86" customFormat="1" ht="13.2" outlineLevel="1">
      <c r="A336" s="147" t="s">
        <v>213</v>
      </c>
      <c r="B336" s="126" t="s">
        <v>218</v>
      </c>
      <c r="C336" s="125"/>
      <c r="D336" s="132">
        <f>D332*D335</f>
        <v>200</v>
      </c>
      <c r="E336" s="132">
        <f t="shared" ref="E336:AM336" si="2043">E332*E335</f>
        <v>240</v>
      </c>
      <c r="F336" s="132">
        <f t="shared" si="2043"/>
        <v>300</v>
      </c>
      <c r="G336" s="132">
        <f t="shared" si="2043"/>
        <v>374</v>
      </c>
      <c r="H336" s="132">
        <f t="shared" si="2043"/>
        <v>466</v>
      </c>
      <c r="I336" s="132">
        <f t="shared" si="2043"/>
        <v>582</v>
      </c>
      <c r="J336" s="132">
        <f t="shared" si="2043"/>
        <v>726</v>
      </c>
      <c r="K336" s="132">
        <f t="shared" si="2043"/>
        <v>852</v>
      </c>
      <c r="L336" s="132">
        <f t="shared" si="2043"/>
        <v>1064</v>
      </c>
      <c r="M336" s="132">
        <f t="shared" si="2043"/>
        <v>1330</v>
      </c>
      <c r="N336" s="132">
        <f t="shared" si="2043"/>
        <v>1628.8</v>
      </c>
      <c r="O336" s="132">
        <f t="shared" si="2043"/>
        <v>1953.6</v>
      </c>
      <c r="P336" s="132">
        <f t="shared" si="2043"/>
        <v>2070.4</v>
      </c>
      <c r="Q336" s="132">
        <f t="shared" si="2043"/>
        <v>2318.4</v>
      </c>
      <c r="R336" s="132">
        <f t="shared" si="2043"/>
        <v>2664.4</v>
      </c>
      <c r="S336" s="132">
        <f t="shared" si="2043"/>
        <v>3062.4</v>
      </c>
      <c r="T336" s="132">
        <f t="shared" si="2043"/>
        <v>3520.4</v>
      </c>
      <c r="U336" s="132">
        <f t="shared" si="2043"/>
        <v>4048.4</v>
      </c>
      <c r="V336" s="132">
        <f t="shared" si="2043"/>
        <v>4654.3999999999996</v>
      </c>
      <c r="W336" s="132">
        <f t="shared" si="2043"/>
        <v>5143</v>
      </c>
      <c r="X336" s="132">
        <f t="shared" si="2043"/>
        <v>5913</v>
      </c>
      <c r="Y336" s="132">
        <f t="shared" si="2043"/>
        <v>6799</v>
      </c>
      <c r="Z336" s="132">
        <f t="shared" si="2043"/>
        <v>7715.2</v>
      </c>
      <c r="AA336" s="132">
        <f t="shared" si="2043"/>
        <v>8640</v>
      </c>
      <c r="AB336" s="132">
        <f t="shared" si="2043"/>
        <v>9158.4</v>
      </c>
      <c r="AC336" s="132">
        <f t="shared" si="2043"/>
        <v>10256</v>
      </c>
      <c r="AD336" s="132">
        <f t="shared" si="2043"/>
        <v>11794</v>
      </c>
      <c r="AE336" s="132">
        <f t="shared" si="2043"/>
        <v>13562</v>
      </c>
      <c r="AF336" s="132">
        <f t="shared" si="2043"/>
        <v>15596</v>
      </c>
      <c r="AG336" s="132">
        <f t="shared" si="2043"/>
        <v>17934</v>
      </c>
      <c r="AH336" s="132">
        <f t="shared" si="2043"/>
        <v>20624</v>
      </c>
      <c r="AI336" s="132">
        <f t="shared" si="2043"/>
        <v>22788.400000000001</v>
      </c>
      <c r="AJ336" s="132">
        <f t="shared" si="2043"/>
        <v>26206.400000000001</v>
      </c>
      <c r="AK336" s="132">
        <f t="shared" si="2043"/>
        <v>30136.400000000001</v>
      </c>
      <c r="AL336" s="132">
        <f t="shared" si="2043"/>
        <v>34204.400000000001</v>
      </c>
      <c r="AM336" s="132">
        <f t="shared" si="2043"/>
        <v>38308.400000000001</v>
      </c>
      <c r="AN336" s="84"/>
      <c r="AO336" s="83">
        <f>O336</f>
        <v>1953.6</v>
      </c>
      <c r="AP336" s="83">
        <f>AA336</f>
        <v>8640</v>
      </c>
      <c r="AQ336" s="83">
        <f>AM336</f>
        <v>38308.400000000001</v>
      </c>
    </row>
    <row r="337" spans="1:43" s="64" customFormat="1" ht="13.2" outlineLevel="1">
      <c r="A337" s="147" t="s">
        <v>170</v>
      </c>
      <c r="B337" s="126" t="s">
        <v>168</v>
      </c>
      <c r="C337" s="82"/>
      <c r="D337" s="133">
        <v>0</v>
      </c>
      <c r="E337" s="133">
        <v>0</v>
      </c>
      <c r="F337" s="133">
        <v>0</v>
      </c>
      <c r="G337" s="133">
        <v>0</v>
      </c>
      <c r="H337" s="133">
        <v>0</v>
      </c>
      <c r="I337" s="133">
        <v>0</v>
      </c>
      <c r="J337" s="133">
        <v>0</v>
      </c>
      <c r="K337" s="133">
        <v>0</v>
      </c>
      <c r="L337" s="133">
        <v>0</v>
      </c>
      <c r="M337" s="133">
        <v>0</v>
      </c>
      <c r="N337" s="133">
        <v>0</v>
      </c>
      <c r="O337" s="133">
        <v>0</v>
      </c>
      <c r="P337" s="133">
        <v>0</v>
      </c>
      <c r="Q337" s="133">
        <v>0</v>
      </c>
      <c r="R337" s="133">
        <v>0</v>
      </c>
      <c r="S337" s="133">
        <v>0</v>
      </c>
      <c r="T337" s="133">
        <v>0</v>
      </c>
      <c r="U337" s="133">
        <v>0</v>
      </c>
      <c r="V337" s="133">
        <v>0</v>
      </c>
      <c r="W337" s="133">
        <v>0</v>
      </c>
      <c r="X337" s="133">
        <v>0</v>
      </c>
      <c r="Y337" s="133">
        <v>0</v>
      </c>
      <c r="Z337" s="133">
        <v>0</v>
      </c>
      <c r="AA337" s="133">
        <v>0</v>
      </c>
      <c r="AB337" s="133">
        <v>0</v>
      </c>
      <c r="AC337" s="133">
        <v>0</v>
      </c>
      <c r="AD337" s="133">
        <v>0</v>
      </c>
      <c r="AE337" s="133">
        <v>0</v>
      </c>
      <c r="AF337" s="133">
        <v>0</v>
      </c>
      <c r="AG337" s="133">
        <v>0</v>
      </c>
      <c r="AH337" s="133">
        <v>0</v>
      </c>
      <c r="AI337" s="133">
        <v>0</v>
      </c>
      <c r="AJ337" s="133">
        <v>0</v>
      </c>
      <c r="AK337" s="133">
        <v>0</v>
      </c>
      <c r="AL337" s="133">
        <v>0</v>
      </c>
      <c r="AM337" s="133">
        <v>0</v>
      </c>
      <c r="AN337" s="123"/>
      <c r="AO337" s="135">
        <f>AVERAGE(D337:O337)</f>
        <v>0</v>
      </c>
      <c r="AP337" s="135">
        <f>AVERAGE(P337:AA337)</f>
        <v>0</v>
      </c>
      <c r="AQ337" s="135">
        <f>AVERAGE(AB337:AM337)</f>
        <v>0</v>
      </c>
    </row>
    <row r="338" spans="1:43" s="64" customFormat="1" ht="13.2" outlineLevel="1">
      <c r="A338" s="147" t="s">
        <v>171</v>
      </c>
      <c r="B338" s="126" t="s">
        <v>168</v>
      </c>
      <c r="C338" s="82"/>
      <c r="D338" s="133">
        <f>(11%*40%*D336)/D336</f>
        <v>4.4000000000000004E-2</v>
      </c>
      <c r="E338" s="133">
        <f t="shared" ref="E338:AM338" si="2044">(11%*40%*E336)/E336</f>
        <v>4.4000000000000004E-2</v>
      </c>
      <c r="F338" s="133">
        <f t="shared" si="2044"/>
        <v>4.4000000000000004E-2</v>
      </c>
      <c r="G338" s="133">
        <f t="shared" si="2044"/>
        <v>4.4000000000000011E-2</v>
      </c>
      <c r="H338" s="133">
        <f t="shared" si="2044"/>
        <v>4.4000000000000004E-2</v>
      </c>
      <c r="I338" s="133">
        <f t="shared" si="2044"/>
        <v>4.4000000000000004E-2</v>
      </c>
      <c r="J338" s="133">
        <f t="shared" si="2044"/>
        <v>4.4000000000000004E-2</v>
      </c>
      <c r="K338" s="133">
        <f t="shared" si="2044"/>
        <v>4.4000000000000004E-2</v>
      </c>
      <c r="L338" s="133">
        <f t="shared" si="2044"/>
        <v>4.4000000000000004E-2</v>
      </c>
      <c r="M338" s="133">
        <f t="shared" si="2044"/>
        <v>4.4000000000000004E-2</v>
      </c>
      <c r="N338" s="133">
        <f t="shared" si="2044"/>
        <v>4.4000000000000004E-2</v>
      </c>
      <c r="O338" s="133">
        <f t="shared" si="2044"/>
        <v>4.3999999999999997E-2</v>
      </c>
      <c r="P338" s="133">
        <f t="shared" si="2044"/>
        <v>4.4000000000000004E-2</v>
      </c>
      <c r="Q338" s="133">
        <f t="shared" si="2044"/>
        <v>4.4000000000000004E-2</v>
      </c>
      <c r="R338" s="133">
        <f t="shared" si="2044"/>
        <v>4.4000000000000004E-2</v>
      </c>
      <c r="S338" s="133">
        <f t="shared" si="2044"/>
        <v>4.4000000000000004E-2</v>
      </c>
      <c r="T338" s="133">
        <f t="shared" si="2044"/>
        <v>4.4000000000000004E-2</v>
      </c>
      <c r="U338" s="133">
        <f t="shared" si="2044"/>
        <v>4.4000000000000004E-2</v>
      </c>
      <c r="V338" s="133">
        <f t="shared" si="2044"/>
        <v>4.4000000000000004E-2</v>
      </c>
      <c r="W338" s="133">
        <f t="shared" si="2044"/>
        <v>4.4000000000000004E-2</v>
      </c>
      <c r="X338" s="133">
        <f t="shared" si="2044"/>
        <v>4.4000000000000004E-2</v>
      </c>
      <c r="Y338" s="133">
        <f t="shared" si="2044"/>
        <v>4.3999999999999997E-2</v>
      </c>
      <c r="Z338" s="133">
        <f t="shared" si="2044"/>
        <v>4.4000000000000004E-2</v>
      </c>
      <c r="AA338" s="133">
        <f t="shared" si="2044"/>
        <v>4.4000000000000004E-2</v>
      </c>
      <c r="AB338" s="133">
        <f t="shared" si="2044"/>
        <v>4.4000000000000004E-2</v>
      </c>
      <c r="AC338" s="133">
        <f t="shared" si="2044"/>
        <v>4.4000000000000004E-2</v>
      </c>
      <c r="AD338" s="133">
        <f t="shared" si="2044"/>
        <v>4.4000000000000004E-2</v>
      </c>
      <c r="AE338" s="133">
        <f t="shared" si="2044"/>
        <v>4.4000000000000004E-2</v>
      </c>
      <c r="AF338" s="133">
        <f t="shared" si="2044"/>
        <v>4.4000000000000004E-2</v>
      </c>
      <c r="AG338" s="133">
        <f t="shared" si="2044"/>
        <v>4.4000000000000004E-2</v>
      </c>
      <c r="AH338" s="133">
        <f t="shared" si="2044"/>
        <v>4.4000000000000004E-2</v>
      </c>
      <c r="AI338" s="133">
        <f t="shared" si="2044"/>
        <v>4.4000000000000004E-2</v>
      </c>
      <c r="AJ338" s="133">
        <f t="shared" si="2044"/>
        <v>4.4000000000000004E-2</v>
      </c>
      <c r="AK338" s="133">
        <f t="shared" si="2044"/>
        <v>4.4000000000000004E-2</v>
      </c>
      <c r="AL338" s="133">
        <f t="shared" si="2044"/>
        <v>4.4000000000000004E-2</v>
      </c>
      <c r="AM338" s="133">
        <f t="shared" si="2044"/>
        <v>4.4000000000000004E-2</v>
      </c>
      <c r="AN338" s="123"/>
      <c r="AO338" s="135">
        <f>AVERAGE(D338:O338)</f>
        <v>4.3999999999999991E-2</v>
      </c>
      <c r="AP338" s="135">
        <f>AVERAGE(P338:AA338)</f>
        <v>4.3999999999999991E-2</v>
      </c>
      <c r="AQ338" s="135">
        <f>AVERAGE(AB338:AM338)</f>
        <v>4.3999999999999991E-2</v>
      </c>
    </row>
    <row r="339" spans="1:43" s="64" customFormat="1" ht="13.2" outlineLevel="1">
      <c r="A339" s="147" t="s">
        <v>214</v>
      </c>
      <c r="B339" s="126" t="s">
        <v>218</v>
      </c>
      <c r="C339" s="82"/>
      <c r="D339" s="132">
        <f t="shared" ref="D339:AM339" si="2045">-(C336+D336)/2*D337/12</f>
        <v>0</v>
      </c>
      <c r="E339" s="132">
        <f t="shared" si="2045"/>
        <v>0</v>
      </c>
      <c r="F339" s="132">
        <f t="shared" si="2045"/>
        <v>0</v>
      </c>
      <c r="G339" s="132">
        <f t="shared" si="2045"/>
        <v>0</v>
      </c>
      <c r="H339" s="132">
        <f t="shared" si="2045"/>
        <v>0</v>
      </c>
      <c r="I339" s="132">
        <f t="shared" si="2045"/>
        <v>0</v>
      </c>
      <c r="J339" s="132">
        <f t="shared" si="2045"/>
        <v>0</v>
      </c>
      <c r="K339" s="132">
        <f t="shared" si="2045"/>
        <v>0</v>
      </c>
      <c r="L339" s="132">
        <f t="shared" si="2045"/>
        <v>0</v>
      </c>
      <c r="M339" s="132">
        <f t="shared" si="2045"/>
        <v>0</v>
      </c>
      <c r="N339" s="132">
        <f t="shared" si="2045"/>
        <v>0</v>
      </c>
      <c r="O339" s="132">
        <f t="shared" si="2045"/>
        <v>0</v>
      </c>
      <c r="P339" s="132">
        <f t="shared" si="2045"/>
        <v>0</v>
      </c>
      <c r="Q339" s="132">
        <f t="shared" si="2045"/>
        <v>0</v>
      </c>
      <c r="R339" s="132">
        <f t="shared" si="2045"/>
        <v>0</v>
      </c>
      <c r="S339" s="132">
        <f t="shared" si="2045"/>
        <v>0</v>
      </c>
      <c r="T339" s="132">
        <f t="shared" si="2045"/>
        <v>0</v>
      </c>
      <c r="U339" s="132">
        <f t="shared" si="2045"/>
        <v>0</v>
      </c>
      <c r="V339" s="132">
        <f t="shared" si="2045"/>
        <v>0</v>
      </c>
      <c r="W339" s="132">
        <f t="shared" si="2045"/>
        <v>0</v>
      </c>
      <c r="X339" s="132">
        <f t="shared" si="2045"/>
        <v>0</v>
      </c>
      <c r="Y339" s="132">
        <f t="shared" si="2045"/>
        <v>0</v>
      </c>
      <c r="Z339" s="132">
        <f t="shared" si="2045"/>
        <v>0</v>
      </c>
      <c r="AA339" s="132">
        <f t="shared" si="2045"/>
        <v>0</v>
      </c>
      <c r="AB339" s="132">
        <f t="shared" si="2045"/>
        <v>0</v>
      </c>
      <c r="AC339" s="132">
        <f t="shared" si="2045"/>
        <v>0</v>
      </c>
      <c r="AD339" s="132">
        <f t="shared" si="2045"/>
        <v>0</v>
      </c>
      <c r="AE339" s="132">
        <f t="shared" si="2045"/>
        <v>0</v>
      </c>
      <c r="AF339" s="132">
        <f t="shared" si="2045"/>
        <v>0</v>
      </c>
      <c r="AG339" s="132">
        <f t="shared" si="2045"/>
        <v>0</v>
      </c>
      <c r="AH339" s="132">
        <f t="shared" si="2045"/>
        <v>0</v>
      </c>
      <c r="AI339" s="132">
        <f t="shared" si="2045"/>
        <v>0</v>
      </c>
      <c r="AJ339" s="132">
        <f t="shared" si="2045"/>
        <v>0</v>
      </c>
      <c r="AK339" s="132">
        <f t="shared" si="2045"/>
        <v>0</v>
      </c>
      <c r="AL339" s="132">
        <f t="shared" si="2045"/>
        <v>0</v>
      </c>
      <c r="AM339" s="132">
        <f t="shared" si="2045"/>
        <v>0</v>
      </c>
      <c r="AN339" s="123"/>
      <c r="AO339" s="83">
        <f>SUM(D339:O339)</f>
        <v>0</v>
      </c>
      <c r="AP339" s="83">
        <f>SUM(P339:AA339)</f>
        <v>0</v>
      </c>
      <c r="AQ339" s="83">
        <f>SUM(AB339:AM339)</f>
        <v>0</v>
      </c>
    </row>
    <row r="340" spans="1:43" s="64" customFormat="1" ht="13.2" outlineLevel="1">
      <c r="A340" s="147" t="s">
        <v>215</v>
      </c>
      <c r="B340" s="126" t="s">
        <v>218</v>
      </c>
      <c r="C340" s="82"/>
      <c r="D340" s="132">
        <f t="shared" ref="D340:AM340" si="2046">(C336+D336)/2*D338/12</f>
        <v>0.3666666666666667</v>
      </c>
      <c r="E340" s="132">
        <f t="shared" si="2046"/>
        <v>0.80666666666666675</v>
      </c>
      <c r="F340" s="132">
        <f t="shared" si="2046"/>
        <v>0.9900000000000001</v>
      </c>
      <c r="G340" s="132">
        <f t="shared" si="2046"/>
        <v>1.2356666666666669</v>
      </c>
      <c r="H340" s="132">
        <f t="shared" si="2046"/>
        <v>1.54</v>
      </c>
      <c r="I340" s="132">
        <f t="shared" si="2046"/>
        <v>1.9213333333333333</v>
      </c>
      <c r="J340" s="132">
        <f t="shared" si="2046"/>
        <v>2.3980000000000001</v>
      </c>
      <c r="K340" s="132">
        <f t="shared" si="2046"/>
        <v>2.8930000000000002</v>
      </c>
      <c r="L340" s="132">
        <f t="shared" si="2046"/>
        <v>3.5126666666666666</v>
      </c>
      <c r="M340" s="132">
        <f t="shared" si="2046"/>
        <v>4.3890000000000002</v>
      </c>
      <c r="N340" s="132">
        <f t="shared" si="2046"/>
        <v>5.4244666666666674</v>
      </c>
      <c r="O340" s="132">
        <f t="shared" si="2046"/>
        <v>6.5677333333333321</v>
      </c>
      <c r="P340" s="132">
        <f t="shared" si="2046"/>
        <v>7.3773333333333335</v>
      </c>
      <c r="Q340" s="132">
        <f t="shared" si="2046"/>
        <v>8.0461333333333354</v>
      </c>
      <c r="R340" s="132">
        <f t="shared" si="2046"/>
        <v>9.135133333333334</v>
      </c>
      <c r="S340" s="132">
        <f t="shared" si="2046"/>
        <v>10.499133333333335</v>
      </c>
      <c r="T340" s="132">
        <f t="shared" si="2046"/>
        <v>12.068466666666668</v>
      </c>
      <c r="U340" s="132">
        <f t="shared" si="2046"/>
        <v>13.876133333333335</v>
      </c>
      <c r="V340" s="132">
        <f t="shared" si="2046"/>
        <v>15.955133333333334</v>
      </c>
      <c r="W340" s="132">
        <f t="shared" si="2046"/>
        <v>17.9619</v>
      </c>
      <c r="X340" s="132">
        <f t="shared" si="2046"/>
        <v>20.269333333333336</v>
      </c>
      <c r="Y340" s="132">
        <f t="shared" si="2046"/>
        <v>23.305333333333333</v>
      </c>
      <c r="Z340" s="132">
        <f t="shared" si="2046"/>
        <v>26.60936666666667</v>
      </c>
      <c r="AA340" s="132">
        <f t="shared" si="2046"/>
        <v>29.984533333333335</v>
      </c>
      <c r="AB340" s="132">
        <f t="shared" si="2046"/>
        <v>32.630400000000002</v>
      </c>
      <c r="AC340" s="132">
        <f t="shared" si="2046"/>
        <v>35.593066666666672</v>
      </c>
      <c r="AD340" s="132">
        <f t="shared" si="2046"/>
        <v>40.425000000000004</v>
      </c>
      <c r="AE340" s="132">
        <f t="shared" si="2046"/>
        <v>46.486000000000011</v>
      </c>
      <c r="AF340" s="132">
        <f t="shared" si="2046"/>
        <v>53.45633333333334</v>
      </c>
      <c r="AG340" s="132">
        <f t="shared" si="2046"/>
        <v>61.471666666666671</v>
      </c>
      <c r="AH340" s="132">
        <f t="shared" si="2046"/>
        <v>70.689666666666668</v>
      </c>
      <c r="AI340" s="132">
        <f t="shared" si="2046"/>
        <v>79.589400000000012</v>
      </c>
      <c r="AJ340" s="132">
        <f t="shared" si="2046"/>
        <v>89.823800000000006</v>
      </c>
      <c r="AK340" s="132">
        <f t="shared" si="2046"/>
        <v>103.29513333333335</v>
      </c>
      <c r="AL340" s="132">
        <f t="shared" si="2046"/>
        <v>117.95813333333335</v>
      </c>
      <c r="AM340" s="132">
        <f t="shared" si="2046"/>
        <v>132.94013333333336</v>
      </c>
      <c r="AN340" s="123"/>
      <c r="AO340" s="83">
        <f>SUM(D340:O340)</f>
        <v>32.045200000000001</v>
      </c>
      <c r="AP340" s="83">
        <f>SUM(P340:AA340)</f>
        <v>195.08793333333332</v>
      </c>
      <c r="AQ340" s="83">
        <f>SUM(AB340:AM340)</f>
        <v>864.35873333333336</v>
      </c>
    </row>
    <row r="341" spans="1:43" s="64" customFormat="1" ht="13.2" outlineLevel="1">
      <c r="A341" s="147" t="s">
        <v>201</v>
      </c>
      <c r="B341" s="126" t="s">
        <v>218</v>
      </c>
      <c r="C341" s="82"/>
      <c r="D341" s="131">
        <f t="shared" ref="D341:AM341" si="2047">SUM(D339:D340)</f>
        <v>0.3666666666666667</v>
      </c>
      <c r="E341" s="131">
        <f t="shared" si="2047"/>
        <v>0.80666666666666675</v>
      </c>
      <c r="F341" s="131">
        <f t="shared" si="2047"/>
        <v>0.9900000000000001</v>
      </c>
      <c r="G341" s="131">
        <f t="shared" si="2047"/>
        <v>1.2356666666666669</v>
      </c>
      <c r="H341" s="131">
        <f t="shared" si="2047"/>
        <v>1.54</v>
      </c>
      <c r="I341" s="131">
        <f t="shared" si="2047"/>
        <v>1.9213333333333333</v>
      </c>
      <c r="J341" s="131">
        <f t="shared" si="2047"/>
        <v>2.3980000000000001</v>
      </c>
      <c r="K341" s="131">
        <f t="shared" si="2047"/>
        <v>2.8930000000000002</v>
      </c>
      <c r="L341" s="131">
        <f t="shared" si="2047"/>
        <v>3.5126666666666666</v>
      </c>
      <c r="M341" s="131">
        <f t="shared" si="2047"/>
        <v>4.3890000000000002</v>
      </c>
      <c r="N341" s="131">
        <f t="shared" si="2047"/>
        <v>5.4244666666666674</v>
      </c>
      <c r="O341" s="131">
        <f t="shared" si="2047"/>
        <v>6.5677333333333321</v>
      </c>
      <c r="P341" s="131">
        <f t="shared" si="2047"/>
        <v>7.3773333333333335</v>
      </c>
      <c r="Q341" s="131">
        <f t="shared" si="2047"/>
        <v>8.0461333333333354</v>
      </c>
      <c r="R341" s="131">
        <f t="shared" si="2047"/>
        <v>9.135133333333334</v>
      </c>
      <c r="S341" s="131">
        <f t="shared" si="2047"/>
        <v>10.499133333333335</v>
      </c>
      <c r="T341" s="131">
        <f t="shared" si="2047"/>
        <v>12.068466666666668</v>
      </c>
      <c r="U341" s="131">
        <f t="shared" si="2047"/>
        <v>13.876133333333335</v>
      </c>
      <c r="V341" s="131">
        <f t="shared" si="2047"/>
        <v>15.955133333333334</v>
      </c>
      <c r="W341" s="131">
        <f t="shared" si="2047"/>
        <v>17.9619</v>
      </c>
      <c r="X341" s="131">
        <f t="shared" si="2047"/>
        <v>20.269333333333336</v>
      </c>
      <c r="Y341" s="131">
        <f t="shared" si="2047"/>
        <v>23.305333333333333</v>
      </c>
      <c r="Z341" s="131">
        <f t="shared" si="2047"/>
        <v>26.60936666666667</v>
      </c>
      <c r="AA341" s="131">
        <f t="shared" si="2047"/>
        <v>29.984533333333335</v>
      </c>
      <c r="AB341" s="131">
        <f t="shared" si="2047"/>
        <v>32.630400000000002</v>
      </c>
      <c r="AC341" s="131">
        <f t="shared" si="2047"/>
        <v>35.593066666666672</v>
      </c>
      <c r="AD341" s="131">
        <f t="shared" si="2047"/>
        <v>40.425000000000004</v>
      </c>
      <c r="AE341" s="131">
        <f t="shared" si="2047"/>
        <v>46.486000000000011</v>
      </c>
      <c r="AF341" s="131">
        <f t="shared" si="2047"/>
        <v>53.45633333333334</v>
      </c>
      <c r="AG341" s="131">
        <f t="shared" si="2047"/>
        <v>61.471666666666671</v>
      </c>
      <c r="AH341" s="131">
        <f t="shared" si="2047"/>
        <v>70.689666666666668</v>
      </c>
      <c r="AI341" s="131">
        <f t="shared" si="2047"/>
        <v>79.589400000000012</v>
      </c>
      <c r="AJ341" s="131">
        <f t="shared" si="2047"/>
        <v>89.823800000000006</v>
      </c>
      <c r="AK341" s="131">
        <f t="shared" si="2047"/>
        <v>103.29513333333335</v>
      </c>
      <c r="AL341" s="131">
        <f t="shared" si="2047"/>
        <v>117.95813333333335</v>
      </c>
      <c r="AM341" s="131">
        <f t="shared" si="2047"/>
        <v>132.94013333333336</v>
      </c>
      <c r="AN341" s="123"/>
      <c r="AO341" s="83">
        <f>SUM(D341:O341)</f>
        <v>32.045200000000001</v>
      </c>
      <c r="AP341" s="83">
        <f>SUM(P341:AA341)</f>
        <v>195.08793333333332</v>
      </c>
      <c r="AQ341" s="83">
        <f>SUM(AB341:AM341)</f>
        <v>864.35873333333336</v>
      </c>
    </row>
    <row r="342" spans="1:43" outlineLevel="1">
      <c r="A342" s="145" t="s">
        <v>208</v>
      </c>
    </row>
    <row r="343" spans="1:43" s="64" customFormat="1" ht="13.2" outlineLevel="1">
      <c r="A343" s="147" t="s">
        <v>225</v>
      </c>
      <c r="B343" s="122" t="s">
        <v>158</v>
      </c>
      <c r="C343" s="125"/>
      <c r="D343" s="89">
        <f>C343+D345</f>
        <v>0</v>
      </c>
      <c r="E343" s="89">
        <f>D343+E345</f>
        <v>0</v>
      </c>
      <c r="F343" s="89">
        <f t="shared" ref="F343:AM343" si="2048">E343+F345</f>
        <v>0</v>
      </c>
      <c r="G343" s="89">
        <f t="shared" si="2048"/>
        <v>0</v>
      </c>
      <c r="H343" s="89">
        <f t="shared" si="2048"/>
        <v>0</v>
      </c>
      <c r="I343" s="89">
        <f t="shared" si="2048"/>
        <v>0</v>
      </c>
      <c r="J343" s="89">
        <f t="shared" si="2048"/>
        <v>0</v>
      </c>
      <c r="K343" s="89">
        <f t="shared" si="2048"/>
        <v>0</v>
      </c>
      <c r="L343" s="89">
        <f t="shared" si="2048"/>
        <v>0</v>
      </c>
      <c r="M343" s="89">
        <f t="shared" si="2048"/>
        <v>0</v>
      </c>
      <c r="N343" s="89">
        <f t="shared" si="2048"/>
        <v>0</v>
      </c>
      <c r="O343" s="89">
        <f t="shared" si="2048"/>
        <v>0</v>
      </c>
      <c r="P343" s="89">
        <f t="shared" si="2048"/>
        <v>0</v>
      </c>
      <c r="Q343" s="89">
        <f t="shared" si="2048"/>
        <v>0</v>
      </c>
      <c r="R343" s="89">
        <f t="shared" si="2048"/>
        <v>0</v>
      </c>
      <c r="S343" s="89">
        <f t="shared" si="2048"/>
        <v>0</v>
      </c>
      <c r="T343" s="89">
        <f t="shared" si="2048"/>
        <v>0</v>
      </c>
      <c r="U343" s="89">
        <f t="shared" si="2048"/>
        <v>0</v>
      </c>
      <c r="V343" s="89">
        <f t="shared" si="2048"/>
        <v>0</v>
      </c>
      <c r="W343" s="89">
        <f t="shared" si="2048"/>
        <v>0</v>
      </c>
      <c r="X343" s="89">
        <f t="shared" si="2048"/>
        <v>0</v>
      </c>
      <c r="Y343" s="89">
        <f t="shared" si="2048"/>
        <v>0</v>
      </c>
      <c r="Z343" s="89">
        <f t="shared" si="2048"/>
        <v>0</v>
      </c>
      <c r="AA343" s="89">
        <f t="shared" si="2048"/>
        <v>0</v>
      </c>
      <c r="AB343" s="89">
        <f t="shared" si="2048"/>
        <v>0</v>
      </c>
      <c r="AC343" s="89">
        <f t="shared" si="2048"/>
        <v>0</v>
      </c>
      <c r="AD343" s="89">
        <f t="shared" si="2048"/>
        <v>0</v>
      </c>
      <c r="AE343" s="89">
        <f t="shared" si="2048"/>
        <v>0</v>
      </c>
      <c r="AF343" s="89">
        <f t="shared" si="2048"/>
        <v>0</v>
      </c>
      <c r="AG343" s="89">
        <f t="shared" si="2048"/>
        <v>0</v>
      </c>
      <c r="AH343" s="89">
        <f t="shared" si="2048"/>
        <v>0</v>
      </c>
      <c r="AI343" s="89">
        <f t="shared" si="2048"/>
        <v>0</v>
      </c>
      <c r="AJ343" s="89">
        <f t="shared" si="2048"/>
        <v>0</v>
      </c>
      <c r="AK343" s="89">
        <f t="shared" si="2048"/>
        <v>0</v>
      </c>
      <c r="AL343" s="89">
        <f t="shared" si="2048"/>
        <v>0</v>
      </c>
      <c r="AM343" s="89">
        <f t="shared" si="2048"/>
        <v>0</v>
      </c>
      <c r="AN343" s="123"/>
      <c r="AO343" s="83">
        <f>O343</f>
        <v>0</v>
      </c>
      <c r="AP343" s="83">
        <f>AA343</f>
        <v>0</v>
      </c>
      <c r="AQ343" s="83">
        <f>AM343</f>
        <v>0</v>
      </c>
    </row>
    <row r="344" spans="1:43" s="64" customFormat="1" ht="13.2" outlineLevel="1">
      <c r="A344" s="147" t="s">
        <v>222</v>
      </c>
      <c r="B344" s="122" t="s">
        <v>168</v>
      </c>
      <c r="C344" s="82"/>
      <c r="D344" s="133">
        <v>0.01</v>
      </c>
      <c r="E344" s="133">
        <v>0.01</v>
      </c>
      <c r="F344" s="133">
        <v>0.01</v>
      </c>
      <c r="G344" s="133">
        <v>0.01</v>
      </c>
      <c r="H344" s="133">
        <v>0.01</v>
      </c>
      <c r="I344" s="133">
        <v>0.01</v>
      </c>
      <c r="J344" s="133">
        <v>0.01</v>
      </c>
      <c r="K344" s="133">
        <v>0.01</v>
      </c>
      <c r="L344" s="133">
        <v>0.01</v>
      </c>
      <c r="M344" s="133">
        <v>0.01</v>
      </c>
      <c r="N344" s="133">
        <v>0.01</v>
      </c>
      <c r="O344" s="133">
        <v>0.01</v>
      </c>
      <c r="P344" s="133">
        <v>0.01</v>
      </c>
      <c r="Q344" s="133">
        <v>0.01</v>
      </c>
      <c r="R344" s="133">
        <v>0.01</v>
      </c>
      <c r="S344" s="133">
        <v>0.01</v>
      </c>
      <c r="T344" s="133">
        <v>0.01</v>
      </c>
      <c r="U344" s="133">
        <v>0.01</v>
      </c>
      <c r="V344" s="133">
        <v>0.01</v>
      </c>
      <c r="W344" s="133">
        <v>0.01</v>
      </c>
      <c r="X344" s="133">
        <v>0.01</v>
      </c>
      <c r="Y344" s="133">
        <v>0.01</v>
      </c>
      <c r="Z344" s="133">
        <v>0.01</v>
      </c>
      <c r="AA344" s="133">
        <v>0.01</v>
      </c>
      <c r="AB344" s="133">
        <v>0.01</v>
      </c>
      <c r="AC344" s="133">
        <v>0.01</v>
      </c>
      <c r="AD344" s="133">
        <v>0.01</v>
      </c>
      <c r="AE344" s="133">
        <v>0.01</v>
      </c>
      <c r="AF344" s="133">
        <v>0.01</v>
      </c>
      <c r="AG344" s="133">
        <v>0.01</v>
      </c>
      <c r="AH344" s="133">
        <v>0.01</v>
      </c>
      <c r="AI344" s="133">
        <v>0.01</v>
      </c>
      <c r="AJ344" s="133">
        <v>0.01</v>
      </c>
      <c r="AK344" s="133">
        <v>0.01</v>
      </c>
      <c r="AL344" s="133">
        <v>0.01</v>
      </c>
      <c r="AM344" s="133">
        <v>0.01</v>
      </c>
      <c r="AN344" s="123"/>
      <c r="AO344" s="83">
        <f>O344</f>
        <v>0.01</v>
      </c>
      <c r="AP344" s="83">
        <f>AA344</f>
        <v>0.01</v>
      </c>
      <c r="AQ344" s="83">
        <f>AM344</f>
        <v>0.01</v>
      </c>
    </row>
    <row r="345" spans="1:43" s="64" customFormat="1" ht="13.2" outlineLevel="1">
      <c r="A345" s="147" t="s">
        <v>223</v>
      </c>
      <c r="B345" s="122" t="s">
        <v>158</v>
      </c>
      <c r="C345" s="82"/>
      <c r="D345" s="89">
        <f>INT(C343*D344)*D$6</f>
        <v>0</v>
      </c>
      <c r="E345" s="89">
        <f t="shared" ref="E345" si="2049">INT(D343*E344)*E$6</f>
        <v>0</v>
      </c>
      <c r="F345" s="89">
        <f t="shared" ref="F345" si="2050">INT(E343*F344)*F$6</f>
        <v>0</v>
      </c>
      <c r="G345" s="89">
        <f t="shared" ref="G345" si="2051">INT(F343*G344)*G$6</f>
        <v>0</v>
      </c>
      <c r="H345" s="89">
        <f t="shared" ref="H345" si="2052">INT(G343*H344)*H$6</f>
        <v>0</v>
      </c>
      <c r="I345" s="89">
        <f t="shared" ref="I345" si="2053">INT(H343*I344)*I$6</f>
        <v>0</v>
      </c>
      <c r="J345" s="89">
        <f t="shared" ref="J345" si="2054">INT(I343*J344)*J$6</f>
        <v>0</v>
      </c>
      <c r="K345" s="89">
        <f t="shared" ref="K345" si="2055">INT(J343*K344)*K$6</f>
        <v>0</v>
      </c>
      <c r="L345" s="89">
        <f t="shared" ref="L345" si="2056">INT(K343*L344)*L$6</f>
        <v>0</v>
      </c>
      <c r="M345" s="89">
        <f t="shared" ref="M345" si="2057">INT(L343*M344)*M$6</f>
        <v>0</v>
      </c>
      <c r="N345" s="89">
        <f t="shared" ref="N345" si="2058">INT(M343*N344)*N$6</f>
        <v>0</v>
      </c>
      <c r="O345" s="89">
        <f t="shared" ref="O345" si="2059">INT(N343*O344)*O$6</f>
        <v>0</v>
      </c>
      <c r="P345" s="89">
        <f t="shared" ref="P345" si="2060">INT(O343*P344)*P$6</f>
        <v>0</v>
      </c>
      <c r="Q345" s="89">
        <f t="shared" ref="Q345" si="2061">INT(P343*Q344)*Q$6</f>
        <v>0</v>
      </c>
      <c r="R345" s="89">
        <f t="shared" ref="R345" si="2062">INT(Q343*R344)*R$6</f>
        <v>0</v>
      </c>
      <c r="S345" s="89">
        <f t="shared" ref="S345" si="2063">INT(R343*S344)*S$6</f>
        <v>0</v>
      </c>
      <c r="T345" s="89">
        <f t="shared" ref="T345" si="2064">INT(S343*T344)*T$6</f>
        <v>0</v>
      </c>
      <c r="U345" s="89">
        <f t="shared" ref="U345" si="2065">INT(T343*U344)*U$6</f>
        <v>0</v>
      </c>
      <c r="V345" s="89">
        <f t="shared" ref="V345" si="2066">INT(U343*V344)*V$6</f>
        <v>0</v>
      </c>
      <c r="W345" s="89">
        <f t="shared" ref="W345" si="2067">INT(V343*W344)*W$6</f>
        <v>0</v>
      </c>
      <c r="X345" s="89">
        <f t="shared" ref="X345" si="2068">INT(W343*X344)*X$6</f>
        <v>0</v>
      </c>
      <c r="Y345" s="89">
        <f t="shared" ref="Y345" si="2069">INT(X343*Y344)*Y$6</f>
        <v>0</v>
      </c>
      <c r="Z345" s="89">
        <f t="shared" ref="Z345" si="2070">INT(Y343*Z344)*Z$6</f>
        <v>0</v>
      </c>
      <c r="AA345" s="89">
        <f t="shared" ref="AA345" si="2071">INT(Z343*AA344)*AA$6</f>
        <v>0</v>
      </c>
      <c r="AB345" s="89">
        <f t="shared" ref="AB345" si="2072">INT(AA343*AB344)*AB$6</f>
        <v>0</v>
      </c>
      <c r="AC345" s="89">
        <f t="shared" ref="AC345" si="2073">INT(AB343*AC344)*AC$6</f>
        <v>0</v>
      </c>
      <c r="AD345" s="89">
        <f t="shared" ref="AD345" si="2074">INT(AC343*AD344)*AD$6</f>
        <v>0</v>
      </c>
      <c r="AE345" s="89">
        <f t="shared" ref="AE345" si="2075">INT(AD343*AE344)*AE$6</f>
        <v>0</v>
      </c>
      <c r="AF345" s="89">
        <f t="shared" ref="AF345" si="2076">INT(AE343*AF344)*AF$6</f>
        <v>0</v>
      </c>
      <c r="AG345" s="89">
        <f t="shared" ref="AG345" si="2077">INT(AF343*AG344)*AG$6</f>
        <v>0</v>
      </c>
      <c r="AH345" s="89">
        <f t="shared" ref="AH345" si="2078">INT(AG343*AH344)*AH$6</f>
        <v>0</v>
      </c>
      <c r="AI345" s="89">
        <f t="shared" ref="AI345" si="2079">INT(AH343*AI344)*AI$6</f>
        <v>0</v>
      </c>
      <c r="AJ345" s="89">
        <f t="shared" ref="AJ345" si="2080">INT(AI343*AJ344)*AJ$6</f>
        <v>0</v>
      </c>
      <c r="AK345" s="89">
        <f t="shared" ref="AK345" si="2081">INT(AJ343*AK344)*AK$6</f>
        <v>0</v>
      </c>
      <c r="AL345" s="89">
        <f t="shared" ref="AL345" si="2082">INT(AK343*AL344)*AL$6</f>
        <v>0</v>
      </c>
      <c r="AM345" s="89">
        <f t="shared" ref="AM345" si="2083">INT(AL343*AM344)*AM$6</f>
        <v>0</v>
      </c>
      <c r="AN345" s="123"/>
      <c r="AO345" s="83">
        <f>SUM(D345:O345)</f>
        <v>0</v>
      </c>
      <c r="AP345" s="83">
        <f>SUM(P345:AA345)</f>
        <v>0</v>
      </c>
      <c r="AQ345" s="83">
        <f>SUM(AB345:AM345)</f>
        <v>0</v>
      </c>
    </row>
    <row r="346" spans="1:43" s="64" customFormat="1" ht="13.2" outlineLevel="1">
      <c r="A346" s="147" t="s">
        <v>224</v>
      </c>
      <c r="B346" s="126" t="s">
        <v>220</v>
      </c>
      <c r="C346" s="82"/>
      <c r="D346" s="125">
        <v>50</v>
      </c>
      <c r="E346" s="125">
        <v>50</v>
      </c>
      <c r="F346" s="125">
        <v>50</v>
      </c>
      <c r="G346" s="125">
        <v>50</v>
      </c>
      <c r="H346" s="125">
        <v>50</v>
      </c>
      <c r="I346" s="125">
        <v>50</v>
      </c>
      <c r="J346" s="125">
        <v>50</v>
      </c>
      <c r="K346" s="125">
        <v>50</v>
      </c>
      <c r="L346" s="125">
        <v>50</v>
      </c>
      <c r="M346" s="125">
        <v>50</v>
      </c>
      <c r="N346" s="125">
        <v>50</v>
      </c>
      <c r="O346" s="125">
        <v>50</v>
      </c>
      <c r="P346" s="125">
        <v>50</v>
      </c>
      <c r="Q346" s="125">
        <v>50</v>
      </c>
      <c r="R346" s="125">
        <v>50</v>
      </c>
      <c r="S346" s="125">
        <v>50</v>
      </c>
      <c r="T346" s="125">
        <v>50</v>
      </c>
      <c r="U346" s="125">
        <v>50</v>
      </c>
      <c r="V346" s="125">
        <v>50</v>
      </c>
      <c r="W346" s="125">
        <v>50</v>
      </c>
      <c r="X346" s="125">
        <v>50</v>
      </c>
      <c r="Y346" s="125">
        <v>50</v>
      </c>
      <c r="Z346" s="125">
        <v>50</v>
      </c>
      <c r="AA346" s="125">
        <v>50</v>
      </c>
      <c r="AB346" s="125">
        <v>50</v>
      </c>
      <c r="AC346" s="125">
        <v>50</v>
      </c>
      <c r="AD346" s="125">
        <v>50</v>
      </c>
      <c r="AE346" s="125">
        <v>50</v>
      </c>
      <c r="AF346" s="125">
        <v>50</v>
      </c>
      <c r="AG346" s="125">
        <v>50</v>
      </c>
      <c r="AH346" s="125">
        <v>50</v>
      </c>
      <c r="AI346" s="125">
        <v>50</v>
      </c>
      <c r="AJ346" s="125">
        <v>50</v>
      </c>
      <c r="AK346" s="125">
        <v>50</v>
      </c>
      <c r="AL346" s="125">
        <v>50</v>
      </c>
      <c r="AM346" s="125">
        <v>50</v>
      </c>
      <c r="AN346" s="123"/>
      <c r="AO346" s="83">
        <f>AVERAGE(D346:O346)</f>
        <v>50</v>
      </c>
      <c r="AP346" s="83">
        <f>AVERAGE(P346:AA346)</f>
        <v>50</v>
      </c>
      <c r="AQ346" s="83">
        <f>AVERAGE(AB346:AM346)</f>
        <v>50</v>
      </c>
    </row>
    <row r="347" spans="1:43" s="86" customFormat="1" ht="13.2" outlineLevel="1">
      <c r="A347" s="147" t="s">
        <v>213</v>
      </c>
      <c r="B347" s="126" t="s">
        <v>220</v>
      </c>
      <c r="C347" s="125"/>
      <c r="D347" s="132">
        <f>D343*D346</f>
        <v>0</v>
      </c>
      <c r="E347" s="132">
        <f t="shared" ref="E347:AM347" si="2084">E343*E346</f>
        <v>0</v>
      </c>
      <c r="F347" s="132">
        <f t="shared" si="2084"/>
        <v>0</v>
      </c>
      <c r="G347" s="132">
        <f t="shared" si="2084"/>
        <v>0</v>
      </c>
      <c r="H347" s="132">
        <f t="shared" si="2084"/>
        <v>0</v>
      </c>
      <c r="I347" s="132">
        <f t="shared" si="2084"/>
        <v>0</v>
      </c>
      <c r="J347" s="132">
        <f t="shared" si="2084"/>
        <v>0</v>
      </c>
      <c r="K347" s="132">
        <f t="shared" si="2084"/>
        <v>0</v>
      </c>
      <c r="L347" s="132">
        <f t="shared" si="2084"/>
        <v>0</v>
      </c>
      <c r="M347" s="132">
        <f t="shared" si="2084"/>
        <v>0</v>
      </c>
      <c r="N347" s="132">
        <f t="shared" si="2084"/>
        <v>0</v>
      </c>
      <c r="O347" s="132">
        <f t="shared" si="2084"/>
        <v>0</v>
      </c>
      <c r="P347" s="132">
        <f t="shared" si="2084"/>
        <v>0</v>
      </c>
      <c r="Q347" s="132">
        <f t="shared" si="2084"/>
        <v>0</v>
      </c>
      <c r="R347" s="132">
        <f t="shared" si="2084"/>
        <v>0</v>
      </c>
      <c r="S347" s="132">
        <f t="shared" si="2084"/>
        <v>0</v>
      </c>
      <c r="T347" s="132">
        <f t="shared" si="2084"/>
        <v>0</v>
      </c>
      <c r="U347" s="132">
        <f t="shared" si="2084"/>
        <v>0</v>
      </c>
      <c r="V347" s="132">
        <f t="shared" si="2084"/>
        <v>0</v>
      </c>
      <c r="W347" s="132">
        <f t="shared" si="2084"/>
        <v>0</v>
      </c>
      <c r="X347" s="132">
        <f t="shared" si="2084"/>
        <v>0</v>
      </c>
      <c r="Y347" s="132">
        <f t="shared" si="2084"/>
        <v>0</v>
      </c>
      <c r="Z347" s="132">
        <f t="shared" si="2084"/>
        <v>0</v>
      </c>
      <c r="AA347" s="132">
        <f t="shared" si="2084"/>
        <v>0</v>
      </c>
      <c r="AB347" s="132">
        <f t="shared" si="2084"/>
        <v>0</v>
      </c>
      <c r="AC347" s="132">
        <f t="shared" si="2084"/>
        <v>0</v>
      </c>
      <c r="AD347" s="132">
        <f t="shared" si="2084"/>
        <v>0</v>
      </c>
      <c r="AE347" s="132">
        <f t="shared" si="2084"/>
        <v>0</v>
      </c>
      <c r="AF347" s="132">
        <f t="shared" si="2084"/>
        <v>0</v>
      </c>
      <c r="AG347" s="132">
        <f t="shared" si="2084"/>
        <v>0</v>
      </c>
      <c r="AH347" s="132">
        <f t="shared" si="2084"/>
        <v>0</v>
      </c>
      <c r="AI347" s="132">
        <f t="shared" si="2084"/>
        <v>0</v>
      </c>
      <c r="AJ347" s="132">
        <f t="shared" si="2084"/>
        <v>0</v>
      </c>
      <c r="AK347" s="132">
        <f t="shared" si="2084"/>
        <v>0</v>
      </c>
      <c r="AL347" s="132">
        <f t="shared" si="2084"/>
        <v>0</v>
      </c>
      <c r="AM347" s="132">
        <f t="shared" si="2084"/>
        <v>0</v>
      </c>
      <c r="AN347" s="84"/>
      <c r="AO347" s="83">
        <f>O347</f>
        <v>0</v>
      </c>
      <c r="AP347" s="83">
        <f>AA347</f>
        <v>0</v>
      </c>
      <c r="AQ347" s="83">
        <f>AM347</f>
        <v>0</v>
      </c>
    </row>
    <row r="348" spans="1:43" s="64" customFormat="1" ht="13.2" outlineLevel="1">
      <c r="A348" s="147" t="s">
        <v>170</v>
      </c>
      <c r="B348" s="126" t="s">
        <v>168</v>
      </c>
      <c r="C348" s="82"/>
      <c r="D348" s="133">
        <v>0.14000000000000001</v>
      </c>
      <c r="E348" s="133">
        <v>0.14000000000000001</v>
      </c>
      <c r="F348" s="133">
        <v>0.14000000000000001</v>
      </c>
      <c r="G348" s="133">
        <v>0.14000000000000001</v>
      </c>
      <c r="H348" s="133">
        <v>0.14000000000000001</v>
      </c>
      <c r="I348" s="133">
        <v>0.14000000000000001</v>
      </c>
      <c r="J348" s="133">
        <v>0.14000000000000001</v>
      </c>
      <c r="K348" s="133">
        <v>0.14000000000000001</v>
      </c>
      <c r="L348" s="133">
        <v>0.14000000000000001</v>
      </c>
      <c r="M348" s="133">
        <v>0.14000000000000001</v>
      </c>
      <c r="N348" s="133">
        <v>0.14000000000000001</v>
      </c>
      <c r="O348" s="133">
        <v>0.14000000000000001</v>
      </c>
      <c r="P348" s="133">
        <v>0.14000000000000001</v>
      </c>
      <c r="Q348" s="133">
        <v>0.14000000000000001</v>
      </c>
      <c r="R348" s="133">
        <v>0.14000000000000001</v>
      </c>
      <c r="S348" s="133">
        <v>0.14000000000000001</v>
      </c>
      <c r="T348" s="133">
        <v>0.14000000000000001</v>
      </c>
      <c r="U348" s="133">
        <v>0.14000000000000001</v>
      </c>
      <c r="V348" s="133">
        <v>0.14000000000000001</v>
      </c>
      <c r="W348" s="133">
        <v>0.14000000000000001</v>
      </c>
      <c r="X348" s="133">
        <v>0.14000000000000001</v>
      </c>
      <c r="Y348" s="133">
        <v>0.14000000000000001</v>
      </c>
      <c r="Z348" s="133">
        <v>0.14000000000000001</v>
      </c>
      <c r="AA348" s="133">
        <v>0.14000000000000001</v>
      </c>
      <c r="AB348" s="133">
        <v>0.14000000000000001</v>
      </c>
      <c r="AC348" s="133">
        <v>0.14000000000000001</v>
      </c>
      <c r="AD348" s="133">
        <v>0.14000000000000001</v>
      </c>
      <c r="AE348" s="133">
        <v>0.14000000000000001</v>
      </c>
      <c r="AF348" s="133">
        <v>0.14000000000000001</v>
      </c>
      <c r="AG348" s="133">
        <v>0.14000000000000001</v>
      </c>
      <c r="AH348" s="133">
        <v>0.14000000000000001</v>
      </c>
      <c r="AI348" s="133">
        <v>0.14000000000000001</v>
      </c>
      <c r="AJ348" s="133">
        <v>0.14000000000000001</v>
      </c>
      <c r="AK348" s="133">
        <v>0.14000000000000001</v>
      </c>
      <c r="AL348" s="133">
        <v>0.14000000000000001</v>
      </c>
      <c r="AM348" s="133">
        <v>0.14000000000000001</v>
      </c>
      <c r="AN348" s="123"/>
      <c r="AO348" s="135">
        <f>AVERAGE(D348:O348)</f>
        <v>0.14000000000000004</v>
      </c>
      <c r="AP348" s="135">
        <f>AVERAGE(P348:AA348)</f>
        <v>0.14000000000000004</v>
      </c>
      <c r="AQ348" s="135">
        <f>AVERAGE(AB348:AM348)</f>
        <v>0.14000000000000004</v>
      </c>
    </row>
    <row r="349" spans="1:43" s="64" customFormat="1" ht="13.2" outlineLevel="1">
      <c r="A349" s="147" t="s">
        <v>171</v>
      </c>
      <c r="B349" s="126" t="s">
        <v>168</v>
      </c>
      <c r="C349" s="82"/>
      <c r="D349" s="133">
        <v>0.16</v>
      </c>
      <c r="E349" s="133">
        <v>0.16</v>
      </c>
      <c r="F349" s="133">
        <v>0.16</v>
      </c>
      <c r="G349" s="133">
        <v>0.16</v>
      </c>
      <c r="H349" s="133">
        <v>0.16</v>
      </c>
      <c r="I349" s="133">
        <v>0.16</v>
      </c>
      <c r="J349" s="133">
        <v>0.16</v>
      </c>
      <c r="K349" s="133">
        <v>0.16</v>
      </c>
      <c r="L349" s="133">
        <v>0.16</v>
      </c>
      <c r="M349" s="133">
        <v>0.16</v>
      </c>
      <c r="N349" s="133">
        <v>0.16</v>
      </c>
      <c r="O349" s="133">
        <v>0.16</v>
      </c>
      <c r="P349" s="133">
        <v>0.16</v>
      </c>
      <c r="Q349" s="133">
        <v>0.16</v>
      </c>
      <c r="R349" s="133">
        <v>0.16</v>
      </c>
      <c r="S349" s="133">
        <v>0.16</v>
      </c>
      <c r="T349" s="133">
        <v>0.16</v>
      </c>
      <c r="U349" s="133">
        <v>0.16</v>
      </c>
      <c r="V349" s="133">
        <v>0.16</v>
      </c>
      <c r="W349" s="133">
        <v>0.16</v>
      </c>
      <c r="X349" s="133">
        <v>0.16</v>
      </c>
      <c r="Y349" s="133">
        <v>0.16</v>
      </c>
      <c r="Z349" s="133">
        <v>0.16</v>
      </c>
      <c r="AA349" s="133">
        <v>0.16</v>
      </c>
      <c r="AB349" s="133">
        <v>0.16</v>
      </c>
      <c r="AC349" s="133">
        <v>0.16</v>
      </c>
      <c r="AD349" s="133">
        <v>0.16</v>
      </c>
      <c r="AE349" s="133">
        <v>0.16</v>
      </c>
      <c r="AF349" s="133">
        <v>0.16</v>
      </c>
      <c r="AG349" s="133">
        <v>0.16</v>
      </c>
      <c r="AH349" s="133">
        <v>0.16</v>
      </c>
      <c r="AI349" s="133">
        <v>0.16</v>
      </c>
      <c r="AJ349" s="133">
        <v>0.16</v>
      </c>
      <c r="AK349" s="133">
        <v>0.16</v>
      </c>
      <c r="AL349" s="133">
        <v>0.16</v>
      </c>
      <c r="AM349" s="133">
        <v>0.16</v>
      </c>
      <c r="AN349" s="123"/>
      <c r="AO349" s="135">
        <f>AVERAGE(D349:O349)</f>
        <v>0.15999999999999998</v>
      </c>
      <c r="AP349" s="135">
        <f>AVERAGE(P349:AA349)</f>
        <v>0.15999999999999998</v>
      </c>
      <c r="AQ349" s="135">
        <f>AVERAGE(AB349:AM349)</f>
        <v>0.15999999999999998</v>
      </c>
    </row>
    <row r="350" spans="1:43" s="64" customFormat="1" ht="13.2" outlineLevel="1">
      <c r="A350" s="147" t="s">
        <v>214</v>
      </c>
      <c r="B350" s="126" t="s">
        <v>220</v>
      </c>
      <c r="C350" s="82"/>
      <c r="D350" s="132">
        <f t="shared" ref="D350:AM350" si="2085">-(C347+D347)/2*D348/12</f>
        <v>0</v>
      </c>
      <c r="E350" s="132">
        <f t="shared" si="2085"/>
        <v>0</v>
      </c>
      <c r="F350" s="132">
        <f t="shared" si="2085"/>
        <v>0</v>
      </c>
      <c r="G350" s="132">
        <f t="shared" si="2085"/>
        <v>0</v>
      </c>
      <c r="H350" s="132">
        <f t="shared" si="2085"/>
        <v>0</v>
      </c>
      <c r="I350" s="132">
        <f t="shared" si="2085"/>
        <v>0</v>
      </c>
      <c r="J350" s="132">
        <f t="shared" si="2085"/>
        <v>0</v>
      </c>
      <c r="K350" s="132">
        <f t="shared" si="2085"/>
        <v>0</v>
      </c>
      <c r="L350" s="132">
        <f t="shared" si="2085"/>
        <v>0</v>
      </c>
      <c r="M350" s="132">
        <f t="shared" si="2085"/>
        <v>0</v>
      </c>
      <c r="N350" s="132">
        <f t="shared" si="2085"/>
        <v>0</v>
      </c>
      <c r="O350" s="132">
        <f t="shared" si="2085"/>
        <v>0</v>
      </c>
      <c r="P350" s="132">
        <f t="shared" si="2085"/>
        <v>0</v>
      </c>
      <c r="Q350" s="132">
        <f t="shared" si="2085"/>
        <v>0</v>
      </c>
      <c r="R350" s="132">
        <f t="shared" si="2085"/>
        <v>0</v>
      </c>
      <c r="S350" s="132">
        <f t="shared" si="2085"/>
        <v>0</v>
      </c>
      <c r="T350" s="132">
        <f t="shared" si="2085"/>
        <v>0</v>
      </c>
      <c r="U350" s="132">
        <f t="shared" si="2085"/>
        <v>0</v>
      </c>
      <c r="V350" s="132">
        <f t="shared" si="2085"/>
        <v>0</v>
      </c>
      <c r="W350" s="132">
        <f t="shared" si="2085"/>
        <v>0</v>
      </c>
      <c r="X350" s="132">
        <f t="shared" si="2085"/>
        <v>0</v>
      </c>
      <c r="Y350" s="132">
        <f t="shared" si="2085"/>
        <v>0</v>
      </c>
      <c r="Z350" s="132">
        <f t="shared" si="2085"/>
        <v>0</v>
      </c>
      <c r="AA350" s="132">
        <f t="shared" si="2085"/>
        <v>0</v>
      </c>
      <c r="AB350" s="132">
        <f t="shared" si="2085"/>
        <v>0</v>
      </c>
      <c r="AC350" s="132">
        <f t="shared" si="2085"/>
        <v>0</v>
      </c>
      <c r="AD350" s="132">
        <f t="shared" si="2085"/>
        <v>0</v>
      </c>
      <c r="AE350" s="132">
        <f t="shared" si="2085"/>
        <v>0</v>
      </c>
      <c r="AF350" s="132">
        <f t="shared" si="2085"/>
        <v>0</v>
      </c>
      <c r="AG350" s="132">
        <f t="shared" si="2085"/>
        <v>0</v>
      </c>
      <c r="AH350" s="132">
        <f t="shared" si="2085"/>
        <v>0</v>
      </c>
      <c r="AI350" s="132">
        <f t="shared" si="2085"/>
        <v>0</v>
      </c>
      <c r="AJ350" s="132">
        <f t="shared" si="2085"/>
        <v>0</v>
      </c>
      <c r="AK350" s="132">
        <f t="shared" si="2085"/>
        <v>0</v>
      </c>
      <c r="AL350" s="132">
        <f t="shared" si="2085"/>
        <v>0</v>
      </c>
      <c r="AM350" s="132">
        <f t="shared" si="2085"/>
        <v>0</v>
      </c>
      <c r="AN350" s="123"/>
      <c r="AO350" s="83">
        <f>SUM(D350:O350)</f>
        <v>0</v>
      </c>
      <c r="AP350" s="83">
        <f>SUM(P350:AA350)</f>
        <v>0</v>
      </c>
      <c r="AQ350" s="83">
        <f>SUM(AB350:AM350)</f>
        <v>0</v>
      </c>
    </row>
    <row r="351" spans="1:43" s="64" customFormat="1" ht="13.2" outlineLevel="1">
      <c r="A351" s="147" t="s">
        <v>215</v>
      </c>
      <c r="B351" s="126" t="s">
        <v>220</v>
      </c>
      <c r="C351" s="82"/>
      <c r="D351" s="132">
        <f t="shared" ref="D351:AM351" si="2086">(C347+D347)/2*D349/12</f>
        <v>0</v>
      </c>
      <c r="E351" s="132">
        <f t="shared" si="2086"/>
        <v>0</v>
      </c>
      <c r="F351" s="132">
        <f t="shared" si="2086"/>
        <v>0</v>
      </c>
      <c r="G351" s="132">
        <f t="shared" si="2086"/>
        <v>0</v>
      </c>
      <c r="H351" s="132">
        <f t="shared" si="2086"/>
        <v>0</v>
      </c>
      <c r="I351" s="132">
        <f t="shared" si="2086"/>
        <v>0</v>
      </c>
      <c r="J351" s="132">
        <f t="shared" si="2086"/>
        <v>0</v>
      </c>
      <c r="K351" s="132">
        <f t="shared" si="2086"/>
        <v>0</v>
      </c>
      <c r="L351" s="132">
        <f t="shared" si="2086"/>
        <v>0</v>
      </c>
      <c r="M351" s="132">
        <f t="shared" si="2086"/>
        <v>0</v>
      </c>
      <c r="N351" s="132">
        <f t="shared" si="2086"/>
        <v>0</v>
      </c>
      <c r="O351" s="132">
        <f t="shared" si="2086"/>
        <v>0</v>
      </c>
      <c r="P351" s="132">
        <f t="shared" si="2086"/>
        <v>0</v>
      </c>
      <c r="Q351" s="132">
        <f t="shared" si="2086"/>
        <v>0</v>
      </c>
      <c r="R351" s="132">
        <f t="shared" si="2086"/>
        <v>0</v>
      </c>
      <c r="S351" s="132">
        <f t="shared" si="2086"/>
        <v>0</v>
      </c>
      <c r="T351" s="132">
        <f t="shared" si="2086"/>
        <v>0</v>
      </c>
      <c r="U351" s="132">
        <f t="shared" si="2086"/>
        <v>0</v>
      </c>
      <c r="V351" s="132">
        <f t="shared" si="2086"/>
        <v>0</v>
      </c>
      <c r="W351" s="132">
        <f t="shared" si="2086"/>
        <v>0</v>
      </c>
      <c r="X351" s="132">
        <f t="shared" si="2086"/>
        <v>0</v>
      </c>
      <c r="Y351" s="132">
        <f t="shared" si="2086"/>
        <v>0</v>
      </c>
      <c r="Z351" s="132">
        <f t="shared" si="2086"/>
        <v>0</v>
      </c>
      <c r="AA351" s="132">
        <f t="shared" si="2086"/>
        <v>0</v>
      </c>
      <c r="AB351" s="132">
        <f t="shared" si="2086"/>
        <v>0</v>
      </c>
      <c r="AC351" s="132">
        <f t="shared" si="2086"/>
        <v>0</v>
      </c>
      <c r="AD351" s="132">
        <f t="shared" si="2086"/>
        <v>0</v>
      </c>
      <c r="AE351" s="132">
        <f t="shared" si="2086"/>
        <v>0</v>
      </c>
      <c r="AF351" s="132">
        <f t="shared" si="2086"/>
        <v>0</v>
      </c>
      <c r="AG351" s="132">
        <f t="shared" si="2086"/>
        <v>0</v>
      </c>
      <c r="AH351" s="132">
        <f t="shared" si="2086"/>
        <v>0</v>
      </c>
      <c r="AI351" s="132">
        <f t="shared" si="2086"/>
        <v>0</v>
      </c>
      <c r="AJ351" s="132">
        <f t="shared" si="2086"/>
        <v>0</v>
      </c>
      <c r="AK351" s="132">
        <f t="shared" si="2086"/>
        <v>0</v>
      </c>
      <c r="AL351" s="132">
        <f t="shared" si="2086"/>
        <v>0</v>
      </c>
      <c r="AM351" s="132">
        <f t="shared" si="2086"/>
        <v>0</v>
      </c>
      <c r="AN351" s="123"/>
      <c r="AO351" s="83">
        <f>SUM(D351:O351)</f>
        <v>0</v>
      </c>
      <c r="AP351" s="83">
        <f>SUM(P351:AA351)</f>
        <v>0</v>
      </c>
      <c r="AQ351" s="83">
        <f>SUM(AB351:AM351)</f>
        <v>0</v>
      </c>
    </row>
    <row r="352" spans="1:43" s="64" customFormat="1" ht="13.2" outlineLevel="1">
      <c r="A352" s="147" t="s">
        <v>201</v>
      </c>
      <c r="B352" s="126" t="s">
        <v>220</v>
      </c>
      <c r="C352" s="82"/>
      <c r="D352" s="131">
        <f t="shared" ref="D352:AM352" si="2087">SUM(D350:D351)</f>
        <v>0</v>
      </c>
      <c r="E352" s="131">
        <f t="shared" si="2087"/>
        <v>0</v>
      </c>
      <c r="F352" s="131">
        <f t="shared" si="2087"/>
        <v>0</v>
      </c>
      <c r="G352" s="131">
        <f t="shared" si="2087"/>
        <v>0</v>
      </c>
      <c r="H352" s="131">
        <f t="shared" si="2087"/>
        <v>0</v>
      </c>
      <c r="I352" s="131">
        <f t="shared" si="2087"/>
        <v>0</v>
      </c>
      <c r="J352" s="131">
        <f t="shared" si="2087"/>
        <v>0</v>
      </c>
      <c r="K352" s="131">
        <f t="shared" si="2087"/>
        <v>0</v>
      </c>
      <c r="L352" s="131">
        <f t="shared" si="2087"/>
        <v>0</v>
      </c>
      <c r="M352" s="131">
        <f t="shared" si="2087"/>
        <v>0</v>
      </c>
      <c r="N352" s="131">
        <f t="shared" si="2087"/>
        <v>0</v>
      </c>
      <c r="O352" s="131">
        <f t="shared" si="2087"/>
        <v>0</v>
      </c>
      <c r="P352" s="131">
        <f t="shared" si="2087"/>
        <v>0</v>
      </c>
      <c r="Q352" s="131">
        <f t="shared" si="2087"/>
        <v>0</v>
      </c>
      <c r="R352" s="131">
        <f t="shared" si="2087"/>
        <v>0</v>
      </c>
      <c r="S352" s="131">
        <f t="shared" si="2087"/>
        <v>0</v>
      </c>
      <c r="T352" s="131">
        <f t="shared" si="2087"/>
        <v>0</v>
      </c>
      <c r="U352" s="131">
        <f t="shared" si="2087"/>
        <v>0</v>
      </c>
      <c r="V352" s="131">
        <f t="shared" si="2087"/>
        <v>0</v>
      </c>
      <c r="W352" s="131">
        <f t="shared" si="2087"/>
        <v>0</v>
      </c>
      <c r="X352" s="131">
        <f t="shared" si="2087"/>
        <v>0</v>
      </c>
      <c r="Y352" s="131">
        <f t="shared" si="2087"/>
        <v>0</v>
      </c>
      <c r="Z352" s="131">
        <f t="shared" si="2087"/>
        <v>0</v>
      </c>
      <c r="AA352" s="131">
        <f t="shared" si="2087"/>
        <v>0</v>
      </c>
      <c r="AB352" s="131">
        <f t="shared" si="2087"/>
        <v>0</v>
      </c>
      <c r="AC352" s="131">
        <f t="shared" si="2087"/>
        <v>0</v>
      </c>
      <c r="AD352" s="131">
        <f t="shared" si="2087"/>
        <v>0</v>
      </c>
      <c r="AE352" s="131">
        <f t="shared" si="2087"/>
        <v>0</v>
      </c>
      <c r="AF352" s="131">
        <f t="shared" si="2087"/>
        <v>0</v>
      </c>
      <c r="AG352" s="131">
        <f t="shared" si="2087"/>
        <v>0</v>
      </c>
      <c r="AH352" s="131">
        <f t="shared" si="2087"/>
        <v>0</v>
      </c>
      <c r="AI352" s="131">
        <f t="shared" si="2087"/>
        <v>0</v>
      </c>
      <c r="AJ352" s="131">
        <f t="shared" si="2087"/>
        <v>0</v>
      </c>
      <c r="AK352" s="131">
        <f t="shared" si="2087"/>
        <v>0</v>
      </c>
      <c r="AL352" s="131">
        <f t="shared" si="2087"/>
        <v>0</v>
      </c>
      <c r="AM352" s="131">
        <f t="shared" si="2087"/>
        <v>0</v>
      </c>
      <c r="AN352" s="123"/>
      <c r="AO352" s="83">
        <f>SUM(D352:O352)</f>
        <v>0</v>
      </c>
      <c r="AP352" s="83">
        <f>SUM(P352:AA352)</f>
        <v>0</v>
      </c>
      <c r="AQ352" s="83">
        <f>SUM(AB352:AM352)</f>
        <v>0</v>
      </c>
    </row>
    <row r="353" spans="1:43" s="64" customFormat="1" ht="13.2" outlineLevel="1">
      <c r="A353" s="166" t="s">
        <v>184</v>
      </c>
      <c r="B353" s="126"/>
      <c r="C353" s="82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23"/>
      <c r="AO353" s="83"/>
      <c r="AP353" s="83"/>
      <c r="AQ353" s="83"/>
    </row>
    <row r="354" spans="1:43" s="64" customFormat="1" ht="13.2" outlineLevel="1">
      <c r="A354" s="147" t="s">
        <v>225</v>
      </c>
      <c r="B354" s="122" t="s">
        <v>158</v>
      </c>
      <c r="C354" s="125"/>
      <c r="D354" s="89">
        <v>100</v>
      </c>
      <c r="E354" s="89">
        <f>D354+E356</f>
        <v>120</v>
      </c>
      <c r="F354" s="89">
        <f t="shared" ref="F354" si="2088">E354+F356</f>
        <v>150</v>
      </c>
      <c r="G354" s="89">
        <f t="shared" ref="G354" si="2089">F354+G356</f>
        <v>187</v>
      </c>
      <c r="H354" s="89">
        <f t="shared" ref="H354" si="2090">G354+H356</f>
        <v>233</v>
      </c>
      <c r="I354" s="89">
        <f t="shared" ref="I354" si="2091">H354+I356</f>
        <v>291</v>
      </c>
      <c r="J354" s="89">
        <f t="shared" ref="J354" si="2092">I354+J356</f>
        <v>363</v>
      </c>
      <c r="K354" s="89">
        <f t="shared" ref="K354" si="2093">J354+K356</f>
        <v>426</v>
      </c>
      <c r="L354" s="89">
        <f t="shared" ref="L354" si="2094">K354+L356</f>
        <v>532</v>
      </c>
      <c r="M354" s="89">
        <f t="shared" ref="M354" si="2095">L354+M356</f>
        <v>665</v>
      </c>
      <c r="N354" s="89">
        <f t="shared" ref="N354" si="2096">M354+N356</f>
        <v>814.4</v>
      </c>
      <c r="O354" s="89">
        <f t="shared" ref="O354" si="2097">N354+O356</f>
        <v>976.8</v>
      </c>
      <c r="P354" s="89">
        <f t="shared" ref="P354" si="2098">O354+P356</f>
        <v>1035.2</v>
      </c>
      <c r="Q354" s="89">
        <f t="shared" ref="Q354" si="2099">P354+Q356</f>
        <v>1159.2</v>
      </c>
      <c r="R354" s="89">
        <f t="shared" ref="R354" si="2100">Q354+R356</f>
        <v>1332.2</v>
      </c>
      <c r="S354" s="89">
        <f t="shared" ref="S354" si="2101">R354+S356</f>
        <v>1531.2</v>
      </c>
      <c r="T354" s="89">
        <f t="shared" ref="T354" si="2102">S354+T356</f>
        <v>1760.2</v>
      </c>
      <c r="U354" s="89">
        <f t="shared" ref="U354" si="2103">T354+U356</f>
        <v>2024.2</v>
      </c>
      <c r="V354" s="89">
        <f t="shared" ref="V354" si="2104">U354+V356</f>
        <v>2327.1999999999998</v>
      </c>
      <c r="W354" s="89">
        <f t="shared" ref="W354" si="2105">V354+W356</f>
        <v>2571.5</v>
      </c>
      <c r="X354" s="89">
        <f t="shared" ref="X354" si="2106">W354+X356</f>
        <v>2956.5</v>
      </c>
      <c r="Y354" s="89">
        <f t="shared" ref="Y354" si="2107">X354+Y356</f>
        <v>3399.5</v>
      </c>
      <c r="Z354" s="89">
        <f t="shared" ref="Z354" si="2108">Y354+Z356</f>
        <v>3857.6</v>
      </c>
      <c r="AA354" s="89">
        <f t="shared" ref="AA354" si="2109">Z354+AA356</f>
        <v>4320</v>
      </c>
      <c r="AB354" s="89">
        <f t="shared" ref="AB354" si="2110">AA354+AB356</f>
        <v>4579.2</v>
      </c>
      <c r="AC354" s="89">
        <f t="shared" ref="AC354" si="2111">AB354+AC356</f>
        <v>5128</v>
      </c>
      <c r="AD354" s="89">
        <f t="shared" ref="AD354" si="2112">AC354+AD356</f>
        <v>5897</v>
      </c>
      <c r="AE354" s="89">
        <f t="shared" ref="AE354" si="2113">AD354+AE356</f>
        <v>6781</v>
      </c>
      <c r="AF354" s="89">
        <f t="shared" ref="AF354" si="2114">AE354+AF356</f>
        <v>7798</v>
      </c>
      <c r="AG354" s="89">
        <f t="shared" ref="AG354" si="2115">AF354+AG356</f>
        <v>8967</v>
      </c>
      <c r="AH354" s="89">
        <f t="shared" ref="AH354" si="2116">AG354+AH356</f>
        <v>10312</v>
      </c>
      <c r="AI354" s="89">
        <f t="shared" ref="AI354" si="2117">AH354+AI356</f>
        <v>11394.2</v>
      </c>
      <c r="AJ354" s="89">
        <f t="shared" ref="AJ354" si="2118">AI354+AJ356</f>
        <v>13103.2</v>
      </c>
      <c r="AK354" s="89">
        <f t="shared" ref="AK354" si="2119">AJ354+AK356</f>
        <v>15068.2</v>
      </c>
      <c r="AL354" s="89">
        <f t="shared" ref="AL354" si="2120">AK354+AL356</f>
        <v>17102.2</v>
      </c>
      <c r="AM354" s="89">
        <f t="shared" ref="AM354" si="2121">AL354+AM356</f>
        <v>19154.2</v>
      </c>
      <c r="AN354" s="123"/>
      <c r="AO354" s="83">
        <f>AVERAGE(D354:O354)</f>
        <v>404.84999999999997</v>
      </c>
      <c r="AP354" s="83">
        <f>AVERAGE(P354:AA354)</f>
        <v>2356.2083333333335</v>
      </c>
      <c r="AQ354" s="83">
        <f>AVERAGE(AB354:AM354)</f>
        <v>10440.349999999999</v>
      </c>
    </row>
    <row r="355" spans="1:43" s="64" customFormat="1" ht="13.2" outlineLevel="1">
      <c r="A355" s="147" t="s">
        <v>222</v>
      </c>
      <c r="B355" s="122" t="s">
        <v>168</v>
      </c>
      <c r="C355" s="82"/>
      <c r="D355" s="133">
        <v>0.01</v>
      </c>
      <c r="E355" s="133">
        <v>0.25</v>
      </c>
      <c r="F355" s="133">
        <v>0.25</v>
      </c>
      <c r="G355" s="133">
        <v>0.25</v>
      </c>
      <c r="H355" s="133">
        <v>0.25</v>
      </c>
      <c r="I355" s="133">
        <v>0.25</v>
      </c>
      <c r="J355" s="133">
        <v>0.25</v>
      </c>
      <c r="K355" s="133">
        <v>0.25</v>
      </c>
      <c r="L355" s="133">
        <v>0.25</v>
      </c>
      <c r="M355" s="133">
        <v>0.25</v>
      </c>
      <c r="N355" s="133">
        <v>0.25</v>
      </c>
      <c r="O355" s="133">
        <v>0.25</v>
      </c>
      <c r="P355" s="133">
        <v>0.15</v>
      </c>
      <c r="Q355" s="133">
        <v>0.15</v>
      </c>
      <c r="R355" s="133">
        <v>0.15</v>
      </c>
      <c r="S355" s="133">
        <v>0.15</v>
      </c>
      <c r="T355" s="133">
        <v>0.15</v>
      </c>
      <c r="U355" s="133">
        <v>0.15</v>
      </c>
      <c r="V355" s="133">
        <v>0.15</v>
      </c>
      <c r="W355" s="133">
        <v>0.15</v>
      </c>
      <c r="X355" s="133">
        <v>0.15</v>
      </c>
      <c r="Y355" s="133">
        <v>0.15</v>
      </c>
      <c r="Z355" s="133">
        <v>0.15</v>
      </c>
      <c r="AA355" s="133">
        <v>0.15</v>
      </c>
      <c r="AB355" s="133">
        <v>0.15</v>
      </c>
      <c r="AC355" s="133">
        <v>0.15</v>
      </c>
      <c r="AD355" s="133">
        <v>0.15</v>
      </c>
      <c r="AE355" s="133">
        <v>0.15</v>
      </c>
      <c r="AF355" s="133">
        <v>0.15</v>
      </c>
      <c r="AG355" s="133">
        <v>0.15</v>
      </c>
      <c r="AH355" s="133">
        <v>0.15</v>
      </c>
      <c r="AI355" s="133">
        <v>0.15</v>
      </c>
      <c r="AJ355" s="133">
        <v>0.15</v>
      </c>
      <c r="AK355" s="133">
        <v>0.15</v>
      </c>
      <c r="AL355" s="133">
        <v>0.15</v>
      </c>
      <c r="AM355" s="133">
        <v>0.15</v>
      </c>
      <c r="AN355" s="123"/>
      <c r="AO355" s="83">
        <f>O355</f>
        <v>0.25</v>
      </c>
      <c r="AP355" s="83">
        <f>AA355</f>
        <v>0.15</v>
      </c>
      <c r="AQ355" s="83">
        <f>AM355</f>
        <v>0.15</v>
      </c>
    </row>
    <row r="356" spans="1:43" s="64" customFormat="1" ht="13.2" outlineLevel="1">
      <c r="A356" s="147" t="s">
        <v>223</v>
      </c>
      <c r="B356" s="122" t="s">
        <v>158</v>
      </c>
      <c r="C356" s="82"/>
      <c r="D356" s="89">
        <f>INT(C354*D355)*D$6</f>
        <v>0</v>
      </c>
      <c r="E356" s="89">
        <f t="shared" ref="E356" si="2122">INT(D354*E355)*E$6</f>
        <v>20</v>
      </c>
      <c r="F356" s="89">
        <f t="shared" ref="F356" si="2123">INT(E354*F355)*F$6</f>
        <v>30</v>
      </c>
      <c r="G356" s="89">
        <f t="shared" ref="G356" si="2124">INT(F354*G355)*G$6</f>
        <v>37</v>
      </c>
      <c r="H356" s="89">
        <f t="shared" ref="H356" si="2125">INT(G354*H355)*H$6</f>
        <v>46</v>
      </c>
      <c r="I356" s="89">
        <f t="shared" ref="I356" si="2126">INT(H354*I355)*I$6</f>
        <v>58</v>
      </c>
      <c r="J356" s="89">
        <f t="shared" ref="J356" si="2127">INT(I354*J355)*J$6</f>
        <v>72</v>
      </c>
      <c r="K356" s="89">
        <f t="shared" ref="K356" si="2128">INT(J354*K355)*K$6</f>
        <v>62.999999999999993</v>
      </c>
      <c r="L356" s="89">
        <f t="shared" ref="L356" si="2129">INT(K354*L355)*L$6</f>
        <v>106</v>
      </c>
      <c r="M356" s="89">
        <f t="shared" ref="M356" si="2130">INT(L354*M355)*M$6</f>
        <v>133</v>
      </c>
      <c r="N356" s="89">
        <f t="shared" ref="N356" si="2131">INT(M354*N355)*N$6</f>
        <v>149.4</v>
      </c>
      <c r="O356" s="89">
        <f t="shared" ref="O356" si="2132">INT(N354*O355)*O$6</f>
        <v>162.4</v>
      </c>
      <c r="P356" s="89">
        <f t="shared" ref="P356" si="2133">INT(O354*P355)*P$6</f>
        <v>58.400000000000006</v>
      </c>
      <c r="Q356" s="89">
        <f t="shared" ref="Q356" si="2134">INT(P354*Q355)*Q$6</f>
        <v>124</v>
      </c>
      <c r="R356" s="89">
        <f t="shared" ref="R356" si="2135">INT(Q354*R355)*R$6</f>
        <v>173</v>
      </c>
      <c r="S356" s="89">
        <f t="shared" ref="S356" si="2136">INT(R354*S355)*S$6</f>
        <v>199</v>
      </c>
      <c r="T356" s="89">
        <f t="shared" ref="T356" si="2137">INT(S354*T355)*T$6</f>
        <v>229</v>
      </c>
      <c r="U356" s="89">
        <f t="shared" ref="U356" si="2138">INT(T354*U355)*U$6</f>
        <v>264</v>
      </c>
      <c r="V356" s="89">
        <f t="shared" ref="V356" si="2139">INT(U354*V355)*V$6</f>
        <v>303</v>
      </c>
      <c r="W356" s="89">
        <f t="shared" ref="W356" si="2140">INT(V354*W355)*W$6</f>
        <v>244.29999999999998</v>
      </c>
      <c r="X356" s="89">
        <f t="shared" ref="X356" si="2141">INT(W354*X355)*X$6</f>
        <v>385</v>
      </c>
      <c r="Y356" s="89">
        <f t="shared" ref="Y356" si="2142">INT(X354*Y355)*Y$6</f>
        <v>443</v>
      </c>
      <c r="Z356" s="89">
        <f t="shared" ref="Z356" si="2143">INT(Y354*Z355)*Z$6</f>
        <v>458.1</v>
      </c>
      <c r="AA356" s="89">
        <f t="shared" ref="AA356" si="2144">INT(Z354*AA355)*AA$6</f>
        <v>462.40000000000003</v>
      </c>
      <c r="AB356" s="89">
        <f t="shared" ref="AB356" si="2145">INT(AA354*AB355)*AB$6</f>
        <v>259.2</v>
      </c>
      <c r="AC356" s="89">
        <f t="shared" ref="AC356" si="2146">INT(AB354*AC355)*AC$6</f>
        <v>548.80000000000007</v>
      </c>
      <c r="AD356" s="89">
        <f t="shared" ref="AD356" si="2147">INT(AC354*AD355)*AD$6</f>
        <v>769</v>
      </c>
      <c r="AE356" s="89">
        <f t="shared" ref="AE356" si="2148">INT(AD354*AE355)*AE$6</f>
        <v>884</v>
      </c>
      <c r="AF356" s="89">
        <f t="shared" ref="AF356" si="2149">INT(AE354*AF355)*AF$6</f>
        <v>1017</v>
      </c>
      <c r="AG356" s="89">
        <f t="shared" ref="AG356" si="2150">INT(AF354*AG355)*AG$6</f>
        <v>1169</v>
      </c>
      <c r="AH356" s="89">
        <f t="shared" ref="AH356" si="2151">INT(AG354*AH355)*AH$6</f>
        <v>1345</v>
      </c>
      <c r="AI356" s="89">
        <f t="shared" ref="AI356" si="2152">INT(AH354*AI355)*AI$6</f>
        <v>1082.1999999999998</v>
      </c>
      <c r="AJ356" s="89">
        <f t="shared" ref="AJ356" si="2153">INT(AI354*AJ355)*AJ$6</f>
        <v>1709</v>
      </c>
      <c r="AK356" s="89">
        <f t="shared" ref="AK356" si="2154">INT(AJ354*AK355)*AK$6</f>
        <v>1965</v>
      </c>
      <c r="AL356" s="89">
        <f t="shared" ref="AL356" si="2155">INT(AK354*AL355)*AL$6</f>
        <v>2034</v>
      </c>
      <c r="AM356" s="89">
        <f t="shared" ref="AM356" si="2156">INT(AL354*AM355)*AM$6</f>
        <v>2052</v>
      </c>
      <c r="AN356" s="123"/>
      <c r="AO356" s="83">
        <f>SUM(D356:O356)</f>
        <v>876.8</v>
      </c>
      <c r="AP356" s="83">
        <f>SUM(P356:AA356)</f>
        <v>3343.2</v>
      </c>
      <c r="AQ356" s="83">
        <f>SUM(AB356:AM356)</f>
        <v>14834.2</v>
      </c>
    </row>
    <row r="357" spans="1:43" s="64" customFormat="1" ht="13.2" outlineLevel="1">
      <c r="A357" s="147" t="s">
        <v>224</v>
      </c>
      <c r="B357" s="126" t="s">
        <v>245</v>
      </c>
      <c r="C357" s="82"/>
      <c r="D357" s="156">
        <v>0.3</v>
      </c>
      <c r="E357" s="156">
        <v>0.3</v>
      </c>
      <c r="F357" s="156">
        <v>0.3</v>
      </c>
      <c r="G357" s="156">
        <v>0.3</v>
      </c>
      <c r="H357" s="156">
        <v>0.3</v>
      </c>
      <c r="I357" s="156">
        <v>0.3</v>
      </c>
      <c r="J357" s="156">
        <v>0.3</v>
      </c>
      <c r="K357" s="156">
        <v>0.3</v>
      </c>
      <c r="L357" s="156">
        <v>0.3</v>
      </c>
      <c r="M357" s="156">
        <v>0.3</v>
      </c>
      <c r="N357" s="156">
        <v>0.3</v>
      </c>
      <c r="O357" s="156">
        <v>0.3</v>
      </c>
      <c r="P357" s="156">
        <v>0.3</v>
      </c>
      <c r="Q357" s="156">
        <v>0.3</v>
      </c>
      <c r="R357" s="156">
        <v>0.3</v>
      </c>
      <c r="S357" s="156">
        <v>0.3</v>
      </c>
      <c r="T357" s="156">
        <v>0.3</v>
      </c>
      <c r="U357" s="156">
        <v>0.3</v>
      </c>
      <c r="V357" s="156">
        <v>0.3</v>
      </c>
      <c r="W357" s="156">
        <v>0.3</v>
      </c>
      <c r="X357" s="156">
        <v>0.3</v>
      </c>
      <c r="Y357" s="156">
        <v>0.3</v>
      </c>
      <c r="Z357" s="156">
        <v>0.3</v>
      </c>
      <c r="AA357" s="156">
        <v>0.3</v>
      </c>
      <c r="AB357" s="156">
        <v>0.3</v>
      </c>
      <c r="AC357" s="156">
        <v>0.3</v>
      </c>
      <c r="AD357" s="156">
        <v>0.3</v>
      </c>
      <c r="AE357" s="156">
        <v>0.3</v>
      </c>
      <c r="AF357" s="156">
        <v>0.3</v>
      </c>
      <c r="AG357" s="156">
        <v>0.3</v>
      </c>
      <c r="AH357" s="156">
        <v>0.3</v>
      </c>
      <c r="AI357" s="156">
        <v>0.3</v>
      </c>
      <c r="AJ357" s="156">
        <v>0.3</v>
      </c>
      <c r="AK357" s="156">
        <v>0.3</v>
      </c>
      <c r="AL357" s="156">
        <v>0.3</v>
      </c>
      <c r="AM357" s="156">
        <v>0.3</v>
      </c>
      <c r="AN357" s="123"/>
      <c r="AO357" s="83">
        <f>AVERAGE(D357:O357)</f>
        <v>0.29999999999999993</v>
      </c>
      <c r="AP357" s="83">
        <f>AVERAGE(P357:AA357)</f>
        <v>0.29999999999999993</v>
      </c>
      <c r="AQ357" s="83">
        <f>AVERAGE(AB357:AM357)</f>
        <v>0.29999999999999993</v>
      </c>
    </row>
    <row r="358" spans="1:43" s="86" customFormat="1" ht="13.2" outlineLevel="1">
      <c r="A358" s="147" t="s">
        <v>213</v>
      </c>
      <c r="B358" s="126" t="s">
        <v>245</v>
      </c>
      <c r="C358" s="125"/>
      <c r="D358" s="132">
        <f>D354*D357</f>
        <v>30</v>
      </c>
      <c r="E358" s="132">
        <f t="shared" ref="E358:AM358" si="2157">E354*E357</f>
        <v>36</v>
      </c>
      <c r="F358" s="132">
        <f t="shared" si="2157"/>
        <v>45</v>
      </c>
      <c r="G358" s="132">
        <f t="shared" si="2157"/>
        <v>56.1</v>
      </c>
      <c r="H358" s="132">
        <f t="shared" si="2157"/>
        <v>69.899999999999991</v>
      </c>
      <c r="I358" s="132">
        <f t="shared" si="2157"/>
        <v>87.3</v>
      </c>
      <c r="J358" s="132">
        <f t="shared" si="2157"/>
        <v>108.89999999999999</v>
      </c>
      <c r="K358" s="132">
        <f t="shared" si="2157"/>
        <v>127.8</v>
      </c>
      <c r="L358" s="132">
        <f t="shared" si="2157"/>
        <v>159.6</v>
      </c>
      <c r="M358" s="132">
        <f t="shared" si="2157"/>
        <v>199.5</v>
      </c>
      <c r="N358" s="132">
        <f t="shared" si="2157"/>
        <v>244.32</v>
      </c>
      <c r="O358" s="132">
        <f t="shared" si="2157"/>
        <v>293.03999999999996</v>
      </c>
      <c r="P358" s="132">
        <f t="shared" si="2157"/>
        <v>310.56</v>
      </c>
      <c r="Q358" s="132">
        <f t="shared" si="2157"/>
        <v>347.76</v>
      </c>
      <c r="R358" s="132">
        <f t="shared" si="2157"/>
        <v>399.66</v>
      </c>
      <c r="S358" s="132">
        <f t="shared" si="2157"/>
        <v>459.36</v>
      </c>
      <c r="T358" s="132">
        <f t="shared" si="2157"/>
        <v>528.05999999999995</v>
      </c>
      <c r="U358" s="132">
        <f t="shared" si="2157"/>
        <v>607.26</v>
      </c>
      <c r="V358" s="132">
        <f t="shared" si="2157"/>
        <v>698.16</v>
      </c>
      <c r="W358" s="132">
        <f t="shared" si="2157"/>
        <v>771.44999999999993</v>
      </c>
      <c r="X358" s="132">
        <f t="shared" si="2157"/>
        <v>886.94999999999993</v>
      </c>
      <c r="Y358" s="132">
        <f t="shared" si="2157"/>
        <v>1019.8499999999999</v>
      </c>
      <c r="Z358" s="132">
        <f t="shared" si="2157"/>
        <v>1157.28</v>
      </c>
      <c r="AA358" s="132">
        <f t="shared" si="2157"/>
        <v>1296</v>
      </c>
      <c r="AB358" s="132">
        <f t="shared" si="2157"/>
        <v>1373.76</v>
      </c>
      <c r="AC358" s="132">
        <f t="shared" si="2157"/>
        <v>1538.3999999999999</v>
      </c>
      <c r="AD358" s="132">
        <f t="shared" si="2157"/>
        <v>1769.1</v>
      </c>
      <c r="AE358" s="132">
        <f t="shared" si="2157"/>
        <v>2034.3</v>
      </c>
      <c r="AF358" s="132">
        <f t="shared" si="2157"/>
        <v>2339.4</v>
      </c>
      <c r="AG358" s="132">
        <f t="shared" si="2157"/>
        <v>2690.1</v>
      </c>
      <c r="AH358" s="132">
        <f t="shared" si="2157"/>
        <v>3093.6</v>
      </c>
      <c r="AI358" s="132">
        <f t="shared" si="2157"/>
        <v>3418.26</v>
      </c>
      <c r="AJ358" s="132">
        <f t="shared" si="2157"/>
        <v>3930.96</v>
      </c>
      <c r="AK358" s="132">
        <f t="shared" si="2157"/>
        <v>4520.46</v>
      </c>
      <c r="AL358" s="132">
        <f t="shared" si="2157"/>
        <v>5130.66</v>
      </c>
      <c r="AM358" s="132">
        <f t="shared" si="2157"/>
        <v>5746.26</v>
      </c>
      <c r="AN358" s="84"/>
      <c r="AO358" s="83">
        <f>O358</f>
        <v>293.03999999999996</v>
      </c>
      <c r="AP358" s="83">
        <f>AA358</f>
        <v>1296</v>
      </c>
      <c r="AQ358" s="83">
        <f>AM358</f>
        <v>5746.26</v>
      </c>
    </row>
    <row r="359" spans="1:43" s="64" customFormat="1" ht="13.2" outlineLevel="1">
      <c r="A359" s="147" t="s">
        <v>170</v>
      </c>
      <c r="B359" s="126" t="s">
        <v>168</v>
      </c>
      <c r="C359" s="82"/>
      <c r="D359" s="133">
        <v>0</v>
      </c>
      <c r="E359" s="133">
        <v>0</v>
      </c>
      <c r="F359" s="133">
        <v>0</v>
      </c>
      <c r="G359" s="133">
        <v>0</v>
      </c>
      <c r="H359" s="133">
        <v>0</v>
      </c>
      <c r="I359" s="133">
        <v>0</v>
      </c>
      <c r="J359" s="133">
        <v>0</v>
      </c>
      <c r="K359" s="133">
        <v>0</v>
      </c>
      <c r="L359" s="133">
        <v>0</v>
      </c>
      <c r="M359" s="133">
        <v>0</v>
      </c>
      <c r="N359" s="133">
        <v>0</v>
      </c>
      <c r="O359" s="133">
        <v>0</v>
      </c>
      <c r="P359" s="133">
        <v>0</v>
      </c>
      <c r="Q359" s="133">
        <v>0</v>
      </c>
      <c r="R359" s="133">
        <v>0</v>
      </c>
      <c r="S359" s="133">
        <v>0</v>
      </c>
      <c r="T359" s="133">
        <v>0</v>
      </c>
      <c r="U359" s="133">
        <v>0</v>
      </c>
      <c r="V359" s="133">
        <v>0</v>
      </c>
      <c r="W359" s="133">
        <v>0</v>
      </c>
      <c r="X359" s="133">
        <v>0</v>
      </c>
      <c r="Y359" s="133">
        <v>0</v>
      </c>
      <c r="Z359" s="133">
        <v>0</v>
      </c>
      <c r="AA359" s="133">
        <v>0</v>
      </c>
      <c r="AB359" s="133">
        <v>0</v>
      </c>
      <c r="AC359" s="133">
        <v>0</v>
      </c>
      <c r="AD359" s="133">
        <v>0</v>
      </c>
      <c r="AE359" s="133">
        <v>0</v>
      </c>
      <c r="AF359" s="133">
        <v>0</v>
      </c>
      <c r="AG359" s="133">
        <v>0</v>
      </c>
      <c r="AH359" s="133">
        <v>0</v>
      </c>
      <c r="AI359" s="133">
        <v>0</v>
      </c>
      <c r="AJ359" s="133">
        <v>0</v>
      </c>
      <c r="AK359" s="133">
        <v>0</v>
      </c>
      <c r="AL359" s="133">
        <v>0</v>
      </c>
      <c r="AM359" s="133">
        <v>0</v>
      </c>
      <c r="AN359" s="123"/>
      <c r="AO359" s="135">
        <f>AVERAGE(D359:O359)</f>
        <v>0</v>
      </c>
      <c r="AP359" s="135">
        <f>AVERAGE(P359:AA359)</f>
        <v>0</v>
      </c>
      <c r="AQ359" s="135">
        <f>AVERAGE(AB359:AM359)</f>
        <v>0</v>
      </c>
    </row>
    <row r="360" spans="1:43" s="64" customFormat="1" ht="13.2" outlineLevel="1">
      <c r="A360" s="147" t="s">
        <v>171</v>
      </c>
      <c r="B360" s="126" t="s">
        <v>168</v>
      </c>
      <c r="C360" s="82"/>
      <c r="D360" s="133">
        <v>0.04</v>
      </c>
      <c r="E360" s="133">
        <v>0.04</v>
      </c>
      <c r="F360" s="133">
        <v>0.04</v>
      </c>
      <c r="G360" s="133">
        <v>0.04</v>
      </c>
      <c r="H360" s="133">
        <v>0.04</v>
      </c>
      <c r="I360" s="133">
        <v>0.04</v>
      </c>
      <c r="J360" s="133">
        <v>0.04</v>
      </c>
      <c r="K360" s="133">
        <v>0.04</v>
      </c>
      <c r="L360" s="133">
        <v>0.04</v>
      </c>
      <c r="M360" s="133">
        <v>0.04</v>
      </c>
      <c r="N360" s="133">
        <v>0.04</v>
      </c>
      <c r="O360" s="133">
        <v>0.04</v>
      </c>
      <c r="P360" s="133">
        <v>0.04</v>
      </c>
      <c r="Q360" s="133">
        <v>0.04</v>
      </c>
      <c r="R360" s="133">
        <v>0.04</v>
      </c>
      <c r="S360" s="133">
        <v>0.04</v>
      </c>
      <c r="T360" s="133">
        <v>0.04</v>
      </c>
      <c r="U360" s="133">
        <v>0.04</v>
      </c>
      <c r="V360" s="133">
        <v>0.04</v>
      </c>
      <c r="W360" s="133">
        <v>0.04</v>
      </c>
      <c r="X360" s="133">
        <v>0.04</v>
      </c>
      <c r="Y360" s="133">
        <v>0.04</v>
      </c>
      <c r="Z360" s="133">
        <v>0.04</v>
      </c>
      <c r="AA360" s="133">
        <v>0.04</v>
      </c>
      <c r="AB360" s="133">
        <v>0.04</v>
      </c>
      <c r="AC360" s="133">
        <v>0.04</v>
      </c>
      <c r="AD360" s="133">
        <v>0.04</v>
      </c>
      <c r="AE360" s="133">
        <v>0.04</v>
      </c>
      <c r="AF360" s="133">
        <v>0.04</v>
      </c>
      <c r="AG360" s="133">
        <v>0.04</v>
      </c>
      <c r="AH360" s="133">
        <v>0.04</v>
      </c>
      <c r="AI360" s="133">
        <v>0.04</v>
      </c>
      <c r="AJ360" s="133">
        <v>0.04</v>
      </c>
      <c r="AK360" s="133">
        <v>0.04</v>
      </c>
      <c r="AL360" s="133">
        <v>0.04</v>
      </c>
      <c r="AM360" s="133">
        <v>0.04</v>
      </c>
      <c r="AN360" s="123"/>
      <c r="AO360" s="135">
        <f>AVERAGE(D360:O360)</f>
        <v>3.9999999999999994E-2</v>
      </c>
      <c r="AP360" s="135">
        <f>AVERAGE(P360:AA360)</f>
        <v>3.9999999999999994E-2</v>
      </c>
      <c r="AQ360" s="135">
        <f>AVERAGE(AB360:AM360)</f>
        <v>3.9999999999999994E-2</v>
      </c>
    </row>
    <row r="361" spans="1:43" s="64" customFormat="1" ht="13.2" outlineLevel="1">
      <c r="A361" s="147" t="s">
        <v>214</v>
      </c>
      <c r="B361" s="126" t="s">
        <v>245</v>
      </c>
      <c r="C361" s="82"/>
      <c r="D361" s="169">
        <f t="shared" ref="D361" si="2158">-(C358+D358)/2*D359/12</f>
        <v>0</v>
      </c>
      <c r="E361" s="169">
        <f t="shared" ref="E361" si="2159">-(D358+E358)/2*E359/12</f>
        <v>0</v>
      </c>
      <c r="F361" s="169">
        <f t="shared" ref="F361" si="2160">-(E358+F358)/2*F359/12</f>
        <v>0</v>
      </c>
      <c r="G361" s="169">
        <f t="shared" ref="G361" si="2161">-(F358+G358)/2*G359/12</f>
        <v>0</v>
      </c>
      <c r="H361" s="169">
        <f t="shared" ref="H361" si="2162">-(G358+H358)/2*H359/12</f>
        <v>0</v>
      </c>
      <c r="I361" s="169">
        <f t="shared" ref="I361" si="2163">-(H358+I358)/2*I359/12</f>
        <v>0</v>
      </c>
      <c r="J361" s="169">
        <f t="shared" ref="J361" si="2164">-(I358+J358)/2*J359/12</f>
        <v>0</v>
      </c>
      <c r="K361" s="169">
        <f t="shared" ref="K361" si="2165">-(J358+K358)/2*K359/12</f>
        <v>0</v>
      </c>
      <c r="L361" s="169">
        <f t="shared" ref="L361" si="2166">-(K358+L358)/2*L359/12</f>
        <v>0</v>
      </c>
      <c r="M361" s="169">
        <f t="shared" ref="M361" si="2167">-(L358+M358)/2*M359/12</f>
        <v>0</v>
      </c>
      <c r="N361" s="169">
        <f t="shared" ref="N361" si="2168">-(M358+N358)/2*N359/12</f>
        <v>0</v>
      </c>
      <c r="O361" s="169">
        <f t="shared" ref="O361" si="2169">-(N358+O358)/2*O359/12</f>
        <v>0</v>
      </c>
      <c r="P361" s="169">
        <f t="shared" ref="P361" si="2170">-(O358+P358)/2*P359/12</f>
        <v>0</v>
      </c>
      <c r="Q361" s="169">
        <f t="shared" ref="Q361" si="2171">-(P358+Q358)/2*Q359/12</f>
        <v>0</v>
      </c>
      <c r="R361" s="169">
        <f t="shared" ref="R361" si="2172">-(Q358+R358)/2*R359/12</f>
        <v>0</v>
      </c>
      <c r="S361" s="169">
        <f t="shared" ref="S361" si="2173">-(R358+S358)/2*S359/12</f>
        <v>0</v>
      </c>
      <c r="T361" s="169">
        <f t="shared" ref="T361" si="2174">-(S358+T358)/2*T359/12</f>
        <v>0</v>
      </c>
      <c r="U361" s="169">
        <f t="shared" ref="U361" si="2175">-(T358+U358)/2*U359/12</f>
        <v>0</v>
      </c>
      <c r="V361" s="169">
        <f t="shared" ref="V361" si="2176">-(U358+V358)/2*V359/12</f>
        <v>0</v>
      </c>
      <c r="W361" s="169">
        <f t="shared" ref="W361" si="2177">-(V358+W358)/2*W359/12</f>
        <v>0</v>
      </c>
      <c r="X361" s="169">
        <f t="shared" ref="X361" si="2178">-(W358+X358)/2*X359/12</f>
        <v>0</v>
      </c>
      <c r="Y361" s="169">
        <f t="shared" ref="Y361" si="2179">-(X358+Y358)/2*Y359/12</f>
        <v>0</v>
      </c>
      <c r="Z361" s="169">
        <f t="shared" ref="Z361" si="2180">-(Y358+Z358)/2*Z359/12</f>
        <v>0</v>
      </c>
      <c r="AA361" s="169">
        <f t="shared" ref="AA361" si="2181">-(Z358+AA358)/2*AA359/12</f>
        <v>0</v>
      </c>
      <c r="AB361" s="169">
        <f t="shared" ref="AB361" si="2182">-(AA358+AB358)/2*AB359/12</f>
        <v>0</v>
      </c>
      <c r="AC361" s="169">
        <f t="shared" ref="AC361" si="2183">-(AB358+AC358)/2*AC359/12</f>
        <v>0</v>
      </c>
      <c r="AD361" s="169">
        <f t="shared" ref="AD361" si="2184">-(AC358+AD358)/2*AD359/12</f>
        <v>0</v>
      </c>
      <c r="AE361" s="169">
        <f t="shared" ref="AE361" si="2185">-(AD358+AE358)/2*AE359/12</f>
        <v>0</v>
      </c>
      <c r="AF361" s="169">
        <f t="shared" ref="AF361" si="2186">-(AE358+AF358)/2*AF359/12</f>
        <v>0</v>
      </c>
      <c r="AG361" s="169">
        <f t="shared" ref="AG361" si="2187">-(AF358+AG358)/2*AG359/12</f>
        <v>0</v>
      </c>
      <c r="AH361" s="169">
        <f t="shared" ref="AH361" si="2188">-(AG358+AH358)/2*AH359/12</f>
        <v>0</v>
      </c>
      <c r="AI361" s="169">
        <f t="shared" ref="AI361" si="2189">-(AH358+AI358)/2*AI359/12</f>
        <v>0</v>
      </c>
      <c r="AJ361" s="169">
        <f t="shared" ref="AJ361" si="2190">-(AI358+AJ358)/2*AJ359/12</f>
        <v>0</v>
      </c>
      <c r="AK361" s="169">
        <f t="shared" ref="AK361" si="2191">-(AJ358+AK358)/2*AK359/12</f>
        <v>0</v>
      </c>
      <c r="AL361" s="169">
        <f t="shared" ref="AL361" si="2192">-(AK358+AL358)/2*AL359/12</f>
        <v>0</v>
      </c>
      <c r="AM361" s="169">
        <f t="shared" ref="AM361" si="2193">-(AL358+AM358)/2*AM359/12</f>
        <v>0</v>
      </c>
      <c r="AN361" s="123"/>
      <c r="AO361" s="83">
        <f>SUM(D361:O361)</f>
        <v>0</v>
      </c>
      <c r="AP361" s="83">
        <f>SUM(P361:AA361)</f>
        <v>0</v>
      </c>
      <c r="AQ361" s="83">
        <f>SUM(AB361:AM361)</f>
        <v>0</v>
      </c>
    </row>
    <row r="362" spans="1:43" s="64" customFormat="1" ht="13.2" outlineLevel="1">
      <c r="A362" s="147" t="s">
        <v>215</v>
      </c>
      <c r="B362" s="126" t="s">
        <v>245</v>
      </c>
      <c r="C362" s="82"/>
      <c r="D362" s="169">
        <f>(C358+D358)/2*D360/12</f>
        <v>4.9999999999999996E-2</v>
      </c>
      <c r="E362" s="169">
        <f>(D358+E358)/2*E360/12</f>
        <v>0.11</v>
      </c>
      <c r="F362" s="169">
        <f>(E358+F358)/2*F360/12</f>
        <v>0.13500000000000001</v>
      </c>
      <c r="G362" s="169">
        <f t="shared" ref="G362" si="2194">(F358+G358)/2*G360/12</f>
        <v>0.16849999999999998</v>
      </c>
      <c r="H362" s="169">
        <f t="shared" ref="H362" si="2195">(G358+H358)/2*H360/12</f>
        <v>0.21</v>
      </c>
      <c r="I362" s="169">
        <f t="shared" ref="I362" si="2196">(H358+I358)/2*I360/12</f>
        <v>0.26199999999999996</v>
      </c>
      <c r="J362" s="169">
        <f t="shared" ref="J362" si="2197">(I358+J358)/2*J360/12</f>
        <v>0.32700000000000001</v>
      </c>
      <c r="K362" s="169">
        <f t="shared" ref="K362" si="2198">(J358+K358)/2*K360/12</f>
        <v>0.39450000000000002</v>
      </c>
      <c r="L362" s="169">
        <f t="shared" ref="L362" si="2199">(K358+L358)/2*L360/12</f>
        <v>0.47899999999999993</v>
      </c>
      <c r="M362" s="169">
        <f t="shared" ref="M362" si="2200">(L358+M358)/2*M360/12</f>
        <v>0.59850000000000003</v>
      </c>
      <c r="N362" s="169">
        <f t="shared" ref="N362" si="2201">(M358+N358)/2*N360/12</f>
        <v>0.73970000000000002</v>
      </c>
      <c r="O362" s="169">
        <f t="shared" ref="O362" si="2202">(N358+O358)/2*O360/12</f>
        <v>0.89559999999999984</v>
      </c>
      <c r="P362" s="169">
        <f t="shared" ref="P362" si="2203">(O358+P358)/2*P360/12</f>
        <v>1.006</v>
      </c>
      <c r="Q362" s="169">
        <f t="shared" ref="Q362" si="2204">(P358+Q358)/2*Q360/12</f>
        <v>1.0972</v>
      </c>
      <c r="R362" s="169">
        <f t="shared" ref="R362" si="2205">(Q358+R358)/2*R360/12</f>
        <v>1.2457</v>
      </c>
      <c r="S362" s="169">
        <f t="shared" ref="S362" si="2206">(R358+S358)/2*S360/12</f>
        <v>1.4317</v>
      </c>
      <c r="T362" s="169">
        <f t="shared" ref="T362" si="2207">(S358+T358)/2*T360/12</f>
        <v>1.6456999999999999</v>
      </c>
      <c r="U362" s="169">
        <f t="shared" ref="U362" si="2208">(T358+U358)/2*U360/12</f>
        <v>1.8921999999999999</v>
      </c>
      <c r="V362" s="169">
        <f t="shared" ref="V362" si="2209">(U358+V358)/2*V360/12</f>
        <v>2.1757000000000004</v>
      </c>
      <c r="W362" s="169">
        <f t="shared" ref="W362" si="2210">(V358+W358)/2*W360/12</f>
        <v>2.4493499999999999</v>
      </c>
      <c r="X362" s="169">
        <f t="shared" ref="X362" si="2211">(W358+X358)/2*X360/12</f>
        <v>2.7639999999999998</v>
      </c>
      <c r="Y362" s="169">
        <f t="shared" ref="Y362" si="2212">(X358+Y358)/2*Y360/12</f>
        <v>3.1779999999999995</v>
      </c>
      <c r="Z362" s="169">
        <f t="shared" ref="Z362" si="2213">(Y358+Z358)/2*Z360/12</f>
        <v>3.6285500000000002</v>
      </c>
      <c r="AA362" s="169">
        <f t="shared" ref="AA362" si="2214">(Z358+AA358)/2*AA360/12</f>
        <v>4.0888</v>
      </c>
      <c r="AB362" s="169">
        <f t="shared" ref="AB362" si="2215">(AA358+AB358)/2*AB360/12</f>
        <v>4.4496000000000002</v>
      </c>
      <c r="AC362" s="169">
        <f t="shared" ref="AC362" si="2216">(AB358+AC358)/2*AC360/12</f>
        <v>4.8536000000000001</v>
      </c>
      <c r="AD362" s="169">
        <f t="shared" ref="AD362" si="2217">(AC358+AD358)/2*AD360/12</f>
        <v>5.5125000000000002</v>
      </c>
      <c r="AE362" s="169">
        <f t="shared" ref="AE362" si="2218">(AD358+AE358)/2*AE360/12</f>
        <v>6.3389999999999995</v>
      </c>
      <c r="AF362" s="169">
        <f t="shared" ref="AF362" si="2219">(AE358+AF358)/2*AF360/12</f>
        <v>7.2895000000000003</v>
      </c>
      <c r="AG362" s="169">
        <f t="shared" ref="AG362" si="2220">(AF358+AG358)/2*AG360/12</f>
        <v>8.3825000000000003</v>
      </c>
      <c r="AH362" s="169">
        <f t="shared" ref="AH362" si="2221">(AG358+AH358)/2*AH360/12</f>
        <v>9.6395</v>
      </c>
      <c r="AI362" s="169">
        <f t="shared" ref="AI362" si="2222">(AH358+AI358)/2*AI360/12</f>
        <v>10.8531</v>
      </c>
      <c r="AJ362" s="169">
        <f t="shared" ref="AJ362" si="2223">(AI358+AJ358)/2*AJ360/12</f>
        <v>12.248700000000001</v>
      </c>
      <c r="AK362" s="169">
        <f t="shared" ref="AK362" si="2224">(AJ358+AK358)/2*AK360/12</f>
        <v>14.085700000000001</v>
      </c>
      <c r="AL362" s="169">
        <f t="shared" ref="AL362" si="2225">(AK358+AL358)/2*AL360/12</f>
        <v>16.085199999999997</v>
      </c>
      <c r="AM362" s="169">
        <f t="shared" ref="AM362" si="2226">(AL358+AM358)/2*AM360/12</f>
        <v>18.1282</v>
      </c>
      <c r="AN362" s="123"/>
      <c r="AO362" s="83">
        <f>SUM(D362:O362)</f>
        <v>4.3697999999999997</v>
      </c>
      <c r="AP362" s="83">
        <f>SUM(P362:AA362)</f>
        <v>26.602900000000002</v>
      </c>
      <c r="AQ362" s="83">
        <f>SUM(AB362:AM362)</f>
        <v>117.86709999999999</v>
      </c>
    </row>
    <row r="363" spans="1:43" s="64" customFormat="1" ht="13.2" outlineLevel="1">
      <c r="A363" s="147" t="s">
        <v>201</v>
      </c>
      <c r="B363" s="126" t="s">
        <v>245</v>
      </c>
      <c r="C363" s="82"/>
      <c r="D363" s="170">
        <f t="shared" ref="D363:AM363" si="2227">SUM(D361:D362)</f>
        <v>4.9999999999999996E-2</v>
      </c>
      <c r="E363" s="170">
        <f t="shared" si="2227"/>
        <v>0.11</v>
      </c>
      <c r="F363" s="170">
        <f t="shared" si="2227"/>
        <v>0.13500000000000001</v>
      </c>
      <c r="G363" s="170">
        <f t="shared" si="2227"/>
        <v>0.16849999999999998</v>
      </c>
      <c r="H363" s="170">
        <f t="shared" si="2227"/>
        <v>0.21</v>
      </c>
      <c r="I363" s="170">
        <f t="shared" si="2227"/>
        <v>0.26199999999999996</v>
      </c>
      <c r="J363" s="170">
        <f t="shared" si="2227"/>
        <v>0.32700000000000001</v>
      </c>
      <c r="K363" s="170">
        <f t="shared" si="2227"/>
        <v>0.39450000000000002</v>
      </c>
      <c r="L363" s="170">
        <f t="shared" si="2227"/>
        <v>0.47899999999999993</v>
      </c>
      <c r="M363" s="170">
        <f t="shared" si="2227"/>
        <v>0.59850000000000003</v>
      </c>
      <c r="N363" s="170">
        <f t="shared" si="2227"/>
        <v>0.73970000000000002</v>
      </c>
      <c r="O363" s="170">
        <f t="shared" si="2227"/>
        <v>0.89559999999999984</v>
      </c>
      <c r="P363" s="170">
        <f t="shared" si="2227"/>
        <v>1.006</v>
      </c>
      <c r="Q363" s="170">
        <f t="shared" si="2227"/>
        <v>1.0972</v>
      </c>
      <c r="R363" s="170">
        <f t="shared" si="2227"/>
        <v>1.2457</v>
      </c>
      <c r="S363" s="170">
        <f t="shared" si="2227"/>
        <v>1.4317</v>
      </c>
      <c r="T363" s="170">
        <f t="shared" si="2227"/>
        <v>1.6456999999999999</v>
      </c>
      <c r="U363" s="170">
        <f t="shared" si="2227"/>
        <v>1.8921999999999999</v>
      </c>
      <c r="V363" s="170">
        <f t="shared" si="2227"/>
        <v>2.1757000000000004</v>
      </c>
      <c r="W363" s="170">
        <f t="shared" si="2227"/>
        <v>2.4493499999999999</v>
      </c>
      <c r="X363" s="170">
        <f t="shared" si="2227"/>
        <v>2.7639999999999998</v>
      </c>
      <c r="Y363" s="170">
        <f t="shared" si="2227"/>
        <v>3.1779999999999995</v>
      </c>
      <c r="Z363" s="170">
        <f t="shared" si="2227"/>
        <v>3.6285500000000002</v>
      </c>
      <c r="AA363" s="170">
        <f t="shared" si="2227"/>
        <v>4.0888</v>
      </c>
      <c r="AB363" s="170">
        <f t="shared" si="2227"/>
        <v>4.4496000000000002</v>
      </c>
      <c r="AC363" s="170">
        <f t="shared" si="2227"/>
        <v>4.8536000000000001</v>
      </c>
      <c r="AD363" s="170">
        <f t="shared" si="2227"/>
        <v>5.5125000000000002</v>
      </c>
      <c r="AE363" s="170">
        <f t="shared" si="2227"/>
        <v>6.3389999999999995</v>
      </c>
      <c r="AF363" s="170">
        <f t="shared" si="2227"/>
        <v>7.2895000000000003</v>
      </c>
      <c r="AG363" s="170">
        <f t="shared" si="2227"/>
        <v>8.3825000000000003</v>
      </c>
      <c r="AH363" s="170">
        <f t="shared" si="2227"/>
        <v>9.6395</v>
      </c>
      <c r="AI363" s="170">
        <f t="shared" si="2227"/>
        <v>10.8531</v>
      </c>
      <c r="AJ363" s="170">
        <f t="shared" si="2227"/>
        <v>12.248700000000001</v>
      </c>
      <c r="AK363" s="170">
        <f t="shared" si="2227"/>
        <v>14.085700000000001</v>
      </c>
      <c r="AL363" s="170">
        <f t="shared" si="2227"/>
        <v>16.085199999999997</v>
      </c>
      <c r="AM363" s="170">
        <f t="shared" si="2227"/>
        <v>18.1282</v>
      </c>
      <c r="AN363" s="123"/>
      <c r="AO363" s="83">
        <f>SUM(D363:O363)</f>
        <v>4.3697999999999997</v>
      </c>
      <c r="AP363" s="83">
        <f>SUM(P363:AA363)</f>
        <v>26.602900000000002</v>
      </c>
      <c r="AQ363" s="83">
        <f>SUM(AB363:AM363)</f>
        <v>117.86709999999999</v>
      </c>
    </row>
    <row r="364" spans="1:43" s="64" customFormat="1" ht="13.2" outlineLevel="1">
      <c r="A364" s="166" t="s">
        <v>246</v>
      </c>
      <c r="B364" s="126"/>
      <c r="C364" s="82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  <c r="AL364" s="131"/>
      <c r="AM364" s="131"/>
      <c r="AN364" s="123"/>
      <c r="AO364" s="83"/>
      <c r="AP364" s="83"/>
      <c r="AQ364" s="83"/>
    </row>
    <row r="365" spans="1:43" s="64" customFormat="1" ht="13.2" outlineLevel="1">
      <c r="A365" s="147" t="s">
        <v>225</v>
      </c>
      <c r="B365" s="122" t="s">
        <v>158</v>
      </c>
      <c r="C365" s="125"/>
      <c r="D365" s="89">
        <f>C365+D367</f>
        <v>0</v>
      </c>
      <c r="E365" s="89">
        <f>D365+E367</f>
        <v>0</v>
      </c>
      <c r="F365" s="89">
        <f t="shared" ref="F365" si="2228">E365+F367</f>
        <v>0</v>
      </c>
      <c r="G365" s="89">
        <f t="shared" ref="G365" si="2229">F365+G367</f>
        <v>0</v>
      </c>
      <c r="H365" s="89">
        <f t="shared" ref="H365" si="2230">G365+H367</f>
        <v>0</v>
      </c>
      <c r="I365" s="89">
        <f t="shared" ref="I365" si="2231">H365+I367</f>
        <v>0</v>
      </c>
      <c r="J365" s="89">
        <f t="shared" ref="J365" si="2232">I365+J367</f>
        <v>0</v>
      </c>
      <c r="K365" s="89">
        <f t="shared" ref="K365" si="2233">J365+K367</f>
        <v>0</v>
      </c>
      <c r="L365" s="89">
        <f t="shared" ref="L365" si="2234">K365+L367</f>
        <v>0</v>
      </c>
      <c r="M365" s="89">
        <f t="shared" ref="M365" si="2235">L365+M367</f>
        <v>0</v>
      </c>
      <c r="N365" s="89">
        <f t="shared" ref="N365" si="2236">M365+N367</f>
        <v>0</v>
      </c>
      <c r="O365" s="89">
        <f t="shared" ref="O365" si="2237">N365+O367</f>
        <v>0</v>
      </c>
      <c r="P365" s="89">
        <f t="shared" ref="P365" si="2238">O365+P367</f>
        <v>0</v>
      </c>
      <c r="Q365" s="89">
        <f t="shared" ref="Q365" si="2239">P365+Q367</f>
        <v>0</v>
      </c>
      <c r="R365" s="89">
        <f t="shared" ref="R365" si="2240">Q365+R367</f>
        <v>0</v>
      </c>
      <c r="S365" s="89">
        <f t="shared" ref="S365" si="2241">R365+S367</f>
        <v>0</v>
      </c>
      <c r="T365" s="89">
        <f t="shared" ref="T365" si="2242">S365+T367</f>
        <v>0</v>
      </c>
      <c r="U365" s="89">
        <f t="shared" ref="U365" si="2243">T365+U367</f>
        <v>0</v>
      </c>
      <c r="V365" s="89">
        <f t="shared" ref="V365" si="2244">U365+V367</f>
        <v>0</v>
      </c>
      <c r="W365" s="89">
        <f t="shared" ref="W365" si="2245">V365+W367</f>
        <v>0</v>
      </c>
      <c r="X365" s="89">
        <f t="shared" ref="X365" si="2246">W365+X367</f>
        <v>0</v>
      </c>
      <c r="Y365" s="89">
        <f t="shared" ref="Y365" si="2247">X365+Y367</f>
        <v>0</v>
      </c>
      <c r="Z365" s="89">
        <f t="shared" ref="Z365" si="2248">Y365+Z367</f>
        <v>0</v>
      </c>
      <c r="AA365" s="89">
        <f t="shared" ref="AA365" si="2249">Z365+AA367</f>
        <v>0</v>
      </c>
      <c r="AB365" s="89">
        <f t="shared" ref="AB365" si="2250">AA365+AB367</f>
        <v>0</v>
      </c>
      <c r="AC365" s="89">
        <f t="shared" ref="AC365" si="2251">AB365+AC367</f>
        <v>0</v>
      </c>
      <c r="AD365" s="89">
        <f t="shared" ref="AD365" si="2252">AC365+AD367</f>
        <v>0</v>
      </c>
      <c r="AE365" s="89">
        <f t="shared" ref="AE365" si="2253">AD365+AE367</f>
        <v>0</v>
      </c>
      <c r="AF365" s="89">
        <f t="shared" ref="AF365" si="2254">AE365+AF367</f>
        <v>0</v>
      </c>
      <c r="AG365" s="89">
        <f t="shared" ref="AG365" si="2255">AF365+AG367</f>
        <v>0</v>
      </c>
      <c r="AH365" s="89">
        <f t="shared" ref="AH365" si="2256">AG365+AH367</f>
        <v>0</v>
      </c>
      <c r="AI365" s="89">
        <f t="shared" ref="AI365" si="2257">AH365+AI367</f>
        <v>0</v>
      </c>
      <c r="AJ365" s="89">
        <f t="shared" ref="AJ365" si="2258">AI365+AJ367</f>
        <v>0</v>
      </c>
      <c r="AK365" s="89">
        <f t="shared" ref="AK365" si="2259">AJ365+AK367</f>
        <v>0</v>
      </c>
      <c r="AL365" s="89">
        <f t="shared" ref="AL365" si="2260">AK365+AL367</f>
        <v>0</v>
      </c>
      <c r="AM365" s="89">
        <f t="shared" ref="AM365" si="2261">AL365+AM367</f>
        <v>0</v>
      </c>
      <c r="AN365" s="123"/>
      <c r="AO365" s="83">
        <f>AVERAGE(D365:O365)</f>
        <v>0</v>
      </c>
      <c r="AP365" s="83">
        <f>AVERAGE(P365:AA365)</f>
        <v>0</v>
      </c>
      <c r="AQ365" s="83">
        <f>AVERAGE(AB365:AM365)</f>
        <v>0</v>
      </c>
    </row>
    <row r="366" spans="1:43" s="64" customFormat="1" ht="13.2" outlineLevel="1">
      <c r="A366" s="147" t="s">
        <v>222</v>
      </c>
      <c r="B366" s="122" t="s">
        <v>168</v>
      </c>
      <c r="C366" s="82"/>
      <c r="D366" s="133">
        <v>0.01</v>
      </c>
      <c r="E366" s="133">
        <v>0.01</v>
      </c>
      <c r="F366" s="133">
        <v>0.01</v>
      </c>
      <c r="G366" s="133">
        <v>0.01</v>
      </c>
      <c r="H366" s="133">
        <v>0.01</v>
      </c>
      <c r="I366" s="133">
        <v>0.01</v>
      </c>
      <c r="J366" s="133">
        <v>0.01</v>
      </c>
      <c r="K366" s="133">
        <v>0.01</v>
      </c>
      <c r="L366" s="133">
        <v>0.01</v>
      </c>
      <c r="M366" s="133">
        <v>0.01</v>
      </c>
      <c r="N366" s="133">
        <v>0.01</v>
      </c>
      <c r="O366" s="133">
        <v>0.01</v>
      </c>
      <c r="P366" s="133">
        <v>0.01</v>
      </c>
      <c r="Q366" s="133">
        <v>0.01</v>
      </c>
      <c r="R366" s="133">
        <v>0.01</v>
      </c>
      <c r="S366" s="133">
        <v>0.01</v>
      </c>
      <c r="T366" s="133">
        <v>0.01</v>
      </c>
      <c r="U366" s="133">
        <v>0.01</v>
      </c>
      <c r="V366" s="133">
        <v>0.01</v>
      </c>
      <c r="W366" s="133">
        <v>0.01</v>
      </c>
      <c r="X366" s="133">
        <v>0.01</v>
      </c>
      <c r="Y366" s="133">
        <v>0.01</v>
      </c>
      <c r="Z366" s="133">
        <v>0.01</v>
      </c>
      <c r="AA366" s="133">
        <v>0.01</v>
      </c>
      <c r="AB366" s="133">
        <v>0.01</v>
      </c>
      <c r="AC366" s="133">
        <v>0.01</v>
      </c>
      <c r="AD366" s="133">
        <v>0.01</v>
      </c>
      <c r="AE366" s="133">
        <v>0.01</v>
      </c>
      <c r="AF366" s="133">
        <v>0.01</v>
      </c>
      <c r="AG366" s="133">
        <v>0.01</v>
      </c>
      <c r="AH366" s="133">
        <v>0.01</v>
      </c>
      <c r="AI366" s="133">
        <v>0.01</v>
      </c>
      <c r="AJ366" s="133">
        <v>0.01</v>
      </c>
      <c r="AK366" s="133">
        <v>0.01</v>
      </c>
      <c r="AL366" s="133">
        <v>0.01</v>
      </c>
      <c r="AM366" s="133">
        <v>0.01</v>
      </c>
      <c r="AN366" s="123"/>
      <c r="AO366" s="83">
        <f>O366</f>
        <v>0.01</v>
      </c>
      <c r="AP366" s="83">
        <f>AA366</f>
        <v>0.01</v>
      </c>
      <c r="AQ366" s="83">
        <f>AM366</f>
        <v>0.01</v>
      </c>
    </row>
    <row r="367" spans="1:43" s="64" customFormat="1" ht="13.2" outlineLevel="1">
      <c r="A367" s="147" t="s">
        <v>223</v>
      </c>
      <c r="B367" s="122" t="s">
        <v>158</v>
      </c>
      <c r="C367" s="82"/>
      <c r="D367" s="89">
        <f>INT(C365*D366)*D$6</f>
        <v>0</v>
      </c>
      <c r="E367" s="89">
        <f t="shared" ref="E367" si="2262">INT(D365*E366)*E$6</f>
        <v>0</v>
      </c>
      <c r="F367" s="89">
        <f t="shared" ref="F367" si="2263">INT(E365*F366)*F$6</f>
        <v>0</v>
      </c>
      <c r="G367" s="89">
        <f t="shared" ref="G367" si="2264">INT(F365*G366)*G$6</f>
        <v>0</v>
      </c>
      <c r="H367" s="89">
        <f t="shared" ref="H367" si="2265">INT(G365*H366)*H$6</f>
        <v>0</v>
      </c>
      <c r="I367" s="89">
        <f t="shared" ref="I367" si="2266">INT(H365*I366)*I$6</f>
        <v>0</v>
      </c>
      <c r="J367" s="89">
        <f t="shared" ref="J367" si="2267">INT(I365*J366)*J$6</f>
        <v>0</v>
      </c>
      <c r="K367" s="89">
        <f t="shared" ref="K367" si="2268">INT(J365*K366)*K$6</f>
        <v>0</v>
      </c>
      <c r="L367" s="89">
        <f t="shared" ref="L367" si="2269">INT(K365*L366)*L$6</f>
        <v>0</v>
      </c>
      <c r="M367" s="89">
        <f t="shared" ref="M367" si="2270">INT(L365*M366)*M$6</f>
        <v>0</v>
      </c>
      <c r="N367" s="89">
        <f t="shared" ref="N367" si="2271">INT(M365*N366)*N$6</f>
        <v>0</v>
      </c>
      <c r="O367" s="89">
        <f t="shared" ref="O367" si="2272">INT(N365*O366)*O$6</f>
        <v>0</v>
      </c>
      <c r="P367" s="89">
        <f t="shared" ref="P367" si="2273">INT(O365*P366)*P$6</f>
        <v>0</v>
      </c>
      <c r="Q367" s="89">
        <f t="shared" ref="Q367" si="2274">INT(P365*Q366)*Q$6</f>
        <v>0</v>
      </c>
      <c r="R367" s="89">
        <f t="shared" ref="R367" si="2275">INT(Q365*R366)*R$6</f>
        <v>0</v>
      </c>
      <c r="S367" s="89">
        <f t="shared" ref="S367" si="2276">INT(R365*S366)*S$6</f>
        <v>0</v>
      </c>
      <c r="T367" s="89">
        <f t="shared" ref="T367" si="2277">INT(S365*T366)*T$6</f>
        <v>0</v>
      </c>
      <c r="U367" s="89">
        <f t="shared" ref="U367" si="2278">INT(T365*U366)*U$6</f>
        <v>0</v>
      </c>
      <c r="V367" s="89">
        <f t="shared" ref="V367" si="2279">INT(U365*V366)*V$6</f>
        <v>0</v>
      </c>
      <c r="W367" s="89">
        <f t="shared" ref="W367" si="2280">INT(V365*W366)*W$6</f>
        <v>0</v>
      </c>
      <c r="X367" s="89">
        <f t="shared" ref="X367" si="2281">INT(W365*X366)*X$6</f>
        <v>0</v>
      </c>
      <c r="Y367" s="89">
        <f t="shared" ref="Y367" si="2282">INT(X365*Y366)*Y$6</f>
        <v>0</v>
      </c>
      <c r="Z367" s="89">
        <f t="shared" ref="Z367" si="2283">INT(Y365*Z366)*Z$6</f>
        <v>0</v>
      </c>
      <c r="AA367" s="89">
        <f t="shared" ref="AA367" si="2284">INT(Z365*AA366)*AA$6</f>
        <v>0</v>
      </c>
      <c r="AB367" s="89">
        <f t="shared" ref="AB367" si="2285">INT(AA365*AB366)*AB$6</f>
        <v>0</v>
      </c>
      <c r="AC367" s="89">
        <f t="shared" ref="AC367" si="2286">INT(AB365*AC366)*AC$6</f>
        <v>0</v>
      </c>
      <c r="AD367" s="89">
        <f t="shared" ref="AD367" si="2287">INT(AC365*AD366)*AD$6</f>
        <v>0</v>
      </c>
      <c r="AE367" s="89">
        <f t="shared" ref="AE367" si="2288">INT(AD365*AE366)*AE$6</f>
        <v>0</v>
      </c>
      <c r="AF367" s="89">
        <f t="shared" ref="AF367" si="2289">INT(AE365*AF366)*AF$6</f>
        <v>0</v>
      </c>
      <c r="AG367" s="89">
        <f t="shared" ref="AG367" si="2290">INT(AF365*AG366)*AG$6</f>
        <v>0</v>
      </c>
      <c r="AH367" s="89">
        <f t="shared" ref="AH367" si="2291">INT(AG365*AH366)*AH$6</f>
        <v>0</v>
      </c>
      <c r="AI367" s="89">
        <f t="shared" ref="AI367" si="2292">INT(AH365*AI366)*AI$6</f>
        <v>0</v>
      </c>
      <c r="AJ367" s="89">
        <f t="shared" ref="AJ367" si="2293">INT(AI365*AJ366)*AJ$6</f>
        <v>0</v>
      </c>
      <c r="AK367" s="89">
        <f t="shared" ref="AK367" si="2294">INT(AJ365*AK366)*AK$6</f>
        <v>0</v>
      </c>
      <c r="AL367" s="89">
        <f t="shared" ref="AL367" si="2295">INT(AK365*AL366)*AL$6</f>
        <v>0</v>
      </c>
      <c r="AM367" s="89">
        <f t="shared" ref="AM367" si="2296">INT(AL365*AM366)*AM$6</f>
        <v>0</v>
      </c>
      <c r="AN367" s="123"/>
      <c r="AO367" s="83">
        <f>SUM(D367:O367)</f>
        <v>0</v>
      </c>
      <c r="AP367" s="83">
        <f>SUM(P367:AA367)</f>
        <v>0</v>
      </c>
      <c r="AQ367" s="83">
        <f>SUM(AB367:AM367)</f>
        <v>0</v>
      </c>
    </row>
    <row r="368" spans="1:43" s="64" customFormat="1" ht="13.2" outlineLevel="1">
      <c r="A368" s="147" t="s">
        <v>224</v>
      </c>
      <c r="B368" s="126" t="s">
        <v>245</v>
      </c>
      <c r="C368" s="82"/>
      <c r="D368" s="125">
        <v>50</v>
      </c>
      <c r="E368" s="125">
        <v>50</v>
      </c>
      <c r="F368" s="125">
        <v>50</v>
      </c>
      <c r="G368" s="125">
        <v>50</v>
      </c>
      <c r="H368" s="125">
        <v>50</v>
      </c>
      <c r="I368" s="125">
        <v>50</v>
      </c>
      <c r="J368" s="125">
        <v>50</v>
      </c>
      <c r="K368" s="125">
        <v>50</v>
      </c>
      <c r="L368" s="125">
        <v>50</v>
      </c>
      <c r="M368" s="125">
        <v>50</v>
      </c>
      <c r="N368" s="125">
        <v>50</v>
      </c>
      <c r="O368" s="125">
        <v>50</v>
      </c>
      <c r="P368" s="125">
        <v>50</v>
      </c>
      <c r="Q368" s="125">
        <v>50</v>
      </c>
      <c r="R368" s="125">
        <v>50</v>
      </c>
      <c r="S368" s="125">
        <v>50</v>
      </c>
      <c r="T368" s="125">
        <v>50</v>
      </c>
      <c r="U368" s="125">
        <v>50</v>
      </c>
      <c r="V368" s="125">
        <v>50</v>
      </c>
      <c r="W368" s="125">
        <v>50</v>
      </c>
      <c r="X368" s="125">
        <v>50</v>
      </c>
      <c r="Y368" s="125">
        <v>50</v>
      </c>
      <c r="Z368" s="125">
        <v>50</v>
      </c>
      <c r="AA368" s="125">
        <v>50</v>
      </c>
      <c r="AB368" s="125">
        <v>50</v>
      </c>
      <c r="AC368" s="125">
        <v>50</v>
      </c>
      <c r="AD368" s="125">
        <v>50</v>
      </c>
      <c r="AE368" s="125">
        <v>50</v>
      </c>
      <c r="AF368" s="125">
        <v>50</v>
      </c>
      <c r="AG368" s="125">
        <v>50</v>
      </c>
      <c r="AH368" s="125">
        <v>50</v>
      </c>
      <c r="AI368" s="125">
        <v>50</v>
      </c>
      <c r="AJ368" s="125">
        <v>50</v>
      </c>
      <c r="AK368" s="125">
        <v>50</v>
      </c>
      <c r="AL368" s="125">
        <v>50</v>
      </c>
      <c r="AM368" s="125">
        <v>50</v>
      </c>
      <c r="AN368" s="123"/>
      <c r="AO368" s="83">
        <f>AVERAGE(D368:O368)</f>
        <v>50</v>
      </c>
      <c r="AP368" s="83">
        <f>AVERAGE(P368:AA368)</f>
        <v>50</v>
      </c>
      <c r="AQ368" s="83">
        <f>AVERAGE(AB368:AM368)</f>
        <v>50</v>
      </c>
    </row>
    <row r="369" spans="1:44" s="86" customFormat="1" ht="13.2" outlineLevel="1">
      <c r="A369" s="147" t="s">
        <v>213</v>
      </c>
      <c r="B369" s="126" t="s">
        <v>245</v>
      </c>
      <c r="C369" s="125"/>
      <c r="D369" s="132">
        <f>D365*D368</f>
        <v>0</v>
      </c>
      <c r="E369" s="132">
        <f t="shared" ref="E369:AM369" si="2297">E365*E368</f>
        <v>0</v>
      </c>
      <c r="F369" s="132">
        <f t="shared" si="2297"/>
        <v>0</v>
      </c>
      <c r="G369" s="132">
        <f t="shared" si="2297"/>
        <v>0</v>
      </c>
      <c r="H369" s="132">
        <f t="shared" si="2297"/>
        <v>0</v>
      </c>
      <c r="I369" s="132">
        <f t="shared" si="2297"/>
        <v>0</v>
      </c>
      <c r="J369" s="132">
        <f t="shared" si="2297"/>
        <v>0</v>
      </c>
      <c r="K369" s="132">
        <f t="shared" si="2297"/>
        <v>0</v>
      </c>
      <c r="L369" s="132">
        <f t="shared" si="2297"/>
        <v>0</v>
      </c>
      <c r="M369" s="132">
        <f t="shared" si="2297"/>
        <v>0</v>
      </c>
      <c r="N369" s="132">
        <f t="shared" si="2297"/>
        <v>0</v>
      </c>
      <c r="O369" s="132">
        <f t="shared" si="2297"/>
        <v>0</v>
      </c>
      <c r="P369" s="132">
        <f t="shared" si="2297"/>
        <v>0</v>
      </c>
      <c r="Q369" s="132">
        <f t="shared" si="2297"/>
        <v>0</v>
      </c>
      <c r="R369" s="132">
        <f t="shared" si="2297"/>
        <v>0</v>
      </c>
      <c r="S369" s="132">
        <f t="shared" si="2297"/>
        <v>0</v>
      </c>
      <c r="T369" s="132">
        <f t="shared" si="2297"/>
        <v>0</v>
      </c>
      <c r="U369" s="132">
        <f t="shared" si="2297"/>
        <v>0</v>
      </c>
      <c r="V369" s="132">
        <f t="shared" si="2297"/>
        <v>0</v>
      </c>
      <c r="W369" s="132">
        <f t="shared" si="2297"/>
        <v>0</v>
      </c>
      <c r="X369" s="132">
        <f t="shared" si="2297"/>
        <v>0</v>
      </c>
      <c r="Y369" s="132">
        <f t="shared" si="2297"/>
        <v>0</v>
      </c>
      <c r="Z369" s="132">
        <f t="shared" si="2297"/>
        <v>0</v>
      </c>
      <c r="AA369" s="132">
        <f t="shared" si="2297"/>
        <v>0</v>
      </c>
      <c r="AB369" s="132">
        <f t="shared" si="2297"/>
        <v>0</v>
      </c>
      <c r="AC369" s="132">
        <f t="shared" si="2297"/>
        <v>0</v>
      </c>
      <c r="AD369" s="132">
        <f t="shared" si="2297"/>
        <v>0</v>
      </c>
      <c r="AE369" s="132">
        <f t="shared" si="2297"/>
        <v>0</v>
      </c>
      <c r="AF369" s="132">
        <f t="shared" si="2297"/>
        <v>0</v>
      </c>
      <c r="AG369" s="132">
        <f t="shared" si="2297"/>
        <v>0</v>
      </c>
      <c r="AH369" s="132">
        <f t="shared" si="2297"/>
        <v>0</v>
      </c>
      <c r="AI369" s="132">
        <f t="shared" si="2297"/>
        <v>0</v>
      </c>
      <c r="AJ369" s="132">
        <f t="shared" si="2297"/>
        <v>0</v>
      </c>
      <c r="AK369" s="132">
        <f t="shared" si="2297"/>
        <v>0</v>
      </c>
      <c r="AL369" s="132">
        <f t="shared" si="2297"/>
        <v>0</v>
      </c>
      <c r="AM369" s="132">
        <f t="shared" si="2297"/>
        <v>0</v>
      </c>
      <c r="AN369" s="84"/>
      <c r="AO369" s="83">
        <f>O369</f>
        <v>0</v>
      </c>
      <c r="AP369" s="83">
        <f>AA369</f>
        <v>0</v>
      </c>
      <c r="AQ369" s="83">
        <f>AM369</f>
        <v>0</v>
      </c>
    </row>
    <row r="370" spans="1:44" s="64" customFormat="1" ht="13.2" outlineLevel="1">
      <c r="A370" s="147" t="s">
        <v>170</v>
      </c>
      <c r="B370" s="126" t="s">
        <v>168</v>
      </c>
      <c r="C370" s="82"/>
      <c r="D370" s="133">
        <v>0.14000000000000001</v>
      </c>
      <c r="E370" s="133">
        <v>0.14000000000000001</v>
      </c>
      <c r="F370" s="133">
        <v>0.14000000000000001</v>
      </c>
      <c r="G370" s="133">
        <v>0.14000000000000001</v>
      </c>
      <c r="H370" s="133">
        <v>0.14000000000000001</v>
      </c>
      <c r="I370" s="133">
        <v>0.14000000000000001</v>
      </c>
      <c r="J370" s="133">
        <v>0.14000000000000001</v>
      </c>
      <c r="K370" s="133">
        <v>0.14000000000000001</v>
      </c>
      <c r="L370" s="133">
        <v>0.14000000000000001</v>
      </c>
      <c r="M370" s="133">
        <v>0.14000000000000001</v>
      </c>
      <c r="N370" s="133">
        <v>0.14000000000000001</v>
      </c>
      <c r="O370" s="133">
        <v>0.14000000000000001</v>
      </c>
      <c r="P370" s="133">
        <v>0.14000000000000001</v>
      </c>
      <c r="Q370" s="133">
        <v>0.14000000000000001</v>
      </c>
      <c r="R370" s="133">
        <v>0.14000000000000001</v>
      </c>
      <c r="S370" s="133">
        <v>0.14000000000000001</v>
      </c>
      <c r="T370" s="133">
        <v>0.14000000000000001</v>
      </c>
      <c r="U370" s="133">
        <v>0.14000000000000001</v>
      </c>
      <c r="V370" s="133">
        <v>0.14000000000000001</v>
      </c>
      <c r="W370" s="133">
        <v>0.14000000000000001</v>
      </c>
      <c r="X370" s="133">
        <v>0.14000000000000001</v>
      </c>
      <c r="Y370" s="133">
        <v>0.14000000000000001</v>
      </c>
      <c r="Z370" s="133">
        <v>0.14000000000000001</v>
      </c>
      <c r="AA370" s="133">
        <v>0.14000000000000001</v>
      </c>
      <c r="AB370" s="133">
        <v>0.14000000000000001</v>
      </c>
      <c r="AC370" s="133">
        <v>0.14000000000000001</v>
      </c>
      <c r="AD370" s="133">
        <v>0.14000000000000001</v>
      </c>
      <c r="AE370" s="133">
        <v>0.14000000000000001</v>
      </c>
      <c r="AF370" s="133">
        <v>0.14000000000000001</v>
      </c>
      <c r="AG370" s="133">
        <v>0.14000000000000001</v>
      </c>
      <c r="AH370" s="133">
        <v>0.14000000000000001</v>
      </c>
      <c r="AI370" s="133">
        <v>0.14000000000000001</v>
      </c>
      <c r="AJ370" s="133">
        <v>0.14000000000000001</v>
      </c>
      <c r="AK370" s="133">
        <v>0.14000000000000001</v>
      </c>
      <c r="AL370" s="133">
        <v>0.14000000000000001</v>
      </c>
      <c r="AM370" s="133">
        <v>0.14000000000000001</v>
      </c>
      <c r="AN370" s="123"/>
      <c r="AO370" s="135">
        <f>AVERAGE(D370:O370)</f>
        <v>0.14000000000000004</v>
      </c>
      <c r="AP370" s="135">
        <f>AVERAGE(P370:AA370)</f>
        <v>0.14000000000000004</v>
      </c>
      <c r="AQ370" s="135">
        <f>AVERAGE(AB370:AM370)</f>
        <v>0.14000000000000004</v>
      </c>
    </row>
    <row r="371" spans="1:44" s="64" customFormat="1" ht="13.2" outlineLevel="1">
      <c r="A371" s="147" t="s">
        <v>171</v>
      </c>
      <c r="B371" s="126" t="s">
        <v>168</v>
      </c>
      <c r="C371" s="82"/>
      <c r="D371" s="133">
        <v>0.16</v>
      </c>
      <c r="E371" s="133">
        <v>0.16</v>
      </c>
      <c r="F371" s="133">
        <v>0.16</v>
      </c>
      <c r="G371" s="133">
        <v>0.16</v>
      </c>
      <c r="H371" s="133">
        <v>0.16</v>
      </c>
      <c r="I371" s="133">
        <v>0.16</v>
      </c>
      <c r="J371" s="133">
        <v>0.16</v>
      </c>
      <c r="K371" s="133">
        <v>0.16</v>
      </c>
      <c r="L371" s="133">
        <v>0.16</v>
      </c>
      <c r="M371" s="133">
        <v>0.16</v>
      </c>
      <c r="N371" s="133">
        <v>0.16</v>
      </c>
      <c r="O371" s="133">
        <v>0.16</v>
      </c>
      <c r="P371" s="133">
        <v>0.16</v>
      </c>
      <c r="Q371" s="133">
        <v>0.16</v>
      </c>
      <c r="R371" s="133">
        <v>0.16</v>
      </c>
      <c r="S371" s="133">
        <v>0.16</v>
      </c>
      <c r="T371" s="133">
        <v>0.16</v>
      </c>
      <c r="U371" s="133">
        <v>0.16</v>
      </c>
      <c r="V371" s="133">
        <v>0.16</v>
      </c>
      <c r="W371" s="133">
        <v>0.16</v>
      </c>
      <c r="X371" s="133">
        <v>0.16</v>
      </c>
      <c r="Y371" s="133">
        <v>0.16</v>
      </c>
      <c r="Z371" s="133">
        <v>0.16</v>
      </c>
      <c r="AA371" s="133">
        <v>0.16</v>
      </c>
      <c r="AB371" s="133">
        <v>0.16</v>
      </c>
      <c r="AC371" s="133">
        <v>0.16</v>
      </c>
      <c r="AD371" s="133">
        <v>0.16</v>
      </c>
      <c r="AE371" s="133">
        <v>0.16</v>
      </c>
      <c r="AF371" s="133">
        <v>0.16</v>
      </c>
      <c r="AG371" s="133">
        <v>0.16</v>
      </c>
      <c r="AH371" s="133">
        <v>0.16</v>
      </c>
      <c r="AI371" s="133">
        <v>0.16</v>
      </c>
      <c r="AJ371" s="133">
        <v>0.16</v>
      </c>
      <c r="AK371" s="133">
        <v>0.16</v>
      </c>
      <c r="AL371" s="133">
        <v>0.16</v>
      </c>
      <c r="AM371" s="133">
        <v>0.16</v>
      </c>
      <c r="AN371" s="123"/>
      <c r="AO371" s="135">
        <f>AVERAGE(D371:O371)</f>
        <v>0.15999999999999998</v>
      </c>
      <c r="AP371" s="135">
        <f>AVERAGE(P371:AA371)</f>
        <v>0.15999999999999998</v>
      </c>
      <c r="AQ371" s="135">
        <f>AVERAGE(AB371:AM371)</f>
        <v>0.15999999999999998</v>
      </c>
    </row>
    <row r="372" spans="1:44" s="64" customFormat="1" ht="13.2" outlineLevel="1">
      <c r="A372" s="147" t="s">
        <v>214</v>
      </c>
      <c r="B372" s="126" t="s">
        <v>245</v>
      </c>
      <c r="C372" s="82"/>
      <c r="D372" s="132">
        <f t="shared" ref="D372" si="2298">-(C369+D369)/2*D370/12</f>
        <v>0</v>
      </c>
      <c r="E372" s="132">
        <f t="shared" ref="E372" si="2299">-(D369+E369)/2*E370/12</f>
        <v>0</v>
      </c>
      <c r="F372" s="132">
        <f t="shared" ref="F372" si="2300">-(E369+F369)/2*F370/12</f>
        <v>0</v>
      </c>
      <c r="G372" s="132">
        <f t="shared" ref="G372" si="2301">-(F369+G369)/2*G370/12</f>
        <v>0</v>
      </c>
      <c r="H372" s="132">
        <f t="shared" ref="H372" si="2302">-(G369+H369)/2*H370/12</f>
        <v>0</v>
      </c>
      <c r="I372" s="132">
        <f t="shared" ref="I372" si="2303">-(H369+I369)/2*I370/12</f>
        <v>0</v>
      </c>
      <c r="J372" s="132">
        <f t="shared" ref="J372" si="2304">-(I369+J369)/2*J370/12</f>
        <v>0</v>
      </c>
      <c r="K372" s="132">
        <f t="shared" ref="K372" si="2305">-(J369+K369)/2*K370/12</f>
        <v>0</v>
      </c>
      <c r="L372" s="132">
        <f t="shared" ref="L372" si="2306">-(K369+L369)/2*L370/12</f>
        <v>0</v>
      </c>
      <c r="M372" s="132">
        <f t="shared" ref="M372" si="2307">-(L369+M369)/2*M370/12</f>
        <v>0</v>
      </c>
      <c r="N372" s="132">
        <f t="shared" ref="N372" si="2308">-(M369+N369)/2*N370/12</f>
        <v>0</v>
      </c>
      <c r="O372" s="132">
        <f t="shared" ref="O372" si="2309">-(N369+O369)/2*O370/12</f>
        <v>0</v>
      </c>
      <c r="P372" s="132">
        <f t="shared" ref="P372" si="2310">-(O369+P369)/2*P370/12</f>
        <v>0</v>
      </c>
      <c r="Q372" s="132">
        <f t="shared" ref="Q372" si="2311">-(P369+Q369)/2*Q370/12</f>
        <v>0</v>
      </c>
      <c r="R372" s="132">
        <f t="shared" ref="R372" si="2312">-(Q369+R369)/2*R370/12</f>
        <v>0</v>
      </c>
      <c r="S372" s="132">
        <f t="shared" ref="S372" si="2313">-(R369+S369)/2*S370/12</f>
        <v>0</v>
      </c>
      <c r="T372" s="132">
        <f t="shared" ref="T372" si="2314">-(S369+T369)/2*T370/12</f>
        <v>0</v>
      </c>
      <c r="U372" s="132">
        <f t="shared" ref="U372" si="2315">-(T369+U369)/2*U370/12</f>
        <v>0</v>
      </c>
      <c r="V372" s="132">
        <f t="shared" ref="V372" si="2316">-(U369+V369)/2*V370/12</f>
        <v>0</v>
      </c>
      <c r="W372" s="132">
        <f t="shared" ref="W372" si="2317">-(V369+W369)/2*W370/12</f>
        <v>0</v>
      </c>
      <c r="X372" s="132">
        <f t="shared" ref="X372" si="2318">-(W369+X369)/2*X370/12</f>
        <v>0</v>
      </c>
      <c r="Y372" s="132">
        <f t="shared" ref="Y372" si="2319">-(X369+Y369)/2*Y370/12</f>
        <v>0</v>
      </c>
      <c r="Z372" s="132">
        <f t="shared" ref="Z372" si="2320">-(Y369+Z369)/2*Z370/12</f>
        <v>0</v>
      </c>
      <c r="AA372" s="132">
        <f t="shared" ref="AA372" si="2321">-(Z369+AA369)/2*AA370/12</f>
        <v>0</v>
      </c>
      <c r="AB372" s="132">
        <f t="shared" ref="AB372" si="2322">-(AA369+AB369)/2*AB370/12</f>
        <v>0</v>
      </c>
      <c r="AC372" s="132">
        <f t="shared" ref="AC372" si="2323">-(AB369+AC369)/2*AC370/12</f>
        <v>0</v>
      </c>
      <c r="AD372" s="132">
        <f t="shared" ref="AD372" si="2324">-(AC369+AD369)/2*AD370/12</f>
        <v>0</v>
      </c>
      <c r="AE372" s="132">
        <f t="shared" ref="AE372" si="2325">-(AD369+AE369)/2*AE370/12</f>
        <v>0</v>
      </c>
      <c r="AF372" s="132">
        <f t="shared" ref="AF372" si="2326">-(AE369+AF369)/2*AF370/12</f>
        <v>0</v>
      </c>
      <c r="AG372" s="132">
        <f t="shared" ref="AG372" si="2327">-(AF369+AG369)/2*AG370/12</f>
        <v>0</v>
      </c>
      <c r="AH372" s="132">
        <f t="shared" ref="AH372" si="2328">-(AG369+AH369)/2*AH370/12</f>
        <v>0</v>
      </c>
      <c r="AI372" s="132">
        <f t="shared" ref="AI372" si="2329">-(AH369+AI369)/2*AI370/12</f>
        <v>0</v>
      </c>
      <c r="AJ372" s="132">
        <f t="shared" ref="AJ372" si="2330">-(AI369+AJ369)/2*AJ370/12</f>
        <v>0</v>
      </c>
      <c r="AK372" s="132">
        <f t="shared" ref="AK372" si="2331">-(AJ369+AK369)/2*AK370/12</f>
        <v>0</v>
      </c>
      <c r="AL372" s="132">
        <f t="shared" ref="AL372" si="2332">-(AK369+AL369)/2*AL370/12</f>
        <v>0</v>
      </c>
      <c r="AM372" s="132">
        <f t="shared" ref="AM372" si="2333">-(AL369+AM369)/2*AM370/12</f>
        <v>0</v>
      </c>
      <c r="AN372" s="123"/>
      <c r="AO372" s="83">
        <f>SUM(D372:O372)</f>
        <v>0</v>
      </c>
      <c r="AP372" s="83">
        <f>SUM(P372:AA372)</f>
        <v>0</v>
      </c>
      <c r="AQ372" s="83">
        <f>SUM(AB372:AM372)</f>
        <v>0</v>
      </c>
    </row>
    <row r="373" spans="1:44" s="64" customFormat="1" ht="13.2" outlineLevel="1">
      <c r="A373" s="147" t="s">
        <v>215</v>
      </c>
      <c r="B373" s="126" t="s">
        <v>245</v>
      </c>
      <c r="C373" s="82"/>
      <c r="D373" s="132">
        <f t="shared" ref="D373" si="2334">(C369+D369)/2*D371/12</f>
        <v>0</v>
      </c>
      <c r="E373" s="132">
        <f t="shared" ref="E373" si="2335">(D369+E369)/2*E371/12</f>
        <v>0</v>
      </c>
      <c r="F373" s="132">
        <f t="shared" ref="F373" si="2336">(E369+F369)/2*F371/12</f>
        <v>0</v>
      </c>
      <c r="G373" s="132">
        <f t="shared" ref="G373" si="2337">(F369+G369)/2*G371/12</f>
        <v>0</v>
      </c>
      <c r="H373" s="132">
        <f t="shared" ref="H373" si="2338">(G369+H369)/2*H371/12</f>
        <v>0</v>
      </c>
      <c r="I373" s="132">
        <f t="shared" ref="I373" si="2339">(H369+I369)/2*I371/12</f>
        <v>0</v>
      </c>
      <c r="J373" s="132">
        <f t="shared" ref="J373" si="2340">(I369+J369)/2*J371/12</f>
        <v>0</v>
      </c>
      <c r="K373" s="132">
        <f t="shared" ref="K373" si="2341">(J369+K369)/2*K371/12</f>
        <v>0</v>
      </c>
      <c r="L373" s="132">
        <f t="shared" ref="L373" si="2342">(K369+L369)/2*L371/12</f>
        <v>0</v>
      </c>
      <c r="M373" s="132">
        <f t="shared" ref="M373" si="2343">(L369+M369)/2*M371/12</f>
        <v>0</v>
      </c>
      <c r="N373" s="132">
        <f t="shared" ref="N373" si="2344">(M369+N369)/2*N371/12</f>
        <v>0</v>
      </c>
      <c r="O373" s="132">
        <f t="shared" ref="O373" si="2345">(N369+O369)/2*O371/12</f>
        <v>0</v>
      </c>
      <c r="P373" s="132">
        <f t="shared" ref="P373" si="2346">(O369+P369)/2*P371/12</f>
        <v>0</v>
      </c>
      <c r="Q373" s="132">
        <f t="shared" ref="Q373" si="2347">(P369+Q369)/2*Q371/12</f>
        <v>0</v>
      </c>
      <c r="R373" s="132">
        <f t="shared" ref="R373" si="2348">(Q369+R369)/2*R371/12</f>
        <v>0</v>
      </c>
      <c r="S373" s="132">
        <f t="shared" ref="S373" si="2349">(R369+S369)/2*S371/12</f>
        <v>0</v>
      </c>
      <c r="T373" s="132">
        <f t="shared" ref="T373" si="2350">(S369+T369)/2*T371/12</f>
        <v>0</v>
      </c>
      <c r="U373" s="132">
        <f t="shared" ref="U373" si="2351">(T369+U369)/2*U371/12</f>
        <v>0</v>
      </c>
      <c r="V373" s="132">
        <f t="shared" ref="V373" si="2352">(U369+V369)/2*V371/12</f>
        <v>0</v>
      </c>
      <c r="W373" s="132">
        <f t="shared" ref="W373" si="2353">(V369+W369)/2*W371/12</f>
        <v>0</v>
      </c>
      <c r="X373" s="132">
        <f t="shared" ref="X373" si="2354">(W369+X369)/2*X371/12</f>
        <v>0</v>
      </c>
      <c r="Y373" s="132">
        <f t="shared" ref="Y373" si="2355">(X369+Y369)/2*Y371/12</f>
        <v>0</v>
      </c>
      <c r="Z373" s="132">
        <f t="shared" ref="Z373" si="2356">(Y369+Z369)/2*Z371/12</f>
        <v>0</v>
      </c>
      <c r="AA373" s="132">
        <f t="shared" ref="AA373" si="2357">(Z369+AA369)/2*AA371/12</f>
        <v>0</v>
      </c>
      <c r="AB373" s="132">
        <f t="shared" ref="AB373" si="2358">(AA369+AB369)/2*AB371/12</f>
        <v>0</v>
      </c>
      <c r="AC373" s="132">
        <f t="shared" ref="AC373" si="2359">(AB369+AC369)/2*AC371/12</f>
        <v>0</v>
      </c>
      <c r="AD373" s="132">
        <f t="shared" ref="AD373" si="2360">(AC369+AD369)/2*AD371/12</f>
        <v>0</v>
      </c>
      <c r="AE373" s="132">
        <f t="shared" ref="AE373" si="2361">(AD369+AE369)/2*AE371/12</f>
        <v>0</v>
      </c>
      <c r="AF373" s="132">
        <f t="shared" ref="AF373" si="2362">(AE369+AF369)/2*AF371/12</f>
        <v>0</v>
      </c>
      <c r="AG373" s="132">
        <f t="shared" ref="AG373" si="2363">(AF369+AG369)/2*AG371/12</f>
        <v>0</v>
      </c>
      <c r="AH373" s="132">
        <f t="shared" ref="AH373" si="2364">(AG369+AH369)/2*AH371/12</f>
        <v>0</v>
      </c>
      <c r="AI373" s="132">
        <f t="shared" ref="AI373" si="2365">(AH369+AI369)/2*AI371/12</f>
        <v>0</v>
      </c>
      <c r="AJ373" s="132">
        <f t="shared" ref="AJ373" si="2366">(AI369+AJ369)/2*AJ371/12</f>
        <v>0</v>
      </c>
      <c r="AK373" s="132">
        <f t="shared" ref="AK373" si="2367">(AJ369+AK369)/2*AK371/12</f>
        <v>0</v>
      </c>
      <c r="AL373" s="132">
        <f t="shared" ref="AL373" si="2368">(AK369+AL369)/2*AL371/12</f>
        <v>0</v>
      </c>
      <c r="AM373" s="132">
        <f t="shared" ref="AM373" si="2369">(AL369+AM369)/2*AM371/12</f>
        <v>0</v>
      </c>
      <c r="AN373" s="123"/>
      <c r="AO373" s="83">
        <f>SUM(D373:O373)</f>
        <v>0</v>
      </c>
      <c r="AP373" s="83">
        <f>SUM(P373:AA373)</f>
        <v>0</v>
      </c>
      <c r="AQ373" s="83">
        <f>SUM(AB373:AM373)</f>
        <v>0</v>
      </c>
    </row>
    <row r="374" spans="1:44" s="64" customFormat="1" ht="13.2" outlineLevel="1">
      <c r="A374" s="147" t="s">
        <v>201</v>
      </c>
      <c r="B374" s="126" t="s">
        <v>245</v>
      </c>
      <c r="C374" s="82"/>
      <c r="D374" s="131">
        <f t="shared" ref="D374:AM374" si="2370">SUM(D372:D373)</f>
        <v>0</v>
      </c>
      <c r="E374" s="131">
        <f t="shared" si="2370"/>
        <v>0</v>
      </c>
      <c r="F374" s="131">
        <f t="shared" si="2370"/>
        <v>0</v>
      </c>
      <c r="G374" s="131">
        <f t="shared" si="2370"/>
        <v>0</v>
      </c>
      <c r="H374" s="131">
        <f t="shared" si="2370"/>
        <v>0</v>
      </c>
      <c r="I374" s="131">
        <f t="shared" si="2370"/>
        <v>0</v>
      </c>
      <c r="J374" s="131">
        <f t="shared" si="2370"/>
        <v>0</v>
      </c>
      <c r="K374" s="131">
        <f t="shared" si="2370"/>
        <v>0</v>
      </c>
      <c r="L374" s="131">
        <f t="shared" si="2370"/>
        <v>0</v>
      </c>
      <c r="M374" s="131">
        <f t="shared" si="2370"/>
        <v>0</v>
      </c>
      <c r="N374" s="131">
        <f t="shared" si="2370"/>
        <v>0</v>
      </c>
      <c r="O374" s="131">
        <f t="shared" si="2370"/>
        <v>0</v>
      </c>
      <c r="P374" s="131">
        <f t="shared" si="2370"/>
        <v>0</v>
      </c>
      <c r="Q374" s="131">
        <f t="shared" si="2370"/>
        <v>0</v>
      </c>
      <c r="R374" s="131">
        <f t="shared" si="2370"/>
        <v>0</v>
      </c>
      <c r="S374" s="131">
        <f t="shared" si="2370"/>
        <v>0</v>
      </c>
      <c r="T374" s="131">
        <f t="shared" si="2370"/>
        <v>0</v>
      </c>
      <c r="U374" s="131">
        <f t="shared" si="2370"/>
        <v>0</v>
      </c>
      <c r="V374" s="131">
        <f t="shared" si="2370"/>
        <v>0</v>
      </c>
      <c r="W374" s="131">
        <f t="shared" si="2370"/>
        <v>0</v>
      </c>
      <c r="X374" s="131">
        <f t="shared" si="2370"/>
        <v>0</v>
      </c>
      <c r="Y374" s="131">
        <f t="shared" si="2370"/>
        <v>0</v>
      </c>
      <c r="Z374" s="131">
        <f t="shared" si="2370"/>
        <v>0</v>
      </c>
      <c r="AA374" s="131">
        <f t="shared" si="2370"/>
        <v>0</v>
      </c>
      <c r="AB374" s="131">
        <f t="shared" si="2370"/>
        <v>0</v>
      </c>
      <c r="AC374" s="131">
        <f t="shared" si="2370"/>
        <v>0</v>
      </c>
      <c r="AD374" s="131">
        <f t="shared" si="2370"/>
        <v>0</v>
      </c>
      <c r="AE374" s="131">
        <f t="shared" si="2370"/>
        <v>0</v>
      </c>
      <c r="AF374" s="131">
        <f t="shared" si="2370"/>
        <v>0</v>
      </c>
      <c r="AG374" s="131">
        <f t="shared" si="2370"/>
        <v>0</v>
      </c>
      <c r="AH374" s="131">
        <f t="shared" si="2370"/>
        <v>0</v>
      </c>
      <c r="AI374" s="131">
        <f t="shared" si="2370"/>
        <v>0</v>
      </c>
      <c r="AJ374" s="131">
        <f t="shared" si="2370"/>
        <v>0</v>
      </c>
      <c r="AK374" s="131">
        <f t="shared" si="2370"/>
        <v>0</v>
      </c>
      <c r="AL374" s="131">
        <f t="shared" si="2370"/>
        <v>0</v>
      </c>
      <c r="AM374" s="131">
        <f t="shared" si="2370"/>
        <v>0</v>
      </c>
      <c r="AN374" s="123"/>
      <c r="AO374" s="83">
        <f>SUM(D374:O374)</f>
        <v>0</v>
      </c>
      <c r="AP374" s="83">
        <f>SUM(P374:AA374)</f>
        <v>0</v>
      </c>
      <c r="AQ374" s="83">
        <f>SUM(AB374:AM374)</f>
        <v>0</v>
      </c>
    </row>
    <row r="376" spans="1:44">
      <c r="A376" s="87" t="s">
        <v>236</v>
      </c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60"/>
      <c r="AO376" s="87"/>
      <c r="AP376" s="87"/>
      <c r="AQ376" s="87"/>
    </row>
    <row r="377" spans="1:44" outlineLevel="1">
      <c r="A377" s="146" t="s">
        <v>193</v>
      </c>
      <c r="AN377" s="60"/>
    </row>
    <row r="378" spans="1:44" s="86" customFormat="1" ht="13.2" outlineLevel="1">
      <c r="A378" s="147" t="s">
        <v>213</v>
      </c>
      <c r="B378" s="126" t="s">
        <v>161</v>
      </c>
      <c r="C378" s="132">
        <f>C410+C457</f>
        <v>118000.2</v>
      </c>
      <c r="D378" s="132">
        <f>D410+D457</f>
        <v>120799</v>
      </c>
      <c r="E378" s="132">
        <f t="shared" ref="E378:AM378" si="2371">E410+E457</f>
        <v>123690</v>
      </c>
      <c r="F378" s="132">
        <f t="shared" si="2371"/>
        <v>126636</v>
      </c>
      <c r="G378" s="132">
        <f t="shared" si="2371"/>
        <v>129669</v>
      </c>
      <c r="H378" s="132">
        <f t="shared" si="2371"/>
        <v>132762</v>
      </c>
      <c r="I378" s="132">
        <f t="shared" si="2371"/>
        <v>135944</v>
      </c>
      <c r="J378" s="132">
        <f t="shared" si="2371"/>
        <v>139182</v>
      </c>
      <c r="K378" s="132">
        <f t="shared" si="2371"/>
        <v>142515</v>
      </c>
      <c r="L378" s="132">
        <f t="shared" si="2371"/>
        <v>145905</v>
      </c>
      <c r="M378" s="132">
        <f t="shared" si="2371"/>
        <v>149387</v>
      </c>
      <c r="N378" s="132">
        <f t="shared" si="2371"/>
        <v>152963</v>
      </c>
      <c r="O378" s="132">
        <f t="shared" si="2371"/>
        <v>156601</v>
      </c>
      <c r="P378" s="132">
        <f t="shared" si="2371"/>
        <v>160331</v>
      </c>
      <c r="Q378" s="132">
        <f t="shared" si="2371"/>
        <v>164158</v>
      </c>
      <c r="R378" s="132">
        <f t="shared" si="2371"/>
        <v>168082</v>
      </c>
      <c r="S378" s="132">
        <f t="shared" si="2371"/>
        <v>172103</v>
      </c>
      <c r="T378" s="132">
        <f t="shared" si="2371"/>
        <v>176221</v>
      </c>
      <c r="U378" s="132">
        <f t="shared" si="2371"/>
        <v>180436</v>
      </c>
      <c r="V378" s="132">
        <f t="shared" si="2371"/>
        <v>184750</v>
      </c>
      <c r="W378" s="132">
        <f t="shared" si="2371"/>
        <v>189167</v>
      </c>
      <c r="X378" s="132">
        <f t="shared" si="2371"/>
        <v>193683</v>
      </c>
      <c r="Y378" s="132">
        <f t="shared" si="2371"/>
        <v>198299</v>
      </c>
      <c r="Z378" s="132">
        <f t="shared" si="2371"/>
        <v>203051</v>
      </c>
      <c r="AA378" s="132">
        <f t="shared" si="2371"/>
        <v>207908</v>
      </c>
      <c r="AB378" s="132">
        <f t="shared" si="2371"/>
        <v>212865</v>
      </c>
      <c r="AC378" s="132">
        <f t="shared" si="2371"/>
        <v>217961</v>
      </c>
      <c r="AD378" s="132">
        <f t="shared" si="2371"/>
        <v>223164</v>
      </c>
      <c r="AE378" s="132">
        <f t="shared" si="2371"/>
        <v>228508</v>
      </c>
      <c r="AF378" s="132">
        <f t="shared" si="2371"/>
        <v>233956</v>
      </c>
      <c r="AG378" s="132">
        <f t="shared" si="2371"/>
        <v>239549</v>
      </c>
      <c r="AH378" s="132">
        <f t="shared" si="2371"/>
        <v>245284</v>
      </c>
      <c r="AI378" s="132">
        <f t="shared" si="2371"/>
        <v>251167</v>
      </c>
      <c r="AJ378" s="132">
        <f t="shared" si="2371"/>
        <v>257193</v>
      </c>
      <c r="AK378" s="132">
        <f t="shared" si="2371"/>
        <v>263330</v>
      </c>
      <c r="AL378" s="132">
        <f t="shared" si="2371"/>
        <v>269614</v>
      </c>
      <c r="AM378" s="132">
        <f t="shared" si="2371"/>
        <v>276082</v>
      </c>
      <c r="AN378" s="84"/>
      <c r="AO378" s="83">
        <f>O378</f>
        <v>156601</v>
      </c>
      <c r="AP378" s="83">
        <f>AA378</f>
        <v>207908</v>
      </c>
      <c r="AQ378" s="83">
        <f>AM378</f>
        <v>276082</v>
      </c>
      <c r="AR378" s="85"/>
    </row>
    <row r="379" spans="1:44" s="64" customFormat="1" ht="13.2" outlineLevel="1">
      <c r="A379" s="147" t="s">
        <v>214</v>
      </c>
      <c r="B379" s="126" t="s">
        <v>161</v>
      </c>
      <c r="C379" s="82"/>
      <c r="D379" s="132">
        <f>D423+D470</f>
        <v>-6.2878749999999992E-3</v>
      </c>
      <c r="E379" s="132">
        <f t="shared" ref="E379:AM379" si="2372">E423+E470</f>
        <v>-6.3749999999999996E-3</v>
      </c>
      <c r="F379" s="132">
        <f t="shared" si="2372"/>
        <v>-6.6249999999999998E-3</v>
      </c>
      <c r="G379" s="132">
        <f t="shared" si="2372"/>
        <v>-6.7499999999999999E-3</v>
      </c>
      <c r="H379" s="132">
        <f t="shared" si="2372"/>
        <v>-6.875E-3</v>
      </c>
      <c r="I379" s="132">
        <f t="shared" si="2372"/>
        <v>-7.1250000000000003E-3</v>
      </c>
      <c r="J379" s="132">
        <f t="shared" si="2372"/>
        <v>-7.2500000000000004E-3</v>
      </c>
      <c r="K379" s="132">
        <f t="shared" si="2372"/>
        <v>-7.3749999999999996E-3</v>
      </c>
      <c r="L379" s="132">
        <f t="shared" si="2372"/>
        <v>-7.6249999999999998E-3</v>
      </c>
      <c r="M379" s="132">
        <f t="shared" si="2372"/>
        <v>-7.7499999999999999E-3</v>
      </c>
      <c r="N379" s="132">
        <f t="shared" si="2372"/>
        <v>-7.8750000000000001E-3</v>
      </c>
      <c r="O379" s="132">
        <f t="shared" si="2372"/>
        <v>-8.1250000000000003E-3</v>
      </c>
      <c r="P379" s="132">
        <f t="shared" si="2372"/>
        <v>-8.3750000000000005E-3</v>
      </c>
      <c r="Q379" s="132">
        <f t="shared" si="2372"/>
        <v>-8.5000000000000006E-3</v>
      </c>
      <c r="R379" s="132">
        <f t="shared" si="2372"/>
        <v>-8.6250000000000007E-3</v>
      </c>
      <c r="S379" s="132">
        <f t="shared" si="2372"/>
        <v>-8.8749999999999992E-3</v>
      </c>
      <c r="T379" s="132">
        <f t="shared" si="2372"/>
        <v>-9.1249999999999994E-3</v>
      </c>
      <c r="U379" s="132">
        <f t="shared" si="2372"/>
        <v>-9.3749999999999997E-3</v>
      </c>
      <c r="V379" s="132">
        <f t="shared" si="2372"/>
        <v>-9.6249999999999999E-3</v>
      </c>
      <c r="W379" s="132">
        <f t="shared" si="2372"/>
        <v>-9.8750000000000001E-3</v>
      </c>
      <c r="X379" s="132">
        <f t="shared" si="2372"/>
        <v>-1.0125E-2</v>
      </c>
      <c r="Y379" s="132">
        <f t="shared" si="2372"/>
        <v>-1.0375000000000001E-2</v>
      </c>
      <c r="Z379" s="132">
        <f t="shared" si="2372"/>
        <v>-1.0625000000000001E-2</v>
      </c>
      <c r="AA379" s="132">
        <f t="shared" si="2372"/>
        <v>-1.0875000000000001E-2</v>
      </c>
      <c r="AB379" s="132">
        <f t="shared" si="2372"/>
        <v>-1.1125000000000001E-2</v>
      </c>
      <c r="AC379" s="132">
        <f t="shared" si="2372"/>
        <v>-1.1375000000000001E-2</v>
      </c>
      <c r="AD379" s="132">
        <f t="shared" si="2372"/>
        <v>-1.1625000000000002E-2</v>
      </c>
      <c r="AE379" s="132">
        <f t="shared" si="2372"/>
        <v>-1.1875000000000002E-2</v>
      </c>
      <c r="AF379" s="132">
        <f t="shared" si="2372"/>
        <v>-1.2124999999999999E-2</v>
      </c>
      <c r="AG379" s="132">
        <f t="shared" si="2372"/>
        <v>-1.2374999999999999E-2</v>
      </c>
      <c r="AH379" s="132">
        <f t="shared" si="2372"/>
        <v>-1.2624999999999999E-2</v>
      </c>
      <c r="AI379" s="132">
        <f t="shared" si="2372"/>
        <v>-1.2999999999999999E-2</v>
      </c>
      <c r="AJ379" s="132">
        <f t="shared" si="2372"/>
        <v>-1.3375E-2</v>
      </c>
      <c r="AK379" s="132">
        <f t="shared" si="2372"/>
        <v>-1.3625E-2</v>
      </c>
      <c r="AL379" s="132">
        <f t="shared" si="2372"/>
        <v>-1.3875E-2</v>
      </c>
      <c r="AM379" s="132">
        <f t="shared" si="2372"/>
        <v>-1.4250000000000001E-2</v>
      </c>
      <c r="AN379" s="123"/>
      <c r="AO379" s="83">
        <f>SUM(D379:O379)</f>
        <v>-8.6037874999999986E-2</v>
      </c>
      <c r="AP379" s="83">
        <f>SUM(P379:AA379)</f>
        <v>-0.11437499999999998</v>
      </c>
      <c r="AQ379" s="83">
        <f>SUM(AB379:AM379)</f>
        <v>-0.15125000000000002</v>
      </c>
      <c r="AR379" s="124"/>
    </row>
    <row r="380" spans="1:44" s="64" customFormat="1" ht="13.2" outlineLevel="1">
      <c r="A380" s="147" t="s">
        <v>215</v>
      </c>
      <c r="B380" s="126" t="s">
        <v>161</v>
      </c>
      <c r="C380" s="82"/>
      <c r="D380" s="132">
        <f>D429+D476</f>
        <v>835.79719999999998</v>
      </c>
      <c r="E380" s="132">
        <f t="shared" ref="E380:AM380" si="2373">E429+E476</f>
        <v>855.71149999999989</v>
      </c>
      <c r="F380" s="132">
        <f t="shared" si="2373"/>
        <v>876.14099999999996</v>
      </c>
      <c r="G380" s="132">
        <f t="shared" si="2373"/>
        <v>897.0675</v>
      </c>
      <c r="H380" s="132">
        <f t="shared" si="2373"/>
        <v>918.50849999999991</v>
      </c>
      <c r="I380" s="132">
        <f t="shared" si="2373"/>
        <v>940.47099999999989</v>
      </c>
      <c r="J380" s="132">
        <f t="shared" si="2373"/>
        <v>962.94099999999992</v>
      </c>
      <c r="K380" s="132">
        <f t="shared" si="2373"/>
        <v>985.93949999999995</v>
      </c>
      <c r="L380" s="132">
        <f t="shared" si="2373"/>
        <v>1009.4699999999999</v>
      </c>
      <c r="M380" s="132">
        <f t="shared" si="2373"/>
        <v>1033.5219999999999</v>
      </c>
      <c r="N380" s="132">
        <f t="shared" si="2373"/>
        <v>1058.2249999999999</v>
      </c>
      <c r="O380" s="132">
        <f t="shared" si="2373"/>
        <v>1083.4739999999999</v>
      </c>
      <c r="P380" s="132">
        <f t="shared" si="2373"/>
        <v>1109.2619999999999</v>
      </c>
      <c r="Q380" s="132">
        <f t="shared" si="2373"/>
        <v>1135.7114999999999</v>
      </c>
      <c r="R380" s="132">
        <f t="shared" si="2373"/>
        <v>1162.8399999999999</v>
      </c>
      <c r="S380" s="132">
        <f t="shared" si="2373"/>
        <v>1190.6474999999998</v>
      </c>
      <c r="T380" s="132">
        <f t="shared" si="2373"/>
        <v>1219.1339999999998</v>
      </c>
      <c r="U380" s="132">
        <f t="shared" si="2373"/>
        <v>1248.2994999999999</v>
      </c>
      <c r="V380" s="132">
        <f t="shared" si="2373"/>
        <v>1278.1509999999998</v>
      </c>
      <c r="W380" s="132">
        <f t="shared" si="2373"/>
        <v>1308.7094999999999</v>
      </c>
      <c r="X380" s="132">
        <f t="shared" si="2373"/>
        <v>1339.9749999999999</v>
      </c>
      <c r="Y380" s="132">
        <f t="shared" si="2373"/>
        <v>1371.9369999999999</v>
      </c>
      <c r="Z380" s="132">
        <f t="shared" si="2373"/>
        <v>1404.7249999999997</v>
      </c>
      <c r="AA380" s="132">
        <f t="shared" si="2373"/>
        <v>1438.3564999999999</v>
      </c>
      <c r="AB380" s="132">
        <f t="shared" si="2373"/>
        <v>1472.7054999999998</v>
      </c>
      <c r="AC380" s="132">
        <f t="shared" si="2373"/>
        <v>1507.8909999999998</v>
      </c>
      <c r="AD380" s="132">
        <f t="shared" si="2373"/>
        <v>1543.9374999999998</v>
      </c>
      <c r="AE380" s="132">
        <f t="shared" si="2373"/>
        <v>1580.8519999999999</v>
      </c>
      <c r="AF380" s="132">
        <f t="shared" si="2373"/>
        <v>1618.6239999999998</v>
      </c>
      <c r="AG380" s="132">
        <f t="shared" si="2373"/>
        <v>1657.2674999999999</v>
      </c>
      <c r="AH380" s="132">
        <f t="shared" si="2373"/>
        <v>1696.9154999999998</v>
      </c>
      <c r="AI380" s="132">
        <f t="shared" si="2373"/>
        <v>1737.5784999999998</v>
      </c>
      <c r="AJ380" s="132">
        <f t="shared" si="2373"/>
        <v>1779.26</v>
      </c>
      <c r="AK380" s="132">
        <f t="shared" si="2373"/>
        <v>1821.8304999999998</v>
      </c>
      <c r="AL380" s="132">
        <f t="shared" si="2373"/>
        <v>1865.3039999999999</v>
      </c>
      <c r="AM380" s="132">
        <f t="shared" si="2373"/>
        <v>1909.9359999999997</v>
      </c>
      <c r="AN380" s="123"/>
      <c r="AO380" s="83">
        <f>SUM(D380:O380)</f>
        <v>11457.268199999999</v>
      </c>
      <c r="AP380" s="83">
        <f>SUM(P380:AA380)</f>
        <v>15207.748500000002</v>
      </c>
      <c r="AQ380" s="83">
        <f>SUM(AB380:AM380)</f>
        <v>20192.101999999999</v>
      </c>
      <c r="AR380" s="124"/>
    </row>
    <row r="381" spans="1:44" s="64" customFormat="1" ht="13.2" outlineLevel="1">
      <c r="A381" s="147" t="s">
        <v>201</v>
      </c>
      <c r="B381" s="126" t="s">
        <v>161</v>
      </c>
      <c r="C381" s="82"/>
      <c r="D381" s="132">
        <f>D430+D477</f>
        <v>835.79091212499998</v>
      </c>
      <c r="E381" s="132">
        <f t="shared" ref="E381:AM381" si="2374">E430+E477</f>
        <v>855.70512499999984</v>
      </c>
      <c r="F381" s="132">
        <f t="shared" si="2374"/>
        <v>876.13437499999998</v>
      </c>
      <c r="G381" s="132">
        <f t="shared" si="2374"/>
        <v>897.06074999999998</v>
      </c>
      <c r="H381" s="132">
        <f t="shared" si="2374"/>
        <v>918.50162499999988</v>
      </c>
      <c r="I381" s="132">
        <f t="shared" si="2374"/>
        <v>940.46387499999992</v>
      </c>
      <c r="J381" s="132">
        <f t="shared" si="2374"/>
        <v>962.93374999999992</v>
      </c>
      <c r="K381" s="132">
        <f t="shared" si="2374"/>
        <v>985.93212499999993</v>
      </c>
      <c r="L381" s="132">
        <f t="shared" si="2374"/>
        <v>1009.462375</v>
      </c>
      <c r="M381" s="132">
        <f t="shared" si="2374"/>
        <v>1033.5142499999999</v>
      </c>
      <c r="N381" s="132">
        <f t="shared" si="2374"/>
        <v>1058.2171249999999</v>
      </c>
      <c r="O381" s="132">
        <f t="shared" si="2374"/>
        <v>1083.4658749999999</v>
      </c>
      <c r="P381" s="132">
        <f t="shared" si="2374"/>
        <v>1109.2536250000001</v>
      </c>
      <c r="Q381" s="132">
        <f t="shared" si="2374"/>
        <v>1135.703</v>
      </c>
      <c r="R381" s="132">
        <f t="shared" si="2374"/>
        <v>1162.831375</v>
      </c>
      <c r="S381" s="132">
        <f t="shared" si="2374"/>
        <v>1190.6386249999998</v>
      </c>
      <c r="T381" s="132">
        <f t="shared" si="2374"/>
        <v>1219.1248749999997</v>
      </c>
      <c r="U381" s="132">
        <f t="shared" si="2374"/>
        <v>1248.2901249999998</v>
      </c>
      <c r="V381" s="132">
        <f t="shared" si="2374"/>
        <v>1278.1413749999999</v>
      </c>
      <c r="W381" s="132">
        <f t="shared" si="2374"/>
        <v>1308.699625</v>
      </c>
      <c r="X381" s="132">
        <f t="shared" si="2374"/>
        <v>1339.9648749999999</v>
      </c>
      <c r="Y381" s="132">
        <f t="shared" si="2374"/>
        <v>1371.9266249999998</v>
      </c>
      <c r="Z381" s="132">
        <f t="shared" si="2374"/>
        <v>1404.7143749999998</v>
      </c>
      <c r="AA381" s="132">
        <f t="shared" si="2374"/>
        <v>1438.3456249999999</v>
      </c>
      <c r="AB381" s="132">
        <f t="shared" si="2374"/>
        <v>1472.6943749999998</v>
      </c>
      <c r="AC381" s="132">
        <f t="shared" si="2374"/>
        <v>1507.8796249999998</v>
      </c>
      <c r="AD381" s="132">
        <f t="shared" si="2374"/>
        <v>1543.9258749999997</v>
      </c>
      <c r="AE381" s="132">
        <f t="shared" si="2374"/>
        <v>1580.8401249999999</v>
      </c>
      <c r="AF381" s="132">
        <f t="shared" si="2374"/>
        <v>1618.6118749999998</v>
      </c>
      <c r="AG381" s="132">
        <f t="shared" si="2374"/>
        <v>1657.2551249999999</v>
      </c>
      <c r="AH381" s="132">
        <f t="shared" si="2374"/>
        <v>1696.9028749999998</v>
      </c>
      <c r="AI381" s="132">
        <f t="shared" si="2374"/>
        <v>1737.5654999999999</v>
      </c>
      <c r="AJ381" s="132">
        <f t="shared" si="2374"/>
        <v>1779.246625</v>
      </c>
      <c r="AK381" s="132">
        <f t="shared" si="2374"/>
        <v>1821.8168749999998</v>
      </c>
      <c r="AL381" s="132">
        <f t="shared" si="2374"/>
        <v>1865.2901249999998</v>
      </c>
      <c r="AM381" s="132">
        <f t="shared" si="2374"/>
        <v>1909.9217499999997</v>
      </c>
      <c r="AN381" s="123"/>
      <c r="AO381" s="83">
        <f t="shared" ref="AO381:AO384" si="2375">SUM(D381:O381)</f>
        <v>11457.182162125</v>
      </c>
      <c r="AP381" s="83">
        <f t="shared" ref="AP381:AP384" si="2376">SUM(P381:AA381)</f>
        <v>15207.634124999997</v>
      </c>
      <c r="AQ381" s="83">
        <f>SUM(AB381:AM381)</f>
        <v>20191.95075</v>
      </c>
      <c r="AR381" s="124"/>
    </row>
    <row r="382" spans="1:44" s="64" customFormat="1" ht="13.2" outlineLevel="1">
      <c r="A382" s="164" t="s">
        <v>248</v>
      </c>
      <c r="B382" s="165" t="s">
        <v>161</v>
      </c>
      <c r="C382" s="82"/>
      <c r="D382" s="132">
        <f>-0.2%*(C378+D378)/2/12</f>
        <v>-19.899933333333333</v>
      </c>
      <c r="E382" s="132">
        <f t="shared" ref="E382:AM382" si="2377">-0.2%*(D378+E378)/2/12</f>
        <v>-20.374083333333335</v>
      </c>
      <c r="F382" s="132">
        <f t="shared" si="2377"/>
        <v>-20.860499999999998</v>
      </c>
      <c r="G382" s="132">
        <f t="shared" si="2377"/>
        <v>-21.358750000000001</v>
      </c>
      <c r="H382" s="132">
        <f t="shared" si="2377"/>
        <v>-21.869249999999997</v>
      </c>
      <c r="I382" s="132">
        <f t="shared" si="2377"/>
        <v>-22.392166666666668</v>
      </c>
      <c r="J382" s="132">
        <f t="shared" si="2377"/>
        <v>-22.927166666666668</v>
      </c>
      <c r="K382" s="132">
        <f t="shared" si="2377"/>
        <v>-23.47475</v>
      </c>
      <c r="L382" s="132">
        <f t="shared" si="2377"/>
        <v>-24.035</v>
      </c>
      <c r="M382" s="132">
        <f t="shared" si="2377"/>
        <v>-24.60766666666667</v>
      </c>
      <c r="N382" s="132">
        <f t="shared" si="2377"/>
        <v>-25.195833333333336</v>
      </c>
      <c r="O382" s="132">
        <f t="shared" si="2377"/>
        <v>-25.797000000000001</v>
      </c>
      <c r="P382" s="132">
        <f t="shared" si="2377"/>
        <v>-26.411000000000001</v>
      </c>
      <c r="Q382" s="132">
        <f t="shared" si="2377"/>
        <v>-27.040750000000003</v>
      </c>
      <c r="R382" s="132">
        <f t="shared" si="2377"/>
        <v>-27.686666666666667</v>
      </c>
      <c r="S382" s="132">
        <f t="shared" si="2377"/>
        <v>-28.348749999999999</v>
      </c>
      <c r="T382" s="132">
        <f t="shared" si="2377"/>
        <v>-29.027000000000001</v>
      </c>
      <c r="U382" s="132">
        <f t="shared" si="2377"/>
        <v>-29.721416666666666</v>
      </c>
      <c r="V382" s="132">
        <f t="shared" si="2377"/>
        <v>-30.432166666666671</v>
      </c>
      <c r="W382" s="132">
        <f t="shared" si="2377"/>
        <v>-31.159750000000003</v>
      </c>
      <c r="X382" s="132">
        <f t="shared" si="2377"/>
        <v>-31.904166666666669</v>
      </c>
      <c r="Y382" s="132">
        <f t="shared" si="2377"/>
        <v>-32.665166666666671</v>
      </c>
      <c r="Z382" s="132">
        <f t="shared" si="2377"/>
        <v>-33.445833333333333</v>
      </c>
      <c r="AA382" s="132">
        <f t="shared" si="2377"/>
        <v>-34.246583333333334</v>
      </c>
      <c r="AB382" s="132">
        <f t="shared" si="2377"/>
        <v>-35.064416666666666</v>
      </c>
      <c r="AC382" s="132">
        <f t="shared" si="2377"/>
        <v>-35.902166666666666</v>
      </c>
      <c r="AD382" s="132">
        <f t="shared" si="2377"/>
        <v>-36.760416666666664</v>
      </c>
      <c r="AE382" s="132">
        <f t="shared" si="2377"/>
        <v>-37.639333333333333</v>
      </c>
      <c r="AF382" s="132">
        <f t="shared" si="2377"/>
        <v>-38.538666666666664</v>
      </c>
      <c r="AG382" s="132">
        <f t="shared" si="2377"/>
        <v>-39.458750000000002</v>
      </c>
      <c r="AH382" s="132">
        <f t="shared" si="2377"/>
        <v>-40.402750000000005</v>
      </c>
      <c r="AI382" s="132">
        <f t="shared" si="2377"/>
        <v>-41.370916666666666</v>
      </c>
      <c r="AJ382" s="132">
        <f t="shared" si="2377"/>
        <v>-42.363333333333337</v>
      </c>
      <c r="AK382" s="132">
        <f t="shared" si="2377"/>
        <v>-43.376916666666666</v>
      </c>
      <c r="AL382" s="132">
        <f t="shared" si="2377"/>
        <v>-44.411999999999999</v>
      </c>
      <c r="AM382" s="132">
        <f t="shared" si="2377"/>
        <v>-45.474666666666671</v>
      </c>
      <c r="AN382" s="123"/>
      <c r="AO382" s="83"/>
      <c r="AP382" s="83"/>
      <c r="AQ382" s="83"/>
      <c r="AR382" s="124"/>
    </row>
    <row r="383" spans="1:44" s="64" customFormat="1" ht="13.2" outlineLevel="1">
      <c r="A383" s="147" t="s">
        <v>177</v>
      </c>
      <c r="B383" s="126" t="s">
        <v>161</v>
      </c>
      <c r="C383" s="82"/>
      <c r="D383" s="132">
        <f>D382+D431+D478</f>
        <v>-45.654397619047614</v>
      </c>
      <c r="E383" s="132">
        <f t="shared" ref="E383:AM383" si="2378">E382+E431+E478</f>
        <v>-46.731226190476193</v>
      </c>
      <c r="F383" s="132">
        <f t="shared" si="2378"/>
        <v>-47.860500000000002</v>
      </c>
      <c r="G383" s="132">
        <f t="shared" si="2378"/>
        <v>-49.041785714285723</v>
      </c>
      <c r="H383" s="132">
        <f t="shared" si="2378"/>
        <v>-50.195142857142855</v>
      </c>
      <c r="I383" s="132">
        <f t="shared" si="2378"/>
        <v>-51.401095238095238</v>
      </c>
      <c r="J383" s="132">
        <f t="shared" si="2378"/>
        <v>-52.619130952380957</v>
      </c>
      <c r="K383" s="132">
        <f t="shared" si="2378"/>
        <v>-53.88992857142857</v>
      </c>
      <c r="L383" s="132">
        <f t="shared" si="2378"/>
        <v>-55.173392857142858</v>
      </c>
      <c r="M383" s="132">
        <f t="shared" si="2378"/>
        <v>-56.509452380952389</v>
      </c>
      <c r="N383" s="132">
        <f t="shared" si="2378"/>
        <v>-57.82083333333334</v>
      </c>
      <c r="O383" s="132">
        <f t="shared" si="2378"/>
        <v>-59.265749999999997</v>
      </c>
      <c r="P383" s="132">
        <f t="shared" si="2378"/>
        <v>-60.602964285714293</v>
      </c>
      <c r="Q383" s="132">
        <f t="shared" si="2378"/>
        <v>-62.076464285714295</v>
      </c>
      <c r="R383" s="132">
        <f t="shared" si="2378"/>
        <v>-63.606309523809529</v>
      </c>
      <c r="S383" s="132">
        <f t="shared" si="2378"/>
        <v>-65.071964285714287</v>
      </c>
      <c r="T383" s="132">
        <f t="shared" si="2378"/>
        <v>-66.674321428571432</v>
      </c>
      <c r="U383" s="132">
        <f t="shared" si="2378"/>
        <v>-68.212488095238101</v>
      </c>
      <c r="V383" s="132">
        <f t="shared" si="2378"/>
        <v>-69.927702380952383</v>
      </c>
      <c r="W383" s="132">
        <f t="shared" si="2378"/>
        <v>-71.579392857142864</v>
      </c>
      <c r="X383" s="132">
        <f t="shared" si="2378"/>
        <v>-73.328273809523807</v>
      </c>
      <c r="Y383" s="132">
        <f t="shared" si="2378"/>
        <v>-75.01338095238097</v>
      </c>
      <c r="Z383" s="132">
        <f t="shared" si="2378"/>
        <v>-76.878869047619048</v>
      </c>
      <c r="AA383" s="132">
        <f t="shared" si="2378"/>
        <v>-78.684083333333334</v>
      </c>
      <c r="AB383" s="132">
        <f t="shared" si="2378"/>
        <v>-80.54655952380952</v>
      </c>
      <c r="AC383" s="132">
        <f t="shared" si="2378"/>
        <v>-82.50930952380952</v>
      </c>
      <c r="AD383" s="132">
        <f t="shared" si="2378"/>
        <v>-84.452380952380963</v>
      </c>
      <c r="AE383" s="132">
        <f t="shared" si="2378"/>
        <v>-86.536654761904771</v>
      </c>
      <c r="AF383" s="132">
        <f t="shared" si="2378"/>
        <v>-88.520809523809532</v>
      </c>
      <c r="AG383" s="132">
        <f t="shared" si="2378"/>
        <v>-90.686428571428564</v>
      </c>
      <c r="AH383" s="132">
        <f t="shared" si="2378"/>
        <v>-92.875964285714304</v>
      </c>
      <c r="AI383" s="132">
        <f t="shared" si="2378"/>
        <v>-95.089666666666659</v>
      </c>
      <c r="AJ383" s="132">
        <f t="shared" si="2378"/>
        <v>-97.367797619047622</v>
      </c>
      <c r="AK383" s="132">
        <f t="shared" si="2378"/>
        <v>-99.707273809523812</v>
      </c>
      <c r="AL383" s="132">
        <f t="shared" si="2378"/>
        <v>-102.02807142857144</v>
      </c>
      <c r="AM383" s="132">
        <f t="shared" si="2378"/>
        <v>-104.53716666666668</v>
      </c>
      <c r="AN383" s="123"/>
      <c r="AO383" s="83">
        <f t="shared" si="2375"/>
        <v>-626.16263571428578</v>
      </c>
      <c r="AP383" s="83">
        <f t="shared" si="2376"/>
        <v>-831.65621428571444</v>
      </c>
      <c r="AQ383" s="83">
        <f t="shared" ref="AQ383:AQ384" si="2379">SUM(AB383:AM383)</f>
        <v>-1104.8580833333335</v>
      </c>
      <c r="AR383" s="124"/>
    </row>
    <row r="384" spans="1:44" s="64" customFormat="1" ht="13.2" outlineLevel="1">
      <c r="A384" s="147" t="s">
        <v>178</v>
      </c>
      <c r="B384" s="126" t="s">
        <v>161</v>
      </c>
      <c r="C384" s="82"/>
      <c r="D384" s="132">
        <f>D381+D383</f>
        <v>790.13651450595239</v>
      </c>
      <c r="E384" s="132">
        <f t="shared" ref="E384:AM384" si="2380">E381+E383</f>
        <v>808.97389880952369</v>
      </c>
      <c r="F384" s="132">
        <f t="shared" si="2380"/>
        <v>828.27387499999998</v>
      </c>
      <c r="G384" s="132">
        <f t="shared" si="2380"/>
        <v>848.01896428571422</v>
      </c>
      <c r="H384" s="132">
        <f t="shared" si="2380"/>
        <v>868.30648214285702</v>
      </c>
      <c r="I384" s="132">
        <f t="shared" si="2380"/>
        <v>889.06277976190472</v>
      </c>
      <c r="J384" s="132">
        <f t="shared" si="2380"/>
        <v>910.31461904761898</v>
      </c>
      <c r="K384" s="132">
        <f t="shared" si="2380"/>
        <v>932.0421964285714</v>
      </c>
      <c r="L384" s="132">
        <f t="shared" si="2380"/>
        <v>954.28898214285709</v>
      </c>
      <c r="M384" s="132">
        <f t="shared" si="2380"/>
        <v>977.00479761904751</v>
      </c>
      <c r="N384" s="132">
        <f t="shared" si="2380"/>
        <v>1000.3962916666666</v>
      </c>
      <c r="O384" s="132">
        <f t="shared" si="2380"/>
        <v>1024.2001249999998</v>
      </c>
      <c r="P384" s="132">
        <f t="shared" si="2380"/>
        <v>1048.6506607142858</v>
      </c>
      <c r="Q384" s="132">
        <f t="shared" si="2380"/>
        <v>1073.6265357142856</v>
      </c>
      <c r="R384" s="132">
        <f t="shared" si="2380"/>
        <v>1099.2250654761904</v>
      </c>
      <c r="S384" s="132">
        <f t="shared" si="2380"/>
        <v>1125.5666607142855</v>
      </c>
      <c r="T384" s="132">
        <f t="shared" si="2380"/>
        <v>1152.4505535714284</v>
      </c>
      <c r="U384" s="132">
        <f t="shared" si="2380"/>
        <v>1180.0776369047617</v>
      </c>
      <c r="V384" s="132">
        <f t="shared" si="2380"/>
        <v>1208.2136726190474</v>
      </c>
      <c r="W384" s="132">
        <f t="shared" si="2380"/>
        <v>1237.120232142857</v>
      </c>
      <c r="X384" s="132">
        <f t="shared" si="2380"/>
        <v>1266.6366011904761</v>
      </c>
      <c r="Y384" s="132">
        <f t="shared" si="2380"/>
        <v>1296.9132440476189</v>
      </c>
      <c r="Z384" s="132">
        <f t="shared" si="2380"/>
        <v>1327.8355059523808</v>
      </c>
      <c r="AA384" s="132">
        <f t="shared" si="2380"/>
        <v>1359.6615416666666</v>
      </c>
      <c r="AB384" s="132">
        <f t="shared" si="2380"/>
        <v>1392.1478154761903</v>
      </c>
      <c r="AC384" s="132">
        <f t="shared" si="2380"/>
        <v>1425.3703154761902</v>
      </c>
      <c r="AD384" s="132">
        <f t="shared" si="2380"/>
        <v>1459.4734940476187</v>
      </c>
      <c r="AE384" s="132">
        <f t="shared" si="2380"/>
        <v>1494.3034702380951</v>
      </c>
      <c r="AF384" s="132">
        <f t="shared" si="2380"/>
        <v>1530.0910654761904</v>
      </c>
      <c r="AG384" s="132">
        <f t="shared" si="2380"/>
        <v>1566.5686964285715</v>
      </c>
      <c r="AH384" s="132">
        <f t="shared" si="2380"/>
        <v>1604.0269107142853</v>
      </c>
      <c r="AI384" s="132">
        <f t="shared" si="2380"/>
        <v>1642.4758333333332</v>
      </c>
      <c r="AJ384" s="132">
        <f t="shared" si="2380"/>
        <v>1681.8788273809523</v>
      </c>
      <c r="AK384" s="132">
        <f t="shared" si="2380"/>
        <v>1722.109601190476</v>
      </c>
      <c r="AL384" s="132">
        <f t="shared" si="2380"/>
        <v>1763.2620535714284</v>
      </c>
      <c r="AM384" s="132">
        <f t="shared" si="2380"/>
        <v>1805.384583333333</v>
      </c>
      <c r="AN384" s="123"/>
      <c r="AO384" s="83">
        <f t="shared" si="2375"/>
        <v>10831.019526410713</v>
      </c>
      <c r="AP384" s="83">
        <f t="shared" si="2376"/>
        <v>14375.977910714282</v>
      </c>
      <c r="AQ384" s="83">
        <f t="shared" si="2379"/>
        <v>19087.092666666664</v>
      </c>
      <c r="AR384" s="124"/>
    </row>
    <row r="385" spans="1:43" outlineLevel="1">
      <c r="A385" s="146" t="s">
        <v>153</v>
      </c>
      <c r="AN385" s="60"/>
    </row>
    <row r="386" spans="1:43" s="64" customFormat="1" ht="13.2" outlineLevel="1">
      <c r="A386" s="147" t="s">
        <v>237</v>
      </c>
      <c r="B386" s="122" t="s">
        <v>158</v>
      </c>
      <c r="C386" s="89">
        <f>SUM(C387:C391)</f>
        <v>26807</v>
      </c>
      <c r="D386" s="89">
        <f>SUM(D387:D391)</f>
        <v>27448</v>
      </c>
      <c r="E386" s="89">
        <f t="shared" ref="E386:AM386" si="2381">SUM(E387:E391)</f>
        <v>28104</v>
      </c>
      <c r="F386" s="89">
        <f t="shared" si="2381"/>
        <v>28776</v>
      </c>
      <c r="G386" s="89">
        <f t="shared" si="2381"/>
        <v>29465</v>
      </c>
      <c r="H386" s="89">
        <f t="shared" si="2381"/>
        <v>30170</v>
      </c>
      <c r="I386" s="89">
        <f t="shared" si="2381"/>
        <v>30892</v>
      </c>
      <c r="J386" s="89">
        <f t="shared" si="2381"/>
        <v>31631</v>
      </c>
      <c r="K386" s="89">
        <f t="shared" si="2381"/>
        <v>32388</v>
      </c>
      <c r="L386" s="89">
        <f t="shared" si="2381"/>
        <v>33163</v>
      </c>
      <c r="M386" s="89">
        <f t="shared" si="2381"/>
        <v>33957</v>
      </c>
      <c r="N386" s="89">
        <f t="shared" si="2381"/>
        <v>34769</v>
      </c>
      <c r="O386" s="89">
        <f t="shared" si="2381"/>
        <v>35602</v>
      </c>
      <c r="P386" s="89">
        <f t="shared" si="2381"/>
        <v>36453</v>
      </c>
      <c r="Q386" s="89">
        <f t="shared" si="2381"/>
        <v>37325</v>
      </c>
      <c r="R386" s="89">
        <f t="shared" si="2381"/>
        <v>38219</v>
      </c>
      <c r="S386" s="89">
        <f t="shared" si="2381"/>
        <v>39133</v>
      </c>
      <c r="T386" s="89">
        <f t="shared" si="2381"/>
        <v>40070</v>
      </c>
      <c r="U386" s="89">
        <f t="shared" si="2381"/>
        <v>41028</v>
      </c>
      <c r="V386" s="89">
        <f t="shared" si="2381"/>
        <v>42011</v>
      </c>
      <c r="W386" s="89">
        <f t="shared" si="2381"/>
        <v>43017</v>
      </c>
      <c r="X386" s="89">
        <f t="shared" si="2381"/>
        <v>44048</v>
      </c>
      <c r="Y386" s="89">
        <f t="shared" si="2381"/>
        <v>45102</v>
      </c>
      <c r="Z386" s="89">
        <f t="shared" si="2381"/>
        <v>46183</v>
      </c>
      <c r="AA386" s="89">
        <f t="shared" si="2381"/>
        <v>47289</v>
      </c>
      <c r="AB386" s="89">
        <f t="shared" si="2381"/>
        <v>48421</v>
      </c>
      <c r="AC386" s="89">
        <f t="shared" si="2381"/>
        <v>49581</v>
      </c>
      <c r="AD386" s="89">
        <f t="shared" si="2381"/>
        <v>50768</v>
      </c>
      <c r="AE386" s="89">
        <f t="shared" si="2381"/>
        <v>51985</v>
      </c>
      <c r="AF386" s="89">
        <f t="shared" si="2381"/>
        <v>53229</v>
      </c>
      <c r="AG386" s="89">
        <f t="shared" si="2381"/>
        <v>54504</v>
      </c>
      <c r="AH386" s="89">
        <f t="shared" si="2381"/>
        <v>55810</v>
      </c>
      <c r="AI386" s="89">
        <f t="shared" si="2381"/>
        <v>57147</v>
      </c>
      <c r="AJ386" s="89">
        <f t="shared" si="2381"/>
        <v>58516</v>
      </c>
      <c r="AK386" s="89">
        <f t="shared" si="2381"/>
        <v>59918</v>
      </c>
      <c r="AL386" s="89">
        <f t="shared" si="2381"/>
        <v>61352</v>
      </c>
      <c r="AM386" s="89">
        <f t="shared" si="2381"/>
        <v>62822</v>
      </c>
      <c r="AN386" s="123"/>
      <c r="AO386" s="83">
        <f>O386</f>
        <v>35602</v>
      </c>
      <c r="AP386" s="83">
        <f>AA386</f>
        <v>47289</v>
      </c>
      <c r="AQ386" s="83">
        <f>AM386</f>
        <v>62822</v>
      </c>
    </row>
    <row r="387" spans="1:43" s="64" customFormat="1" ht="13.2" outlineLevel="1">
      <c r="A387" s="159" t="s">
        <v>116</v>
      </c>
      <c r="B387" s="122" t="s">
        <v>158</v>
      </c>
      <c r="C387" s="125">
        <v>585</v>
      </c>
      <c r="D387" s="89">
        <f>C387+D399</f>
        <v>599</v>
      </c>
      <c r="E387" s="89">
        <f t="shared" ref="D387:S391" si="2382">D387+E399</f>
        <v>613</v>
      </c>
      <c r="F387" s="89">
        <f t="shared" si="2382"/>
        <v>627</v>
      </c>
      <c r="G387" s="89">
        <f t="shared" si="2382"/>
        <v>642</v>
      </c>
      <c r="H387" s="89">
        <f t="shared" si="2382"/>
        <v>657</v>
      </c>
      <c r="I387" s="89">
        <f t="shared" si="2382"/>
        <v>672</v>
      </c>
      <c r="J387" s="89">
        <f t="shared" si="2382"/>
        <v>688</v>
      </c>
      <c r="K387" s="89">
        <f t="shared" si="2382"/>
        <v>704</v>
      </c>
      <c r="L387" s="89">
        <f t="shared" si="2382"/>
        <v>720</v>
      </c>
      <c r="M387" s="89">
        <f t="shared" si="2382"/>
        <v>737</v>
      </c>
      <c r="N387" s="89">
        <f t="shared" si="2382"/>
        <v>754</v>
      </c>
      <c r="O387" s="89">
        <f t="shared" si="2382"/>
        <v>772</v>
      </c>
      <c r="P387" s="89">
        <f t="shared" si="2382"/>
        <v>790</v>
      </c>
      <c r="Q387" s="89">
        <f t="shared" si="2382"/>
        <v>808</v>
      </c>
      <c r="R387" s="89">
        <f t="shared" si="2382"/>
        <v>827</v>
      </c>
      <c r="S387" s="89">
        <f t="shared" si="2382"/>
        <v>846</v>
      </c>
      <c r="T387" s="89">
        <f t="shared" ref="E387:AM391" si="2383">S387+T399</f>
        <v>866</v>
      </c>
      <c r="U387" s="89">
        <f t="shared" si="2383"/>
        <v>886</v>
      </c>
      <c r="V387" s="89">
        <f t="shared" si="2383"/>
        <v>907</v>
      </c>
      <c r="W387" s="89">
        <f t="shared" si="2383"/>
        <v>928</v>
      </c>
      <c r="X387" s="89">
        <f t="shared" si="2383"/>
        <v>950</v>
      </c>
      <c r="Y387" s="89">
        <f t="shared" si="2383"/>
        <v>972</v>
      </c>
      <c r="Z387" s="89">
        <f t="shared" si="2383"/>
        <v>995</v>
      </c>
      <c r="AA387" s="89">
        <f t="shared" si="2383"/>
        <v>1018</v>
      </c>
      <c r="AB387" s="89">
        <f t="shared" si="2383"/>
        <v>1042</v>
      </c>
      <c r="AC387" s="89">
        <f t="shared" si="2383"/>
        <v>1067</v>
      </c>
      <c r="AD387" s="89">
        <f t="shared" si="2383"/>
        <v>1092</v>
      </c>
      <c r="AE387" s="89">
        <f t="shared" si="2383"/>
        <v>1118</v>
      </c>
      <c r="AF387" s="89">
        <f t="shared" si="2383"/>
        <v>1144</v>
      </c>
      <c r="AG387" s="89">
        <f t="shared" si="2383"/>
        <v>1171</v>
      </c>
      <c r="AH387" s="89">
        <f t="shared" si="2383"/>
        <v>1199</v>
      </c>
      <c r="AI387" s="89">
        <f t="shared" si="2383"/>
        <v>1227</v>
      </c>
      <c r="AJ387" s="89">
        <f t="shared" si="2383"/>
        <v>1256</v>
      </c>
      <c r="AK387" s="89">
        <f t="shared" si="2383"/>
        <v>1286</v>
      </c>
      <c r="AL387" s="89">
        <f t="shared" si="2383"/>
        <v>1316</v>
      </c>
      <c r="AM387" s="89">
        <f t="shared" si="2383"/>
        <v>1347</v>
      </c>
      <c r="AN387" s="123"/>
      <c r="AO387" s="83">
        <f t="shared" ref="AO387:AO391" si="2384">O387</f>
        <v>772</v>
      </c>
      <c r="AP387" s="83">
        <f t="shared" ref="AP387:AP391" si="2385">AA387</f>
        <v>1018</v>
      </c>
      <c r="AQ387" s="83">
        <f t="shared" ref="AQ387:AQ391" si="2386">AM387</f>
        <v>1347</v>
      </c>
    </row>
    <row r="388" spans="1:43" s="64" customFormat="1" ht="13.2" outlineLevel="1">
      <c r="A388" s="159" t="s">
        <v>117</v>
      </c>
      <c r="B388" s="122" t="s">
        <v>158</v>
      </c>
      <c r="C388" s="125">
        <v>14484</v>
      </c>
      <c r="D388" s="89">
        <f t="shared" si="2382"/>
        <v>14831</v>
      </c>
      <c r="E388" s="89">
        <f t="shared" si="2383"/>
        <v>15186</v>
      </c>
      <c r="F388" s="89">
        <f t="shared" si="2383"/>
        <v>15550</v>
      </c>
      <c r="G388" s="89">
        <f t="shared" si="2383"/>
        <v>15923</v>
      </c>
      <c r="H388" s="89">
        <f t="shared" si="2383"/>
        <v>16305</v>
      </c>
      <c r="I388" s="89">
        <f t="shared" si="2383"/>
        <v>16696</v>
      </c>
      <c r="J388" s="89">
        <f t="shared" si="2383"/>
        <v>17096</v>
      </c>
      <c r="K388" s="89">
        <f t="shared" si="2383"/>
        <v>17506</v>
      </c>
      <c r="L388" s="89">
        <f t="shared" si="2383"/>
        <v>17926</v>
      </c>
      <c r="M388" s="89">
        <f t="shared" si="2383"/>
        <v>18356</v>
      </c>
      <c r="N388" s="89">
        <f t="shared" si="2383"/>
        <v>18796</v>
      </c>
      <c r="O388" s="89">
        <f t="shared" si="2383"/>
        <v>19247</v>
      </c>
      <c r="P388" s="89">
        <f t="shared" si="2383"/>
        <v>19708</v>
      </c>
      <c r="Q388" s="89">
        <f t="shared" si="2383"/>
        <v>20180</v>
      </c>
      <c r="R388" s="89">
        <f t="shared" si="2383"/>
        <v>20664</v>
      </c>
      <c r="S388" s="89">
        <f t="shared" si="2383"/>
        <v>21159</v>
      </c>
      <c r="T388" s="89">
        <f t="shared" si="2383"/>
        <v>21666</v>
      </c>
      <c r="U388" s="89">
        <f t="shared" si="2383"/>
        <v>22185</v>
      </c>
      <c r="V388" s="89">
        <f t="shared" si="2383"/>
        <v>22717</v>
      </c>
      <c r="W388" s="89">
        <f t="shared" si="2383"/>
        <v>23262</v>
      </c>
      <c r="X388" s="89">
        <f t="shared" si="2383"/>
        <v>23820</v>
      </c>
      <c r="Y388" s="89">
        <f t="shared" si="2383"/>
        <v>24391</v>
      </c>
      <c r="Z388" s="89">
        <f t="shared" si="2383"/>
        <v>24976</v>
      </c>
      <c r="AA388" s="89">
        <f t="shared" si="2383"/>
        <v>25575</v>
      </c>
      <c r="AB388" s="89">
        <f t="shared" si="2383"/>
        <v>26188</v>
      </c>
      <c r="AC388" s="89">
        <f t="shared" si="2383"/>
        <v>26816</v>
      </c>
      <c r="AD388" s="89">
        <f t="shared" si="2383"/>
        <v>27459</v>
      </c>
      <c r="AE388" s="89">
        <f t="shared" si="2383"/>
        <v>28118</v>
      </c>
      <c r="AF388" s="89">
        <f t="shared" si="2383"/>
        <v>28792</v>
      </c>
      <c r="AG388" s="89">
        <f t="shared" si="2383"/>
        <v>29483</v>
      </c>
      <c r="AH388" s="89">
        <f t="shared" si="2383"/>
        <v>30190</v>
      </c>
      <c r="AI388" s="89">
        <f t="shared" si="2383"/>
        <v>30914</v>
      </c>
      <c r="AJ388" s="89">
        <f t="shared" si="2383"/>
        <v>31655</v>
      </c>
      <c r="AK388" s="89">
        <f t="shared" si="2383"/>
        <v>32414</v>
      </c>
      <c r="AL388" s="89">
        <f t="shared" si="2383"/>
        <v>33191</v>
      </c>
      <c r="AM388" s="89">
        <f t="shared" si="2383"/>
        <v>33987</v>
      </c>
      <c r="AN388" s="123"/>
      <c r="AO388" s="83">
        <f t="shared" si="2384"/>
        <v>19247</v>
      </c>
      <c r="AP388" s="83">
        <f t="shared" si="2385"/>
        <v>25575</v>
      </c>
      <c r="AQ388" s="83">
        <f t="shared" si="2386"/>
        <v>33987</v>
      </c>
    </row>
    <row r="389" spans="1:43" s="64" customFormat="1" ht="13.2" outlineLevel="1">
      <c r="A389" s="159" t="s">
        <v>118</v>
      </c>
      <c r="B389" s="122" t="s">
        <v>158</v>
      </c>
      <c r="C389" s="125">
        <v>8800</v>
      </c>
      <c r="D389" s="89">
        <f t="shared" si="2382"/>
        <v>9011</v>
      </c>
      <c r="E389" s="89">
        <f t="shared" si="2383"/>
        <v>9227</v>
      </c>
      <c r="F389" s="89">
        <f t="shared" si="2383"/>
        <v>9448</v>
      </c>
      <c r="G389" s="89">
        <f t="shared" si="2383"/>
        <v>9674</v>
      </c>
      <c r="H389" s="89">
        <f t="shared" si="2383"/>
        <v>9906</v>
      </c>
      <c r="I389" s="89">
        <f t="shared" si="2383"/>
        <v>10143</v>
      </c>
      <c r="J389" s="89">
        <f t="shared" si="2383"/>
        <v>10386</v>
      </c>
      <c r="K389" s="89">
        <f t="shared" si="2383"/>
        <v>10635</v>
      </c>
      <c r="L389" s="89">
        <f t="shared" si="2383"/>
        <v>10890</v>
      </c>
      <c r="M389" s="89">
        <f t="shared" si="2383"/>
        <v>11151</v>
      </c>
      <c r="N389" s="89">
        <f t="shared" si="2383"/>
        <v>11418</v>
      </c>
      <c r="O389" s="89">
        <f t="shared" si="2383"/>
        <v>11692</v>
      </c>
      <c r="P389" s="89">
        <f t="shared" si="2383"/>
        <v>11972</v>
      </c>
      <c r="Q389" s="89">
        <f t="shared" si="2383"/>
        <v>12259</v>
      </c>
      <c r="R389" s="89">
        <f t="shared" si="2383"/>
        <v>12553</v>
      </c>
      <c r="S389" s="89">
        <f t="shared" si="2383"/>
        <v>12854</v>
      </c>
      <c r="T389" s="89">
        <f t="shared" si="2383"/>
        <v>13162</v>
      </c>
      <c r="U389" s="89">
        <f t="shared" si="2383"/>
        <v>13477</v>
      </c>
      <c r="V389" s="89">
        <f t="shared" si="2383"/>
        <v>13800</v>
      </c>
      <c r="W389" s="89">
        <f t="shared" si="2383"/>
        <v>14131</v>
      </c>
      <c r="X389" s="89">
        <f t="shared" si="2383"/>
        <v>14470</v>
      </c>
      <c r="Y389" s="89">
        <f t="shared" si="2383"/>
        <v>14817</v>
      </c>
      <c r="Z389" s="89">
        <f t="shared" si="2383"/>
        <v>15172</v>
      </c>
      <c r="AA389" s="89">
        <f t="shared" si="2383"/>
        <v>15536</v>
      </c>
      <c r="AB389" s="89">
        <f t="shared" si="2383"/>
        <v>15908</v>
      </c>
      <c r="AC389" s="89">
        <f t="shared" si="2383"/>
        <v>16289</v>
      </c>
      <c r="AD389" s="89">
        <f t="shared" si="2383"/>
        <v>16679</v>
      </c>
      <c r="AE389" s="89">
        <f t="shared" si="2383"/>
        <v>17079</v>
      </c>
      <c r="AF389" s="89">
        <f t="shared" si="2383"/>
        <v>17488</v>
      </c>
      <c r="AG389" s="89">
        <f t="shared" si="2383"/>
        <v>17907</v>
      </c>
      <c r="AH389" s="89">
        <f t="shared" si="2383"/>
        <v>18336</v>
      </c>
      <c r="AI389" s="89">
        <f t="shared" si="2383"/>
        <v>18776</v>
      </c>
      <c r="AJ389" s="89">
        <f t="shared" si="2383"/>
        <v>19226</v>
      </c>
      <c r="AK389" s="89">
        <f t="shared" si="2383"/>
        <v>19687</v>
      </c>
      <c r="AL389" s="89">
        <f t="shared" si="2383"/>
        <v>20159</v>
      </c>
      <c r="AM389" s="89">
        <f t="shared" si="2383"/>
        <v>20642</v>
      </c>
      <c r="AN389" s="123"/>
      <c r="AO389" s="83">
        <f t="shared" si="2384"/>
        <v>11692</v>
      </c>
      <c r="AP389" s="83">
        <f t="shared" si="2385"/>
        <v>15536</v>
      </c>
      <c r="AQ389" s="83">
        <f t="shared" si="2386"/>
        <v>20642</v>
      </c>
    </row>
    <row r="390" spans="1:43" s="64" customFormat="1" ht="13.2" outlineLevel="1">
      <c r="A390" s="159" t="s">
        <v>119</v>
      </c>
      <c r="B390" s="122" t="s">
        <v>158</v>
      </c>
      <c r="C390" s="125">
        <v>528</v>
      </c>
      <c r="D390" s="89">
        <f t="shared" si="2382"/>
        <v>540</v>
      </c>
      <c r="E390" s="89">
        <f t="shared" si="2383"/>
        <v>552</v>
      </c>
      <c r="F390" s="89">
        <f t="shared" si="2383"/>
        <v>565</v>
      </c>
      <c r="G390" s="89">
        <f t="shared" si="2383"/>
        <v>578</v>
      </c>
      <c r="H390" s="89">
        <f t="shared" si="2383"/>
        <v>591</v>
      </c>
      <c r="I390" s="89">
        <f t="shared" si="2383"/>
        <v>605</v>
      </c>
      <c r="J390" s="89">
        <f t="shared" si="2383"/>
        <v>619</v>
      </c>
      <c r="K390" s="89">
        <f t="shared" si="2383"/>
        <v>633</v>
      </c>
      <c r="L390" s="89">
        <f t="shared" si="2383"/>
        <v>648</v>
      </c>
      <c r="M390" s="89">
        <f t="shared" si="2383"/>
        <v>663</v>
      </c>
      <c r="N390" s="89">
        <f t="shared" si="2383"/>
        <v>678</v>
      </c>
      <c r="O390" s="89">
        <f t="shared" si="2383"/>
        <v>694</v>
      </c>
      <c r="P390" s="89">
        <f t="shared" si="2383"/>
        <v>710</v>
      </c>
      <c r="Q390" s="89">
        <f t="shared" si="2383"/>
        <v>727</v>
      </c>
      <c r="R390" s="89">
        <f t="shared" si="2383"/>
        <v>744</v>
      </c>
      <c r="S390" s="89">
        <f t="shared" si="2383"/>
        <v>761</v>
      </c>
      <c r="T390" s="89">
        <f t="shared" si="2383"/>
        <v>779</v>
      </c>
      <c r="U390" s="89">
        <f t="shared" si="2383"/>
        <v>797</v>
      </c>
      <c r="V390" s="89">
        <f t="shared" si="2383"/>
        <v>816</v>
      </c>
      <c r="W390" s="89">
        <f t="shared" si="2383"/>
        <v>835</v>
      </c>
      <c r="X390" s="89">
        <f t="shared" si="2383"/>
        <v>855</v>
      </c>
      <c r="Y390" s="89">
        <f t="shared" si="2383"/>
        <v>875</v>
      </c>
      <c r="Z390" s="89">
        <f t="shared" si="2383"/>
        <v>896</v>
      </c>
      <c r="AA390" s="89">
        <f t="shared" si="2383"/>
        <v>917</v>
      </c>
      <c r="AB390" s="89">
        <f t="shared" si="2383"/>
        <v>939</v>
      </c>
      <c r="AC390" s="89">
        <f t="shared" si="2383"/>
        <v>961</v>
      </c>
      <c r="AD390" s="89">
        <f t="shared" si="2383"/>
        <v>984</v>
      </c>
      <c r="AE390" s="89">
        <f t="shared" si="2383"/>
        <v>1007</v>
      </c>
      <c r="AF390" s="89">
        <f t="shared" si="2383"/>
        <v>1031</v>
      </c>
      <c r="AG390" s="89">
        <f t="shared" si="2383"/>
        <v>1055</v>
      </c>
      <c r="AH390" s="89">
        <f t="shared" si="2383"/>
        <v>1080</v>
      </c>
      <c r="AI390" s="89">
        <f t="shared" si="2383"/>
        <v>1105</v>
      </c>
      <c r="AJ390" s="89">
        <f t="shared" si="2383"/>
        <v>1131</v>
      </c>
      <c r="AK390" s="89">
        <f t="shared" si="2383"/>
        <v>1158</v>
      </c>
      <c r="AL390" s="89">
        <f t="shared" si="2383"/>
        <v>1185</v>
      </c>
      <c r="AM390" s="89">
        <f t="shared" si="2383"/>
        <v>1213</v>
      </c>
      <c r="AN390" s="123"/>
      <c r="AO390" s="83">
        <f t="shared" si="2384"/>
        <v>694</v>
      </c>
      <c r="AP390" s="83">
        <f t="shared" si="2385"/>
        <v>917</v>
      </c>
      <c r="AQ390" s="83">
        <f t="shared" si="2386"/>
        <v>1213</v>
      </c>
    </row>
    <row r="391" spans="1:43" s="64" customFormat="1" ht="13.2" outlineLevel="1">
      <c r="A391" s="159" t="s">
        <v>125</v>
      </c>
      <c r="B391" s="122" t="s">
        <v>158</v>
      </c>
      <c r="C391" s="125">
        <v>2410</v>
      </c>
      <c r="D391" s="89">
        <f t="shared" si="2382"/>
        <v>2467</v>
      </c>
      <c r="E391" s="89">
        <f t="shared" si="2383"/>
        <v>2526</v>
      </c>
      <c r="F391" s="89">
        <f t="shared" si="2383"/>
        <v>2586</v>
      </c>
      <c r="G391" s="89">
        <f t="shared" si="2383"/>
        <v>2648</v>
      </c>
      <c r="H391" s="89">
        <f t="shared" si="2383"/>
        <v>2711</v>
      </c>
      <c r="I391" s="89">
        <f t="shared" si="2383"/>
        <v>2776</v>
      </c>
      <c r="J391" s="89">
        <f t="shared" si="2383"/>
        <v>2842</v>
      </c>
      <c r="K391" s="89">
        <f t="shared" si="2383"/>
        <v>2910</v>
      </c>
      <c r="L391" s="89">
        <f t="shared" si="2383"/>
        <v>2979</v>
      </c>
      <c r="M391" s="89">
        <f t="shared" si="2383"/>
        <v>3050</v>
      </c>
      <c r="N391" s="89">
        <f t="shared" si="2383"/>
        <v>3123</v>
      </c>
      <c r="O391" s="89">
        <f t="shared" si="2383"/>
        <v>3197</v>
      </c>
      <c r="P391" s="89">
        <f t="shared" si="2383"/>
        <v>3273</v>
      </c>
      <c r="Q391" s="89">
        <f t="shared" si="2383"/>
        <v>3351</v>
      </c>
      <c r="R391" s="89">
        <f t="shared" si="2383"/>
        <v>3431</v>
      </c>
      <c r="S391" s="89">
        <f t="shared" si="2383"/>
        <v>3513</v>
      </c>
      <c r="T391" s="89">
        <f t="shared" si="2383"/>
        <v>3597</v>
      </c>
      <c r="U391" s="89">
        <f t="shared" si="2383"/>
        <v>3683</v>
      </c>
      <c r="V391" s="89">
        <f t="shared" si="2383"/>
        <v>3771</v>
      </c>
      <c r="W391" s="89">
        <f t="shared" si="2383"/>
        <v>3861</v>
      </c>
      <c r="X391" s="89">
        <f t="shared" si="2383"/>
        <v>3953</v>
      </c>
      <c r="Y391" s="89">
        <f t="shared" si="2383"/>
        <v>4047</v>
      </c>
      <c r="Z391" s="89">
        <f t="shared" si="2383"/>
        <v>4144</v>
      </c>
      <c r="AA391" s="89">
        <f t="shared" si="2383"/>
        <v>4243</v>
      </c>
      <c r="AB391" s="89">
        <f t="shared" si="2383"/>
        <v>4344</v>
      </c>
      <c r="AC391" s="89">
        <f t="shared" si="2383"/>
        <v>4448</v>
      </c>
      <c r="AD391" s="89">
        <f t="shared" si="2383"/>
        <v>4554</v>
      </c>
      <c r="AE391" s="89">
        <f t="shared" si="2383"/>
        <v>4663</v>
      </c>
      <c r="AF391" s="89">
        <f t="shared" si="2383"/>
        <v>4774</v>
      </c>
      <c r="AG391" s="89">
        <f t="shared" si="2383"/>
        <v>4888</v>
      </c>
      <c r="AH391" s="89">
        <f t="shared" si="2383"/>
        <v>5005</v>
      </c>
      <c r="AI391" s="89">
        <f t="shared" si="2383"/>
        <v>5125</v>
      </c>
      <c r="AJ391" s="89">
        <f t="shared" si="2383"/>
        <v>5248</v>
      </c>
      <c r="AK391" s="89">
        <f t="shared" si="2383"/>
        <v>5373</v>
      </c>
      <c r="AL391" s="89">
        <f t="shared" si="2383"/>
        <v>5501</v>
      </c>
      <c r="AM391" s="89">
        <f t="shared" si="2383"/>
        <v>5633</v>
      </c>
      <c r="AN391" s="123"/>
      <c r="AO391" s="83">
        <f t="shared" si="2384"/>
        <v>3197</v>
      </c>
      <c r="AP391" s="83">
        <f t="shared" si="2385"/>
        <v>4243</v>
      </c>
      <c r="AQ391" s="83">
        <f t="shared" si="2386"/>
        <v>5633</v>
      </c>
    </row>
    <row r="392" spans="1:43" s="64" customFormat="1" ht="13.2" outlineLevel="1">
      <c r="A392" s="147" t="s">
        <v>238</v>
      </c>
      <c r="B392" s="122" t="s">
        <v>168</v>
      </c>
      <c r="C392" s="82"/>
      <c r="D392" s="160">
        <f>D398/C386</f>
        <v>2.3911664863655015E-2</v>
      </c>
      <c r="E392" s="160">
        <f t="shared" ref="E392:AM392" si="2387">E398/D386</f>
        <v>2.3899737685805889E-2</v>
      </c>
      <c r="F392" s="160">
        <f t="shared" si="2387"/>
        <v>2.3911187019641331E-2</v>
      </c>
      <c r="G392" s="160">
        <f t="shared" si="2387"/>
        <v>2.3943564081178759E-2</v>
      </c>
      <c r="H392" s="160">
        <f t="shared" si="2387"/>
        <v>2.392669268623791E-2</v>
      </c>
      <c r="I392" s="160">
        <f t="shared" si="2387"/>
        <v>2.3931057341730195E-2</v>
      </c>
      <c r="J392" s="160">
        <f t="shared" si="2387"/>
        <v>2.3922051016444387E-2</v>
      </c>
      <c r="K392" s="160">
        <f t="shared" si="2387"/>
        <v>2.3932218393348297E-2</v>
      </c>
      <c r="L392" s="160">
        <f t="shared" si="2387"/>
        <v>2.39286155366185E-2</v>
      </c>
      <c r="M392" s="160">
        <f t="shared" si="2387"/>
        <v>2.3942345384916925E-2</v>
      </c>
      <c r="N392" s="160">
        <f t="shared" si="2387"/>
        <v>2.391259534116677E-2</v>
      </c>
      <c r="O392" s="160">
        <f t="shared" si="2387"/>
        <v>2.3958123615864708E-2</v>
      </c>
      <c r="P392" s="160">
        <f t="shared" si="2387"/>
        <v>2.3903151508342227E-2</v>
      </c>
      <c r="Q392" s="160">
        <f t="shared" si="2387"/>
        <v>2.3921213617534909E-2</v>
      </c>
      <c r="R392" s="160">
        <f t="shared" si="2387"/>
        <v>2.3951774949765574E-2</v>
      </c>
      <c r="S392" s="160">
        <f t="shared" si="2387"/>
        <v>2.3914806771501085E-2</v>
      </c>
      <c r="T392" s="160">
        <f t="shared" si="2387"/>
        <v>2.3943985894258044E-2</v>
      </c>
      <c r="U392" s="160">
        <f t="shared" si="2387"/>
        <v>2.3908160718742202E-2</v>
      </c>
      <c r="V392" s="160">
        <f t="shared" si="2387"/>
        <v>2.395924734327776E-2</v>
      </c>
      <c r="W392" s="160">
        <f t="shared" si="2387"/>
        <v>2.3946109352312488E-2</v>
      </c>
      <c r="X392" s="160">
        <f t="shared" si="2387"/>
        <v>2.3967268754213452E-2</v>
      </c>
      <c r="Y392" s="160">
        <f t="shared" si="2387"/>
        <v>2.3928441699963676E-2</v>
      </c>
      <c r="Z392" s="160">
        <f t="shared" si="2387"/>
        <v>2.3967894993570129E-2</v>
      </c>
      <c r="AA392" s="160">
        <f t="shared" si="2387"/>
        <v>2.394820604984518E-2</v>
      </c>
      <c r="AB392" s="160">
        <f t="shared" si="2387"/>
        <v>2.3937913679714099E-2</v>
      </c>
      <c r="AC392" s="160">
        <f t="shared" si="2387"/>
        <v>2.395654777885628E-2</v>
      </c>
      <c r="AD392" s="160">
        <f t="shared" si="2387"/>
        <v>2.394062241584478E-2</v>
      </c>
      <c r="AE392" s="160">
        <f t="shared" si="2387"/>
        <v>2.3971793255594075E-2</v>
      </c>
      <c r="AF392" s="160">
        <f t="shared" si="2387"/>
        <v>2.3929979801865921E-2</v>
      </c>
      <c r="AG392" s="160">
        <f t="shared" si="2387"/>
        <v>2.3953108268049372E-2</v>
      </c>
      <c r="AH392" s="160">
        <f t="shared" si="2387"/>
        <v>2.3961544106854544E-2</v>
      </c>
      <c r="AI392" s="160">
        <f t="shared" si="2387"/>
        <v>2.3956280236516754E-2</v>
      </c>
      <c r="AJ392" s="160">
        <f t="shared" si="2387"/>
        <v>2.3955763207167479E-2</v>
      </c>
      <c r="AK392" s="160">
        <f t="shared" si="2387"/>
        <v>2.3959259006083807E-2</v>
      </c>
      <c r="AL392" s="160">
        <f t="shared" si="2387"/>
        <v>2.3932708034313563E-2</v>
      </c>
      <c r="AM392" s="160">
        <f t="shared" si="2387"/>
        <v>2.3960099100273829E-2</v>
      </c>
      <c r="AN392" s="123"/>
      <c r="AO392" s="134">
        <f>O392</f>
        <v>2.3958123615864708E-2</v>
      </c>
      <c r="AP392" s="134">
        <f>AA392</f>
        <v>2.394820604984518E-2</v>
      </c>
      <c r="AQ392" s="134">
        <f>AM392</f>
        <v>2.3960099100273829E-2</v>
      </c>
    </row>
    <row r="393" spans="1:43" s="64" customFormat="1" ht="13.2" outlineLevel="1">
      <c r="A393" s="159" t="s">
        <v>116</v>
      </c>
      <c r="B393" s="122" t="s">
        <v>168</v>
      </c>
      <c r="C393" s="82"/>
      <c r="D393" s="133">
        <v>2.4E-2</v>
      </c>
      <c r="E393" s="133">
        <v>2.4E-2</v>
      </c>
      <c r="F393" s="133">
        <v>2.4E-2</v>
      </c>
      <c r="G393" s="133">
        <v>2.4E-2</v>
      </c>
      <c r="H393" s="133">
        <v>2.4E-2</v>
      </c>
      <c r="I393" s="133">
        <v>2.4E-2</v>
      </c>
      <c r="J393" s="133">
        <v>2.4E-2</v>
      </c>
      <c r="K393" s="133">
        <v>2.4E-2</v>
      </c>
      <c r="L393" s="133">
        <v>2.4E-2</v>
      </c>
      <c r="M393" s="133">
        <v>2.4E-2</v>
      </c>
      <c r="N393" s="133">
        <v>2.4E-2</v>
      </c>
      <c r="O393" s="133">
        <v>2.4E-2</v>
      </c>
      <c r="P393" s="133">
        <v>2.4E-2</v>
      </c>
      <c r="Q393" s="133">
        <v>2.4E-2</v>
      </c>
      <c r="R393" s="133">
        <v>2.4E-2</v>
      </c>
      <c r="S393" s="133">
        <v>2.4E-2</v>
      </c>
      <c r="T393" s="133">
        <v>2.4E-2</v>
      </c>
      <c r="U393" s="133">
        <v>2.4E-2</v>
      </c>
      <c r="V393" s="133">
        <v>2.4E-2</v>
      </c>
      <c r="W393" s="133">
        <v>2.4E-2</v>
      </c>
      <c r="X393" s="133">
        <v>2.4E-2</v>
      </c>
      <c r="Y393" s="133">
        <v>2.4E-2</v>
      </c>
      <c r="Z393" s="133">
        <v>2.4E-2</v>
      </c>
      <c r="AA393" s="133">
        <v>2.4E-2</v>
      </c>
      <c r="AB393" s="133">
        <v>2.4E-2</v>
      </c>
      <c r="AC393" s="133">
        <v>2.4E-2</v>
      </c>
      <c r="AD393" s="133">
        <v>2.4E-2</v>
      </c>
      <c r="AE393" s="133">
        <v>2.4E-2</v>
      </c>
      <c r="AF393" s="133">
        <v>2.4E-2</v>
      </c>
      <c r="AG393" s="133">
        <v>2.4E-2</v>
      </c>
      <c r="AH393" s="133">
        <v>2.4E-2</v>
      </c>
      <c r="AI393" s="133">
        <v>2.4E-2</v>
      </c>
      <c r="AJ393" s="133">
        <v>2.4E-2</v>
      </c>
      <c r="AK393" s="133">
        <v>2.4E-2</v>
      </c>
      <c r="AL393" s="133">
        <v>2.4E-2</v>
      </c>
      <c r="AM393" s="133">
        <v>2.4E-2</v>
      </c>
      <c r="AN393" s="123"/>
      <c r="AO393" s="134">
        <f t="shared" ref="AO393:AO397" si="2388">O393</f>
        <v>2.4E-2</v>
      </c>
      <c r="AP393" s="134">
        <f t="shared" ref="AP393:AP397" si="2389">AA393</f>
        <v>2.4E-2</v>
      </c>
      <c r="AQ393" s="134">
        <f t="shared" ref="AQ393:AQ397" si="2390">AM393</f>
        <v>2.4E-2</v>
      </c>
    </row>
    <row r="394" spans="1:43" s="64" customFormat="1" ht="13.2" outlineLevel="1">
      <c r="A394" s="159" t="s">
        <v>117</v>
      </c>
      <c r="B394" s="122" t="s">
        <v>168</v>
      </c>
      <c r="C394" s="82"/>
      <c r="D394" s="133">
        <v>2.4E-2</v>
      </c>
      <c r="E394" s="133">
        <v>2.4E-2</v>
      </c>
      <c r="F394" s="133">
        <v>2.4E-2</v>
      </c>
      <c r="G394" s="133">
        <v>2.4E-2</v>
      </c>
      <c r="H394" s="133">
        <v>2.4E-2</v>
      </c>
      <c r="I394" s="133">
        <v>2.4E-2</v>
      </c>
      <c r="J394" s="133">
        <v>2.4E-2</v>
      </c>
      <c r="K394" s="133">
        <v>2.4E-2</v>
      </c>
      <c r="L394" s="133">
        <v>2.4E-2</v>
      </c>
      <c r="M394" s="133">
        <v>2.4E-2</v>
      </c>
      <c r="N394" s="133">
        <v>2.4E-2</v>
      </c>
      <c r="O394" s="133">
        <v>2.4E-2</v>
      </c>
      <c r="P394" s="133">
        <v>2.4E-2</v>
      </c>
      <c r="Q394" s="133">
        <v>2.4E-2</v>
      </c>
      <c r="R394" s="133">
        <v>2.4E-2</v>
      </c>
      <c r="S394" s="133">
        <v>2.4E-2</v>
      </c>
      <c r="T394" s="133">
        <v>2.4E-2</v>
      </c>
      <c r="U394" s="133">
        <v>2.4E-2</v>
      </c>
      <c r="V394" s="133">
        <v>2.4E-2</v>
      </c>
      <c r="W394" s="133">
        <v>2.4E-2</v>
      </c>
      <c r="X394" s="133">
        <v>2.4E-2</v>
      </c>
      <c r="Y394" s="133">
        <v>2.4E-2</v>
      </c>
      <c r="Z394" s="133">
        <v>2.4E-2</v>
      </c>
      <c r="AA394" s="133">
        <v>2.4E-2</v>
      </c>
      <c r="AB394" s="133">
        <v>2.4E-2</v>
      </c>
      <c r="AC394" s="133">
        <v>2.4E-2</v>
      </c>
      <c r="AD394" s="133">
        <v>2.4E-2</v>
      </c>
      <c r="AE394" s="133">
        <v>2.4E-2</v>
      </c>
      <c r="AF394" s="133">
        <v>2.4E-2</v>
      </c>
      <c r="AG394" s="133">
        <v>2.4E-2</v>
      </c>
      <c r="AH394" s="133">
        <v>2.4E-2</v>
      </c>
      <c r="AI394" s="133">
        <v>2.4E-2</v>
      </c>
      <c r="AJ394" s="133">
        <v>2.4E-2</v>
      </c>
      <c r="AK394" s="133">
        <v>2.4E-2</v>
      </c>
      <c r="AL394" s="133">
        <v>2.4E-2</v>
      </c>
      <c r="AM394" s="133">
        <v>2.4E-2</v>
      </c>
      <c r="AN394" s="123"/>
      <c r="AO394" s="134">
        <f t="shared" si="2388"/>
        <v>2.4E-2</v>
      </c>
      <c r="AP394" s="134">
        <f t="shared" si="2389"/>
        <v>2.4E-2</v>
      </c>
      <c r="AQ394" s="134">
        <f t="shared" si="2390"/>
        <v>2.4E-2</v>
      </c>
    </row>
    <row r="395" spans="1:43" s="64" customFormat="1" ht="13.2" outlineLevel="1">
      <c r="A395" s="159" t="s">
        <v>118</v>
      </c>
      <c r="B395" s="122" t="s">
        <v>168</v>
      </c>
      <c r="C395" s="82"/>
      <c r="D395" s="133">
        <v>2.4E-2</v>
      </c>
      <c r="E395" s="133">
        <v>2.4E-2</v>
      </c>
      <c r="F395" s="133">
        <v>2.4E-2</v>
      </c>
      <c r="G395" s="133">
        <v>2.4E-2</v>
      </c>
      <c r="H395" s="133">
        <v>2.4E-2</v>
      </c>
      <c r="I395" s="133">
        <v>2.4E-2</v>
      </c>
      <c r="J395" s="133">
        <v>2.4E-2</v>
      </c>
      <c r="K395" s="133">
        <v>2.4E-2</v>
      </c>
      <c r="L395" s="133">
        <v>2.4E-2</v>
      </c>
      <c r="M395" s="133">
        <v>2.4E-2</v>
      </c>
      <c r="N395" s="133">
        <v>2.4E-2</v>
      </c>
      <c r="O395" s="133">
        <v>2.4E-2</v>
      </c>
      <c r="P395" s="133">
        <v>2.4E-2</v>
      </c>
      <c r="Q395" s="133">
        <v>2.4E-2</v>
      </c>
      <c r="R395" s="133">
        <v>2.4E-2</v>
      </c>
      <c r="S395" s="133">
        <v>2.4E-2</v>
      </c>
      <c r="T395" s="133">
        <v>2.4E-2</v>
      </c>
      <c r="U395" s="133">
        <v>2.4E-2</v>
      </c>
      <c r="V395" s="133">
        <v>2.4E-2</v>
      </c>
      <c r="W395" s="133">
        <v>2.4E-2</v>
      </c>
      <c r="X395" s="133">
        <v>2.4E-2</v>
      </c>
      <c r="Y395" s="133">
        <v>2.4E-2</v>
      </c>
      <c r="Z395" s="133">
        <v>2.4E-2</v>
      </c>
      <c r="AA395" s="133">
        <v>2.4E-2</v>
      </c>
      <c r="AB395" s="133">
        <v>2.4E-2</v>
      </c>
      <c r="AC395" s="133">
        <v>2.4E-2</v>
      </c>
      <c r="AD395" s="133">
        <v>2.4E-2</v>
      </c>
      <c r="AE395" s="133">
        <v>2.4E-2</v>
      </c>
      <c r="AF395" s="133">
        <v>2.4E-2</v>
      </c>
      <c r="AG395" s="133">
        <v>2.4E-2</v>
      </c>
      <c r="AH395" s="133">
        <v>2.4E-2</v>
      </c>
      <c r="AI395" s="133">
        <v>2.4E-2</v>
      </c>
      <c r="AJ395" s="133">
        <v>2.4E-2</v>
      </c>
      <c r="AK395" s="133">
        <v>2.4E-2</v>
      </c>
      <c r="AL395" s="133">
        <v>2.4E-2</v>
      </c>
      <c r="AM395" s="133">
        <v>2.4E-2</v>
      </c>
      <c r="AN395" s="123"/>
      <c r="AO395" s="134">
        <f t="shared" si="2388"/>
        <v>2.4E-2</v>
      </c>
      <c r="AP395" s="134">
        <f t="shared" si="2389"/>
        <v>2.4E-2</v>
      </c>
      <c r="AQ395" s="134">
        <f t="shared" si="2390"/>
        <v>2.4E-2</v>
      </c>
    </row>
    <row r="396" spans="1:43" s="64" customFormat="1" ht="13.2" outlineLevel="1">
      <c r="A396" s="159" t="s">
        <v>119</v>
      </c>
      <c r="B396" s="122" t="s">
        <v>168</v>
      </c>
      <c r="C396" s="82"/>
      <c r="D396" s="133">
        <v>2.4E-2</v>
      </c>
      <c r="E396" s="133">
        <v>2.4E-2</v>
      </c>
      <c r="F396" s="133">
        <v>2.4E-2</v>
      </c>
      <c r="G396" s="133">
        <v>2.4E-2</v>
      </c>
      <c r="H396" s="133">
        <v>2.4E-2</v>
      </c>
      <c r="I396" s="133">
        <v>2.4E-2</v>
      </c>
      <c r="J396" s="133">
        <v>2.4E-2</v>
      </c>
      <c r="K396" s="133">
        <v>2.4E-2</v>
      </c>
      <c r="L396" s="133">
        <v>2.4E-2</v>
      </c>
      <c r="M396" s="133">
        <v>2.4E-2</v>
      </c>
      <c r="N396" s="133">
        <v>2.4E-2</v>
      </c>
      <c r="O396" s="133">
        <v>2.4E-2</v>
      </c>
      <c r="P396" s="133">
        <v>2.4E-2</v>
      </c>
      <c r="Q396" s="133">
        <v>2.4E-2</v>
      </c>
      <c r="R396" s="133">
        <v>2.4E-2</v>
      </c>
      <c r="S396" s="133">
        <v>2.4E-2</v>
      </c>
      <c r="T396" s="133">
        <v>2.4E-2</v>
      </c>
      <c r="U396" s="133">
        <v>2.4E-2</v>
      </c>
      <c r="V396" s="133">
        <v>2.4E-2</v>
      </c>
      <c r="W396" s="133">
        <v>2.4E-2</v>
      </c>
      <c r="X396" s="133">
        <v>2.4E-2</v>
      </c>
      <c r="Y396" s="133">
        <v>2.4E-2</v>
      </c>
      <c r="Z396" s="133">
        <v>2.4E-2</v>
      </c>
      <c r="AA396" s="133">
        <v>2.4E-2</v>
      </c>
      <c r="AB396" s="133">
        <v>2.4E-2</v>
      </c>
      <c r="AC396" s="133">
        <v>2.4E-2</v>
      </c>
      <c r="AD396" s="133">
        <v>2.4E-2</v>
      </c>
      <c r="AE396" s="133">
        <v>2.4E-2</v>
      </c>
      <c r="AF396" s="133">
        <v>2.4E-2</v>
      </c>
      <c r="AG396" s="133">
        <v>2.4E-2</v>
      </c>
      <c r="AH396" s="133">
        <v>2.4E-2</v>
      </c>
      <c r="AI396" s="133">
        <v>2.4E-2</v>
      </c>
      <c r="AJ396" s="133">
        <v>2.4E-2</v>
      </c>
      <c r="AK396" s="133">
        <v>2.4E-2</v>
      </c>
      <c r="AL396" s="133">
        <v>2.4E-2</v>
      </c>
      <c r="AM396" s="133">
        <v>2.4E-2</v>
      </c>
      <c r="AN396" s="123"/>
      <c r="AO396" s="134">
        <f t="shared" si="2388"/>
        <v>2.4E-2</v>
      </c>
      <c r="AP396" s="134">
        <f t="shared" si="2389"/>
        <v>2.4E-2</v>
      </c>
      <c r="AQ396" s="134">
        <f t="shared" si="2390"/>
        <v>2.4E-2</v>
      </c>
    </row>
    <row r="397" spans="1:43" s="64" customFormat="1" ht="13.2" outlineLevel="1">
      <c r="A397" s="159" t="s">
        <v>125</v>
      </c>
      <c r="B397" s="122" t="s">
        <v>168</v>
      </c>
      <c r="C397" s="82"/>
      <c r="D397" s="133">
        <v>2.4E-2</v>
      </c>
      <c r="E397" s="133">
        <v>2.4E-2</v>
      </c>
      <c r="F397" s="133">
        <v>2.4E-2</v>
      </c>
      <c r="G397" s="133">
        <v>2.4E-2</v>
      </c>
      <c r="H397" s="133">
        <v>2.4E-2</v>
      </c>
      <c r="I397" s="133">
        <v>2.4E-2</v>
      </c>
      <c r="J397" s="133">
        <v>2.4E-2</v>
      </c>
      <c r="K397" s="133">
        <v>2.4E-2</v>
      </c>
      <c r="L397" s="133">
        <v>2.4E-2</v>
      </c>
      <c r="M397" s="133">
        <v>2.4E-2</v>
      </c>
      <c r="N397" s="133">
        <v>2.4E-2</v>
      </c>
      <c r="O397" s="133">
        <v>2.4E-2</v>
      </c>
      <c r="P397" s="133">
        <v>2.4E-2</v>
      </c>
      <c r="Q397" s="133">
        <v>2.4E-2</v>
      </c>
      <c r="R397" s="133">
        <v>2.4E-2</v>
      </c>
      <c r="S397" s="133">
        <v>2.4E-2</v>
      </c>
      <c r="T397" s="133">
        <v>2.4E-2</v>
      </c>
      <c r="U397" s="133">
        <v>2.4E-2</v>
      </c>
      <c r="V397" s="133">
        <v>2.4E-2</v>
      </c>
      <c r="W397" s="133">
        <v>2.4E-2</v>
      </c>
      <c r="X397" s="133">
        <v>2.4E-2</v>
      </c>
      <c r="Y397" s="133">
        <v>2.4E-2</v>
      </c>
      <c r="Z397" s="133">
        <v>2.4E-2</v>
      </c>
      <c r="AA397" s="133">
        <v>2.4E-2</v>
      </c>
      <c r="AB397" s="133">
        <v>2.4E-2</v>
      </c>
      <c r="AC397" s="133">
        <v>2.4E-2</v>
      </c>
      <c r="AD397" s="133">
        <v>2.4E-2</v>
      </c>
      <c r="AE397" s="133">
        <v>2.4E-2</v>
      </c>
      <c r="AF397" s="133">
        <v>2.4E-2</v>
      </c>
      <c r="AG397" s="133">
        <v>2.4E-2</v>
      </c>
      <c r="AH397" s="133">
        <v>2.4E-2</v>
      </c>
      <c r="AI397" s="133">
        <v>2.4E-2</v>
      </c>
      <c r="AJ397" s="133">
        <v>2.4E-2</v>
      </c>
      <c r="AK397" s="133">
        <v>2.4E-2</v>
      </c>
      <c r="AL397" s="133">
        <v>2.4E-2</v>
      </c>
      <c r="AM397" s="133">
        <v>2.4E-2</v>
      </c>
      <c r="AN397" s="123"/>
      <c r="AO397" s="134">
        <f t="shared" si="2388"/>
        <v>2.4E-2</v>
      </c>
      <c r="AP397" s="134">
        <f t="shared" si="2389"/>
        <v>2.4E-2</v>
      </c>
      <c r="AQ397" s="134">
        <f t="shared" si="2390"/>
        <v>2.4E-2</v>
      </c>
    </row>
    <row r="398" spans="1:43" s="64" customFormat="1" ht="13.2" outlineLevel="1">
      <c r="A398" s="147" t="s">
        <v>239</v>
      </c>
      <c r="B398" s="122" t="s">
        <v>158</v>
      </c>
      <c r="C398" s="82"/>
      <c r="D398" s="89">
        <f>SUM(D399:D403)</f>
        <v>641</v>
      </c>
      <c r="E398" s="89">
        <f t="shared" ref="E398:AM398" si="2391">SUM(E399:E403)</f>
        <v>656</v>
      </c>
      <c r="F398" s="89">
        <f t="shared" si="2391"/>
        <v>672</v>
      </c>
      <c r="G398" s="89">
        <f t="shared" si="2391"/>
        <v>689</v>
      </c>
      <c r="H398" s="89">
        <f t="shared" si="2391"/>
        <v>705</v>
      </c>
      <c r="I398" s="89">
        <f t="shared" si="2391"/>
        <v>722</v>
      </c>
      <c r="J398" s="89">
        <f t="shared" si="2391"/>
        <v>739</v>
      </c>
      <c r="K398" s="89">
        <f t="shared" si="2391"/>
        <v>757</v>
      </c>
      <c r="L398" s="89">
        <f t="shared" si="2391"/>
        <v>775</v>
      </c>
      <c r="M398" s="89">
        <f t="shared" si="2391"/>
        <v>794</v>
      </c>
      <c r="N398" s="89">
        <f t="shared" si="2391"/>
        <v>812</v>
      </c>
      <c r="O398" s="89">
        <f t="shared" si="2391"/>
        <v>833</v>
      </c>
      <c r="P398" s="89">
        <f t="shared" si="2391"/>
        <v>851</v>
      </c>
      <c r="Q398" s="89">
        <f t="shared" si="2391"/>
        <v>872</v>
      </c>
      <c r="R398" s="89">
        <f t="shared" si="2391"/>
        <v>894</v>
      </c>
      <c r="S398" s="89">
        <f t="shared" si="2391"/>
        <v>914</v>
      </c>
      <c r="T398" s="89">
        <f t="shared" si="2391"/>
        <v>937</v>
      </c>
      <c r="U398" s="89">
        <f t="shared" si="2391"/>
        <v>958</v>
      </c>
      <c r="V398" s="89">
        <f t="shared" si="2391"/>
        <v>983</v>
      </c>
      <c r="W398" s="89">
        <f t="shared" si="2391"/>
        <v>1006</v>
      </c>
      <c r="X398" s="89">
        <f t="shared" si="2391"/>
        <v>1031</v>
      </c>
      <c r="Y398" s="89">
        <f t="shared" si="2391"/>
        <v>1054</v>
      </c>
      <c r="Z398" s="89">
        <f t="shared" si="2391"/>
        <v>1081</v>
      </c>
      <c r="AA398" s="89">
        <f t="shared" si="2391"/>
        <v>1106</v>
      </c>
      <c r="AB398" s="89">
        <f t="shared" si="2391"/>
        <v>1132</v>
      </c>
      <c r="AC398" s="89">
        <f t="shared" si="2391"/>
        <v>1160</v>
      </c>
      <c r="AD398" s="89">
        <f t="shared" si="2391"/>
        <v>1187</v>
      </c>
      <c r="AE398" s="89">
        <f t="shared" si="2391"/>
        <v>1217</v>
      </c>
      <c r="AF398" s="89">
        <f t="shared" si="2391"/>
        <v>1244</v>
      </c>
      <c r="AG398" s="89">
        <f t="shared" si="2391"/>
        <v>1275</v>
      </c>
      <c r="AH398" s="89">
        <f t="shared" si="2391"/>
        <v>1306</v>
      </c>
      <c r="AI398" s="89">
        <f t="shared" si="2391"/>
        <v>1337</v>
      </c>
      <c r="AJ398" s="89">
        <f t="shared" si="2391"/>
        <v>1369</v>
      </c>
      <c r="AK398" s="89">
        <f t="shared" si="2391"/>
        <v>1402</v>
      </c>
      <c r="AL398" s="89">
        <f t="shared" si="2391"/>
        <v>1434</v>
      </c>
      <c r="AM398" s="89">
        <f t="shared" si="2391"/>
        <v>1470</v>
      </c>
      <c r="AN398" s="123"/>
      <c r="AO398" s="83">
        <f>SUM(D398:O398)</f>
        <v>8795</v>
      </c>
      <c r="AP398" s="83">
        <f>SUM(P398:AA398)</f>
        <v>11687</v>
      </c>
      <c r="AQ398" s="83">
        <f>SUM(AB398:AM398)</f>
        <v>15533</v>
      </c>
    </row>
    <row r="399" spans="1:43" s="64" customFormat="1" ht="13.2" outlineLevel="1">
      <c r="A399" s="159" t="s">
        <v>116</v>
      </c>
      <c r="B399" s="122" t="s">
        <v>158</v>
      </c>
      <c r="C399" s="82"/>
      <c r="D399" s="89">
        <f t="shared" ref="D399:S403" si="2392">INT(C387*D393)</f>
        <v>14</v>
      </c>
      <c r="E399" s="89">
        <f t="shared" si="2392"/>
        <v>14</v>
      </c>
      <c r="F399" s="89">
        <f t="shared" si="2392"/>
        <v>14</v>
      </c>
      <c r="G399" s="89">
        <f t="shared" si="2392"/>
        <v>15</v>
      </c>
      <c r="H399" s="89">
        <f t="shared" si="2392"/>
        <v>15</v>
      </c>
      <c r="I399" s="89">
        <f t="shared" si="2392"/>
        <v>15</v>
      </c>
      <c r="J399" s="89">
        <f t="shared" si="2392"/>
        <v>16</v>
      </c>
      <c r="K399" s="89">
        <f t="shared" si="2392"/>
        <v>16</v>
      </c>
      <c r="L399" s="89">
        <f t="shared" si="2392"/>
        <v>16</v>
      </c>
      <c r="M399" s="89">
        <f t="shared" si="2392"/>
        <v>17</v>
      </c>
      <c r="N399" s="89">
        <f t="shared" si="2392"/>
        <v>17</v>
      </c>
      <c r="O399" s="89">
        <f t="shared" si="2392"/>
        <v>18</v>
      </c>
      <c r="P399" s="89">
        <f t="shared" si="2392"/>
        <v>18</v>
      </c>
      <c r="Q399" s="89">
        <f t="shared" si="2392"/>
        <v>18</v>
      </c>
      <c r="R399" s="89">
        <f t="shared" si="2392"/>
        <v>19</v>
      </c>
      <c r="S399" s="89">
        <f t="shared" si="2392"/>
        <v>19</v>
      </c>
      <c r="T399" s="89">
        <f t="shared" ref="E399:AM403" si="2393">INT(S387*T393)</f>
        <v>20</v>
      </c>
      <c r="U399" s="89">
        <f t="shared" si="2393"/>
        <v>20</v>
      </c>
      <c r="V399" s="89">
        <f t="shared" si="2393"/>
        <v>21</v>
      </c>
      <c r="W399" s="89">
        <f t="shared" si="2393"/>
        <v>21</v>
      </c>
      <c r="X399" s="89">
        <f t="shared" si="2393"/>
        <v>22</v>
      </c>
      <c r="Y399" s="89">
        <f t="shared" si="2393"/>
        <v>22</v>
      </c>
      <c r="Z399" s="89">
        <f t="shared" si="2393"/>
        <v>23</v>
      </c>
      <c r="AA399" s="89">
        <f t="shared" si="2393"/>
        <v>23</v>
      </c>
      <c r="AB399" s="89">
        <f t="shared" si="2393"/>
        <v>24</v>
      </c>
      <c r="AC399" s="89">
        <f t="shared" si="2393"/>
        <v>25</v>
      </c>
      <c r="AD399" s="89">
        <f t="shared" si="2393"/>
        <v>25</v>
      </c>
      <c r="AE399" s="89">
        <f t="shared" si="2393"/>
        <v>26</v>
      </c>
      <c r="AF399" s="89">
        <f t="shared" si="2393"/>
        <v>26</v>
      </c>
      <c r="AG399" s="89">
        <f t="shared" si="2393"/>
        <v>27</v>
      </c>
      <c r="AH399" s="89">
        <f t="shared" si="2393"/>
        <v>28</v>
      </c>
      <c r="AI399" s="89">
        <f t="shared" si="2393"/>
        <v>28</v>
      </c>
      <c r="AJ399" s="89">
        <f t="shared" si="2393"/>
        <v>29</v>
      </c>
      <c r="AK399" s="89">
        <f t="shared" si="2393"/>
        <v>30</v>
      </c>
      <c r="AL399" s="89">
        <f t="shared" si="2393"/>
        <v>30</v>
      </c>
      <c r="AM399" s="89">
        <f t="shared" si="2393"/>
        <v>31</v>
      </c>
      <c r="AN399" s="123"/>
      <c r="AO399" s="83">
        <f t="shared" ref="AO399:AO403" si="2394">SUM(D399:O399)</f>
        <v>187</v>
      </c>
      <c r="AP399" s="83">
        <f t="shared" ref="AP399:AP403" si="2395">SUM(P399:AA399)</f>
        <v>246</v>
      </c>
      <c r="AQ399" s="83">
        <f t="shared" ref="AQ399:AQ403" si="2396">SUM(AB399:AM399)</f>
        <v>329</v>
      </c>
    </row>
    <row r="400" spans="1:43" s="64" customFormat="1" ht="13.2" outlineLevel="1">
      <c r="A400" s="159" t="s">
        <v>117</v>
      </c>
      <c r="B400" s="122" t="s">
        <v>158</v>
      </c>
      <c r="C400" s="82"/>
      <c r="D400" s="89">
        <f t="shared" si="2392"/>
        <v>347</v>
      </c>
      <c r="E400" s="89">
        <f t="shared" si="2393"/>
        <v>355</v>
      </c>
      <c r="F400" s="89">
        <f t="shared" si="2393"/>
        <v>364</v>
      </c>
      <c r="G400" s="89">
        <f t="shared" si="2393"/>
        <v>373</v>
      </c>
      <c r="H400" s="89">
        <f t="shared" si="2393"/>
        <v>382</v>
      </c>
      <c r="I400" s="89">
        <f t="shared" si="2393"/>
        <v>391</v>
      </c>
      <c r="J400" s="89">
        <f t="shared" si="2393"/>
        <v>400</v>
      </c>
      <c r="K400" s="89">
        <f t="shared" si="2393"/>
        <v>410</v>
      </c>
      <c r="L400" s="89">
        <f t="shared" si="2393"/>
        <v>420</v>
      </c>
      <c r="M400" s="89">
        <f t="shared" si="2393"/>
        <v>430</v>
      </c>
      <c r="N400" s="89">
        <f t="shared" si="2393"/>
        <v>440</v>
      </c>
      <c r="O400" s="89">
        <f t="shared" si="2393"/>
        <v>451</v>
      </c>
      <c r="P400" s="89">
        <f t="shared" si="2393"/>
        <v>461</v>
      </c>
      <c r="Q400" s="89">
        <f t="shared" si="2393"/>
        <v>472</v>
      </c>
      <c r="R400" s="89">
        <f t="shared" si="2393"/>
        <v>484</v>
      </c>
      <c r="S400" s="89">
        <f t="shared" si="2393"/>
        <v>495</v>
      </c>
      <c r="T400" s="89">
        <f t="shared" si="2393"/>
        <v>507</v>
      </c>
      <c r="U400" s="89">
        <f t="shared" si="2393"/>
        <v>519</v>
      </c>
      <c r="V400" s="89">
        <f t="shared" si="2393"/>
        <v>532</v>
      </c>
      <c r="W400" s="89">
        <f t="shared" si="2393"/>
        <v>545</v>
      </c>
      <c r="X400" s="89">
        <f t="shared" si="2393"/>
        <v>558</v>
      </c>
      <c r="Y400" s="89">
        <f t="shared" si="2393"/>
        <v>571</v>
      </c>
      <c r="Z400" s="89">
        <f t="shared" si="2393"/>
        <v>585</v>
      </c>
      <c r="AA400" s="89">
        <f t="shared" si="2393"/>
        <v>599</v>
      </c>
      <c r="AB400" s="89">
        <f t="shared" si="2393"/>
        <v>613</v>
      </c>
      <c r="AC400" s="89">
        <f t="shared" si="2393"/>
        <v>628</v>
      </c>
      <c r="AD400" s="89">
        <f t="shared" si="2393"/>
        <v>643</v>
      </c>
      <c r="AE400" s="89">
        <f t="shared" si="2393"/>
        <v>659</v>
      </c>
      <c r="AF400" s="89">
        <f t="shared" si="2393"/>
        <v>674</v>
      </c>
      <c r="AG400" s="89">
        <f t="shared" si="2393"/>
        <v>691</v>
      </c>
      <c r="AH400" s="89">
        <f t="shared" si="2393"/>
        <v>707</v>
      </c>
      <c r="AI400" s="89">
        <f t="shared" si="2393"/>
        <v>724</v>
      </c>
      <c r="AJ400" s="89">
        <f t="shared" si="2393"/>
        <v>741</v>
      </c>
      <c r="AK400" s="89">
        <f t="shared" si="2393"/>
        <v>759</v>
      </c>
      <c r="AL400" s="89">
        <f t="shared" si="2393"/>
        <v>777</v>
      </c>
      <c r="AM400" s="89">
        <f t="shared" si="2393"/>
        <v>796</v>
      </c>
      <c r="AN400" s="123"/>
      <c r="AO400" s="83">
        <f t="shared" si="2394"/>
        <v>4763</v>
      </c>
      <c r="AP400" s="83">
        <f t="shared" si="2395"/>
        <v>6328</v>
      </c>
      <c r="AQ400" s="83">
        <f t="shared" si="2396"/>
        <v>8412</v>
      </c>
    </row>
    <row r="401" spans="1:43" s="64" customFormat="1" ht="13.2" outlineLevel="1">
      <c r="A401" s="159" t="s">
        <v>118</v>
      </c>
      <c r="B401" s="122" t="s">
        <v>158</v>
      </c>
      <c r="C401" s="82"/>
      <c r="D401" s="89">
        <f>INT(C389*D395)</f>
        <v>211</v>
      </c>
      <c r="E401" s="89">
        <f>INT(D389*E395)</f>
        <v>216</v>
      </c>
      <c r="F401" s="89">
        <f t="shared" si="2393"/>
        <v>221</v>
      </c>
      <c r="G401" s="89">
        <f t="shared" si="2393"/>
        <v>226</v>
      </c>
      <c r="H401" s="89">
        <f t="shared" si="2393"/>
        <v>232</v>
      </c>
      <c r="I401" s="89">
        <f t="shared" si="2393"/>
        <v>237</v>
      </c>
      <c r="J401" s="89">
        <f t="shared" si="2393"/>
        <v>243</v>
      </c>
      <c r="K401" s="89">
        <f t="shared" si="2393"/>
        <v>249</v>
      </c>
      <c r="L401" s="89">
        <f t="shared" si="2393"/>
        <v>255</v>
      </c>
      <c r="M401" s="89">
        <f t="shared" si="2393"/>
        <v>261</v>
      </c>
      <c r="N401" s="89">
        <f t="shared" si="2393"/>
        <v>267</v>
      </c>
      <c r="O401" s="89">
        <f t="shared" si="2393"/>
        <v>274</v>
      </c>
      <c r="P401" s="89">
        <f t="shared" si="2393"/>
        <v>280</v>
      </c>
      <c r="Q401" s="89">
        <f t="shared" si="2393"/>
        <v>287</v>
      </c>
      <c r="R401" s="89">
        <f t="shared" si="2393"/>
        <v>294</v>
      </c>
      <c r="S401" s="89">
        <f t="shared" si="2393"/>
        <v>301</v>
      </c>
      <c r="T401" s="89">
        <f t="shared" si="2393"/>
        <v>308</v>
      </c>
      <c r="U401" s="89">
        <f t="shared" si="2393"/>
        <v>315</v>
      </c>
      <c r="V401" s="89">
        <f t="shared" si="2393"/>
        <v>323</v>
      </c>
      <c r="W401" s="89">
        <f t="shared" si="2393"/>
        <v>331</v>
      </c>
      <c r="X401" s="89">
        <f t="shared" si="2393"/>
        <v>339</v>
      </c>
      <c r="Y401" s="89">
        <f t="shared" si="2393"/>
        <v>347</v>
      </c>
      <c r="Z401" s="89">
        <f t="shared" si="2393"/>
        <v>355</v>
      </c>
      <c r="AA401" s="89">
        <f t="shared" si="2393"/>
        <v>364</v>
      </c>
      <c r="AB401" s="89">
        <f t="shared" si="2393"/>
        <v>372</v>
      </c>
      <c r="AC401" s="89">
        <f t="shared" si="2393"/>
        <v>381</v>
      </c>
      <c r="AD401" s="89">
        <f t="shared" si="2393"/>
        <v>390</v>
      </c>
      <c r="AE401" s="89">
        <f t="shared" si="2393"/>
        <v>400</v>
      </c>
      <c r="AF401" s="89">
        <f t="shared" si="2393"/>
        <v>409</v>
      </c>
      <c r="AG401" s="89">
        <f t="shared" si="2393"/>
        <v>419</v>
      </c>
      <c r="AH401" s="89">
        <f t="shared" si="2393"/>
        <v>429</v>
      </c>
      <c r="AI401" s="89">
        <f t="shared" si="2393"/>
        <v>440</v>
      </c>
      <c r="AJ401" s="89">
        <f t="shared" si="2393"/>
        <v>450</v>
      </c>
      <c r="AK401" s="89">
        <f t="shared" si="2393"/>
        <v>461</v>
      </c>
      <c r="AL401" s="89">
        <f t="shared" si="2393"/>
        <v>472</v>
      </c>
      <c r="AM401" s="89">
        <f t="shared" si="2393"/>
        <v>483</v>
      </c>
      <c r="AN401" s="123"/>
      <c r="AO401" s="83">
        <f t="shared" si="2394"/>
        <v>2892</v>
      </c>
      <c r="AP401" s="83">
        <f t="shared" si="2395"/>
        <v>3844</v>
      </c>
      <c r="AQ401" s="83">
        <f t="shared" si="2396"/>
        <v>5106</v>
      </c>
    </row>
    <row r="402" spans="1:43" s="64" customFormat="1" ht="13.2" outlineLevel="1">
      <c r="A402" s="159" t="s">
        <v>119</v>
      </c>
      <c r="B402" s="122" t="s">
        <v>158</v>
      </c>
      <c r="C402" s="82"/>
      <c r="D402" s="89">
        <f t="shared" si="2392"/>
        <v>12</v>
      </c>
      <c r="E402" s="89">
        <f t="shared" si="2393"/>
        <v>12</v>
      </c>
      <c r="F402" s="89">
        <f t="shared" si="2393"/>
        <v>13</v>
      </c>
      <c r="G402" s="89">
        <f t="shared" si="2393"/>
        <v>13</v>
      </c>
      <c r="H402" s="89">
        <f t="shared" si="2393"/>
        <v>13</v>
      </c>
      <c r="I402" s="89">
        <f t="shared" si="2393"/>
        <v>14</v>
      </c>
      <c r="J402" s="89">
        <f t="shared" si="2393"/>
        <v>14</v>
      </c>
      <c r="K402" s="89">
        <f t="shared" si="2393"/>
        <v>14</v>
      </c>
      <c r="L402" s="89">
        <f t="shared" si="2393"/>
        <v>15</v>
      </c>
      <c r="M402" s="89">
        <f t="shared" si="2393"/>
        <v>15</v>
      </c>
      <c r="N402" s="89">
        <f t="shared" si="2393"/>
        <v>15</v>
      </c>
      <c r="O402" s="89">
        <f t="shared" si="2393"/>
        <v>16</v>
      </c>
      <c r="P402" s="89">
        <f t="shared" si="2393"/>
        <v>16</v>
      </c>
      <c r="Q402" s="89">
        <f t="shared" si="2393"/>
        <v>17</v>
      </c>
      <c r="R402" s="89">
        <f t="shared" si="2393"/>
        <v>17</v>
      </c>
      <c r="S402" s="89">
        <f t="shared" si="2393"/>
        <v>17</v>
      </c>
      <c r="T402" s="89">
        <f t="shared" si="2393"/>
        <v>18</v>
      </c>
      <c r="U402" s="89">
        <f t="shared" si="2393"/>
        <v>18</v>
      </c>
      <c r="V402" s="89">
        <f t="shared" si="2393"/>
        <v>19</v>
      </c>
      <c r="W402" s="89">
        <f t="shared" si="2393"/>
        <v>19</v>
      </c>
      <c r="X402" s="89">
        <f t="shared" si="2393"/>
        <v>20</v>
      </c>
      <c r="Y402" s="89">
        <f t="shared" si="2393"/>
        <v>20</v>
      </c>
      <c r="Z402" s="89">
        <f t="shared" si="2393"/>
        <v>21</v>
      </c>
      <c r="AA402" s="89">
        <f t="shared" si="2393"/>
        <v>21</v>
      </c>
      <c r="AB402" s="89">
        <f t="shared" si="2393"/>
        <v>22</v>
      </c>
      <c r="AC402" s="89">
        <f t="shared" si="2393"/>
        <v>22</v>
      </c>
      <c r="AD402" s="89">
        <f t="shared" si="2393"/>
        <v>23</v>
      </c>
      <c r="AE402" s="89">
        <f t="shared" si="2393"/>
        <v>23</v>
      </c>
      <c r="AF402" s="89">
        <f t="shared" si="2393"/>
        <v>24</v>
      </c>
      <c r="AG402" s="89">
        <f t="shared" si="2393"/>
        <v>24</v>
      </c>
      <c r="AH402" s="89">
        <f t="shared" si="2393"/>
        <v>25</v>
      </c>
      <c r="AI402" s="89">
        <f t="shared" si="2393"/>
        <v>25</v>
      </c>
      <c r="AJ402" s="89">
        <f t="shared" si="2393"/>
        <v>26</v>
      </c>
      <c r="AK402" s="89">
        <f t="shared" si="2393"/>
        <v>27</v>
      </c>
      <c r="AL402" s="89">
        <f t="shared" si="2393"/>
        <v>27</v>
      </c>
      <c r="AM402" s="89">
        <f t="shared" si="2393"/>
        <v>28</v>
      </c>
      <c r="AN402" s="123"/>
      <c r="AO402" s="83">
        <f t="shared" si="2394"/>
        <v>166</v>
      </c>
      <c r="AP402" s="83">
        <f t="shared" si="2395"/>
        <v>223</v>
      </c>
      <c r="AQ402" s="83">
        <f t="shared" si="2396"/>
        <v>296</v>
      </c>
    </row>
    <row r="403" spans="1:43" s="64" customFormat="1" ht="13.2" outlineLevel="1">
      <c r="A403" s="159" t="s">
        <v>125</v>
      </c>
      <c r="B403" s="122" t="s">
        <v>158</v>
      </c>
      <c r="C403" s="82"/>
      <c r="D403" s="89">
        <f t="shared" si="2392"/>
        <v>57</v>
      </c>
      <c r="E403" s="89">
        <f t="shared" si="2393"/>
        <v>59</v>
      </c>
      <c r="F403" s="89">
        <f t="shared" si="2393"/>
        <v>60</v>
      </c>
      <c r="G403" s="89">
        <f t="shared" si="2393"/>
        <v>62</v>
      </c>
      <c r="H403" s="89">
        <f t="shared" si="2393"/>
        <v>63</v>
      </c>
      <c r="I403" s="89">
        <f t="shared" si="2393"/>
        <v>65</v>
      </c>
      <c r="J403" s="89">
        <f t="shared" si="2393"/>
        <v>66</v>
      </c>
      <c r="K403" s="89">
        <f t="shared" si="2393"/>
        <v>68</v>
      </c>
      <c r="L403" s="89">
        <f t="shared" si="2393"/>
        <v>69</v>
      </c>
      <c r="M403" s="89">
        <f t="shared" si="2393"/>
        <v>71</v>
      </c>
      <c r="N403" s="89">
        <f t="shared" si="2393"/>
        <v>73</v>
      </c>
      <c r="O403" s="89">
        <f t="shared" si="2393"/>
        <v>74</v>
      </c>
      <c r="P403" s="89">
        <f t="shared" si="2393"/>
        <v>76</v>
      </c>
      <c r="Q403" s="89">
        <f t="shared" si="2393"/>
        <v>78</v>
      </c>
      <c r="R403" s="89">
        <f t="shared" si="2393"/>
        <v>80</v>
      </c>
      <c r="S403" s="89">
        <f t="shared" si="2393"/>
        <v>82</v>
      </c>
      <c r="T403" s="89">
        <f t="shared" si="2393"/>
        <v>84</v>
      </c>
      <c r="U403" s="89">
        <f t="shared" si="2393"/>
        <v>86</v>
      </c>
      <c r="V403" s="89">
        <f t="shared" si="2393"/>
        <v>88</v>
      </c>
      <c r="W403" s="89">
        <f t="shared" si="2393"/>
        <v>90</v>
      </c>
      <c r="X403" s="89">
        <f t="shared" si="2393"/>
        <v>92</v>
      </c>
      <c r="Y403" s="89">
        <f t="shared" si="2393"/>
        <v>94</v>
      </c>
      <c r="Z403" s="89">
        <f t="shared" si="2393"/>
        <v>97</v>
      </c>
      <c r="AA403" s="89">
        <f t="shared" si="2393"/>
        <v>99</v>
      </c>
      <c r="AB403" s="89">
        <f t="shared" si="2393"/>
        <v>101</v>
      </c>
      <c r="AC403" s="89">
        <f t="shared" si="2393"/>
        <v>104</v>
      </c>
      <c r="AD403" s="89">
        <f t="shared" si="2393"/>
        <v>106</v>
      </c>
      <c r="AE403" s="89">
        <f t="shared" si="2393"/>
        <v>109</v>
      </c>
      <c r="AF403" s="89">
        <f t="shared" si="2393"/>
        <v>111</v>
      </c>
      <c r="AG403" s="89">
        <f t="shared" si="2393"/>
        <v>114</v>
      </c>
      <c r="AH403" s="89">
        <f t="shared" si="2393"/>
        <v>117</v>
      </c>
      <c r="AI403" s="89">
        <f t="shared" si="2393"/>
        <v>120</v>
      </c>
      <c r="AJ403" s="89">
        <f t="shared" si="2393"/>
        <v>123</v>
      </c>
      <c r="AK403" s="89">
        <f t="shared" si="2393"/>
        <v>125</v>
      </c>
      <c r="AL403" s="89">
        <f t="shared" si="2393"/>
        <v>128</v>
      </c>
      <c r="AM403" s="89">
        <f t="shared" si="2393"/>
        <v>132</v>
      </c>
      <c r="AN403" s="123"/>
      <c r="AO403" s="83">
        <f t="shared" si="2394"/>
        <v>787</v>
      </c>
      <c r="AP403" s="83">
        <f t="shared" si="2395"/>
        <v>1046</v>
      </c>
      <c r="AQ403" s="83">
        <f t="shared" si="2396"/>
        <v>1390</v>
      </c>
    </row>
    <row r="404" spans="1:43" s="64" customFormat="1" ht="13.2" outlineLevel="1">
      <c r="A404" s="147" t="s">
        <v>244</v>
      </c>
      <c r="B404" s="126" t="s">
        <v>161</v>
      </c>
      <c r="C404" s="82"/>
      <c r="D404" s="161">
        <f>D410/D386</f>
        <v>4.4010128242494897</v>
      </c>
      <c r="E404" s="161">
        <f t="shared" ref="E404:AM404" si="2397">E410/E386</f>
        <v>4.4011528608027328</v>
      </c>
      <c r="F404" s="161">
        <f t="shared" si="2397"/>
        <v>4.4007506255212681</v>
      </c>
      <c r="G404" s="161">
        <f t="shared" si="2397"/>
        <v>4.4007805871372812</v>
      </c>
      <c r="H404" s="161">
        <f t="shared" si="2397"/>
        <v>4.40046403712297</v>
      </c>
      <c r="I404" s="161">
        <f t="shared" si="2397"/>
        <v>4.4006215201346626</v>
      </c>
      <c r="J404" s="161">
        <f t="shared" si="2397"/>
        <v>4.4001770415099113</v>
      </c>
      <c r="K404" s="161">
        <f t="shared" si="2397"/>
        <v>4.4002408299370135</v>
      </c>
      <c r="L404" s="161">
        <f t="shared" si="2397"/>
        <v>4.3996321201338837</v>
      </c>
      <c r="M404" s="161">
        <f t="shared" si="2397"/>
        <v>4.3992991135848278</v>
      </c>
      <c r="N404" s="161">
        <f t="shared" si="2397"/>
        <v>4.3994075181914924</v>
      </c>
      <c r="O404" s="161">
        <f t="shared" si="2397"/>
        <v>4.3986573787989443</v>
      </c>
      <c r="P404" s="161">
        <f t="shared" si="2397"/>
        <v>4.3982936932488412</v>
      </c>
      <c r="Q404" s="161">
        <f t="shared" si="2397"/>
        <v>4.3980709979906232</v>
      </c>
      <c r="R404" s="161">
        <f t="shared" si="2397"/>
        <v>4.3978649362882338</v>
      </c>
      <c r="S404" s="161">
        <f t="shared" si="2397"/>
        <v>4.3978994710346768</v>
      </c>
      <c r="T404" s="161">
        <f t="shared" si="2397"/>
        <v>4.3978287996006991</v>
      </c>
      <c r="U404" s="161">
        <f t="shared" si="2397"/>
        <v>4.3978746222092227</v>
      </c>
      <c r="V404" s="161">
        <f t="shared" si="2397"/>
        <v>4.3976577563019212</v>
      </c>
      <c r="W404" s="161">
        <f t="shared" si="2397"/>
        <v>4.3974940139944669</v>
      </c>
      <c r="X404" s="161">
        <f t="shared" si="2397"/>
        <v>4.397089538685071</v>
      </c>
      <c r="Y404" s="161">
        <f t="shared" si="2397"/>
        <v>4.3966786395281803</v>
      </c>
      <c r="Z404" s="161">
        <f t="shared" si="2397"/>
        <v>4.3966611090661063</v>
      </c>
      <c r="AA404" s="161">
        <f t="shared" si="2397"/>
        <v>4.396540421662543</v>
      </c>
      <c r="AB404" s="161">
        <f t="shared" si="2397"/>
        <v>4.3961297784019333</v>
      </c>
      <c r="AC404" s="161">
        <f t="shared" si="2397"/>
        <v>4.3960589742038279</v>
      </c>
      <c r="AD404" s="161">
        <f t="shared" si="2397"/>
        <v>4.3957611093602269</v>
      </c>
      <c r="AE404" s="161">
        <f t="shared" si="2397"/>
        <v>4.3956525920938736</v>
      </c>
      <c r="AF404" s="161">
        <f t="shared" si="2397"/>
        <v>4.395273253301772</v>
      </c>
      <c r="AG404" s="161">
        <f t="shared" si="2397"/>
        <v>4.395071921326875</v>
      </c>
      <c r="AH404" s="161">
        <f t="shared" si="2397"/>
        <v>4.3949829779609386</v>
      </c>
      <c r="AI404" s="161">
        <f t="shared" si="2397"/>
        <v>4.3951038549705146</v>
      </c>
      <c r="AJ404" s="161">
        <f t="shared" si="2397"/>
        <v>4.3952594162280398</v>
      </c>
      <c r="AK404" s="161">
        <f t="shared" si="2397"/>
        <v>4.3948396141393236</v>
      </c>
      <c r="AL404" s="161">
        <f t="shared" si="2397"/>
        <v>4.3945429651845087</v>
      </c>
      <c r="AM404" s="161">
        <f t="shared" si="2397"/>
        <v>4.394670656776289</v>
      </c>
      <c r="AN404" s="123"/>
      <c r="AO404" s="179">
        <f>AVERAGE(D404:O404)</f>
        <v>4.400183038093707</v>
      </c>
      <c r="AP404" s="179">
        <f>AVERAGE(P404:AA404)</f>
        <v>4.3974961666342161</v>
      </c>
      <c r="AQ404" s="179">
        <f>AVERAGE(AB404:AM404)</f>
        <v>4.3952789261623435</v>
      </c>
    </row>
    <row r="405" spans="1:43" s="64" customFormat="1" ht="13.2" outlineLevel="1">
      <c r="A405" s="159" t="s">
        <v>116</v>
      </c>
      <c r="B405" s="126" t="s">
        <v>161</v>
      </c>
      <c r="C405" s="82"/>
      <c r="D405" s="156">
        <v>4.3252991452991454E-2</v>
      </c>
      <c r="E405" s="156">
        <v>4.3252991452991454E-2</v>
      </c>
      <c r="F405" s="156">
        <v>4.3252991452991454E-2</v>
      </c>
      <c r="G405" s="156">
        <v>4.3252991452991454E-2</v>
      </c>
      <c r="H405" s="156">
        <v>4.3252991452991454E-2</v>
      </c>
      <c r="I405" s="156">
        <v>4.3252991452991454E-2</v>
      </c>
      <c r="J405" s="156">
        <v>4.3252991452991454E-2</v>
      </c>
      <c r="K405" s="156">
        <v>4.3252991452991454E-2</v>
      </c>
      <c r="L405" s="156">
        <v>4.3252991452991454E-2</v>
      </c>
      <c r="M405" s="156">
        <v>4.3252991452991454E-2</v>
      </c>
      <c r="N405" s="156">
        <v>4.3252991452991454E-2</v>
      </c>
      <c r="O405" s="156">
        <v>4.3252991452991454E-2</v>
      </c>
      <c r="P405" s="156">
        <v>4.3252991452991454E-2</v>
      </c>
      <c r="Q405" s="156">
        <v>4.3252991452991454E-2</v>
      </c>
      <c r="R405" s="156">
        <v>4.3252991452991454E-2</v>
      </c>
      <c r="S405" s="156">
        <v>4.3252991452991454E-2</v>
      </c>
      <c r="T405" s="156">
        <v>4.3252991452991454E-2</v>
      </c>
      <c r="U405" s="156">
        <v>4.3252991452991454E-2</v>
      </c>
      <c r="V405" s="156">
        <v>4.3252991452991454E-2</v>
      </c>
      <c r="W405" s="156">
        <v>4.3252991452991454E-2</v>
      </c>
      <c r="X405" s="156">
        <v>4.3252991452991454E-2</v>
      </c>
      <c r="Y405" s="156">
        <v>4.3252991452991454E-2</v>
      </c>
      <c r="Z405" s="156">
        <v>4.3252991452991454E-2</v>
      </c>
      <c r="AA405" s="156">
        <v>4.3252991452991454E-2</v>
      </c>
      <c r="AB405" s="156">
        <v>4.3252991452991454E-2</v>
      </c>
      <c r="AC405" s="156">
        <v>4.3252991452991454E-2</v>
      </c>
      <c r="AD405" s="156">
        <v>4.3252991452991454E-2</v>
      </c>
      <c r="AE405" s="156">
        <v>4.3252991452991454E-2</v>
      </c>
      <c r="AF405" s="156">
        <v>4.3252991452991454E-2</v>
      </c>
      <c r="AG405" s="156">
        <v>4.3252991452991454E-2</v>
      </c>
      <c r="AH405" s="156">
        <v>4.3252991452991454E-2</v>
      </c>
      <c r="AI405" s="156">
        <v>4.3252991452991454E-2</v>
      </c>
      <c r="AJ405" s="156">
        <v>4.3252991452991454E-2</v>
      </c>
      <c r="AK405" s="156">
        <v>4.3252991452991454E-2</v>
      </c>
      <c r="AL405" s="156">
        <v>4.3252991452991454E-2</v>
      </c>
      <c r="AM405" s="156">
        <v>4.3252991452991454E-2</v>
      </c>
      <c r="AN405" s="123"/>
      <c r="AO405" s="179">
        <f t="shared" ref="AO405:AO409" si="2398">AVERAGE(D405:O405)</f>
        <v>4.3252991452991447E-2</v>
      </c>
      <c r="AP405" s="179">
        <f t="shared" ref="AP405:AP409" si="2399">AVERAGE(P405:AA405)</f>
        <v>4.3252991452991447E-2</v>
      </c>
      <c r="AQ405" s="179">
        <f t="shared" ref="AQ405:AQ409" si="2400">AVERAGE(AB405:AM405)</f>
        <v>4.3252991452991447E-2</v>
      </c>
    </row>
    <row r="406" spans="1:43" s="64" customFormat="1" ht="13.2" outlineLevel="1">
      <c r="A406" s="159" t="s">
        <v>117</v>
      </c>
      <c r="B406" s="126" t="s">
        <v>161</v>
      </c>
      <c r="C406" s="82"/>
      <c r="D406" s="156">
        <v>0.51062531068765538</v>
      </c>
      <c r="E406" s="156">
        <v>0.51062531068765538</v>
      </c>
      <c r="F406" s="156">
        <v>0.51062531068765538</v>
      </c>
      <c r="G406" s="156">
        <v>0.51062531068765538</v>
      </c>
      <c r="H406" s="156">
        <v>0.51062531068765538</v>
      </c>
      <c r="I406" s="156">
        <v>0.51062531068765538</v>
      </c>
      <c r="J406" s="156">
        <v>0.51062531068765538</v>
      </c>
      <c r="K406" s="156">
        <v>0.51062531068765538</v>
      </c>
      <c r="L406" s="156">
        <v>0.51062531068765538</v>
      </c>
      <c r="M406" s="156">
        <v>0.51062531068765538</v>
      </c>
      <c r="N406" s="156">
        <v>0.51062531068765538</v>
      </c>
      <c r="O406" s="156">
        <v>0.51062531068765538</v>
      </c>
      <c r="P406" s="156">
        <v>0.51062531068765538</v>
      </c>
      <c r="Q406" s="156">
        <v>0.51062531068765538</v>
      </c>
      <c r="R406" s="156">
        <v>0.51062531068765538</v>
      </c>
      <c r="S406" s="156">
        <v>0.51062531068765538</v>
      </c>
      <c r="T406" s="156">
        <v>0.51062531068765538</v>
      </c>
      <c r="U406" s="156">
        <v>0.51062531068765538</v>
      </c>
      <c r="V406" s="156">
        <v>0.51062531068765538</v>
      </c>
      <c r="W406" s="156">
        <v>0.51062531068765538</v>
      </c>
      <c r="X406" s="156">
        <v>0.51062531068765538</v>
      </c>
      <c r="Y406" s="156">
        <v>0.51062531068765538</v>
      </c>
      <c r="Z406" s="156">
        <v>0.51062531068765538</v>
      </c>
      <c r="AA406" s="156">
        <v>0.51062531068765538</v>
      </c>
      <c r="AB406" s="156">
        <v>0.51062531068765538</v>
      </c>
      <c r="AC406" s="156">
        <v>0.51062531068765538</v>
      </c>
      <c r="AD406" s="156">
        <v>0.51062531068765538</v>
      </c>
      <c r="AE406" s="156">
        <v>0.51062531068765538</v>
      </c>
      <c r="AF406" s="156">
        <v>0.51062531068765538</v>
      </c>
      <c r="AG406" s="156">
        <v>0.51062531068765538</v>
      </c>
      <c r="AH406" s="156">
        <v>0.51062531068765538</v>
      </c>
      <c r="AI406" s="156">
        <v>0.51062531068765538</v>
      </c>
      <c r="AJ406" s="156">
        <v>0.51062531068765538</v>
      </c>
      <c r="AK406" s="156">
        <v>0.51062531068765538</v>
      </c>
      <c r="AL406" s="156">
        <v>0.51062531068765538</v>
      </c>
      <c r="AM406" s="156">
        <v>0.51062531068765538</v>
      </c>
      <c r="AN406" s="123"/>
      <c r="AO406" s="179">
        <f t="shared" si="2398"/>
        <v>0.51062531068765538</v>
      </c>
      <c r="AP406" s="179">
        <f t="shared" si="2399"/>
        <v>0.51062531068765538</v>
      </c>
      <c r="AQ406" s="179">
        <f t="shared" si="2400"/>
        <v>0.51062531068765538</v>
      </c>
    </row>
    <row r="407" spans="1:43" s="64" customFormat="1" ht="13.2" outlineLevel="1">
      <c r="A407" s="159" t="s">
        <v>118</v>
      </c>
      <c r="B407" s="126" t="s">
        <v>161</v>
      </c>
      <c r="C407" s="82"/>
      <c r="D407" s="156">
        <v>2.8612500000000001</v>
      </c>
      <c r="E407" s="156">
        <v>2.8612500000000001</v>
      </c>
      <c r="F407" s="156">
        <v>2.8612500000000001</v>
      </c>
      <c r="G407" s="156">
        <v>2.8612500000000001</v>
      </c>
      <c r="H407" s="156">
        <v>2.8612500000000001</v>
      </c>
      <c r="I407" s="156">
        <v>2.8612500000000001</v>
      </c>
      <c r="J407" s="156">
        <v>2.8612500000000001</v>
      </c>
      <c r="K407" s="156">
        <v>2.8612500000000001</v>
      </c>
      <c r="L407" s="156">
        <v>2.8612500000000001</v>
      </c>
      <c r="M407" s="156">
        <v>2.8612500000000001</v>
      </c>
      <c r="N407" s="156">
        <v>2.8612500000000001</v>
      </c>
      <c r="O407" s="156">
        <v>2.8612500000000001</v>
      </c>
      <c r="P407" s="156">
        <v>2.8612500000000001</v>
      </c>
      <c r="Q407" s="156">
        <v>2.8612500000000001</v>
      </c>
      <c r="R407" s="156">
        <v>2.8612500000000001</v>
      </c>
      <c r="S407" s="156">
        <v>2.8612500000000001</v>
      </c>
      <c r="T407" s="156">
        <v>2.8612500000000001</v>
      </c>
      <c r="U407" s="156">
        <v>2.8612500000000001</v>
      </c>
      <c r="V407" s="156">
        <v>2.8612500000000001</v>
      </c>
      <c r="W407" s="156">
        <v>2.8612500000000001</v>
      </c>
      <c r="X407" s="156">
        <v>2.8612500000000001</v>
      </c>
      <c r="Y407" s="156">
        <v>2.8612500000000001</v>
      </c>
      <c r="Z407" s="156">
        <v>2.8612500000000001</v>
      </c>
      <c r="AA407" s="156">
        <v>2.8612500000000001</v>
      </c>
      <c r="AB407" s="156">
        <v>2.8612500000000001</v>
      </c>
      <c r="AC407" s="156">
        <v>2.8612500000000001</v>
      </c>
      <c r="AD407" s="156">
        <v>2.8612500000000001</v>
      </c>
      <c r="AE407" s="156">
        <v>2.8612500000000001</v>
      </c>
      <c r="AF407" s="156">
        <v>2.8612500000000001</v>
      </c>
      <c r="AG407" s="156">
        <v>2.8612500000000001</v>
      </c>
      <c r="AH407" s="156">
        <v>2.8612500000000001</v>
      </c>
      <c r="AI407" s="156">
        <v>2.8612500000000001</v>
      </c>
      <c r="AJ407" s="156">
        <v>2.8612500000000001</v>
      </c>
      <c r="AK407" s="156">
        <v>2.8612500000000001</v>
      </c>
      <c r="AL407" s="156">
        <v>2.8612500000000001</v>
      </c>
      <c r="AM407" s="156">
        <v>2.8612500000000001</v>
      </c>
      <c r="AN407" s="123"/>
      <c r="AO407" s="179">
        <f t="shared" si="2398"/>
        <v>2.8612499999999996</v>
      </c>
      <c r="AP407" s="179">
        <f t="shared" si="2399"/>
        <v>2.8612499999999996</v>
      </c>
      <c r="AQ407" s="179">
        <f t="shared" si="2400"/>
        <v>2.8612499999999996</v>
      </c>
    </row>
    <row r="408" spans="1:43" s="64" customFormat="1" ht="13.2" outlineLevel="1">
      <c r="A408" s="159" t="s">
        <v>119</v>
      </c>
      <c r="B408" s="126" t="s">
        <v>161</v>
      </c>
      <c r="C408" s="82"/>
      <c r="D408" s="156">
        <v>0</v>
      </c>
      <c r="E408" s="156">
        <v>0</v>
      </c>
      <c r="F408" s="156">
        <v>0</v>
      </c>
      <c r="G408" s="156">
        <v>0</v>
      </c>
      <c r="H408" s="156">
        <v>0</v>
      </c>
      <c r="I408" s="156">
        <v>0</v>
      </c>
      <c r="J408" s="156">
        <v>0</v>
      </c>
      <c r="K408" s="156">
        <v>0</v>
      </c>
      <c r="L408" s="156">
        <v>0</v>
      </c>
      <c r="M408" s="156">
        <v>0</v>
      </c>
      <c r="N408" s="156">
        <v>0</v>
      </c>
      <c r="O408" s="156">
        <v>0</v>
      </c>
      <c r="P408" s="156">
        <v>0</v>
      </c>
      <c r="Q408" s="156">
        <v>0</v>
      </c>
      <c r="R408" s="156">
        <v>0</v>
      </c>
      <c r="S408" s="156">
        <v>0</v>
      </c>
      <c r="T408" s="156">
        <v>0</v>
      </c>
      <c r="U408" s="156">
        <v>0</v>
      </c>
      <c r="V408" s="156">
        <v>0</v>
      </c>
      <c r="W408" s="156">
        <v>0</v>
      </c>
      <c r="X408" s="156">
        <v>0</v>
      </c>
      <c r="Y408" s="156">
        <v>0</v>
      </c>
      <c r="Z408" s="156">
        <v>0</v>
      </c>
      <c r="AA408" s="156">
        <v>0</v>
      </c>
      <c r="AB408" s="156">
        <v>0</v>
      </c>
      <c r="AC408" s="156">
        <v>0</v>
      </c>
      <c r="AD408" s="156">
        <v>0</v>
      </c>
      <c r="AE408" s="156">
        <v>0</v>
      </c>
      <c r="AF408" s="156">
        <v>0</v>
      </c>
      <c r="AG408" s="156">
        <v>0</v>
      </c>
      <c r="AH408" s="156">
        <v>0</v>
      </c>
      <c r="AI408" s="156">
        <v>0</v>
      </c>
      <c r="AJ408" s="156">
        <v>0</v>
      </c>
      <c r="AK408" s="156">
        <v>0</v>
      </c>
      <c r="AL408" s="156">
        <v>0</v>
      </c>
      <c r="AM408" s="156">
        <v>0</v>
      </c>
      <c r="AN408" s="123"/>
      <c r="AO408" s="179">
        <f t="shared" si="2398"/>
        <v>0</v>
      </c>
      <c r="AP408" s="179">
        <f t="shared" si="2399"/>
        <v>0</v>
      </c>
      <c r="AQ408" s="179">
        <f t="shared" si="2400"/>
        <v>0</v>
      </c>
    </row>
    <row r="409" spans="1:43" s="64" customFormat="1" ht="13.2" outlineLevel="1">
      <c r="A409" s="159" t="s">
        <v>125</v>
      </c>
      <c r="B409" s="126" t="s">
        <v>161</v>
      </c>
      <c r="C409" s="82"/>
      <c r="D409" s="156">
        <v>35.435684647302907</v>
      </c>
      <c r="E409" s="156">
        <v>35.435684647302907</v>
      </c>
      <c r="F409" s="156">
        <v>35.435684647302907</v>
      </c>
      <c r="G409" s="156">
        <v>35.435684647302907</v>
      </c>
      <c r="H409" s="156">
        <v>35.435684647302907</v>
      </c>
      <c r="I409" s="156">
        <v>35.435684647302907</v>
      </c>
      <c r="J409" s="156">
        <v>35.435684647302907</v>
      </c>
      <c r="K409" s="156">
        <v>35.435684647302907</v>
      </c>
      <c r="L409" s="156">
        <v>35.435684647302907</v>
      </c>
      <c r="M409" s="156">
        <v>35.435684647302907</v>
      </c>
      <c r="N409" s="156">
        <v>35.435684647302907</v>
      </c>
      <c r="O409" s="156">
        <v>35.435684647302907</v>
      </c>
      <c r="P409" s="156">
        <v>35.435684647302907</v>
      </c>
      <c r="Q409" s="156">
        <v>35.435684647302907</v>
      </c>
      <c r="R409" s="156">
        <v>35.435684647302907</v>
      </c>
      <c r="S409" s="156">
        <v>35.435684647302907</v>
      </c>
      <c r="T409" s="156">
        <v>35.435684647302907</v>
      </c>
      <c r="U409" s="156">
        <v>35.435684647302907</v>
      </c>
      <c r="V409" s="156">
        <v>35.435684647302907</v>
      </c>
      <c r="W409" s="156">
        <v>35.435684647302907</v>
      </c>
      <c r="X409" s="156">
        <v>35.435684647302907</v>
      </c>
      <c r="Y409" s="156">
        <v>35.435684647302907</v>
      </c>
      <c r="Z409" s="156">
        <v>35.435684647302907</v>
      </c>
      <c r="AA409" s="156">
        <v>35.435684647302907</v>
      </c>
      <c r="AB409" s="156">
        <v>35.435684647302907</v>
      </c>
      <c r="AC409" s="156">
        <v>35.435684647302907</v>
      </c>
      <c r="AD409" s="156">
        <v>35.435684647302907</v>
      </c>
      <c r="AE409" s="156">
        <v>35.435684647302907</v>
      </c>
      <c r="AF409" s="156">
        <v>35.435684647302907</v>
      </c>
      <c r="AG409" s="156">
        <v>35.435684647302907</v>
      </c>
      <c r="AH409" s="156">
        <v>35.435684647302907</v>
      </c>
      <c r="AI409" s="156">
        <v>35.435684647302907</v>
      </c>
      <c r="AJ409" s="156">
        <v>35.435684647302907</v>
      </c>
      <c r="AK409" s="156">
        <v>35.435684647302907</v>
      </c>
      <c r="AL409" s="156">
        <v>35.435684647302907</v>
      </c>
      <c r="AM409" s="156">
        <v>35.435684647302907</v>
      </c>
      <c r="AN409" s="123"/>
      <c r="AO409" s="179">
        <f t="shared" si="2398"/>
        <v>35.435684647302899</v>
      </c>
      <c r="AP409" s="179">
        <f t="shared" si="2399"/>
        <v>35.435684647302899</v>
      </c>
      <c r="AQ409" s="179">
        <f t="shared" si="2400"/>
        <v>35.435684647302899</v>
      </c>
    </row>
    <row r="410" spans="1:43" s="86" customFormat="1" ht="13.2" outlineLevel="1">
      <c r="A410" s="147" t="s">
        <v>213</v>
      </c>
      <c r="B410" s="126" t="s">
        <v>161</v>
      </c>
      <c r="C410" s="89">
        <f>SUM(C411:C415)</f>
        <v>118000.2</v>
      </c>
      <c r="D410" s="89">
        <f>SUM(D411:D415)</f>
        <v>120799</v>
      </c>
      <c r="E410" s="89">
        <f t="shared" ref="E410:AM410" si="2401">SUM(E411:E415)</f>
        <v>123690</v>
      </c>
      <c r="F410" s="89">
        <f t="shared" si="2401"/>
        <v>126636</v>
      </c>
      <c r="G410" s="89">
        <f t="shared" si="2401"/>
        <v>129669</v>
      </c>
      <c r="H410" s="89">
        <f t="shared" si="2401"/>
        <v>132762</v>
      </c>
      <c r="I410" s="89">
        <f t="shared" si="2401"/>
        <v>135944</v>
      </c>
      <c r="J410" s="89">
        <f t="shared" si="2401"/>
        <v>139182</v>
      </c>
      <c r="K410" s="89">
        <f t="shared" si="2401"/>
        <v>142515</v>
      </c>
      <c r="L410" s="89">
        <f t="shared" si="2401"/>
        <v>145905</v>
      </c>
      <c r="M410" s="89">
        <f t="shared" si="2401"/>
        <v>149387</v>
      </c>
      <c r="N410" s="89">
        <f t="shared" si="2401"/>
        <v>152963</v>
      </c>
      <c r="O410" s="89">
        <f t="shared" si="2401"/>
        <v>156601</v>
      </c>
      <c r="P410" s="89">
        <f t="shared" si="2401"/>
        <v>160331</v>
      </c>
      <c r="Q410" s="89">
        <f t="shared" si="2401"/>
        <v>164158</v>
      </c>
      <c r="R410" s="89">
        <f t="shared" si="2401"/>
        <v>168082</v>
      </c>
      <c r="S410" s="89">
        <f t="shared" si="2401"/>
        <v>172103</v>
      </c>
      <c r="T410" s="89">
        <f t="shared" si="2401"/>
        <v>176221</v>
      </c>
      <c r="U410" s="89">
        <f t="shared" si="2401"/>
        <v>180436</v>
      </c>
      <c r="V410" s="89">
        <f t="shared" si="2401"/>
        <v>184750</v>
      </c>
      <c r="W410" s="89">
        <f t="shared" si="2401"/>
        <v>189167</v>
      </c>
      <c r="X410" s="89">
        <f t="shared" si="2401"/>
        <v>193683</v>
      </c>
      <c r="Y410" s="89">
        <f t="shared" si="2401"/>
        <v>198299</v>
      </c>
      <c r="Z410" s="89">
        <f t="shared" si="2401"/>
        <v>203051</v>
      </c>
      <c r="AA410" s="89">
        <f t="shared" si="2401"/>
        <v>207908</v>
      </c>
      <c r="AB410" s="89">
        <f t="shared" si="2401"/>
        <v>212865</v>
      </c>
      <c r="AC410" s="89">
        <f t="shared" si="2401"/>
        <v>217961</v>
      </c>
      <c r="AD410" s="89">
        <f t="shared" si="2401"/>
        <v>223164</v>
      </c>
      <c r="AE410" s="89">
        <f t="shared" si="2401"/>
        <v>228508</v>
      </c>
      <c r="AF410" s="89">
        <f t="shared" si="2401"/>
        <v>233956</v>
      </c>
      <c r="AG410" s="89">
        <f t="shared" si="2401"/>
        <v>239549</v>
      </c>
      <c r="AH410" s="89">
        <f t="shared" si="2401"/>
        <v>245284</v>
      </c>
      <c r="AI410" s="89">
        <f t="shared" si="2401"/>
        <v>251167</v>
      </c>
      <c r="AJ410" s="89">
        <f t="shared" si="2401"/>
        <v>257193</v>
      </c>
      <c r="AK410" s="89">
        <f t="shared" si="2401"/>
        <v>263330</v>
      </c>
      <c r="AL410" s="89">
        <f t="shared" si="2401"/>
        <v>269614</v>
      </c>
      <c r="AM410" s="89">
        <f t="shared" si="2401"/>
        <v>276082</v>
      </c>
      <c r="AN410" s="84"/>
      <c r="AO410" s="83">
        <f>O410</f>
        <v>156601</v>
      </c>
      <c r="AP410" s="83">
        <f>AA410</f>
        <v>207908</v>
      </c>
      <c r="AQ410" s="83">
        <f>AM410</f>
        <v>276082</v>
      </c>
    </row>
    <row r="411" spans="1:43" s="64" customFormat="1" ht="13.2" outlineLevel="1">
      <c r="A411" s="159" t="s">
        <v>116</v>
      </c>
      <c r="B411" s="126" t="s">
        <v>161</v>
      </c>
      <c r="C411" s="125">
        <v>25.303000000000001</v>
      </c>
      <c r="D411" s="89">
        <f>INT(D387*D405)</f>
        <v>25</v>
      </c>
      <c r="E411" s="89">
        <f t="shared" ref="E411:AM415" si="2402">INT(E387*E405)</f>
        <v>26</v>
      </c>
      <c r="F411" s="89">
        <f t="shared" si="2402"/>
        <v>27</v>
      </c>
      <c r="G411" s="89">
        <f t="shared" si="2402"/>
        <v>27</v>
      </c>
      <c r="H411" s="89">
        <f t="shared" si="2402"/>
        <v>28</v>
      </c>
      <c r="I411" s="89">
        <f t="shared" si="2402"/>
        <v>29</v>
      </c>
      <c r="J411" s="89">
        <f t="shared" si="2402"/>
        <v>29</v>
      </c>
      <c r="K411" s="89">
        <f t="shared" si="2402"/>
        <v>30</v>
      </c>
      <c r="L411" s="89">
        <f t="shared" si="2402"/>
        <v>31</v>
      </c>
      <c r="M411" s="89">
        <f t="shared" si="2402"/>
        <v>31</v>
      </c>
      <c r="N411" s="89">
        <f t="shared" si="2402"/>
        <v>32</v>
      </c>
      <c r="O411" s="89">
        <f t="shared" si="2402"/>
        <v>33</v>
      </c>
      <c r="P411" s="89">
        <f t="shared" si="2402"/>
        <v>34</v>
      </c>
      <c r="Q411" s="89">
        <f t="shared" si="2402"/>
        <v>34</v>
      </c>
      <c r="R411" s="89">
        <f t="shared" si="2402"/>
        <v>35</v>
      </c>
      <c r="S411" s="89">
        <f t="shared" si="2402"/>
        <v>36</v>
      </c>
      <c r="T411" s="89">
        <f t="shared" si="2402"/>
        <v>37</v>
      </c>
      <c r="U411" s="89">
        <f t="shared" si="2402"/>
        <v>38</v>
      </c>
      <c r="V411" s="89">
        <f t="shared" si="2402"/>
        <v>39</v>
      </c>
      <c r="W411" s="89">
        <f t="shared" si="2402"/>
        <v>40</v>
      </c>
      <c r="X411" s="89">
        <f t="shared" si="2402"/>
        <v>41</v>
      </c>
      <c r="Y411" s="89">
        <f t="shared" si="2402"/>
        <v>42</v>
      </c>
      <c r="Z411" s="89">
        <f t="shared" si="2402"/>
        <v>43</v>
      </c>
      <c r="AA411" s="89">
        <f t="shared" si="2402"/>
        <v>44</v>
      </c>
      <c r="AB411" s="89">
        <f t="shared" si="2402"/>
        <v>45</v>
      </c>
      <c r="AC411" s="89">
        <f t="shared" si="2402"/>
        <v>46</v>
      </c>
      <c r="AD411" s="89">
        <f t="shared" si="2402"/>
        <v>47</v>
      </c>
      <c r="AE411" s="89">
        <f t="shared" si="2402"/>
        <v>48</v>
      </c>
      <c r="AF411" s="89">
        <f t="shared" si="2402"/>
        <v>49</v>
      </c>
      <c r="AG411" s="89">
        <f t="shared" si="2402"/>
        <v>50</v>
      </c>
      <c r="AH411" s="89">
        <f t="shared" si="2402"/>
        <v>51</v>
      </c>
      <c r="AI411" s="89">
        <f t="shared" si="2402"/>
        <v>53</v>
      </c>
      <c r="AJ411" s="89">
        <f t="shared" si="2402"/>
        <v>54</v>
      </c>
      <c r="AK411" s="89">
        <f t="shared" si="2402"/>
        <v>55</v>
      </c>
      <c r="AL411" s="89">
        <f t="shared" si="2402"/>
        <v>56</v>
      </c>
      <c r="AM411" s="89">
        <f t="shared" si="2402"/>
        <v>58</v>
      </c>
      <c r="AN411" s="123"/>
      <c r="AO411" s="83">
        <f t="shared" ref="AO411:AO415" si="2403">O411</f>
        <v>33</v>
      </c>
      <c r="AP411" s="83">
        <f t="shared" ref="AP411:AP415" si="2404">AA411</f>
        <v>44</v>
      </c>
      <c r="AQ411" s="83">
        <f t="shared" ref="AQ411:AQ415" si="2405">AM411</f>
        <v>58</v>
      </c>
    </row>
    <row r="412" spans="1:43" s="64" customFormat="1" ht="13.2" outlineLevel="1">
      <c r="A412" s="159" t="s">
        <v>117</v>
      </c>
      <c r="B412" s="126" t="s">
        <v>161</v>
      </c>
      <c r="C412" s="125">
        <f>295.897+7100</f>
        <v>7395.8969999999999</v>
      </c>
      <c r="D412" s="89">
        <f t="shared" ref="D412:S415" si="2406">INT(D388*D406)</f>
        <v>7573</v>
      </c>
      <c r="E412" s="89">
        <f t="shared" si="2406"/>
        <v>7754</v>
      </c>
      <c r="F412" s="89">
        <f t="shared" si="2406"/>
        <v>7940</v>
      </c>
      <c r="G412" s="89">
        <f t="shared" si="2406"/>
        <v>8130</v>
      </c>
      <c r="H412" s="89">
        <f t="shared" si="2406"/>
        <v>8325</v>
      </c>
      <c r="I412" s="89">
        <f t="shared" si="2406"/>
        <v>8525</v>
      </c>
      <c r="J412" s="89">
        <f t="shared" si="2406"/>
        <v>8729</v>
      </c>
      <c r="K412" s="89">
        <f t="shared" si="2406"/>
        <v>8939</v>
      </c>
      <c r="L412" s="89">
        <f t="shared" si="2406"/>
        <v>9153</v>
      </c>
      <c r="M412" s="89">
        <f t="shared" si="2406"/>
        <v>9373</v>
      </c>
      <c r="N412" s="89">
        <f t="shared" si="2406"/>
        <v>9597</v>
      </c>
      <c r="O412" s="89">
        <f t="shared" si="2406"/>
        <v>9828</v>
      </c>
      <c r="P412" s="89">
        <f t="shared" si="2406"/>
        <v>10063</v>
      </c>
      <c r="Q412" s="89">
        <f t="shared" si="2406"/>
        <v>10304</v>
      </c>
      <c r="R412" s="89">
        <f t="shared" si="2406"/>
        <v>10551</v>
      </c>
      <c r="S412" s="89">
        <f t="shared" si="2406"/>
        <v>10804</v>
      </c>
      <c r="T412" s="89">
        <f t="shared" si="2402"/>
        <v>11063</v>
      </c>
      <c r="U412" s="89">
        <f t="shared" si="2402"/>
        <v>11328</v>
      </c>
      <c r="V412" s="89">
        <f t="shared" si="2402"/>
        <v>11599</v>
      </c>
      <c r="W412" s="89">
        <f t="shared" si="2402"/>
        <v>11878</v>
      </c>
      <c r="X412" s="89">
        <f t="shared" si="2402"/>
        <v>12163</v>
      </c>
      <c r="Y412" s="89">
        <f t="shared" si="2402"/>
        <v>12454</v>
      </c>
      <c r="Z412" s="89">
        <f t="shared" si="2402"/>
        <v>12753</v>
      </c>
      <c r="AA412" s="89">
        <f t="shared" si="2402"/>
        <v>13059</v>
      </c>
      <c r="AB412" s="89">
        <f t="shared" si="2402"/>
        <v>13372</v>
      </c>
      <c r="AC412" s="89">
        <f t="shared" si="2402"/>
        <v>13692</v>
      </c>
      <c r="AD412" s="89">
        <f t="shared" si="2402"/>
        <v>14021</v>
      </c>
      <c r="AE412" s="89">
        <f t="shared" si="2402"/>
        <v>14357</v>
      </c>
      <c r="AF412" s="89">
        <f t="shared" si="2402"/>
        <v>14701</v>
      </c>
      <c r="AG412" s="89">
        <f t="shared" si="2402"/>
        <v>15054</v>
      </c>
      <c r="AH412" s="89">
        <f t="shared" si="2402"/>
        <v>15415</v>
      </c>
      <c r="AI412" s="89">
        <f t="shared" si="2402"/>
        <v>15785</v>
      </c>
      <c r="AJ412" s="89">
        <f t="shared" si="2402"/>
        <v>16163</v>
      </c>
      <c r="AK412" s="89">
        <f t="shared" si="2402"/>
        <v>16551</v>
      </c>
      <c r="AL412" s="89">
        <f t="shared" si="2402"/>
        <v>16948</v>
      </c>
      <c r="AM412" s="89">
        <f t="shared" si="2402"/>
        <v>17354</v>
      </c>
      <c r="AN412" s="123"/>
      <c r="AO412" s="83">
        <f t="shared" si="2403"/>
        <v>9828</v>
      </c>
      <c r="AP412" s="83">
        <f t="shared" si="2404"/>
        <v>13059</v>
      </c>
      <c r="AQ412" s="83">
        <f t="shared" si="2405"/>
        <v>17354</v>
      </c>
    </row>
    <row r="413" spans="1:43" s="64" customFormat="1" ht="13.2" outlineLevel="1">
      <c r="A413" s="159" t="s">
        <v>118</v>
      </c>
      <c r="B413" s="126" t="s">
        <v>161</v>
      </c>
      <c r="C413" s="125">
        <f>50000-24821</f>
        <v>25179</v>
      </c>
      <c r="D413" s="89">
        <f>INT(D389*D407)</f>
        <v>25782</v>
      </c>
      <c r="E413" s="89">
        <f t="shared" si="2402"/>
        <v>26400</v>
      </c>
      <c r="F413" s="89">
        <f t="shared" si="2402"/>
        <v>27033</v>
      </c>
      <c r="G413" s="89">
        <f t="shared" si="2402"/>
        <v>27679</v>
      </c>
      <c r="H413" s="89">
        <f t="shared" si="2402"/>
        <v>28343</v>
      </c>
      <c r="I413" s="89">
        <f t="shared" si="2402"/>
        <v>29021</v>
      </c>
      <c r="J413" s="89">
        <f t="shared" si="2402"/>
        <v>29716</v>
      </c>
      <c r="K413" s="89">
        <f t="shared" si="2402"/>
        <v>30429</v>
      </c>
      <c r="L413" s="89">
        <f t="shared" si="2402"/>
        <v>31159</v>
      </c>
      <c r="M413" s="89">
        <f t="shared" si="2402"/>
        <v>31905</v>
      </c>
      <c r="N413" s="89">
        <f t="shared" si="2402"/>
        <v>32669</v>
      </c>
      <c r="O413" s="89">
        <f t="shared" si="2402"/>
        <v>33453</v>
      </c>
      <c r="P413" s="89">
        <f t="shared" si="2402"/>
        <v>34254</v>
      </c>
      <c r="Q413" s="89">
        <f t="shared" si="2402"/>
        <v>35076</v>
      </c>
      <c r="R413" s="89">
        <f t="shared" si="2402"/>
        <v>35917</v>
      </c>
      <c r="S413" s="89">
        <f t="shared" si="2402"/>
        <v>36778</v>
      </c>
      <c r="T413" s="89">
        <f t="shared" si="2402"/>
        <v>37659</v>
      </c>
      <c r="U413" s="89">
        <f t="shared" si="2402"/>
        <v>38561</v>
      </c>
      <c r="V413" s="89">
        <f t="shared" si="2402"/>
        <v>39485</v>
      </c>
      <c r="W413" s="89">
        <f t="shared" si="2402"/>
        <v>40432</v>
      </c>
      <c r="X413" s="89">
        <f t="shared" si="2402"/>
        <v>41402</v>
      </c>
      <c r="Y413" s="89">
        <f t="shared" si="2402"/>
        <v>42395</v>
      </c>
      <c r="Z413" s="89">
        <f t="shared" si="2402"/>
        <v>43410</v>
      </c>
      <c r="AA413" s="89">
        <f t="shared" si="2402"/>
        <v>44452</v>
      </c>
      <c r="AB413" s="89">
        <f t="shared" si="2402"/>
        <v>45516</v>
      </c>
      <c r="AC413" s="89">
        <f t="shared" si="2402"/>
        <v>46606</v>
      </c>
      <c r="AD413" s="89">
        <f t="shared" si="2402"/>
        <v>47722</v>
      </c>
      <c r="AE413" s="89">
        <f t="shared" si="2402"/>
        <v>48867</v>
      </c>
      <c r="AF413" s="89">
        <f t="shared" si="2402"/>
        <v>50037</v>
      </c>
      <c r="AG413" s="89">
        <f t="shared" si="2402"/>
        <v>51236</v>
      </c>
      <c r="AH413" s="89">
        <f t="shared" si="2402"/>
        <v>52463</v>
      </c>
      <c r="AI413" s="89">
        <f t="shared" si="2402"/>
        <v>53722</v>
      </c>
      <c r="AJ413" s="89">
        <f t="shared" si="2402"/>
        <v>55010</v>
      </c>
      <c r="AK413" s="89">
        <f t="shared" si="2402"/>
        <v>56329</v>
      </c>
      <c r="AL413" s="89">
        <f t="shared" si="2402"/>
        <v>57679</v>
      </c>
      <c r="AM413" s="89">
        <f t="shared" si="2402"/>
        <v>59061</v>
      </c>
      <c r="AN413" s="123"/>
      <c r="AO413" s="83">
        <f t="shared" si="2403"/>
        <v>33453</v>
      </c>
      <c r="AP413" s="83">
        <f t="shared" si="2404"/>
        <v>44452</v>
      </c>
      <c r="AQ413" s="83">
        <f t="shared" si="2405"/>
        <v>59061</v>
      </c>
    </row>
    <row r="414" spans="1:43" s="64" customFormat="1" ht="13.2" outlineLevel="1">
      <c r="A414" s="159" t="s">
        <v>119</v>
      </c>
      <c r="B414" s="126" t="s">
        <v>161</v>
      </c>
      <c r="C414" s="125">
        <v>0</v>
      </c>
      <c r="D414" s="89">
        <f t="shared" si="2406"/>
        <v>0</v>
      </c>
      <c r="E414" s="89">
        <f t="shared" si="2402"/>
        <v>0</v>
      </c>
      <c r="F414" s="89">
        <f t="shared" si="2402"/>
        <v>0</v>
      </c>
      <c r="G414" s="89">
        <f t="shared" si="2402"/>
        <v>0</v>
      </c>
      <c r="H414" s="89">
        <f t="shared" si="2402"/>
        <v>0</v>
      </c>
      <c r="I414" s="89">
        <f t="shared" si="2402"/>
        <v>0</v>
      </c>
      <c r="J414" s="89">
        <f t="shared" si="2402"/>
        <v>0</v>
      </c>
      <c r="K414" s="89">
        <f t="shared" si="2402"/>
        <v>0</v>
      </c>
      <c r="L414" s="89">
        <f t="shared" si="2402"/>
        <v>0</v>
      </c>
      <c r="M414" s="89">
        <f t="shared" si="2402"/>
        <v>0</v>
      </c>
      <c r="N414" s="89">
        <f t="shared" si="2402"/>
        <v>0</v>
      </c>
      <c r="O414" s="89">
        <f t="shared" si="2402"/>
        <v>0</v>
      </c>
      <c r="P414" s="89">
        <f t="shared" si="2402"/>
        <v>0</v>
      </c>
      <c r="Q414" s="89">
        <f t="shared" si="2402"/>
        <v>0</v>
      </c>
      <c r="R414" s="89">
        <f t="shared" si="2402"/>
        <v>0</v>
      </c>
      <c r="S414" s="89">
        <f t="shared" si="2402"/>
        <v>0</v>
      </c>
      <c r="T414" s="89">
        <f t="shared" si="2402"/>
        <v>0</v>
      </c>
      <c r="U414" s="89">
        <f t="shared" si="2402"/>
        <v>0</v>
      </c>
      <c r="V414" s="89">
        <f t="shared" si="2402"/>
        <v>0</v>
      </c>
      <c r="W414" s="89">
        <f t="shared" si="2402"/>
        <v>0</v>
      </c>
      <c r="X414" s="89">
        <f t="shared" si="2402"/>
        <v>0</v>
      </c>
      <c r="Y414" s="89">
        <f t="shared" si="2402"/>
        <v>0</v>
      </c>
      <c r="Z414" s="89">
        <f t="shared" si="2402"/>
        <v>0</v>
      </c>
      <c r="AA414" s="89">
        <f t="shared" si="2402"/>
        <v>0</v>
      </c>
      <c r="AB414" s="89">
        <f t="shared" si="2402"/>
        <v>0</v>
      </c>
      <c r="AC414" s="89">
        <f t="shared" si="2402"/>
        <v>0</v>
      </c>
      <c r="AD414" s="89">
        <f t="shared" si="2402"/>
        <v>0</v>
      </c>
      <c r="AE414" s="89">
        <f t="shared" si="2402"/>
        <v>0</v>
      </c>
      <c r="AF414" s="89">
        <f t="shared" si="2402"/>
        <v>0</v>
      </c>
      <c r="AG414" s="89">
        <f t="shared" si="2402"/>
        <v>0</v>
      </c>
      <c r="AH414" s="89">
        <f t="shared" si="2402"/>
        <v>0</v>
      </c>
      <c r="AI414" s="89">
        <f t="shared" si="2402"/>
        <v>0</v>
      </c>
      <c r="AJ414" s="89">
        <f t="shared" si="2402"/>
        <v>0</v>
      </c>
      <c r="AK414" s="89">
        <f t="shared" si="2402"/>
        <v>0</v>
      </c>
      <c r="AL414" s="89">
        <f t="shared" si="2402"/>
        <v>0</v>
      </c>
      <c r="AM414" s="89">
        <f t="shared" si="2402"/>
        <v>0</v>
      </c>
      <c r="AN414" s="123"/>
      <c r="AO414" s="83">
        <f t="shared" si="2403"/>
        <v>0</v>
      </c>
      <c r="AP414" s="83">
        <f t="shared" si="2404"/>
        <v>0</v>
      </c>
      <c r="AQ414" s="83">
        <f t="shared" si="2405"/>
        <v>0</v>
      </c>
    </row>
    <row r="415" spans="1:43" s="64" customFormat="1" ht="13.2" outlineLevel="1">
      <c r="A415" s="159" t="s">
        <v>125</v>
      </c>
      <c r="B415" s="126" t="s">
        <v>161</v>
      </c>
      <c r="C415" s="125">
        <v>85400</v>
      </c>
      <c r="D415" s="89">
        <f t="shared" si="2406"/>
        <v>87419</v>
      </c>
      <c r="E415" s="89">
        <f t="shared" si="2402"/>
        <v>89510</v>
      </c>
      <c r="F415" s="89">
        <f t="shared" si="2402"/>
        <v>91636</v>
      </c>
      <c r="G415" s="89">
        <f t="shared" si="2402"/>
        <v>93833</v>
      </c>
      <c r="H415" s="89">
        <f t="shared" si="2402"/>
        <v>96066</v>
      </c>
      <c r="I415" s="89">
        <f t="shared" si="2402"/>
        <v>98369</v>
      </c>
      <c r="J415" s="89">
        <f t="shared" si="2402"/>
        <v>100708</v>
      </c>
      <c r="K415" s="89">
        <f t="shared" si="2402"/>
        <v>103117</v>
      </c>
      <c r="L415" s="89">
        <f t="shared" si="2402"/>
        <v>105562</v>
      </c>
      <c r="M415" s="89">
        <f t="shared" si="2402"/>
        <v>108078</v>
      </c>
      <c r="N415" s="89">
        <f t="shared" si="2402"/>
        <v>110665</v>
      </c>
      <c r="O415" s="89">
        <f t="shared" si="2402"/>
        <v>113287</v>
      </c>
      <c r="P415" s="89">
        <f t="shared" si="2402"/>
        <v>115980</v>
      </c>
      <c r="Q415" s="89">
        <f t="shared" si="2402"/>
        <v>118744</v>
      </c>
      <c r="R415" s="89">
        <f t="shared" si="2402"/>
        <v>121579</v>
      </c>
      <c r="S415" s="89">
        <f t="shared" si="2402"/>
        <v>124485</v>
      </c>
      <c r="T415" s="89">
        <f t="shared" si="2402"/>
        <v>127462</v>
      </c>
      <c r="U415" s="89">
        <f t="shared" si="2402"/>
        <v>130509</v>
      </c>
      <c r="V415" s="89">
        <f t="shared" si="2402"/>
        <v>133627</v>
      </c>
      <c r="W415" s="89">
        <f t="shared" si="2402"/>
        <v>136817</v>
      </c>
      <c r="X415" s="89">
        <f t="shared" si="2402"/>
        <v>140077</v>
      </c>
      <c r="Y415" s="89">
        <f t="shared" si="2402"/>
        <v>143408</v>
      </c>
      <c r="Z415" s="89">
        <f t="shared" si="2402"/>
        <v>146845</v>
      </c>
      <c r="AA415" s="89">
        <f t="shared" si="2402"/>
        <v>150353</v>
      </c>
      <c r="AB415" s="89">
        <f t="shared" si="2402"/>
        <v>153932</v>
      </c>
      <c r="AC415" s="89">
        <f t="shared" si="2402"/>
        <v>157617</v>
      </c>
      <c r="AD415" s="89">
        <f t="shared" si="2402"/>
        <v>161374</v>
      </c>
      <c r="AE415" s="89">
        <f t="shared" si="2402"/>
        <v>165236</v>
      </c>
      <c r="AF415" s="89">
        <f t="shared" si="2402"/>
        <v>169169</v>
      </c>
      <c r="AG415" s="89">
        <f t="shared" si="2402"/>
        <v>173209</v>
      </c>
      <c r="AH415" s="89">
        <f t="shared" si="2402"/>
        <v>177355</v>
      </c>
      <c r="AI415" s="89">
        <f t="shared" si="2402"/>
        <v>181607</v>
      </c>
      <c r="AJ415" s="89">
        <f t="shared" si="2402"/>
        <v>185966</v>
      </c>
      <c r="AK415" s="89">
        <f t="shared" si="2402"/>
        <v>190395</v>
      </c>
      <c r="AL415" s="89">
        <f t="shared" si="2402"/>
        <v>194931</v>
      </c>
      <c r="AM415" s="89">
        <f t="shared" si="2402"/>
        <v>199609</v>
      </c>
      <c r="AN415" s="123"/>
      <c r="AO415" s="83">
        <f t="shared" si="2403"/>
        <v>113287</v>
      </c>
      <c r="AP415" s="83">
        <f t="shared" si="2404"/>
        <v>150353</v>
      </c>
      <c r="AQ415" s="83">
        <f t="shared" si="2405"/>
        <v>199609</v>
      </c>
    </row>
    <row r="416" spans="1:43" s="64" customFormat="1" ht="13.2" outlineLevel="1">
      <c r="A416" s="147" t="s">
        <v>170</v>
      </c>
      <c r="B416" s="126" t="s">
        <v>168</v>
      </c>
      <c r="C416" s="163"/>
      <c r="D416" s="149">
        <f>SUMPRODUCT(D417:D421,D411:D415)/D410</f>
        <v>6.2086606677207593E-7</v>
      </c>
      <c r="E416" s="149">
        <f>SUMPRODUCT(E417:E421,E411:E415)/E410</f>
        <v>6.3060878001455248E-7</v>
      </c>
      <c r="F416" s="149">
        <f t="shared" ref="F416:AM416" si="2407">SUMPRODUCT(F417:F421,F411:F415)/F410</f>
        <v>6.3962854164692509E-7</v>
      </c>
      <c r="G416" s="149">
        <f t="shared" si="2407"/>
        <v>6.2466742243712841E-7</v>
      </c>
      <c r="H416" s="149">
        <f t="shared" si="2407"/>
        <v>6.3271116735210382E-7</v>
      </c>
      <c r="I416" s="149">
        <f t="shared" si="2407"/>
        <v>6.3996939916436184E-7</v>
      </c>
      <c r="J416" s="149">
        <f t="shared" si="2407"/>
        <v>6.2508082941759717E-7</v>
      </c>
      <c r="K416" s="149">
        <f t="shared" si="2407"/>
        <v>6.3151247237132933E-7</v>
      </c>
      <c r="L416" s="149">
        <f t="shared" si="2407"/>
        <v>6.3740104862753158E-7</v>
      </c>
      <c r="M416" s="149">
        <f t="shared" si="2407"/>
        <v>6.2254413034601408E-7</v>
      </c>
      <c r="N416" s="149">
        <f t="shared" si="2407"/>
        <v>6.276027536070815E-7</v>
      </c>
      <c r="O416" s="149">
        <f t="shared" si="2407"/>
        <v>6.3217987113747683E-7</v>
      </c>
      <c r="P416" s="149">
        <f t="shared" si="2407"/>
        <v>6.3618389456811226E-7</v>
      </c>
      <c r="Q416" s="149">
        <f t="shared" si="2407"/>
        <v>6.2135259932504052E-7</v>
      </c>
      <c r="R416" s="149">
        <f t="shared" si="2407"/>
        <v>6.2469508930165035E-7</v>
      </c>
      <c r="S416" s="149">
        <f t="shared" si="2407"/>
        <v>6.2753118771898219E-7</v>
      </c>
      <c r="T416" s="149">
        <f t="shared" si="2407"/>
        <v>6.2989087566181102E-7</v>
      </c>
      <c r="U416" s="149">
        <f t="shared" si="2407"/>
        <v>6.3180296614866211E-7</v>
      </c>
      <c r="V416" s="149">
        <f t="shared" si="2407"/>
        <v>6.332882273342355E-7</v>
      </c>
      <c r="W416" s="149">
        <f t="shared" si="2407"/>
        <v>6.3436011566499441E-7</v>
      </c>
      <c r="X416" s="149">
        <f t="shared" si="2407"/>
        <v>6.3505831694056778E-7</v>
      </c>
      <c r="Y416" s="149">
        <f t="shared" si="2407"/>
        <v>6.3540411197232465E-7</v>
      </c>
      <c r="Z416" s="149">
        <f t="shared" si="2407"/>
        <v>6.3530837080339419E-7</v>
      </c>
      <c r="AA416" s="149">
        <f t="shared" si="2407"/>
        <v>6.3489620409027068E-7</v>
      </c>
      <c r="AB416" s="149">
        <f t="shared" si="2407"/>
        <v>6.3420477767599187E-7</v>
      </c>
      <c r="AC416" s="149">
        <f t="shared" si="2407"/>
        <v>6.3314079124247004E-7</v>
      </c>
      <c r="AD416" s="149">
        <f t="shared" si="2407"/>
        <v>6.3182233693606506E-7</v>
      </c>
      <c r="AE416" s="149">
        <f t="shared" si="2407"/>
        <v>6.3017487352740393E-7</v>
      </c>
      <c r="AF416" s="149">
        <f t="shared" si="2407"/>
        <v>6.2832327446186464E-7</v>
      </c>
      <c r="AG416" s="149">
        <f t="shared" si="2407"/>
        <v>6.2617669036397564E-7</v>
      </c>
      <c r="AH416" s="149">
        <f t="shared" si="2407"/>
        <v>6.2376673570228793E-7</v>
      </c>
      <c r="AI416" s="149">
        <f t="shared" si="2407"/>
        <v>6.3304494619117958E-7</v>
      </c>
      <c r="AJ416" s="149">
        <f t="shared" si="2407"/>
        <v>6.298771739510796E-7</v>
      </c>
      <c r="AK416" s="149">
        <f t="shared" si="2407"/>
        <v>6.2659021000265833E-7</v>
      </c>
      <c r="AL416" s="149">
        <f t="shared" si="2407"/>
        <v>6.2311304309123413E-7</v>
      </c>
      <c r="AM416" s="149">
        <f t="shared" si="2407"/>
        <v>6.3024753515259963E-7</v>
      </c>
      <c r="AN416" s="123"/>
      <c r="AO416" s="180">
        <f>AVERAGE(D416:O416)</f>
        <v>6.3039770690784808E-7</v>
      </c>
      <c r="AP416" s="180">
        <f>AVERAGE(P416:AA416)</f>
        <v>6.3164766329417043E-7</v>
      </c>
      <c r="AQ416" s="180">
        <f>AVERAGE(AB416:AM416)</f>
        <v>6.2920686569156753E-7</v>
      </c>
    </row>
    <row r="417" spans="1:43" s="64" customFormat="1" ht="13.2" outlineLevel="1">
      <c r="A417" s="159" t="s">
        <v>116</v>
      </c>
      <c r="B417" s="126" t="s">
        <v>161</v>
      </c>
      <c r="C417" s="82"/>
      <c r="D417" s="133">
        <v>3.0000000000000001E-3</v>
      </c>
      <c r="E417" s="133">
        <v>3.0000000000000001E-3</v>
      </c>
      <c r="F417" s="133">
        <v>3.0000000000000001E-3</v>
      </c>
      <c r="G417" s="133">
        <v>3.0000000000000001E-3</v>
      </c>
      <c r="H417" s="133">
        <v>3.0000000000000001E-3</v>
      </c>
      <c r="I417" s="133">
        <v>3.0000000000000001E-3</v>
      </c>
      <c r="J417" s="133">
        <v>3.0000000000000001E-3</v>
      </c>
      <c r="K417" s="133">
        <v>3.0000000000000001E-3</v>
      </c>
      <c r="L417" s="133">
        <v>3.0000000000000001E-3</v>
      </c>
      <c r="M417" s="133">
        <v>3.0000000000000001E-3</v>
      </c>
      <c r="N417" s="133">
        <v>3.0000000000000001E-3</v>
      </c>
      <c r="O417" s="133">
        <v>3.0000000000000001E-3</v>
      </c>
      <c r="P417" s="133">
        <v>3.0000000000000001E-3</v>
      </c>
      <c r="Q417" s="133">
        <v>3.0000000000000001E-3</v>
      </c>
      <c r="R417" s="133">
        <v>3.0000000000000001E-3</v>
      </c>
      <c r="S417" s="133">
        <v>3.0000000000000001E-3</v>
      </c>
      <c r="T417" s="133">
        <v>3.0000000000000001E-3</v>
      </c>
      <c r="U417" s="133">
        <v>3.0000000000000001E-3</v>
      </c>
      <c r="V417" s="133">
        <v>3.0000000000000001E-3</v>
      </c>
      <c r="W417" s="133">
        <v>3.0000000000000001E-3</v>
      </c>
      <c r="X417" s="133">
        <v>3.0000000000000001E-3</v>
      </c>
      <c r="Y417" s="133">
        <v>3.0000000000000001E-3</v>
      </c>
      <c r="Z417" s="133">
        <v>3.0000000000000001E-3</v>
      </c>
      <c r="AA417" s="133">
        <v>3.0000000000000001E-3</v>
      </c>
      <c r="AB417" s="133">
        <v>3.0000000000000001E-3</v>
      </c>
      <c r="AC417" s="133">
        <v>3.0000000000000001E-3</v>
      </c>
      <c r="AD417" s="133">
        <v>3.0000000000000001E-3</v>
      </c>
      <c r="AE417" s="133">
        <v>3.0000000000000001E-3</v>
      </c>
      <c r="AF417" s="133">
        <v>3.0000000000000001E-3</v>
      </c>
      <c r="AG417" s="133">
        <v>3.0000000000000001E-3</v>
      </c>
      <c r="AH417" s="133">
        <v>3.0000000000000001E-3</v>
      </c>
      <c r="AI417" s="133">
        <v>3.0000000000000001E-3</v>
      </c>
      <c r="AJ417" s="133">
        <v>3.0000000000000001E-3</v>
      </c>
      <c r="AK417" s="133">
        <v>3.0000000000000001E-3</v>
      </c>
      <c r="AL417" s="133">
        <v>3.0000000000000001E-3</v>
      </c>
      <c r="AM417" s="133">
        <v>3.0000000000000001E-3</v>
      </c>
      <c r="AN417" s="123"/>
      <c r="AO417" s="180">
        <f t="shared" ref="AO417:AO422" si="2408">AVERAGE(D417:O417)</f>
        <v>2.9999999999999996E-3</v>
      </c>
      <c r="AP417" s="180">
        <f t="shared" ref="AP417:AP422" si="2409">AVERAGE(P417:AA417)</f>
        <v>2.9999999999999996E-3</v>
      </c>
      <c r="AQ417" s="180">
        <f t="shared" ref="AQ417:AQ422" si="2410">AVERAGE(AB417:AM417)</f>
        <v>2.9999999999999996E-3</v>
      </c>
    </row>
    <row r="418" spans="1:43" s="64" customFormat="1" ht="13.2" outlineLevel="1">
      <c r="A418" s="159" t="s">
        <v>117</v>
      </c>
      <c r="B418" s="126" t="s">
        <v>161</v>
      </c>
      <c r="C418" s="82"/>
      <c r="D418" s="133">
        <v>0</v>
      </c>
      <c r="E418" s="133">
        <v>0</v>
      </c>
      <c r="F418" s="133">
        <v>0</v>
      </c>
      <c r="G418" s="133">
        <v>0</v>
      </c>
      <c r="H418" s="133">
        <v>0</v>
      </c>
      <c r="I418" s="133">
        <v>0</v>
      </c>
      <c r="J418" s="133">
        <v>0</v>
      </c>
      <c r="K418" s="133">
        <v>0</v>
      </c>
      <c r="L418" s="133">
        <v>0</v>
      </c>
      <c r="M418" s="133">
        <v>0</v>
      </c>
      <c r="N418" s="133">
        <v>0</v>
      </c>
      <c r="O418" s="133">
        <v>0</v>
      </c>
      <c r="P418" s="133">
        <v>0</v>
      </c>
      <c r="Q418" s="133">
        <v>0</v>
      </c>
      <c r="R418" s="133">
        <v>0</v>
      </c>
      <c r="S418" s="133">
        <v>0</v>
      </c>
      <c r="T418" s="133">
        <v>0</v>
      </c>
      <c r="U418" s="133">
        <v>0</v>
      </c>
      <c r="V418" s="133">
        <v>0</v>
      </c>
      <c r="W418" s="133">
        <v>0</v>
      </c>
      <c r="X418" s="133">
        <v>0</v>
      </c>
      <c r="Y418" s="133">
        <v>0</v>
      </c>
      <c r="Z418" s="133">
        <v>0</v>
      </c>
      <c r="AA418" s="133">
        <v>0</v>
      </c>
      <c r="AB418" s="133">
        <v>0</v>
      </c>
      <c r="AC418" s="133">
        <v>0</v>
      </c>
      <c r="AD418" s="133">
        <v>0</v>
      </c>
      <c r="AE418" s="133">
        <v>0</v>
      </c>
      <c r="AF418" s="133">
        <v>0</v>
      </c>
      <c r="AG418" s="133">
        <v>0</v>
      </c>
      <c r="AH418" s="133">
        <v>0</v>
      </c>
      <c r="AI418" s="133">
        <v>0</v>
      </c>
      <c r="AJ418" s="133">
        <v>0</v>
      </c>
      <c r="AK418" s="133">
        <v>0</v>
      </c>
      <c r="AL418" s="133">
        <v>0</v>
      </c>
      <c r="AM418" s="133">
        <v>0</v>
      </c>
      <c r="AN418" s="123"/>
      <c r="AO418" s="180">
        <f t="shared" si="2408"/>
        <v>0</v>
      </c>
      <c r="AP418" s="180">
        <f t="shared" si="2409"/>
        <v>0</v>
      </c>
      <c r="AQ418" s="180">
        <f t="shared" si="2410"/>
        <v>0</v>
      </c>
    </row>
    <row r="419" spans="1:43" s="64" customFormat="1" ht="13.2" outlineLevel="1">
      <c r="A419" s="159" t="s">
        <v>118</v>
      </c>
      <c r="B419" s="126" t="s">
        <v>161</v>
      </c>
      <c r="C419" s="82"/>
      <c r="D419" s="133">
        <v>0</v>
      </c>
      <c r="E419" s="133">
        <v>0</v>
      </c>
      <c r="F419" s="133">
        <v>0</v>
      </c>
      <c r="G419" s="133">
        <v>0</v>
      </c>
      <c r="H419" s="133">
        <v>0</v>
      </c>
      <c r="I419" s="133">
        <v>0</v>
      </c>
      <c r="J419" s="133">
        <v>0</v>
      </c>
      <c r="K419" s="133">
        <v>0</v>
      </c>
      <c r="L419" s="133">
        <v>0</v>
      </c>
      <c r="M419" s="133">
        <v>0</v>
      </c>
      <c r="N419" s="133">
        <v>0</v>
      </c>
      <c r="O419" s="133">
        <v>0</v>
      </c>
      <c r="P419" s="133">
        <v>0</v>
      </c>
      <c r="Q419" s="133">
        <v>0</v>
      </c>
      <c r="R419" s="133">
        <v>0</v>
      </c>
      <c r="S419" s="133">
        <v>0</v>
      </c>
      <c r="T419" s="133">
        <v>0</v>
      </c>
      <c r="U419" s="133">
        <v>0</v>
      </c>
      <c r="V419" s="133">
        <v>0</v>
      </c>
      <c r="W419" s="133">
        <v>0</v>
      </c>
      <c r="X419" s="133">
        <v>0</v>
      </c>
      <c r="Y419" s="133">
        <v>0</v>
      </c>
      <c r="Z419" s="133">
        <v>0</v>
      </c>
      <c r="AA419" s="133">
        <v>0</v>
      </c>
      <c r="AB419" s="133">
        <v>0</v>
      </c>
      <c r="AC419" s="133">
        <v>0</v>
      </c>
      <c r="AD419" s="133">
        <v>0</v>
      </c>
      <c r="AE419" s="133">
        <v>0</v>
      </c>
      <c r="AF419" s="133">
        <v>0</v>
      </c>
      <c r="AG419" s="133">
        <v>0</v>
      </c>
      <c r="AH419" s="133">
        <v>0</v>
      </c>
      <c r="AI419" s="133">
        <v>0</v>
      </c>
      <c r="AJ419" s="133">
        <v>0</v>
      </c>
      <c r="AK419" s="133">
        <v>0</v>
      </c>
      <c r="AL419" s="133">
        <v>0</v>
      </c>
      <c r="AM419" s="133">
        <v>0</v>
      </c>
      <c r="AN419" s="123"/>
      <c r="AO419" s="180">
        <f t="shared" si="2408"/>
        <v>0</v>
      </c>
      <c r="AP419" s="180">
        <f t="shared" si="2409"/>
        <v>0</v>
      </c>
      <c r="AQ419" s="180">
        <f t="shared" si="2410"/>
        <v>0</v>
      </c>
    </row>
    <row r="420" spans="1:43" s="64" customFormat="1" ht="13.2" outlineLevel="1">
      <c r="A420" s="159" t="s">
        <v>119</v>
      </c>
      <c r="B420" s="126" t="s">
        <v>161</v>
      </c>
      <c r="C420" s="82"/>
      <c r="D420" s="133">
        <v>0</v>
      </c>
      <c r="E420" s="133">
        <v>0</v>
      </c>
      <c r="F420" s="133">
        <v>0</v>
      </c>
      <c r="G420" s="133">
        <v>0</v>
      </c>
      <c r="H420" s="133">
        <v>0</v>
      </c>
      <c r="I420" s="133">
        <v>0</v>
      </c>
      <c r="J420" s="133">
        <v>0</v>
      </c>
      <c r="K420" s="133">
        <v>0</v>
      </c>
      <c r="L420" s="133">
        <v>0</v>
      </c>
      <c r="M420" s="133">
        <v>0</v>
      </c>
      <c r="N420" s="133">
        <v>0</v>
      </c>
      <c r="O420" s="133">
        <v>0</v>
      </c>
      <c r="P420" s="133">
        <v>0</v>
      </c>
      <c r="Q420" s="133">
        <v>0</v>
      </c>
      <c r="R420" s="133">
        <v>0</v>
      </c>
      <c r="S420" s="133">
        <v>0</v>
      </c>
      <c r="T420" s="133">
        <v>0</v>
      </c>
      <c r="U420" s="133">
        <v>0</v>
      </c>
      <c r="V420" s="133">
        <v>0</v>
      </c>
      <c r="W420" s="133">
        <v>0</v>
      </c>
      <c r="X420" s="133">
        <v>0</v>
      </c>
      <c r="Y420" s="133">
        <v>0</v>
      </c>
      <c r="Z420" s="133">
        <v>0</v>
      </c>
      <c r="AA420" s="133">
        <v>0</v>
      </c>
      <c r="AB420" s="133">
        <v>0</v>
      </c>
      <c r="AC420" s="133">
        <v>0</v>
      </c>
      <c r="AD420" s="133">
        <v>0</v>
      </c>
      <c r="AE420" s="133">
        <v>0</v>
      </c>
      <c r="AF420" s="133">
        <v>0</v>
      </c>
      <c r="AG420" s="133">
        <v>0</v>
      </c>
      <c r="AH420" s="133">
        <v>0</v>
      </c>
      <c r="AI420" s="133">
        <v>0</v>
      </c>
      <c r="AJ420" s="133">
        <v>0</v>
      </c>
      <c r="AK420" s="133">
        <v>0</v>
      </c>
      <c r="AL420" s="133">
        <v>0</v>
      </c>
      <c r="AM420" s="133">
        <v>0</v>
      </c>
      <c r="AN420" s="123"/>
      <c r="AO420" s="180">
        <f t="shared" si="2408"/>
        <v>0</v>
      </c>
      <c r="AP420" s="180">
        <f t="shared" si="2409"/>
        <v>0</v>
      </c>
      <c r="AQ420" s="180">
        <f t="shared" si="2410"/>
        <v>0</v>
      </c>
    </row>
    <row r="421" spans="1:43" s="64" customFormat="1" ht="13.2" outlineLevel="1">
      <c r="A421" s="159" t="s">
        <v>125</v>
      </c>
      <c r="B421" s="126" t="s">
        <v>161</v>
      </c>
      <c r="C421" s="82"/>
      <c r="D421" s="133">
        <v>0</v>
      </c>
      <c r="E421" s="133">
        <v>0</v>
      </c>
      <c r="F421" s="133">
        <v>0</v>
      </c>
      <c r="G421" s="133">
        <v>0</v>
      </c>
      <c r="H421" s="133">
        <v>0</v>
      </c>
      <c r="I421" s="133">
        <v>0</v>
      </c>
      <c r="J421" s="133">
        <v>0</v>
      </c>
      <c r="K421" s="133">
        <v>0</v>
      </c>
      <c r="L421" s="133">
        <v>0</v>
      </c>
      <c r="M421" s="133">
        <v>0</v>
      </c>
      <c r="N421" s="133">
        <v>0</v>
      </c>
      <c r="O421" s="133">
        <v>0</v>
      </c>
      <c r="P421" s="133">
        <v>0</v>
      </c>
      <c r="Q421" s="133">
        <v>0</v>
      </c>
      <c r="R421" s="133">
        <v>0</v>
      </c>
      <c r="S421" s="133">
        <v>0</v>
      </c>
      <c r="T421" s="133">
        <v>0</v>
      </c>
      <c r="U421" s="133">
        <v>0</v>
      </c>
      <c r="V421" s="133">
        <v>0</v>
      </c>
      <c r="W421" s="133">
        <v>0</v>
      </c>
      <c r="X421" s="133">
        <v>0</v>
      </c>
      <c r="Y421" s="133">
        <v>0</v>
      </c>
      <c r="Z421" s="133">
        <v>0</v>
      </c>
      <c r="AA421" s="133">
        <v>0</v>
      </c>
      <c r="AB421" s="133">
        <v>0</v>
      </c>
      <c r="AC421" s="133">
        <v>0</v>
      </c>
      <c r="AD421" s="133">
        <v>0</v>
      </c>
      <c r="AE421" s="133">
        <v>0</v>
      </c>
      <c r="AF421" s="133">
        <v>0</v>
      </c>
      <c r="AG421" s="133">
        <v>0</v>
      </c>
      <c r="AH421" s="133">
        <v>0</v>
      </c>
      <c r="AI421" s="133">
        <v>0</v>
      </c>
      <c r="AJ421" s="133">
        <v>0</v>
      </c>
      <c r="AK421" s="133">
        <v>0</v>
      </c>
      <c r="AL421" s="133">
        <v>0</v>
      </c>
      <c r="AM421" s="133">
        <v>0</v>
      </c>
      <c r="AN421" s="123"/>
      <c r="AO421" s="180">
        <f t="shared" si="2408"/>
        <v>0</v>
      </c>
      <c r="AP421" s="180">
        <f t="shared" si="2409"/>
        <v>0</v>
      </c>
      <c r="AQ421" s="180">
        <f t="shared" si="2410"/>
        <v>0</v>
      </c>
    </row>
    <row r="422" spans="1:43" s="64" customFormat="1" ht="13.2" outlineLevel="1">
      <c r="A422" s="147" t="s">
        <v>171</v>
      </c>
      <c r="B422" s="126" t="s">
        <v>168</v>
      </c>
      <c r="C422" s="82"/>
      <c r="D422" s="133">
        <v>8.3999999999999991E-2</v>
      </c>
      <c r="E422" s="133">
        <v>8.3999999999999991E-2</v>
      </c>
      <c r="F422" s="133">
        <v>8.3999999999999991E-2</v>
      </c>
      <c r="G422" s="133">
        <v>8.3999999999999991E-2</v>
      </c>
      <c r="H422" s="133">
        <v>8.3999999999999991E-2</v>
      </c>
      <c r="I422" s="133">
        <v>8.3999999999999991E-2</v>
      </c>
      <c r="J422" s="133">
        <v>8.3999999999999991E-2</v>
      </c>
      <c r="K422" s="133">
        <v>8.3999999999999991E-2</v>
      </c>
      <c r="L422" s="133">
        <v>8.3999999999999991E-2</v>
      </c>
      <c r="M422" s="133">
        <v>8.3999999999999991E-2</v>
      </c>
      <c r="N422" s="133">
        <v>8.3999999999999991E-2</v>
      </c>
      <c r="O422" s="133">
        <v>8.3999999999999991E-2</v>
      </c>
      <c r="P422" s="133">
        <v>8.3999999999999991E-2</v>
      </c>
      <c r="Q422" s="133">
        <v>8.3999999999999991E-2</v>
      </c>
      <c r="R422" s="133">
        <v>8.3999999999999991E-2</v>
      </c>
      <c r="S422" s="133">
        <v>8.3999999999999991E-2</v>
      </c>
      <c r="T422" s="133">
        <v>8.3999999999999991E-2</v>
      </c>
      <c r="U422" s="133">
        <v>8.3999999999999991E-2</v>
      </c>
      <c r="V422" s="133">
        <v>8.3999999999999991E-2</v>
      </c>
      <c r="W422" s="133">
        <v>8.3999999999999991E-2</v>
      </c>
      <c r="X422" s="133">
        <v>8.3999999999999991E-2</v>
      </c>
      <c r="Y422" s="133">
        <v>8.3999999999999991E-2</v>
      </c>
      <c r="Z422" s="133">
        <v>8.3999999999999991E-2</v>
      </c>
      <c r="AA422" s="133">
        <v>8.3999999999999991E-2</v>
      </c>
      <c r="AB422" s="133">
        <v>8.3999999999999991E-2</v>
      </c>
      <c r="AC422" s="133">
        <v>8.3999999999999991E-2</v>
      </c>
      <c r="AD422" s="133">
        <v>8.3999999999999991E-2</v>
      </c>
      <c r="AE422" s="133">
        <v>8.3999999999999991E-2</v>
      </c>
      <c r="AF422" s="133">
        <v>8.3999999999999991E-2</v>
      </c>
      <c r="AG422" s="133">
        <v>8.3999999999999991E-2</v>
      </c>
      <c r="AH422" s="133">
        <v>8.3999999999999991E-2</v>
      </c>
      <c r="AI422" s="133">
        <v>8.3999999999999991E-2</v>
      </c>
      <c r="AJ422" s="133">
        <v>8.3999999999999991E-2</v>
      </c>
      <c r="AK422" s="133">
        <v>8.3999999999999991E-2</v>
      </c>
      <c r="AL422" s="133">
        <v>8.3999999999999991E-2</v>
      </c>
      <c r="AM422" s="133">
        <v>8.3999999999999991E-2</v>
      </c>
      <c r="AN422" s="123"/>
      <c r="AO422" s="180">
        <f t="shared" si="2408"/>
        <v>8.3999999999999977E-2</v>
      </c>
      <c r="AP422" s="180">
        <f t="shared" si="2409"/>
        <v>8.3999999999999977E-2</v>
      </c>
      <c r="AQ422" s="180">
        <f t="shared" si="2410"/>
        <v>8.3999999999999977E-2</v>
      </c>
    </row>
    <row r="423" spans="1:43" s="64" customFormat="1" ht="13.2" outlineLevel="1">
      <c r="A423" s="147" t="s">
        <v>214</v>
      </c>
      <c r="B423" s="126" t="s">
        <v>161</v>
      </c>
      <c r="C423" s="82"/>
      <c r="D423" s="132">
        <f>SUM(D424:D428)</f>
        <v>-6.2878749999999992E-3</v>
      </c>
      <c r="E423" s="132">
        <f>SUM(E424:E428)</f>
        <v>-6.3749999999999996E-3</v>
      </c>
      <c r="F423" s="132">
        <f t="shared" ref="F423:AM423" si="2411">SUM(F424:F428)</f>
        <v>-6.6249999999999998E-3</v>
      </c>
      <c r="G423" s="132">
        <f t="shared" si="2411"/>
        <v>-6.7499999999999999E-3</v>
      </c>
      <c r="H423" s="132">
        <f t="shared" si="2411"/>
        <v>-6.875E-3</v>
      </c>
      <c r="I423" s="132">
        <f t="shared" si="2411"/>
        <v>-7.1250000000000003E-3</v>
      </c>
      <c r="J423" s="132">
        <f t="shared" si="2411"/>
        <v>-7.2500000000000004E-3</v>
      </c>
      <c r="K423" s="132">
        <f t="shared" si="2411"/>
        <v>-7.3749999999999996E-3</v>
      </c>
      <c r="L423" s="132">
        <f t="shared" si="2411"/>
        <v>-7.6249999999999998E-3</v>
      </c>
      <c r="M423" s="132">
        <f t="shared" si="2411"/>
        <v>-7.7499999999999999E-3</v>
      </c>
      <c r="N423" s="132">
        <f t="shared" si="2411"/>
        <v>-7.8750000000000001E-3</v>
      </c>
      <c r="O423" s="132">
        <f t="shared" si="2411"/>
        <v>-8.1250000000000003E-3</v>
      </c>
      <c r="P423" s="132">
        <f t="shared" si="2411"/>
        <v>-8.3750000000000005E-3</v>
      </c>
      <c r="Q423" s="132">
        <f t="shared" si="2411"/>
        <v>-8.5000000000000006E-3</v>
      </c>
      <c r="R423" s="132">
        <f t="shared" si="2411"/>
        <v>-8.6250000000000007E-3</v>
      </c>
      <c r="S423" s="132">
        <f t="shared" si="2411"/>
        <v>-8.8749999999999992E-3</v>
      </c>
      <c r="T423" s="132">
        <f t="shared" si="2411"/>
        <v>-9.1249999999999994E-3</v>
      </c>
      <c r="U423" s="132">
        <f t="shared" si="2411"/>
        <v>-9.3749999999999997E-3</v>
      </c>
      <c r="V423" s="132">
        <f t="shared" si="2411"/>
        <v>-9.6249999999999999E-3</v>
      </c>
      <c r="W423" s="132">
        <f t="shared" si="2411"/>
        <v>-9.8750000000000001E-3</v>
      </c>
      <c r="X423" s="132">
        <f t="shared" si="2411"/>
        <v>-1.0125E-2</v>
      </c>
      <c r="Y423" s="132">
        <f t="shared" si="2411"/>
        <v>-1.0375000000000001E-2</v>
      </c>
      <c r="Z423" s="132">
        <f t="shared" si="2411"/>
        <v>-1.0625000000000001E-2</v>
      </c>
      <c r="AA423" s="132">
        <f t="shared" si="2411"/>
        <v>-1.0875000000000001E-2</v>
      </c>
      <c r="AB423" s="132">
        <f t="shared" si="2411"/>
        <v>-1.1125000000000001E-2</v>
      </c>
      <c r="AC423" s="132">
        <f t="shared" si="2411"/>
        <v>-1.1375000000000001E-2</v>
      </c>
      <c r="AD423" s="132">
        <f t="shared" si="2411"/>
        <v>-1.1625000000000002E-2</v>
      </c>
      <c r="AE423" s="132">
        <f t="shared" si="2411"/>
        <v>-1.1875000000000002E-2</v>
      </c>
      <c r="AF423" s="132">
        <f t="shared" si="2411"/>
        <v>-1.2124999999999999E-2</v>
      </c>
      <c r="AG423" s="132">
        <f t="shared" si="2411"/>
        <v>-1.2374999999999999E-2</v>
      </c>
      <c r="AH423" s="132">
        <f t="shared" si="2411"/>
        <v>-1.2624999999999999E-2</v>
      </c>
      <c r="AI423" s="132">
        <f t="shared" si="2411"/>
        <v>-1.2999999999999999E-2</v>
      </c>
      <c r="AJ423" s="132">
        <f t="shared" si="2411"/>
        <v>-1.3375E-2</v>
      </c>
      <c r="AK423" s="132">
        <f t="shared" si="2411"/>
        <v>-1.3625E-2</v>
      </c>
      <c r="AL423" s="132">
        <f t="shared" si="2411"/>
        <v>-1.3875E-2</v>
      </c>
      <c r="AM423" s="132">
        <f t="shared" si="2411"/>
        <v>-1.4250000000000001E-2</v>
      </c>
      <c r="AN423" s="123"/>
      <c r="AO423" s="83">
        <f>SUM(D423:O423)</f>
        <v>-8.6037874999999986E-2</v>
      </c>
      <c r="AP423" s="83">
        <f>SUM(P423:AA423)</f>
        <v>-0.11437499999999998</v>
      </c>
      <c r="AQ423" s="83">
        <f>SUM(AB423:AM423)</f>
        <v>-0.15125000000000002</v>
      </c>
    </row>
    <row r="424" spans="1:43" s="64" customFormat="1" ht="13.2" outlineLevel="1">
      <c r="A424" s="159" t="s">
        <v>116</v>
      </c>
      <c r="B424" s="126" t="s">
        <v>161</v>
      </c>
      <c r="C424" s="82"/>
      <c r="D424" s="132">
        <f>-(C411+D411)/2*D417/12</f>
        <v>-6.2878749999999992E-3</v>
      </c>
      <c r="E424" s="132">
        <f>-(D411+E411)/2*E417/12</f>
        <v>-6.3749999999999996E-3</v>
      </c>
      <c r="F424" s="132">
        <f t="shared" ref="F424:F428" si="2412">-(E411+F411)/2*F417/12</f>
        <v>-6.6249999999999998E-3</v>
      </c>
      <c r="G424" s="132">
        <f t="shared" ref="G424:G428" si="2413">-(F411+G411)/2*G417/12</f>
        <v>-6.7499999999999999E-3</v>
      </c>
      <c r="H424" s="132">
        <f t="shared" ref="H424:H428" si="2414">-(G411+H411)/2*H417/12</f>
        <v>-6.875E-3</v>
      </c>
      <c r="I424" s="132">
        <f t="shared" ref="I424:I428" si="2415">-(H411+I411)/2*I417/12</f>
        <v>-7.1250000000000003E-3</v>
      </c>
      <c r="J424" s="132">
        <f t="shared" ref="J424:J428" si="2416">-(I411+J411)/2*J417/12</f>
        <v>-7.2500000000000004E-3</v>
      </c>
      <c r="K424" s="132">
        <f t="shared" ref="K424:K428" si="2417">-(J411+K411)/2*K417/12</f>
        <v>-7.3749999999999996E-3</v>
      </c>
      <c r="L424" s="132">
        <f t="shared" ref="L424:L428" si="2418">-(K411+L411)/2*L417/12</f>
        <v>-7.6249999999999998E-3</v>
      </c>
      <c r="M424" s="132">
        <f t="shared" ref="M424:M428" si="2419">-(L411+M411)/2*M417/12</f>
        <v>-7.7499999999999999E-3</v>
      </c>
      <c r="N424" s="132">
        <f t="shared" ref="N424:N428" si="2420">-(M411+N411)/2*N417/12</f>
        <v>-7.8750000000000001E-3</v>
      </c>
      <c r="O424" s="132">
        <f t="shared" ref="O424:O428" si="2421">-(N411+O411)/2*O417/12</f>
        <v>-8.1250000000000003E-3</v>
      </c>
      <c r="P424" s="132">
        <f t="shared" ref="P424:P428" si="2422">-(O411+P411)/2*P417/12</f>
        <v>-8.3750000000000005E-3</v>
      </c>
      <c r="Q424" s="132">
        <f t="shared" ref="Q424:Q428" si="2423">-(P411+Q411)/2*Q417/12</f>
        <v>-8.5000000000000006E-3</v>
      </c>
      <c r="R424" s="132">
        <f t="shared" ref="R424:R428" si="2424">-(Q411+R411)/2*R417/12</f>
        <v>-8.6250000000000007E-3</v>
      </c>
      <c r="S424" s="132">
        <f t="shared" ref="S424:S428" si="2425">-(R411+S411)/2*S417/12</f>
        <v>-8.8749999999999992E-3</v>
      </c>
      <c r="T424" s="132">
        <f t="shared" ref="T424:T428" si="2426">-(S411+T411)/2*T417/12</f>
        <v>-9.1249999999999994E-3</v>
      </c>
      <c r="U424" s="132">
        <f t="shared" ref="U424:U428" si="2427">-(T411+U411)/2*U417/12</f>
        <v>-9.3749999999999997E-3</v>
      </c>
      <c r="V424" s="132">
        <f t="shared" ref="V424:V428" si="2428">-(U411+V411)/2*V417/12</f>
        <v>-9.6249999999999999E-3</v>
      </c>
      <c r="W424" s="132">
        <f t="shared" ref="W424:W428" si="2429">-(V411+W411)/2*W417/12</f>
        <v>-9.8750000000000001E-3</v>
      </c>
      <c r="X424" s="132">
        <f t="shared" ref="X424:X428" si="2430">-(W411+X411)/2*X417/12</f>
        <v>-1.0125E-2</v>
      </c>
      <c r="Y424" s="132">
        <f t="shared" ref="Y424:Y428" si="2431">-(X411+Y411)/2*Y417/12</f>
        <v>-1.0375000000000001E-2</v>
      </c>
      <c r="Z424" s="132">
        <f t="shared" ref="Z424:Z428" si="2432">-(Y411+Z411)/2*Z417/12</f>
        <v>-1.0625000000000001E-2</v>
      </c>
      <c r="AA424" s="132">
        <f t="shared" ref="AA424:AA428" si="2433">-(Z411+AA411)/2*AA417/12</f>
        <v>-1.0875000000000001E-2</v>
      </c>
      <c r="AB424" s="132">
        <f t="shared" ref="AB424:AB428" si="2434">-(AA411+AB411)/2*AB417/12</f>
        <v>-1.1125000000000001E-2</v>
      </c>
      <c r="AC424" s="132">
        <f t="shared" ref="AC424:AC428" si="2435">-(AB411+AC411)/2*AC417/12</f>
        <v>-1.1375000000000001E-2</v>
      </c>
      <c r="AD424" s="132">
        <f t="shared" ref="AD424:AD428" si="2436">-(AC411+AD411)/2*AD417/12</f>
        <v>-1.1625000000000002E-2</v>
      </c>
      <c r="AE424" s="132">
        <f t="shared" ref="AE424:AE428" si="2437">-(AD411+AE411)/2*AE417/12</f>
        <v>-1.1875000000000002E-2</v>
      </c>
      <c r="AF424" s="132">
        <f t="shared" ref="AF424:AF428" si="2438">-(AE411+AF411)/2*AF417/12</f>
        <v>-1.2124999999999999E-2</v>
      </c>
      <c r="AG424" s="132">
        <f t="shared" ref="AG424:AG428" si="2439">-(AF411+AG411)/2*AG417/12</f>
        <v>-1.2374999999999999E-2</v>
      </c>
      <c r="AH424" s="132">
        <f t="shared" ref="AH424:AH428" si="2440">-(AG411+AH411)/2*AH417/12</f>
        <v>-1.2624999999999999E-2</v>
      </c>
      <c r="AI424" s="132">
        <f t="shared" ref="AI424:AI428" si="2441">-(AH411+AI411)/2*AI417/12</f>
        <v>-1.2999999999999999E-2</v>
      </c>
      <c r="AJ424" s="132">
        <f t="shared" ref="AJ424:AJ428" si="2442">-(AI411+AJ411)/2*AJ417/12</f>
        <v>-1.3375E-2</v>
      </c>
      <c r="AK424" s="132">
        <f t="shared" ref="AK424:AK428" si="2443">-(AJ411+AK411)/2*AK417/12</f>
        <v>-1.3625E-2</v>
      </c>
      <c r="AL424" s="132">
        <f t="shared" ref="AL424:AL428" si="2444">-(AK411+AL411)/2*AL417/12</f>
        <v>-1.3875E-2</v>
      </c>
      <c r="AM424" s="132">
        <f t="shared" ref="AM424:AM428" si="2445">-(AL411+AM411)/2*AM417/12</f>
        <v>-1.4250000000000001E-2</v>
      </c>
      <c r="AN424" s="123"/>
      <c r="AO424" s="83">
        <f t="shared" ref="AO424:AO428" si="2446">SUM(D424:O424)</f>
        <v>-8.6037874999999986E-2</v>
      </c>
      <c r="AP424" s="83">
        <f t="shared" ref="AP424:AP428" si="2447">SUM(P424:AA424)</f>
        <v>-0.11437499999999998</v>
      </c>
      <c r="AQ424" s="83">
        <f t="shared" ref="AQ424:AQ428" si="2448">SUM(AB424:AM424)</f>
        <v>-0.15125000000000002</v>
      </c>
    </row>
    <row r="425" spans="1:43" s="64" customFormat="1" ht="13.2" outlineLevel="1">
      <c r="A425" s="159" t="s">
        <v>117</v>
      </c>
      <c r="B425" s="126" t="s">
        <v>161</v>
      </c>
      <c r="C425" s="82"/>
      <c r="D425" s="132">
        <f t="shared" ref="D425:D428" si="2449">-(C412+D412)/2*D418/12</f>
        <v>0</v>
      </c>
      <c r="E425" s="132">
        <f t="shared" ref="E425:E428" si="2450">-(D412+E412)/2*E418/12</f>
        <v>0</v>
      </c>
      <c r="F425" s="132">
        <f t="shared" si="2412"/>
        <v>0</v>
      </c>
      <c r="G425" s="132">
        <f t="shared" si="2413"/>
        <v>0</v>
      </c>
      <c r="H425" s="132">
        <f t="shared" si="2414"/>
        <v>0</v>
      </c>
      <c r="I425" s="132">
        <f t="shared" si="2415"/>
        <v>0</v>
      </c>
      <c r="J425" s="132">
        <f t="shared" si="2416"/>
        <v>0</v>
      </c>
      <c r="K425" s="132">
        <f t="shared" si="2417"/>
        <v>0</v>
      </c>
      <c r="L425" s="132">
        <f t="shared" si="2418"/>
        <v>0</v>
      </c>
      <c r="M425" s="132">
        <f t="shared" si="2419"/>
        <v>0</v>
      </c>
      <c r="N425" s="132">
        <f t="shared" si="2420"/>
        <v>0</v>
      </c>
      <c r="O425" s="132">
        <f t="shared" si="2421"/>
        <v>0</v>
      </c>
      <c r="P425" s="132">
        <f t="shared" si="2422"/>
        <v>0</v>
      </c>
      <c r="Q425" s="132">
        <f t="shared" si="2423"/>
        <v>0</v>
      </c>
      <c r="R425" s="132">
        <f t="shared" si="2424"/>
        <v>0</v>
      </c>
      <c r="S425" s="132">
        <f t="shared" si="2425"/>
        <v>0</v>
      </c>
      <c r="T425" s="132">
        <f t="shared" si="2426"/>
        <v>0</v>
      </c>
      <c r="U425" s="132">
        <f t="shared" si="2427"/>
        <v>0</v>
      </c>
      <c r="V425" s="132">
        <f t="shared" si="2428"/>
        <v>0</v>
      </c>
      <c r="W425" s="132">
        <f t="shared" si="2429"/>
        <v>0</v>
      </c>
      <c r="X425" s="132">
        <f t="shared" si="2430"/>
        <v>0</v>
      </c>
      <c r="Y425" s="132">
        <f t="shared" si="2431"/>
        <v>0</v>
      </c>
      <c r="Z425" s="132">
        <f t="shared" si="2432"/>
        <v>0</v>
      </c>
      <c r="AA425" s="132">
        <f t="shared" si="2433"/>
        <v>0</v>
      </c>
      <c r="AB425" s="132">
        <f t="shared" si="2434"/>
        <v>0</v>
      </c>
      <c r="AC425" s="132">
        <f t="shared" si="2435"/>
        <v>0</v>
      </c>
      <c r="AD425" s="132">
        <f t="shared" si="2436"/>
        <v>0</v>
      </c>
      <c r="AE425" s="132">
        <f t="shared" si="2437"/>
        <v>0</v>
      </c>
      <c r="AF425" s="132">
        <f t="shared" si="2438"/>
        <v>0</v>
      </c>
      <c r="AG425" s="132">
        <f t="shared" si="2439"/>
        <v>0</v>
      </c>
      <c r="AH425" s="132">
        <f t="shared" si="2440"/>
        <v>0</v>
      </c>
      <c r="AI425" s="132">
        <f t="shared" si="2441"/>
        <v>0</v>
      </c>
      <c r="AJ425" s="132">
        <f t="shared" si="2442"/>
        <v>0</v>
      </c>
      <c r="AK425" s="132">
        <f t="shared" si="2443"/>
        <v>0</v>
      </c>
      <c r="AL425" s="132">
        <f t="shared" si="2444"/>
        <v>0</v>
      </c>
      <c r="AM425" s="132">
        <f t="shared" si="2445"/>
        <v>0</v>
      </c>
      <c r="AN425" s="123"/>
      <c r="AO425" s="83">
        <f t="shared" si="2446"/>
        <v>0</v>
      </c>
      <c r="AP425" s="83">
        <f t="shared" si="2447"/>
        <v>0</v>
      </c>
      <c r="AQ425" s="83">
        <f t="shared" si="2448"/>
        <v>0</v>
      </c>
    </row>
    <row r="426" spans="1:43" s="64" customFormat="1" ht="13.2" outlineLevel="1">
      <c r="A426" s="159" t="s">
        <v>118</v>
      </c>
      <c r="B426" s="126" t="s">
        <v>161</v>
      </c>
      <c r="C426" s="82"/>
      <c r="D426" s="132">
        <f t="shared" si="2449"/>
        <v>0</v>
      </c>
      <c r="E426" s="132">
        <f t="shared" si="2450"/>
        <v>0</v>
      </c>
      <c r="F426" s="132">
        <f t="shared" si="2412"/>
        <v>0</v>
      </c>
      <c r="G426" s="132">
        <f t="shared" si="2413"/>
        <v>0</v>
      </c>
      <c r="H426" s="132">
        <f t="shared" si="2414"/>
        <v>0</v>
      </c>
      <c r="I426" s="132">
        <f t="shared" si="2415"/>
        <v>0</v>
      </c>
      <c r="J426" s="132">
        <f t="shared" si="2416"/>
        <v>0</v>
      </c>
      <c r="K426" s="132">
        <f t="shared" si="2417"/>
        <v>0</v>
      </c>
      <c r="L426" s="132">
        <f t="shared" si="2418"/>
        <v>0</v>
      </c>
      <c r="M426" s="132">
        <f t="shared" si="2419"/>
        <v>0</v>
      </c>
      <c r="N426" s="132">
        <f t="shared" si="2420"/>
        <v>0</v>
      </c>
      <c r="O426" s="132">
        <f t="shared" si="2421"/>
        <v>0</v>
      </c>
      <c r="P426" s="132">
        <f t="shared" si="2422"/>
        <v>0</v>
      </c>
      <c r="Q426" s="132">
        <f t="shared" si="2423"/>
        <v>0</v>
      </c>
      <c r="R426" s="132">
        <f t="shared" si="2424"/>
        <v>0</v>
      </c>
      <c r="S426" s="132">
        <f t="shared" si="2425"/>
        <v>0</v>
      </c>
      <c r="T426" s="132">
        <f t="shared" si="2426"/>
        <v>0</v>
      </c>
      <c r="U426" s="132">
        <f t="shared" si="2427"/>
        <v>0</v>
      </c>
      <c r="V426" s="132">
        <f t="shared" si="2428"/>
        <v>0</v>
      </c>
      <c r="W426" s="132">
        <f t="shared" si="2429"/>
        <v>0</v>
      </c>
      <c r="X426" s="132">
        <f t="shared" si="2430"/>
        <v>0</v>
      </c>
      <c r="Y426" s="132">
        <f t="shared" si="2431"/>
        <v>0</v>
      </c>
      <c r="Z426" s="132">
        <f t="shared" si="2432"/>
        <v>0</v>
      </c>
      <c r="AA426" s="132">
        <f t="shared" si="2433"/>
        <v>0</v>
      </c>
      <c r="AB426" s="132">
        <f t="shared" si="2434"/>
        <v>0</v>
      </c>
      <c r="AC426" s="132">
        <f t="shared" si="2435"/>
        <v>0</v>
      </c>
      <c r="AD426" s="132">
        <f t="shared" si="2436"/>
        <v>0</v>
      </c>
      <c r="AE426" s="132">
        <f t="shared" si="2437"/>
        <v>0</v>
      </c>
      <c r="AF426" s="132">
        <f t="shared" si="2438"/>
        <v>0</v>
      </c>
      <c r="AG426" s="132">
        <f t="shared" si="2439"/>
        <v>0</v>
      </c>
      <c r="AH426" s="132">
        <f t="shared" si="2440"/>
        <v>0</v>
      </c>
      <c r="AI426" s="132">
        <f t="shared" si="2441"/>
        <v>0</v>
      </c>
      <c r="AJ426" s="132">
        <f t="shared" si="2442"/>
        <v>0</v>
      </c>
      <c r="AK426" s="132">
        <f t="shared" si="2443"/>
        <v>0</v>
      </c>
      <c r="AL426" s="132">
        <f t="shared" si="2444"/>
        <v>0</v>
      </c>
      <c r="AM426" s="132">
        <f t="shared" si="2445"/>
        <v>0</v>
      </c>
      <c r="AN426" s="123"/>
      <c r="AO426" s="83">
        <f t="shared" si="2446"/>
        <v>0</v>
      </c>
      <c r="AP426" s="83">
        <f t="shared" si="2447"/>
        <v>0</v>
      </c>
      <c r="AQ426" s="83">
        <f t="shared" si="2448"/>
        <v>0</v>
      </c>
    </row>
    <row r="427" spans="1:43" s="64" customFormat="1" ht="13.2" outlineLevel="1">
      <c r="A427" s="159" t="s">
        <v>119</v>
      </c>
      <c r="B427" s="126" t="s">
        <v>161</v>
      </c>
      <c r="C427" s="82"/>
      <c r="D427" s="132">
        <f t="shared" si="2449"/>
        <v>0</v>
      </c>
      <c r="E427" s="132">
        <f t="shared" si="2450"/>
        <v>0</v>
      </c>
      <c r="F427" s="132">
        <f t="shared" si="2412"/>
        <v>0</v>
      </c>
      <c r="G427" s="132">
        <f t="shared" si="2413"/>
        <v>0</v>
      </c>
      <c r="H427" s="132">
        <f t="shared" si="2414"/>
        <v>0</v>
      </c>
      <c r="I427" s="132">
        <f t="shared" si="2415"/>
        <v>0</v>
      </c>
      <c r="J427" s="132">
        <f t="shared" si="2416"/>
        <v>0</v>
      </c>
      <c r="K427" s="132">
        <f t="shared" si="2417"/>
        <v>0</v>
      </c>
      <c r="L427" s="132">
        <f t="shared" si="2418"/>
        <v>0</v>
      </c>
      <c r="M427" s="132">
        <f t="shared" si="2419"/>
        <v>0</v>
      </c>
      <c r="N427" s="132">
        <f t="shared" si="2420"/>
        <v>0</v>
      </c>
      <c r="O427" s="132">
        <f t="shared" si="2421"/>
        <v>0</v>
      </c>
      <c r="P427" s="132">
        <f t="shared" si="2422"/>
        <v>0</v>
      </c>
      <c r="Q427" s="132">
        <f t="shared" si="2423"/>
        <v>0</v>
      </c>
      <c r="R427" s="132">
        <f t="shared" si="2424"/>
        <v>0</v>
      </c>
      <c r="S427" s="132">
        <f t="shared" si="2425"/>
        <v>0</v>
      </c>
      <c r="T427" s="132">
        <f t="shared" si="2426"/>
        <v>0</v>
      </c>
      <c r="U427" s="132">
        <f t="shared" si="2427"/>
        <v>0</v>
      </c>
      <c r="V427" s="132">
        <f t="shared" si="2428"/>
        <v>0</v>
      </c>
      <c r="W427" s="132">
        <f t="shared" si="2429"/>
        <v>0</v>
      </c>
      <c r="X427" s="132">
        <f t="shared" si="2430"/>
        <v>0</v>
      </c>
      <c r="Y427" s="132">
        <f t="shared" si="2431"/>
        <v>0</v>
      </c>
      <c r="Z427" s="132">
        <f t="shared" si="2432"/>
        <v>0</v>
      </c>
      <c r="AA427" s="132">
        <f t="shared" si="2433"/>
        <v>0</v>
      </c>
      <c r="AB427" s="132">
        <f t="shared" si="2434"/>
        <v>0</v>
      </c>
      <c r="AC427" s="132">
        <f t="shared" si="2435"/>
        <v>0</v>
      </c>
      <c r="AD427" s="132">
        <f t="shared" si="2436"/>
        <v>0</v>
      </c>
      <c r="AE427" s="132">
        <f t="shared" si="2437"/>
        <v>0</v>
      </c>
      <c r="AF427" s="132">
        <f t="shared" si="2438"/>
        <v>0</v>
      </c>
      <c r="AG427" s="132">
        <f t="shared" si="2439"/>
        <v>0</v>
      </c>
      <c r="AH427" s="132">
        <f t="shared" si="2440"/>
        <v>0</v>
      </c>
      <c r="AI427" s="132">
        <f t="shared" si="2441"/>
        <v>0</v>
      </c>
      <c r="AJ427" s="132">
        <f t="shared" si="2442"/>
        <v>0</v>
      </c>
      <c r="AK427" s="132">
        <f t="shared" si="2443"/>
        <v>0</v>
      </c>
      <c r="AL427" s="132">
        <f t="shared" si="2444"/>
        <v>0</v>
      </c>
      <c r="AM427" s="132">
        <f t="shared" si="2445"/>
        <v>0</v>
      </c>
      <c r="AN427" s="123"/>
      <c r="AO427" s="83">
        <f t="shared" si="2446"/>
        <v>0</v>
      </c>
      <c r="AP427" s="83">
        <f t="shared" si="2447"/>
        <v>0</v>
      </c>
      <c r="AQ427" s="83">
        <f t="shared" si="2448"/>
        <v>0</v>
      </c>
    </row>
    <row r="428" spans="1:43" s="64" customFormat="1" ht="13.2" outlineLevel="1">
      <c r="A428" s="159" t="s">
        <v>125</v>
      </c>
      <c r="B428" s="126" t="s">
        <v>161</v>
      </c>
      <c r="C428" s="82"/>
      <c r="D428" s="132">
        <f t="shared" si="2449"/>
        <v>0</v>
      </c>
      <c r="E428" s="132">
        <f t="shared" si="2450"/>
        <v>0</v>
      </c>
      <c r="F428" s="132">
        <f t="shared" si="2412"/>
        <v>0</v>
      </c>
      <c r="G428" s="132">
        <f t="shared" si="2413"/>
        <v>0</v>
      </c>
      <c r="H428" s="132">
        <f t="shared" si="2414"/>
        <v>0</v>
      </c>
      <c r="I428" s="132">
        <f t="shared" si="2415"/>
        <v>0</v>
      </c>
      <c r="J428" s="132">
        <f t="shared" si="2416"/>
        <v>0</v>
      </c>
      <c r="K428" s="132">
        <f t="shared" si="2417"/>
        <v>0</v>
      </c>
      <c r="L428" s="132">
        <f t="shared" si="2418"/>
        <v>0</v>
      </c>
      <c r="M428" s="132">
        <f t="shared" si="2419"/>
        <v>0</v>
      </c>
      <c r="N428" s="132">
        <f t="shared" si="2420"/>
        <v>0</v>
      </c>
      <c r="O428" s="132">
        <f t="shared" si="2421"/>
        <v>0</v>
      </c>
      <c r="P428" s="132">
        <f t="shared" si="2422"/>
        <v>0</v>
      </c>
      <c r="Q428" s="132">
        <f t="shared" si="2423"/>
        <v>0</v>
      </c>
      <c r="R428" s="132">
        <f t="shared" si="2424"/>
        <v>0</v>
      </c>
      <c r="S428" s="132">
        <f t="shared" si="2425"/>
        <v>0</v>
      </c>
      <c r="T428" s="132">
        <f t="shared" si="2426"/>
        <v>0</v>
      </c>
      <c r="U428" s="132">
        <f t="shared" si="2427"/>
        <v>0</v>
      </c>
      <c r="V428" s="132">
        <f t="shared" si="2428"/>
        <v>0</v>
      </c>
      <c r="W428" s="132">
        <f t="shared" si="2429"/>
        <v>0</v>
      </c>
      <c r="X428" s="132">
        <f t="shared" si="2430"/>
        <v>0</v>
      </c>
      <c r="Y428" s="132">
        <f t="shared" si="2431"/>
        <v>0</v>
      </c>
      <c r="Z428" s="132">
        <f t="shared" si="2432"/>
        <v>0</v>
      </c>
      <c r="AA428" s="132">
        <f t="shared" si="2433"/>
        <v>0</v>
      </c>
      <c r="AB428" s="132">
        <f t="shared" si="2434"/>
        <v>0</v>
      </c>
      <c r="AC428" s="132">
        <f t="shared" si="2435"/>
        <v>0</v>
      </c>
      <c r="AD428" s="132">
        <f t="shared" si="2436"/>
        <v>0</v>
      </c>
      <c r="AE428" s="132">
        <f t="shared" si="2437"/>
        <v>0</v>
      </c>
      <c r="AF428" s="132">
        <f t="shared" si="2438"/>
        <v>0</v>
      </c>
      <c r="AG428" s="132">
        <f t="shared" si="2439"/>
        <v>0</v>
      </c>
      <c r="AH428" s="132">
        <f t="shared" si="2440"/>
        <v>0</v>
      </c>
      <c r="AI428" s="132">
        <f t="shared" si="2441"/>
        <v>0</v>
      </c>
      <c r="AJ428" s="132">
        <f t="shared" si="2442"/>
        <v>0</v>
      </c>
      <c r="AK428" s="132">
        <f t="shared" si="2443"/>
        <v>0</v>
      </c>
      <c r="AL428" s="132">
        <f t="shared" si="2444"/>
        <v>0</v>
      </c>
      <c r="AM428" s="132">
        <f t="shared" si="2445"/>
        <v>0</v>
      </c>
      <c r="AN428" s="123"/>
      <c r="AO428" s="83">
        <f t="shared" si="2446"/>
        <v>0</v>
      </c>
      <c r="AP428" s="83">
        <f t="shared" si="2447"/>
        <v>0</v>
      </c>
      <c r="AQ428" s="83">
        <f t="shared" si="2448"/>
        <v>0</v>
      </c>
    </row>
    <row r="429" spans="1:43" s="64" customFormat="1" ht="13.2" outlineLevel="1">
      <c r="A429" s="147" t="s">
        <v>215</v>
      </c>
      <c r="B429" s="126" t="s">
        <v>161</v>
      </c>
      <c r="C429" s="82"/>
      <c r="D429" s="132">
        <f>(C410+D410)/2*D422/12</f>
        <v>835.79719999999998</v>
      </c>
      <c r="E429" s="132">
        <f>(D410+E410)/2*E422/12</f>
        <v>855.71149999999989</v>
      </c>
      <c r="F429" s="132">
        <f t="shared" ref="F429" si="2451">(E410+F410)/2*F422/12</f>
        <v>876.14099999999996</v>
      </c>
      <c r="G429" s="132">
        <f t="shared" ref="G429" si="2452">(F410+G410)/2*G422/12</f>
        <v>897.0675</v>
      </c>
      <c r="H429" s="132">
        <f t="shared" ref="H429" si="2453">(G410+H410)/2*H422/12</f>
        <v>918.50849999999991</v>
      </c>
      <c r="I429" s="132">
        <f t="shared" ref="I429" si="2454">(H410+I410)/2*I422/12</f>
        <v>940.47099999999989</v>
      </c>
      <c r="J429" s="132">
        <f t="shared" ref="J429" si="2455">(I410+J410)/2*J422/12</f>
        <v>962.94099999999992</v>
      </c>
      <c r="K429" s="132">
        <f t="shared" ref="K429" si="2456">(J410+K410)/2*K422/12</f>
        <v>985.93949999999995</v>
      </c>
      <c r="L429" s="132">
        <f t="shared" ref="L429" si="2457">(K410+L410)/2*L422/12</f>
        <v>1009.4699999999999</v>
      </c>
      <c r="M429" s="132">
        <f t="shared" ref="M429" si="2458">(L410+M410)/2*M422/12</f>
        <v>1033.5219999999999</v>
      </c>
      <c r="N429" s="132">
        <f t="shared" ref="N429" si="2459">(M410+N410)/2*N422/12</f>
        <v>1058.2249999999999</v>
      </c>
      <c r="O429" s="132">
        <f t="shared" ref="O429" si="2460">(N410+O410)/2*O422/12</f>
        <v>1083.4739999999999</v>
      </c>
      <c r="P429" s="132">
        <f t="shared" ref="P429" si="2461">(O410+P410)/2*P422/12</f>
        <v>1109.2619999999999</v>
      </c>
      <c r="Q429" s="132">
        <f t="shared" ref="Q429" si="2462">(P410+Q410)/2*Q422/12</f>
        <v>1135.7114999999999</v>
      </c>
      <c r="R429" s="132">
        <f t="shared" ref="R429" si="2463">(Q410+R410)/2*R422/12</f>
        <v>1162.8399999999999</v>
      </c>
      <c r="S429" s="132">
        <f t="shared" ref="S429" si="2464">(R410+S410)/2*S422/12</f>
        <v>1190.6474999999998</v>
      </c>
      <c r="T429" s="132">
        <f t="shared" ref="T429" si="2465">(S410+T410)/2*T422/12</f>
        <v>1219.1339999999998</v>
      </c>
      <c r="U429" s="132">
        <f t="shared" ref="U429" si="2466">(T410+U410)/2*U422/12</f>
        <v>1248.2994999999999</v>
      </c>
      <c r="V429" s="132">
        <f t="shared" ref="V429" si="2467">(U410+V410)/2*V422/12</f>
        <v>1278.1509999999998</v>
      </c>
      <c r="W429" s="132">
        <f t="shared" ref="W429" si="2468">(V410+W410)/2*W422/12</f>
        <v>1308.7094999999999</v>
      </c>
      <c r="X429" s="132">
        <f t="shared" ref="X429" si="2469">(W410+X410)/2*X422/12</f>
        <v>1339.9749999999999</v>
      </c>
      <c r="Y429" s="132">
        <f t="shared" ref="Y429" si="2470">(X410+Y410)/2*Y422/12</f>
        <v>1371.9369999999999</v>
      </c>
      <c r="Z429" s="132">
        <f t="shared" ref="Z429" si="2471">(Y410+Z410)/2*Z422/12</f>
        <v>1404.7249999999997</v>
      </c>
      <c r="AA429" s="132">
        <f t="shared" ref="AA429" si="2472">(Z410+AA410)/2*AA422/12</f>
        <v>1438.3564999999999</v>
      </c>
      <c r="AB429" s="132">
        <f t="shared" ref="AB429" si="2473">(AA410+AB410)/2*AB422/12</f>
        <v>1472.7054999999998</v>
      </c>
      <c r="AC429" s="132">
        <f t="shared" ref="AC429" si="2474">(AB410+AC410)/2*AC422/12</f>
        <v>1507.8909999999998</v>
      </c>
      <c r="AD429" s="132">
        <f t="shared" ref="AD429" si="2475">(AC410+AD410)/2*AD422/12</f>
        <v>1543.9374999999998</v>
      </c>
      <c r="AE429" s="132">
        <f t="shared" ref="AE429" si="2476">(AD410+AE410)/2*AE422/12</f>
        <v>1580.8519999999999</v>
      </c>
      <c r="AF429" s="132">
        <f t="shared" ref="AF429" si="2477">(AE410+AF410)/2*AF422/12</f>
        <v>1618.6239999999998</v>
      </c>
      <c r="AG429" s="132">
        <f t="shared" ref="AG429" si="2478">(AF410+AG410)/2*AG422/12</f>
        <v>1657.2674999999999</v>
      </c>
      <c r="AH429" s="132">
        <f t="shared" ref="AH429" si="2479">(AG410+AH410)/2*AH422/12</f>
        <v>1696.9154999999998</v>
      </c>
      <c r="AI429" s="132">
        <f t="shared" ref="AI429" si="2480">(AH410+AI410)/2*AI422/12</f>
        <v>1737.5784999999998</v>
      </c>
      <c r="AJ429" s="132">
        <f t="shared" ref="AJ429" si="2481">(AI410+AJ410)/2*AJ422/12</f>
        <v>1779.26</v>
      </c>
      <c r="AK429" s="132">
        <f t="shared" ref="AK429" si="2482">(AJ410+AK410)/2*AK422/12</f>
        <v>1821.8304999999998</v>
      </c>
      <c r="AL429" s="132">
        <f t="shared" ref="AL429" si="2483">(AK410+AL410)/2*AL422/12</f>
        <v>1865.3039999999999</v>
      </c>
      <c r="AM429" s="132">
        <f t="shared" ref="AM429" si="2484">(AL410+AM410)/2*AM422/12</f>
        <v>1909.9359999999997</v>
      </c>
      <c r="AN429" s="123"/>
      <c r="AO429" s="83">
        <f>SUM(D429:O429)</f>
        <v>11457.268199999999</v>
      </c>
      <c r="AP429" s="83">
        <f>SUM(P429:AA429)</f>
        <v>15207.748500000002</v>
      </c>
      <c r="AQ429" s="83">
        <f>SUM(AB429:AM429)</f>
        <v>20192.101999999999</v>
      </c>
    </row>
    <row r="430" spans="1:43" s="64" customFormat="1" ht="13.2" outlineLevel="1">
      <c r="A430" s="147" t="s">
        <v>201</v>
      </c>
      <c r="B430" s="126" t="s">
        <v>161</v>
      </c>
      <c r="C430" s="82"/>
      <c r="D430" s="131">
        <f>D423+D429</f>
        <v>835.79091212499998</v>
      </c>
      <c r="E430" s="131">
        <f t="shared" ref="E430:AM430" si="2485">E423+E429</f>
        <v>855.70512499999984</v>
      </c>
      <c r="F430" s="131">
        <f t="shared" si="2485"/>
        <v>876.13437499999998</v>
      </c>
      <c r="G430" s="131">
        <f t="shared" si="2485"/>
        <v>897.06074999999998</v>
      </c>
      <c r="H430" s="131">
        <f t="shared" si="2485"/>
        <v>918.50162499999988</v>
      </c>
      <c r="I430" s="131">
        <f t="shared" si="2485"/>
        <v>940.46387499999992</v>
      </c>
      <c r="J430" s="131">
        <f t="shared" si="2485"/>
        <v>962.93374999999992</v>
      </c>
      <c r="K430" s="131">
        <f t="shared" si="2485"/>
        <v>985.93212499999993</v>
      </c>
      <c r="L430" s="131">
        <f t="shared" si="2485"/>
        <v>1009.462375</v>
      </c>
      <c r="M430" s="131">
        <f t="shared" si="2485"/>
        <v>1033.5142499999999</v>
      </c>
      <c r="N430" s="131">
        <f t="shared" si="2485"/>
        <v>1058.2171249999999</v>
      </c>
      <c r="O430" s="131">
        <f t="shared" si="2485"/>
        <v>1083.4658749999999</v>
      </c>
      <c r="P430" s="131">
        <f t="shared" si="2485"/>
        <v>1109.2536250000001</v>
      </c>
      <c r="Q430" s="131">
        <f t="shared" si="2485"/>
        <v>1135.703</v>
      </c>
      <c r="R430" s="131">
        <f t="shared" si="2485"/>
        <v>1162.831375</v>
      </c>
      <c r="S430" s="131">
        <f t="shared" si="2485"/>
        <v>1190.6386249999998</v>
      </c>
      <c r="T430" s="131">
        <f t="shared" si="2485"/>
        <v>1219.1248749999997</v>
      </c>
      <c r="U430" s="131">
        <f t="shared" si="2485"/>
        <v>1248.2901249999998</v>
      </c>
      <c r="V430" s="131">
        <f t="shared" si="2485"/>
        <v>1278.1413749999999</v>
      </c>
      <c r="W430" s="131">
        <f t="shared" si="2485"/>
        <v>1308.699625</v>
      </c>
      <c r="X430" s="131">
        <f t="shared" si="2485"/>
        <v>1339.9648749999999</v>
      </c>
      <c r="Y430" s="131">
        <f t="shared" si="2485"/>
        <v>1371.9266249999998</v>
      </c>
      <c r="Z430" s="131">
        <f t="shared" si="2485"/>
        <v>1404.7143749999998</v>
      </c>
      <c r="AA430" s="131">
        <f t="shared" si="2485"/>
        <v>1438.3456249999999</v>
      </c>
      <c r="AB430" s="131">
        <f t="shared" si="2485"/>
        <v>1472.6943749999998</v>
      </c>
      <c r="AC430" s="131">
        <f t="shared" si="2485"/>
        <v>1507.8796249999998</v>
      </c>
      <c r="AD430" s="131">
        <f t="shared" si="2485"/>
        <v>1543.9258749999997</v>
      </c>
      <c r="AE430" s="131">
        <f t="shared" si="2485"/>
        <v>1580.8401249999999</v>
      </c>
      <c r="AF430" s="131">
        <f t="shared" si="2485"/>
        <v>1618.6118749999998</v>
      </c>
      <c r="AG430" s="131">
        <f t="shared" si="2485"/>
        <v>1657.2551249999999</v>
      </c>
      <c r="AH430" s="131">
        <f t="shared" si="2485"/>
        <v>1696.9028749999998</v>
      </c>
      <c r="AI430" s="131">
        <f t="shared" si="2485"/>
        <v>1737.5654999999999</v>
      </c>
      <c r="AJ430" s="131">
        <f t="shared" si="2485"/>
        <v>1779.246625</v>
      </c>
      <c r="AK430" s="131">
        <f t="shared" si="2485"/>
        <v>1821.8168749999998</v>
      </c>
      <c r="AL430" s="131">
        <f t="shared" si="2485"/>
        <v>1865.2901249999998</v>
      </c>
      <c r="AM430" s="131">
        <f t="shared" si="2485"/>
        <v>1909.9217499999997</v>
      </c>
      <c r="AN430" s="123"/>
      <c r="AO430" s="83">
        <f>SUM(D430:O430)</f>
        <v>11457.182162125</v>
      </c>
      <c r="AP430" s="83">
        <f>SUM(P430:AA430)</f>
        <v>15207.634124999997</v>
      </c>
      <c r="AQ430" s="83">
        <f>SUM(AB430:AM430)</f>
        <v>20191.95075</v>
      </c>
    </row>
    <row r="431" spans="1:43" s="64" customFormat="1" ht="13.2" outlineLevel="1">
      <c r="A431" s="147" t="s">
        <v>177</v>
      </c>
      <c r="B431" s="126" t="s">
        <v>161</v>
      </c>
      <c r="C431" s="82"/>
      <c r="D431" s="131">
        <f>-'OPEX+CAPEX'!I227</f>
        <v>-25.754464285714285</v>
      </c>
      <c r="E431" s="131">
        <f>-'OPEX+CAPEX'!J227</f>
        <v>-26.357142857142858</v>
      </c>
      <c r="F431" s="131">
        <f>-'OPEX+CAPEX'!K227</f>
        <v>-27</v>
      </c>
      <c r="G431" s="131">
        <f>-'OPEX+CAPEX'!L227</f>
        <v>-27.683035714285719</v>
      </c>
      <c r="H431" s="131">
        <f>-'OPEX+CAPEX'!M227</f>
        <v>-28.325892857142858</v>
      </c>
      <c r="I431" s="131">
        <f>-'OPEX+CAPEX'!N227</f>
        <v>-29.008928571428573</v>
      </c>
      <c r="J431" s="131">
        <f>-'OPEX+CAPEX'!O227</f>
        <v>-29.691964285714285</v>
      </c>
      <c r="K431" s="131">
        <f>-'OPEX+CAPEX'!P227</f>
        <v>-30.415178571428573</v>
      </c>
      <c r="L431" s="131">
        <f>-'OPEX+CAPEX'!Q227</f>
        <v>-31.138392857142858</v>
      </c>
      <c r="M431" s="131">
        <f>-'OPEX+CAPEX'!R227</f>
        <v>-31.901785714285719</v>
      </c>
      <c r="N431" s="131">
        <f>-'OPEX+CAPEX'!S227</f>
        <v>-32.625</v>
      </c>
      <c r="O431" s="131">
        <f>-'OPEX+CAPEX'!T227</f>
        <v>-33.46875</v>
      </c>
      <c r="P431" s="131">
        <f>-'OPEX+CAPEX'!U227</f>
        <v>-34.191964285714292</v>
      </c>
      <c r="Q431" s="131">
        <f>-'OPEX+CAPEX'!V227</f>
        <v>-35.035714285714292</v>
      </c>
      <c r="R431" s="131">
        <f>-'OPEX+CAPEX'!W227</f>
        <v>-35.919642857142861</v>
      </c>
      <c r="S431" s="131">
        <f>-'OPEX+CAPEX'!X227</f>
        <v>-36.723214285714292</v>
      </c>
      <c r="T431" s="131">
        <f>-'OPEX+CAPEX'!Y227</f>
        <v>-37.647321428571431</v>
      </c>
      <c r="U431" s="131">
        <f>-'OPEX+CAPEX'!Z227</f>
        <v>-38.491071428571431</v>
      </c>
      <c r="V431" s="131">
        <f>-'OPEX+CAPEX'!AA227</f>
        <v>-39.495535714285715</v>
      </c>
      <c r="W431" s="131">
        <f>-'OPEX+CAPEX'!AB227</f>
        <v>-40.419642857142861</v>
      </c>
      <c r="X431" s="131">
        <f>-'OPEX+CAPEX'!AC227</f>
        <v>-41.424107142857146</v>
      </c>
      <c r="Y431" s="131">
        <f>-'OPEX+CAPEX'!AD227</f>
        <v>-42.348214285714292</v>
      </c>
      <c r="Z431" s="131">
        <f>-'OPEX+CAPEX'!AE227</f>
        <v>-43.433035714285715</v>
      </c>
      <c r="AA431" s="131">
        <f>-'OPEX+CAPEX'!AF227</f>
        <v>-44.4375</v>
      </c>
      <c r="AB431" s="131">
        <f>-'OPEX+CAPEX'!AG227</f>
        <v>-45.482142857142861</v>
      </c>
      <c r="AC431" s="131">
        <f>-'OPEX+CAPEX'!AH227</f>
        <v>-46.607142857142861</v>
      </c>
      <c r="AD431" s="131">
        <f>-'OPEX+CAPEX'!AI227</f>
        <v>-47.691964285714292</v>
      </c>
      <c r="AE431" s="131">
        <f>-'OPEX+CAPEX'!AJ227</f>
        <v>-48.897321428571431</v>
      </c>
      <c r="AF431" s="131">
        <f>-'OPEX+CAPEX'!AK227</f>
        <v>-49.982142857142861</v>
      </c>
      <c r="AG431" s="131">
        <f>-'OPEX+CAPEX'!AL227</f>
        <v>-51.227678571428569</v>
      </c>
      <c r="AH431" s="131">
        <f>-'OPEX+CAPEX'!AM227</f>
        <v>-52.473214285714292</v>
      </c>
      <c r="AI431" s="131">
        <f>-'OPEX+CAPEX'!AN227</f>
        <v>-53.71875</v>
      </c>
      <c r="AJ431" s="131">
        <f>-'OPEX+CAPEX'!AO227</f>
        <v>-55.004464285714292</v>
      </c>
      <c r="AK431" s="131">
        <f>-'OPEX+CAPEX'!AP227</f>
        <v>-56.330357142857146</v>
      </c>
      <c r="AL431" s="131">
        <f>-'OPEX+CAPEX'!AQ227</f>
        <v>-57.616071428571438</v>
      </c>
      <c r="AM431" s="131">
        <f>-'OPEX+CAPEX'!AR227</f>
        <v>-59.0625</v>
      </c>
      <c r="AN431" s="123"/>
      <c r="AO431" s="83">
        <f>SUM(D431:O431)</f>
        <v>-353.37053571428572</v>
      </c>
      <c r="AP431" s="83">
        <f>SUM(P431:AA431)</f>
        <v>-469.56696428571439</v>
      </c>
      <c r="AQ431" s="83">
        <f>SUM(AB431:AM431)</f>
        <v>-624.09375</v>
      </c>
    </row>
    <row r="432" spans="1:43" outlineLevel="1">
      <c r="A432" s="146" t="s">
        <v>154</v>
      </c>
      <c r="AN432" s="60"/>
    </row>
    <row r="433" spans="1:43" s="64" customFormat="1" ht="13.2" outlineLevel="1">
      <c r="A433" s="147" t="s">
        <v>237</v>
      </c>
      <c r="B433" s="122" t="s">
        <v>158</v>
      </c>
      <c r="C433" s="89">
        <f>SUM(C434:C438)</f>
        <v>0</v>
      </c>
      <c r="D433" s="89">
        <f>SUM(D434:D438)</f>
        <v>0</v>
      </c>
      <c r="E433" s="89">
        <f t="shared" ref="E433" si="2486">SUM(E434:E438)</f>
        <v>0</v>
      </c>
      <c r="F433" s="89">
        <f t="shared" ref="F433" si="2487">SUM(F434:F438)</f>
        <v>0</v>
      </c>
      <c r="G433" s="89">
        <f t="shared" ref="G433" si="2488">SUM(G434:G438)</f>
        <v>0</v>
      </c>
      <c r="H433" s="89">
        <f t="shared" ref="H433" si="2489">SUM(H434:H438)</f>
        <v>0</v>
      </c>
      <c r="I433" s="89">
        <f t="shared" ref="I433" si="2490">SUM(I434:I438)</f>
        <v>0</v>
      </c>
      <c r="J433" s="89">
        <f t="shared" ref="J433" si="2491">SUM(J434:J438)</f>
        <v>0</v>
      </c>
      <c r="K433" s="89">
        <f t="shared" ref="K433" si="2492">SUM(K434:K438)</f>
        <v>0</v>
      </c>
      <c r="L433" s="89">
        <f t="shared" ref="L433" si="2493">SUM(L434:L438)</f>
        <v>0</v>
      </c>
      <c r="M433" s="89">
        <f t="shared" ref="M433" si="2494">SUM(M434:M438)</f>
        <v>0</v>
      </c>
      <c r="N433" s="89">
        <f t="shared" ref="N433" si="2495">SUM(N434:N438)</f>
        <v>0</v>
      </c>
      <c r="O433" s="89">
        <f t="shared" ref="O433" si="2496">SUM(O434:O438)</f>
        <v>0</v>
      </c>
      <c r="P433" s="89">
        <f t="shared" ref="P433" si="2497">SUM(P434:P438)</f>
        <v>0</v>
      </c>
      <c r="Q433" s="89">
        <f t="shared" ref="Q433" si="2498">SUM(Q434:Q438)</f>
        <v>0</v>
      </c>
      <c r="R433" s="89">
        <f t="shared" ref="R433" si="2499">SUM(R434:R438)</f>
        <v>0</v>
      </c>
      <c r="S433" s="89">
        <f t="shared" ref="S433" si="2500">SUM(S434:S438)</f>
        <v>0</v>
      </c>
      <c r="T433" s="89">
        <f t="shared" ref="T433" si="2501">SUM(T434:T438)</f>
        <v>0</v>
      </c>
      <c r="U433" s="89">
        <f t="shared" ref="U433" si="2502">SUM(U434:U438)</f>
        <v>0</v>
      </c>
      <c r="V433" s="89">
        <f t="shared" ref="V433" si="2503">SUM(V434:V438)</f>
        <v>0</v>
      </c>
      <c r="W433" s="89">
        <f t="shared" ref="W433" si="2504">SUM(W434:W438)</f>
        <v>0</v>
      </c>
      <c r="X433" s="89">
        <f t="shared" ref="X433" si="2505">SUM(X434:X438)</f>
        <v>0</v>
      </c>
      <c r="Y433" s="89">
        <f t="shared" ref="Y433" si="2506">SUM(Y434:Y438)</f>
        <v>0</v>
      </c>
      <c r="Z433" s="89">
        <f t="shared" ref="Z433" si="2507">SUM(Z434:Z438)</f>
        <v>0</v>
      </c>
      <c r="AA433" s="89">
        <f t="shared" ref="AA433" si="2508">SUM(AA434:AA438)</f>
        <v>0</v>
      </c>
      <c r="AB433" s="89">
        <f t="shared" ref="AB433" si="2509">SUM(AB434:AB438)</f>
        <v>0</v>
      </c>
      <c r="AC433" s="89">
        <f t="shared" ref="AC433" si="2510">SUM(AC434:AC438)</f>
        <v>0</v>
      </c>
      <c r="AD433" s="89">
        <f t="shared" ref="AD433" si="2511">SUM(AD434:AD438)</f>
        <v>0</v>
      </c>
      <c r="AE433" s="89">
        <f t="shared" ref="AE433" si="2512">SUM(AE434:AE438)</f>
        <v>0</v>
      </c>
      <c r="AF433" s="89">
        <f t="shared" ref="AF433" si="2513">SUM(AF434:AF438)</f>
        <v>0</v>
      </c>
      <c r="AG433" s="89">
        <f t="shared" ref="AG433" si="2514">SUM(AG434:AG438)</f>
        <v>0</v>
      </c>
      <c r="AH433" s="89">
        <f t="shared" ref="AH433" si="2515">SUM(AH434:AH438)</f>
        <v>0</v>
      </c>
      <c r="AI433" s="89">
        <f t="shared" ref="AI433" si="2516">SUM(AI434:AI438)</f>
        <v>0</v>
      </c>
      <c r="AJ433" s="89">
        <f t="shared" ref="AJ433" si="2517">SUM(AJ434:AJ438)</f>
        <v>0</v>
      </c>
      <c r="AK433" s="89">
        <f t="shared" ref="AK433" si="2518">SUM(AK434:AK438)</f>
        <v>0</v>
      </c>
      <c r="AL433" s="89">
        <f t="shared" ref="AL433" si="2519">SUM(AL434:AL438)</f>
        <v>0</v>
      </c>
      <c r="AM433" s="89">
        <f t="shared" ref="AM433" si="2520">SUM(AM434:AM438)</f>
        <v>0</v>
      </c>
      <c r="AN433" s="123"/>
      <c r="AO433" s="83">
        <f>O433</f>
        <v>0</v>
      </c>
      <c r="AP433" s="83">
        <f>AA433</f>
        <v>0</v>
      </c>
      <c r="AQ433" s="83">
        <f>AM433</f>
        <v>0</v>
      </c>
    </row>
    <row r="434" spans="1:43" s="64" customFormat="1" ht="13.2" outlineLevel="1">
      <c r="A434" s="159" t="s">
        <v>116</v>
      </c>
      <c r="B434" s="122" t="s">
        <v>158</v>
      </c>
      <c r="C434" s="125"/>
      <c r="D434" s="89">
        <f t="shared" ref="D434:AM434" si="2521">C434+D446</f>
        <v>0</v>
      </c>
      <c r="E434" s="89">
        <f t="shared" si="2521"/>
        <v>0</v>
      </c>
      <c r="F434" s="89">
        <f t="shared" si="2521"/>
        <v>0</v>
      </c>
      <c r="G434" s="89">
        <f t="shared" si="2521"/>
        <v>0</v>
      </c>
      <c r="H434" s="89">
        <f t="shared" si="2521"/>
        <v>0</v>
      </c>
      <c r="I434" s="89">
        <f t="shared" si="2521"/>
        <v>0</v>
      </c>
      <c r="J434" s="89">
        <f t="shared" si="2521"/>
        <v>0</v>
      </c>
      <c r="K434" s="89">
        <f t="shared" si="2521"/>
        <v>0</v>
      </c>
      <c r="L434" s="89">
        <f t="shared" si="2521"/>
        <v>0</v>
      </c>
      <c r="M434" s="89">
        <f t="shared" si="2521"/>
        <v>0</v>
      </c>
      <c r="N434" s="89">
        <f t="shared" si="2521"/>
        <v>0</v>
      </c>
      <c r="O434" s="89">
        <f t="shared" si="2521"/>
        <v>0</v>
      </c>
      <c r="P434" s="89">
        <f t="shared" si="2521"/>
        <v>0</v>
      </c>
      <c r="Q434" s="89">
        <f t="shared" si="2521"/>
        <v>0</v>
      </c>
      <c r="R434" s="89">
        <f t="shared" si="2521"/>
        <v>0</v>
      </c>
      <c r="S434" s="89">
        <f t="shared" si="2521"/>
        <v>0</v>
      </c>
      <c r="T434" s="89">
        <f t="shared" si="2521"/>
        <v>0</v>
      </c>
      <c r="U434" s="89">
        <f t="shared" si="2521"/>
        <v>0</v>
      </c>
      <c r="V434" s="89">
        <f t="shared" si="2521"/>
        <v>0</v>
      </c>
      <c r="W434" s="89">
        <f t="shared" si="2521"/>
        <v>0</v>
      </c>
      <c r="X434" s="89">
        <f t="shared" si="2521"/>
        <v>0</v>
      </c>
      <c r="Y434" s="89">
        <f t="shared" si="2521"/>
        <v>0</v>
      </c>
      <c r="Z434" s="89">
        <f t="shared" si="2521"/>
        <v>0</v>
      </c>
      <c r="AA434" s="89">
        <f t="shared" si="2521"/>
        <v>0</v>
      </c>
      <c r="AB434" s="89">
        <f t="shared" si="2521"/>
        <v>0</v>
      </c>
      <c r="AC434" s="89">
        <f t="shared" si="2521"/>
        <v>0</v>
      </c>
      <c r="AD434" s="89">
        <f t="shared" si="2521"/>
        <v>0</v>
      </c>
      <c r="AE434" s="89">
        <f t="shared" si="2521"/>
        <v>0</v>
      </c>
      <c r="AF434" s="89">
        <f t="shared" si="2521"/>
        <v>0</v>
      </c>
      <c r="AG434" s="89">
        <f t="shared" si="2521"/>
        <v>0</v>
      </c>
      <c r="AH434" s="89">
        <f t="shared" si="2521"/>
        <v>0</v>
      </c>
      <c r="AI434" s="89">
        <f t="shared" si="2521"/>
        <v>0</v>
      </c>
      <c r="AJ434" s="89">
        <f t="shared" si="2521"/>
        <v>0</v>
      </c>
      <c r="AK434" s="89">
        <f t="shared" si="2521"/>
        <v>0</v>
      </c>
      <c r="AL434" s="89">
        <f t="shared" si="2521"/>
        <v>0</v>
      </c>
      <c r="AM434" s="89">
        <f t="shared" si="2521"/>
        <v>0</v>
      </c>
      <c r="AN434" s="123"/>
      <c r="AO434" s="83">
        <f t="shared" ref="AO434:AO438" si="2522">O434</f>
        <v>0</v>
      </c>
      <c r="AP434" s="83">
        <f t="shared" ref="AP434:AP438" si="2523">AA434</f>
        <v>0</v>
      </c>
      <c r="AQ434" s="83">
        <f t="shared" ref="AQ434:AQ438" si="2524">AM434</f>
        <v>0</v>
      </c>
    </row>
    <row r="435" spans="1:43" s="64" customFormat="1" ht="13.2" outlineLevel="1">
      <c r="A435" s="159" t="s">
        <v>117</v>
      </c>
      <c r="B435" s="122" t="s">
        <v>158</v>
      </c>
      <c r="C435" s="125"/>
      <c r="D435" s="89">
        <f t="shared" ref="D435:AM435" si="2525">C435+D447</f>
        <v>0</v>
      </c>
      <c r="E435" s="89">
        <f t="shared" si="2525"/>
        <v>0</v>
      </c>
      <c r="F435" s="89">
        <f t="shared" si="2525"/>
        <v>0</v>
      </c>
      <c r="G435" s="89">
        <f t="shared" si="2525"/>
        <v>0</v>
      </c>
      <c r="H435" s="89">
        <f t="shared" si="2525"/>
        <v>0</v>
      </c>
      <c r="I435" s="89">
        <f t="shared" si="2525"/>
        <v>0</v>
      </c>
      <c r="J435" s="89">
        <f t="shared" si="2525"/>
        <v>0</v>
      </c>
      <c r="K435" s="89">
        <f t="shared" si="2525"/>
        <v>0</v>
      </c>
      <c r="L435" s="89">
        <f t="shared" si="2525"/>
        <v>0</v>
      </c>
      <c r="M435" s="89">
        <f t="shared" si="2525"/>
        <v>0</v>
      </c>
      <c r="N435" s="89">
        <f t="shared" si="2525"/>
        <v>0</v>
      </c>
      <c r="O435" s="89">
        <f t="shared" si="2525"/>
        <v>0</v>
      </c>
      <c r="P435" s="89">
        <f t="shared" si="2525"/>
        <v>0</v>
      </c>
      <c r="Q435" s="89">
        <f t="shared" si="2525"/>
        <v>0</v>
      </c>
      <c r="R435" s="89">
        <f t="shared" si="2525"/>
        <v>0</v>
      </c>
      <c r="S435" s="89">
        <f t="shared" si="2525"/>
        <v>0</v>
      </c>
      <c r="T435" s="89">
        <f t="shared" si="2525"/>
        <v>0</v>
      </c>
      <c r="U435" s="89">
        <f t="shared" si="2525"/>
        <v>0</v>
      </c>
      <c r="V435" s="89">
        <f t="shared" si="2525"/>
        <v>0</v>
      </c>
      <c r="W435" s="89">
        <f t="shared" si="2525"/>
        <v>0</v>
      </c>
      <c r="X435" s="89">
        <f t="shared" si="2525"/>
        <v>0</v>
      </c>
      <c r="Y435" s="89">
        <f t="shared" si="2525"/>
        <v>0</v>
      </c>
      <c r="Z435" s="89">
        <f t="shared" si="2525"/>
        <v>0</v>
      </c>
      <c r="AA435" s="89">
        <f t="shared" si="2525"/>
        <v>0</v>
      </c>
      <c r="AB435" s="89">
        <f t="shared" si="2525"/>
        <v>0</v>
      </c>
      <c r="AC435" s="89">
        <f t="shared" si="2525"/>
        <v>0</v>
      </c>
      <c r="AD435" s="89">
        <f t="shared" si="2525"/>
        <v>0</v>
      </c>
      <c r="AE435" s="89">
        <f t="shared" si="2525"/>
        <v>0</v>
      </c>
      <c r="AF435" s="89">
        <f t="shared" si="2525"/>
        <v>0</v>
      </c>
      <c r="AG435" s="89">
        <f t="shared" si="2525"/>
        <v>0</v>
      </c>
      <c r="AH435" s="89">
        <f t="shared" si="2525"/>
        <v>0</v>
      </c>
      <c r="AI435" s="89">
        <f t="shared" si="2525"/>
        <v>0</v>
      </c>
      <c r="AJ435" s="89">
        <f t="shared" si="2525"/>
        <v>0</v>
      </c>
      <c r="AK435" s="89">
        <f t="shared" si="2525"/>
        <v>0</v>
      </c>
      <c r="AL435" s="89">
        <f t="shared" si="2525"/>
        <v>0</v>
      </c>
      <c r="AM435" s="89">
        <f t="shared" si="2525"/>
        <v>0</v>
      </c>
      <c r="AN435" s="123"/>
      <c r="AO435" s="83">
        <f t="shared" si="2522"/>
        <v>0</v>
      </c>
      <c r="AP435" s="83">
        <f t="shared" si="2523"/>
        <v>0</v>
      </c>
      <c r="AQ435" s="83">
        <f t="shared" si="2524"/>
        <v>0</v>
      </c>
    </row>
    <row r="436" spans="1:43" s="64" customFormat="1" ht="13.2" outlineLevel="1">
      <c r="A436" s="159" t="s">
        <v>118</v>
      </c>
      <c r="B436" s="122" t="s">
        <v>158</v>
      </c>
      <c r="C436" s="125"/>
      <c r="D436" s="89">
        <f t="shared" ref="D436:AM436" si="2526">C436+D448</f>
        <v>0</v>
      </c>
      <c r="E436" s="89">
        <f t="shared" si="2526"/>
        <v>0</v>
      </c>
      <c r="F436" s="89">
        <f t="shared" si="2526"/>
        <v>0</v>
      </c>
      <c r="G436" s="89">
        <f t="shared" si="2526"/>
        <v>0</v>
      </c>
      <c r="H436" s="89">
        <f t="shared" si="2526"/>
        <v>0</v>
      </c>
      <c r="I436" s="89">
        <f t="shared" si="2526"/>
        <v>0</v>
      </c>
      <c r="J436" s="89">
        <f t="shared" si="2526"/>
        <v>0</v>
      </c>
      <c r="K436" s="89">
        <f t="shared" si="2526"/>
        <v>0</v>
      </c>
      <c r="L436" s="89">
        <f t="shared" si="2526"/>
        <v>0</v>
      </c>
      <c r="M436" s="89">
        <f t="shared" si="2526"/>
        <v>0</v>
      </c>
      <c r="N436" s="89">
        <f t="shared" si="2526"/>
        <v>0</v>
      </c>
      <c r="O436" s="89">
        <f t="shared" si="2526"/>
        <v>0</v>
      </c>
      <c r="P436" s="89">
        <f t="shared" si="2526"/>
        <v>0</v>
      </c>
      <c r="Q436" s="89">
        <f t="shared" si="2526"/>
        <v>0</v>
      </c>
      <c r="R436" s="89">
        <f t="shared" si="2526"/>
        <v>0</v>
      </c>
      <c r="S436" s="89">
        <f t="shared" si="2526"/>
        <v>0</v>
      </c>
      <c r="T436" s="89">
        <f t="shared" si="2526"/>
        <v>0</v>
      </c>
      <c r="U436" s="89">
        <f t="shared" si="2526"/>
        <v>0</v>
      </c>
      <c r="V436" s="89">
        <f t="shared" si="2526"/>
        <v>0</v>
      </c>
      <c r="W436" s="89">
        <f t="shared" si="2526"/>
        <v>0</v>
      </c>
      <c r="X436" s="89">
        <f t="shared" si="2526"/>
        <v>0</v>
      </c>
      <c r="Y436" s="89">
        <f t="shared" si="2526"/>
        <v>0</v>
      </c>
      <c r="Z436" s="89">
        <f t="shared" si="2526"/>
        <v>0</v>
      </c>
      <c r="AA436" s="89">
        <f t="shared" si="2526"/>
        <v>0</v>
      </c>
      <c r="AB436" s="89">
        <f t="shared" si="2526"/>
        <v>0</v>
      </c>
      <c r="AC436" s="89">
        <f t="shared" si="2526"/>
        <v>0</v>
      </c>
      <c r="AD436" s="89">
        <f t="shared" si="2526"/>
        <v>0</v>
      </c>
      <c r="AE436" s="89">
        <f t="shared" si="2526"/>
        <v>0</v>
      </c>
      <c r="AF436" s="89">
        <f t="shared" si="2526"/>
        <v>0</v>
      </c>
      <c r="AG436" s="89">
        <f t="shared" si="2526"/>
        <v>0</v>
      </c>
      <c r="AH436" s="89">
        <f t="shared" si="2526"/>
        <v>0</v>
      </c>
      <c r="AI436" s="89">
        <f t="shared" si="2526"/>
        <v>0</v>
      </c>
      <c r="AJ436" s="89">
        <f t="shared" si="2526"/>
        <v>0</v>
      </c>
      <c r="AK436" s="89">
        <f t="shared" si="2526"/>
        <v>0</v>
      </c>
      <c r="AL436" s="89">
        <f t="shared" si="2526"/>
        <v>0</v>
      </c>
      <c r="AM436" s="89">
        <f t="shared" si="2526"/>
        <v>0</v>
      </c>
      <c r="AN436" s="123"/>
      <c r="AO436" s="83">
        <f t="shared" si="2522"/>
        <v>0</v>
      </c>
      <c r="AP436" s="83">
        <f t="shared" si="2523"/>
        <v>0</v>
      </c>
      <c r="AQ436" s="83">
        <f t="shared" si="2524"/>
        <v>0</v>
      </c>
    </row>
    <row r="437" spans="1:43" s="64" customFormat="1" ht="13.2" outlineLevel="1">
      <c r="A437" s="159" t="s">
        <v>119</v>
      </c>
      <c r="B437" s="122" t="s">
        <v>158</v>
      </c>
      <c r="C437" s="125"/>
      <c r="D437" s="89">
        <f t="shared" ref="D437:AM437" si="2527">C437+D449</f>
        <v>0</v>
      </c>
      <c r="E437" s="89">
        <f t="shared" si="2527"/>
        <v>0</v>
      </c>
      <c r="F437" s="89">
        <f t="shared" si="2527"/>
        <v>0</v>
      </c>
      <c r="G437" s="89">
        <f t="shared" si="2527"/>
        <v>0</v>
      </c>
      <c r="H437" s="89">
        <f t="shared" si="2527"/>
        <v>0</v>
      </c>
      <c r="I437" s="89">
        <f t="shared" si="2527"/>
        <v>0</v>
      </c>
      <c r="J437" s="89">
        <f t="shared" si="2527"/>
        <v>0</v>
      </c>
      <c r="K437" s="89">
        <f t="shared" si="2527"/>
        <v>0</v>
      </c>
      <c r="L437" s="89">
        <f t="shared" si="2527"/>
        <v>0</v>
      </c>
      <c r="M437" s="89">
        <f t="shared" si="2527"/>
        <v>0</v>
      </c>
      <c r="N437" s="89">
        <f t="shared" si="2527"/>
        <v>0</v>
      </c>
      <c r="O437" s="89">
        <f t="shared" si="2527"/>
        <v>0</v>
      </c>
      <c r="P437" s="89">
        <f t="shared" si="2527"/>
        <v>0</v>
      </c>
      <c r="Q437" s="89">
        <f t="shared" si="2527"/>
        <v>0</v>
      </c>
      <c r="R437" s="89">
        <f t="shared" si="2527"/>
        <v>0</v>
      </c>
      <c r="S437" s="89">
        <f t="shared" si="2527"/>
        <v>0</v>
      </c>
      <c r="T437" s="89">
        <f t="shared" si="2527"/>
        <v>0</v>
      </c>
      <c r="U437" s="89">
        <f t="shared" si="2527"/>
        <v>0</v>
      </c>
      <c r="V437" s="89">
        <f t="shared" si="2527"/>
        <v>0</v>
      </c>
      <c r="W437" s="89">
        <f t="shared" si="2527"/>
        <v>0</v>
      </c>
      <c r="X437" s="89">
        <f t="shared" si="2527"/>
        <v>0</v>
      </c>
      <c r="Y437" s="89">
        <f t="shared" si="2527"/>
        <v>0</v>
      </c>
      <c r="Z437" s="89">
        <f t="shared" si="2527"/>
        <v>0</v>
      </c>
      <c r="AA437" s="89">
        <f t="shared" si="2527"/>
        <v>0</v>
      </c>
      <c r="AB437" s="89">
        <f t="shared" si="2527"/>
        <v>0</v>
      </c>
      <c r="AC437" s="89">
        <f t="shared" si="2527"/>
        <v>0</v>
      </c>
      <c r="AD437" s="89">
        <f t="shared" si="2527"/>
        <v>0</v>
      </c>
      <c r="AE437" s="89">
        <f t="shared" si="2527"/>
        <v>0</v>
      </c>
      <c r="AF437" s="89">
        <f t="shared" si="2527"/>
        <v>0</v>
      </c>
      <c r="AG437" s="89">
        <f t="shared" si="2527"/>
        <v>0</v>
      </c>
      <c r="AH437" s="89">
        <f t="shared" si="2527"/>
        <v>0</v>
      </c>
      <c r="AI437" s="89">
        <f t="shared" si="2527"/>
        <v>0</v>
      </c>
      <c r="AJ437" s="89">
        <f t="shared" si="2527"/>
        <v>0</v>
      </c>
      <c r="AK437" s="89">
        <f t="shared" si="2527"/>
        <v>0</v>
      </c>
      <c r="AL437" s="89">
        <f t="shared" si="2527"/>
        <v>0</v>
      </c>
      <c r="AM437" s="89">
        <f t="shared" si="2527"/>
        <v>0</v>
      </c>
      <c r="AN437" s="123"/>
      <c r="AO437" s="83">
        <f t="shared" si="2522"/>
        <v>0</v>
      </c>
      <c r="AP437" s="83">
        <f t="shared" si="2523"/>
        <v>0</v>
      </c>
      <c r="AQ437" s="83">
        <f t="shared" si="2524"/>
        <v>0</v>
      </c>
    </row>
    <row r="438" spans="1:43" s="64" customFormat="1" ht="13.2" outlineLevel="1">
      <c r="A438" s="159" t="s">
        <v>125</v>
      </c>
      <c r="B438" s="122" t="s">
        <v>158</v>
      </c>
      <c r="C438" s="125"/>
      <c r="D438" s="89">
        <f t="shared" ref="D438:AM438" si="2528">C438+D450</f>
        <v>0</v>
      </c>
      <c r="E438" s="89">
        <f t="shared" si="2528"/>
        <v>0</v>
      </c>
      <c r="F438" s="89">
        <f t="shared" si="2528"/>
        <v>0</v>
      </c>
      <c r="G438" s="89">
        <f t="shared" si="2528"/>
        <v>0</v>
      </c>
      <c r="H438" s="89">
        <f t="shared" si="2528"/>
        <v>0</v>
      </c>
      <c r="I438" s="89">
        <f t="shared" si="2528"/>
        <v>0</v>
      </c>
      <c r="J438" s="89">
        <f t="shared" si="2528"/>
        <v>0</v>
      </c>
      <c r="K438" s="89">
        <f t="shared" si="2528"/>
        <v>0</v>
      </c>
      <c r="L438" s="89">
        <f t="shared" si="2528"/>
        <v>0</v>
      </c>
      <c r="M438" s="89">
        <f t="shared" si="2528"/>
        <v>0</v>
      </c>
      <c r="N438" s="89">
        <f t="shared" si="2528"/>
        <v>0</v>
      </c>
      <c r="O438" s="89">
        <f t="shared" si="2528"/>
        <v>0</v>
      </c>
      <c r="P438" s="89">
        <f t="shared" si="2528"/>
        <v>0</v>
      </c>
      <c r="Q438" s="89">
        <f t="shared" si="2528"/>
        <v>0</v>
      </c>
      <c r="R438" s="89">
        <f t="shared" si="2528"/>
        <v>0</v>
      </c>
      <c r="S438" s="89">
        <f t="shared" si="2528"/>
        <v>0</v>
      </c>
      <c r="T438" s="89">
        <f t="shared" si="2528"/>
        <v>0</v>
      </c>
      <c r="U438" s="89">
        <f t="shared" si="2528"/>
        <v>0</v>
      </c>
      <c r="V438" s="89">
        <f t="shared" si="2528"/>
        <v>0</v>
      </c>
      <c r="W438" s="89">
        <f t="shared" si="2528"/>
        <v>0</v>
      </c>
      <c r="X438" s="89">
        <f t="shared" si="2528"/>
        <v>0</v>
      </c>
      <c r="Y438" s="89">
        <f t="shared" si="2528"/>
        <v>0</v>
      </c>
      <c r="Z438" s="89">
        <f t="shared" si="2528"/>
        <v>0</v>
      </c>
      <c r="AA438" s="89">
        <f t="shared" si="2528"/>
        <v>0</v>
      </c>
      <c r="AB438" s="89">
        <f t="shared" si="2528"/>
        <v>0</v>
      </c>
      <c r="AC438" s="89">
        <f t="shared" si="2528"/>
        <v>0</v>
      </c>
      <c r="AD438" s="89">
        <f t="shared" si="2528"/>
        <v>0</v>
      </c>
      <c r="AE438" s="89">
        <f t="shared" si="2528"/>
        <v>0</v>
      </c>
      <c r="AF438" s="89">
        <f t="shared" si="2528"/>
        <v>0</v>
      </c>
      <c r="AG438" s="89">
        <f t="shared" si="2528"/>
        <v>0</v>
      </c>
      <c r="AH438" s="89">
        <f t="shared" si="2528"/>
        <v>0</v>
      </c>
      <c r="AI438" s="89">
        <f t="shared" si="2528"/>
        <v>0</v>
      </c>
      <c r="AJ438" s="89">
        <f t="shared" si="2528"/>
        <v>0</v>
      </c>
      <c r="AK438" s="89">
        <f t="shared" si="2528"/>
        <v>0</v>
      </c>
      <c r="AL438" s="89">
        <f t="shared" si="2528"/>
        <v>0</v>
      </c>
      <c r="AM438" s="89">
        <f t="shared" si="2528"/>
        <v>0</v>
      </c>
      <c r="AN438" s="123"/>
      <c r="AO438" s="83">
        <f t="shared" si="2522"/>
        <v>0</v>
      </c>
      <c r="AP438" s="83">
        <f t="shared" si="2523"/>
        <v>0</v>
      </c>
      <c r="AQ438" s="83">
        <f t="shared" si="2524"/>
        <v>0</v>
      </c>
    </row>
    <row r="439" spans="1:43" s="64" customFormat="1" ht="13.2" outlineLevel="1">
      <c r="A439" s="147" t="s">
        <v>238</v>
      </c>
      <c r="B439" s="122" t="s">
        <v>168</v>
      </c>
      <c r="C439" s="82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  <c r="AE439" s="160"/>
      <c r="AF439" s="160"/>
      <c r="AG439" s="160"/>
      <c r="AH439" s="160"/>
      <c r="AI439" s="160"/>
      <c r="AJ439" s="160"/>
      <c r="AK439" s="160"/>
      <c r="AL439" s="160"/>
      <c r="AM439" s="160"/>
      <c r="AN439" s="123"/>
      <c r="AO439" s="134">
        <f>O439</f>
        <v>0</v>
      </c>
      <c r="AP439" s="134">
        <f>AA439</f>
        <v>0</v>
      </c>
      <c r="AQ439" s="134">
        <f>AM439</f>
        <v>0</v>
      </c>
    </row>
    <row r="440" spans="1:43" s="64" customFormat="1" ht="13.2" outlineLevel="1">
      <c r="A440" s="159" t="s">
        <v>116</v>
      </c>
      <c r="B440" s="122" t="s">
        <v>168</v>
      </c>
      <c r="C440" s="82"/>
      <c r="D440" s="133">
        <v>0.01</v>
      </c>
      <c r="E440" s="133">
        <v>0.01</v>
      </c>
      <c r="F440" s="133">
        <v>0.01</v>
      </c>
      <c r="G440" s="133">
        <v>0.01</v>
      </c>
      <c r="H440" s="133">
        <v>0.01</v>
      </c>
      <c r="I440" s="133">
        <v>0.01</v>
      </c>
      <c r="J440" s="133">
        <v>0.01</v>
      </c>
      <c r="K440" s="133">
        <v>0.01</v>
      </c>
      <c r="L440" s="133">
        <v>0.01</v>
      </c>
      <c r="M440" s="133">
        <v>0.01</v>
      </c>
      <c r="N440" s="133">
        <v>0.01</v>
      </c>
      <c r="O440" s="133">
        <v>0.01</v>
      </c>
      <c r="P440" s="133">
        <v>0.01</v>
      </c>
      <c r="Q440" s="133">
        <v>0.01</v>
      </c>
      <c r="R440" s="133">
        <v>0.01</v>
      </c>
      <c r="S440" s="133">
        <v>0.01</v>
      </c>
      <c r="T440" s="133">
        <v>0.01</v>
      </c>
      <c r="U440" s="133">
        <v>0.01</v>
      </c>
      <c r="V440" s="133">
        <v>0.01</v>
      </c>
      <c r="W440" s="133">
        <v>0.01</v>
      </c>
      <c r="X440" s="133">
        <v>0.01</v>
      </c>
      <c r="Y440" s="133">
        <v>0.01</v>
      </c>
      <c r="Z440" s="133">
        <v>0.01</v>
      </c>
      <c r="AA440" s="133">
        <v>0.01</v>
      </c>
      <c r="AB440" s="133">
        <v>0.01</v>
      </c>
      <c r="AC440" s="133">
        <v>0.01</v>
      </c>
      <c r="AD440" s="133">
        <v>0.01</v>
      </c>
      <c r="AE440" s="133">
        <v>0.01</v>
      </c>
      <c r="AF440" s="133">
        <v>0.01</v>
      </c>
      <c r="AG440" s="133">
        <v>0.01</v>
      </c>
      <c r="AH440" s="133">
        <v>0.01</v>
      </c>
      <c r="AI440" s="133">
        <v>0.01</v>
      </c>
      <c r="AJ440" s="133">
        <v>0.01</v>
      </c>
      <c r="AK440" s="133">
        <v>0.01</v>
      </c>
      <c r="AL440" s="133">
        <v>0.01</v>
      </c>
      <c r="AM440" s="133">
        <v>0.01</v>
      </c>
      <c r="AN440" s="123"/>
      <c r="AO440" s="134">
        <f t="shared" ref="AO440:AO444" si="2529">O440</f>
        <v>0.01</v>
      </c>
      <c r="AP440" s="134">
        <f t="shared" ref="AP440:AP444" si="2530">AA440</f>
        <v>0.01</v>
      </c>
      <c r="AQ440" s="134">
        <f t="shared" ref="AQ440:AQ444" si="2531">AM440</f>
        <v>0.01</v>
      </c>
    </row>
    <row r="441" spans="1:43" s="64" customFormat="1" ht="13.2" outlineLevel="1">
      <c r="A441" s="159" t="s">
        <v>117</v>
      </c>
      <c r="B441" s="122" t="s">
        <v>168</v>
      </c>
      <c r="C441" s="82"/>
      <c r="D441" s="133">
        <v>0.01</v>
      </c>
      <c r="E441" s="133">
        <v>0.01</v>
      </c>
      <c r="F441" s="133">
        <v>0.01</v>
      </c>
      <c r="G441" s="133">
        <v>0.01</v>
      </c>
      <c r="H441" s="133">
        <v>0.01</v>
      </c>
      <c r="I441" s="133">
        <v>0.01</v>
      </c>
      <c r="J441" s="133">
        <v>0.01</v>
      </c>
      <c r="K441" s="133">
        <v>0.01</v>
      </c>
      <c r="L441" s="133">
        <v>0.01</v>
      </c>
      <c r="M441" s="133">
        <v>0.01</v>
      </c>
      <c r="N441" s="133">
        <v>0.01</v>
      </c>
      <c r="O441" s="133">
        <v>0.01</v>
      </c>
      <c r="P441" s="133">
        <v>0.01</v>
      </c>
      <c r="Q441" s="133">
        <v>0.01</v>
      </c>
      <c r="R441" s="133">
        <v>0.01</v>
      </c>
      <c r="S441" s="133">
        <v>0.01</v>
      </c>
      <c r="T441" s="133">
        <v>0.01</v>
      </c>
      <c r="U441" s="133">
        <v>0.01</v>
      </c>
      <c r="V441" s="133">
        <v>0.01</v>
      </c>
      <c r="W441" s="133">
        <v>0.01</v>
      </c>
      <c r="X441" s="133">
        <v>0.01</v>
      </c>
      <c r="Y441" s="133">
        <v>0.01</v>
      </c>
      <c r="Z441" s="133">
        <v>0.01</v>
      </c>
      <c r="AA441" s="133">
        <v>0.01</v>
      </c>
      <c r="AB441" s="133">
        <v>0.01</v>
      </c>
      <c r="AC441" s="133">
        <v>0.01</v>
      </c>
      <c r="AD441" s="133">
        <v>0.01</v>
      </c>
      <c r="AE441" s="133">
        <v>0.01</v>
      </c>
      <c r="AF441" s="133">
        <v>0.01</v>
      </c>
      <c r="AG441" s="133">
        <v>0.01</v>
      </c>
      <c r="AH441" s="133">
        <v>0.01</v>
      </c>
      <c r="AI441" s="133">
        <v>0.01</v>
      </c>
      <c r="AJ441" s="133">
        <v>0.01</v>
      </c>
      <c r="AK441" s="133">
        <v>0.01</v>
      </c>
      <c r="AL441" s="133">
        <v>0.01</v>
      </c>
      <c r="AM441" s="133">
        <v>0.01</v>
      </c>
      <c r="AN441" s="123"/>
      <c r="AO441" s="134">
        <f t="shared" si="2529"/>
        <v>0.01</v>
      </c>
      <c r="AP441" s="134">
        <f t="shared" si="2530"/>
        <v>0.01</v>
      </c>
      <c r="AQ441" s="134">
        <f t="shared" si="2531"/>
        <v>0.01</v>
      </c>
    </row>
    <row r="442" spans="1:43" s="64" customFormat="1" ht="13.2" outlineLevel="1">
      <c r="A442" s="159" t="s">
        <v>118</v>
      </c>
      <c r="B442" s="122" t="s">
        <v>168</v>
      </c>
      <c r="C442" s="82"/>
      <c r="D442" s="133">
        <v>0.01</v>
      </c>
      <c r="E442" s="133">
        <v>0.01</v>
      </c>
      <c r="F442" s="133">
        <v>0.01</v>
      </c>
      <c r="G442" s="133">
        <v>0.01</v>
      </c>
      <c r="H442" s="133">
        <v>0.01</v>
      </c>
      <c r="I442" s="133">
        <v>0.01</v>
      </c>
      <c r="J442" s="133">
        <v>0.01</v>
      </c>
      <c r="K442" s="133">
        <v>0.01</v>
      </c>
      <c r="L442" s="133">
        <v>0.01</v>
      </c>
      <c r="M442" s="133">
        <v>0.01</v>
      </c>
      <c r="N442" s="133">
        <v>0.01</v>
      </c>
      <c r="O442" s="133">
        <v>0.01</v>
      </c>
      <c r="P442" s="133">
        <v>0.01</v>
      </c>
      <c r="Q442" s="133">
        <v>0.01</v>
      </c>
      <c r="R442" s="133">
        <v>0.01</v>
      </c>
      <c r="S442" s="133">
        <v>0.01</v>
      </c>
      <c r="T442" s="133">
        <v>0.01</v>
      </c>
      <c r="U442" s="133">
        <v>0.01</v>
      </c>
      <c r="V442" s="133">
        <v>0.01</v>
      </c>
      <c r="W442" s="133">
        <v>0.01</v>
      </c>
      <c r="X442" s="133">
        <v>0.01</v>
      </c>
      <c r="Y442" s="133">
        <v>0.01</v>
      </c>
      <c r="Z442" s="133">
        <v>0.01</v>
      </c>
      <c r="AA442" s="133">
        <v>0.01</v>
      </c>
      <c r="AB442" s="133">
        <v>0.01</v>
      </c>
      <c r="AC442" s="133">
        <v>0.01</v>
      </c>
      <c r="AD442" s="133">
        <v>0.01</v>
      </c>
      <c r="AE442" s="133">
        <v>0.01</v>
      </c>
      <c r="AF442" s="133">
        <v>0.01</v>
      </c>
      <c r="AG442" s="133">
        <v>0.01</v>
      </c>
      <c r="AH442" s="133">
        <v>0.01</v>
      </c>
      <c r="AI442" s="133">
        <v>0.01</v>
      </c>
      <c r="AJ442" s="133">
        <v>0.01</v>
      </c>
      <c r="AK442" s="133">
        <v>0.01</v>
      </c>
      <c r="AL442" s="133">
        <v>0.01</v>
      </c>
      <c r="AM442" s="133">
        <v>0.01</v>
      </c>
      <c r="AN442" s="123"/>
      <c r="AO442" s="134">
        <f t="shared" si="2529"/>
        <v>0.01</v>
      </c>
      <c r="AP442" s="134">
        <f t="shared" si="2530"/>
        <v>0.01</v>
      </c>
      <c r="AQ442" s="134">
        <f t="shared" si="2531"/>
        <v>0.01</v>
      </c>
    </row>
    <row r="443" spans="1:43" s="64" customFormat="1" ht="13.2" outlineLevel="1">
      <c r="A443" s="159" t="s">
        <v>119</v>
      </c>
      <c r="B443" s="122" t="s">
        <v>168</v>
      </c>
      <c r="C443" s="82"/>
      <c r="D443" s="133">
        <v>0.01</v>
      </c>
      <c r="E443" s="133">
        <v>0.01</v>
      </c>
      <c r="F443" s="133">
        <v>0.01</v>
      </c>
      <c r="G443" s="133">
        <v>0.01</v>
      </c>
      <c r="H443" s="133">
        <v>0.01</v>
      </c>
      <c r="I443" s="133">
        <v>0.01</v>
      </c>
      <c r="J443" s="133">
        <v>0.01</v>
      </c>
      <c r="K443" s="133">
        <v>0.01</v>
      </c>
      <c r="L443" s="133">
        <v>0.01</v>
      </c>
      <c r="M443" s="133">
        <v>0.01</v>
      </c>
      <c r="N443" s="133">
        <v>0.01</v>
      </c>
      <c r="O443" s="133">
        <v>0.01</v>
      </c>
      <c r="P443" s="133">
        <v>0.01</v>
      </c>
      <c r="Q443" s="133">
        <v>0.01</v>
      </c>
      <c r="R443" s="133">
        <v>0.01</v>
      </c>
      <c r="S443" s="133">
        <v>0.01</v>
      </c>
      <c r="T443" s="133">
        <v>0.01</v>
      </c>
      <c r="U443" s="133">
        <v>0.01</v>
      </c>
      <c r="V443" s="133">
        <v>0.01</v>
      </c>
      <c r="W443" s="133">
        <v>0.01</v>
      </c>
      <c r="X443" s="133">
        <v>0.01</v>
      </c>
      <c r="Y443" s="133">
        <v>0.01</v>
      </c>
      <c r="Z443" s="133">
        <v>0.01</v>
      </c>
      <c r="AA443" s="133">
        <v>0.01</v>
      </c>
      <c r="AB443" s="133">
        <v>0.01</v>
      </c>
      <c r="AC443" s="133">
        <v>0.01</v>
      </c>
      <c r="AD443" s="133">
        <v>0.01</v>
      </c>
      <c r="AE443" s="133">
        <v>0.01</v>
      </c>
      <c r="AF443" s="133">
        <v>0.01</v>
      </c>
      <c r="AG443" s="133">
        <v>0.01</v>
      </c>
      <c r="AH443" s="133">
        <v>0.01</v>
      </c>
      <c r="AI443" s="133">
        <v>0.01</v>
      </c>
      <c r="AJ443" s="133">
        <v>0.01</v>
      </c>
      <c r="AK443" s="133">
        <v>0.01</v>
      </c>
      <c r="AL443" s="133">
        <v>0.01</v>
      </c>
      <c r="AM443" s="133">
        <v>0.01</v>
      </c>
      <c r="AN443" s="123"/>
      <c r="AO443" s="134">
        <f t="shared" si="2529"/>
        <v>0.01</v>
      </c>
      <c r="AP443" s="134">
        <f t="shared" si="2530"/>
        <v>0.01</v>
      </c>
      <c r="AQ443" s="134">
        <f t="shared" si="2531"/>
        <v>0.01</v>
      </c>
    </row>
    <row r="444" spans="1:43" s="64" customFormat="1" ht="13.2" outlineLevel="1">
      <c r="A444" s="159" t="s">
        <v>125</v>
      </c>
      <c r="B444" s="122" t="s">
        <v>168</v>
      </c>
      <c r="C444" s="82"/>
      <c r="D444" s="133">
        <v>0.01</v>
      </c>
      <c r="E444" s="133">
        <v>0.01</v>
      </c>
      <c r="F444" s="133">
        <v>0.01</v>
      </c>
      <c r="G444" s="133">
        <v>0.01</v>
      </c>
      <c r="H444" s="133">
        <v>0.01</v>
      </c>
      <c r="I444" s="133">
        <v>0.01</v>
      </c>
      <c r="J444" s="133">
        <v>0.01</v>
      </c>
      <c r="K444" s="133">
        <v>0.01</v>
      </c>
      <c r="L444" s="133">
        <v>0.01</v>
      </c>
      <c r="M444" s="133">
        <v>0.01</v>
      </c>
      <c r="N444" s="133">
        <v>0.01</v>
      </c>
      <c r="O444" s="133">
        <v>0.01</v>
      </c>
      <c r="P444" s="133">
        <v>0.01</v>
      </c>
      <c r="Q444" s="133">
        <v>0.01</v>
      </c>
      <c r="R444" s="133">
        <v>0.01</v>
      </c>
      <c r="S444" s="133">
        <v>0.01</v>
      </c>
      <c r="T444" s="133">
        <v>0.01</v>
      </c>
      <c r="U444" s="133">
        <v>0.01</v>
      </c>
      <c r="V444" s="133">
        <v>0.01</v>
      </c>
      <c r="W444" s="133">
        <v>0.01</v>
      </c>
      <c r="X444" s="133">
        <v>0.01</v>
      </c>
      <c r="Y444" s="133">
        <v>0.01</v>
      </c>
      <c r="Z444" s="133">
        <v>0.01</v>
      </c>
      <c r="AA444" s="133">
        <v>0.01</v>
      </c>
      <c r="AB444" s="133">
        <v>0.01</v>
      </c>
      <c r="AC444" s="133">
        <v>0.01</v>
      </c>
      <c r="AD444" s="133">
        <v>0.01</v>
      </c>
      <c r="AE444" s="133">
        <v>0.01</v>
      </c>
      <c r="AF444" s="133">
        <v>0.01</v>
      </c>
      <c r="AG444" s="133">
        <v>0.01</v>
      </c>
      <c r="AH444" s="133">
        <v>0.01</v>
      </c>
      <c r="AI444" s="133">
        <v>0.01</v>
      </c>
      <c r="AJ444" s="133">
        <v>0.01</v>
      </c>
      <c r="AK444" s="133">
        <v>0.01</v>
      </c>
      <c r="AL444" s="133">
        <v>0.01</v>
      </c>
      <c r="AM444" s="133">
        <v>0.01</v>
      </c>
      <c r="AN444" s="123"/>
      <c r="AO444" s="134">
        <f t="shared" si="2529"/>
        <v>0.01</v>
      </c>
      <c r="AP444" s="134">
        <f t="shared" si="2530"/>
        <v>0.01</v>
      </c>
      <c r="AQ444" s="134">
        <f t="shared" si="2531"/>
        <v>0.01</v>
      </c>
    </row>
    <row r="445" spans="1:43" s="64" customFormat="1" ht="13.2" outlineLevel="1">
      <c r="A445" s="147" t="s">
        <v>239</v>
      </c>
      <c r="B445" s="122" t="s">
        <v>158</v>
      </c>
      <c r="C445" s="82"/>
      <c r="D445" s="89">
        <f>SUM(D446:D450)</f>
        <v>0</v>
      </c>
      <c r="E445" s="89">
        <f t="shared" ref="E445" si="2532">SUM(E446:E450)</f>
        <v>0</v>
      </c>
      <c r="F445" s="89">
        <f t="shared" ref="F445" si="2533">SUM(F446:F450)</f>
        <v>0</v>
      </c>
      <c r="G445" s="89">
        <f t="shared" ref="G445" si="2534">SUM(G446:G450)</f>
        <v>0</v>
      </c>
      <c r="H445" s="89">
        <f t="shared" ref="H445" si="2535">SUM(H446:H450)</f>
        <v>0</v>
      </c>
      <c r="I445" s="89">
        <f t="shared" ref="I445" si="2536">SUM(I446:I450)</f>
        <v>0</v>
      </c>
      <c r="J445" s="89">
        <f t="shared" ref="J445" si="2537">SUM(J446:J450)</f>
        <v>0</v>
      </c>
      <c r="K445" s="89">
        <f t="shared" ref="K445" si="2538">SUM(K446:K450)</f>
        <v>0</v>
      </c>
      <c r="L445" s="89">
        <f t="shared" ref="L445" si="2539">SUM(L446:L450)</f>
        <v>0</v>
      </c>
      <c r="M445" s="89">
        <f t="shared" ref="M445" si="2540">SUM(M446:M450)</f>
        <v>0</v>
      </c>
      <c r="N445" s="89">
        <f t="shared" ref="N445" si="2541">SUM(N446:N450)</f>
        <v>0</v>
      </c>
      <c r="O445" s="89">
        <f t="shared" ref="O445" si="2542">SUM(O446:O450)</f>
        <v>0</v>
      </c>
      <c r="P445" s="89">
        <f t="shared" ref="P445" si="2543">SUM(P446:P450)</f>
        <v>0</v>
      </c>
      <c r="Q445" s="89">
        <f t="shared" ref="Q445" si="2544">SUM(Q446:Q450)</f>
        <v>0</v>
      </c>
      <c r="R445" s="89">
        <f t="shared" ref="R445" si="2545">SUM(R446:R450)</f>
        <v>0</v>
      </c>
      <c r="S445" s="89">
        <f t="shared" ref="S445" si="2546">SUM(S446:S450)</f>
        <v>0</v>
      </c>
      <c r="T445" s="89">
        <f t="shared" ref="T445" si="2547">SUM(T446:T450)</f>
        <v>0</v>
      </c>
      <c r="U445" s="89">
        <f t="shared" ref="U445" si="2548">SUM(U446:U450)</f>
        <v>0</v>
      </c>
      <c r="V445" s="89">
        <f t="shared" ref="V445" si="2549">SUM(V446:V450)</f>
        <v>0</v>
      </c>
      <c r="W445" s="89">
        <f t="shared" ref="W445" si="2550">SUM(W446:W450)</f>
        <v>0</v>
      </c>
      <c r="X445" s="89">
        <f t="shared" ref="X445" si="2551">SUM(X446:X450)</f>
        <v>0</v>
      </c>
      <c r="Y445" s="89">
        <f t="shared" ref="Y445" si="2552">SUM(Y446:Y450)</f>
        <v>0</v>
      </c>
      <c r="Z445" s="89">
        <f t="shared" ref="Z445" si="2553">SUM(Z446:Z450)</f>
        <v>0</v>
      </c>
      <c r="AA445" s="89">
        <f t="shared" ref="AA445" si="2554">SUM(AA446:AA450)</f>
        <v>0</v>
      </c>
      <c r="AB445" s="89">
        <f t="shared" ref="AB445" si="2555">SUM(AB446:AB450)</f>
        <v>0</v>
      </c>
      <c r="AC445" s="89">
        <f t="shared" ref="AC445" si="2556">SUM(AC446:AC450)</f>
        <v>0</v>
      </c>
      <c r="AD445" s="89">
        <f t="shared" ref="AD445" si="2557">SUM(AD446:AD450)</f>
        <v>0</v>
      </c>
      <c r="AE445" s="89">
        <f t="shared" ref="AE445" si="2558">SUM(AE446:AE450)</f>
        <v>0</v>
      </c>
      <c r="AF445" s="89">
        <f t="shared" ref="AF445" si="2559">SUM(AF446:AF450)</f>
        <v>0</v>
      </c>
      <c r="AG445" s="89">
        <f t="shared" ref="AG445" si="2560">SUM(AG446:AG450)</f>
        <v>0</v>
      </c>
      <c r="AH445" s="89">
        <f t="shared" ref="AH445" si="2561">SUM(AH446:AH450)</f>
        <v>0</v>
      </c>
      <c r="AI445" s="89">
        <f t="shared" ref="AI445" si="2562">SUM(AI446:AI450)</f>
        <v>0</v>
      </c>
      <c r="AJ445" s="89">
        <f t="shared" ref="AJ445" si="2563">SUM(AJ446:AJ450)</f>
        <v>0</v>
      </c>
      <c r="AK445" s="89">
        <f t="shared" ref="AK445" si="2564">SUM(AK446:AK450)</f>
        <v>0</v>
      </c>
      <c r="AL445" s="89">
        <f t="shared" ref="AL445" si="2565">SUM(AL446:AL450)</f>
        <v>0</v>
      </c>
      <c r="AM445" s="89">
        <f t="shared" ref="AM445" si="2566">SUM(AM446:AM450)</f>
        <v>0</v>
      </c>
      <c r="AN445" s="123"/>
      <c r="AO445" s="83">
        <f>SUM(D445:O445)</f>
        <v>0</v>
      </c>
      <c r="AP445" s="83">
        <f>SUM(P445:AA445)</f>
        <v>0</v>
      </c>
      <c r="AQ445" s="83">
        <f>SUM(AB445:AM445)</f>
        <v>0</v>
      </c>
    </row>
    <row r="446" spans="1:43" s="64" customFormat="1" ht="13.2" outlineLevel="1">
      <c r="A446" s="159" t="s">
        <v>116</v>
      </c>
      <c r="B446" s="122" t="s">
        <v>158</v>
      </c>
      <c r="C446" s="82"/>
      <c r="D446" s="89">
        <f t="shared" ref="D446:AM446" si="2567">INT(C434*D440)</f>
        <v>0</v>
      </c>
      <c r="E446" s="89">
        <f t="shared" si="2567"/>
        <v>0</v>
      </c>
      <c r="F446" s="89">
        <f t="shared" si="2567"/>
        <v>0</v>
      </c>
      <c r="G446" s="89">
        <f t="shared" si="2567"/>
        <v>0</v>
      </c>
      <c r="H446" s="89">
        <f t="shared" si="2567"/>
        <v>0</v>
      </c>
      <c r="I446" s="89">
        <f t="shared" si="2567"/>
        <v>0</v>
      </c>
      <c r="J446" s="89">
        <f t="shared" si="2567"/>
        <v>0</v>
      </c>
      <c r="K446" s="89">
        <f t="shared" si="2567"/>
        <v>0</v>
      </c>
      <c r="L446" s="89">
        <f t="shared" si="2567"/>
        <v>0</v>
      </c>
      <c r="M446" s="89">
        <f t="shared" si="2567"/>
        <v>0</v>
      </c>
      <c r="N446" s="89">
        <f t="shared" si="2567"/>
        <v>0</v>
      </c>
      <c r="O446" s="89">
        <f t="shared" si="2567"/>
        <v>0</v>
      </c>
      <c r="P446" s="89">
        <f t="shared" si="2567"/>
        <v>0</v>
      </c>
      <c r="Q446" s="89">
        <f t="shared" si="2567"/>
        <v>0</v>
      </c>
      <c r="R446" s="89">
        <f t="shared" si="2567"/>
        <v>0</v>
      </c>
      <c r="S446" s="89">
        <f t="shared" si="2567"/>
        <v>0</v>
      </c>
      <c r="T446" s="89">
        <f t="shared" si="2567"/>
        <v>0</v>
      </c>
      <c r="U446" s="89">
        <f t="shared" si="2567"/>
        <v>0</v>
      </c>
      <c r="V446" s="89">
        <f t="shared" si="2567"/>
        <v>0</v>
      </c>
      <c r="W446" s="89">
        <f t="shared" si="2567"/>
        <v>0</v>
      </c>
      <c r="X446" s="89">
        <f t="shared" si="2567"/>
        <v>0</v>
      </c>
      <c r="Y446" s="89">
        <f t="shared" si="2567"/>
        <v>0</v>
      </c>
      <c r="Z446" s="89">
        <f t="shared" si="2567"/>
        <v>0</v>
      </c>
      <c r="AA446" s="89">
        <f t="shared" si="2567"/>
        <v>0</v>
      </c>
      <c r="AB446" s="89">
        <f t="shared" si="2567"/>
        <v>0</v>
      </c>
      <c r="AC446" s="89">
        <f t="shared" si="2567"/>
        <v>0</v>
      </c>
      <c r="AD446" s="89">
        <f t="shared" si="2567"/>
        <v>0</v>
      </c>
      <c r="AE446" s="89">
        <f t="shared" si="2567"/>
        <v>0</v>
      </c>
      <c r="AF446" s="89">
        <f t="shared" si="2567"/>
        <v>0</v>
      </c>
      <c r="AG446" s="89">
        <f t="shared" si="2567"/>
        <v>0</v>
      </c>
      <c r="AH446" s="89">
        <f t="shared" si="2567"/>
        <v>0</v>
      </c>
      <c r="AI446" s="89">
        <f t="shared" si="2567"/>
        <v>0</v>
      </c>
      <c r="AJ446" s="89">
        <f t="shared" si="2567"/>
        <v>0</v>
      </c>
      <c r="AK446" s="89">
        <f t="shared" si="2567"/>
        <v>0</v>
      </c>
      <c r="AL446" s="89">
        <f t="shared" si="2567"/>
        <v>0</v>
      </c>
      <c r="AM446" s="89">
        <f t="shared" si="2567"/>
        <v>0</v>
      </c>
      <c r="AN446" s="123"/>
      <c r="AO446" s="83">
        <f t="shared" ref="AO446:AO450" si="2568">SUM(D446:O446)</f>
        <v>0</v>
      </c>
      <c r="AP446" s="83">
        <f t="shared" ref="AP446:AP450" si="2569">SUM(P446:AA446)</f>
        <v>0</v>
      </c>
      <c r="AQ446" s="83">
        <f t="shared" ref="AQ446:AQ450" si="2570">SUM(AB446:AM446)</f>
        <v>0</v>
      </c>
    </row>
    <row r="447" spans="1:43" s="64" customFormat="1" ht="13.2" outlineLevel="1">
      <c r="A447" s="159" t="s">
        <v>117</v>
      </c>
      <c r="B447" s="122" t="s">
        <v>158</v>
      </c>
      <c r="C447" s="82"/>
      <c r="D447" s="89">
        <f t="shared" ref="D447:AM447" si="2571">INT(C435*D441)</f>
        <v>0</v>
      </c>
      <c r="E447" s="89">
        <f t="shared" si="2571"/>
        <v>0</v>
      </c>
      <c r="F447" s="89">
        <f t="shared" si="2571"/>
        <v>0</v>
      </c>
      <c r="G447" s="89">
        <f t="shared" si="2571"/>
        <v>0</v>
      </c>
      <c r="H447" s="89">
        <f t="shared" si="2571"/>
        <v>0</v>
      </c>
      <c r="I447" s="89">
        <f t="shared" si="2571"/>
        <v>0</v>
      </c>
      <c r="J447" s="89">
        <f t="shared" si="2571"/>
        <v>0</v>
      </c>
      <c r="K447" s="89">
        <f t="shared" si="2571"/>
        <v>0</v>
      </c>
      <c r="L447" s="89">
        <f t="shared" si="2571"/>
        <v>0</v>
      </c>
      <c r="M447" s="89">
        <f t="shared" si="2571"/>
        <v>0</v>
      </c>
      <c r="N447" s="89">
        <f t="shared" si="2571"/>
        <v>0</v>
      </c>
      <c r="O447" s="89">
        <f t="shared" si="2571"/>
        <v>0</v>
      </c>
      <c r="P447" s="89">
        <f t="shared" si="2571"/>
        <v>0</v>
      </c>
      <c r="Q447" s="89">
        <f t="shared" si="2571"/>
        <v>0</v>
      </c>
      <c r="R447" s="89">
        <f t="shared" si="2571"/>
        <v>0</v>
      </c>
      <c r="S447" s="89">
        <f t="shared" si="2571"/>
        <v>0</v>
      </c>
      <c r="T447" s="89">
        <f t="shared" si="2571"/>
        <v>0</v>
      </c>
      <c r="U447" s="89">
        <f t="shared" si="2571"/>
        <v>0</v>
      </c>
      <c r="V447" s="89">
        <f t="shared" si="2571"/>
        <v>0</v>
      </c>
      <c r="W447" s="89">
        <f t="shared" si="2571"/>
        <v>0</v>
      </c>
      <c r="X447" s="89">
        <f t="shared" si="2571"/>
        <v>0</v>
      </c>
      <c r="Y447" s="89">
        <f t="shared" si="2571"/>
        <v>0</v>
      </c>
      <c r="Z447" s="89">
        <f t="shared" si="2571"/>
        <v>0</v>
      </c>
      <c r="AA447" s="89">
        <f t="shared" si="2571"/>
        <v>0</v>
      </c>
      <c r="AB447" s="89">
        <f t="shared" si="2571"/>
        <v>0</v>
      </c>
      <c r="AC447" s="89">
        <f t="shared" si="2571"/>
        <v>0</v>
      </c>
      <c r="AD447" s="89">
        <f t="shared" si="2571"/>
        <v>0</v>
      </c>
      <c r="AE447" s="89">
        <f t="shared" si="2571"/>
        <v>0</v>
      </c>
      <c r="AF447" s="89">
        <f t="shared" si="2571"/>
        <v>0</v>
      </c>
      <c r="AG447" s="89">
        <f t="shared" si="2571"/>
        <v>0</v>
      </c>
      <c r="AH447" s="89">
        <f t="shared" si="2571"/>
        <v>0</v>
      </c>
      <c r="AI447" s="89">
        <f t="shared" si="2571"/>
        <v>0</v>
      </c>
      <c r="AJ447" s="89">
        <f t="shared" si="2571"/>
        <v>0</v>
      </c>
      <c r="AK447" s="89">
        <f t="shared" si="2571"/>
        <v>0</v>
      </c>
      <c r="AL447" s="89">
        <f t="shared" si="2571"/>
        <v>0</v>
      </c>
      <c r="AM447" s="89">
        <f t="shared" si="2571"/>
        <v>0</v>
      </c>
      <c r="AN447" s="123"/>
      <c r="AO447" s="83">
        <f t="shared" si="2568"/>
        <v>0</v>
      </c>
      <c r="AP447" s="83">
        <f t="shared" si="2569"/>
        <v>0</v>
      </c>
      <c r="AQ447" s="83">
        <f t="shared" si="2570"/>
        <v>0</v>
      </c>
    </row>
    <row r="448" spans="1:43" s="64" customFormat="1" ht="13.2" outlineLevel="1">
      <c r="A448" s="159" t="s">
        <v>118</v>
      </c>
      <c r="B448" s="122" t="s">
        <v>158</v>
      </c>
      <c r="C448" s="82"/>
      <c r="D448" s="89">
        <f t="shared" ref="D448" si="2572">INT(C436*D442)</f>
        <v>0</v>
      </c>
      <c r="E448" s="89">
        <f>INT(D436*E442)</f>
        <v>0</v>
      </c>
      <c r="F448" s="89">
        <f t="shared" ref="F448:AM448" si="2573">INT(E436*F442)</f>
        <v>0</v>
      </c>
      <c r="G448" s="89">
        <f t="shared" si="2573"/>
        <v>0</v>
      </c>
      <c r="H448" s="89">
        <f t="shared" si="2573"/>
        <v>0</v>
      </c>
      <c r="I448" s="89">
        <f t="shared" si="2573"/>
        <v>0</v>
      </c>
      <c r="J448" s="89">
        <f t="shared" si="2573"/>
        <v>0</v>
      </c>
      <c r="K448" s="89">
        <f t="shared" si="2573"/>
        <v>0</v>
      </c>
      <c r="L448" s="89">
        <f t="shared" si="2573"/>
        <v>0</v>
      </c>
      <c r="M448" s="89">
        <f t="shared" si="2573"/>
        <v>0</v>
      </c>
      <c r="N448" s="89">
        <f t="shared" si="2573"/>
        <v>0</v>
      </c>
      <c r="O448" s="89">
        <f t="shared" si="2573"/>
        <v>0</v>
      </c>
      <c r="P448" s="89">
        <f t="shared" si="2573"/>
        <v>0</v>
      </c>
      <c r="Q448" s="89">
        <f t="shared" si="2573"/>
        <v>0</v>
      </c>
      <c r="R448" s="89">
        <f t="shared" si="2573"/>
        <v>0</v>
      </c>
      <c r="S448" s="89">
        <f t="shared" si="2573"/>
        <v>0</v>
      </c>
      <c r="T448" s="89">
        <f t="shared" si="2573"/>
        <v>0</v>
      </c>
      <c r="U448" s="89">
        <f t="shared" si="2573"/>
        <v>0</v>
      </c>
      <c r="V448" s="89">
        <f t="shared" si="2573"/>
        <v>0</v>
      </c>
      <c r="W448" s="89">
        <f t="shared" si="2573"/>
        <v>0</v>
      </c>
      <c r="X448" s="89">
        <f t="shared" si="2573"/>
        <v>0</v>
      </c>
      <c r="Y448" s="89">
        <f t="shared" si="2573"/>
        <v>0</v>
      </c>
      <c r="Z448" s="89">
        <f t="shared" si="2573"/>
        <v>0</v>
      </c>
      <c r="AA448" s="89">
        <f t="shared" si="2573"/>
        <v>0</v>
      </c>
      <c r="AB448" s="89">
        <f t="shared" si="2573"/>
        <v>0</v>
      </c>
      <c r="AC448" s="89">
        <f t="shared" si="2573"/>
        <v>0</v>
      </c>
      <c r="AD448" s="89">
        <f t="shared" si="2573"/>
        <v>0</v>
      </c>
      <c r="AE448" s="89">
        <f t="shared" si="2573"/>
        <v>0</v>
      </c>
      <c r="AF448" s="89">
        <f t="shared" si="2573"/>
        <v>0</v>
      </c>
      <c r="AG448" s="89">
        <f t="shared" si="2573"/>
        <v>0</v>
      </c>
      <c r="AH448" s="89">
        <f t="shared" si="2573"/>
        <v>0</v>
      </c>
      <c r="AI448" s="89">
        <f t="shared" si="2573"/>
        <v>0</v>
      </c>
      <c r="AJ448" s="89">
        <f t="shared" si="2573"/>
        <v>0</v>
      </c>
      <c r="AK448" s="89">
        <f t="shared" si="2573"/>
        <v>0</v>
      </c>
      <c r="AL448" s="89">
        <f t="shared" si="2573"/>
        <v>0</v>
      </c>
      <c r="AM448" s="89">
        <f t="shared" si="2573"/>
        <v>0</v>
      </c>
      <c r="AN448" s="123"/>
      <c r="AO448" s="83">
        <f t="shared" si="2568"/>
        <v>0</v>
      </c>
      <c r="AP448" s="83">
        <f t="shared" si="2569"/>
        <v>0</v>
      </c>
      <c r="AQ448" s="83">
        <f t="shared" si="2570"/>
        <v>0</v>
      </c>
    </row>
    <row r="449" spans="1:43" s="64" customFormat="1" ht="13.2" outlineLevel="1">
      <c r="A449" s="159" t="s">
        <v>119</v>
      </c>
      <c r="B449" s="122" t="s">
        <v>158</v>
      </c>
      <c r="C449" s="82"/>
      <c r="D449" s="89">
        <f t="shared" ref="D449:AM449" si="2574">INT(C437*D443)</f>
        <v>0</v>
      </c>
      <c r="E449" s="89">
        <f t="shared" si="2574"/>
        <v>0</v>
      </c>
      <c r="F449" s="89">
        <f t="shared" si="2574"/>
        <v>0</v>
      </c>
      <c r="G449" s="89">
        <f t="shared" si="2574"/>
        <v>0</v>
      </c>
      <c r="H449" s="89">
        <f t="shared" si="2574"/>
        <v>0</v>
      </c>
      <c r="I449" s="89">
        <f t="shared" si="2574"/>
        <v>0</v>
      </c>
      <c r="J449" s="89">
        <f t="shared" si="2574"/>
        <v>0</v>
      </c>
      <c r="K449" s="89">
        <f t="shared" si="2574"/>
        <v>0</v>
      </c>
      <c r="L449" s="89">
        <f t="shared" si="2574"/>
        <v>0</v>
      </c>
      <c r="M449" s="89">
        <f t="shared" si="2574"/>
        <v>0</v>
      </c>
      <c r="N449" s="89">
        <f t="shared" si="2574"/>
        <v>0</v>
      </c>
      <c r="O449" s="89">
        <f t="shared" si="2574"/>
        <v>0</v>
      </c>
      <c r="P449" s="89">
        <f t="shared" si="2574"/>
        <v>0</v>
      </c>
      <c r="Q449" s="89">
        <f t="shared" si="2574"/>
        <v>0</v>
      </c>
      <c r="R449" s="89">
        <f t="shared" si="2574"/>
        <v>0</v>
      </c>
      <c r="S449" s="89">
        <f t="shared" si="2574"/>
        <v>0</v>
      </c>
      <c r="T449" s="89">
        <f t="shared" si="2574"/>
        <v>0</v>
      </c>
      <c r="U449" s="89">
        <f t="shared" si="2574"/>
        <v>0</v>
      </c>
      <c r="V449" s="89">
        <f t="shared" si="2574"/>
        <v>0</v>
      </c>
      <c r="W449" s="89">
        <f t="shared" si="2574"/>
        <v>0</v>
      </c>
      <c r="X449" s="89">
        <f t="shared" si="2574"/>
        <v>0</v>
      </c>
      <c r="Y449" s="89">
        <f t="shared" si="2574"/>
        <v>0</v>
      </c>
      <c r="Z449" s="89">
        <f t="shared" si="2574"/>
        <v>0</v>
      </c>
      <c r="AA449" s="89">
        <f t="shared" si="2574"/>
        <v>0</v>
      </c>
      <c r="AB449" s="89">
        <f t="shared" si="2574"/>
        <v>0</v>
      </c>
      <c r="AC449" s="89">
        <f t="shared" si="2574"/>
        <v>0</v>
      </c>
      <c r="AD449" s="89">
        <f t="shared" si="2574"/>
        <v>0</v>
      </c>
      <c r="AE449" s="89">
        <f t="shared" si="2574"/>
        <v>0</v>
      </c>
      <c r="AF449" s="89">
        <f t="shared" si="2574"/>
        <v>0</v>
      </c>
      <c r="AG449" s="89">
        <f t="shared" si="2574"/>
        <v>0</v>
      </c>
      <c r="AH449" s="89">
        <f t="shared" si="2574"/>
        <v>0</v>
      </c>
      <c r="AI449" s="89">
        <f t="shared" si="2574"/>
        <v>0</v>
      </c>
      <c r="AJ449" s="89">
        <f t="shared" si="2574"/>
        <v>0</v>
      </c>
      <c r="AK449" s="89">
        <f t="shared" si="2574"/>
        <v>0</v>
      </c>
      <c r="AL449" s="89">
        <f t="shared" si="2574"/>
        <v>0</v>
      </c>
      <c r="AM449" s="89">
        <f t="shared" si="2574"/>
        <v>0</v>
      </c>
      <c r="AN449" s="123"/>
      <c r="AO449" s="83">
        <f t="shared" si="2568"/>
        <v>0</v>
      </c>
      <c r="AP449" s="83">
        <f t="shared" si="2569"/>
        <v>0</v>
      </c>
      <c r="AQ449" s="83">
        <f t="shared" si="2570"/>
        <v>0</v>
      </c>
    </row>
    <row r="450" spans="1:43" s="64" customFormat="1" ht="13.2" outlineLevel="1">
      <c r="A450" s="159" t="s">
        <v>125</v>
      </c>
      <c r="B450" s="122" t="s">
        <v>158</v>
      </c>
      <c r="C450" s="82"/>
      <c r="D450" s="89">
        <f t="shared" ref="D450:AM450" si="2575">INT(C438*D444)</f>
        <v>0</v>
      </c>
      <c r="E450" s="89">
        <f t="shared" si="2575"/>
        <v>0</v>
      </c>
      <c r="F450" s="89">
        <f t="shared" si="2575"/>
        <v>0</v>
      </c>
      <c r="G450" s="89">
        <f t="shared" si="2575"/>
        <v>0</v>
      </c>
      <c r="H450" s="89">
        <f t="shared" si="2575"/>
        <v>0</v>
      </c>
      <c r="I450" s="89">
        <f t="shared" si="2575"/>
        <v>0</v>
      </c>
      <c r="J450" s="89">
        <f t="shared" si="2575"/>
        <v>0</v>
      </c>
      <c r="K450" s="89">
        <f t="shared" si="2575"/>
        <v>0</v>
      </c>
      <c r="L450" s="89">
        <f t="shared" si="2575"/>
        <v>0</v>
      </c>
      <c r="M450" s="89">
        <f t="shared" si="2575"/>
        <v>0</v>
      </c>
      <c r="N450" s="89">
        <f t="shared" si="2575"/>
        <v>0</v>
      </c>
      <c r="O450" s="89">
        <f t="shared" si="2575"/>
        <v>0</v>
      </c>
      <c r="P450" s="89">
        <f t="shared" si="2575"/>
        <v>0</v>
      </c>
      <c r="Q450" s="89">
        <f t="shared" si="2575"/>
        <v>0</v>
      </c>
      <c r="R450" s="89">
        <f t="shared" si="2575"/>
        <v>0</v>
      </c>
      <c r="S450" s="89">
        <f t="shared" si="2575"/>
        <v>0</v>
      </c>
      <c r="T450" s="89">
        <f t="shared" si="2575"/>
        <v>0</v>
      </c>
      <c r="U450" s="89">
        <f t="shared" si="2575"/>
        <v>0</v>
      </c>
      <c r="V450" s="89">
        <f t="shared" si="2575"/>
        <v>0</v>
      </c>
      <c r="W450" s="89">
        <f t="shared" si="2575"/>
        <v>0</v>
      </c>
      <c r="X450" s="89">
        <f t="shared" si="2575"/>
        <v>0</v>
      </c>
      <c r="Y450" s="89">
        <f t="shared" si="2575"/>
        <v>0</v>
      </c>
      <c r="Z450" s="89">
        <f t="shared" si="2575"/>
        <v>0</v>
      </c>
      <c r="AA450" s="89">
        <f t="shared" si="2575"/>
        <v>0</v>
      </c>
      <c r="AB450" s="89">
        <f t="shared" si="2575"/>
        <v>0</v>
      </c>
      <c r="AC450" s="89">
        <f t="shared" si="2575"/>
        <v>0</v>
      </c>
      <c r="AD450" s="89">
        <f t="shared" si="2575"/>
        <v>0</v>
      </c>
      <c r="AE450" s="89">
        <f t="shared" si="2575"/>
        <v>0</v>
      </c>
      <c r="AF450" s="89">
        <f t="shared" si="2575"/>
        <v>0</v>
      </c>
      <c r="AG450" s="89">
        <f t="shared" si="2575"/>
        <v>0</v>
      </c>
      <c r="AH450" s="89">
        <f t="shared" si="2575"/>
        <v>0</v>
      </c>
      <c r="AI450" s="89">
        <f t="shared" si="2575"/>
        <v>0</v>
      </c>
      <c r="AJ450" s="89">
        <f t="shared" si="2575"/>
        <v>0</v>
      </c>
      <c r="AK450" s="89">
        <f t="shared" si="2575"/>
        <v>0</v>
      </c>
      <c r="AL450" s="89">
        <f t="shared" si="2575"/>
        <v>0</v>
      </c>
      <c r="AM450" s="89">
        <f t="shared" si="2575"/>
        <v>0</v>
      </c>
      <c r="AN450" s="123"/>
      <c r="AO450" s="83">
        <f t="shared" si="2568"/>
        <v>0</v>
      </c>
      <c r="AP450" s="83">
        <f t="shared" si="2569"/>
        <v>0</v>
      </c>
      <c r="AQ450" s="83">
        <f t="shared" si="2570"/>
        <v>0</v>
      </c>
    </row>
    <row r="451" spans="1:43" s="64" customFormat="1" ht="13.2" outlineLevel="1">
      <c r="A451" s="147" t="s">
        <v>244</v>
      </c>
      <c r="B451" s="126" t="s">
        <v>161</v>
      </c>
      <c r="C451" s="82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23"/>
      <c r="AO451" s="179" t="e">
        <f>AVERAGE(D451:O451)</f>
        <v>#DIV/0!</v>
      </c>
      <c r="AP451" s="179" t="e">
        <f>AVERAGE(P451:AA451)</f>
        <v>#DIV/0!</v>
      </c>
      <c r="AQ451" s="179" t="e">
        <f>AVERAGE(AB451:AM451)</f>
        <v>#DIV/0!</v>
      </c>
    </row>
    <row r="452" spans="1:43" s="64" customFormat="1" ht="13.2" outlineLevel="1">
      <c r="A452" s="159" t="s">
        <v>116</v>
      </c>
      <c r="B452" s="126" t="s">
        <v>161</v>
      </c>
      <c r="C452" s="82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  <c r="AE452" s="125"/>
      <c r="AF452" s="125"/>
      <c r="AG452" s="125"/>
      <c r="AH452" s="125"/>
      <c r="AI452" s="125"/>
      <c r="AJ452" s="125"/>
      <c r="AK452" s="125"/>
      <c r="AL452" s="125"/>
      <c r="AM452" s="125"/>
      <c r="AN452" s="123"/>
      <c r="AO452" s="179" t="e">
        <f t="shared" ref="AO452:AO456" si="2576">AVERAGE(D452:O452)</f>
        <v>#DIV/0!</v>
      </c>
      <c r="AP452" s="179" t="e">
        <f t="shared" ref="AP452:AP456" si="2577">AVERAGE(P452:AA452)</f>
        <v>#DIV/0!</v>
      </c>
      <c r="AQ452" s="179" t="e">
        <f t="shared" ref="AQ452:AQ456" si="2578">AVERAGE(AB452:AM452)</f>
        <v>#DIV/0!</v>
      </c>
    </row>
    <row r="453" spans="1:43" s="64" customFormat="1" ht="13.2" outlineLevel="1">
      <c r="A453" s="159" t="s">
        <v>117</v>
      </c>
      <c r="B453" s="126" t="s">
        <v>161</v>
      </c>
      <c r="C453" s="82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  <c r="AE453" s="125"/>
      <c r="AF453" s="125"/>
      <c r="AG453" s="125"/>
      <c r="AH453" s="125"/>
      <c r="AI453" s="125"/>
      <c r="AJ453" s="125"/>
      <c r="AK453" s="125"/>
      <c r="AL453" s="125"/>
      <c r="AM453" s="125"/>
      <c r="AN453" s="123"/>
      <c r="AO453" s="179" t="e">
        <f t="shared" si="2576"/>
        <v>#DIV/0!</v>
      </c>
      <c r="AP453" s="179" t="e">
        <f t="shared" si="2577"/>
        <v>#DIV/0!</v>
      </c>
      <c r="AQ453" s="179" t="e">
        <f t="shared" si="2578"/>
        <v>#DIV/0!</v>
      </c>
    </row>
    <row r="454" spans="1:43" s="64" customFormat="1" ht="13.2" outlineLevel="1">
      <c r="A454" s="159" t="s">
        <v>118</v>
      </c>
      <c r="B454" s="126" t="s">
        <v>161</v>
      </c>
      <c r="C454" s="82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  <c r="AE454" s="125"/>
      <c r="AF454" s="125"/>
      <c r="AG454" s="125"/>
      <c r="AH454" s="125"/>
      <c r="AI454" s="125"/>
      <c r="AJ454" s="125"/>
      <c r="AK454" s="125"/>
      <c r="AL454" s="125"/>
      <c r="AM454" s="125"/>
      <c r="AN454" s="123"/>
      <c r="AO454" s="179" t="e">
        <f t="shared" si="2576"/>
        <v>#DIV/0!</v>
      </c>
      <c r="AP454" s="179" t="e">
        <f t="shared" si="2577"/>
        <v>#DIV/0!</v>
      </c>
      <c r="AQ454" s="179" t="e">
        <f t="shared" si="2578"/>
        <v>#DIV/0!</v>
      </c>
    </row>
    <row r="455" spans="1:43" s="64" customFormat="1" ht="13.2" outlineLevel="1">
      <c r="A455" s="159" t="s">
        <v>119</v>
      </c>
      <c r="B455" s="126" t="s">
        <v>161</v>
      </c>
      <c r="C455" s="82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  <c r="AE455" s="125"/>
      <c r="AF455" s="125"/>
      <c r="AG455" s="125"/>
      <c r="AH455" s="125"/>
      <c r="AI455" s="125"/>
      <c r="AJ455" s="125"/>
      <c r="AK455" s="125"/>
      <c r="AL455" s="125"/>
      <c r="AM455" s="125"/>
      <c r="AN455" s="123"/>
      <c r="AO455" s="179" t="e">
        <f t="shared" si="2576"/>
        <v>#DIV/0!</v>
      </c>
      <c r="AP455" s="179" t="e">
        <f t="shared" si="2577"/>
        <v>#DIV/0!</v>
      </c>
      <c r="AQ455" s="179" t="e">
        <f t="shared" si="2578"/>
        <v>#DIV/0!</v>
      </c>
    </row>
    <row r="456" spans="1:43" s="64" customFormat="1" ht="13.2" outlineLevel="1">
      <c r="A456" s="159" t="s">
        <v>125</v>
      </c>
      <c r="B456" s="126" t="s">
        <v>161</v>
      </c>
      <c r="C456" s="82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  <c r="AE456" s="125"/>
      <c r="AF456" s="125"/>
      <c r="AG456" s="125"/>
      <c r="AH456" s="125"/>
      <c r="AI456" s="125"/>
      <c r="AJ456" s="125"/>
      <c r="AK456" s="125"/>
      <c r="AL456" s="125"/>
      <c r="AM456" s="125"/>
      <c r="AN456" s="123"/>
      <c r="AO456" s="179" t="e">
        <f t="shared" si="2576"/>
        <v>#DIV/0!</v>
      </c>
      <c r="AP456" s="179" t="e">
        <f t="shared" si="2577"/>
        <v>#DIV/0!</v>
      </c>
      <c r="AQ456" s="179" t="e">
        <f t="shared" si="2578"/>
        <v>#DIV/0!</v>
      </c>
    </row>
    <row r="457" spans="1:43" s="86" customFormat="1" ht="13.2" outlineLevel="1">
      <c r="A457" s="147" t="s">
        <v>213</v>
      </c>
      <c r="B457" s="126" t="s">
        <v>161</v>
      </c>
      <c r="C457" s="89">
        <f>SUM(C458:C462)</f>
        <v>0</v>
      </c>
      <c r="D457" s="89">
        <f>SUM(D458:D462)</f>
        <v>0</v>
      </c>
      <c r="E457" s="89">
        <f t="shared" ref="E457" si="2579">SUM(E458:E462)</f>
        <v>0</v>
      </c>
      <c r="F457" s="89">
        <f t="shared" ref="F457" si="2580">SUM(F458:F462)</f>
        <v>0</v>
      </c>
      <c r="G457" s="89">
        <f t="shared" ref="G457" si="2581">SUM(G458:G462)</f>
        <v>0</v>
      </c>
      <c r="H457" s="89">
        <f t="shared" ref="H457" si="2582">SUM(H458:H462)</f>
        <v>0</v>
      </c>
      <c r="I457" s="89">
        <f t="shared" ref="I457" si="2583">SUM(I458:I462)</f>
        <v>0</v>
      </c>
      <c r="J457" s="89">
        <f t="shared" ref="J457" si="2584">SUM(J458:J462)</f>
        <v>0</v>
      </c>
      <c r="K457" s="89">
        <f t="shared" ref="K457" si="2585">SUM(K458:K462)</f>
        <v>0</v>
      </c>
      <c r="L457" s="89">
        <f t="shared" ref="L457" si="2586">SUM(L458:L462)</f>
        <v>0</v>
      </c>
      <c r="M457" s="89">
        <f t="shared" ref="M457" si="2587">SUM(M458:M462)</f>
        <v>0</v>
      </c>
      <c r="N457" s="89">
        <f t="shared" ref="N457" si="2588">SUM(N458:N462)</f>
        <v>0</v>
      </c>
      <c r="O457" s="89">
        <f t="shared" ref="O457" si="2589">SUM(O458:O462)</f>
        <v>0</v>
      </c>
      <c r="P457" s="89">
        <f t="shared" ref="P457" si="2590">SUM(P458:P462)</f>
        <v>0</v>
      </c>
      <c r="Q457" s="89">
        <f t="shared" ref="Q457" si="2591">SUM(Q458:Q462)</f>
        <v>0</v>
      </c>
      <c r="R457" s="89">
        <f t="shared" ref="R457" si="2592">SUM(R458:R462)</f>
        <v>0</v>
      </c>
      <c r="S457" s="89">
        <f t="shared" ref="S457" si="2593">SUM(S458:S462)</f>
        <v>0</v>
      </c>
      <c r="T457" s="89">
        <f t="shared" ref="T457" si="2594">SUM(T458:T462)</f>
        <v>0</v>
      </c>
      <c r="U457" s="89">
        <f t="shared" ref="U457" si="2595">SUM(U458:U462)</f>
        <v>0</v>
      </c>
      <c r="V457" s="89">
        <f t="shared" ref="V457" si="2596">SUM(V458:V462)</f>
        <v>0</v>
      </c>
      <c r="W457" s="89">
        <f t="shared" ref="W457" si="2597">SUM(W458:W462)</f>
        <v>0</v>
      </c>
      <c r="X457" s="89">
        <f t="shared" ref="X457" si="2598">SUM(X458:X462)</f>
        <v>0</v>
      </c>
      <c r="Y457" s="89">
        <f t="shared" ref="Y457" si="2599">SUM(Y458:Y462)</f>
        <v>0</v>
      </c>
      <c r="Z457" s="89">
        <f t="shared" ref="Z457" si="2600">SUM(Z458:Z462)</f>
        <v>0</v>
      </c>
      <c r="AA457" s="89">
        <f t="shared" ref="AA457" si="2601">SUM(AA458:AA462)</f>
        <v>0</v>
      </c>
      <c r="AB457" s="89">
        <f t="shared" ref="AB457" si="2602">SUM(AB458:AB462)</f>
        <v>0</v>
      </c>
      <c r="AC457" s="89">
        <f t="shared" ref="AC457" si="2603">SUM(AC458:AC462)</f>
        <v>0</v>
      </c>
      <c r="AD457" s="89">
        <f t="shared" ref="AD457" si="2604">SUM(AD458:AD462)</f>
        <v>0</v>
      </c>
      <c r="AE457" s="89">
        <f t="shared" ref="AE457" si="2605">SUM(AE458:AE462)</f>
        <v>0</v>
      </c>
      <c r="AF457" s="89">
        <f t="shared" ref="AF457" si="2606">SUM(AF458:AF462)</f>
        <v>0</v>
      </c>
      <c r="AG457" s="89">
        <f t="shared" ref="AG457" si="2607">SUM(AG458:AG462)</f>
        <v>0</v>
      </c>
      <c r="AH457" s="89">
        <f t="shared" ref="AH457" si="2608">SUM(AH458:AH462)</f>
        <v>0</v>
      </c>
      <c r="AI457" s="89">
        <f t="shared" ref="AI457" si="2609">SUM(AI458:AI462)</f>
        <v>0</v>
      </c>
      <c r="AJ457" s="89">
        <f t="shared" ref="AJ457" si="2610">SUM(AJ458:AJ462)</f>
        <v>0</v>
      </c>
      <c r="AK457" s="89">
        <f t="shared" ref="AK457" si="2611">SUM(AK458:AK462)</f>
        <v>0</v>
      </c>
      <c r="AL457" s="89">
        <f t="shared" ref="AL457" si="2612">SUM(AL458:AL462)</f>
        <v>0</v>
      </c>
      <c r="AM457" s="89">
        <f t="shared" ref="AM457" si="2613">SUM(AM458:AM462)</f>
        <v>0</v>
      </c>
      <c r="AN457" s="84"/>
      <c r="AO457" s="83">
        <f>O457</f>
        <v>0</v>
      </c>
      <c r="AP457" s="83">
        <f>AA457</f>
        <v>0</v>
      </c>
      <c r="AQ457" s="83">
        <f>AM457</f>
        <v>0</v>
      </c>
    </row>
    <row r="458" spans="1:43" s="64" customFormat="1" ht="13.2" outlineLevel="1">
      <c r="A458" s="159" t="s">
        <v>116</v>
      </c>
      <c r="B458" s="126" t="s">
        <v>161</v>
      </c>
      <c r="C458" s="125"/>
      <c r="D458" s="89">
        <f>INT(D434*D452)</f>
        <v>0</v>
      </c>
      <c r="E458" s="89">
        <f t="shared" ref="E458:AM458" si="2614">INT(E434*E452)</f>
        <v>0</v>
      </c>
      <c r="F458" s="89">
        <f t="shared" si="2614"/>
        <v>0</v>
      </c>
      <c r="G458" s="89">
        <f t="shared" si="2614"/>
        <v>0</v>
      </c>
      <c r="H458" s="89">
        <f t="shared" si="2614"/>
        <v>0</v>
      </c>
      <c r="I458" s="89">
        <f t="shared" si="2614"/>
        <v>0</v>
      </c>
      <c r="J458" s="89">
        <f t="shared" si="2614"/>
        <v>0</v>
      </c>
      <c r="K458" s="89">
        <f t="shared" si="2614"/>
        <v>0</v>
      </c>
      <c r="L458" s="89">
        <f t="shared" si="2614"/>
        <v>0</v>
      </c>
      <c r="M458" s="89">
        <f t="shared" si="2614"/>
        <v>0</v>
      </c>
      <c r="N458" s="89">
        <f t="shared" si="2614"/>
        <v>0</v>
      </c>
      <c r="O458" s="89">
        <f t="shared" si="2614"/>
        <v>0</v>
      </c>
      <c r="P458" s="89">
        <f t="shared" si="2614"/>
        <v>0</v>
      </c>
      <c r="Q458" s="89">
        <f t="shared" si="2614"/>
        <v>0</v>
      </c>
      <c r="R458" s="89">
        <f t="shared" si="2614"/>
        <v>0</v>
      </c>
      <c r="S458" s="89">
        <f t="shared" si="2614"/>
        <v>0</v>
      </c>
      <c r="T458" s="89">
        <f t="shared" si="2614"/>
        <v>0</v>
      </c>
      <c r="U458" s="89">
        <f t="shared" si="2614"/>
        <v>0</v>
      </c>
      <c r="V458" s="89">
        <f t="shared" si="2614"/>
        <v>0</v>
      </c>
      <c r="W458" s="89">
        <f t="shared" si="2614"/>
        <v>0</v>
      </c>
      <c r="X458" s="89">
        <f t="shared" si="2614"/>
        <v>0</v>
      </c>
      <c r="Y458" s="89">
        <f t="shared" si="2614"/>
        <v>0</v>
      </c>
      <c r="Z458" s="89">
        <f t="shared" si="2614"/>
        <v>0</v>
      </c>
      <c r="AA458" s="89">
        <f t="shared" si="2614"/>
        <v>0</v>
      </c>
      <c r="AB458" s="89">
        <f t="shared" si="2614"/>
        <v>0</v>
      </c>
      <c r="AC458" s="89">
        <f t="shared" si="2614"/>
        <v>0</v>
      </c>
      <c r="AD458" s="89">
        <f t="shared" si="2614"/>
        <v>0</v>
      </c>
      <c r="AE458" s="89">
        <f t="shared" si="2614"/>
        <v>0</v>
      </c>
      <c r="AF458" s="89">
        <f t="shared" si="2614"/>
        <v>0</v>
      </c>
      <c r="AG458" s="89">
        <f t="shared" si="2614"/>
        <v>0</v>
      </c>
      <c r="AH458" s="89">
        <f t="shared" si="2614"/>
        <v>0</v>
      </c>
      <c r="AI458" s="89">
        <f t="shared" si="2614"/>
        <v>0</v>
      </c>
      <c r="AJ458" s="89">
        <f t="shared" si="2614"/>
        <v>0</v>
      </c>
      <c r="AK458" s="89">
        <f t="shared" si="2614"/>
        <v>0</v>
      </c>
      <c r="AL458" s="89">
        <f t="shared" si="2614"/>
        <v>0</v>
      </c>
      <c r="AM458" s="89">
        <f t="shared" si="2614"/>
        <v>0</v>
      </c>
      <c r="AN458" s="123"/>
      <c r="AO458" s="83">
        <f t="shared" ref="AO458:AO462" si="2615">O458</f>
        <v>0</v>
      </c>
      <c r="AP458" s="83">
        <f t="shared" ref="AP458:AP462" si="2616">AA458</f>
        <v>0</v>
      </c>
      <c r="AQ458" s="83">
        <f t="shared" ref="AQ458:AQ462" si="2617">AM458</f>
        <v>0</v>
      </c>
    </row>
    <row r="459" spans="1:43" s="64" customFormat="1" ht="13.2" outlineLevel="1">
      <c r="A459" s="159" t="s">
        <v>117</v>
      </c>
      <c r="B459" s="126" t="s">
        <v>161</v>
      </c>
      <c r="C459" s="125"/>
      <c r="D459" s="89">
        <f t="shared" ref="D459:AM459" si="2618">INT(D435*D453)</f>
        <v>0</v>
      </c>
      <c r="E459" s="89">
        <f t="shared" si="2618"/>
        <v>0</v>
      </c>
      <c r="F459" s="89">
        <f t="shared" si="2618"/>
        <v>0</v>
      </c>
      <c r="G459" s="89">
        <f t="shared" si="2618"/>
        <v>0</v>
      </c>
      <c r="H459" s="89">
        <f t="shared" si="2618"/>
        <v>0</v>
      </c>
      <c r="I459" s="89">
        <f t="shared" si="2618"/>
        <v>0</v>
      </c>
      <c r="J459" s="89">
        <f t="shared" si="2618"/>
        <v>0</v>
      </c>
      <c r="K459" s="89">
        <f t="shared" si="2618"/>
        <v>0</v>
      </c>
      <c r="L459" s="89">
        <f t="shared" si="2618"/>
        <v>0</v>
      </c>
      <c r="M459" s="89">
        <f t="shared" si="2618"/>
        <v>0</v>
      </c>
      <c r="N459" s="89">
        <f t="shared" si="2618"/>
        <v>0</v>
      </c>
      <c r="O459" s="89">
        <f t="shared" si="2618"/>
        <v>0</v>
      </c>
      <c r="P459" s="89">
        <f t="shared" si="2618"/>
        <v>0</v>
      </c>
      <c r="Q459" s="89">
        <f t="shared" si="2618"/>
        <v>0</v>
      </c>
      <c r="R459" s="89">
        <f t="shared" si="2618"/>
        <v>0</v>
      </c>
      <c r="S459" s="89">
        <f t="shared" si="2618"/>
        <v>0</v>
      </c>
      <c r="T459" s="89">
        <f t="shared" si="2618"/>
        <v>0</v>
      </c>
      <c r="U459" s="89">
        <f t="shared" si="2618"/>
        <v>0</v>
      </c>
      <c r="V459" s="89">
        <f t="shared" si="2618"/>
        <v>0</v>
      </c>
      <c r="W459" s="89">
        <f t="shared" si="2618"/>
        <v>0</v>
      </c>
      <c r="X459" s="89">
        <f t="shared" si="2618"/>
        <v>0</v>
      </c>
      <c r="Y459" s="89">
        <f t="shared" si="2618"/>
        <v>0</v>
      </c>
      <c r="Z459" s="89">
        <f t="shared" si="2618"/>
        <v>0</v>
      </c>
      <c r="AA459" s="89">
        <f t="shared" si="2618"/>
        <v>0</v>
      </c>
      <c r="AB459" s="89">
        <f t="shared" si="2618"/>
        <v>0</v>
      </c>
      <c r="AC459" s="89">
        <f t="shared" si="2618"/>
        <v>0</v>
      </c>
      <c r="AD459" s="89">
        <f t="shared" si="2618"/>
        <v>0</v>
      </c>
      <c r="AE459" s="89">
        <f t="shared" si="2618"/>
        <v>0</v>
      </c>
      <c r="AF459" s="89">
        <f t="shared" si="2618"/>
        <v>0</v>
      </c>
      <c r="AG459" s="89">
        <f t="shared" si="2618"/>
        <v>0</v>
      </c>
      <c r="AH459" s="89">
        <f t="shared" si="2618"/>
        <v>0</v>
      </c>
      <c r="AI459" s="89">
        <f t="shared" si="2618"/>
        <v>0</v>
      </c>
      <c r="AJ459" s="89">
        <f t="shared" si="2618"/>
        <v>0</v>
      </c>
      <c r="AK459" s="89">
        <f t="shared" si="2618"/>
        <v>0</v>
      </c>
      <c r="AL459" s="89">
        <f t="shared" si="2618"/>
        <v>0</v>
      </c>
      <c r="AM459" s="89">
        <f t="shared" si="2618"/>
        <v>0</v>
      </c>
      <c r="AN459" s="123"/>
      <c r="AO459" s="83">
        <f t="shared" si="2615"/>
        <v>0</v>
      </c>
      <c r="AP459" s="83">
        <f t="shared" si="2616"/>
        <v>0</v>
      </c>
      <c r="AQ459" s="83">
        <f t="shared" si="2617"/>
        <v>0</v>
      </c>
    </row>
    <row r="460" spans="1:43" s="64" customFormat="1" ht="13.2" outlineLevel="1">
      <c r="A460" s="159" t="s">
        <v>118</v>
      </c>
      <c r="B460" s="126" t="s">
        <v>161</v>
      </c>
      <c r="C460" s="125"/>
      <c r="D460" s="89">
        <f t="shared" ref="D460:AM460" si="2619">INT(D436*D454)</f>
        <v>0</v>
      </c>
      <c r="E460" s="89">
        <f t="shared" si="2619"/>
        <v>0</v>
      </c>
      <c r="F460" s="89">
        <f t="shared" si="2619"/>
        <v>0</v>
      </c>
      <c r="G460" s="89">
        <f t="shared" si="2619"/>
        <v>0</v>
      </c>
      <c r="H460" s="89">
        <f t="shared" si="2619"/>
        <v>0</v>
      </c>
      <c r="I460" s="89">
        <f t="shared" si="2619"/>
        <v>0</v>
      </c>
      <c r="J460" s="89">
        <f t="shared" si="2619"/>
        <v>0</v>
      </c>
      <c r="K460" s="89">
        <f t="shared" si="2619"/>
        <v>0</v>
      </c>
      <c r="L460" s="89">
        <f t="shared" si="2619"/>
        <v>0</v>
      </c>
      <c r="M460" s="89">
        <f t="shared" si="2619"/>
        <v>0</v>
      </c>
      <c r="N460" s="89">
        <f t="shared" si="2619"/>
        <v>0</v>
      </c>
      <c r="O460" s="89">
        <f t="shared" si="2619"/>
        <v>0</v>
      </c>
      <c r="P460" s="89">
        <f t="shared" si="2619"/>
        <v>0</v>
      </c>
      <c r="Q460" s="89">
        <f t="shared" si="2619"/>
        <v>0</v>
      </c>
      <c r="R460" s="89">
        <f t="shared" si="2619"/>
        <v>0</v>
      </c>
      <c r="S460" s="89">
        <f t="shared" si="2619"/>
        <v>0</v>
      </c>
      <c r="T460" s="89">
        <f t="shared" si="2619"/>
        <v>0</v>
      </c>
      <c r="U460" s="89">
        <f t="shared" si="2619"/>
        <v>0</v>
      </c>
      <c r="V460" s="89">
        <f t="shared" si="2619"/>
        <v>0</v>
      </c>
      <c r="W460" s="89">
        <f t="shared" si="2619"/>
        <v>0</v>
      </c>
      <c r="X460" s="89">
        <f t="shared" si="2619"/>
        <v>0</v>
      </c>
      <c r="Y460" s="89">
        <f t="shared" si="2619"/>
        <v>0</v>
      </c>
      <c r="Z460" s="89">
        <f t="shared" si="2619"/>
        <v>0</v>
      </c>
      <c r="AA460" s="89">
        <f t="shared" si="2619"/>
        <v>0</v>
      </c>
      <c r="AB460" s="89">
        <f t="shared" si="2619"/>
        <v>0</v>
      </c>
      <c r="AC460" s="89">
        <f t="shared" si="2619"/>
        <v>0</v>
      </c>
      <c r="AD460" s="89">
        <f t="shared" si="2619"/>
        <v>0</v>
      </c>
      <c r="AE460" s="89">
        <f t="shared" si="2619"/>
        <v>0</v>
      </c>
      <c r="AF460" s="89">
        <f t="shared" si="2619"/>
        <v>0</v>
      </c>
      <c r="AG460" s="89">
        <f t="shared" si="2619"/>
        <v>0</v>
      </c>
      <c r="AH460" s="89">
        <f t="shared" si="2619"/>
        <v>0</v>
      </c>
      <c r="AI460" s="89">
        <f t="shared" si="2619"/>
        <v>0</v>
      </c>
      <c r="AJ460" s="89">
        <f t="shared" si="2619"/>
        <v>0</v>
      </c>
      <c r="AK460" s="89">
        <f t="shared" si="2619"/>
        <v>0</v>
      </c>
      <c r="AL460" s="89">
        <f t="shared" si="2619"/>
        <v>0</v>
      </c>
      <c r="AM460" s="89">
        <f t="shared" si="2619"/>
        <v>0</v>
      </c>
      <c r="AN460" s="123"/>
      <c r="AO460" s="83">
        <f t="shared" si="2615"/>
        <v>0</v>
      </c>
      <c r="AP460" s="83">
        <f t="shared" si="2616"/>
        <v>0</v>
      </c>
      <c r="AQ460" s="83">
        <f t="shared" si="2617"/>
        <v>0</v>
      </c>
    </row>
    <row r="461" spans="1:43" s="64" customFormat="1" ht="13.2" outlineLevel="1">
      <c r="A461" s="159" t="s">
        <v>119</v>
      </c>
      <c r="B461" s="126" t="s">
        <v>161</v>
      </c>
      <c r="C461" s="125"/>
      <c r="D461" s="89">
        <f t="shared" ref="D461:AM461" si="2620">INT(D437*D455)</f>
        <v>0</v>
      </c>
      <c r="E461" s="89">
        <f t="shared" si="2620"/>
        <v>0</v>
      </c>
      <c r="F461" s="89">
        <f t="shared" si="2620"/>
        <v>0</v>
      </c>
      <c r="G461" s="89">
        <f t="shared" si="2620"/>
        <v>0</v>
      </c>
      <c r="H461" s="89">
        <f t="shared" si="2620"/>
        <v>0</v>
      </c>
      <c r="I461" s="89">
        <f t="shared" si="2620"/>
        <v>0</v>
      </c>
      <c r="J461" s="89">
        <f t="shared" si="2620"/>
        <v>0</v>
      </c>
      <c r="K461" s="89">
        <f t="shared" si="2620"/>
        <v>0</v>
      </c>
      <c r="L461" s="89">
        <f t="shared" si="2620"/>
        <v>0</v>
      </c>
      <c r="M461" s="89">
        <f t="shared" si="2620"/>
        <v>0</v>
      </c>
      <c r="N461" s="89">
        <f t="shared" si="2620"/>
        <v>0</v>
      </c>
      <c r="O461" s="89">
        <f t="shared" si="2620"/>
        <v>0</v>
      </c>
      <c r="P461" s="89">
        <f t="shared" si="2620"/>
        <v>0</v>
      </c>
      <c r="Q461" s="89">
        <f t="shared" si="2620"/>
        <v>0</v>
      </c>
      <c r="R461" s="89">
        <f t="shared" si="2620"/>
        <v>0</v>
      </c>
      <c r="S461" s="89">
        <f t="shared" si="2620"/>
        <v>0</v>
      </c>
      <c r="T461" s="89">
        <f t="shared" si="2620"/>
        <v>0</v>
      </c>
      <c r="U461" s="89">
        <f t="shared" si="2620"/>
        <v>0</v>
      </c>
      <c r="V461" s="89">
        <f t="shared" si="2620"/>
        <v>0</v>
      </c>
      <c r="W461" s="89">
        <f t="shared" si="2620"/>
        <v>0</v>
      </c>
      <c r="X461" s="89">
        <f t="shared" si="2620"/>
        <v>0</v>
      </c>
      <c r="Y461" s="89">
        <f t="shared" si="2620"/>
        <v>0</v>
      </c>
      <c r="Z461" s="89">
        <f t="shared" si="2620"/>
        <v>0</v>
      </c>
      <c r="AA461" s="89">
        <f t="shared" si="2620"/>
        <v>0</v>
      </c>
      <c r="AB461" s="89">
        <f t="shared" si="2620"/>
        <v>0</v>
      </c>
      <c r="AC461" s="89">
        <f t="shared" si="2620"/>
        <v>0</v>
      </c>
      <c r="AD461" s="89">
        <f t="shared" si="2620"/>
        <v>0</v>
      </c>
      <c r="AE461" s="89">
        <f t="shared" si="2620"/>
        <v>0</v>
      </c>
      <c r="AF461" s="89">
        <f t="shared" si="2620"/>
        <v>0</v>
      </c>
      <c r="AG461" s="89">
        <f t="shared" si="2620"/>
        <v>0</v>
      </c>
      <c r="AH461" s="89">
        <f t="shared" si="2620"/>
        <v>0</v>
      </c>
      <c r="AI461" s="89">
        <f t="shared" si="2620"/>
        <v>0</v>
      </c>
      <c r="AJ461" s="89">
        <f t="shared" si="2620"/>
        <v>0</v>
      </c>
      <c r="AK461" s="89">
        <f t="shared" si="2620"/>
        <v>0</v>
      </c>
      <c r="AL461" s="89">
        <f t="shared" si="2620"/>
        <v>0</v>
      </c>
      <c r="AM461" s="89">
        <f t="shared" si="2620"/>
        <v>0</v>
      </c>
      <c r="AN461" s="123"/>
      <c r="AO461" s="83">
        <f t="shared" si="2615"/>
        <v>0</v>
      </c>
      <c r="AP461" s="83">
        <f t="shared" si="2616"/>
        <v>0</v>
      </c>
      <c r="AQ461" s="83">
        <f t="shared" si="2617"/>
        <v>0</v>
      </c>
    </row>
    <row r="462" spans="1:43" s="64" customFormat="1" ht="13.2" outlineLevel="1">
      <c r="A462" s="159" t="s">
        <v>125</v>
      </c>
      <c r="B462" s="126" t="s">
        <v>161</v>
      </c>
      <c r="C462" s="125"/>
      <c r="D462" s="89">
        <f t="shared" ref="D462:AM462" si="2621">INT(D438*D456)</f>
        <v>0</v>
      </c>
      <c r="E462" s="89">
        <f t="shared" si="2621"/>
        <v>0</v>
      </c>
      <c r="F462" s="89">
        <f t="shared" si="2621"/>
        <v>0</v>
      </c>
      <c r="G462" s="89">
        <f t="shared" si="2621"/>
        <v>0</v>
      </c>
      <c r="H462" s="89">
        <f t="shared" si="2621"/>
        <v>0</v>
      </c>
      <c r="I462" s="89">
        <f t="shared" si="2621"/>
        <v>0</v>
      </c>
      <c r="J462" s="89">
        <f t="shared" si="2621"/>
        <v>0</v>
      </c>
      <c r="K462" s="89">
        <f t="shared" si="2621"/>
        <v>0</v>
      </c>
      <c r="L462" s="89">
        <f t="shared" si="2621"/>
        <v>0</v>
      </c>
      <c r="M462" s="89">
        <f t="shared" si="2621"/>
        <v>0</v>
      </c>
      <c r="N462" s="89">
        <f t="shared" si="2621"/>
        <v>0</v>
      </c>
      <c r="O462" s="89">
        <f t="shared" si="2621"/>
        <v>0</v>
      </c>
      <c r="P462" s="89">
        <f t="shared" si="2621"/>
        <v>0</v>
      </c>
      <c r="Q462" s="89">
        <f t="shared" si="2621"/>
        <v>0</v>
      </c>
      <c r="R462" s="89">
        <f t="shared" si="2621"/>
        <v>0</v>
      </c>
      <c r="S462" s="89">
        <f t="shared" si="2621"/>
        <v>0</v>
      </c>
      <c r="T462" s="89">
        <f t="shared" si="2621"/>
        <v>0</v>
      </c>
      <c r="U462" s="89">
        <f t="shared" si="2621"/>
        <v>0</v>
      </c>
      <c r="V462" s="89">
        <f t="shared" si="2621"/>
        <v>0</v>
      </c>
      <c r="W462" s="89">
        <f t="shared" si="2621"/>
        <v>0</v>
      </c>
      <c r="X462" s="89">
        <f t="shared" si="2621"/>
        <v>0</v>
      </c>
      <c r="Y462" s="89">
        <f t="shared" si="2621"/>
        <v>0</v>
      </c>
      <c r="Z462" s="89">
        <f t="shared" si="2621"/>
        <v>0</v>
      </c>
      <c r="AA462" s="89">
        <f t="shared" si="2621"/>
        <v>0</v>
      </c>
      <c r="AB462" s="89">
        <f t="shared" si="2621"/>
        <v>0</v>
      </c>
      <c r="AC462" s="89">
        <f t="shared" si="2621"/>
        <v>0</v>
      </c>
      <c r="AD462" s="89">
        <f t="shared" si="2621"/>
        <v>0</v>
      </c>
      <c r="AE462" s="89">
        <f t="shared" si="2621"/>
        <v>0</v>
      </c>
      <c r="AF462" s="89">
        <f t="shared" si="2621"/>
        <v>0</v>
      </c>
      <c r="AG462" s="89">
        <f t="shared" si="2621"/>
        <v>0</v>
      </c>
      <c r="AH462" s="89">
        <f t="shared" si="2621"/>
        <v>0</v>
      </c>
      <c r="AI462" s="89">
        <f t="shared" si="2621"/>
        <v>0</v>
      </c>
      <c r="AJ462" s="89">
        <f t="shared" si="2621"/>
        <v>0</v>
      </c>
      <c r="AK462" s="89">
        <f t="shared" si="2621"/>
        <v>0</v>
      </c>
      <c r="AL462" s="89">
        <f t="shared" si="2621"/>
        <v>0</v>
      </c>
      <c r="AM462" s="89">
        <f t="shared" si="2621"/>
        <v>0</v>
      </c>
      <c r="AN462" s="123"/>
      <c r="AO462" s="83">
        <f t="shared" si="2615"/>
        <v>0</v>
      </c>
      <c r="AP462" s="83">
        <f t="shared" si="2616"/>
        <v>0</v>
      </c>
      <c r="AQ462" s="83">
        <f t="shared" si="2617"/>
        <v>0</v>
      </c>
    </row>
    <row r="463" spans="1:43" s="64" customFormat="1" ht="13.2" outlineLevel="1">
      <c r="A463" s="147" t="s">
        <v>170</v>
      </c>
      <c r="B463" s="126" t="s">
        <v>168</v>
      </c>
      <c r="C463" s="82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  <c r="AE463" s="149"/>
      <c r="AF463" s="149"/>
      <c r="AG463" s="149"/>
      <c r="AH463" s="149"/>
      <c r="AI463" s="149"/>
      <c r="AJ463" s="149"/>
      <c r="AK463" s="149"/>
      <c r="AL463" s="149"/>
      <c r="AM463" s="149"/>
      <c r="AN463" s="123"/>
      <c r="AO463" s="180" t="e">
        <f>AVERAGE(D463:O463)</f>
        <v>#DIV/0!</v>
      </c>
      <c r="AP463" s="180" t="e">
        <f>AVERAGE(P463:AA463)</f>
        <v>#DIV/0!</v>
      </c>
      <c r="AQ463" s="180" t="e">
        <f>AVERAGE(AB463:AM463)</f>
        <v>#DIV/0!</v>
      </c>
    </row>
    <row r="464" spans="1:43" s="64" customFormat="1" ht="13.2" outlineLevel="1">
      <c r="A464" s="159" t="s">
        <v>116</v>
      </c>
      <c r="B464" s="126" t="s">
        <v>161</v>
      </c>
      <c r="C464" s="82"/>
      <c r="D464" s="133">
        <v>0.03</v>
      </c>
      <c r="E464" s="133">
        <v>0.03</v>
      </c>
      <c r="F464" s="133">
        <v>0.03</v>
      </c>
      <c r="G464" s="133">
        <v>0.03</v>
      </c>
      <c r="H464" s="133">
        <v>0.03</v>
      </c>
      <c r="I464" s="133">
        <v>0.03</v>
      </c>
      <c r="J464" s="133">
        <v>0.03</v>
      </c>
      <c r="K464" s="133">
        <v>0.03</v>
      </c>
      <c r="L464" s="133">
        <v>0.03</v>
      </c>
      <c r="M464" s="133">
        <v>0.03</v>
      </c>
      <c r="N464" s="133">
        <v>0.03</v>
      </c>
      <c r="O464" s="133">
        <v>0.03</v>
      </c>
      <c r="P464" s="133">
        <v>0.03</v>
      </c>
      <c r="Q464" s="133">
        <v>0.03</v>
      </c>
      <c r="R464" s="133">
        <v>0.03</v>
      </c>
      <c r="S464" s="133">
        <v>0.03</v>
      </c>
      <c r="T464" s="133">
        <v>0.03</v>
      </c>
      <c r="U464" s="133">
        <v>0.03</v>
      </c>
      <c r="V464" s="133">
        <v>0.03</v>
      </c>
      <c r="W464" s="133">
        <v>0.03</v>
      </c>
      <c r="X464" s="133">
        <v>0.03</v>
      </c>
      <c r="Y464" s="133">
        <v>0.03</v>
      </c>
      <c r="Z464" s="133">
        <v>0.03</v>
      </c>
      <c r="AA464" s="133">
        <v>0.03</v>
      </c>
      <c r="AB464" s="133">
        <v>0.03</v>
      </c>
      <c r="AC464" s="133">
        <v>0.03</v>
      </c>
      <c r="AD464" s="133">
        <v>0.03</v>
      </c>
      <c r="AE464" s="133">
        <v>0.03</v>
      </c>
      <c r="AF464" s="133">
        <v>0.03</v>
      </c>
      <c r="AG464" s="133">
        <v>0.03</v>
      </c>
      <c r="AH464" s="133">
        <v>0.03</v>
      </c>
      <c r="AI464" s="133">
        <v>0.03</v>
      </c>
      <c r="AJ464" s="133">
        <v>0.03</v>
      </c>
      <c r="AK464" s="133">
        <v>0.03</v>
      </c>
      <c r="AL464" s="133">
        <v>0.03</v>
      </c>
      <c r="AM464" s="133">
        <v>0.03</v>
      </c>
      <c r="AN464" s="123"/>
      <c r="AO464" s="180">
        <f t="shared" ref="AO464:AO469" si="2622">AVERAGE(D464:O464)</f>
        <v>3.0000000000000009E-2</v>
      </c>
      <c r="AP464" s="180">
        <f t="shared" ref="AP464:AP469" si="2623">AVERAGE(P464:AA464)</f>
        <v>3.0000000000000009E-2</v>
      </c>
      <c r="AQ464" s="180">
        <f t="shared" ref="AQ464:AQ469" si="2624">AVERAGE(AB464:AM464)</f>
        <v>3.0000000000000009E-2</v>
      </c>
    </row>
    <row r="465" spans="1:43" s="64" customFormat="1" ht="13.2" outlineLevel="1">
      <c r="A465" s="159" t="s">
        <v>117</v>
      </c>
      <c r="B465" s="126" t="s">
        <v>161</v>
      </c>
      <c r="C465" s="82"/>
      <c r="D465" s="133">
        <v>0</v>
      </c>
      <c r="E465" s="133">
        <v>0</v>
      </c>
      <c r="F465" s="133">
        <v>0</v>
      </c>
      <c r="G465" s="133">
        <v>0</v>
      </c>
      <c r="H465" s="133">
        <v>0</v>
      </c>
      <c r="I465" s="133">
        <v>0</v>
      </c>
      <c r="J465" s="133">
        <v>0</v>
      </c>
      <c r="K465" s="133">
        <v>0</v>
      </c>
      <c r="L465" s="133">
        <v>0</v>
      </c>
      <c r="M465" s="133">
        <v>0</v>
      </c>
      <c r="N465" s="133">
        <v>0</v>
      </c>
      <c r="O465" s="133">
        <v>0</v>
      </c>
      <c r="P465" s="133">
        <v>0</v>
      </c>
      <c r="Q465" s="133">
        <v>0</v>
      </c>
      <c r="R465" s="133">
        <v>0</v>
      </c>
      <c r="S465" s="133">
        <v>0</v>
      </c>
      <c r="T465" s="133">
        <v>0</v>
      </c>
      <c r="U465" s="133">
        <v>0</v>
      </c>
      <c r="V465" s="133">
        <v>0</v>
      </c>
      <c r="W465" s="133">
        <v>0</v>
      </c>
      <c r="X465" s="133">
        <v>0</v>
      </c>
      <c r="Y465" s="133">
        <v>0</v>
      </c>
      <c r="Z465" s="133">
        <v>0</v>
      </c>
      <c r="AA465" s="133">
        <v>0</v>
      </c>
      <c r="AB465" s="133">
        <v>0</v>
      </c>
      <c r="AC465" s="133">
        <v>0</v>
      </c>
      <c r="AD465" s="133">
        <v>0</v>
      </c>
      <c r="AE465" s="133">
        <v>0</v>
      </c>
      <c r="AF465" s="133">
        <v>0</v>
      </c>
      <c r="AG465" s="133">
        <v>0</v>
      </c>
      <c r="AH465" s="133">
        <v>0</v>
      </c>
      <c r="AI465" s="133">
        <v>0</v>
      </c>
      <c r="AJ465" s="133">
        <v>0</v>
      </c>
      <c r="AK465" s="133">
        <v>0</v>
      </c>
      <c r="AL465" s="133">
        <v>0</v>
      </c>
      <c r="AM465" s="133">
        <v>0</v>
      </c>
      <c r="AN465" s="123"/>
      <c r="AO465" s="180">
        <f t="shared" si="2622"/>
        <v>0</v>
      </c>
      <c r="AP465" s="180">
        <f t="shared" si="2623"/>
        <v>0</v>
      </c>
      <c r="AQ465" s="180">
        <f t="shared" si="2624"/>
        <v>0</v>
      </c>
    </row>
    <row r="466" spans="1:43" s="64" customFormat="1" ht="13.2" outlineLevel="1">
      <c r="A466" s="159" t="s">
        <v>118</v>
      </c>
      <c r="B466" s="126" t="s">
        <v>161</v>
      </c>
      <c r="C466" s="82"/>
      <c r="D466" s="133">
        <v>0.03</v>
      </c>
      <c r="E466" s="133">
        <v>0.03</v>
      </c>
      <c r="F466" s="133">
        <v>0.03</v>
      </c>
      <c r="G466" s="133">
        <v>0.03</v>
      </c>
      <c r="H466" s="133">
        <v>0.03</v>
      </c>
      <c r="I466" s="133">
        <v>0.03</v>
      </c>
      <c r="J466" s="133">
        <v>0.03</v>
      </c>
      <c r="K466" s="133">
        <v>0.03</v>
      </c>
      <c r="L466" s="133">
        <v>0.03</v>
      </c>
      <c r="M466" s="133">
        <v>0.03</v>
      </c>
      <c r="N466" s="133">
        <v>0.03</v>
      </c>
      <c r="O466" s="133">
        <v>0.03</v>
      </c>
      <c r="P466" s="133">
        <v>0.03</v>
      </c>
      <c r="Q466" s="133">
        <v>0.03</v>
      </c>
      <c r="R466" s="133">
        <v>0.03</v>
      </c>
      <c r="S466" s="133">
        <v>0.03</v>
      </c>
      <c r="T466" s="133">
        <v>0.03</v>
      </c>
      <c r="U466" s="133">
        <v>0.03</v>
      </c>
      <c r="V466" s="133">
        <v>0.03</v>
      </c>
      <c r="W466" s="133">
        <v>0.03</v>
      </c>
      <c r="X466" s="133">
        <v>0.03</v>
      </c>
      <c r="Y466" s="133">
        <v>0.03</v>
      </c>
      <c r="Z466" s="133">
        <v>0.03</v>
      </c>
      <c r="AA466" s="133">
        <v>0.03</v>
      </c>
      <c r="AB466" s="133">
        <v>0.03</v>
      </c>
      <c r="AC466" s="133">
        <v>0.03</v>
      </c>
      <c r="AD466" s="133">
        <v>0.03</v>
      </c>
      <c r="AE466" s="133">
        <v>0.03</v>
      </c>
      <c r="AF466" s="133">
        <v>0.03</v>
      </c>
      <c r="AG466" s="133">
        <v>0.03</v>
      </c>
      <c r="AH466" s="133">
        <v>0.03</v>
      </c>
      <c r="AI466" s="133">
        <v>0.03</v>
      </c>
      <c r="AJ466" s="133">
        <v>0.03</v>
      </c>
      <c r="AK466" s="133">
        <v>0.03</v>
      </c>
      <c r="AL466" s="133">
        <v>0.03</v>
      </c>
      <c r="AM466" s="133">
        <v>0.03</v>
      </c>
      <c r="AN466" s="123"/>
      <c r="AO466" s="180">
        <f t="shared" si="2622"/>
        <v>3.0000000000000009E-2</v>
      </c>
      <c r="AP466" s="180">
        <f t="shared" si="2623"/>
        <v>3.0000000000000009E-2</v>
      </c>
      <c r="AQ466" s="180">
        <f t="shared" si="2624"/>
        <v>3.0000000000000009E-2</v>
      </c>
    </row>
    <row r="467" spans="1:43" s="64" customFormat="1" ht="13.2" outlineLevel="1">
      <c r="A467" s="159" t="s">
        <v>119</v>
      </c>
      <c r="B467" s="126" t="s">
        <v>161</v>
      </c>
      <c r="C467" s="82"/>
      <c r="D467" s="133">
        <v>0</v>
      </c>
      <c r="E467" s="133">
        <v>0</v>
      </c>
      <c r="F467" s="133">
        <v>0</v>
      </c>
      <c r="G467" s="133">
        <v>0</v>
      </c>
      <c r="H467" s="133">
        <v>0</v>
      </c>
      <c r="I467" s="133">
        <v>0</v>
      </c>
      <c r="J467" s="133">
        <v>0</v>
      </c>
      <c r="K467" s="133">
        <v>0</v>
      </c>
      <c r="L467" s="133">
        <v>0</v>
      </c>
      <c r="M467" s="133">
        <v>0</v>
      </c>
      <c r="N467" s="133">
        <v>0</v>
      </c>
      <c r="O467" s="133">
        <v>0</v>
      </c>
      <c r="P467" s="133">
        <v>0</v>
      </c>
      <c r="Q467" s="133">
        <v>0</v>
      </c>
      <c r="R467" s="133">
        <v>0</v>
      </c>
      <c r="S467" s="133">
        <v>0</v>
      </c>
      <c r="T467" s="133">
        <v>0</v>
      </c>
      <c r="U467" s="133">
        <v>0</v>
      </c>
      <c r="V467" s="133">
        <v>0</v>
      </c>
      <c r="W467" s="133">
        <v>0</v>
      </c>
      <c r="X467" s="133">
        <v>0</v>
      </c>
      <c r="Y467" s="133">
        <v>0</v>
      </c>
      <c r="Z467" s="133">
        <v>0</v>
      </c>
      <c r="AA467" s="133">
        <v>0</v>
      </c>
      <c r="AB467" s="133">
        <v>0</v>
      </c>
      <c r="AC467" s="133">
        <v>0</v>
      </c>
      <c r="AD467" s="133">
        <v>0</v>
      </c>
      <c r="AE467" s="133">
        <v>0</v>
      </c>
      <c r="AF467" s="133">
        <v>0</v>
      </c>
      <c r="AG467" s="133">
        <v>0</v>
      </c>
      <c r="AH467" s="133">
        <v>0</v>
      </c>
      <c r="AI467" s="133">
        <v>0</v>
      </c>
      <c r="AJ467" s="133">
        <v>0</v>
      </c>
      <c r="AK467" s="133">
        <v>0</v>
      </c>
      <c r="AL467" s="133">
        <v>0</v>
      </c>
      <c r="AM467" s="133">
        <v>0</v>
      </c>
      <c r="AN467" s="123"/>
      <c r="AO467" s="180">
        <f t="shared" si="2622"/>
        <v>0</v>
      </c>
      <c r="AP467" s="180">
        <f t="shared" si="2623"/>
        <v>0</v>
      </c>
      <c r="AQ467" s="180">
        <f t="shared" si="2624"/>
        <v>0</v>
      </c>
    </row>
    <row r="468" spans="1:43" s="64" customFormat="1" ht="13.2" outlineLevel="1">
      <c r="A468" s="159" t="s">
        <v>125</v>
      </c>
      <c r="B468" s="126" t="s">
        <v>161</v>
      </c>
      <c r="C468" s="82"/>
      <c r="D468" s="133">
        <v>0.01</v>
      </c>
      <c r="E468" s="133">
        <v>0.01</v>
      </c>
      <c r="F468" s="133">
        <v>0.01</v>
      </c>
      <c r="G468" s="133">
        <v>0.01</v>
      </c>
      <c r="H468" s="133">
        <v>0.01</v>
      </c>
      <c r="I468" s="133">
        <v>0.01</v>
      </c>
      <c r="J468" s="133">
        <v>0.01</v>
      </c>
      <c r="K468" s="133">
        <v>0.01</v>
      </c>
      <c r="L468" s="133">
        <v>0.01</v>
      </c>
      <c r="M468" s="133">
        <v>0.01</v>
      </c>
      <c r="N468" s="133">
        <v>0.01</v>
      </c>
      <c r="O468" s="133">
        <v>0.01</v>
      </c>
      <c r="P468" s="133">
        <v>0.01</v>
      </c>
      <c r="Q468" s="133">
        <v>0.01</v>
      </c>
      <c r="R468" s="133">
        <v>0.01</v>
      </c>
      <c r="S468" s="133">
        <v>0.01</v>
      </c>
      <c r="T468" s="133">
        <v>0.01</v>
      </c>
      <c r="U468" s="133">
        <v>0.01</v>
      </c>
      <c r="V468" s="133">
        <v>0.01</v>
      </c>
      <c r="W468" s="133">
        <v>0.01</v>
      </c>
      <c r="X468" s="133">
        <v>0.01</v>
      </c>
      <c r="Y468" s="133">
        <v>0.01</v>
      </c>
      <c r="Z468" s="133">
        <v>0.01</v>
      </c>
      <c r="AA468" s="133">
        <v>0.01</v>
      </c>
      <c r="AB468" s="133">
        <v>0.01</v>
      </c>
      <c r="AC468" s="133">
        <v>0.01</v>
      </c>
      <c r="AD468" s="133">
        <v>0.01</v>
      </c>
      <c r="AE468" s="133">
        <v>0.01</v>
      </c>
      <c r="AF468" s="133">
        <v>0.01</v>
      </c>
      <c r="AG468" s="133">
        <v>0.01</v>
      </c>
      <c r="AH468" s="133">
        <v>0.01</v>
      </c>
      <c r="AI468" s="133">
        <v>0.01</v>
      </c>
      <c r="AJ468" s="133">
        <v>0.01</v>
      </c>
      <c r="AK468" s="133">
        <v>0.01</v>
      </c>
      <c r="AL468" s="133">
        <v>0.01</v>
      </c>
      <c r="AM468" s="133">
        <v>0.01</v>
      </c>
      <c r="AN468" s="123"/>
      <c r="AO468" s="180">
        <f t="shared" si="2622"/>
        <v>9.9999999999999985E-3</v>
      </c>
      <c r="AP468" s="180">
        <f t="shared" si="2623"/>
        <v>9.9999999999999985E-3</v>
      </c>
      <c r="AQ468" s="180">
        <f t="shared" si="2624"/>
        <v>9.9999999999999985E-3</v>
      </c>
    </row>
    <row r="469" spans="1:43" s="64" customFormat="1" ht="13.2" outlineLevel="1">
      <c r="A469" s="147" t="s">
        <v>171</v>
      </c>
      <c r="B469" s="126" t="s">
        <v>168</v>
      </c>
      <c r="C469" s="82"/>
      <c r="D469" s="133">
        <v>0.16</v>
      </c>
      <c r="E469" s="133">
        <v>0.16</v>
      </c>
      <c r="F469" s="133">
        <v>0.16</v>
      </c>
      <c r="G469" s="133">
        <v>0.16</v>
      </c>
      <c r="H469" s="133">
        <v>0.16</v>
      </c>
      <c r="I469" s="133">
        <v>0.16</v>
      </c>
      <c r="J469" s="133">
        <v>0.16</v>
      </c>
      <c r="K469" s="133">
        <v>0.16</v>
      </c>
      <c r="L469" s="133">
        <v>0.16</v>
      </c>
      <c r="M469" s="133">
        <v>0.16</v>
      </c>
      <c r="N469" s="133">
        <v>0.16</v>
      </c>
      <c r="O469" s="133">
        <v>0.16</v>
      </c>
      <c r="P469" s="133">
        <v>0.16</v>
      </c>
      <c r="Q469" s="133">
        <v>0.16</v>
      </c>
      <c r="R469" s="133">
        <v>0.16</v>
      </c>
      <c r="S469" s="133">
        <v>0.16</v>
      </c>
      <c r="T469" s="133">
        <v>0.16</v>
      </c>
      <c r="U469" s="133">
        <v>0.16</v>
      </c>
      <c r="V469" s="133">
        <v>0.16</v>
      </c>
      <c r="W469" s="133">
        <v>0.16</v>
      </c>
      <c r="X469" s="133">
        <v>0.16</v>
      </c>
      <c r="Y469" s="133">
        <v>0.16</v>
      </c>
      <c r="Z469" s="133">
        <v>0.16</v>
      </c>
      <c r="AA469" s="133">
        <v>0.16</v>
      </c>
      <c r="AB469" s="133">
        <v>0.16</v>
      </c>
      <c r="AC469" s="133">
        <v>0.16</v>
      </c>
      <c r="AD469" s="133">
        <v>0.16</v>
      </c>
      <c r="AE469" s="133">
        <v>0.16</v>
      </c>
      <c r="AF469" s="133">
        <v>0.16</v>
      </c>
      <c r="AG469" s="133">
        <v>0.16</v>
      </c>
      <c r="AH469" s="133">
        <v>0.16</v>
      </c>
      <c r="AI469" s="133">
        <v>0.16</v>
      </c>
      <c r="AJ469" s="133">
        <v>0.16</v>
      </c>
      <c r="AK469" s="133">
        <v>0.16</v>
      </c>
      <c r="AL469" s="133">
        <v>0.16</v>
      </c>
      <c r="AM469" s="133">
        <v>0.16</v>
      </c>
      <c r="AN469" s="123"/>
      <c r="AO469" s="180">
        <f t="shared" si="2622"/>
        <v>0.15999999999999998</v>
      </c>
      <c r="AP469" s="180">
        <f t="shared" si="2623"/>
        <v>0.15999999999999998</v>
      </c>
      <c r="AQ469" s="180">
        <f t="shared" si="2624"/>
        <v>0.15999999999999998</v>
      </c>
    </row>
    <row r="470" spans="1:43" s="64" customFormat="1" ht="13.2" outlineLevel="1">
      <c r="A470" s="147" t="s">
        <v>214</v>
      </c>
      <c r="B470" s="126" t="s">
        <v>161</v>
      </c>
      <c r="C470" s="82"/>
      <c r="D470" s="132">
        <f>SUM(D471:D475)</f>
        <v>0</v>
      </c>
      <c r="E470" s="132">
        <f>SUM(E471:E475)</f>
        <v>0</v>
      </c>
      <c r="F470" s="132">
        <f t="shared" ref="F470" si="2625">SUM(F471:F475)</f>
        <v>0</v>
      </c>
      <c r="G470" s="132">
        <f t="shared" ref="G470" si="2626">SUM(G471:G475)</f>
        <v>0</v>
      </c>
      <c r="H470" s="132">
        <f t="shared" ref="H470" si="2627">SUM(H471:H475)</f>
        <v>0</v>
      </c>
      <c r="I470" s="132">
        <f t="shared" ref="I470" si="2628">SUM(I471:I475)</f>
        <v>0</v>
      </c>
      <c r="J470" s="132">
        <f t="shared" ref="J470" si="2629">SUM(J471:J475)</f>
        <v>0</v>
      </c>
      <c r="K470" s="132">
        <f t="shared" ref="K470" si="2630">SUM(K471:K475)</f>
        <v>0</v>
      </c>
      <c r="L470" s="132">
        <f t="shared" ref="L470" si="2631">SUM(L471:L475)</f>
        <v>0</v>
      </c>
      <c r="M470" s="132">
        <f t="shared" ref="M470" si="2632">SUM(M471:M475)</f>
        <v>0</v>
      </c>
      <c r="N470" s="132">
        <f t="shared" ref="N470" si="2633">SUM(N471:N475)</f>
        <v>0</v>
      </c>
      <c r="O470" s="132">
        <f t="shared" ref="O470" si="2634">SUM(O471:O475)</f>
        <v>0</v>
      </c>
      <c r="P470" s="132">
        <f t="shared" ref="P470" si="2635">SUM(P471:P475)</f>
        <v>0</v>
      </c>
      <c r="Q470" s="132">
        <f t="shared" ref="Q470" si="2636">SUM(Q471:Q475)</f>
        <v>0</v>
      </c>
      <c r="R470" s="132">
        <f t="shared" ref="R470" si="2637">SUM(R471:R475)</f>
        <v>0</v>
      </c>
      <c r="S470" s="132">
        <f t="shared" ref="S470" si="2638">SUM(S471:S475)</f>
        <v>0</v>
      </c>
      <c r="T470" s="132">
        <f t="shared" ref="T470" si="2639">SUM(T471:T475)</f>
        <v>0</v>
      </c>
      <c r="U470" s="132">
        <f t="shared" ref="U470" si="2640">SUM(U471:U475)</f>
        <v>0</v>
      </c>
      <c r="V470" s="132">
        <f t="shared" ref="V470" si="2641">SUM(V471:V475)</f>
        <v>0</v>
      </c>
      <c r="W470" s="132">
        <f t="shared" ref="W470" si="2642">SUM(W471:W475)</f>
        <v>0</v>
      </c>
      <c r="X470" s="132">
        <f t="shared" ref="X470" si="2643">SUM(X471:X475)</f>
        <v>0</v>
      </c>
      <c r="Y470" s="132">
        <f t="shared" ref="Y470" si="2644">SUM(Y471:Y475)</f>
        <v>0</v>
      </c>
      <c r="Z470" s="132">
        <f t="shared" ref="Z470" si="2645">SUM(Z471:Z475)</f>
        <v>0</v>
      </c>
      <c r="AA470" s="132">
        <f t="shared" ref="AA470" si="2646">SUM(AA471:AA475)</f>
        <v>0</v>
      </c>
      <c r="AB470" s="132">
        <f t="shared" ref="AB470" si="2647">SUM(AB471:AB475)</f>
        <v>0</v>
      </c>
      <c r="AC470" s="132">
        <f t="shared" ref="AC470" si="2648">SUM(AC471:AC475)</f>
        <v>0</v>
      </c>
      <c r="AD470" s="132">
        <f t="shared" ref="AD470" si="2649">SUM(AD471:AD475)</f>
        <v>0</v>
      </c>
      <c r="AE470" s="132">
        <f t="shared" ref="AE470" si="2650">SUM(AE471:AE475)</f>
        <v>0</v>
      </c>
      <c r="AF470" s="132">
        <f t="shared" ref="AF470" si="2651">SUM(AF471:AF475)</f>
        <v>0</v>
      </c>
      <c r="AG470" s="132">
        <f t="shared" ref="AG470" si="2652">SUM(AG471:AG475)</f>
        <v>0</v>
      </c>
      <c r="AH470" s="132">
        <f t="shared" ref="AH470" si="2653">SUM(AH471:AH475)</f>
        <v>0</v>
      </c>
      <c r="AI470" s="132">
        <f t="shared" ref="AI470" si="2654">SUM(AI471:AI475)</f>
        <v>0</v>
      </c>
      <c r="AJ470" s="132">
        <f t="shared" ref="AJ470" si="2655">SUM(AJ471:AJ475)</f>
        <v>0</v>
      </c>
      <c r="AK470" s="132">
        <f t="shared" ref="AK470" si="2656">SUM(AK471:AK475)</f>
        <v>0</v>
      </c>
      <c r="AL470" s="132">
        <f t="shared" ref="AL470" si="2657">SUM(AL471:AL475)</f>
        <v>0</v>
      </c>
      <c r="AM470" s="132">
        <f t="shared" ref="AM470" si="2658">SUM(AM471:AM475)</f>
        <v>0</v>
      </c>
      <c r="AN470" s="123"/>
      <c r="AO470" s="83">
        <f>SUM(D470:O470)</f>
        <v>0</v>
      </c>
      <c r="AP470" s="83">
        <f>SUM(P470:AA470)</f>
        <v>0</v>
      </c>
      <c r="AQ470" s="83">
        <f>SUM(AB470:AM470)</f>
        <v>0</v>
      </c>
    </row>
    <row r="471" spans="1:43" s="64" customFormat="1" ht="13.2" outlineLevel="1">
      <c r="A471" s="159" t="s">
        <v>116</v>
      </c>
      <c r="B471" s="126" t="s">
        <v>161</v>
      </c>
      <c r="C471" s="82"/>
      <c r="D471" s="132">
        <f>-(C458+D458)/2*D464/12</f>
        <v>0</v>
      </c>
      <c r="E471" s="132">
        <f>-(D458+E458)/2*E464/12</f>
        <v>0</v>
      </c>
      <c r="F471" s="132">
        <f t="shared" ref="F471:F475" si="2659">-(E458+F458)/2*F464/12</f>
        <v>0</v>
      </c>
      <c r="G471" s="132">
        <f t="shared" ref="G471:G475" si="2660">-(F458+G458)/2*G464/12</f>
        <v>0</v>
      </c>
      <c r="H471" s="132">
        <f t="shared" ref="H471:H475" si="2661">-(G458+H458)/2*H464/12</f>
        <v>0</v>
      </c>
      <c r="I471" s="132">
        <f t="shared" ref="I471:I475" si="2662">-(H458+I458)/2*I464/12</f>
        <v>0</v>
      </c>
      <c r="J471" s="132">
        <f t="shared" ref="J471:J475" si="2663">-(I458+J458)/2*J464/12</f>
        <v>0</v>
      </c>
      <c r="K471" s="132">
        <f t="shared" ref="K471:K475" si="2664">-(J458+K458)/2*K464/12</f>
        <v>0</v>
      </c>
      <c r="L471" s="132">
        <f t="shared" ref="L471:L475" si="2665">-(K458+L458)/2*L464/12</f>
        <v>0</v>
      </c>
      <c r="M471" s="132">
        <f t="shared" ref="M471:M475" si="2666">-(L458+M458)/2*M464/12</f>
        <v>0</v>
      </c>
      <c r="N471" s="132">
        <f t="shared" ref="N471:N475" si="2667">-(M458+N458)/2*N464/12</f>
        <v>0</v>
      </c>
      <c r="O471" s="132">
        <f t="shared" ref="O471:O475" si="2668">-(N458+O458)/2*O464/12</f>
        <v>0</v>
      </c>
      <c r="P471" s="132">
        <f t="shared" ref="P471:P475" si="2669">-(O458+P458)/2*P464/12</f>
        <v>0</v>
      </c>
      <c r="Q471" s="132">
        <f t="shared" ref="Q471:Q475" si="2670">-(P458+Q458)/2*Q464/12</f>
        <v>0</v>
      </c>
      <c r="R471" s="132">
        <f t="shared" ref="R471:R475" si="2671">-(Q458+R458)/2*R464/12</f>
        <v>0</v>
      </c>
      <c r="S471" s="132">
        <f t="shared" ref="S471:S475" si="2672">-(R458+S458)/2*S464/12</f>
        <v>0</v>
      </c>
      <c r="T471" s="132">
        <f t="shared" ref="T471:T475" si="2673">-(S458+T458)/2*T464/12</f>
        <v>0</v>
      </c>
      <c r="U471" s="132">
        <f t="shared" ref="U471:U475" si="2674">-(T458+U458)/2*U464/12</f>
        <v>0</v>
      </c>
      <c r="V471" s="132">
        <f t="shared" ref="V471:V475" si="2675">-(U458+V458)/2*V464/12</f>
        <v>0</v>
      </c>
      <c r="W471" s="132">
        <f t="shared" ref="W471:W475" si="2676">-(V458+W458)/2*W464/12</f>
        <v>0</v>
      </c>
      <c r="X471" s="132">
        <f t="shared" ref="X471:X475" si="2677">-(W458+X458)/2*X464/12</f>
        <v>0</v>
      </c>
      <c r="Y471" s="132">
        <f t="shared" ref="Y471:Y475" si="2678">-(X458+Y458)/2*Y464/12</f>
        <v>0</v>
      </c>
      <c r="Z471" s="132">
        <f t="shared" ref="Z471:Z475" si="2679">-(Y458+Z458)/2*Z464/12</f>
        <v>0</v>
      </c>
      <c r="AA471" s="132">
        <f t="shared" ref="AA471:AA475" si="2680">-(Z458+AA458)/2*AA464/12</f>
        <v>0</v>
      </c>
      <c r="AB471" s="132">
        <f t="shared" ref="AB471:AB475" si="2681">-(AA458+AB458)/2*AB464/12</f>
        <v>0</v>
      </c>
      <c r="AC471" s="132">
        <f t="shared" ref="AC471:AC475" si="2682">-(AB458+AC458)/2*AC464/12</f>
        <v>0</v>
      </c>
      <c r="AD471" s="132">
        <f t="shared" ref="AD471:AD475" si="2683">-(AC458+AD458)/2*AD464/12</f>
        <v>0</v>
      </c>
      <c r="AE471" s="132">
        <f t="shared" ref="AE471:AE475" si="2684">-(AD458+AE458)/2*AE464/12</f>
        <v>0</v>
      </c>
      <c r="AF471" s="132">
        <f t="shared" ref="AF471:AF475" si="2685">-(AE458+AF458)/2*AF464/12</f>
        <v>0</v>
      </c>
      <c r="AG471" s="132">
        <f t="shared" ref="AG471:AG475" si="2686">-(AF458+AG458)/2*AG464/12</f>
        <v>0</v>
      </c>
      <c r="AH471" s="132">
        <f t="shared" ref="AH471:AH475" si="2687">-(AG458+AH458)/2*AH464/12</f>
        <v>0</v>
      </c>
      <c r="AI471" s="132">
        <f t="shared" ref="AI471:AI475" si="2688">-(AH458+AI458)/2*AI464/12</f>
        <v>0</v>
      </c>
      <c r="AJ471" s="132">
        <f t="shared" ref="AJ471:AJ475" si="2689">-(AI458+AJ458)/2*AJ464/12</f>
        <v>0</v>
      </c>
      <c r="AK471" s="132">
        <f t="shared" ref="AK471:AK475" si="2690">-(AJ458+AK458)/2*AK464/12</f>
        <v>0</v>
      </c>
      <c r="AL471" s="132">
        <f t="shared" ref="AL471:AL475" si="2691">-(AK458+AL458)/2*AL464/12</f>
        <v>0</v>
      </c>
      <c r="AM471" s="132">
        <f t="shared" ref="AM471:AM475" si="2692">-(AL458+AM458)/2*AM464/12</f>
        <v>0</v>
      </c>
      <c r="AN471" s="123"/>
      <c r="AO471" s="83">
        <f t="shared" ref="AO471:AO475" si="2693">SUM(D471:O471)</f>
        <v>0</v>
      </c>
      <c r="AP471" s="83">
        <f t="shared" ref="AP471:AP475" si="2694">SUM(P471:AA471)</f>
        <v>0</v>
      </c>
      <c r="AQ471" s="83">
        <f t="shared" ref="AQ471:AQ475" si="2695">SUM(AB471:AM471)</f>
        <v>0</v>
      </c>
    </row>
    <row r="472" spans="1:43" s="64" customFormat="1" ht="13.2" outlineLevel="1">
      <c r="A472" s="159" t="s">
        <v>117</v>
      </c>
      <c r="B472" s="126" t="s">
        <v>161</v>
      </c>
      <c r="C472" s="82"/>
      <c r="D472" s="132">
        <f t="shared" ref="D472:D475" si="2696">-(C459+D459)/2*D465/12</f>
        <v>0</v>
      </c>
      <c r="E472" s="132">
        <f t="shared" ref="E472:E475" si="2697">-(D459+E459)/2*E465/12</f>
        <v>0</v>
      </c>
      <c r="F472" s="132">
        <f t="shared" si="2659"/>
        <v>0</v>
      </c>
      <c r="G472" s="132">
        <f t="shared" si="2660"/>
        <v>0</v>
      </c>
      <c r="H472" s="132">
        <f t="shared" si="2661"/>
        <v>0</v>
      </c>
      <c r="I472" s="132">
        <f t="shared" si="2662"/>
        <v>0</v>
      </c>
      <c r="J472" s="132">
        <f t="shared" si="2663"/>
        <v>0</v>
      </c>
      <c r="K472" s="132">
        <f t="shared" si="2664"/>
        <v>0</v>
      </c>
      <c r="L472" s="132">
        <f t="shared" si="2665"/>
        <v>0</v>
      </c>
      <c r="M472" s="132">
        <f t="shared" si="2666"/>
        <v>0</v>
      </c>
      <c r="N472" s="132">
        <f t="shared" si="2667"/>
        <v>0</v>
      </c>
      <c r="O472" s="132">
        <f t="shared" si="2668"/>
        <v>0</v>
      </c>
      <c r="P472" s="132">
        <f t="shared" si="2669"/>
        <v>0</v>
      </c>
      <c r="Q472" s="132">
        <f t="shared" si="2670"/>
        <v>0</v>
      </c>
      <c r="R472" s="132">
        <f t="shared" si="2671"/>
        <v>0</v>
      </c>
      <c r="S472" s="132">
        <f t="shared" si="2672"/>
        <v>0</v>
      </c>
      <c r="T472" s="132">
        <f t="shared" si="2673"/>
        <v>0</v>
      </c>
      <c r="U472" s="132">
        <f t="shared" si="2674"/>
        <v>0</v>
      </c>
      <c r="V472" s="132">
        <f t="shared" si="2675"/>
        <v>0</v>
      </c>
      <c r="W472" s="132">
        <f t="shared" si="2676"/>
        <v>0</v>
      </c>
      <c r="X472" s="132">
        <f t="shared" si="2677"/>
        <v>0</v>
      </c>
      <c r="Y472" s="132">
        <f t="shared" si="2678"/>
        <v>0</v>
      </c>
      <c r="Z472" s="132">
        <f t="shared" si="2679"/>
        <v>0</v>
      </c>
      <c r="AA472" s="132">
        <f t="shared" si="2680"/>
        <v>0</v>
      </c>
      <c r="AB472" s="132">
        <f t="shared" si="2681"/>
        <v>0</v>
      </c>
      <c r="AC472" s="132">
        <f t="shared" si="2682"/>
        <v>0</v>
      </c>
      <c r="AD472" s="132">
        <f t="shared" si="2683"/>
        <v>0</v>
      </c>
      <c r="AE472" s="132">
        <f t="shared" si="2684"/>
        <v>0</v>
      </c>
      <c r="AF472" s="132">
        <f t="shared" si="2685"/>
        <v>0</v>
      </c>
      <c r="AG472" s="132">
        <f t="shared" si="2686"/>
        <v>0</v>
      </c>
      <c r="AH472" s="132">
        <f t="shared" si="2687"/>
        <v>0</v>
      </c>
      <c r="AI472" s="132">
        <f t="shared" si="2688"/>
        <v>0</v>
      </c>
      <c r="AJ472" s="132">
        <f t="shared" si="2689"/>
        <v>0</v>
      </c>
      <c r="AK472" s="132">
        <f t="shared" si="2690"/>
        <v>0</v>
      </c>
      <c r="AL472" s="132">
        <f t="shared" si="2691"/>
        <v>0</v>
      </c>
      <c r="AM472" s="132">
        <f t="shared" si="2692"/>
        <v>0</v>
      </c>
      <c r="AN472" s="123"/>
      <c r="AO472" s="83">
        <f t="shared" si="2693"/>
        <v>0</v>
      </c>
      <c r="AP472" s="83">
        <f t="shared" si="2694"/>
        <v>0</v>
      </c>
      <c r="AQ472" s="83">
        <f t="shared" si="2695"/>
        <v>0</v>
      </c>
    </row>
    <row r="473" spans="1:43" s="64" customFormat="1" ht="13.2" outlineLevel="1">
      <c r="A473" s="159" t="s">
        <v>118</v>
      </c>
      <c r="B473" s="126" t="s">
        <v>161</v>
      </c>
      <c r="C473" s="82"/>
      <c r="D473" s="132">
        <f t="shared" si="2696"/>
        <v>0</v>
      </c>
      <c r="E473" s="132">
        <f t="shared" si="2697"/>
        <v>0</v>
      </c>
      <c r="F473" s="132">
        <f t="shared" si="2659"/>
        <v>0</v>
      </c>
      <c r="G473" s="132">
        <f t="shared" si="2660"/>
        <v>0</v>
      </c>
      <c r="H473" s="132">
        <f t="shared" si="2661"/>
        <v>0</v>
      </c>
      <c r="I473" s="132">
        <f t="shared" si="2662"/>
        <v>0</v>
      </c>
      <c r="J473" s="132">
        <f t="shared" si="2663"/>
        <v>0</v>
      </c>
      <c r="K473" s="132">
        <f t="shared" si="2664"/>
        <v>0</v>
      </c>
      <c r="L473" s="132">
        <f t="shared" si="2665"/>
        <v>0</v>
      </c>
      <c r="M473" s="132">
        <f t="shared" si="2666"/>
        <v>0</v>
      </c>
      <c r="N473" s="132">
        <f t="shared" si="2667"/>
        <v>0</v>
      </c>
      <c r="O473" s="132">
        <f t="shared" si="2668"/>
        <v>0</v>
      </c>
      <c r="P473" s="132">
        <f t="shared" si="2669"/>
        <v>0</v>
      </c>
      <c r="Q473" s="132">
        <f t="shared" si="2670"/>
        <v>0</v>
      </c>
      <c r="R473" s="132">
        <f t="shared" si="2671"/>
        <v>0</v>
      </c>
      <c r="S473" s="132">
        <f t="shared" si="2672"/>
        <v>0</v>
      </c>
      <c r="T473" s="132">
        <f t="shared" si="2673"/>
        <v>0</v>
      </c>
      <c r="U473" s="132">
        <f t="shared" si="2674"/>
        <v>0</v>
      </c>
      <c r="V473" s="132">
        <f t="shared" si="2675"/>
        <v>0</v>
      </c>
      <c r="W473" s="132">
        <f t="shared" si="2676"/>
        <v>0</v>
      </c>
      <c r="X473" s="132">
        <f t="shared" si="2677"/>
        <v>0</v>
      </c>
      <c r="Y473" s="132">
        <f t="shared" si="2678"/>
        <v>0</v>
      </c>
      <c r="Z473" s="132">
        <f t="shared" si="2679"/>
        <v>0</v>
      </c>
      <c r="AA473" s="132">
        <f t="shared" si="2680"/>
        <v>0</v>
      </c>
      <c r="AB473" s="132">
        <f t="shared" si="2681"/>
        <v>0</v>
      </c>
      <c r="AC473" s="132">
        <f t="shared" si="2682"/>
        <v>0</v>
      </c>
      <c r="AD473" s="132">
        <f t="shared" si="2683"/>
        <v>0</v>
      </c>
      <c r="AE473" s="132">
        <f t="shared" si="2684"/>
        <v>0</v>
      </c>
      <c r="AF473" s="132">
        <f t="shared" si="2685"/>
        <v>0</v>
      </c>
      <c r="AG473" s="132">
        <f t="shared" si="2686"/>
        <v>0</v>
      </c>
      <c r="AH473" s="132">
        <f t="shared" si="2687"/>
        <v>0</v>
      </c>
      <c r="AI473" s="132">
        <f t="shared" si="2688"/>
        <v>0</v>
      </c>
      <c r="AJ473" s="132">
        <f t="shared" si="2689"/>
        <v>0</v>
      </c>
      <c r="AK473" s="132">
        <f t="shared" si="2690"/>
        <v>0</v>
      </c>
      <c r="AL473" s="132">
        <f t="shared" si="2691"/>
        <v>0</v>
      </c>
      <c r="AM473" s="132">
        <f t="shared" si="2692"/>
        <v>0</v>
      </c>
      <c r="AN473" s="123"/>
      <c r="AO473" s="83">
        <f t="shared" si="2693"/>
        <v>0</v>
      </c>
      <c r="AP473" s="83">
        <f t="shared" si="2694"/>
        <v>0</v>
      </c>
      <c r="AQ473" s="83">
        <f t="shared" si="2695"/>
        <v>0</v>
      </c>
    </row>
    <row r="474" spans="1:43" s="64" customFormat="1" ht="13.2" outlineLevel="1">
      <c r="A474" s="159" t="s">
        <v>119</v>
      </c>
      <c r="B474" s="126" t="s">
        <v>161</v>
      </c>
      <c r="C474" s="82"/>
      <c r="D474" s="132">
        <f t="shared" si="2696"/>
        <v>0</v>
      </c>
      <c r="E474" s="132">
        <f t="shared" si="2697"/>
        <v>0</v>
      </c>
      <c r="F474" s="132">
        <f t="shared" si="2659"/>
        <v>0</v>
      </c>
      <c r="G474" s="132">
        <f t="shared" si="2660"/>
        <v>0</v>
      </c>
      <c r="H474" s="132">
        <f t="shared" si="2661"/>
        <v>0</v>
      </c>
      <c r="I474" s="132">
        <f t="shared" si="2662"/>
        <v>0</v>
      </c>
      <c r="J474" s="132">
        <f t="shared" si="2663"/>
        <v>0</v>
      </c>
      <c r="K474" s="132">
        <f t="shared" si="2664"/>
        <v>0</v>
      </c>
      <c r="L474" s="132">
        <f t="shared" si="2665"/>
        <v>0</v>
      </c>
      <c r="M474" s="132">
        <f t="shared" si="2666"/>
        <v>0</v>
      </c>
      <c r="N474" s="132">
        <f t="shared" si="2667"/>
        <v>0</v>
      </c>
      <c r="O474" s="132">
        <f t="shared" si="2668"/>
        <v>0</v>
      </c>
      <c r="P474" s="132">
        <f t="shared" si="2669"/>
        <v>0</v>
      </c>
      <c r="Q474" s="132">
        <f t="shared" si="2670"/>
        <v>0</v>
      </c>
      <c r="R474" s="132">
        <f t="shared" si="2671"/>
        <v>0</v>
      </c>
      <c r="S474" s="132">
        <f t="shared" si="2672"/>
        <v>0</v>
      </c>
      <c r="T474" s="132">
        <f t="shared" si="2673"/>
        <v>0</v>
      </c>
      <c r="U474" s="132">
        <f t="shared" si="2674"/>
        <v>0</v>
      </c>
      <c r="V474" s="132">
        <f t="shared" si="2675"/>
        <v>0</v>
      </c>
      <c r="W474" s="132">
        <f t="shared" si="2676"/>
        <v>0</v>
      </c>
      <c r="X474" s="132">
        <f t="shared" si="2677"/>
        <v>0</v>
      </c>
      <c r="Y474" s="132">
        <f t="shared" si="2678"/>
        <v>0</v>
      </c>
      <c r="Z474" s="132">
        <f t="shared" si="2679"/>
        <v>0</v>
      </c>
      <c r="AA474" s="132">
        <f t="shared" si="2680"/>
        <v>0</v>
      </c>
      <c r="AB474" s="132">
        <f t="shared" si="2681"/>
        <v>0</v>
      </c>
      <c r="AC474" s="132">
        <f t="shared" si="2682"/>
        <v>0</v>
      </c>
      <c r="AD474" s="132">
        <f t="shared" si="2683"/>
        <v>0</v>
      </c>
      <c r="AE474" s="132">
        <f t="shared" si="2684"/>
        <v>0</v>
      </c>
      <c r="AF474" s="132">
        <f t="shared" si="2685"/>
        <v>0</v>
      </c>
      <c r="AG474" s="132">
        <f t="shared" si="2686"/>
        <v>0</v>
      </c>
      <c r="AH474" s="132">
        <f t="shared" si="2687"/>
        <v>0</v>
      </c>
      <c r="AI474" s="132">
        <f t="shared" si="2688"/>
        <v>0</v>
      </c>
      <c r="AJ474" s="132">
        <f t="shared" si="2689"/>
        <v>0</v>
      </c>
      <c r="AK474" s="132">
        <f t="shared" si="2690"/>
        <v>0</v>
      </c>
      <c r="AL474" s="132">
        <f t="shared" si="2691"/>
        <v>0</v>
      </c>
      <c r="AM474" s="132">
        <f t="shared" si="2692"/>
        <v>0</v>
      </c>
      <c r="AN474" s="123"/>
      <c r="AO474" s="83">
        <f t="shared" si="2693"/>
        <v>0</v>
      </c>
      <c r="AP474" s="83">
        <f t="shared" si="2694"/>
        <v>0</v>
      </c>
      <c r="AQ474" s="83">
        <f t="shared" si="2695"/>
        <v>0</v>
      </c>
    </row>
    <row r="475" spans="1:43" s="64" customFormat="1" ht="13.2" outlineLevel="1">
      <c r="A475" s="159" t="s">
        <v>125</v>
      </c>
      <c r="B475" s="126" t="s">
        <v>161</v>
      </c>
      <c r="C475" s="82"/>
      <c r="D475" s="132">
        <f t="shared" si="2696"/>
        <v>0</v>
      </c>
      <c r="E475" s="132">
        <f t="shared" si="2697"/>
        <v>0</v>
      </c>
      <c r="F475" s="132">
        <f t="shared" si="2659"/>
        <v>0</v>
      </c>
      <c r="G475" s="132">
        <f t="shared" si="2660"/>
        <v>0</v>
      </c>
      <c r="H475" s="132">
        <f t="shared" si="2661"/>
        <v>0</v>
      </c>
      <c r="I475" s="132">
        <f t="shared" si="2662"/>
        <v>0</v>
      </c>
      <c r="J475" s="132">
        <f t="shared" si="2663"/>
        <v>0</v>
      </c>
      <c r="K475" s="132">
        <f t="shared" si="2664"/>
        <v>0</v>
      </c>
      <c r="L475" s="132">
        <f t="shared" si="2665"/>
        <v>0</v>
      </c>
      <c r="M475" s="132">
        <f t="shared" si="2666"/>
        <v>0</v>
      </c>
      <c r="N475" s="132">
        <f t="shared" si="2667"/>
        <v>0</v>
      </c>
      <c r="O475" s="132">
        <f t="shared" si="2668"/>
        <v>0</v>
      </c>
      <c r="P475" s="132">
        <f t="shared" si="2669"/>
        <v>0</v>
      </c>
      <c r="Q475" s="132">
        <f t="shared" si="2670"/>
        <v>0</v>
      </c>
      <c r="R475" s="132">
        <f t="shared" si="2671"/>
        <v>0</v>
      </c>
      <c r="S475" s="132">
        <f t="shared" si="2672"/>
        <v>0</v>
      </c>
      <c r="T475" s="132">
        <f t="shared" si="2673"/>
        <v>0</v>
      </c>
      <c r="U475" s="132">
        <f t="shared" si="2674"/>
        <v>0</v>
      </c>
      <c r="V475" s="132">
        <f t="shared" si="2675"/>
        <v>0</v>
      </c>
      <c r="W475" s="132">
        <f t="shared" si="2676"/>
        <v>0</v>
      </c>
      <c r="X475" s="132">
        <f t="shared" si="2677"/>
        <v>0</v>
      </c>
      <c r="Y475" s="132">
        <f t="shared" si="2678"/>
        <v>0</v>
      </c>
      <c r="Z475" s="132">
        <f t="shared" si="2679"/>
        <v>0</v>
      </c>
      <c r="AA475" s="132">
        <f t="shared" si="2680"/>
        <v>0</v>
      </c>
      <c r="AB475" s="132">
        <f t="shared" si="2681"/>
        <v>0</v>
      </c>
      <c r="AC475" s="132">
        <f t="shared" si="2682"/>
        <v>0</v>
      </c>
      <c r="AD475" s="132">
        <f t="shared" si="2683"/>
        <v>0</v>
      </c>
      <c r="AE475" s="132">
        <f t="shared" si="2684"/>
        <v>0</v>
      </c>
      <c r="AF475" s="132">
        <f t="shared" si="2685"/>
        <v>0</v>
      </c>
      <c r="AG475" s="132">
        <f t="shared" si="2686"/>
        <v>0</v>
      </c>
      <c r="AH475" s="132">
        <f t="shared" si="2687"/>
        <v>0</v>
      </c>
      <c r="AI475" s="132">
        <f t="shared" si="2688"/>
        <v>0</v>
      </c>
      <c r="AJ475" s="132">
        <f t="shared" si="2689"/>
        <v>0</v>
      </c>
      <c r="AK475" s="132">
        <f t="shared" si="2690"/>
        <v>0</v>
      </c>
      <c r="AL475" s="132">
        <f t="shared" si="2691"/>
        <v>0</v>
      </c>
      <c r="AM475" s="132">
        <f t="shared" si="2692"/>
        <v>0</v>
      </c>
      <c r="AN475" s="123"/>
      <c r="AO475" s="83">
        <f t="shared" si="2693"/>
        <v>0</v>
      </c>
      <c r="AP475" s="83">
        <f t="shared" si="2694"/>
        <v>0</v>
      </c>
      <c r="AQ475" s="83">
        <f t="shared" si="2695"/>
        <v>0</v>
      </c>
    </row>
    <row r="476" spans="1:43" s="64" customFormat="1" ht="13.2" outlineLevel="1">
      <c r="A476" s="147" t="s">
        <v>215</v>
      </c>
      <c r="B476" s="126" t="s">
        <v>161</v>
      </c>
      <c r="C476" s="82"/>
      <c r="D476" s="132">
        <f>(C457+D457)/2*D469/12</f>
        <v>0</v>
      </c>
      <c r="E476" s="132">
        <f>(D457+E457)/2*E469/12</f>
        <v>0</v>
      </c>
      <c r="F476" s="132">
        <f t="shared" ref="F476" si="2698">(E457+F457)/2*F469/12</f>
        <v>0</v>
      </c>
      <c r="G476" s="132">
        <f t="shared" ref="G476" si="2699">(F457+G457)/2*G469/12</f>
        <v>0</v>
      </c>
      <c r="H476" s="132">
        <f t="shared" ref="H476" si="2700">(G457+H457)/2*H469/12</f>
        <v>0</v>
      </c>
      <c r="I476" s="132">
        <f t="shared" ref="I476" si="2701">(H457+I457)/2*I469/12</f>
        <v>0</v>
      </c>
      <c r="J476" s="132">
        <f t="shared" ref="J476" si="2702">(I457+J457)/2*J469/12</f>
        <v>0</v>
      </c>
      <c r="K476" s="132">
        <f t="shared" ref="K476" si="2703">(J457+K457)/2*K469/12</f>
        <v>0</v>
      </c>
      <c r="L476" s="132">
        <f t="shared" ref="L476" si="2704">(K457+L457)/2*L469/12</f>
        <v>0</v>
      </c>
      <c r="M476" s="132">
        <f t="shared" ref="M476" si="2705">(L457+M457)/2*M469/12</f>
        <v>0</v>
      </c>
      <c r="N476" s="132">
        <f t="shared" ref="N476" si="2706">(M457+N457)/2*N469/12</f>
        <v>0</v>
      </c>
      <c r="O476" s="132">
        <f t="shared" ref="O476" si="2707">(N457+O457)/2*O469/12</f>
        <v>0</v>
      </c>
      <c r="P476" s="132">
        <f t="shared" ref="P476" si="2708">(O457+P457)/2*P469/12</f>
        <v>0</v>
      </c>
      <c r="Q476" s="132">
        <f t="shared" ref="Q476" si="2709">(P457+Q457)/2*Q469/12</f>
        <v>0</v>
      </c>
      <c r="R476" s="132">
        <f t="shared" ref="R476" si="2710">(Q457+R457)/2*R469/12</f>
        <v>0</v>
      </c>
      <c r="S476" s="132">
        <f t="shared" ref="S476" si="2711">(R457+S457)/2*S469/12</f>
        <v>0</v>
      </c>
      <c r="T476" s="132">
        <f t="shared" ref="T476" si="2712">(S457+T457)/2*T469/12</f>
        <v>0</v>
      </c>
      <c r="U476" s="132">
        <f t="shared" ref="U476" si="2713">(T457+U457)/2*U469/12</f>
        <v>0</v>
      </c>
      <c r="V476" s="132">
        <f t="shared" ref="V476" si="2714">(U457+V457)/2*V469/12</f>
        <v>0</v>
      </c>
      <c r="W476" s="132">
        <f t="shared" ref="W476" si="2715">(V457+W457)/2*W469/12</f>
        <v>0</v>
      </c>
      <c r="X476" s="132">
        <f t="shared" ref="X476" si="2716">(W457+X457)/2*X469/12</f>
        <v>0</v>
      </c>
      <c r="Y476" s="132">
        <f t="shared" ref="Y476" si="2717">(X457+Y457)/2*Y469/12</f>
        <v>0</v>
      </c>
      <c r="Z476" s="132">
        <f t="shared" ref="Z476" si="2718">(Y457+Z457)/2*Z469/12</f>
        <v>0</v>
      </c>
      <c r="AA476" s="132">
        <f t="shared" ref="AA476" si="2719">(Z457+AA457)/2*AA469/12</f>
        <v>0</v>
      </c>
      <c r="AB476" s="132">
        <f t="shared" ref="AB476" si="2720">(AA457+AB457)/2*AB469/12</f>
        <v>0</v>
      </c>
      <c r="AC476" s="132">
        <f t="shared" ref="AC476" si="2721">(AB457+AC457)/2*AC469/12</f>
        <v>0</v>
      </c>
      <c r="AD476" s="132">
        <f t="shared" ref="AD476" si="2722">(AC457+AD457)/2*AD469/12</f>
        <v>0</v>
      </c>
      <c r="AE476" s="132">
        <f t="shared" ref="AE476" si="2723">(AD457+AE457)/2*AE469/12</f>
        <v>0</v>
      </c>
      <c r="AF476" s="132">
        <f t="shared" ref="AF476" si="2724">(AE457+AF457)/2*AF469/12</f>
        <v>0</v>
      </c>
      <c r="AG476" s="132">
        <f t="shared" ref="AG476" si="2725">(AF457+AG457)/2*AG469/12</f>
        <v>0</v>
      </c>
      <c r="AH476" s="132">
        <f t="shared" ref="AH476" si="2726">(AG457+AH457)/2*AH469/12</f>
        <v>0</v>
      </c>
      <c r="AI476" s="132">
        <f t="shared" ref="AI476" si="2727">(AH457+AI457)/2*AI469/12</f>
        <v>0</v>
      </c>
      <c r="AJ476" s="132">
        <f t="shared" ref="AJ476" si="2728">(AI457+AJ457)/2*AJ469/12</f>
        <v>0</v>
      </c>
      <c r="AK476" s="132">
        <f t="shared" ref="AK476" si="2729">(AJ457+AK457)/2*AK469/12</f>
        <v>0</v>
      </c>
      <c r="AL476" s="132">
        <f t="shared" ref="AL476" si="2730">(AK457+AL457)/2*AL469/12</f>
        <v>0</v>
      </c>
      <c r="AM476" s="132">
        <f t="shared" ref="AM476" si="2731">(AL457+AM457)/2*AM469/12</f>
        <v>0</v>
      </c>
      <c r="AN476" s="123"/>
      <c r="AO476" s="83">
        <f>SUM(D476:O476)</f>
        <v>0</v>
      </c>
      <c r="AP476" s="83">
        <f>SUM(P476:AA476)</f>
        <v>0</v>
      </c>
      <c r="AQ476" s="83">
        <f>SUM(AB476:AM476)</f>
        <v>0</v>
      </c>
    </row>
    <row r="477" spans="1:43" s="64" customFormat="1" ht="13.2" outlineLevel="1">
      <c r="A477" s="147" t="s">
        <v>201</v>
      </c>
      <c r="B477" s="126" t="s">
        <v>161</v>
      </c>
      <c r="C477" s="82"/>
      <c r="D477" s="131">
        <f>D470+D476</f>
        <v>0</v>
      </c>
      <c r="E477" s="131">
        <f t="shared" ref="E477" si="2732">E470+E476</f>
        <v>0</v>
      </c>
      <c r="F477" s="131">
        <f t="shared" ref="F477" si="2733">F470+F476</f>
        <v>0</v>
      </c>
      <c r="G477" s="131">
        <f t="shared" ref="G477" si="2734">G470+G476</f>
        <v>0</v>
      </c>
      <c r="H477" s="131">
        <f t="shared" ref="H477" si="2735">H470+H476</f>
        <v>0</v>
      </c>
      <c r="I477" s="131">
        <f t="shared" ref="I477" si="2736">I470+I476</f>
        <v>0</v>
      </c>
      <c r="J477" s="131">
        <f t="shared" ref="J477" si="2737">J470+J476</f>
        <v>0</v>
      </c>
      <c r="K477" s="131">
        <f t="shared" ref="K477" si="2738">K470+K476</f>
        <v>0</v>
      </c>
      <c r="L477" s="131">
        <f t="shared" ref="L477" si="2739">L470+L476</f>
        <v>0</v>
      </c>
      <c r="M477" s="131">
        <f t="shared" ref="M477" si="2740">M470+M476</f>
        <v>0</v>
      </c>
      <c r="N477" s="131">
        <f t="shared" ref="N477" si="2741">N470+N476</f>
        <v>0</v>
      </c>
      <c r="O477" s="131">
        <f t="shared" ref="O477" si="2742">O470+O476</f>
        <v>0</v>
      </c>
      <c r="P477" s="131">
        <f t="shared" ref="P477" si="2743">P470+P476</f>
        <v>0</v>
      </c>
      <c r="Q477" s="131">
        <f t="shared" ref="Q477" si="2744">Q470+Q476</f>
        <v>0</v>
      </c>
      <c r="R477" s="131">
        <f t="shared" ref="R477" si="2745">R470+R476</f>
        <v>0</v>
      </c>
      <c r="S477" s="131">
        <f t="shared" ref="S477" si="2746">S470+S476</f>
        <v>0</v>
      </c>
      <c r="T477" s="131">
        <f t="shared" ref="T477" si="2747">T470+T476</f>
        <v>0</v>
      </c>
      <c r="U477" s="131">
        <f t="shared" ref="U477" si="2748">U470+U476</f>
        <v>0</v>
      </c>
      <c r="V477" s="131">
        <f t="shared" ref="V477" si="2749">V470+V476</f>
        <v>0</v>
      </c>
      <c r="W477" s="131">
        <f t="shared" ref="W477" si="2750">W470+W476</f>
        <v>0</v>
      </c>
      <c r="X477" s="131">
        <f t="shared" ref="X477" si="2751">X470+X476</f>
        <v>0</v>
      </c>
      <c r="Y477" s="131">
        <f t="shared" ref="Y477" si="2752">Y470+Y476</f>
        <v>0</v>
      </c>
      <c r="Z477" s="131">
        <f t="shared" ref="Z477" si="2753">Z470+Z476</f>
        <v>0</v>
      </c>
      <c r="AA477" s="131">
        <f t="shared" ref="AA477" si="2754">AA470+AA476</f>
        <v>0</v>
      </c>
      <c r="AB477" s="131">
        <f t="shared" ref="AB477" si="2755">AB470+AB476</f>
        <v>0</v>
      </c>
      <c r="AC477" s="131">
        <f t="shared" ref="AC477" si="2756">AC470+AC476</f>
        <v>0</v>
      </c>
      <c r="AD477" s="131">
        <f t="shared" ref="AD477" si="2757">AD470+AD476</f>
        <v>0</v>
      </c>
      <c r="AE477" s="131">
        <f t="shared" ref="AE477" si="2758">AE470+AE476</f>
        <v>0</v>
      </c>
      <c r="AF477" s="131">
        <f t="shared" ref="AF477" si="2759">AF470+AF476</f>
        <v>0</v>
      </c>
      <c r="AG477" s="131">
        <f t="shared" ref="AG477" si="2760">AG470+AG476</f>
        <v>0</v>
      </c>
      <c r="AH477" s="131">
        <f t="shared" ref="AH477" si="2761">AH470+AH476</f>
        <v>0</v>
      </c>
      <c r="AI477" s="131">
        <f t="shared" ref="AI477" si="2762">AI470+AI476</f>
        <v>0</v>
      </c>
      <c r="AJ477" s="131">
        <f t="shared" ref="AJ477" si="2763">AJ470+AJ476</f>
        <v>0</v>
      </c>
      <c r="AK477" s="131">
        <f t="shared" ref="AK477" si="2764">AK470+AK476</f>
        <v>0</v>
      </c>
      <c r="AL477" s="131">
        <f t="shared" ref="AL477" si="2765">AL470+AL476</f>
        <v>0</v>
      </c>
      <c r="AM477" s="131">
        <f t="shared" ref="AM477" si="2766">AM470+AM476</f>
        <v>0</v>
      </c>
      <c r="AN477" s="123"/>
      <c r="AO477" s="83">
        <f>SUM(D477:O477)</f>
        <v>0</v>
      </c>
      <c r="AP477" s="83">
        <f>SUM(P477:AA477)</f>
        <v>0</v>
      </c>
      <c r="AQ477" s="83">
        <f>SUM(AB477:AM477)</f>
        <v>0</v>
      </c>
    </row>
    <row r="478" spans="1:43" s="64" customFormat="1" ht="13.2" outlineLevel="1">
      <c r="A478" s="147" t="s">
        <v>177</v>
      </c>
      <c r="B478" s="126" t="s">
        <v>161</v>
      </c>
      <c r="C478" s="82"/>
      <c r="D478" s="131">
        <f>-'OPEX+CAPEX'!I232</f>
        <v>0</v>
      </c>
      <c r="E478" s="131">
        <f>-'OPEX+CAPEX'!J232</f>
        <v>0</v>
      </c>
      <c r="F478" s="131">
        <f>-'OPEX+CAPEX'!K232</f>
        <v>0</v>
      </c>
      <c r="G478" s="131">
        <f>-'OPEX+CAPEX'!L232</f>
        <v>0</v>
      </c>
      <c r="H478" s="131">
        <f>-'OPEX+CAPEX'!M232</f>
        <v>0</v>
      </c>
      <c r="I478" s="131">
        <f>-'OPEX+CAPEX'!N232</f>
        <v>0</v>
      </c>
      <c r="J478" s="131">
        <f>-'OPEX+CAPEX'!O232</f>
        <v>0</v>
      </c>
      <c r="K478" s="131">
        <f>-'OPEX+CAPEX'!P232</f>
        <v>0</v>
      </c>
      <c r="L478" s="131">
        <f>-'OPEX+CAPEX'!Q232</f>
        <v>0</v>
      </c>
      <c r="M478" s="131">
        <f>-'OPEX+CAPEX'!R232</f>
        <v>0</v>
      </c>
      <c r="N478" s="131">
        <f>-'OPEX+CAPEX'!S232</f>
        <v>0</v>
      </c>
      <c r="O478" s="131">
        <f>-'OPEX+CAPEX'!T232</f>
        <v>0</v>
      </c>
      <c r="P478" s="131">
        <f>-'OPEX+CAPEX'!U232</f>
        <v>0</v>
      </c>
      <c r="Q478" s="131">
        <f>-'OPEX+CAPEX'!V232</f>
        <v>0</v>
      </c>
      <c r="R478" s="131">
        <f>-'OPEX+CAPEX'!W232</f>
        <v>0</v>
      </c>
      <c r="S478" s="131">
        <f>-'OPEX+CAPEX'!X232</f>
        <v>0</v>
      </c>
      <c r="T478" s="131">
        <f>-'OPEX+CAPEX'!Y232</f>
        <v>0</v>
      </c>
      <c r="U478" s="131">
        <f>-'OPEX+CAPEX'!Z232</f>
        <v>0</v>
      </c>
      <c r="V478" s="131">
        <f>-'OPEX+CAPEX'!AA232</f>
        <v>0</v>
      </c>
      <c r="W478" s="131">
        <f>-'OPEX+CAPEX'!AB232</f>
        <v>0</v>
      </c>
      <c r="X478" s="131">
        <f>-'OPEX+CAPEX'!AC232</f>
        <v>0</v>
      </c>
      <c r="Y478" s="131">
        <f>-'OPEX+CAPEX'!AD232</f>
        <v>0</v>
      </c>
      <c r="Z478" s="131">
        <f>-'OPEX+CAPEX'!AE232</f>
        <v>0</v>
      </c>
      <c r="AA478" s="131">
        <f>-'OPEX+CAPEX'!AF232</f>
        <v>0</v>
      </c>
      <c r="AB478" s="131">
        <f>-'OPEX+CAPEX'!AG232</f>
        <v>0</v>
      </c>
      <c r="AC478" s="131">
        <f>-'OPEX+CAPEX'!AH232</f>
        <v>0</v>
      </c>
      <c r="AD478" s="131">
        <f>-'OPEX+CAPEX'!AI232</f>
        <v>0</v>
      </c>
      <c r="AE478" s="131">
        <f>-'OPEX+CAPEX'!AJ232</f>
        <v>0</v>
      </c>
      <c r="AF478" s="131">
        <f>-'OPEX+CAPEX'!AK232</f>
        <v>0</v>
      </c>
      <c r="AG478" s="131">
        <f>-'OPEX+CAPEX'!AL232</f>
        <v>0</v>
      </c>
      <c r="AH478" s="131">
        <f>-'OPEX+CAPEX'!AM232</f>
        <v>0</v>
      </c>
      <c r="AI478" s="131">
        <f>-'OPEX+CAPEX'!AN232</f>
        <v>0</v>
      </c>
      <c r="AJ478" s="131">
        <f>-'OPEX+CAPEX'!AO232</f>
        <v>0</v>
      </c>
      <c r="AK478" s="131">
        <f>-'OPEX+CAPEX'!AP232</f>
        <v>0</v>
      </c>
      <c r="AL478" s="131">
        <f>-'OPEX+CAPEX'!AQ232</f>
        <v>0</v>
      </c>
      <c r="AM478" s="131">
        <f>-'OPEX+CAPEX'!AR232</f>
        <v>0</v>
      </c>
      <c r="AN478" s="123"/>
      <c r="AO478" s="83">
        <f>SUM(D478:O478)</f>
        <v>0</v>
      </c>
      <c r="AP478" s="83">
        <f>SUM(P478:AA478)</f>
        <v>0</v>
      </c>
      <c r="AQ478" s="83">
        <f>SUM(AB478:AM478)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176F-CF5D-431C-9038-A93E7A29ADA3}">
  <sheetPr>
    <tabColor theme="7" tint="0.79998168889431442"/>
  </sheetPr>
  <dimension ref="A1:AU213"/>
  <sheetViews>
    <sheetView zoomScaleNormal="100" workbookViewId="0">
      <pane xSplit="2" ySplit="5" topLeftCell="C6" activePane="bottomRight" state="frozen"/>
      <selection activeCell="A34" sqref="A34"/>
      <selection pane="topRight" activeCell="A34" sqref="A34"/>
      <selection pane="bottomLeft" activeCell="A34" sqref="A34"/>
      <selection pane="bottomRight" activeCell="C119" sqref="C119"/>
    </sheetView>
  </sheetViews>
  <sheetFormatPr defaultColWidth="8.88671875" defaultRowHeight="13.2" outlineLevelRow="1" outlineLevelCol="1"/>
  <cols>
    <col min="1" max="1" width="50.6640625" style="64" customWidth="1"/>
    <col min="2" max="2" width="9.88671875" style="64" bestFit="1" customWidth="1"/>
    <col min="3" max="3" width="17.109375" style="64" customWidth="1"/>
    <col min="4" max="16" width="12.6640625" style="92" bestFit="1" customWidth="1" outlineLevel="1"/>
    <col min="17" max="29" width="12.6640625" style="64" bestFit="1" customWidth="1" outlineLevel="1"/>
    <col min="30" max="39" width="12.5546875" style="64" customWidth="1" outlineLevel="1"/>
    <col min="40" max="40" width="5.77734375" style="64" customWidth="1"/>
    <col min="41" max="43" width="12.5546875" style="64" bestFit="1" customWidth="1"/>
    <col min="44" max="16384" width="8.88671875" style="64"/>
  </cols>
  <sheetData>
    <row r="1" spans="1:43" s="4" customFormat="1" ht="15.6">
      <c r="A1" s="1" t="s">
        <v>234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s="54" customFormat="1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</row>
    <row r="3" spans="1:43" s="54" customFormat="1" ht="15" customHeight="1">
      <c r="A3" s="53"/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43" s="59" customFormat="1">
      <c r="A4" s="53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43" s="60" customFormat="1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43" s="86" customFormat="1">
      <c r="A6" s="81"/>
      <c r="B6" s="82"/>
      <c r="C6" s="8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</row>
    <row r="7" spans="1:43" s="79" customFormat="1" ht="14.4">
      <c r="A7" s="87" t="s">
        <v>321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60"/>
      <c r="AO7" s="87"/>
      <c r="AP7" s="87"/>
      <c r="AQ7" s="87"/>
    </row>
    <row r="8" spans="1:43" hidden="1" outlineLevel="1">
      <c r="A8" s="147" t="s">
        <v>258</v>
      </c>
      <c r="B8" s="122" t="s">
        <v>158</v>
      </c>
      <c r="C8" s="82"/>
      <c r="D8" s="89">
        <f>SUM(D9:D10)</f>
        <v>641</v>
      </c>
      <c r="E8" s="89">
        <f>SUM(E9:E10)</f>
        <v>656</v>
      </c>
      <c r="F8" s="89">
        <f t="shared" ref="F8:AM8" si="1">SUM(F9:F10)</f>
        <v>672</v>
      </c>
      <c r="G8" s="89">
        <f t="shared" si="1"/>
        <v>689</v>
      </c>
      <c r="H8" s="89">
        <f t="shared" si="1"/>
        <v>705</v>
      </c>
      <c r="I8" s="89">
        <f t="shared" si="1"/>
        <v>722</v>
      </c>
      <c r="J8" s="89">
        <f t="shared" si="1"/>
        <v>739</v>
      </c>
      <c r="K8" s="89">
        <f t="shared" si="1"/>
        <v>757</v>
      </c>
      <c r="L8" s="89">
        <f t="shared" si="1"/>
        <v>775</v>
      </c>
      <c r="M8" s="89">
        <f t="shared" si="1"/>
        <v>794</v>
      </c>
      <c r="N8" s="89">
        <f t="shared" si="1"/>
        <v>812</v>
      </c>
      <c r="O8" s="89">
        <f t="shared" si="1"/>
        <v>833</v>
      </c>
      <c r="P8" s="89">
        <f t="shared" si="1"/>
        <v>851</v>
      </c>
      <c r="Q8" s="89">
        <f t="shared" si="1"/>
        <v>872</v>
      </c>
      <c r="R8" s="89">
        <f t="shared" si="1"/>
        <v>894</v>
      </c>
      <c r="S8" s="89">
        <f t="shared" si="1"/>
        <v>914</v>
      </c>
      <c r="T8" s="89">
        <f t="shared" si="1"/>
        <v>937</v>
      </c>
      <c r="U8" s="89">
        <f t="shared" si="1"/>
        <v>958</v>
      </c>
      <c r="V8" s="89">
        <f t="shared" si="1"/>
        <v>983</v>
      </c>
      <c r="W8" s="89">
        <f t="shared" si="1"/>
        <v>1006</v>
      </c>
      <c r="X8" s="89">
        <f t="shared" si="1"/>
        <v>1031</v>
      </c>
      <c r="Y8" s="89">
        <f t="shared" si="1"/>
        <v>1054</v>
      </c>
      <c r="Z8" s="89">
        <f t="shared" si="1"/>
        <v>1081</v>
      </c>
      <c r="AA8" s="89">
        <f t="shared" si="1"/>
        <v>1106</v>
      </c>
      <c r="AB8" s="89">
        <f t="shared" si="1"/>
        <v>1132</v>
      </c>
      <c r="AC8" s="89">
        <f t="shared" si="1"/>
        <v>1160</v>
      </c>
      <c r="AD8" s="89">
        <f t="shared" si="1"/>
        <v>1187</v>
      </c>
      <c r="AE8" s="89">
        <f t="shared" si="1"/>
        <v>1217</v>
      </c>
      <c r="AF8" s="89">
        <f t="shared" si="1"/>
        <v>1244</v>
      </c>
      <c r="AG8" s="89">
        <f t="shared" si="1"/>
        <v>1275</v>
      </c>
      <c r="AH8" s="89">
        <f t="shared" si="1"/>
        <v>1306</v>
      </c>
      <c r="AI8" s="89">
        <f t="shared" si="1"/>
        <v>1337</v>
      </c>
      <c r="AJ8" s="89">
        <f t="shared" si="1"/>
        <v>1369</v>
      </c>
      <c r="AK8" s="89">
        <f t="shared" si="1"/>
        <v>1402</v>
      </c>
      <c r="AL8" s="89">
        <f t="shared" si="1"/>
        <v>1434</v>
      </c>
      <c r="AM8" s="89">
        <f t="shared" si="1"/>
        <v>1470</v>
      </c>
      <c r="AN8" s="89"/>
      <c r="AO8" s="83">
        <f>SUM(D8:O8)</f>
        <v>8795</v>
      </c>
      <c r="AP8" s="83">
        <f>SUM(P8:AA8)</f>
        <v>11687</v>
      </c>
      <c r="AQ8" s="83">
        <f>SUM(AB8:AM8)</f>
        <v>15533</v>
      </c>
    </row>
    <row r="9" spans="1:43" hidden="1" outlineLevel="1">
      <c r="A9" s="181" t="s">
        <v>153</v>
      </c>
      <c r="B9" s="122" t="s">
        <v>158</v>
      </c>
      <c r="C9" s="82"/>
      <c r="D9" s="89">
        <f>РБ.2!D398</f>
        <v>641</v>
      </c>
      <c r="E9" s="89">
        <f>РБ.2!E398</f>
        <v>656</v>
      </c>
      <c r="F9" s="89">
        <f>РБ.2!F398</f>
        <v>672</v>
      </c>
      <c r="G9" s="89">
        <f>РБ.2!G398</f>
        <v>689</v>
      </c>
      <c r="H9" s="89">
        <f>РБ.2!H398</f>
        <v>705</v>
      </c>
      <c r="I9" s="89">
        <f>РБ.2!I398</f>
        <v>722</v>
      </c>
      <c r="J9" s="89">
        <f>РБ.2!J398</f>
        <v>739</v>
      </c>
      <c r="K9" s="89">
        <f>РБ.2!K398</f>
        <v>757</v>
      </c>
      <c r="L9" s="89">
        <f>РБ.2!L398</f>
        <v>775</v>
      </c>
      <c r="M9" s="89">
        <f>РБ.2!M398</f>
        <v>794</v>
      </c>
      <c r="N9" s="89">
        <f>РБ.2!N398</f>
        <v>812</v>
      </c>
      <c r="O9" s="89">
        <f>РБ.2!O398</f>
        <v>833</v>
      </c>
      <c r="P9" s="89">
        <f>РБ.2!P398</f>
        <v>851</v>
      </c>
      <c r="Q9" s="89">
        <f>РБ.2!Q398</f>
        <v>872</v>
      </c>
      <c r="R9" s="89">
        <f>РБ.2!R398</f>
        <v>894</v>
      </c>
      <c r="S9" s="89">
        <f>РБ.2!S398</f>
        <v>914</v>
      </c>
      <c r="T9" s="89">
        <f>РБ.2!T398</f>
        <v>937</v>
      </c>
      <c r="U9" s="89">
        <f>РБ.2!U398</f>
        <v>958</v>
      </c>
      <c r="V9" s="89">
        <f>РБ.2!V398</f>
        <v>983</v>
      </c>
      <c r="W9" s="89">
        <f>РБ.2!W398</f>
        <v>1006</v>
      </c>
      <c r="X9" s="89">
        <f>РБ.2!X398</f>
        <v>1031</v>
      </c>
      <c r="Y9" s="89">
        <f>РБ.2!Y398</f>
        <v>1054</v>
      </c>
      <c r="Z9" s="89">
        <f>РБ.2!Z398</f>
        <v>1081</v>
      </c>
      <c r="AA9" s="89">
        <f>РБ.2!AA398</f>
        <v>1106</v>
      </c>
      <c r="AB9" s="89">
        <f>РБ.2!AB398</f>
        <v>1132</v>
      </c>
      <c r="AC9" s="89">
        <f>РБ.2!AC398</f>
        <v>1160</v>
      </c>
      <c r="AD9" s="89">
        <f>РБ.2!AD398</f>
        <v>1187</v>
      </c>
      <c r="AE9" s="89">
        <f>РБ.2!AE398</f>
        <v>1217</v>
      </c>
      <c r="AF9" s="89">
        <f>РБ.2!AF398</f>
        <v>1244</v>
      </c>
      <c r="AG9" s="89">
        <f>РБ.2!AG398</f>
        <v>1275</v>
      </c>
      <c r="AH9" s="89">
        <f>РБ.2!AH398</f>
        <v>1306</v>
      </c>
      <c r="AI9" s="89">
        <f>РБ.2!AI398</f>
        <v>1337</v>
      </c>
      <c r="AJ9" s="89">
        <f>РБ.2!AJ398</f>
        <v>1369</v>
      </c>
      <c r="AK9" s="89">
        <f>РБ.2!AK398</f>
        <v>1402</v>
      </c>
      <c r="AL9" s="89">
        <f>РБ.2!AL398</f>
        <v>1434</v>
      </c>
      <c r="AM9" s="89">
        <f>РБ.2!AM398</f>
        <v>1470</v>
      </c>
      <c r="AN9" s="89"/>
      <c r="AO9" s="83">
        <f t="shared" ref="AO9:AO10" si="2">SUM(D9:O9)</f>
        <v>8795</v>
      </c>
      <c r="AP9" s="83">
        <f t="shared" ref="AP9:AP10" si="3">SUM(P9:AA9)</f>
        <v>11687</v>
      </c>
      <c r="AQ9" s="83">
        <f t="shared" ref="AQ9:AQ10" si="4">SUM(AB9:AM9)</f>
        <v>15533</v>
      </c>
    </row>
    <row r="10" spans="1:43" hidden="1" outlineLevel="1">
      <c r="A10" s="181" t="s">
        <v>154</v>
      </c>
      <c r="B10" s="122" t="s">
        <v>158</v>
      </c>
      <c r="C10" s="82"/>
      <c r="D10" s="89">
        <f>РБ.2!D445</f>
        <v>0</v>
      </c>
      <c r="E10" s="89">
        <f>РБ.2!E445</f>
        <v>0</v>
      </c>
      <c r="F10" s="89">
        <f>РБ.2!F445</f>
        <v>0</v>
      </c>
      <c r="G10" s="89">
        <f>РБ.2!G445</f>
        <v>0</v>
      </c>
      <c r="H10" s="89">
        <f>РБ.2!H445</f>
        <v>0</v>
      </c>
      <c r="I10" s="89">
        <f>РБ.2!I445</f>
        <v>0</v>
      </c>
      <c r="J10" s="89">
        <f>РБ.2!J445</f>
        <v>0</v>
      </c>
      <c r="K10" s="89">
        <f>РБ.2!K445</f>
        <v>0</v>
      </c>
      <c r="L10" s="89">
        <f>РБ.2!L445</f>
        <v>0</v>
      </c>
      <c r="M10" s="89">
        <f>РБ.2!M445</f>
        <v>0</v>
      </c>
      <c r="N10" s="89">
        <f>РБ.2!N445</f>
        <v>0</v>
      </c>
      <c r="O10" s="89">
        <f>РБ.2!O445</f>
        <v>0</v>
      </c>
      <c r="P10" s="89">
        <f>РБ.2!P445</f>
        <v>0</v>
      </c>
      <c r="Q10" s="89">
        <f>РБ.2!Q445</f>
        <v>0</v>
      </c>
      <c r="R10" s="89">
        <f>РБ.2!R445</f>
        <v>0</v>
      </c>
      <c r="S10" s="89">
        <f>РБ.2!S445</f>
        <v>0</v>
      </c>
      <c r="T10" s="89">
        <f>РБ.2!T445</f>
        <v>0</v>
      </c>
      <c r="U10" s="89">
        <f>РБ.2!U445</f>
        <v>0</v>
      </c>
      <c r="V10" s="89">
        <f>РБ.2!V445</f>
        <v>0</v>
      </c>
      <c r="W10" s="89">
        <f>РБ.2!W445</f>
        <v>0</v>
      </c>
      <c r="X10" s="89">
        <f>РБ.2!X445</f>
        <v>0</v>
      </c>
      <c r="Y10" s="89">
        <f>РБ.2!Y445</f>
        <v>0</v>
      </c>
      <c r="Z10" s="89">
        <f>РБ.2!Z445</f>
        <v>0</v>
      </c>
      <c r="AA10" s="89">
        <f>РБ.2!AA445</f>
        <v>0</v>
      </c>
      <c r="AB10" s="89">
        <f>РБ.2!AB445</f>
        <v>0</v>
      </c>
      <c r="AC10" s="89">
        <f>РБ.2!AC445</f>
        <v>0</v>
      </c>
      <c r="AD10" s="89">
        <f>РБ.2!AD445</f>
        <v>0</v>
      </c>
      <c r="AE10" s="89">
        <f>РБ.2!AE445</f>
        <v>0</v>
      </c>
      <c r="AF10" s="89">
        <f>РБ.2!AF445</f>
        <v>0</v>
      </c>
      <c r="AG10" s="89">
        <f>РБ.2!AG445</f>
        <v>0</v>
      </c>
      <c r="AH10" s="89">
        <f>РБ.2!AH445</f>
        <v>0</v>
      </c>
      <c r="AI10" s="89">
        <f>РБ.2!AI445</f>
        <v>0</v>
      </c>
      <c r="AJ10" s="89">
        <f>РБ.2!AJ445</f>
        <v>0</v>
      </c>
      <c r="AK10" s="89">
        <f>РБ.2!AK445</f>
        <v>0</v>
      </c>
      <c r="AL10" s="89">
        <f>РБ.2!AL445</f>
        <v>0</v>
      </c>
      <c r="AM10" s="89">
        <f>РБ.2!AM445</f>
        <v>0</v>
      </c>
      <c r="AN10" s="89"/>
      <c r="AO10" s="83">
        <f t="shared" si="2"/>
        <v>0</v>
      </c>
      <c r="AP10" s="83">
        <f t="shared" si="3"/>
        <v>0</v>
      </c>
      <c r="AQ10" s="83">
        <f t="shared" si="4"/>
        <v>0</v>
      </c>
    </row>
    <row r="11" spans="1:43" hidden="1" outlineLevel="1">
      <c r="A11" s="147" t="s">
        <v>259</v>
      </c>
      <c r="B11" s="122" t="s">
        <v>158</v>
      </c>
      <c r="C11" s="89">
        <f>SUM(C12:C13)</f>
        <v>26807</v>
      </c>
      <c r="D11" s="89">
        <f t="shared" ref="D11:AM11" si="5">SUM(D12:D13)</f>
        <v>27448</v>
      </c>
      <c r="E11" s="89">
        <f t="shared" si="5"/>
        <v>28104</v>
      </c>
      <c r="F11" s="89">
        <f t="shared" si="5"/>
        <v>28776</v>
      </c>
      <c r="G11" s="89">
        <f t="shared" si="5"/>
        <v>29465</v>
      </c>
      <c r="H11" s="89">
        <f t="shared" si="5"/>
        <v>30170</v>
      </c>
      <c r="I11" s="89">
        <f t="shared" si="5"/>
        <v>30892</v>
      </c>
      <c r="J11" s="89">
        <f t="shared" si="5"/>
        <v>31631</v>
      </c>
      <c r="K11" s="89">
        <f t="shared" si="5"/>
        <v>32388</v>
      </c>
      <c r="L11" s="89">
        <f t="shared" si="5"/>
        <v>33163</v>
      </c>
      <c r="M11" s="89">
        <f t="shared" si="5"/>
        <v>33957</v>
      </c>
      <c r="N11" s="89">
        <f t="shared" si="5"/>
        <v>34769</v>
      </c>
      <c r="O11" s="89">
        <f t="shared" si="5"/>
        <v>35602</v>
      </c>
      <c r="P11" s="89">
        <f t="shared" si="5"/>
        <v>36453</v>
      </c>
      <c r="Q11" s="89">
        <f t="shared" si="5"/>
        <v>37325</v>
      </c>
      <c r="R11" s="89">
        <f t="shared" si="5"/>
        <v>38219</v>
      </c>
      <c r="S11" s="89">
        <f t="shared" si="5"/>
        <v>39133</v>
      </c>
      <c r="T11" s="89">
        <f t="shared" si="5"/>
        <v>40070</v>
      </c>
      <c r="U11" s="89">
        <f t="shared" si="5"/>
        <v>41028</v>
      </c>
      <c r="V11" s="89">
        <f t="shared" si="5"/>
        <v>42011</v>
      </c>
      <c r="W11" s="89">
        <f t="shared" si="5"/>
        <v>43017</v>
      </c>
      <c r="X11" s="89">
        <f t="shared" si="5"/>
        <v>44048</v>
      </c>
      <c r="Y11" s="89">
        <f t="shared" si="5"/>
        <v>45102</v>
      </c>
      <c r="Z11" s="89">
        <f t="shared" si="5"/>
        <v>46183</v>
      </c>
      <c r="AA11" s="89">
        <f t="shared" si="5"/>
        <v>47289</v>
      </c>
      <c r="AB11" s="89">
        <f t="shared" si="5"/>
        <v>48421</v>
      </c>
      <c r="AC11" s="89">
        <f t="shared" si="5"/>
        <v>49581</v>
      </c>
      <c r="AD11" s="89">
        <f t="shared" si="5"/>
        <v>50768</v>
      </c>
      <c r="AE11" s="89">
        <f t="shared" si="5"/>
        <v>51985</v>
      </c>
      <c r="AF11" s="89">
        <f t="shared" si="5"/>
        <v>53229</v>
      </c>
      <c r="AG11" s="89">
        <f t="shared" si="5"/>
        <v>54504</v>
      </c>
      <c r="AH11" s="89">
        <f t="shared" si="5"/>
        <v>55810</v>
      </c>
      <c r="AI11" s="89">
        <f t="shared" si="5"/>
        <v>57147</v>
      </c>
      <c r="AJ11" s="89">
        <f t="shared" si="5"/>
        <v>58516</v>
      </c>
      <c r="AK11" s="89">
        <f t="shared" si="5"/>
        <v>59918</v>
      </c>
      <c r="AL11" s="89">
        <f t="shared" si="5"/>
        <v>61352</v>
      </c>
      <c r="AM11" s="89">
        <f t="shared" si="5"/>
        <v>62822</v>
      </c>
      <c r="AN11" s="89"/>
      <c r="AO11" s="83">
        <f>O11</f>
        <v>35602</v>
      </c>
      <c r="AP11" s="83">
        <f>AA11</f>
        <v>47289</v>
      </c>
      <c r="AQ11" s="83">
        <f>AM11</f>
        <v>62822</v>
      </c>
    </row>
    <row r="12" spans="1:43" hidden="1" outlineLevel="1">
      <c r="A12" s="181" t="s">
        <v>153</v>
      </c>
      <c r="B12" s="122" t="s">
        <v>158</v>
      </c>
      <c r="C12" s="89">
        <f>РБ.2!C386</f>
        <v>26807</v>
      </c>
      <c r="D12" s="89">
        <f>РБ.2!D386</f>
        <v>27448</v>
      </c>
      <c r="E12" s="89">
        <f>РБ.2!E386</f>
        <v>28104</v>
      </c>
      <c r="F12" s="89">
        <f>РБ.2!F386</f>
        <v>28776</v>
      </c>
      <c r="G12" s="89">
        <f>РБ.2!G386</f>
        <v>29465</v>
      </c>
      <c r="H12" s="89">
        <f>РБ.2!H386</f>
        <v>30170</v>
      </c>
      <c r="I12" s="89">
        <f>РБ.2!I386</f>
        <v>30892</v>
      </c>
      <c r="J12" s="89">
        <f>РБ.2!J386</f>
        <v>31631</v>
      </c>
      <c r="K12" s="89">
        <f>РБ.2!K386</f>
        <v>32388</v>
      </c>
      <c r="L12" s="89">
        <f>РБ.2!L386</f>
        <v>33163</v>
      </c>
      <c r="M12" s="89">
        <f>РБ.2!M386</f>
        <v>33957</v>
      </c>
      <c r="N12" s="89">
        <f>РБ.2!N386</f>
        <v>34769</v>
      </c>
      <c r="O12" s="89">
        <f>РБ.2!O386</f>
        <v>35602</v>
      </c>
      <c r="P12" s="89">
        <f>РБ.2!P386</f>
        <v>36453</v>
      </c>
      <c r="Q12" s="89">
        <f>РБ.2!Q386</f>
        <v>37325</v>
      </c>
      <c r="R12" s="89">
        <f>РБ.2!R386</f>
        <v>38219</v>
      </c>
      <c r="S12" s="89">
        <f>РБ.2!S386</f>
        <v>39133</v>
      </c>
      <c r="T12" s="89">
        <f>РБ.2!T386</f>
        <v>40070</v>
      </c>
      <c r="U12" s="89">
        <f>РБ.2!U386</f>
        <v>41028</v>
      </c>
      <c r="V12" s="89">
        <f>РБ.2!V386</f>
        <v>42011</v>
      </c>
      <c r="W12" s="89">
        <f>РБ.2!W386</f>
        <v>43017</v>
      </c>
      <c r="X12" s="89">
        <f>РБ.2!X386</f>
        <v>44048</v>
      </c>
      <c r="Y12" s="89">
        <f>РБ.2!Y386</f>
        <v>45102</v>
      </c>
      <c r="Z12" s="89">
        <f>РБ.2!Z386</f>
        <v>46183</v>
      </c>
      <c r="AA12" s="89">
        <f>РБ.2!AA386</f>
        <v>47289</v>
      </c>
      <c r="AB12" s="89">
        <f>РБ.2!AB386</f>
        <v>48421</v>
      </c>
      <c r="AC12" s="89">
        <f>РБ.2!AC386</f>
        <v>49581</v>
      </c>
      <c r="AD12" s="89">
        <f>РБ.2!AD386</f>
        <v>50768</v>
      </c>
      <c r="AE12" s="89">
        <f>РБ.2!AE386</f>
        <v>51985</v>
      </c>
      <c r="AF12" s="89">
        <f>РБ.2!AF386</f>
        <v>53229</v>
      </c>
      <c r="AG12" s="89">
        <f>РБ.2!AG386</f>
        <v>54504</v>
      </c>
      <c r="AH12" s="89">
        <f>РБ.2!AH386</f>
        <v>55810</v>
      </c>
      <c r="AI12" s="89">
        <f>РБ.2!AI386</f>
        <v>57147</v>
      </c>
      <c r="AJ12" s="89">
        <f>РБ.2!AJ386</f>
        <v>58516</v>
      </c>
      <c r="AK12" s="89">
        <f>РБ.2!AK386</f>
        <v>59918</v>
      </c>
      <c r="AL12" s="89">
        <f>РБ.2!AL386</f>
        <v>61352</v>
      </c>
      <c r="AM12" s="89">
        <f>РБ.2!AM386</f>
        <v>62822</v>
      </c>
      <c r="AN12" s="89"/>
      <c r="AO12" s="83">
        <f t="shared" ref="AO12:AO13" si="6">O12</f>
        <v>35602</v>
      </c>
      <c r="AP12" s="83">
        <f t="shared" ref="AP12:AP13" si="7">AA12</f>
        <v>47289</v>
      </c>
      <c r="AQ12" s="83">
        <f t="shared" ref="AQ12:AQ13" si="8">AM12</f>
        <v>62822</v>
      </c>
    </row>
    <row r="13" spans="1:43" hidden="1" outlineLevel="1">
      <c r="A13" s="181" t="s">
        <v>154</v>
      </c>
      <c r="B13" s="122" t="s">
        <v>158</v>
      </c>
      <c r="C13" s="89">
        <f>РБ.2!C433</f>
        <v>0</v>
      </c>
      <c r="D13" s="89">
        <f>РБ.2!D433</f>
        <v>0</v>
      </c>
      <c r="E13" s="89">
        <f>РБ.2!E433</f>
        <v>0</v>
      </c>
      <c r="F13" s="89">
        <f>РБ.2!F433</f>
        <v>0</v>
      </c>
      <c r="G13" s="89">
        <f>РБ.2!G433</f>
        <v>0</v>
      </c>
      <c r="H13" s="89">
        <f>РБ.2!H433</f>
        <v>0</v>
      </c>
      <c r="I13" s="89">
        <f>РБ.2!I433</f>
        <v>0</v>
      </c>
      <c r="J13" s="89">
        <f>РБ.2!J433</f>
        <v>0</v>
      </c>
      <c r="K13" s="89">
        <f>РБ.2!K433</f>
        <v>0</v>
      </c>
      <c r="L13" s="89">
        <f>РБ.2!L433</f>
        <v>0</v>
      </c>
      <c r="M13" s="89">
        <f>РБ.2!M433</f>
        <v>0</v>
      </c>
      <c r="N13" s="89">
        <f>РБ.2!N433</f>
        <v>0</v>
      </c>
      <c r="O13" s="89">
        <f>РБ.2!O433</f>
        <v>0</v>
      </c>
      <c r="P13" s="89">
        <f>РБ.2!P433</f>
        <v>0</v>
      </c>
      <c r="Q13" s="89">
        <f>РБ.2!Q433</f>
        <v>0</v>
      </c>
      <c r="R13" s="89">
        <f>РБ.2!R433</f>
        <v>0</v>
      </c>
      <c r="S13" s="89">
        <f>РБ.2!S433</f>
        <v>0</v>
      </c>
      <c r="T13" s="89">
        <f>РБ.2!T433</f>
        <v>0</v>
      </c>
      <c r="U13" s="89">
        <f>РБ.2!U433</f>
        <v>0</v>
      </c>
      <c r="V13" s="89">
        <f>РБ.2!V433</f>
        <v>0</v>
      </c>
      <c r="W13" s="89">
        <f>РБ.2!W433</f>
        <v>0</v>
      </c>
      <c r="X13" s="89">
        <f>РБ.2!X433</f>
        <v>0</v>
      </c>
      <c r="Y13" s="89">
        <f>РБ.2!Y433</f>
        <v>0</v>
      </c>
      <c r="Z13" s="89">
        <f>РБ.2!Z433</f>
        <v>0</v>
      </c>
      <c r="AA13" s="89">
        <f>РБ.2!AA433</f>
        <v>0</v>
      </c>
      <c r="AB13" s="89">
        <f>РБ.2!AB433</f>
        <v>0</v>
      </c>
      <c r="AC13" s="89">
        <f>РБ.2!AC433</f>
        <v>0</v>
      </c>
      <c r="AD13" s="89">
        <f>РБ.2!AD433</f>
        <v>0</v>
      </c>
      <c r="AE13" s="89">
        <f>РБ.2!AE433</f>
        <v>0</v>
      </c>
      <c r="AF13" s="89">
        <f>РБ.2!AF433</f>
        <v>0</v>
      </c>
      <c r="AG13" s="89">
        <f>РБ.2!AG433</f>
        <v>0</v>
      </c>
      <c r="AH13" s="89">
        <f>РБ.2!AH433</f>
        <v>0</v>
      </c>
      <c r="AI13" s="89">
        <f>РБ.2!AI433</f>
        <v>0</v>
      </c>
      <c r="AJ13" s="89">
        <f>РБ.2!AJ433</f>
        <v>0</v>
      </c>
      <c r="AK13" s="89">
        <f>РБ.2!AK433</f>
        <v>0</v>
      </c>
      <c r="AL13" s="89">
        <f>РБ.2!AL433</f>
        <v>0</v>
      </c>
      <c r="AM13" s="89">
        <f>РБ.2!AM433</f>
        <v>0</v>
      </c>
      <c r="AN13" s="89"/>
      <c r="AO13" s="83">
        <f t="shared" si="6"/>
        <v>0</v>
      </c>
      <c r="AP13" s="83">
        <f t="shared" si="7"/>
        <v>0</v>
      </c>
      <c r="AQ13" s="83">
        <f t="shared" si="8"/>
        <v>0</v>
      </c>
    </row>
    <row r="14" spans="1:43" hidden="1" outlineLevel="1">
      <c r="A14" s="147" t="s">
        <v>255</v>
      </c>
      <c r="B14" s="122" t="s">
        <v>168</v>
      </c>
      <c r="C14" s="89"/>
      <c r="D14" s="133">
        <v>1.47E-2</v>
      </c>
      <c r="E14" s="133">
        <v>1.47E-2</v>
      </c>
      <c r="F14" s="133">
        <v>1.47E-2</v>
      </c>
      <c r="G14" s="133">
        <v>1.47E-2</v>
      </c>
      <c r="H14" s="133">
        <v>1.47E-2</v>
      </c>
      <c r="I14" s="133">
        <v>1.47E-2</v>
      </c>
      <c r="J14" s="133">
        <v>1.47E-2</v>
      </c>
      <c r="K14" s="133">
        <v>1.47E-2</v>
      </c>
      <c r="L14" s="133">
        <v>1.47E-2</v>
      </c>
      <c r="M14" s="133">
        <v>1.47E-2</v>
      </c>
      <c r="N14" s="133">
        <v>1.47E-2</v>
      </c>
      <c r="O14" s="133">
        <v>1.47E-2</v>
      </c>
      <c r="P14" s="133">
        <v>1.47E-2</v>
      </c>
      <c r="Q14" s="133">
        <v>1.47E-2</v>
      </c>
      <c r="R14" s="133">
        <v>1.47E-2</v>
      </c>
      <c r="S14" s="133">
        <v>1.47E-2</v>
      </c>
      <c r="T14" s="133">
        <v>1.47E-2</v>
      </c>
      <c r="U14" s="133">
        <v>1.47E-2</v>
      </c>
      <c r="V14" s="133">
        <v>1.47E-2</v>
      </c>
      <c r="W14" s="133">
        <v>1.47E-2</v>
      </c>
      <c r="X14" s="133">
        <v>1.47E-2</v>
      </c>
      <c r="Y14" s="133">
        <v>1.47E-2</v>
      </c>
      <c r="Z14" s="133">
        <v>1.47E-2</v>
      </c>
      <c r="AA14" s="133">
        <v>1.47E-2</v>
      </c>
      <c r="AB14" s="133">
        <v>1.47E-2</v>
      </c>
      <c r="AC14" s="133">
        <v>1.47E-2</v>
      </c>
      <c r="AD14" s="133">
        <v>1.47E-2</v>
      </c>
      <c r="AE14" s="133">
        <v>1.47E-2</v>
      </c>
      <c r="AF14" s="133">
        <v>1.47E-2</v>
      </c>
      <c r="AG14" s="133">
        <v>1.47E-2</v>
      </c>
      <c r="AH14" s="133">
        <v>1.47E-2</v>
      </c>
      <c r="AI14" s="133">
        <v>1.47E-2</v>
      </c>
      <c r="AJ14" s="133">
        <v>1.47E-2</v>
      </c>
      <c r="AK14" s="133">
        <v>1.47E-2</v>
      </c>
      <c r="AL14" s="133">
        <v>1.47E-2</v>
      </c>
      <c r="AM14" s="133">
        <v>1.47E-2</v>
      </c>
      <c r="AN14" s="89"/>
      <c r="AO14" s="89"/>
      <c r="AP14" s="89"/>
      <c r="AQ14" s="89"/>
    </row>
    <row r="15" spans="1:43" hidden="1" outlineLevel="1">
      <c r="A15" s="147" t="s">
        <v>257</v>
      </c>
      <c r="B15" s="122" t="s">
        <v>158</v>
      </c>
      <c r="C15" s="89"/>
      <c r="D15" s="89">
        <f>C11*D14</f>
        <v>394.06290000000001</v>
      </c>
      <c r="E15" s="89">
        <f t="shared" ref="E15:AM15" si="9">D11*E14</f>
        <v>403.48559999999998</v>
      </c>
      <c r="F15" s="89">
        <f t="shared" si="9"/>
        <v>413.12880000000001</v>
      </c>
      <c r="G15" s="89">
        <f t="shared" si="9"/>
        <v>423.00720000000001</v>
      </c>
      <c r="H15" s="89">
        <f t="shared" si="9"/>
        <v>433.13549999999998</v>
      </c>
      <c r="I15" s="89">
        <f t="shared" si="9"/>
        <v>443.49899999999997</v>
      </c>
      <c r="J15" s="89">
        <f t="shared" si="9"/>
        <v>454.11239999999998</v>
      </c>
      <c r="K15" s="89">
        <f t="shared" si="9"/>
        <v>464.97569999999996</v>
      </c>
      <c r="L15" s="89">
        <f t="shared" si="9"/>
        <v>476.10359999999997</v>
      </c>
      <c r="M15" s="89">
        <f t="shared" si="9"/>
        <v>487.49610000000001</v>
      </c>
      <c r="N15" s="89">
        <f t="shared" si="9"/>
        <v>499.16789999999997</v>
      </c>
      <c r="O15" s="89">
        <f t="shared" si="9"/>
        <v>511.10429999999997</v>
      </c>
      <c r="P15" s="89">
        <f t="shared" si="9"/>
        <v>523.34939999999995</v>
      </c>
      <c r="Q15" s="89">
        <f t="shared" si="9"/>
        <v>535.85910000000001</v>
      </c>
      <c r="R15" s="89">
        <f t="shared" si="9"/>
        <v>548.67750000000001</v>
      </c>
      <c r="S15" s="89">
        <f t="shared" si="9"/>
        <v>561.8193</v>
      </c>
      <c r="T15" s="89">
        <f t="shared" si="9"/>
        <v>575.25509999999997</v>
      </c>
      <c r="U15" s="89">
        <f t="shared" si="9"/>
        <v>589.029</v>
      </c>
      <c r="V15" s="89">
        <f t="shared" si="9"/>
        <v>603.11159999999995</v>
      </c>
      <c r="W15" s="89">
        <f t="shared" si="9"/>
        <v>617.56169999999997</v>
      </c>
      <c r="X15" s="89">
        <f t="shared" si="9"/>
        <v>632.34989999999993</v>
      </c>
      <c r="Y15" s="89">
        <f t="shared" si="9"/>
        <v>647.50559999999996</v>
      </c>
      <c r="Z15" s="89">
        <f t="shared" si="9"/>
        <v>662.99939999999992</v>
      </c>
      <c r="AA15" s="89">
        <f t="shared" si="9"/>
        <v>678.89009999999996</v>
      </c>
      <c r="AB15" s="89">
        <f t="shared" si="9"/>
        <v>695.14829999999995</v>
      </c>
      <c r="AC15" s="89">
        <f t="shared" si="9"/>
        <v>711.78869999999995</v>
      </c>
      <c r="AD15" s="89">
        <f t="shared" si="9"/>
        <v>728.84069999999997</v>
      </c>
      <c r="AE15" s="89">
        <f t="shared" si="9"/>
        <v>746.28959999999995</v>
      </c>
      <c r="AF15" s="89">
        <f t="shared" si="9"/>
        <v>764.17949999999996</v>
      </c>
      <c r="AG15" s="89">
        <f t="shared" si="9"/>
        <v>782.46629999999993</v>
      </c>
      <c r="AH15" s="89">
        <f t="shared" si="9"/>
        <v>801.2088</v>
      </c>
      <c r="AI15" s="89">
        <f t="shared" si="9"/>
        <v>820.40699999999993</v>
      </c>
      <c r="AJ15" s="89">
        <f t="shared" si="9"/>
        <v>840.06089999999995</v>
      </c>
      <c r="AK15" s="89">
        <f t="shared" si="9"/>
        <v>860.18520000000001</v>
      </c>
      <c r="AL15" s="89">
        <f t="shared" si="9"/>
        <v>880.79459999999995</v>
      </c>
      <c r="AM15" s="89">
        <f t="shared" si="9"/>
        <v>901.87439999999992</v>
      </c>
      <c r="AN15" s="89"/>
      <c r="AO15" s="83">
        <f t="shared" ref="AO15" si="10">SUM(D15:O15)</f>
        <v>5403.2790000000005</v>
      </c>
      <c r="AP15" s="83">
        <f t="shared" ref="AP15" si="11">SUM(P15:AA15)</f>
        <v>7176.4076999999997</v>
      </c>
      <c r="AQ15" s="83">
        <f t="shared" ref="AQ15" si="12">SUM(AB15:AM15)</f>
        <v>9533.2440000000006</v>
      </c>
    </row>
    <row r="16" spans="1:43" hidden="1" outlineLevel="1">
      <c r="A16" s="147" t="s">
        <v>256</v>
      </c>
      <c r="B16" s="122" t="s">
        <v>168</v>
      </c>
      <c r="C16" s="89"/>
      <c r="D16" s="133">
        <f>1/12</f>
        <v>8.3333333333333329E-2</v>
      </c>
      <c r="E16" s="133">
        <f t="shared" ref="E16:AM16" si="13">1/12</f>
        <v>8.3333333333333329E-2</v>
      </c>
      <c r="F16" s="133">
        <f t="shared" si="13"/>
        <v>8.3333333333333329E-2</v>
      </c>
      <c r="G16" s="133">
        <f t="shared" si="13"/>
        <v>8.3333333333333329E-2</v>
      </c>
      <c r="H16" s="133">
        <f t="shared" si="13"/>
        <v>8.3333333333333329E-2</v>
      </c>
      <c r="I16" s="133">
        <f t="shared" si="13"/>
        <v>8.3333333333333329E-2</v>
      </c>
      <c r="J16" s="133">
        <f t="shared" si="13"/>
        <v>8.3333333333333329E-2</v>
      </c>
      <c r="K16" s="133">
        <f t="shared" si="13"/>
        <v>8.3333333333333329E-2</v>
      </c>
      <c r="L16" s="133">
        <f t="shared" si="13"/>
        <v>8.3333333333333329E-2</v>
      </c>
      <c r="M16" s="133">
        <f t="shared" si="13"/>
        <v>8.3333333333333329E-2</v>
      </c>
      <c r="N16" s="133">
        <f t="shared" si="13"/>
        <v>8.3333333333333329E-2</v>
      </c>
      <c r="O16" s="133">
        <f t="shared" si="13"/>
        <v>8.3333333333333329E-2</v>
      </c>
      <c r="P16" s="133">
        <f t="shared" si="13"/>
        <v>8.3333333333333329E-2</v>
      </c>
      <c r="Q16" s="133">
        <f t="shared" si="13"/>
        <v>8.3333333333333329E-2</v>
      </c>
      <c r="R16" s="133">
        <f t="shared" si="13"/>
        <v>8.3333333333333329E-2</v>
      </c>
      <c r="S16" s="133">
        <f t="shared" si="13"/>
        <v>8.3333333333333329E-2</v>
      </c>
      <c r="T16" s="133">
        <f t="shared" si="13"/>
        <v>8.3333333333333329E-2</v>
      </c>
      <c r="U16" s="133">
        <f t="shared" si="13"/>
        <v>8.3333333333333329E-2</v>
      </c>
      <c r="V16" s="133">
        <f t="shared" si="13"/>
        <v>8.3333333333333329E-2</v>
      </c>
      <c r="W16" s="133">
        <f t="shared" si="13"/>
        <v>8.3333333333333329E-2</v>
      </c>
      <c r="X16" s="133">
        <f t="shared" si="13"/>
        <v>8.3333333333333329E-2</v>
      </c>
      <c r="Y16" s="133">
        <f t="shared" si="13"/>
        <v>8.3333333333333329E-2</v>
      </c>
      <c r="Z16" s="133">
        <f t="shared" si="13"/>
        <v>8.3333333333333329E-2</v>
      </c>
      <c r="AA16" s="133">
        <f t="shared" si="13"/>
        <v>8.3333333333333329E-2</v>
      </c>
      <c r="AB16" s="133">
        <f t="shared" si="13"/>
        <v>8.3333333333333329E-2</v>
      </c>
      <c r="AC16" s="133">
        <f t="shared" si="13"/>
        <v>8.3333333333333329E-2</v>
      </c>
      <c r="AD16" s="133">
        <f t="shared" si="13"/>
        <v>8.3333333333333329E-2</v>
      </c>
      <c r="AE16" s="133">
        <f t="shared" si="13"/>
        <v>8.3333333333333329E-2</v>
      </c>
      <c r="AF16" s="133">
        <f t="shared" si="13"/>
        <v>8.3333333333333329E-2</v>
      </c>
      <c r="AG16" s="133">
        <f t="shared" si="13"/>
        <v>8.3333333333333329E-2</v>
      </c>
      <c r="AH16" s="133">
        <f t="shared" si="13"/>
        <v>8.3333333333333329E-2</v>
      </c>
      <c r="AI16" s="133">
        <f t="shared" si="13"/>
        <v>8.3333333333333329E-2</v>
      </c>
      <c r="AJ16" s="133">
        <f t="shared" si="13"/>
        <v>8.3333333333333329E-2</v>
      </c>
      <c r="AK16" s="133">
        <f t="shared" si="13"/>
        <v>8.3333333333333329E-2</v>
      </c>
      <c r="AL16" s="133">
        <f t="shared" si="13"/>
        <v>8.3333333333333329E-2</v>
      </c>
      <c r="AM16" s="133">
        <f t="shared" si="13"/>
        <v>8.3333333333333329E-2</v>
      </c>
      <c r="AN16" s="89"/>
      <c r="AO16" s="89"/>
      <c r="AP16" s="89"/>
      <c r="AQ16" s="89"/>
    </row>
    <row r="17" spans="1:43" hidden="1" outlineLevel="1">
      <c r="A17" s="147" t="s">
        <v>250</v>
      </c>
      <c r="B17" s="122" t="s">
        <v>249</v>
      </c>
      <c r="C17" s="89"/>
      <c r="D17" s="125">
        <v>200</v>
      </c>
      <c r="E17" s="125">
        <v>100</v>
      </c>
      <c r="F17" s="125">
        <v>100</v>
      </c>
      <c r="G17" s="125">
        <v>100</v>
      </c>
      <c r="H17" s="125">
        <v>100</v>
      </c>
      <c r="I17" s="125">
        <v>100</v>
      </c>
      <c r="J17" s="125">
        <v>100</v>
      </c>
      <c r="K17" s="125">
        <v>100</v>
      </c>
      <c r="L17" s="125">
        <v>100</v>
      </c>
      <c r="M17" s="125">
        <v>100</v>
      </c>
      <c r="N17" s="125">
        <v>100</v>
      </c>
      <c r="O17" s="125">
        <v>100</v>
      </c>
      <c r="P17" s="125">
        <v>100</v>
      </c>
      <c r="Q17" s="125">
        <v>100</v>
      </c>
      <c r="R17" s="125">
        <v>100</v>
      </c>
      <c r="S17" s="125">
        <v>100</v>
      </c>
      <c r="T17" s="125">
        <v>100</v>
      </c>
      <c r="U17" s="125">
        <v>100</v>
      </c>
      <c r="V17" s="125">
        <v>100</v>
      </c>
      <c r="W17" s="125">
        <v>100</v>
      </c>
      <c r="X17" s="125">
        <v>100</v>
      </c>
      <c r="Y17" s="125">
        <v>100</v>
      </c>
      <c r="Z17" s="125">
        <v>100</v>
      </c>
      <c r="AA17" s="125">
        <v>100</v>
      </c>
      <c r="AB17" s="125">
        <v>100</v>
      </c>
      <c r="AC17" s="125">
        <v>100</v>
      </c>
      <c r="AD17" s="125">
        <v>100</v>
      </c>
      <c r="AE17" s="125">
        <v>100</v>
      </c>
      <c r="AF17" s="125">
        <v>100</v>
      </c>
      <c r="AG17" s="125">
        <v>100</v>
      </c>
      <c r="AH17" s="125">
        <v>100</v>
      </c>
      <c r="AI17" s="125">
        <v>100</v>
      </c>
      <c r="AJ17" s="125">
        <v>100</v>
      </c>
      <c r="AK17" s="125">
        <v>100</v>
      </c>
      <c r="AL17" s="125">
        <v>100</v>
      </c>
      <c r="AM17" s="125">
        <v>100</v>
      </c>
      <c r="AN17" s="89"/>
      <c r="AO17" s="89"/>
      <c r="AP17" s="89"/>
      <c r="AQ17" s="89"/>
    </row>
    <row r="18" spans="1:43" hidden="1" outlineLevel="1">
      <c r="A18" s="147" t="s">
        <v>251</v>
      </c>
      <c r="B18" s="122" t="s">
        <v>249</v>
      </c>
      <c r="C18" s="89"/>
      <c r="D18" s="125">
        <v>200</v>
      </c>
      <c r="E18" s="125">
        <v>450</v>
      </c>
      <c r="F18" s="125">
        <v>450</v>
      </c>
      <c r="G18" s="125">
        <v>450</v>
      </c>
      <c r="H18" s="125">
        <v>450</v>
      </c>
      <c r="I18" s="125">
        <v>450</v>
      </c>
      <c r="J18" s="125">
        <v>450</v>
      </c>
      <c r="K18" s="125">
        <v>450</v>
      </c>
      <c r="L18" s="125">
        <v>450</v>
      </c>
      <c r="M18" s="125">
        <v>450</v>
      </c>
      <c r="N18" s="125">
        <v>450</v>
      </c>
      <c r="O18" s="125">
        <v>450</v>
      </c>
      <c r="P18" s="125">
        <v>450</v>
      </c>
      <c r="Q18" s="125">
        <v>450</v>
      </c>
      <c r="R18" s="125">
        <v>450</v>
      </c>
      <c r="S18" s="125">
        <v>450</v>
      </c>
      <c r="T18" s="125">
        <v>450</v>
      </c>
      <c r="U18" s="125">
        <v>450</v>
      </c>
      <c r="V18" s="125">
        <v>450</v>
      </c>
      <c r="W18" s="125">
        <v>450</v>
      </c>
      <c r="X18" s="125">
        <v>450</v>
      </c>
      <c r="Y18" s="125">
        <v>450</v>
      </c>
      <c r="Z18" s="125">
        <v>450</v>
      </c>
      <c r="AA18" s="125">
        <v>450</v>
      </c>
      <c r="AB18" s="125">
        <v>450</v>
      </c>
      <c r="AC18" s="125">
        <v>450</v>
      </c>
      <c r="AD18" s="125">
        <v>450</v>
      </c>
      <c r="AE18" s="125">
        <v>450</v>
      </c>
      <c r="AF18" s="125">
        <v>450</v>
      </c>
      <c r="AG18" s="125">
        <v>450</v>
      </c>
      <c r="AH18" s="125">
        <v>450</v>
      </c>
      <c r="AI18" s="125">
        <v>450</v>
      </c>
      <c r="AJ18" s="125">
        <v>450</v>
      </c>
      <c r="AK18" s="125">
        <v>450</v>
      </c>
      <c r="AL18" s="125">
        <v>450</v>
      </c>
      <c r="AM18" s="125">
        <v>450</v>
      </c>
      <c r="AN18" s="89"/>
      <c r="AO18" s="89"/>
      <c r="AP18" s="89"/>
      <c r="AQ18" s="89"/>
    </row>
    <row r="19" spans="1:43" hidden="1" outlineLevel="1">
      <c r="A19" s="147" t="s">
        <v>271</v>
      </c>
      <c r="B19" s="122" t="s">
        <v>254</v>
      </c>
      <c r="C19" s="89"/>
      <c r="D19" s="89">
        <f>D20+D21</f>
        <v>664.47924666666665</v>
      </c>
      <c r="E19" s="89">
        <f t="shared" ref="E19:AM19" si="14">E20+E21</f>
        <v>1159.8485600000001</v>
      </c>
      <c r="F19" s="89">
        <f t="shared" si="14"/>
        <v>1187.6128799999999</v>
      </c>
      <c r="G19" s="89">
        <f t="shared" si="14"/>
        <v>1216.13822</v>
      </c>
      <c r="H19" s="89">
        <f t="shared" si="14"/>
        <v>1245.1885500000001</v>
      </c>
      <c r="I19" s="89">
        <f t="shared" si="14"/>
        <v>1274.9998999999998</v>
      </c>
      <c r="J19" s="89">
        <f t="shared" si="14"/>
        <v>1305.4737399999999</v>
      </c>
      <c r="K19" s="89">
        <f t="shared" si="14"/>
        <v>1336.74757</v>
      </c>
      <c r="L19" s="89">
        <f t="shared" si="14"/>
        <v>1368.7228599999996</v>
      </c>
      <c r="M19" s="89">
        <f t="shared" si="14"/>
        <v>1401.53711</v>
      </c>
      <c r="N19" s="89">
        <f t="shared" si="14"/>
        <v>1434.9542900000001</v>
      </c>
      <c r="O19" s="89">
        <f t="shared" si="14"/>
        <v>1469.4854299999997</v>
      </c>
      <c r="P19" s="89">
        <f t="shared" si="14"/>
        <v>1504.4224400000001</v>
      </c>
      <c r="Q19" s="89">
        <f t="shared" si="14"/>
        <v>1540.4734100000001</v>
      </c>
      <c r="R19" s="89">
        <f t="shared" si="14"/>
        <v>1577.4802500000001</v>
      </c>
      <c r="S19" s="89">
        <f t="shared" si="14"/>
        <v>1615.0694299999998</v>
      </c>
      <c r="T19" s="89">
        <f t="shared" si="14"/>
        <v>1653.85051</v>
      </c>
      <c r="U19" s="89">
        <f t="shared" si="14"/>
        <v>1693.2529</v>
      </c>
      <c r="V19" s="89">
        <f t="shared" si="14"/>
        <v>1734.0236599999998</v>
      </c>
      <c r="W19" s="89">
        <f t="shared" si="14"/>
        <v>1775.4936700000001</v>
      </c>
      <c r="X19" s="89">
        <f t="shared" si="14"/>
        <v>1818.13499</v>
      </c>
      <c r="Y19" s="89">
        <f t="shared" si="14"/>
        <v>1861.4755600000001</v>
      </c>
      <c r="Z19" s="89">
        <f t="shared" si="14"/>
        <v>1906.2624399999997</v>
      </c>
      <c r="AA19" s="89">
        <f t="shared" si="14"/>
        <v>1951.8265100000001</v>
      </c>
      <c r="AB19" s="89">
        <f t="shared" si="14"/>
        <v>1998.5023299999996</v>
      </c>
      <c r="AC19" s="89">
        <f t="shared" si="14"/>
        <v>2046.4663699999999</v>
      </c>
      <c r="AD19" s="89">
        <f t="shared" si="14"/>
        <v>2095.3840699999996</v>
      </c>
      <c r="AE19" s="89">
        <f t="shared" si="14"/>
        <v>2145.7664599999998</v>
      </c>
      <c r="AF19" s="89">
        <f t="shared" si="14"/>
        <v>2196.9054500000002</v>
      </c>
      <c r="AG19" s="89">
        <f t="shared" si="14"/>
        <v>2249.6466300000002</v>
      </c>
      <c r="AH19" s="89">
        <f t="shared" si="14"/>
        <v>2303.5958799999994</v>
      </c>
      <c r="AI19" s="89">
        <f t="shared" si="14"/>
        <v>2358.7531999999997</v>
      </c>
      <c r="AJ19" s="89">
        <f t="shared" si="14"/>
        <v>2415.2560899999999</v>
      </c>
      <c r="AK19" s="89">
        <f t="shared" si="14"/>
        <v>2473.1435199999996</v>
      </c>
      <c r="AL19" s="89">
        <f t="shared" si="14"/>
        <v>2532.1794599999994</v>
      </c>
      <c r="AM19" s="89">
        <f t="shared" si="14"/>
        <v>2593.0124399999995</v>
      </c>
      <c r="AN19" s="89"/>
      <c r="AO19" s="83">
        <f t="shared" ref="AO19" si="15">SUM(D19:O19)</f>
        <v>15065.188356666666</v>
      </c>
      <c r="AP19" s="83">
        <f t="shared" ref="AP19" si="16">SUM(P19:AA19)</f>
        <v>20631.765769999998</v>
      </c>
      <c r="AQ19" s="83">
        <f t="shared" ref="AQ19" si="17">SUM(AB19:AM19)</f>
        <v>27408.611899999996</v>
      </c>
    </row>
    <row r="20" spans="1:43" hidden="1" outlineLevel="1">
      <c r="A20" s="184" t="s">
        <v>354</v>
      </c>
      <c r="B20" s="122" t="s">
        <v>254</v>
      </c>
      <c r="C20" s="89"/>
      <c r="D20" s="89">
        <f>(D8+C11*D14)*D17/1000</f>
        <v>207.01257999999999</v>
      </c>
      <c r="E20" s="89">
        <f t="shared" ref="E20:AM20" si="18">(E8+D11*E14)*E17/1000</f>
        <v>105.94856</v>
      </c>
      <c r="F20" s="89">
        <f t="shared" si="18"/>
        <v>108.51288</v>
      </c>
      <c r="G20" s="89">
        <f t="shared" si="18"/>
        <v>111.20072</v>
      </c>
      <c r="H20" s="89">
        <f t="shared" si="18"/>
        <v>113.81354999999999</v>
      </c>
      <c r="I20" s="89">
        <f t="shared" si="18"/>
        <v>116.54990000000001</v>
      </c>
      <c r="J20" s="89">
        <f t="shared" si="18"/>
        <v>119.31123999999998</v>
      </c>
      <c r="K20" s="89">
        <f t="shared" si="18"/>
        <v>122.19757</v>
      </c>
      <c r="L20" s="89">
        <f t="shared" si="18"/>
        <v>125.11035999999999</v>
      </c>
      <c r="M20" s="89">
        <f t="shared" si="18"/>
        <v>128.14961</v>
      </c>
      <c r="N20" s="89">
        <f t="shared" si="18"/>
        <v>131.11678999999998</v>
      </c>
      <c r="O20" s="89">
        <f t="shared" si="18"/>
        <v>134.41042999999999</v>
      </c>
      <c r="P20" s="89">
        <f t="shared" si="18"/>
        <v>137.43494000000001</v>
      </c>
      <c r="Q20" s="89">
        <f t="shared" si="18"/>
        <v>140.78591</v>
      </c>
      <c r="R20" s="89">
        <f t="shared" si="18"/>
        <v>144.26775000000001</v>
      </c>
      <c r="S20" s="89">
        <f t="shared" si="18"/>
        <v>147.58193000000003</v>
      </c>
      <c r="T20" s="89">
        <f t="shared" si="18"/>
        <v>151.22550999999999</v>
      </c>
      <c r="U20" s="89">
        <f t="shared" si="18"/>
        <v>154.7029</v>
      </c>
      <c r="V20" s="89">
        <f t="shared" si="18"/>
        <v>158.61116000000001</v>
      </c>
      <c r="W20" s="89">
        <f t="shared" si="18"/>
        <v>162.35616999999999</v>
      </c>
      <c r="X20" s="89">
        <f t="shared" si="18"/>
        <v>166.33499</v>
      </c>
      <c r="Y20" s="89">
        <f t="shared" si="18"/>
        <v>170.15055999999998</v>
      </c>
      <c r="Z20" s="89">
        <f t="shared" si="18"/>
        <v>174.39994000000002</v>
      </c>
      <c r="AA20" s="89">
        <f t="shared" si="18"/>
        <v>178.48901000000001</v>
      </c>
      <c r="AB20" s="89">
        <f t="shared" si="18"/>
        <v>182.71482999999998</v>
      </c>
      <c r="AC20" s="89">
        <f t="shared" si="18"/>
        <v>187.17886999999999</v>
      </c>
      <c r="AD20" s="89">
        <f t="shared" si="18"/>
        <v>191.58407</v>
      </c>
      <c r="AE20" s="89">
        <f t="shared" si="18"/>
        <v>196.32896000000002</v>
      </c>
      <c r="AF20" s="89">
        <f t="shared" si="18"/>
        <v>200.81795</v>
      </c>
      <c r="AG20" s="89">
        <f t="shared" si="18"/>
        <v>205.74663000000001</v>
      </c>
      <c r="AH20" s="89">
        <f t="shared" si="18"/>
        <v>210.72087999999997</v>
      </c>
      <c r="AI20" s="89">
        <f t="shared" si="18"/>
        <v>215.7407</v>
      </c>
      <c r="AJ20" s="89">
        <f t="shared" si="18"/>
        <v>220.90609000000001</v>
      </c>
      <c r="AK20" s="89">
        <f t="shared" si="18"/>
        <v>226.21851999999998</v>
      </c>
      <c r="AL20" s="89">
        <f t="shared" si="18"/>
        <v>231.47946000000002</v>
      </c>
      <c r="AM20" s="89">
        <f t="shared" si="18"/>
        <v>237.18743999999998</v>
      </c>
      <c r="AN20" s="89"/>
      <c r="AO20" s="83">
        <f t="shared" ref="AO20" si="19">SUM(D20:O20)</f>
        <v>1523.3341899999998</v>
      </c>
      <c r="AP20" s="83">
        <f t="shared" ref="AP20" si="20">SUM(P20:AA20)</f>
        <v>1886.3407700000002</v>
      </c>
      <c r="AQ20" s="83">
        <f t="shared" ref="AQ20" si="21">SUM(AB20:AM20)</f>
        <v>2506.6244000000002</v>
      </c>
    </row>
    <row r="21" spans="1:43" hidden="1" outlineLevel="1">
      <c r="A21" s="184" t="s">
        <v>355</v>
      </c>
      <c r="B21" s="122" t="s">
        <v>254</v>
      </c>
      <c r="C21" s="89"/>
      <c r="D21" s="89">
        <f>D11*D16*D18/1000</f>
        <v>457.46666666666664</v>
      </c>
      <c r="E21" s="89">
        <f t="shared" ref="E21:AM21" si="22">E11*E16*E18/1000</f>
        <v>1053.9000000000001</v>
      </c>
      <c r="F21" s="89">
        <f t="shared" si="22"/>
        <v>1079.0999999999999</v>
      </c>
      <c r="G21" s="89">
        <f t="shared" si="22"/>
        <v>1104.9375</v>
      </c>
      <c r="H21" s="89">
        <f t="shared" si="22"/>
        <v>1131.375</v>
      </c>
      <c r="I21" s="89">
        <f t="shared" si="22"/>
        <v>1158.4499999999998</v>
      </c>
      <c r="J21" s="89">
        <f t="shared" si="22"/>
        <v>1186.1624999999999</v>
      </c>
      <c r="K21" s="89">
        <f t="shared" si="22"/>
        <v>1214.55</v>
      </c>
      <c r="L21" s="89">
        <f t="shared" si="22"/>
        <v>1243.6124999999997</v>
      </c>
      <c r="M21" s="89">
        <f t="shared" si="22"/>
        <v>1273.3875</v>
      </c>
      <c r="N21" s="89">
        <f t="shared" si="22"/>
        <v>1303.8375000000001</v>
      </c>
      <c r="O21" s="89">
        <f t="shared" si="22"/>
        <v>1335.0749999999998</v>
      </c>
      <c r="P21" s="89">
        <f t="shared" si="22"/>
        <v>1366.9875</v>
      </c>
      <c r="Q21" s="89">
        <f t="shared" si="22"/>
        <v>1399.6875</v>
      </c>
      <c r="R21" s="89">
        <f t="shared" si="22"/>
        <v>1433.2125000000001</v>
      </c>
      <c r="S21" s="89">
        <f t="shared" si="22"/>
        <v>1467.4874999999997</v>
      </c>
      <c r="T21" s="89">
        <f t="shared" si="22"/>
        <v>1502.625</v>
      </c>
      <c r="U21" s="89">
        <f t="shared" si="22"/>
        <v>1538.55</v>
      </c>
      <c r="V21" s="89">
        <f t="shared" si="22"/>
        <v>1575.4124999999999</v>
      </c>
      <c r="W21" s="89">
        <f t="shared" si="22"/>
        <v>1613.1375</v>
      </c>
      <c r="X21" s="89">
        <f t="shared" si="22"/>
        <v>1651.8</v>
      </c>
      <c r="Y21" s="89">
        <f t="shared" si="22"/>
        <v>1691.325</v>
      </c>
      <c r="Z21" s="89">
        <f t="shared" si="22"/>
        <v>1731.8624999999997</v>
      </c>
      <c r="AA21" s="89">
        <f t="shared" si="22"/>
        <v>1773.3375000000001</v>
      </c>
      <c r="AB21" s="89">
        <f t="shared" si="22"/>
        <v>1815.7874999999997</v>
      </c>
      <c r="AC21" s="89">
        <f t="shared" si="22"/>
        <v>1859.2874999999999</v>
      </c>
      <c r="AD21" s="89">
        <f t="shared" si="22"/>
        <v>1903.7999999999997</v>
      </c>
      <c r="AE21" s="89">
        <f t="shared" si="22"/>
        <v>1949.4374999999998</v>
      </c>
      <c r="AF21" s="89">
        <f t="shared" si="22"/>
        <v>1996.0875000000001</v>
      </c>
      <c r="AG21" s="89">
        <f t="shared" si="22"/>
        <v>2043.9</v>
      </c>
      <c r="AH21" s="89">
        <f t="shared" si="22"/>
        <v>2092.8749999999995</v>
      </c>
      <c r="AI21" s="89">
        <f t="shared" si="22"/>
        <v>2143.0124999999998</v>
      </c>
      <c r="AJ21" s="89">
        <f t="shared" si="22"/>
        <v>2194.35</v>
      </c>
      <c r="AK21" s="89">
        <f t="shared" si="22"/>
        <v>2246.9249999999997</v>
      </c>
      <c r="AL21" s="89">
        <f t="shared" si="22"/>
        <v>2300.6999999999994</v>
      </c>
      <c r="AM21" s="89">
        <f t="shared" si="22"/>
        <v>2355.8249999999994</v>
      </c>
      <c r="AN21" s="89"/>
      <c r="AO21" s="83">
        <f t="shared" ref="AO21:AO22" si="23">SUM(D21:O21)</f>
        <v>13541.854166666664</v>
      </c>
      <c r="AP21" s="83">
        <f t="shared" ref="AP21:AP22" si="24">SUM(P21:AA21)</f>
        <v>18745.425000000003</v>
      </c>
      <c r="AQ21" s="83">
        <f t="shared" ref="AQ21:AQ22" si="25">SUM(AB21:AM21)</f>
        <v>24901.987499999999</v>
      </c>
    </row>
    <row r="22" spans="1:43" hidden="1" outlineLevel="1">
      <c r="A22" s="147" t="s">
        <v>260</v>
      </c>
      <c r="B22" s="122" t="s">
        <v>254</v>
      </c>
      <c r="C22" s="89"/>
      <c r="D22" s="89">
        <f>-'OPEX+CAPEX'!I284</f>
        <v>-297.80072301587302</v>
      </c>
      <c r="E22" s="89">
        <f>-'OPEX+CAPEX'!J284</f>
        <v>-303.57827619047612</v>
      </c>
      <c r="F22" s="89">
        <f>-'OPEX+CAPEX'!K284</f>
        <v>-309.58677142857141</v>
      </c>
      <c r="G22" s="89">
        <f>-'OPEX+CAPEX'!L284</f>
        <v>-315.83176984126982</v>
      </c>
      <c r="H22" s="89">
        <f>-'OPEX+CAPEX'!M284</f>
        <v>-322.02378174603172</v>
      </c>
      <c r="I22" s="89">
        <f>-'OPEX+CAPEX'!N284</f>
        <v>-328.45229682539684</v>
      </c>
      <c r="J22" s="89">
        <f>-'OPEX+CAPEX'!O284</f>
        <v>-334.9753507936507</v>
      </c>
      <c r="K22" s="89">
        <f>-'OPEX+CAPEX'!P284</f>
        <v>-341.74046904761906</v>
      </c>
      <c r="L22" s="89">
        <f>-'OPEX+CAPEX'!Q284</f>
        <v>-348.60568730158724</v>
      </c>
      <c r="M22" s="89">
        <f>-'OPEX+CAPEX'!R284</f>
        <v>-355.71853095238095</v>
      </c>
      <c r="N22" s="89">
        <f>-'OPEX+CAPEX'!S284</f>
        <v>-362.78951031746027</v>
      </c>
      <c r="O22" s="89">
        <f>-'OPEX+CAPEX'!T284</f>
        <v>-370.40316587301589</v>
      </c>
      <c r="P22" s="89">
        <f>-'OPEX+CAPEX'!U284</f>
        <v>-377.69102857142855</v>
      </c>
      <c r="Q22" s="89">
        <f>-'OPEX+CAPEX'!V284</f>
        <v>-385.52156746031744</v>
      </c>
      <c r="R22" s="89">
        <f>-'OPEX+CAPEX'!W284</f>
        <v>-393.61641507936508</v>
      </c>
      <c r="S22" s="89">
        <f>-'OPEX+CAPEX'!X284</f>
        <v>-401.53855634920637</v>
      </c>
      <c r="T22" s="89">
        <f>-'OPEX+CAPEX'!Y284</f>
        <v>-410.01449603174603</v>
      </c>
      <c r="U22" s="89">
        <f>-'OPEX+CAPEX'!Z284</f>
        <v>-418.32329047619049</v>
      </c>
      <c r="V22" s="89">
        <f>-'OPEX+CAPEX'!AA284</f>
        <v>-427.33896984126983</v>
      </c>
      <c r="W22" s="89">
        <f>-'OPEX+CAPEX'!AB284</f>
        <v>-436.1986261904762</v>
      </c>
      <c r="X22" s="89">
        <f>-'OPEX+CAPEX'!AC284</f>
        <v>-445.48123888888892</v>
      </c>
      <c r="Y22" s="89">
        <f>-'OPEX+CAPEX'!AD284</f>
        <v>-454.60782857142857</v>
      </c>
      <c r="Z22" s="89">
        <f>-'OPEX+CAPEX'!AE284</f>
        <v>-464.45242539682545</v>
      </c>
      <c r="AA22" s="89">
        <f>-'OPEX+CAPEX'!AF284</f>
        <v>-474.15212142857143</v>
      </c>
      <c r="AB22" s="89">
        <f>-'OPEX+CAPEX'!AG284</f>
        <v>-484.13837063492059</v>
      </c>
      <c r="AC22" s="89">
        <f>-'OPEX+CAPEX'!AH284</f>
        <v>-494.56425952380954</v>
      </c>
      <c r="AD22" s="89">
        <f>-'OPEX+CAPEX'!AI284</f>
        <v>-504.9983341269841</v>
      </c>
      <c r="AE22" s="89">
        <f>-'OPEX+CAPEX'!AJ284</f>
        <v>-516.02513492063486</v>
      </c>
      <c r="AF22" s="89">
        <f>-'OPEX+CAPEX'!AK284</f>
        <v>-526.77619285714275</v>
      </c>
      <c r="AG22" s="89">
        <f>-'OPEX+CAPEX'!AL284</f>
        <v>-538.26750238095235</v>
      </c>
      <c r="AH22" s="89">
        <f>-'OPEX+CAPEX'!AM284</f>
        <v>-549.93120634920638</v>
      </c>
      <c r="AI22" s="89">
        <f>-'OPEX+CAPEX'!AN284</f>
        <v>-561.76730476190471</v>
      </c>
      <c r="AJ22" s="89">
        <f>-'OPEX+CAPEX'!AO284</f>
        <v>-573.92332301587294</v>
      </c>
      <c r="AK22" s="89">
        <f>-'OPEX+CAPEX'!AP284</f>
        <v>-586.40482222222226</v>
      </c>
      <c r="AL22" s="89">
        <f>-'OPEX+CAPEX'!AQ284</f>
        <v>-598.92231269841272</v>
      </c>
      <c r="AM22" s="89">
        <f>-'OPEX+CAPEX'!AR284</f>
        <v>-612.20786031746024</v>
      </c>
      <c r="AN22" s="89"/>
      <c r="AO22" s="83">
        <f t="shared" si="23"/>
        <v>-3991.5063333333333</v>
      </c>
      <c r="AP22" s="83">
        <f t="shared" si="24"/>
        <v>-5088.9365642857147</v>
      </c>
      <c r="AQ22" s="83">
        <f t="shared" si="25"/>
        <v>-6547.9266238095233</v>
      </c>
    </row>
    <row r="23" spans="1:43" hidden="1" outlineLevel="1">
      <c r="A23" s="147" t="s">
        <v>178</v>
      </c>
      <c r="B23" s="122" t="s">
        <v>254</v>
      </c>
      <c r="C23" s="89"/>
      <c r="D23" s="89">
        <f t="shared" ref="D23:AM23" si="26">D20+D21+D22</f>
        <v>366.67852365079364</v>
      </c>
      <c r="E23" s="89">
        <f t="shared" si="26"/>
        <v>856.27028380952402</v>
      </c>
      <c r="F23" s="89">
        <f t="shared" si="26"/>
        <v>878.02610857142849</v>
      </c>
      <c r="G23" s="89">
        <f t="shared" si="26"/>
        <v>900.30645015873029</v>
      </c>
      <c r="H23" s="89">
        <f t="shared" si="26"/>
        <v>923.1647682539683</v>
      </c>
      <c r="I23" s="89">
        <f t="shared" si="26"/>
        <v>946.54760317460295</v>
      </c>
      <c r="J23" s="89">
        <f t="shared" si="26"/>
        <v>970.4983892063492</v>
      </c>
      <c r="K23" s="89">
        <f t="shared" si="26"/>
        <v>995.00710095238094</v>
      </c>
      <c r="L23" s="89">
        <f t="shared" si="26"/>
        <v>1020.1171726984123</v>
      </c>
      <c r="M23" s="89">
        <f t="shared" si="26"/>
        <v>1045.8185790476191</v>
      </c>
      <c r="N23" s="89">
        <f t="shared" si="26"/>
        <v>1072.1647796825398</v>
      </c>
      <c r="O23" s="89">
        <f t="shared" si="26"/>
        <v>1099.0822641269838</v>
      </c>
      <c r="P23" s="89">
        <f t="shared" si="26"/>
        <v>1126.7314114285714</v>
      </c>
      <c r="Q23" s="89">
        <f t="shared" si="26"/>
        <v>1154.9518425396827</v>
      </c>
      <c r="R23" s="89">
        <f t="shared" si="26"/>
        <v>1183.8638349206349</v>
      </c>
      <c r="S23" s="89">
        <f t="shared" si="26"/>
        <v>1213.5308736507934</v>
      </c>
      <c r="T23" s="89">
        <f t="shared" si="26"/>
        <v>1243.8360139682541</v>
      </c>
      <c r="U23" s="89">
        <f t="shared" si="26"/>
        <v>1274.9296095238094</v>
      </c>
      <c r="V23" s="89">
        <f t="shared" si="26"/>
        <v>1306.6846901587301</v>
      </c>
      <c r="W23" s="89">
        <f t="shared" si="26"/>
        <v>1339.2950438095238</v>
      </c>
      <c r="X23" s="89">
        <f t="shared" si="26"/>
        <v>1372.653751111111</v>
      </c>
      <c r="Y23" s="89">
        <f t="shared" si="26"/>
        <v>1406.8677314285715</v>
      </c>
      <c r="Z23" s="89">
        <f t="shared" si="26"/>
        <v>1441.8100146031743</v>
      </c>
      <c r="AA23" s="89">
        <f t="shared" si="26"/>
        <v>1477.6743885714286</v>
      </c>
      <c r="AB23" s="89">
        <f t="shared" si="26"/>
        <v>1514.3639593650789</v>
      </c>
      <c r="AC23" s="89">
        <f t="shared" si="26"/>
        <v>1551.9021104761903</v>
      </c>
      <c r="AD23" s="89">
        <f t="shared" si="26"/>
        <v>1590.3857358730156</v>
      </c>
      <c r="AE23" s="89">
        <f t="shared" si="26"/>
        <v>1629.741325079365</v>
      </c>
      <c r="AF23" s="89">
        <f t="shared" si="26"/>
        <v>1670.1292571428576</v>
      </c>
      <c r="AG23" s="89">
        <f t="shared" si="26"/>
        <v>1711.3791276190477</v>
      </c>
      <c r="AH23" s="89">
        <f t="shared" si="26"/>
        <v>1753.664673650793</v>
      </c>
      <c r="AI23" s="89">
        <f t="shared" si="26"/>
        <v>1796.9858952380951</v>
      </c>
      <c r="AJ23" s="89">
        <f t="shared" si="26"/>
        <v>1841.3327669841269</v>
      </c>
      <c r="AK23" s="89">
        <f t="shared" si="26"/>
        <v>1886.7386977777774</v>
      </c>
      <c r="AL23" s="89">
        <f t="shared" si="26"/>
        <v>1933.2571473015867</v>
      </c>
      <c r="AM23" s="89">
        <f t="shared" si="26"/>
        <v>1980.8045796825393</v>
      </c>
      <c r="AN23" s="89"/>
      <c r="AO23" s="83">
        <f t="shared" ref="AO23" si="27">SUM(D23:O23)</f>
        <v>11073.682023333333</v>
      </c>
      <c r="AP23" s="83">
        <f t="shared" ref="AP23" si="28">SUM(P23:AA23)</f>
        <v>15542.829205714286</v>
      </c>
      <c r="AQ23" s="83">
        <f t="shared" ref="AQ23" si="29">SUM(AB23:AM23)</f>
        <v>20860.685276190474</v>
      </c>
    </row>
    <row r="24" spans="1:43" collapsed="1"/>
    <row r="25" spans="1:43" s="79" customFormat="1" ht="14.4">
      <c r="A25" s="87" t="s">
        <v>322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60"/>
      <c r="AO25" s="87"/>
      <c r="AP25" s="87"/>
      <c r="AQ25" s="87"/>
    </row>
    <row r="26" spans="1:43" hidden="1" outlineLevel="1">
      <c r="A26" s="147" t="s">
        <v>262</v>
      </c>
      <c r="B26" s="122" t="s">
        <v>158</v>
      </c>
      <c r="C26" s="89"/>
      <c r="D26" s="89">
        <f>SUM(D27:D28)</f>
        <v>344.8</v>
      </c>
      <c r="E26" s="89">
        <f t="shared" ref="E26:AM26" si="30">SUM(E27:E28)</f>
        <v>744</v>
      </c>
      <c r="F26" s="89">
        <f t="shared" si="30"/>
        <v>948</v>
      </c>
      <c r="G26" s="89">
        <f t="shared" si="30"/>
        <v>974</v>
      </c>
      <c r="H26" s="89">
        <f t="shared" si="30"/>
        <v>1006</v>
      </c>
      <c r="I26" s="89">
        <f t="shared" si="30"/>
        <v>1042</v>
      </c>
      <c r="J26" s="89">
        <f t="shared" si="30"/>
        <v>1084</v>
      </c>
      <c r="K26" s="89">
        <f t="shared" si="30"/>
        <v>793.8</v>
      </c>
      <c r="L26" s="89">
        <f t="shared" si="30"/>
        <v>1176</v>
      </c>
      <c r="M26" s="89">
        <f t="shared" si="30"/>
        <v>1246</v>
      </c>
      <c r="N26" s="89">
        <f t="shared" si="30"/>
        <v>1195.2</v>
      </c>
      <c r="O26" s="89">
        <f t="shared" si="30"/>
        <v>1135.2</v>
      </c>
      <c r="P26" s="89">
        <f t="shared" si="30"/>
        <v>527.6</v>
      </c>
      <c r="Q26" s="89">
        <f t="shared" si="30"/>
        <v>1076.8000000000002</v>
      </c>
      <c r="R26" s="89">
        <f t="shared" si="30"/>
        <v>1398</v>
      </c>
      <c r="S26" s="89">
        <f t="shared" si="30"/>
        <v>1472</v>
      </c>
      <c r="T26" s="89">
        <f t="shared" si="30"/>
        <v>1555</v>
      </c>
      <c r="U26" s="89">
        <f t="shared" si="30"/>
        <v>1650</v>
      </c>
      <c r="V26" s="89">
        <f t="shared" si="30"/>
        <v>1755</v>
      </c>
      <c r="W26" s="89">
        <f t="shared" si="30"/>
        <v>1314.6</v>
      </c>
      <c r="X26" s="89">
        <f t="shared" si="30"/>
        <v>1974</v>
      </c>
      <c r="Y26" s="89">
        <f t="shared" si="30"/>
        <v>2125</v>
      </c>
      <c r="Z26" s="89">
        <f t="shared" si="30"/>
        <v>2066.4</v>
      </c>
      <c r="AA26" s="89">
        <f t="shared" si="30"/>
        <v>1979.2000000000003</v>
      </c>
      <c r="AB26" s="89">
        <f t="shared" si="30"/>
        <v>1061.2</v>
      </c>
      <c r="AC26" s="89">
        <f t="shared" si="30"/>
        <v>2199.1999999999998</v>
      </c>
      <c r="AD26" s="89">
        <f t="shared" si="30"/>
        <v>2960</v>
      </c>
      <c r="AE26" s="89">
        <f t="shared" si="30"/>
        <v>3250</v>
      </c>
      <c r="AF26" s="89">
        <f t="shared" si="30"/>
        <v>3584</v>
      </c>
      <c r="AG26" s="89">
        <f t="shared" si="30"/>
        <v>3965</v>
      </c>
      <c r="AH26" s="89">
        <f t="shared" si="30"/>
        <v>4403</v>
      </c>
      <c r="AI26" s="89">
        <f t="shared" si="30"/>
        <v>3430.7</v>
      </c>
      <c r="AJ26" s="89">
        <f t="shared" si="30"/>
        <v>5306</v>
      </c>
      <c r="AK26" s="89">
        <f t="shared" si="30"/>
        <v>5938</v>
      </c>
      <c r="AL26" s="89">
        <f t="shared" si="30"/>
        <v>5998.5</v>
      </c>
      <c r="AM26" s="89">
        <f t="shared" si="30"/>
        <v>5932</v>
      </c>
      <c r="AN26" s="89"/>
      <c r="AO26" s="83">
        <f t="shared" ref="AO26" si="31">SUM(D26:O26)</f>
        <v>11689.000000000002</v>
      </c>
      <c r="AP26" s="83">
        <f t="shared" ref="AP26" si="32">SUM(P26:AA26)</f>
        <v>18893.600000000002</v>
      </c>
      <c r="AQ26" s="83">
        <f t="shared" ref="AQ26" si="33">SUM(AB26:AM26)</f>
        <v>48027.600000000006</v>
      </c>
    </row>
    <row r="27" spans="1:43" hidden="1" outlineLevel="1">
      <c r="A27" s="181" t="s">
        <v>153</v>
      </c>
      <c r="B27" s="122" t="s">
        <v>158</v>
      </c>
      <c r="C27" s="89"/>
      <c r="D27" s="89">
        <f>РБ.2!D262+РБ.2!D273+РБ.2!D284+РБ.2!D295+РБ.2!D306</f>
        <v>344.8</v>
      </c>
      <c r="E27" s="89">
        <f>РБ.2!E262+РБ.2!E273+РБ.2!E284+РБ.2!E295+РБ.2!E306</f>
        <v>692</v>
      </c>
      <c r="F27" s="89">
        <f>РБ.2!F262+РБ.2!F273+РБ.2!F284+РБ.2!F295+РБ.2!F306</f>
        <v>872</v>
      </c>
      <c r="G27" s="89">
        <f>РБ.2!G262+РБ.2!G273+РБ.2!G284+РБ.2!G295+РБ.2!G306</f>
        <v>881</v>
      </c>
      <c r="H27" s="89">
        <f>РБ.2!H262+РБ.2!H273+РБ.2!H284+РБ.2!H295+РБ.2!H306</f>
        <v>892</v>
      </c>
      <c r="I27" s="89">
        <f>РБ.2!I262+РБ.2!I273+РБ.2!I284+РБ.2!I295+РБ.2!I306</f>
        <v>901</v>
      </c>
      <c r="J27" s="89">
        <f>РБ.2!J262+РБ.2!J273+РБ.2!J284+РБ.2!J295+РБ.2!J306</f>
        <v>911</v>
      </c>
      <c r="K27" s="89">
        <f>РБ.2!K262+РБ.2!K273+РБ.2!K284+РБ.2!K295+РБ.2!K306</f>
        <v>644.69999999999993</v>
      </c>
      <c r="L27" s="89">
        <f>РБ.2!L262+РБ.2!L273+РБ.2!L284+РБ.2!L295+РБ.2!L306</f>
        <v>928</v>
      </c>
      <c r="M27" s="89">
        <f>РБ.2!M262+РБ.2!M273+РБ.2!M284+РБ.2!M295+РБ.2!M306</f>
        <v>938</v>
      </c>
      <c r="N27" s="89">
        <f>РБ.2!N262+РБ.2!N273+РБ.2!N284+РБ.2!N295+РБ.2!N306</f>
        <v>853.2</v>
      </c>
      <c r="O27" s="89">
        <f>РБ.2!O262+РБ.2!O273+РБ.2!O284+РБ.2!O295+РБ.2!O306</f>
        <v>766.40000000000009</v>
      </c>
      <c r="P27" s="89">
        <f>РБ.2!P262+РБ.2!P273+РБ.2!P284+РБ.2!P295+РБ.2!P306</f>
        <v>386.4</v>
      </c>
      <c r="Q27" s="89">
        <f>РБ.2!Q262+РБ.2!Q273+РБ.2!Q284+РБ.2!Q295+РБ.2!Q306</f>
        <v>776.80000000000007</v>
      </c>
      <c r="R27" s="89">
        <f>РБ.2!R262+РБ.2!R273+РБ.2!R284+РБ.2!R295+РБ.2!R306</f>
        <v>979</v>
      </c>
      <c r="S27" s="89">
        <f>РБ.2!S262+РБ.2!S273+РБ.2!S284+РБ.2!S295+РБ.2!S306</f>
        <v>990</v>
      </c>
      <c r="T27" s="89">
        <f>РБ.2!T262+РБ.2!T273+РБ.2!T284+РБ.2!T295+РБ.2!T306</f>
        <v>1001</v>
      </c>
      <c r="U27" s="89">
        <f>РБ.2!U262+РБ.2!U273+РБ.2!U284+РБ.2!U295+РБ.2!U306</f>
        <v>1011</v>
      </c>
      <c r="V27" s="89">
        <f>РБ.2!V262+РБ.2!V273+РБ.2!V284+РБ.2!V295+РБ.2!V306</f>
        <v>1022</v>
      </c>
      <c r="W27" s="89">
        <f>РБ.2!W262+РБ.2!W273+РБ.2!W284+РБ.2!W295+РБ.2!W306</f>
        <v>723.8</v>
      </c>
      <c r="X27" s="89">
        <f>РБ.2!X262+РБ.2!X273+РБ.2!X284+РБ.2!X295+РБ.2!X306</f>
        <v>1042</v>
      </c>
      <c r="Y27" s="89">
        <f>РБ.2!Y262+РБ.2!Y273+РБ.2!Y284+РБ.2!Y295+РБ.2!Y306</f>
        <v>1053</v>
      </c>
      <c r="Z27" s="89">
        <f>РБ.2!Z262+РБ.2!Z273+РБ.2!Z284+РБ.2!Z295+РБ.2!Z306</f>
        <v>957.59999999999991</v>
      </c>
      <c r="AA27" s="89">
        <f>РБ.2!AA262+РБ.2!AA273+РБ.2!AA284+РБ.2!AA295+РБ.2!AA306</f>
        <v>860.00000000000011</v>
      </c>
      <c r="AB27" s="89">
        <f>РБ.2!AB262+РБ.2!AB273+РБ.2!AB284+РБ.2!AB295+РБ.2!AB306</f>
        <v>434</v>
      </c>
      <c r="AC27" s="89">
        <f>РБ.2!AC262+РБ.2!AC273+РБ.2!AC284+РБ.2!AC295+РБ.2!AC306</f>
        <v>871.2</v>
      </c>
      <c r="AD27" s="89">
        <f>РБ.2!AD262+РБ.2!AD273+РБ.2!AD284+РБ.2!AD295+РБ.2!AD306</f>
        <v>1099</v>
      </c>
      <c r="AE27" s="89">
        <f>РБ.2!AE262+РБ.2!AE273+РБ.2!AE284+РБ.2!AE295+РБ.2!AE306</f>
        <v>1111</v>
      </c>
      <c r="AF27" s="89">
        <f>РБ.2!AF262+РБ.2!AF273+РБ.2!AF284+РБ.2!AF295+РБ.2!AF306</f>
        <v>1123</v>
      </c>
      <c r="AG27" s="89">
        <f>РБ.2!AG262+РБ.2!AG273+РБ.2!AG284+РБ.2!AG295+РБ.2!AG306</f>
        <v>1136</v>
      </c>
      <c r="AH27" s="89">
        <f>РБ.2!AH262+РБ.2!AH273+РБ.2!AH284+РБ.2!AH295+РБ.2!AH306</f>
        <v>1148</v>
      </c>
      <c r="AI27" s="89">
        <f>РБ.2!AI262+РБ.2!AI273+РБ.2!AI284+РБ.2!AI295+РБ.2!AI306</f>
        <v>812</v>
      </c>
      <c r="AJ27" s="89">
        <f>РБ.2!AJ262+РБ.2!AJ273+РБ.2!AJ284+РБ.2!AJ295+РБ.2!AJ306</f>
        <v>1171</v>
      </c>
      <c r="AK27" s="89">
        <f>РБ.2!AK262+РБ.2!AK273+РБ.2!AK284+РБ.2!AK295+РБ.2!AK306</f>
        <v>1183</v>
      </c>
      <c r="AL27" s="89">
        <f>РБ.2!AL262+РБ.2!AL273+РБ.2!AL284+РБ.2!AL295+РБ.2!AL306</f>
        <v>1076.3999999999999</v>
      </c>
      <c r="AM27" s="89">
        <f>РБ.2!AM262+РБ.2!AM273+РБ.2!AM284+РБ.2!AM295+РБ.2!AM306</f>
        <v>966.40000000000009</v>
      </c>
      <c r="AN27" s="89"/>
      <c r="AO27" s="83">
        <f t="shared" ref="AO27:AO28" si="34">SUM(D27:O27)</f>
        <v>9624.1</v>
      </c>
      <c r="AP27" s="83">
        <f t="shared" ref="AP27:AP28" si="35">SUM(P27:AA27)</f>
        <v>10802.6</v>
      </c>
      <c r="AQ27" s="83">
        <f t="shared" ref="AQ27:AQ28" si="36">SUM(AB27:AM27)</f>
        <v>12131</v>
      </c>
    </row>
    <row r="28" spans="1:43" hidden="1" outlineLevel="1">
      <c r="A28" s="181" t="s">
        <v>154</v>
      </c>
      <c r="B28" s="122" t="s">
        <v>158</v>
      </c>
      <c r="C28" s="89"/>
      <c r="D28" s="89">
        <f>РБ.2!D323+РБ.2!D334+РБ.2!D345+РБ.2!D356+РБ.2!D367</f>
        <v>0</v>
      </c>
      <c r="E28" s="89">
        <f>РБ.2!E323+РБ.2!E334+РБ.2!E345+РБ.2!E356+РБ.2!E367</f>
        <v>52</v>
      </c>
      <c r="F28" s="89">
        <f>РБ.2!F323+РБ.2!F334+РБ.2!F345+РБ.2!F356+РБ.2!F367</f>
        <v>76</v>
      </c>
      <c r="G28" s="89">
        <f>РБ.2!G323+РБ.2!G334+РБ.2!G345+РБ.2!G356+РБ.2!G367</f>
        <v>93</v>
      </c>
      <c r="H28" s="89">
        <f>РБ.2!H323+РБ.2!H334+РБ.2!H345+РБ.2!H356+РБ.2!H367</f>
        <v>114</v>
      </c>
      <c r="I28" s="89">
        <f>РБ.2!I323+РБ.2!I334+РБ.2!I345+РБ.2!I356+РБ.2!I367</f>
        <v>141</v>
      </c>
      <c r="J28" s="89">
        <f>РБ.2!J323+РБ.2!J334+РБ.2!J345+РБ.2!J356+РБ.2!J367</f>
        <v>173</v>
      </c>
      <c r="K28" s="89">
        <f>РБ.2!K323+РБ.2!K334+РБ.2!K345+РБ.2!K356+РБ.2!K367</f>
        <v>149.1</v>
      </c>
      <c r="L28" s="89">
        <f>РБ.2!L323+РБ.2!L334+РБ.2!L345+РБ.2!L356+РБ.2!L367</f>
        <v>248</v>
      </c>
      <c r="M28" s="89">
        <f>РБ.2!M323+РБ.2!M334+РБ.2!M345+РБ.2!M356+РБ.2!M367</f>
        <v>308</v>
      </c>
      <c r="N28" s="89">
        <f>РБ.2!N323+РБ.2!N334+РБ.2!N345+РБ.2!N356+РБ.2!N367</f>
        <v>342</v>
      </c>
      <c r="O28" s="89">
        <f>РБ.2!O323+РБ.2!O334+РБ.2!O345+РБ.2!O356+РБ.2!O367</f>
        <v>368.8</v>
      </c>
      <c r="P28" s="89">
        <f>РБ.2!P323+РБ.2!P334+РБ.2!P345+РБ.2!P356+РБ.2!P367</f>
        <v>141.20000000000002</v>
      </c>
      <c r="Q28" s="89">
        <f>РБ.2!Q323+РБ.2!Q334+РБ.2!Q345+РБ.2!Q356+РБ.2!Q367</f>
        <v>300</v>
      </c>
      <c r="R28" s="89">
        <f>РБ.2!R323+РБ.2!R334+РБ.2!R345+РБ.2!R356+РБ.2!R367</f>
        <v>419</v>
      </c>
      <c r="S28" s="89">
        <f>РБ.2!S323+РБ.2!S334+РБ.2!S345+РБ.2!S356+РБ.2!S367</f>
        <v>482</v>
      </c>
      <c r="T28" s="89">
        <f>РБ.2!T323+РБ.2!T334+РБ.2!T345+РБ.2!T356+РБ.2!T367</f>
        <v>554</v>
      </c>
      <c r="U28" s="89">
        <f>РБ.2!U323+РБ.2!U334+РБ.2!U345+РБ.2!U356+РБ.2!U367</f>
        <v>639</v>
      </c>
      <c r="V28" s="89">
        <f>РБ.2!V323+РБ.2!V334+РБ.2!V345+РБ.2!V356+РБ.2!V367</f>
        <v>733</v>
      </c>
      <c r="W28" s="89">
        <f>РБ.2!W323+РБ.2!W334+РБ.2!W345+РБ.2!W356+РБ.2!W367</f>
        <v>590.79999999999995</v>
      </c>
      <c r="X28" s="89">
        <f>РБ.2!X323+РБ.2!X334+РБ.2!X345+РБ.2!X356+РБ.2!X367</f>
        <v>932</v>
      </c>
      <c r="Y28" s="89">
        <f>РБ.2!Y323+РБ.2!Y334+РБ.2!Y345+РБ.2!Y356+РБ.2!Y367</f>
        <v>1072</v>
      </c>
      <c r="Z28" s="89">
        <f>РБ.2!Z323+РБ.2!Z334+РБ.2!Z345+РБ.2!Z356+РБ.2!Z367</f>
        <v>1108.8000000000002</v>
      </c>
      <c r="AA28" s="89">
        <f>РБ.2!AA323+РБ.2!AA334+РБ.2!AA345+РБ.2!AA356+РБ.2!AA367</f>
        <v>1119.2</v>
      </c>
      <c r="AB28" s="89">
        <f>РБ.2!AB323+РБ.2!AB334+РБ.2!AB345+РБ.2!AB356+РБ.2!AB367</f>
        <v>627.20000000000005</v>
      </c>
      <c r="AC28" s="89">
        <f>РБ.2!AC323+РБ.2!AC334+РБ.2!AC345+РБ.2!AC356+РБ.2!AC367</f>
        <v>1328</v>
      </c>
      <c r="AD28" s="89">
        <f>РБ.2!AD323+РБ.2!AD334+РБ.2!AD345+РБ.2!AD356+РБ.2!AD367</f>
        <v>1861</v>
      </c>
      <c r="AE28" s="89">
        <f>РБ.2!AE323+РБ.2!AE334+РБ.2!AE345+РБ.2!AE356+РБ.2!AE367</f>
        <v>2139</v>
      </c>
      <c r="AF28" s="89">
        <f>РБ.2!AF323+РБ.2!AF334+РБ.2!AF345+РБ.2!AF356+РБ.2!AF367</f>
        <v>2461</v>
      </c>
      <c r="AG28" s="89">
        <f>РБ.2!AG323+РБ.2!AG334+РБ.2!AG345+РБ.2!AG356+РБ.2!AG367</f>
        <v>2829</v>
      </c>
      <c r="AH28" s="89">
        <f>РБ.2!AH323+РБ.2!AH334+РБ.2!AH345+РБ.2!AH356+РБ.2!AH367</f>
        <v>3255</v>
      </c>
      <c r="AI28" s="89">
        <f>РБ.2!AI323+РБ.2!AI334+РБ.2!AI345+РБ.2!AI356+РБ.2!AI367</f>
        <v>2618.6999999999998</v>
      </c>
      <c r="AJ28" s="89">
        <f>РБ.2!AJ323+РБ.2!AJ334+РБ.2!AJ345+РБ.2!AJ356+РБ.2!AJ367</f>
        <v>4135</v>
      </c>
      <c r="AK28" s="89">
        <f>РБ.2!AK323+РБ.2!AK334+РБ.2!AK345+РБ.2!AK356+РБ.2!AK367</f>
        <v>4755</v>
      </c>
      <c r="AL28" s="89">
        <f>РБ.2!AL323+РБ.2!AL334+РБ.2!AL345+РБ.2!AL356+РБ.2!AL367</f>
        <v>4922.1000000000004</v>
      </c>
      <c r="AM28" s="89">
        <f>РБ.2!AM323+РБ.2!AM334+РБ.2!AM345+РБ.2!AM356+РБ.2!AM367</f>
        <v>4965.6000000000004</v>
      </c>
      <c r="AN28" s="89"/>
      <c r="AO28" s="83">
        <f t="shared" si="34"/>
        <v>2064.9</v>
      </c>
      <c r="AP28" s="83">
        <f t="shared" si="35"/>
        <v>8091</v>
      </c>
      <c r="AQ28" s="83">
        <f t="shared" si="36"/>
        <v>35896.6</v>
      </c>
    </row>
    <row r="29" spans="1:43" hidden="1" outlineLevel="1">
      <c r="A29" s="147" t="s">
        <v>263</v>
      </c>
      <c r="C29" s="89">
        <f>SUM(C30:C31)</f>
        <v>82763</v>
      </c>
      <c r="D29" s="89">
        <f t="shared" ref="D29:AM29" si="37">SUM(D30:D31)</f>
        <v>83407.8</v>
      </c>
      <c r="E29" s="89">
        <f t="shared" si="37"/>
        <v>84151.8</v>
      </c>
      <c r="F29" s="89">
        <f t="shared" si="37"/>
        <v>85099.8</v>
      </c>
      <c r="G29" s="89">
        <f t="shared" si="37"/>
        <v>86073.8</v>
      </c>
      <c r="H29" s="89">
        <f t="shared" si="37"/>
        <v>87079.8</v>
      </c>
      <c r="I29" s="89">
        <f t="shared" si="37"/>
        <v>88121.8</v>
      </c>
      <c r="J29" s="89">
        <f t="shared" si="37"/>
        <v>89205.8</v>
      </c>
      <c r="K29" s="89">
        <f t="shared" si="37"/>
        <v>89999.6</v>
      </c>
      <c r="L29" s="89">
        <f t="shared" si="37"/>
        <v>91175.6</v>
      </c>
      <c r="M29" s="89">
        <f t="shared" si="37"/>
        <v>92421.6</v>
      </c>
      <c r="N29" s="89">
        <f t="shared" si="37"/>
        <v>93616.800000000017</v>
      </c>
      <c r="O29" s="89">
        <f t="shared" si="37"/>
        <v>94752</v>
      </c>
      <c r="P29" s="89">
        <f t="shared" si="37"/>
        <v>95279.6</v>
      </c>
      <c r="Q29" s="89">
        <f t="shared" si="37"/>
        <v>96356.400000000009</v>
      </c>
      <c r="R29" s="89">
        <f t="shared" si="37"/>
        <v>97754.400000000009</v>
      </c>
      <c r="S29" s="89">
        <f t="shared" si="37"/>
        <v>99226.400000000023</v>
      </c>
      <c r="T29" s="89">
        <f t="shared" si="37"/>
        <v>100781.40000000002</v>
      </c>
      <c r="U29" s="89">
        <f t="shared" si="37"/>
        <v>102431.40000000002</v>
      </c>
      <c r="V29" s="89">
        <f t="shared" si="37"/>
        <v>104186.40000000002</v>
      </c>
      <c r="W29" s="89">
        <f t="shared" si="37"/>
        <v>105501</v>
      </c>
      <c r="X29" s="89">
        <f t="shared" si="37"/>
        <v>107475</v>
      </c>
      <c r="Y29" s="89">
        <f t="shared" si="37"/>
        <v>109600</v>
      </c>
      <c r="Z29" s="89">
        <f t="shared" si="37"/>
        <v>111666.4</v>
      </c>
      <c r="AA29" s="89">
        <f t="shared" si="37"/>
        <v>113645.59999999999</v>
      </c>
      <c r="AB29" s="89">
        <f t="shared" si="37"/>
        <v>114706.79999999999</v>
      </c>
      <c r="AC29" s="89">
        <f t="shared" si="37"/>
        <v>116906</v>
      </c>
      <c r="AD29" s="89">
        <f t="shared" si="37"/>
        <v>119866</v>
      </c>
      <c r="AE29" s="89">
        <f t="shared" si="37"/>
        <v>123116</v>
      </c>
      <c r="AF29" s="89">
        <f t="shared" si="37"/>
        <v>126700</v>
      </c>
      <c r="AG29" s="89">
        <f t="shared" si="37"/>
        <v>130665</v>
      </c>
      <c r="AH29" s="89">
        <f t="shared" si="37"/>
        <v>135068</v>
      </c>
      <c r="AI29" s="89">
        <f t="shared" si="37"/>
        <v>138498.70000000001</v>
      </c>
      <c r="AJ29" s="89">
        <f t="shared" si="37"/>
        <v>143804.70000000001</v>
      </c>
      <c r="AK29" s="89">
        <f t="shared" si="37"/>
        <v>149742.70000000001</v>
      </c>
      <c r="AL29" s="89">
        <f t="shared" si="37"/>
        <v>155741.19999999998</v>
      </c>
      <c r="AM29" s="89">
        <f t="shared" si="37"/>
        <v>161673.19999999998</v>
      </c>
      <c r="AO29" s="83">
        <f>O29</f>
        <v>94752</v>
      </c>
      <c r="AP29" s="83">
        <f>AA29</f>
        <v>113645.59999999999</v>
      </c>
      <c r="AQ29" s="83">
        <f>AM29</f>
        <v>161673.19999999998</v>
      </c>
    </row>
    <row r="30" spans="1:43" hidden="1" outlineLevel="1">
      <c r="A30" s="181" t="s">
        <v>153</v>
      </c>
      <c r="B30" s="122" t="s">
        <v>158</v>
      </c>
      <c r="C30" s="89">
        <f>РБ.2!C260+РБ.2!C271+РБ.2!C282+РБ.2!C293+РБ.2!C304</f>
        <v>82763</v>
      </c>
      <c r="D30" s="89">
        <f>РБ.2!D260+РБ.2!D271+РБ.2!D282+РБ.2!D293+РБ.2!D304</f>
        <v>83107.8</v>
      </c>
      <c r="E30" s="89">
        <f>РБ.2!E260+РБ.2!E271+РБ.2!E282+РБ.2!E293+РБ.2!E304</f>
        <v>83799.8</v>
      </c>
      <c r="F30" s="89">
        <f>РБ.2!F260+РБ.2!F271+РБ.2!F282+РБ.2!F293+РБ.2!F304</f>
        <v>84671.8</v>
      </c>
      <c r="G30" s="89">
        <f>РБ.2!G260+РБ.2!G271+РБ.2!G282+РБ.2!G293+РБ.2!G304</f>
        <v>85552.8</v>
      </c>
      <c r="H30" s="89">
        <f>РБ.2!H260+РБ.2!H271+РБ.2!H282+РБ.2!H293+РБ.2!H304</f>
        <v>86444.800000000003</v>
      </c>
      <c r="I30" s="89">
        <f>РБ.2!I260+РБ.2!I271+РБ.2!I282+РБ.2!I293+РБ.2!I304</f>
        <v>87345.8</v>
      </c>
      <c r="J30" s="89">
        <f>РБ.2!J260+РБ.2!J271+РБ.2!J282+РБ.2!J293+РБ.2!J304</f>
        <v>88256.8</v>
      </c>
      <c r="K30" s="89">
        <f>РБ.2!K260+РБ.2!K271+РБ.2!K282+РБ.2!K293+РБ.2!K304</f>
        <v>88901.5</v>
      </c>
      <c r="L30" s="89">
        <f>РБ.2!L260+РБ.2!L271+РБ.2!L282+РБ.2!L293+РБ.2!L304</f>
        <v>89829.5</v>
      </c>
      <c r="M30" s="89">
        <f>РБ.2!M260+РБ.2!M271+РБ.2!M282+РБ.2!M293+РБ.2!M304</f>
        <v>90767.5</v>
      </c>
      <c r="N30" s="89">
        <f>РБ.2!N260+РБ.2!N271+РБ.2!N282+РБ.2!N293+РБ.2!N304</f>
        <v>91620.700000000012</v>
      </c>
      <c r="O30" s="89">
        <f>РБ.2!O260+РБ.2!O271+РБ.2!O282+РБ.2!O293+РБ.2!O304</f>
        <v>92387.1</v>
      </c>
      <c r="P30" s="89">
        <f>РБ.2!P260+РБ.2!P271+РБ.2!P282+РБ.2!P293+РБ.2!P304</f>
        <v>92773.5</v>
      </c>
      <c r="Q30" s="89">
        <f>РБ.2!Q260+РБ.2!Q271+РБ.2!Q282+РБ.2!Q293+РБ.2!Q304</f>
        <v>93550.3</v>
      </c>
      <c r="R30" s="89">
        <f>РБ.2!R260+РБ.2!R271+РБ.2!R282+РБ.2!R293+РБ.2!R304</f>
        <v>94529.3</v>
      </c>
      <c r="S30" s="89">
        <f>РБ.2!S260+РБ.2!S271+РБ.2!S282+РБ.2!S293+РБ.2!S304</f>
        <v>95519.300000000017</v>
      </c>
      <c r="T30" s="89">
        <f>РБ.2!T260+РБ.2!T271+РБ.2!T282+РБ.2!T293+РБ.2!T304</f>
        <v>96520.300000000017</v>
      </c>
      <c r="U30" s="89">
        <f>РБ.2!U260+РБ.2!U271+РБ.2!U282+РБ.2!U293+РБ.2!U304</f>
        <v>97531.300000000017</v>
      </c>
      <c r="V30" s="89">
        <f>РБ.2!V260+РБ.2!V271+РБ.2!V282+РБ.2!V293+РБ.2!V304</f>
        <v>98553.300000000017</v>
      </c>
      <c r="W30" s="89">
        <f>РБ.2!W260+РБ.2!W271+РБ.2!W282+РБ.2!W293+РБ.2!W304</f>
        <v>99277.1</v>
      </c>
      <c r="X30" s="89">
        <f>РБ.2!X260+РБ.2!X271+РБ.2!X282+РБ.2!X293+РБ.2!X304</f>
        <v>100319.1</v>
      </c>
      <c r="Y30" s="89">
        <f>РБ.2!Y260+РБ.2!Y271+РБ.2!Y282+РБ.2!Y293+РБ.2!Y304</f>
        <v>101372.1</v>
      </c>
      <c r="Z30" s="89">
        <f>РБ.2!Z260+РБ.2!Z271+РБ.2!Z282+РБ.2!Z293+РБ.2!Z304</f>
        <v>102329.7</v>
      </c>
      <c r="AA30" s="89">
        <f>РБ.2!AA260+РБ.2!AA271+РБ.2!AA282+РБ.2!AA293+РБ.2!AA304</f>
        <v>103189.7</v>
      </c>
      <c r="AB30" s="89">
        <f>РБ.2!AB260+РБ.2!AB271+РБ.2!AB282+РБ.2!AB293+РБ.2!AB304</f>
        <v>103623.7</v>
      </c>
      <c r="AC30" s="89">
        <f>РБ.2!AC260+РБ.2!AC271+РБ.2!AC282+РБ.2!AC293+РБ.2!AC304</f>
        <v>104494.9</v>
      </c>
      <c r="AD30" s="89">
        <f>РБ.2!AD260+РБ.2!AD271+РБ.2!AD282+РБ.2!AD293+РБ.2!AD304</f>
        <v>105593.9</v>
      </c>
      <c r="AE30" s="89">
        <f>РБ.2!AE260+РБ.2!AE271+РБ.2!AE282+РБ.2!AE293+РБ.2!AE304</f>
        <v>106704.9</v>
      </c>
      <c r="AF30" s="89">
        <f>РБ.2!AF260+РБ.2!AF271+РБ.2!AF282+РБ.2!AF293+РБ.2!AF304</f>
        <v>107827.9</v>
      </c>
      <c r="AG30" s="89">
        <f>РБ.2!AG260+РБ.2!AG271+РБ.2!AG282+РБ.2!AG293+РБ.2!AG304</f>
        <v>108963.9</v>
      </c>
      <c r="AH30" s="89">
        <f>РБ.2!AH260+РБ.2!AH271+РБ.2!AH282+РБ.2!AH293+РБ.2!AH304</f>
        <v>110111.9</v>
      </c>
      <c r="AI30" s="89">
        <f>РБ.2!AI260+РБ.2!AI271+РБ.2!AI282+РБ.2!AI293+РБ.2!AI304</f>
        <v>110923.9</v>
      </c>
      <c r="AJ30" s="89">
        <f>РБ.2!AJ260+РБ.2!AJ271+РБ.2!AJ282+РБ.2!AJ293+РБ.2!AJ304</f>
        <v>112094.9</v>
      </c>
      <c r="AK30" s="89">
        <f>РБ.2!AK260+РБ.2!AK271+РБ.2!AK282+РБ.2!AK293+РБ.2!AK304</f>
        <v>113277.9</v>
      </c>
      <c r="AL30" s="89">
        <f>РБ.2!AL260+РБ.2!AL271+РБ.2!AL282+РБ.2!AL293+РБ.2!AL304</f>
        <v>114354.29999999999</v>
      </c>
      <c r="AM30" s="89">
        <f>РБ.2!AM260+РБ.2!AM271+РБ.2!AM282+РБ.2!AM293+РБ.2!AM304</f>
        <v>115320.69999999998</v>
      </c>
      <c r="AN30" s="89"/>
      <c r="AO30" s="83">
        <f t="shared" ref="AO30:AO31" si="38">O30</f>
        <v>92387.1</v>
      </c>
      <c r="AP30" s="83">
        <f t="shared" ref="AP30:AP31" si="39">AA30</f>
        <v>103189.7</v>
      </c>
      <c r="AQ30" s="83">
        <f t="shared" ref="AQ30:AQ31" si="40">AM30</f>
        <v>115320.69999999998</v>
      </c>
    </row>
    <row r="31" spans="1:43" hidden="1" outlineLevel="1">
      <c r="A31" s="181" t="s">
        <v>154</v>
      </c>
      <c r="B31" s="122" t="s">
        <v>158</v>
      </c>
      <c r="C31" s="89">
        <f>РБ.2!C321+РБ.2!C332+РБ.2!C343+РБ.2!C354+РБ.2!C365</f>
        <v>0</v>
      </c>
      <c r="D31" s="89">
        <f>РБ.2!D321+РБ.2!D332+РБ.2!D343+РБ.2!D354+РБ.2!D365</f>
        <v>300</v>
      </c>
      <c r="E31" s="89">
        <f>РБ.2!E321+РБ.2!E332+РБ.2!E343+РБ.2!E354+РБ.2!E365</f>
        <v>352</v>
      </c>
      <c r="F31" s="89">
        <f>РБ.2!F321+РБ.2!F332+РБ.2!F343+РБ.2!F354+РБ.2!F365</f>
        <v>428</v>
      </c>
      <c r="G31" s="89">
        <f>РБ.2!G321+РБ.2!G332+РБ.2!G343+РБ.2!G354+РБ.2!G365</f>
        <v>521</v>
      </c>
      <c r="H31" s="89">
        <f>РБ.2!H321+РБ.2!H332+РБ.2!H343+РБ.2!H354+РБ.2!H365</f>
        <v>635</v>
      </c>
      <c r="I31" s="89">
        <f>РБ.2!I321+РБ.2!I332+РБ.2!I343+РБ.2!I354+РБ.2!I365</f>
        <v>776</v>
      </c>
      <c r="J31" s="89">
        <f>РБ.2!J321+РБ.2!J332+РБ.2!J343+РБ.2!J354+РБ.2!J365</f>
        <v>949</v>
      </c>
      <c r="K31" s="89">
        <f>РБ.2!K321+РБ.2!K332+РБ.2!K343+РБ.2!K354+РБ.2!K365</f>
        <v>1098.0999999999999</v>
      </c>
      <c r="L31" s="89">
        <f>РБ.2!L321+РБ.2!L332+РБ.2!L343+РБ.2!L354+РБ.2!L365</f>
        <v>1346.1</v>
      </c>
      <c r="M31" s="89">
        <f>РБ.2!M321+РБ.2!M332+РБ.2!M343+РБ.2!M354+РБ.2!M365</f>
        <v>1654.1</v>
      </c>
      <c r="N31" s="89">
        <f>РБ.2!N321+РБ.2!N332+РБ.2!N343+РБ.2!N354+РБ.2!N365</f>
        <v>1996.1</v>
      </c>
      <c r="O31" s="89">
        <f>РБ.2!O321+РБ.2!O332+РБ.2!O343+РБ.2!O354+РБ.2!O365</f>
        <v>2364.8999999999996</v>
      </c>
      <c r="P31" s="89">
        <f>РБ.2!P321+РБ.2!P332+РБ.2!P343+РБ.2!P354+РБ.2!P365</f>
        <v>2506.1000000000004</v>
      </c>
      <c r="Q31" s="89">
        <f>РБ.2!Q321+РБ.2!Q332+РБ.2!Q343+РБ.2!Q354+РБ.2!Q365</f>
        <v>2806.1000000000004</v>
      </c>
      <c r="R31" s="89">
        <f>РБ.2!R321+РБ.2!R332+РБ.2!R343+РБ.2!R354+РБ.2!R365</f>
        <v>3225.1000000000004</v>
      </c>
      <c r="S31" s="89">
        <f>РБ.2!S321+РБ.2!S332+РБ.2!S343+РБ.2!S354+РБ.2!S365</f>
        <v>3707.1000000000004</v>
      </c>
      <c r="T31" s="89">
        <f>РБ.2!T321+РБ.2!T332+РБ.2!T343+РБ.2!T354+РБ.2!T365</f>
        <v>4261.1000000000004</v>
      </c>
      <c r="U31" s="89">
        <f>РБ.2!U321+РБ.2!U332+РБ.2!U343+РБ.2!U354+РБ.2!U365</f>
        <v>4900.1000000000004</v>
      </c>
      <c r="V31" s="89">
        <f>РБ.2!V321+РБ.2!V332+РБ.2!V343+РБ.2!V354+РБ.2!V365</f>
        <v>5633.0999999999995</v>
      </c>
      <c r="W31" s="89">
        <f>РБ.2!W321+РБ.2!W332+РБ.2!W343+РБ.2!W354+РБ.2!W365</f>
        <v>6223.9</v>
      </c>
      <c r="X31" s="89">
        <f>РБ.2!X321+РБ.2!X332+РБ.2!X343+РБ.2!X354+РБ.2!X365</f>
        <v>7155.9</v>
      </c>
      <c r="Y31" s="89">
        <f>РБ.2!Y321+РБ.2!Y332+РБ.2!Y343+РБ.2!Y354+РБ.2!Y365</f>
        <v>8227.9</v>
      </c>
      <c r="Z31" s="89">
        <f>РБ.2!Z321+РБ.2!Z332+РБ.2!Z343+РБ.2!Z354+РБ.2!Z365</f>
        <v>9336.7000000000007</v>
      </c>
      <c r="AA31" s="89">
        <f>РБ.2!AA321+РБ.2!AA332+РБ.2!AA343+РБ.2!AA354+РБ.2!AA365</f>
        <v>10455.9</v>
      </c>
      <c r="AB31" s="89">
        <f>РБ.2!AB321+РБ.2!AB332+РБ.2!AB343+РБ.2!AB354+РБ.2!AB365</f>
        <v>11083.099999999999</v>
      </c>
      <c r="AC31" s="89">
        <f>РБ.2!AC321+РБ.2!AC332+РБ.2!AC343+РБ.2!AC354+РБ.2!AC365</f>
        <v>12411.1</v>
      </c>
      <c r="AD31" s="89">
        <f>РБ.2!AD321+РБ.2!AD332+РБ.2!AD343+РБ.2!AD354+РБ.2!AD365</f>
        <v>14272.1</v>
      </c>
      <c r="AE31" s="89">
        <f>РБ.2!AE321+РБ.2!AE332+РБ.2!AE343+РБ.2!AE354+РБ.2!AE365</f>
        <v>16411.099999999999</v>
      </c>
      <c r="AF31" s="89">
        <f>РБ.2!AF321+РБ.2!AF332+РБ.2!AF343+РБ.2!AF354+РБ.2!AF365</f>
        <v>18872.099999999999</v>
      </c>
      <c r="AG31" s="89">
        <f>РБ.2!AG321+РБ.2!AG332+РБ.2!AG343+РБ.2!AG354+РБ.2!AG365</f>
        <v>21701.1</v>
      </c>
      <c r="AH31" s="89">
        <f>РБ.2!AH321+РБ.2!AH332+РБ.2!AH343+РБ.2!AH354+РБ.2!AH365</f>
        <v>24956.1</v>
      </c>
      <c r="AI31" s="89">
        <f>РБ.2!AI321+РБ.2!AI332+РБ.2!AI343+РБ.2!AI354+РБ.2!AI365</f>
        <v>27574.800000000003</v>
      </c>
      <c r="AJ31" s="89">
        <f>РБ.2!AJ321+РБ.2!AJ332+РБ.2!AJ343+РБ.2!AJ354+РБ.2!AJ365</f>
        <v>31709.800000000003</v>
      </c>
      <c r="AK31" s="89">
        <f>РБ.2!AK321+РБ.2!AK332+РБ.2!AK343+РБ.2!AK354+РБ.2!AK365</f>
        <v>36464.800000000003</v>
      </c>
      <c r="AL31" s="89">
        <f>РБ.2!AL321+РБ.2!AL332+РБ.2!AL343+РБ.2!AL354+РБ.2!AL365</f>
        <v>41386.9</v>
      </c>
      <c r="AM31" s="89">
        <f>РБ.2!AM321+РБ.2!AM332+РБ.2!AM343+РБ.2!AM354+РБ.2!AM365</f>
        <v>46352.5</v>
      </c>
      <c r="AN31" s="89"/>
      <c r="AO31" s="83">
        <f t="shared" si="38"/>
        <v>2364.8999999999996</v>
      </c>
      <c r="AP31" s="83">
        <f t="shared" si="39"/>
        <v>10455.9</v>
      </c>
      <c r="AQ31" s="83">
        <f t="shared" si="40"/>
        <v>46352.5</v>
      </c>
    </row>
    <row r="32" spans="1:43" hidden="1" outlineLevel="1">
      <c r="A32" s="147" t="s">
        <v>265</v>
      </c>
      <c r="B32" s="122" t="s">
        <v>249</v>
      </c>
      <c r="C32" s="89"/>
      <c r="D32" s="125">
        <v>0</v>
      </c>
      <c r="E32" s="125">
        <v>0</v>
      </c>
      <c r="F32" s="125">
        <v>0</v>
      </c>
      <c r="G32" s="125">
        <v>0</v>
      </c>
      <c r="H32" s="125">
        <v>0</v>
      </c>
      <c r="I32" s="125">
        <v>0</v>
      </c>
      <c r="J32" s="125">
        <v>0</v>
      </c>
      <c r="K32" s="125">
        <v>0</v>
      </c>
      <c r="L32" s="125">
        <v>0</v>
      </c>
      <c r="M32" s="125">
        <v>0</v>
      </c>
      <c r="N32" s="125">
        <v>0</v>
      </c>
      <c r="O32" s="125">
        <v>0</v>
      </c>
      <c r="P32" s="125">
        <v>0</v>
      </c>
      <c r="Q32" s="125">
        <v>0</v>
      </c>
      <c r="R32" s="125">
        <v>0</v>
      </c>
      <c r="S32" s="125">
        <v>0</v>
      </c>
      <c r="T32" s="125">
        <v>0</v>
      </c>
      <c r="U32" s="125">
        <v>0</v>
      </c>
      <c r="V32" s="125">
        <v>0</v>
      </c>
      <c r="W32" s="125">
        <v>0</v>
      </c>
      <c r="X32" s="125">
        <v>0</v>
      </c>
      <c r="Y32" s="125">
        <v>0</v>
      </c>
      <c r="Z32" s="125">
        <v>0</v>
      </c>
      <c r="AA32" s="125">
        <v>0</v>
      </c>
      <c r="AB32" s="125">
        <v>0</v>
      </c>
      <c r="AC32" s="125">
        <v>0</v>
      </c>
      <c r="AD32" s="125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25">
        <v>0</v>
      </c>
      <c r="AK32" s="125">
        <v>0</v>
      </c>
      <c r="AL32" s="125">
        <v>0</v>
      </c>
      <c r="AM32" s="125">
        <v>0</v>
      </c>
      <c r="AN32" s="89"/>
      <c r="AO32" s="89"/>
      <c r="AP32" s="89"/>
      <c r="AQ32" s="89"/>
    </row>
    <row r="33" spans="1:43" hidden="1" outlineLevel="1">
      <c r="A33" s="147" t="s">
        <v>264</v>
      </c>
      <c r="B33" s="122" t="s">
        <v>249</v>
      </c>
      <c r="C33" s="187"/>
      <c r="D33" s="144">
        <v>0.57996930995734808</v>
      </c>
      <c r="E33" s="144">
        <v>0.57996930995734808</v>
      </c>
      <c r="F33" s="144">
        <v>0.57996930995734808</v>
      </c>
      <c r="G33" s="144">
        <v>0.57996930995734808</v>
      </c>
      <c r="H33" s="144">
        <v>0.57996930995734808</v>
      </c>
      <c r="I33" s="144">
        <v>0.57996930995734808</v>
      </c>
      <c r="J33" s="144">
        <v>0.57996930995734808</v>
      </c>
      <c r="K33" s="144">
        <v>0.57996930995734808</v>
      </c>
      <c r="L33" s="144">
        <v>0.57996930995734808</v>
      </c>
      <c r="M33" s="144">
        <v>0.57996930995734808</v>
      </c>
      <c r="N33" s="144">
        <v>0.57996930995734808</v>
      </c>
      <c r="O33" s="144">
        <v>0.57996930995734808</v>
      </c>
      <c r="P33" s="144">
        <v>0.57996930995734808</v>
      </c>
      <c r="Q33" s="144">
        <v>0.57996930995734808</v>
      </c>
      <c r="R33" s="144">
        <v>0.57996930995734808</v>
      </c>
      <c r="S33" s="144">
        <v>0.57996930995734808</v>
      </c>
      <c r="T33" s="144">
        <v>0.57996930995734808</v>
      </c>
      <c r="U33" s="144">
        <v>0.57996930995734808</v>
      </c>
      <c r="V33" s="144">
        <v>0.57996930995734808</v>
      </c>
      <c r="W33" s="144">
        <v>0.57996930995734808</v>
      </c>
      <c r="X33" s="144">
        <v>0.57996930995734808</v>
      </c>
      <c r="Y33" s="144">
        <v>0.57996930995734808</v>
      </c>
      <c r="Z33" s="144">
        <v>0.57996930995734808</v>
      </c>
      <c r="AA33" s="144">
        <v>0.57996930995734808</v>
      </c>
      <c r="AB33" s="144">
        <v>0.57996930995734808</v>
      </c>
      <c r="AC33" s="144">
        <v>0.57996930995734808</v>
      </c>
      <c r="AD33" s="144">
        <v>0.57996930995734808</v>
      </c>
      <c r="AE33" s="144">
        <v>0.57996930995734808</v>
      </c>
      <c r="AF33" s="144">
        <v>0.57996930995734808</v>
      </c>
      <c r="AG33" s="144">
        <v>0.57996930995734808</v>
      </c>
      <c r="AH33" s="144">
        <v>0.57996930995734808</v>
      </c>
      <c r="AI33" s="144">
        <v>0.57996930995734808</v>
      </c>
      <c r="AJ33" s="144">
        <v>0.57996930995734808</v>
      </c>
      <c r="AK33" s="144">
        <v>0.57996930995734808</v>
      </c>
      <c r="AL33" s="144">
        <v>0.57996930995734808</v>
      </c>
      <c r="AM33" s="144">
        <v>0.57996930995734808</v>
      </c>
      <c r="AN33" s="89"/>
      <c r="AO33" s="89"/>
      <c r="AP33" s="89"/>
      <c r="AQ33" s="89"/>
    </row>
    <row r="34" spans="1:43" hidden="1" outlineLevel="1">
      <c r="A34" s="147" t="s">
        <v>271</v>
      </c>
      <c r="B34" s="122" t="s">
        <v>254</v>
      </c>
      <c r="C34" s="89"/>
      <c r="D34" s="89">
        <f>D35+D36</f>
        <v>48.373964211060496</v>
      </c>
      <c r="E34" s="89">
        <f t="shared" ref="E34" si="41">E35+E36</f>
        <v>48.80546137766877</v>
      </c>
      <c r="F34" s="89">
        <f t="shared" ref="F34" si="42">F35+F36</f>
        <v>49.355272283508334</v>
      </c>
      <c r="G34" s="89">
        <f t="shared" ref="G34" si="43">G35+G36</f>
        <v>49.920162391406791</v>
      </c>
      <c r="H34" s="89">
        <f t="shared" ref="H34" si="44">H35+H36</f>
        <v>50.503611517223881</v>
      </c>
      <c r="I34" s="89">
        <f t="shared" ref="I34" si="45">I35+I36</f>
        <v>51.107939538199439</v>
      </c>
      <c r="J34" s="89">
        <f t="shared" ref="J34" si="46">J35+J36</f>
        <v>51.736626270193206</v>
      </c>
      <c r="K34" s="89">
        <f t="shared" ref="K34" si="47">K35+K36</f>
        <v>52.197005908437347</v>
      </c>
      <c r="L34" s="89">
        <f t="shared" ref="L34" si="48">L35+L36</f>
        <v>52.879049816947187</v>
      </c>
      <c r="M34" s="89">
        <f t="shared" ref="M34" si="49">M35+M36</f>
        <v>53.601691577154043</v>
      </c>
      <c r="N34" s="89">
        <f t="shared" ref="N34" si="50">N35+N36</f>
        <v>54.29487089641507</v>
      </c>
      <c r="O34" s="89">
        <f t="shared" ref="O34" si="51">O35+O36</f>
        <v>54.953252057078643</v>
      </c>
      <c r="P34" s="89">
        <f t="shared" ref="P34" si="52">P35+P36</f>
        <v>55.259243865012145</v>
      </c>
      <c r="Q34" s="89">
        <f t="shared" ref="Q34" si="53">Q35+Q36</f>
        <v>55.883754817974221</v>
      </c>
      <c r="R34" s="89">
        <f t="shared" ref="R34" si="54">R35+R36</f>
        <v>56.694551913294589</v>
      </c>
      <c r="S34" s="89">
        <f t="shared" ref="S34" si="55">S35+S36</f>
        <v>57.548266737551813</v>
      </c>
      <c r="T34" s="89">
        <f t="shared" ref="T34" si="56">T35+T36</f>
        <v>58.450119014535495</v>
      </c>
      <c r="U34" s="89">
        <f t="shared" ref="U34" si="57">U35+U36</f>
        <v>59.407068375965117</v>
      </c>
      <c r="V34" s="89">
        <f t="shared" ref="V34" si="58">V35+V36</f>
        <v>60.424914514940262</v>
      </c>
      <c r="W34" s="89">
        <f t="shared" ref="W34" si="59">W35+W36</f>
        <v>61.187342169810179</v>
      </c>
      <c r="X34" s="89">
        <f t="shared" ref="X34" si="60">X35+X36</f>
        <v>62.332201587665985</v>
      </c>
      <c r="Y34" s="89">
        <f t="shared" ref="Y34" si="61">Y35+Y36</f>
        <v>63.564636371325349</v>
      </c>
      <c r="Z34" s="89">
        <f t="shared" ref="Z34" si="62">Z35+Z36</f>
        <v>64.763084953421213</v>
      </c>
      <c r="AA34" s="89">
        <f t="shared" ref="AA34" si="63">AA35+AA36</f>
        <v>65.910960211688803</v>
      </c>
      <c r="AB34" s="89">
        <f t="shared" ref="AB34" si="64">AB35+AB36</f>
        <v>66.526423643415526</v>
      </c>
      <c r="AC34" s="89">
        <f t="shared" ref="AC34" si="65">AC35+AC36</f>
        <v>67.801892149873737</v>
      </c>
      <c r="AD34" s="89">
        <f t="shared" ref="AD34" si="66">AD35+AD36</f>
        <v>69.518601307347495</v>
      </c>
      <c r="AE34" s="89">
        <f t="shared" ref="AE34" si="67">AE35+AE36</f>
        <v>71.403501564708876</v>
      </c>
      <c r="AF34" s="89">
        <f t="shared" ref="AF34" si="68">AF35+AF36</f>
        <v>73.482111571596008</v>
      </c>
      <c r="AG34" s="89">
        <f t="shared" ref="AG34" si="69">AG35+AG36</f>
        <v>75.781689885576881</v>
      </c>
      <c r="AH34" s="89">
        <f t="shared" ref="AH34" si="70">AH35+AH36</f>
        <v>78.33529475731909</v>
      </c>
      <c r="AI34" s="89">
        <f t="shared" ref="AI34" si="71">AI35+AI36</f>
        <v>80.324995468989769</v>
      </c>
      <c r="AJ34" s="89">
        <f t="shared" ref="AJ34" si="72">AJ35+AJ36</f>
        <v>83.402312627623459</v>
      </c>
      <c r="AK34" s="89">
        <f t="shared" ref="AK34" si="73">AK35+AK36</f>
        <v>86.846170390150192</v>
      </c>
      <c r="AL34" s="89">
        <f t="shared" ref="AL34" si="74">AL35+AL36</f>
        <v>90.325116295929334</v>
      </c>
      <c r="AM34" s="89">
        <f t="shared" ref="AM34" si="75">AM35+AM36</f>
        <v>93.765494242596318</v>
      </c>
      <c r="AN34" s="89"/>
      <c r="AO34" s="83">
        <f t="shared" ref="AO34" si="76">SUM(D34:O34)</f>
        <v>617.72890784529318</v>
      </c>
      <c r="AP34" s="83">
        <f t="shared" ref="AP34" si="77">SUM(P34:AA34)</f>
        <v>721.42614453318515</v>
      </c>
      <c r="AQ34" s="83">
        <f t="shared" ref="AQ34" si="78">SUM(AB34:AM34)</f>
        <v>937.51360390512673</v>
      </c>
    </row>
    <row r="35" spans="1:43" hidden="1" outlineLevel="1">
      <c r="A35" s="184" t="s">
        <v>266</v>
      </c>
      <c r="B35" s="122" t="s">
        <v>254</v>
      </c>
      <c r="C35" s="89"/>
      <c r="D35" s="89">
        <f>D26*D32/1000</f>
        <v>0</v>
      </c>
      <c r="E35" s="89">
        <f>E26*E32/1000</f>
        <v>0</v>
      </c>
      <c r="F35" s="89">
        <f t="shared" ref="F35:AM35" si="79">F26*F32/1000</f>
        <v>0</v>
      </c>
      <c r="G35" s="89">
        <f t="shared" si="79"/>
        <v>0</v>
      </c>
      <c r="H35" s="89">
        <f t="shared" si="79"/>
        <v>0</v>
      </c>
      <c r="I35" s="89">
        <f t="shared" si="79"/>
        <v>0</v>
      </c>
      <c r="J35" s="89">
        <f t="shared" si="79"/>
        <v>0</v>
      </c>
      <c r="K35" s="89">
        <f t="shared" si="79"/>
        <v>0</v>
      </c>
      <c r="L35" s="89">
        <f t="shared" si="79"/>
        <v>0</v>
      </c>
      <c r="M35" s="89">
        <f t="shared" si="79"/>
        <v>0</v>
      </c>
      <c r="N35" s="89">
        <f t="shared" si="79"/>
        <v>0</v>
      </c>
      <c r="O35" s="89">
        <f t="shared" si="79"/>
        <v>0</v>
      </c>
      <c r="P35" s="89">
        <f t="shared" si="79"/>
        <v>0</v>
      </c>
      <c r="Q35" s="89">
        <f t="shared" si="79"/>
        <v>0</v>
      </c>
      <c r="R35" s="89">
        <f t="shared" si="79"/>
        <v>0</v>
      </c>
      <c r="S35" s="89">
        <f t="shared" si="79"/>
        <v>0</v>
      </c>
      <c r="T35" s="89">
        <f t="shared" si="79"/>
        <v>0</v>
      </c>
      <c r="U35" s="89">
        <f t="shared" si="79"/>
        <v>0</v>
      </c>
      <c r="V35" s="89">
        <f t="shared" si="79"/>
        <v>0</v>
      </c>
      <c r="W35" s="89">
        <f t="shared" si="79"/>
        <v>0</v>
      </c>
      <c r="X35" s="89">
        <f t="shared" si="79"/>
        <v>0</v>
      </c>
      <c r="Y35" s="89">
        <f t="shared" si="79"/>
        <v>0</v>
      </c>
      <c r="Z35" s="89">
        <f t="shared" si="79"/>
        <v>0</v>
      </c>
      <c r="AA35" s="89">
        <f t="shared" si="79"/>
        <v>0</v>
      </c>
      <c r="AB35" s="89">
        <f t="shared" si="79"/>
        <v>0</v>
      </c>
      <c r="AC35" s="89">
        <f t="shared" si="79"/>
        <v>0</v>
      </c>
      <c r="AD35" s="89">
        <f t="shared" si="79"/>
        <v>0</v>
      </c>
      <c r="AE35" s="89">
        <f t="shared" si="79"/>
        <v>0</v>
      </c>
      <c r="AF35" s="89">
        <f t="shared" si="79"/>
        <v>0</v>
      </c>
      <c r="AG35" s="89">
        <f t="shared" si="79"/>
        <v>0</v>
      </c>
      <c r="AH35" s="89">
        <f t="shared" si="79"/>
        <v>0</v>
      </c>
      <c r="AI35" s="89">
        <f t="shared" si="79"/>
        <v>0</v>
      </c>
      <c r="AJ35" s="89">
        <f t="shared" si="79"/>
        <v>0</v>
      </c>
      <c r="AK35" s="89">
        <f t="shared" si="79"/>
        <v>0</v>
      </c>
      <c r="AL35" s="89">
        <f t="shared" si="79"/>
        <v>0</v>
      </c>
      <c r="AM35" s="89">
        <f t="shared" si="79"/>
        <v>0</v>
      </c>
      <c r="AN35" s="89"/>
      <c r="AO35" s="83">
        <f t="shared" ref="AO35" si="80">SUM(D35:O35)</f>
        <v>0</v>
      </c>
      <c r="AP35" s="83">
        <f t="shared" ref="AP35" si="81">SUM(P35:AA35)</f>
        <v>0</v>
      </c>
      <c r="AQ35" s="83">
        <f t="shared" ref="AQ35" si="82">SUM(AB35:AM35)</f>
        <v>0</v>
      </c>
    </row>
    <row r="36" spans="1:43" hidden="1" outlineLevel="1">
      <c r="A36" s="184" t="s">
        <v>267</v>
      </c>
      <c r="B36" s="122" t="s">
        <v>254</v>
      </c>
      <c r="C36" s="89"/>
      <c r="D36" s="89">
        <f>D29*D33/1000</f>
        <v>48.373964211060496</v>
      </c>
      <c r="E36" s="89">
        <f t="shared" ref="E36:AM36" si="83">E29*E33/1000</f>
        <v>48.80546137766877</v>
      </c>
      <c r="F36" s="89">
        <f t="shared" si="83"/>
        <v>49.355272283508334</v>
      </c>
      <c r="G36" s="89">
        <f t="shared" si="83"/>
        <v>49.920162391406791</v>
      </c>
      <c r="H36" s="89">
        <f t="shared" si="83"/>
        <v>50.503611517223881</v>
      </c>
      <c r="I36" s="89">
        <f t="shared" si="83"/>
        <v>51.107939538199439</v>
      </c>
      <c r="J36" s="89">
        <f t="shared" si="83"/>
        <v>51.736626270193206</v>
      </c>
      <c r="K36" s="89">
        <f t="shared" si="83"/>
        <v>52.197005908437347</v>
      </c>
      <c r="L36" s="89">
        <f t="shared" si="83"/>
        <v>52.879049816947187</v>
      </c>
      <c r="M36" s="89">
        <f t="shared" si="83"/>
        <v>53.601691577154043</v>
      </c>
      <c r="N36" s="89">
        <f t="shared" si="83"/>
        <v>54.29487089641507</v>
      </c>
      <c r="O36" s="89">
        <f t="shared" si="83"/>
        <v>54.953252057078643</v>
      </c>
      <c r="P36" s="89">
        <f t="shared" si="83"/>
        <v>55.259243865012145</v>
      </c>
      <c r="Q36" s="89">
        <f t="shared" si="83"/>
        <v>55.883754817974221</v>
      </c>
      <c r="R36" s="89">
        <f t="shared" si="83"/>
        <v>56.694551913294589</v>
      </c>
      <c r="S36" s="89">
        <f t="shared" si="83"/>
        <v>57.548266737551813</v>
      </c>
      <c r="T36" s="89">
        <f t="shared" si="83"/>
        <v>58.450119014535495</v>
      </c>
      <c r="U36" s="89">
        <f t="shared" si="83"/>
        <v>59.407068375965117</v>
      </c>
      <c r="V36" s="89">
        <f t="shared" si="83"/>
        <v>60.424914514940262</v>
      </c>
      <c r="W36" s="89">
        <f t="shared" si="83"/>
        <v>61.187342169810179</v>
      </c>
      <c r="X36" s="89">
        <f t="shared" si="83"/>
        <v>62.332201587665985</v>
      </c>
      <c r="Y36" s="89">
        <f t="shared" si="83"/>
        <v>63.564636371325349</v>
      </c>
      <c r="Z36" s="89">
        <f t="shared" si="83"/>
        <v>64.763084953421213</v>
      </c>
      <c r="AA36" s="89">
        <f t="shared" si="83"/>
        <v>65.910960211688803</v>
      </c>
      <c r="AB36" s="89">
        <f t="shared" si="83"/>
        <v>66.526423643415526</v>
      </c>
      <c r="AC36" s="89">
        <f t="shared" si="83"/>
        <v>67.801892149873737</v>
      </c>
      <c r="AD36" s="89">
        <f t="shared" si="83"/>
        <v>69.518601307347495</v>
      </c>
      <c r="AE36" s="89">
        <f t="shared" si="83"/>
        <v>71.403501564708876</v>
      </c>
      <c r="AF36" s="89">
        <f t="shared" si="83"/>
        <v>73.482111571596008</v>
      </c>
      <c r="AG36" s="89">
        <f t="shared" si="83"/>
        <v>75.781689885576881</v>
      </c>
      <c r="AH36" s="89">
        <f t="shared" si="83"/>
        <v>78.33529475731909</v>
      </c>
      <c r="AI36" s="89">
        <f t="shared" si="83"/>
        <v>80.324995468989769</v>
      </c>
      <c r="AJ36" s="89">
        <f t="shared" si="83"/>
        <v>83.402312627623459</v>
      </c>
      <c r="AK36" s="89">
        <f t="shared" si="83"/>
        <v>86.846170390150192</v>
      </c>
      <c r="AL36" s="89">
        <f t="shared" si="83"/>
        <v>90.325116295929334</v>
      </c>
      <c r="AM36" s="89">
        <f t="shared" si="83"/>
        <v>93.765494242596318</v>
      </c>
      <c r="AN36" s="89"/>
      <c r="AO36" s="83">
        <f t="shared" ref="AO36:AO37" si="84">SUM(D36:O36)</f>
        <v>617.72890784529318</v>
      </c>
      <c r="AP36" s="83">
        <f t="shared" ref="AP36:AP37" si="85">SUM(P36:AA36)</f>
        <v>721.42614453318515</v>
      </c>
      <c r="AQ36" s="83">
        <f t="shared" ref="AQ36:AQ37" si="86">SUM(AB36:AM36)</f>
        <v>937.51360390512673</v>
      </c>
    </row>
    <row r="37" spans="1:43" hidden="1" outlineLevel="1">
      <c r="A37" s="147" t="s">
        <v>260</v>
      </c>
      <c r="B37" s="122" t="s">
        <v>254</v>
      </c>
      <c r="C37" s="89"/>
      <c r="D37" s="89">
        <f>-'OPEX+CAPEX'!I222</f>
        <v>-13.85357142857143</v>
      </c>
      <c r="E37" s="89">
        <f>-'OPEX+CAPEX'!J222</f>
        <v>-27.803571428571431</v>
      </c>
      <c r="F37" s="89">
        <f>-'OPEX+CAPEX'!K222</f>
        <v>-35.035714285714292</v>
      </c>
      <c r="G37" s="89">
        <f>-'OPEX+CAPEX'!L222</f>
        <v>-35.397321428571431</v>
      </c>
      <c r="H37" s="89">
        <f>-'OPEX+CAPEX'!M222</f>
        <v>-35.839285714285715</v>
      </c>
      <c r="I37" s="89">
        <f>-'OPEX+CAPEX'!N222</f>
        <v>-36.200892857142861</v>
      </c>
      <c r="J37" s="89">
        <f>-'OPEX+CAPEX'!O222</f>
        <v>-36.602678571428569</v>
      </c>
      <c r="K37" s="89">
        <f>-'OPEX+CAPEX'!P222</f>
        <v>-25.903124999999999</v>
      </c>
      <c r="L37" s="89">
        <f>-'OPEX+CAPEX'!Q222</f>
        <v>-37.285714285714292</v>
      </c>
      <c r="M37" s="89">
        <f>-'OPEX+CAPEX'!R222</f>
        <v>-37.6875</v>
      </c>
      <c r="N37" s="89">
        <f>-'OPEX+CAPEX'!S222</f>
        <v>-34.280357142857142</v>
      </c>
      <c r="O37" s="89">
        <f>-'OPEX+CAPEX'!T222</f>
        <v>-30.792857142857148</v>
      </c>
      <c r="P37" s="89">
        <f>-'OPEX+CAPEX'!U222</f>
        <v>-15.525</v>
      </c>
      <c r="Q37" s="89">
        <f>-'OPEX+CAPEX'!V222</f>
        <v>-31.210714285714289</v>
      </c>
      <c r="R37" s="89">
        <f>-'OPEX+CAPEX'!W222</f>
        <v>-39.334821428571431</v>
      </c>
      <c r="S37" s="89">
        <f>-'OPEX+CAPEX'!X222</f>
        <v>-39.776785714285715</v>
      </c>
      <c r="T37" s="89">
        <f>-'OPEX+CAPEX'!Y222</f>
        <v>-40.21875</v>
      </c>
      <c r="U37" s="89">
        <f>-'OPEX+CAPEX'!Z222</f>
        <v>-40.620535714285715</v>
      </c>
      <c r="V37" s="89">
        <f>-'OPEX+CAPEX'!AA222</f>
        <v>-41.0625</v>
      </c>
      <c r="W37" s="89">
        <f>-'OPEX+CAPEX'!AB222</f>
        <v>-29.081250000000001</v>
      </c>
      <c r="X37" s="89">
        <f>-'OPEX+CAPEX'!AC222</f>
        <v>-41.866071428571431</v>
      </c>
      <c r="Y37" s="89">
        <f>-'OPEX+CAPEX'!AD222</f>
        <v>-42.308035714285715</v>
      </c>
      <c r="Z37" s="89">
        <f>-'OPEX+CAPEX'!AE222</f>
        <v>-38.475000000000001</v>
      </c>
      <c r="AA37" s="89">
        <f>-'OPEX+CAPEX'!AF222</f>
        <v>-34.553571428571438</v>
      </c>
      <c r="AB37" s="89">
        <f>-'OPEX+CAPEX'!AG222</f>
        <v>-17.4375</v>
      </c>
      <c r="AC37" s="89">
        <f>-'OPEX+CAPEX'!AH222</f>
        <v>-35.003571428571433</v>
      </c>
      <c r="AD37" s="89">
        <f>-'OPEX+CAPEX'!AI222</f>
        <v>-44.15625</v>
      </c>
      <c r="AE37" s="89">
        <f>-'OPEX+CAPEX'!AJ222</f>
        <v>-44.638392857142861</v>
      </c>
      <c r="AF37" s="89">
        <f>-'OPEX+CAPEX'!AK222</f>
        <v>-45.120535714285715</v>
      </c>
      <c r="AG37" s="89">
        <f>-'OPEX+CAPEX'!AL222</f>
        <v>-45.642857142857146</v>
      </c>
      <c r="AH37" s="89">
        <f>-'OPEX+CAPEX'!AM222</f>
        <v>-46.125</v>
      </c>
      <c r="AI37" s="89">
        <f>-'OPEX+CAPEX'!AN222</f>
        <v>-32.625</v>
      </c>
      <c r="AJ37" s="89">
        <f>-'OPEX+CAPEX'!AO222</f>
        <v>-47.049107142857146</v>
      </c>
      <c r="AK37" s="89">
        <f>-'OPEX+CAPEX'!AP222</f>
        <v>-47.53125</v>
      </c>
      <c r="AL37" s="89">
        <f>-'OPEX+CAPEX'!AQ222</f>
        <v>-43.248214285714283</v>
      </c>
      <c r="AM37" s="89">
        <f>-'OPEX+CAPEX'!AR222</f>
        <v>-38.828571428571436</v>
      </c>
      <c r="AN37" s="89"/>
      <c r="AO37" s="83">
        <f t="shared" si="84"/>
        <v>-386.6825892857143</v>
      </c>
      <c r="AP37" s="83">
        <f t="shared" si="85"/>
        <v>-434.0330357142858</v>
      </c>
      <c r="AQ37" s="83">
        <f t="shared" si="86"/>
        <v>-487.40625</v>
      </c>
    </row>
    <row r="38" spans="1:43" hidden="1" outlineLevel="1">
      <c r="A38" s="147" t="s">
        <v>178</v>
      </c>
      <c r="B38" s="122" t="s">
        <v>254</v>
      </c>
      <c r="C38" s="89"/>
      <c r="D38" s="89">
        <f t="shared" ref="D38:AM38" si="87">D35+D36+D37</f>
        <v>34.520392782489068</v>
      </c>
      <c r="E38" s="89">
        <f t="shared" si="87"/>
        <v>21.00188994909734</v>
      </c>
      <c r="F38" s="89">
        <f t="shared" si="87"/>
        <v>14.319557997794043</v>
      </c>
      <c r="G38" s="89">
        <f t="shared" si="87"/>
        <v>14.52284096283536</v>
      </c>
      <c r="H38" s="89">
        <f t="shared" si="87"/>
        <v>14.664325802938166</v>
      </c>
      <c r="I38" s="89">
        <f t="shared" si="87"/>
        <v>14.907046681056578</v>
      </c>
      <c r="J38" s="89">
        <f t="shared" si="87"/>
        <v>15.133947698764636</v>
      </c>
      <c r="K38" s="89">
        <f t="shared" si="87"/>
        <v>26.293880908437348</v>
      </c>
      <c r="L38" s="89">
        <f t="shared" si="87"/>
        <v>15.593335531232896</v>
      </c>
      <c r="M38" s="89">
        <f t="shared" si="87"/>
        <v>15.914191577154043</v>
      </c>
      <c r="N38" s="89">
        <f t="shared" si="87"/>
        <v>20.014513753557928</v>
      </c>
      <c r="O38" s="89">
        <f t="shared" si="87"/>
        <v>24.160394914221495</v>
      </c>
      <c r="P38" s="89">
        <f t="shared" si="87"/>
        <v>39.734243865012147</v>
      </c>
      <c r="Q38" s="89">
        <f t="shared" si="87"/>
        <v>24.673040532259932</v>
      </c>
      <c r="R38" s="89">
        <f t="shared" si="87"/>
        <v>17.359730484723158</v>
      </c>
      <c r="S38" s="89">
        <f t="shared" si="87"/>
        <v>17.771481023266098</v>
      </c>
      <c r="T38" s="89">
        <f t="shared" si="87"/>
        <v>18.231369014535495</v>
      </c>
      <c r="U38" s="89">
        <f t="shared" si="87"/>
        <v>18.786532661679402</v>
      </c>
      <c r="V38" s="89">
        <f t="shared" si="87"/>
        <v>19.362414514940262</v>
      </c>
      <c r="W38" s="89">
        <f t="shared" si="87"/>
        <v>32.106092169810182</v>
      </c>
      <c r="X38" s="89">
        <f t="shared" si="87"/>
        <v>20.466130159094554</v>
      </c>
      <c r="Y38" s="89">
        <f t="shared" si="87"/>
        <v>21.256600657039634</v>
      </c>
      <c r="Z38" s="89">
        <f t="shared" si="87"/>
        <v>26.288084953421212</v>
      </c>
      <c r="AA38" s="89">
        <f t="shared" si="87"/>
        <v>31.357388783117365</v>
      </c>
      <c r="AB38" s="89">
        <f t="shared" si="87"/>
        <v>49.088923643415526</v>
      </c>
      <c r="AC38" s="89">
        <f t="shared" si="87"/>
        <v>32.798320721302304</v>
      </c>
      <c r="AD38" s="89">
        <f t="shared" si="87"/>
        <v>25.362351307347495</v>
      </c>
      <c r="AE38" s="89">
        <f t="shared" si="87"/>
        <v>26.765108707566014</v>
      </c>
      <c r="AF38" s="89">
        <f t="shared" si="87"/>
        <v>28.361575857310292</v>
      </c>
      <c r="AG38" s="89">
        <f t="shared" si="87"/>
        <v>30.138832742719735</v>
      </c>
      <c r="AH38" s="89">
        <f t="shared" si="87"/>
        <v>32.21029475731909</v>
      </c>
      <c r="AI38" s="89">
        <f t="shared" si="87"/>
        <v>47.699995468989769</v>
      </c>
      <c r="AJ38" s="89">
        <f t="shared" si="87"/>
        <v>36.353205484766313</v>
      </c>
      <c r="AK38" s="89">
        <f t="shared" si="87"/>
        <v>39.314920390150192</v>
      </c>
      <c r="AL38" s="89">
        <f t="shared" si="87"/>
        <v>47.076902010215051</v>
      </c>
      <c r="AM38" s="89">
        <f t="shared" si="87"/>
        <v>54.936922814024882</v>
      </c>
      <c r="AN38" s="89"/>
      <c r="AO38" s="83">
        <f t="shared" ref="AO38" si="88">SUM(D38:O38)</f>
        <v>231.04631855957891</v>
      </c>
      <c r="AP38" s="83">
        <f t="shared" ref="AP38" si="89">SUM(P38:AA38)</f>
        <v>287.39310881889941</v>
      </c>
      <c r="AQ38" s="83">
        <f t="shared" ref="AQ38" si="90">SUM(AB38:AM38)</f>
        <v>450.10735390512662</v>
      </c>
    </row>
    <row r="39" spans="1:43" collapsed="1">
      <c r="A39" s="78"/>
    </row>
    <row r="40" spans="1:43" s="79" customFormat="1" ht="14.4">
      <c r="A40" s="87" t="s">
        <v>323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60"/>
      <c r="AO40" s="87"/>
      <c r="AP40" s="87"/>
      <c r="AQ40" s="87"/>
    </row>
    <row r="41" spans="1:43" s="59" customFormat="1" hidden="1" outlineLevel="1">
      <c r="A41" s="93" t="s">
        <v>101</v>
      </c>
      <c r="B41" s="82"/>
      <c r="C41" s="81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</row>
    <row r="42" spans="1:43" hidden="1" outlineLevel="1">
      <c r="A42" s="147" t="s">
        <v>268</v>
      </c>
      <c r="B42" s="122" t="s">
        <v>158</v>
      </c>
      <c r="C42" s="89"/>
      <c r="D42" s="89">
        <f>SUM(D43:D44)</f>
        <v>4.7957145494785855E-4</v>
      </c>
      <c r="E42" s="89">
        <f t="shared" ref="E42" si="91">SUM(E43:E44)</f>
        <v>4.7957145494785855E-4</v>
      </c>
      <c r="F42" s="89">
        <f t="shared" ref="F42" si="92">SUM(F43:F44)</f>
        <v>4.7957145494785855E-4</v>
      </c>
      <c r="G42" s="89">
        <f t="shared" ref="G42" si="93">SUM(G43:G44)</f>
        <v>4.7957145494785855E-4</v>
      </c>
      <c r="H42" s="89">
        <f t="shared" ref="H42" si="94">SUM(H43:H44)</f>
        <v>4.7957145494785855E-4</v>
      </c>
      <c r="I42" s="89">
        <f t="shared" ref="I42" si="95">SUM(I43:I44)</f>
        <v>4.7957145494785855E-4</v>
      </c>
      <c r="J42" s="89">
        <f t="shared" ref="J42" si="96">SUM(J43:J44)</f>
        <v>4.7957145494785855E-4</v>
      </c>
      <c r="K42" s="89">
        <f t="shared" ref="K42" si="97">SUM(K43:K44)</f>
        <v>4.7957145494785855E-4</v>
      </c>
      <c r="L42" s="89">
        <f t="shared" ref="L42" si="98">SUM(L43:L44)</f>
        <v>4.7957145494785855E-4</v>
      </c>
      <c r="M42" s="89">
        <f t="shared" ref="M42" si="99">SUM(M43:M44)</f>
        <v>4.7957145494785855E-4</v>
      </c>
      <c r="N42" s="89">
        <f t="shared" ref="N42" si="100">SUM(N43:N44)</f>
        <v>4.7957145494785855E-4</v>
      </c>
      <c r="O42" s="89">
        <f t="shared" ref="O42" si="101">SUM(O43:O44)</f>
        <v>4.7957145494785855E-4</v>
      </c>
      <c r="P42" s="89">
        <f t="shared" ref="P42" si="102">SUM(P43:P44)</f>
        <v>4.7957145494785855E-4</v>
      </c>
      <c r="Q42" s="89">
        <f t="shared" ref="Q42" si="103">SUM(Q43:Q44)</f>
        <v>4.7957145494785855E-4</v>
      </c>
      <c r="R42" s="89">
        <f t="shared" ref="R42" si="104">SUM(R43:R44)</f>
        <v>4.7957145494785855E-4</v>
      </c>
      <c r="S42" s="89">
        <f t="shared" ref="S42" si="105">SUM(S43:S44)</f>
        <v>4.7957145494785855E-4</v>
      </c>
      <c r="T42" s="89">
        <f t="shared" ref="T42" si="106">SUM(T43:T44)</f>
        <v>4.7957145494785855E-4</v>
      </c>
      <c r="U42" s="89">
        <f t="shared" ref="U42" si="107">SUM(U43:U44)</f>
        <v>4.7957145494785855E-4</v>
      </c>
      <c r="V42" s="89">
        <f t="shared" ref="V42" si="108">SUM(V43:V44)</f>
        <v>4.7957145494785855E-4</v>
      </c>
      <c r="W42" s="89">
        <f t="shared" ref="W42" si="109">SUM(W43:W44)</f>
        <v>4.7957145494785855E-4</v>
      </c>
      <c r="X42" s="89">
        <f t="shared" ref="X42" si="110">SUM(X43:X44)</f>
        <v>4.7957145494785855E-4</v>
      </c>
      <c r="Y42" s="89">
        <f t="shared" ref="Y42" si="111">SUM(Y43:Y44)</f>
        <v>4.7957145494785855E-4</v>
      </c>
      <c r="Z42" s="89">
        <f t="shared" ref="Z42" si="112">SUM(Z43:Z44)</f>
        <v>4.7957145494785855E-4</v>
      </c>
      <c r="AA42" s="89">
        <f t="shared" ref="AA42" si="113">SUM(AA43:AA44)</f>
        <v>4.7957145494785855E-4</v>
      </c>
      <c r="AB42" s="89">
        <f t="shared" ref="AB42" si="114">SUM(AB43:AB44)</f>
        <v>4.7957145494785855E-4</v>
      </c>
      <c r="AC42" s="89">
        <f t="shared" ref="AC42" si="115">SUM(AC43:AC44)</f>
        <v>4.7957145494785855E-4</v>
      </c>
      <c r="AD42" s="89">
        <f t="shared" ref="AD42" si="116">SUM(AD43:AD44)</f>
        <v>4.7957145494785855E-4</v>
      </c>
      <c r="AE42" s="89">
        <f t="shared" ref="AE42" si="117">SUM(AE43:AE44)</f>
        <v>4.7957145494785855E-4</v>
      </c>
      <c r="AF42" s="89">
        <f t="shared" ref="AF42" si="118">SUM(AF43:AF44)</f>
        <v>4.7957145494785855E-4</v>
      </c>
      <c r="AG42" s="89">
        <f t="shared" ref="AG42" si="119">SUM(AG43:AG44)</f>
        <v>4.7957145494785855E-4</v>
      </c>
      <c r="AH42" s="89">
        <f t="shared" ref="AH42" si="120">SUM(AH43:AH44)</f>
        <v>4.7957145494785855E-4</v>
      </c>
      <c r="AI42" s="89">
        <f t="shared" ref="AI42" si="121">SUM(AI43:AI44)</f>
        <v>4.7957145494785855E-4</v>
      </c>
      <c r="AJ42" s="89">
        <f t="shared" ref="AJ42" si="122">SUM(AJ43:AJ44)</f>
        <v>4.7957145494785855E-4</v>
      </c>
      <c r="AK42" s="89">
        <f t="shared" ref="AK42" si="123">SUM(AK43:AK44)</f>
        <v>4.7957145494785855E-4</v>
      </c>
      <c r="AL42" s="89">
        <f t="shared" ref="AL42" si="124">SUM(AL43:AL44)</f>
        <v>4.7957145494785855E-4</v>
      </c>
      <c r="AM42" s="89">
        <f t="shared" ref="AM42" si="125">SUM(AM43:AM44)</f>
        <v>4.7957145494785855E-4</v>
      </c>
      <c r="AN42" s="89"/>
      <c r="AO42" s="89">
        <f>РБ.2!AO443</f>
        <v>0.01</v>
      </c>
      <c r="AP42" s="89">
        <f>РБ.2!AP443</f>
        <v>0.01</v>
      </c>
      <c r="AQ42" s="89">
        <f>РБ.2!AQ443</f>
        <v>0.01</v>
      </c>
    </row>
    <row r="43" spans="1:43" hidden="1" outlineLevel="1">
      <c r="A43" s="183" t="s">
        <v>153</v>
      </c>
      <c r="B43" s="122" t="s">
        <v>158</v>
      </c>
      <c r="C43" s="188"/>
      <c r="D43" s="189">
        <v>4.7957145494785855E-4</v>
      </c>
      <c r="E43" s="189">
        <v>4.7957145494785855E-4</v>
      </c>
      <c r="F43" s="189">
        <v>4.7957145494785855E-4</v>
      </c>
      <c r="G43" s="189">
        <v>4.7957145494785855E-4</v>
      </c>
      <c r="H43" s="189">
        <v>4.7957145494785855E-4</v>
      </c>
      <c r="I43" s="189">
        <v>4.7957145494785855E-4</v>
      </c>
      <c r="J43" s="189">
        <v>4.7957145494785855E-4</v>
      </c>
      <c r="K43" s="189">
        <v>4.7957145494785855E-4</v>
      </c>
      <c r="L43" s="189">
        <v>4.7957145494785855E-4</v>
      </c>
      <c r="M43" s="189">
        <v>4.7957145494785855E-4</v>
      </c>
      <c r="N43" s="189">
        <v>4.7957145494785855E-4</v>
      </c>
      <c r="O43" s="189">
        <v>4.7957145494785855E-4</v>
      </c>
      <c r="P43" s="189">
        <v>4.7957145494785855E-4</v>
      </c>
      <c r="Q43" s="189">
        <v>4.7957145494785855E-4</v>
      </c>
      <c r="R43" s="189">
        <v>4.7957145494785855E-4</v>
      </c>
      <c r="S43" s="189">
        <v>4.7957145494785855E-4</v>
      </c>
      <c r="T43" s="189">
        <v>4.7957145494785855E-4</v>
      </c>
      <c r="U43" s="189">
        <v>4.7957145494785855E-4</v>
      </c>
      <c r="V43" s="189">
        <v>4.7957145494785855E-4</v>
      </c>
      <c r="W43" s="189">
        <v>4.7957145494785855E-4</v>
      </c>
      <c r="X43" s="189">
        <v>4.7957145494785855E-4</v>
      </c>
      <c r="Y43" s="189">
        <v>4.7957145494785855E-4</v>
      </c>
      <c r="Z43" s="189">
        <v>4.7957145494785855E-4</v>
      </c>
      <c r="AA43" s="189">
        <v>4.7957145494785855E-4</v>
      </c>
      <c r="AB43" s="189">
        <v>4.7957145494785855E-4</v>
      </c>
      <c r="AC43" s="189">
        <v>4.7957145494785855E-4</v>
      </c>
      <c r="AD43" s="189">
        <v>4.7957145494785855E-4</v>
      </c>
      <c r="AE43" s="189">
        <v>4.7957145494785855E-4</v>
      </c>
      <c r="AF43" s="189">
        <v>4.7957145494785855E-4</v>
      </c>
      <c r="AG43" s="189">
        <v>4.7957145494785855E-4</v>
      </c>
      <c r="AH43" s="189">
        <v>4.7957145494785855E-4</v>
      </c>
      <c r="AI43" s="189">
        <v>4.7957145494785855E-4</v>
      </c>
      <c r="AJ43" s="189">
        <v>4.7957145494785855E-4</v>
      </c>
      <c r="AK43" s="189">
        <v>4.7957145494785855E-4</v>
      </c>
      <c r="AL43" s="189">
        <v>4.7957145494785855E-4</v>
      </c>
      <c r="AM43" s="189">
        <v>4.7957145494785855E-4</v>
      </c>
      <c r="AN43" s="89"/>
      <c r="AO43" s="89"/>
      <c r="AP43" s="89"/>
      <c r="AQ43" s="89"/>
    </row>
    <row r="44" spans="1:43" hidden="1" outlineLevel="1">
      <c r="A44" s="183" t="s">
        <v>154</v>
      </c>
      <c r="B44" s="122" t="s">
        <v>158</v>
      </c>
      <c r="C44" s="89"/>
      <c r="D44" s="144">
        <v>0</v>
      </c>
      <c r="E44" s="144">
        <v>0</v>
      </c>
      <c r="F44" s="144">
        <v>0</v>
      </c>
      <c r="G44" s="144">
        <v>0</v>
      </c>
      <c r="H44" s="144">
        <v>0</v>
      </c>
      <c r="I44" s="144">
        <v>0</v>
      </c>
      <c r="J44" s="144">
        <v>0</v>
      </c>
      <c r="K44" s="144">
        <v>0</v>
      </c>
      <c r="L44" s="144">
        <v>0</v>
      </c>
      <c r="M44" s="144">
        <v>0</v>
      </c>
      <c r="N44" s="144">
        <v>0</v>
      </c>
      <c r="O44" s="144">
        <v>0</v>
      </c>
      <c r="P44" s="144">
        <v>0</v>
      </c>
      <c r="Q44" s="144">
        <v>0</v>
      </c>
      <c r="R44" s="144">
        <v>0</v>
      </c>
      <c r="S44" s="144">
        <v>0</v>
      </c>
      <c r="T44" s="144">
        <v>0</v>
      </c>
      <c r="U44" s="144">
        <v>0</v>
      </c>
      <c r="V44" s="144">
        <v>0</v>
      </c>
      <c r="W44" s="144">
        <v>0</v>
      </c>
      <c r="X44" s="144">
        <v>0</v>
      </c>
      <c r="Y44" s="144">
        <v>0</v>
      </c>
      <c r="Z44" s="144">
        <v>0</v>
      </c>
      <c r="AA44" s="144">
        <v>0</v>
      </c>
      <c r="AB44" s="144">
        <v>0</v>
      </c>
      <c r="AC44" s="144">
        <v>0</v>
      </c>
      <c r="AD44" s="144">
        <v>0</v>
      </c>
      <c r="AE44" s="144">
        <v>0</v>
      </c>
      <c r="AF44" s="144">
        <v>0</v>
      </c>
      <c r="AG44" s="144">
        <v>0</v>
      </c>
      <c r="AH44" s="144">
        <v>0</v>
      </c>
      <c r="AI44" s="144">
        <v>0</v>
      </c>
      <c r="AJ44" s="144">
        <v>0</v>
      </c>
      <c r="AK44" s="144">
        <v>0</v>
      </c>
      <c r="AL44" s="144">
        <v>0</v>
      </c>
      <c r="AM44" s="144">
        <v>0</v>
      </c>
      <c r="AN44" s="89"/>
      <c r="AO44" s="89"/>
      <c r="AP44" s="89"/>
      <c r="AQ44" s="89"/>
    </row>
    <row r="45" spans="1:43" hidden="1" outlineLevel="1">
      <c r="A45" s="147" t="s">
        <v>269</v>
      </c>
      <c r="B45" s="122" t="s">
        <v>158</v>
      </c>
      <c r="C45" s="89"/>
      <c r="D45" s="89">
        <f>SUM(D46:D47)</f>
        <v>40</v>
      </c>
      <c r="E45" s="89">
        <f t="shared" ref="E45:AM45" si="126">SUM(E46:E47)</f>
        <v>40.356801162481204</v>
      </c>
      <c r="F45" s="89">
        <f t="shared" si="126"/>
        <v>40.811434901771776</v>
      </c>
      <c r="G45" s="89">
        <f t="shared" si="126"/>
        <v>41.278537498890991</v>
      </c>
      <c r="H45" s="89">
        <f t="shared" si="126"/>
        <v>41.760986382568532</v>
      </c>
      <c r="I45" s="89">
        <f t="shared" si="126"/>
        <v>42.260699838624205</v>
      </c>
      <c r="J45" s="89">
        <f t="shared" si="126"/>
        <v>42.780555295787678</v>
      </c>
      <c r="K45" s="89">
        <f t="shared" si="126"/>
        <v>43.161239116725291</v>
      </c>
      <c r="L45" s="89">
        <f t="shared" si="126"/>
        <v>43.725215147743974</v>
      </c>
      <c r="M45" s="89">
        <f t="shared" si="126"/>
        <v>44.322761180609007</v>
      </c>
      <c r="N45" s="89">
        <f t="shared" si="126"/>
        <v>44.895944983562693</v>
      </c>
      <c r="O45" s="89">
        <f t="shared" si="126"/>
        <v>45.440354499219495</v>
      </c>
      <c r="P45" s="89">
        <f t="shared" si="126"/>
        <v>45.693376398849985</v>
      </c>
      <c r="Q45" s="89">
        <f t="shared" si="126"/>
        <v>46.209778941537841</v>
      </c>
      <c r="R45" s="89">
        <f t="shared" si="126"/>
        <v>46.880219835554946</v>
      </c>
      <c r="S45" s="89">
        <f t="shared" si="126"/>
        <v>47.586149017238206</v>
      </c>
      <c r="T45" s="89">
        <f t="shared" si="126"/>
        <v>48.33188262968212</v>
      </c>
      <c r="U45" s="89">
        <f t="shared" si="126"/>
        <v>49.123175530346089</v>
      </c>
      <c r="V45" s="89">
        <f t="shared" si="126"/>
        <v>49.964823433779578</v>
      </c>
      <c r="W45" s="89">
        <f t="shared" si="126"/>
        <v>50.595268068454025</v>
      </c>
      <c r="X45" s="89">
        <f t="shared" si="126"/>
        <v>51.541942120521099</v>
      </c>
      <c r="Y45" s="89">
        <f t="shared" si="126"/>
        <v>52.5610314622853</v>
      </c>
      <c r="Z45" s="89">
        <f t="shared" si="126"/>
        <v>53.552017916789552</v>
      </c>
      <c r="AA45" s="89">
        <f t="shared" si="126"/>
        <v>54.501185740422351</v>
      </c>
      <c r="AB45" s="89">
        <f t="shared" si="126"/>
        <v>55.01010696841302</v>
      </c>
      <c r="AC45" s="89">
        <f t="shared" si="126"/>
        <v>56.064780512134355</v>
      </c>
      <c r="AD45" s="89">
        <f t="shared" si="126"/>
        <v>57.484312018780017</v>
      </c>
      <c r="AE45" s="89">
        <f t="shared" si="126"/>
        <v>59.042919247360551</v>
      </c>
      <c r="AF45" s="89">
        <f t="shared" si="126"/>
        <v>60.761703341893678</v>
      </c>
      <c r="AG45" s="89">
        <f t="shared" si="126"/>
        <v>62.663204160761936</v>
      </c>
      <c r="AH45" s="89">
        <f t="shared" si="126"/>
        <v>64.774757276897361</v>
      </c>
      <c r="AI45" s="89">
        <f t="shared" si="126"/>
        <v>66.420023067386978</v>
      </c>
      <c r="AJ45" s="89">
        <f t="shared" si="126"/>
        <v>68.964629207340323</v>
      </c>
      <c r="AK45" s="89">
        <f t="shared" si="126"/>
        <v>71.812324506820701</v>
      </c>
      <c r="AL45" s="89">
        <f t="shared" si="126"/>
        <v>74.689033879325422</v>
      </c>
      <c r="AM45" s="89">
        <f t="shared" si="126"/>
        <v>77.533851750076124</v>
      </c>
      <c r="AN45" s="89"/>
      <c r="AO45" s="83">
        <f t="shared" ref="AO45" si="127">SUM(D45:O45)</f>
        <v>510.79453000798486</v>
      </c>
      <c r="AP45" s="83">
        <f t="shared" ref="AP45" si="128">SUM(P45:AA45)</f>
        <v>596.54085109546099</v>
      </c>
      <c r="AQ45" s="83">
        <f t="shared" ref="AQ45" si="129">SUM(AB45:AM45)</f>
        <v>775.22164593719037</v>
      </c>
    </row>
    <row r="46" spans="1:43" hidden="1" outlineLevel="1">
      <c r="A46" s="183" t="s">
        <v>153</v>
      </c>
      <c r="B46" s="122" t="s">
        <v>158</v>
      </c>
      <c r="C46" s="89"/>
      <c r="D46" s="89">
        <f t="shared" ref="D46:AM46" si="130">D43*D29</f>
        <v>40</v>
      </c>
      <c r="E46" s="89">
        <f t="shared" si="130"/>
        <v>40.356801162481204</v>
      </c>
      <c r="F46" s="89">
        <f t="shared" si="130"/>
        <v>40.811434901771776</v>
      </c>
      <c r="G46" s="89">
        <f t="shared" si="130"/>
        <v>41.278537498890991</v>
      </c>
      <c r="H46" s="89">
        <f t="shared" si="130"/>
        <v>41.760986382568532</v>
      </c>
      <c r="I46" s="89">
        <f t="shared" si="130"/>
        <v>42.260699838624205</v>
      </c>
      <c r="J46" s="89">
        <f t="shared" si="130"/>
        <v>42.780555295787678</v>
      </c>
      <c r="K46" s="89">
        <f t="shared" si="130"/>
        <v>43.161239116725291</v>
      </c>
      <c r="L46" s="89">
        <f t="shared" si="130"/>
        <v>43.725215147743974</v>
      </c>
      <c r="M46" s="89">
        <f t="shared" si="130"/>
        <v>44.322761180609007</v>
      </c>
      <c r="N46" s="89">
        <f t="shared" si="130"/>
        <v>44.895944983562693</v>
      </c>
      <c r="O46" s="89">
        <f t="shared" si="130"/>
        <v>45.440354499219495</v>
      </c>
      <c r="P46" s="89">
        <f t="shared" si="130"/>
        <v>45.693376398849985</v>
      </c>
      <c r="Q46" s="89">
        <f t="shared" si="130"/>
        <v>46.209778941537841</v>
      </c>
      <c r="R46" s="89">
        <f t="shared" si="130"/>
        <v>46.880219835554946</v>
      </c>
      <c r="S46" s="89">
        <f t="shared" si="130"/>
        <v>47.586149017238206</v>
      </c>
      <c r="T46" s="89">
        <f t="shared" si="130"/>
        <v>48.33188262968212</v>
      </c>
      <c r="U46" s="89">
        <f t="shared" si="130"/>
        <v>49.123175530346089</v>
      </c>
      <c r="V46" s="89">
        <f t="shared" si="130"/>
        <v>49.964823433779578</v>
      </c>
      <c r="W46" s="89">
        <f t="shared" si="130"/>
        <v>50.595268068454025</v>
      </c>
      <c r="X46" s="89">
        <f t="shared" si="130"/>
        <v>51.541942120521099</v>
      </c>
      <c r="Y46" s="89">
        <f t="shared" si="130"/>
        <v>52.5610314622853</v>
      </c>
      <c r="Z46" s="89">
        <f t="shared" si="130"/>
        <v>53.552017916789552</v>
      </c>
      <c r="AA46" s="89">
        <f t="shared" si="130"/>
        <v>54.501185740422351</v>
      </c>
      <c r="AB46" s="89">
        <f t="shared" si="130"/>
        <v>55.01010696841302</v>
      </c>
      <c r="AC46" s="89">
        <f t="shared" si="130"/>
        <v>56.064780512134355</v>
      </c>
      <c r="AD46" s="89">
        <f t="shared" si="130"/>
        <v>57.484312018780017</v>
      </c>
      <c r="AE46" s="89">
        <f t="shared" si="130"/>
        <v>59.042919247360551</v>
      </c>
      <c r="AF46" s="89">
        <f t="shared" si="130"/>
        <v>60.761703341893678</v>
      </c>
      <c r="AG46" s="89">
        <f t="shared" si="130"/>
        <v>62.663204160761936</v>
      </c>
      <c r="AH46" s="89">
        <f t="shared" si="130"/>
        <v>64.774757276897361</v>
      </c>
      <c r="AI46" s="89">
        <f t="shared" si="130"/>
        <v>66.420023067386978</v>
      </c>
      <c r="AJ46" s="89">
        <f t="shared" si="130"/>
        <v>68.964629207340323</v>
      </c>
      <c r="AK46" s="89">
        <f t="shared" si="130"/>
        <v>71.812324506820701</v>
      </c>
      <c r="AL46" s="89">
        <f t="shared" si="130"/>
        <v>74.689033879325422</v>
      </c>
      <c r="AM46" s="89">
        <f t="shared" si="130"/>
        <v>77.533851750076124</v>
      </c>
      <c r="AN46" s="89"/>
      <c r="AO46" s="83">
        <f t="shared" ref="AO46:AO47" si="131">SUM(D46:O46)</f>
        <v>510.79453000798486</v>
      </c>
      <c r="AP46" s="83">
        <f t="shared" ref="AP46:AP47" si="132">SUM(P46:AA46)</f>
        <v>596.54085109546099</v>
      </c>
      <c r="AQ46" s="83">
        <f t="shared" ref="AQ46:AQ47" si="133">SUM(AB46:AM46)</f>
        <v>775.22164593719037</v>
      </c>
    </row>
    <row r="47" spans="1:43" hidden="1" outlineLevel="1">
      <c r="A47" s="183" t="s">
        <v>154</v>
      </c>
      <c r="B47" s="122" t="s">
        <v>158</v>
      </c>
      <c r="C47" s="89"/>
      <c r="D47" s="89">
        <f t="shared" ref="D47:AM47" si="134">D44*D30</f>
        <v>0</v>
      </c>
      <c r="E47" s="89">
        <f t="shared" si="134"/>
        <v>0</v>
      </c>
      <c r="F47" s="89">
        <f t="shared" si="134"/>
        <v>0</v>
      </c>
      <c r="G47" s="89">
        <f t="shared" si="134"/>
        <v>0</v>
      </c>
      <c r="H47" s="89">
        <f t="shared" si="134"/>
        <v>0</v>
      </c>
      <c r="I47" s="89">
        <f t="shared" si="134"/>
        <v>0</v>
      </c>
      <c r="J47" s="89">
        <f t="shared" si="134"/>
        <v>0</v>
      </c>
      <c r="K47" s="89">
        <f t="shared" si="134"/>
        <v>0</v>
      </c>
      <c r="L47" s="89">
        <f t="shared" si="134"/>
        <v>0</v>
      </c>
      <c r="M47" s="89">
        <f t="shared" si="134"/>
        <v>0</v>
      </c>
      <c r="N47" s="89">
        <f t="shared" si="134"/>
        <v>0</v>
      </c>
      <c r="O47" s="89">
        <f t="shared" si="134"/>
        <v>0</v>
      </c>
      <c r="P47" s="89">
        <f t="shared" si="134"/>
        <v>0</v>
      </c>
      <c r="Q47" s="89">
        <f t="shared" si="134"/>
        <v>0</v>
      </c>
      <c r="R47" s="89">
        <f t="shared" si="134"/>
        <v>0</v>
      </c>
      <c r="S47" s="89">
        <f t="shared" si="134"/>
        <v>0</v>
      </c>
      <c r="T47" s="89">
        <f t="shared" si="134"/>
        <v>0</v>
      </c>
      <c r="U47" s="89">
        <f t="shared" si="134"/>
        <v>0</v>
      </c>
      <c r="V47" s="89">
        <f t="shared" si="134"/>
        <v>0</v>
      </c>
      <c r="W47" s="89">
        <f t="shared" si="134"/>
        <v>0</v>
      </c>
      <c r="X47" s="89">
        <f t="shared" si="134"/>
        <v>0</v>
      </c>
      <c r="Y47" s="89">
        <f t="shared" si="134"/>
        <v>0</v>
      </c>
      <c r="Z47" s="89">
        <f t="shared" si="134"/>
        <v>0</v>
      </c>
      <c r="AA47" s="89">
        <f t="shared" si="134"/>
        <v>0</v>
      </c>
      <c r="AB47" s="89">
        <f t="shared" si="134"/>
        <v>0</v>
      </c>
      <c r="AC47" s="89">
        <f t="shared" si="134"/>
        <v>0</v>
      </c>
      <c r="AD47" s="89">
        <f t="shared" si="134"/>
        <v>0</v>
      </c>
      <c r="AE47" s="89">
        <f t="shared" si="134"/>
        <v>0</v>
      </c>
      <c r="AF47" s="89">
        <f t="shared" si="134"/>
        <v>0</v>
      </c>
      <c r="AG47" s="89">
        <f t="shared" si="134"/>
        <v>0</v>
      </c>
      <c r="AH47" s="89">
        <f t="shared" si="134"/>
        <v>0</v>
      </c>
      <c r="AI47" s="89">
        <f t="shared" si="134"/>
        <v>0</v>
      </c>
      <c r="AJ47" s="89">
        <f t="shared" si="134"/>
        <v>0</v>
      </c>
      <c r="AK47" s="89">
        <f t="shared" si="134"/>
        <v>0</v>
      </c>
      <c r="AL47" s="89">
        <f t="shared" si="134"/>
        <v>0</v>
      </c>
      <c r="AM47" s="89">
        <f t="shared" si="134"/>
        <v>0</v>
      </c>
      <c r="AN47" s="89"/>
      <c r="AO47" s="83">
        <f t="shared" si="131"/>
        <v>0</v>
      </c>
      <c r="AP47" s="83">
        <f t="shared" si="132"/>
        <v>0</v>
      </c>
      <c r="AQ47" s="83">
        <f t="shared" si="133"/>
        <v>0</v>
      </c>
    </row>
    <row r="48" spans="1:43" hidden="1" outlineLevel="1">
      <c r="A48" s="147" t="s">
        <v>270</v>
      </c>
      <c r="B48" s="122" t="s">
        <v>249</v>
      </c>
      <c r="C48" s="89"/>
      <c r="D48" s="125">
        <v>60</v>
      </c>
      <c r="E48" s="125">
        <v>60</v>
      </c>
      <c r="F48" s="125">
        <v>60</v>
      </c>
      <c r="G48" s="125">
        <v>60</v>
      </c>
      <c r="H48" s="125">
        <v>60</v>
      </c>
      <c r="I48" s="125">
        <v>60</v>
      </c>
      <c r="J48" s="125">
        <v>60</v>
      </c>
      <c r="K48" s="125">
        <v>60</v>
      </c>
      <c r="L48" s="125">
        <v>60</v>
      </c>
      <c r="M48" s="125">
        <v>60</v>
      </c>
      <c r="N48" s="125">
        <v>60</v>
      </c>
      <c r="O48" s="125">
        <v>60</v>
      </c>
      <c r="P48" s="125">
        <v>60</v>
      </c>
      <c r="Q48" s="125">
        <v>60</v>
      </c>
      <c r="R48" s="125">
        <v>60</v>
      </c>
      <c r="S48" s="125">
        <v>60</v>
      </c>
      <c r="T48" s="125">
        <v>60</v>
      </c>
      <c r="U48" s="125">
        <v>60</v>
      </c>
      <c r="V48" s="125">
        <v>60</v>
      </c>
      <c r="W48" s="125">
        <v>60</v>
      </c>
      <c r="X48" s="125">
        <v>60</v>
      </c>
      <c r="Y48" s="125">
        <v>60</v>
      </c>
      <c r="Z48" s="125">
        <v>60</v>
      </c>
      <c r="AA48" s="125">
        <v>60</v>
      </c>
      <c r="AB48" s="125">
        <v>60</v>
      </c>
      <c r="AC48" s="125">
        <v>60</v>
      </c>
      <c r="AD48" s="125">
        <v>60</v>
      </c>
      <c r="AE48" s="125">
        <v>60</v>
      </c>
      <c r="AF48" s="125">
        <v>60</v>
      </c>
      <c r="AG48" s="125">
        <v>60</v>
      </c>
      <c r="AH48" s="125">
        <v>60</v>
      </c>
      <c r="AI48" s="125">
        <v>60</v>
      </c>
      <c r="AJ48" s="125">
        <v>60</v>
      </c>
      <c r="AK48" s="125">
        <v>60</v>
      </c>
      <c r="AL48" s="125">
        <v>60</v>
      </c>
      <c r="AM48" s="125">
        <v>60</v>
      </c>
      <c r="AN48" s="89"/>
      <c r="AO48" s="89"/>
      <c r="AP48" s="89"/>
      <c r="AQ48" s="89"/>
    </row>
    <row r="49" spans="1:43" hidden="1" outlineLevel="1">
      <c r="A49" s="147" t="s">
        <v>271</v>
      </c>
      <c r="B49" s="122" t="s">
        <v>254</v>
      </c>
      <c r="C49" s="89"/>
      <c r="D49" s="187">
        <f>D48*D45/1000</f>
        <v>2.4</v>
      </c>
      <c r="E49" s="187">
        <f t="shared" ref="E49:AM49" si="135">E48*E45/1000</f>
        <v>2.421408069748872</v>
      </c>
      <c r="F49" s="187">
        <f t="shared" si="135"/>
        <v>2.4486860941063062</v>
      </c>
      <c r="G49" s="187">
        <f t="shared" si="135"/>
        <v>2.4767122499334597</v>
      </c>
      <c r="H49" s="187">
        <f t="shared" si="135"/>
        <v>2.5056591829541119</v>
      </c>
      <c r="I49" s="187">
        <f t="shared" si="135"/>
        <v>2.5356419903174525</v>
      </c>
      <c r="J49" s="187">
        <f t="shared" si="135"/>
        <v>2.5668333177472604</v>
      </c>
      <c r="K49" s="187">
        <f t="shared" si="135"/>
        <v>2.5896743470035175</v>
      </c>
      <c r="L49" s="187">
        <f t="shared" si="135"/>
        <v>2.6235129088646385</v>
      </c>
      <c r="M49" s="187">
        <f t="shared" si="135"/>
        <v>2.6593656708365407</v>
      </c>
      <c r="N49" s="187">
        <f t="shared" si="135"/>
        <v>2.6937566990137616</v>
      </c>
      <c r="O49" s="187">
        <f t="shared" si="135"/>
        <v>2.7264212699531698</v>
      </c>
      <c r="P49" s="187">
        <f t="shared" si="135"/>
        <v>2.741602583930999</v>
      </c>
      <c r="Q49" s="187">
        <f t="shared" si="135"/>
        <v>2.7725867364922707</v>
      </c>
      <c r="R49" s="187">
        <f t="shared" si="135"/>
        <v>2.8128131901332969</v>
      </c>
      <c r="S49" s="187">
        <f t="shared" si="135"/>
        <v>2.8551689410342922</v>
      </c>
      <c r="T49" s="187">
        <f t="shared" si="135"/>
        <v>2.8999129577809271</v>
      </c>
      <c r="U49" s="187">
        <f t="shared" si="135"/>
        <v>2.9473905318207652</v>
      </c>
      <c r="V49" s="187">
        <f t="shared" si="135"/>
        <v>2.9978894060267747</v>
      </c>
      <c r="W49" s="187">
        <f t="shared" si="135"/>
        <v>3.0357160841072415</v>
      </c>
      <c r="X49" s="187">
        <f t="shared" si="135"/>
        <v>3.092516527231266</v>
      </c>
      <c r="Y49" s="187">
        <f t="shared" si="135"/>
        <v>3.1536618877371181</v>
      </c>
      <c r="Z49" s="187">
        <f t="shared" si="135"/>
        <v>3.2131210750073733</v>
      </c>
      <c r="AA49" s="187">
        <f t="shared" si="135"/>
        <v>3.2700711444253412</v>
      </c>
      <c r="AB49" s="187">
        <f t="shared" si="135"/>
        <v>3.3006064181047812</v>
      </c>
      <c r="AC49" s="187">
        <f t="shared" si="135"/>
        <v>3.3638868307280614</v>
      </c>
      <c r="AD49" s="187">
        <f t="shared" si="135"/>
        <v>3.4490587211268013</v>
      </c>
      <c r="AE49" s="187">
        <f t="shared" si="135"/>
        <v>3.5425751548416327</v>
      </c>
      <c r="AF49" s="187">
        <f t="shared" si="135"/>
        <v>3.6457022005136204</v>
      </c>
      <c r="AG49" s="187">
        <f t="shared" si="135"/>
        <v>3.7597922496457161</v>
      </c>
      <c r="AH49" s="187">
        <f t="shared" si="135"/>
        <v>3.8864854366138415</v>
      </c>
      <c r="AI49" s="187">
        <f t="shared" si="135"/>
        <v>3.9852013840432186</v>
      </c>
      <c r="AJ49" s="187">
        <f t="shared" si="135"/>
        <v>4.1378777524404198</v>
      </c>
      <c r="AK49" s="187">
        <f t="shared" si="135"/>
        <v>4.3087394704092423</v>
      </c>
      <c r="AL49" s="187">
        <f t="shared" si="135"/>
        <v>4.4813420327595246</v>
      </c>
      <c r="AM49" s="187">
        <f t="shared" si="135"/>
        <v>4.6520311050045677</v>
      </c>
      <c r="AN49" s="89"/>
      <c r="AO49" s="83">
        <f t="shared" ref="AO49" si="136">SUM(D49:O49)</f>
        <v>30.647671800479092</v>
      </c>
      <c r="AP49" s="83">
        <f t="shared" ref="AP49" si="137">SUM(P49:AA49)</f>
        <v>35.792451065727676</v>
      </c>
      <c r="AQ49" s="83">
        <f t="shared" ref="AQ49" si="138">SUM(AB49:AM49)</f>
        <v>46.513298756231436</v>
      </c>
    </row>
    <row r="50" spans="1:43" hidden="1" outlineLevel="1">
      <c r="A50" s="147" t="s">
        <v>177</v>
      </c>
      <c r="B50" s="122" t="s">
        <v>254</v>
      </c>
      <c r="C50" s="89"/>
      <c r="D50" s="89">
        <f>D52+D53</f>
        <v>-1.5770421989934182</v>
      </c>
      <c r="E50" s="89">
        <f t="shared" ref="E50:AM50" si="139">E52+E53</f>
        <v>-1.5911094612404875</v>
      </c>
      <c r="F50" s="89">
        <f t="shared" si="139"/>
        <v>-1.6090338760391725</v>
      </c>
      <c r="G50" s="89">
        <f t="shared" si="139"/>
        <v>-1.6274498887120832</v>
      </c>
      <c r="H50" s="89">
        <f t="shared" si="139"/>
        <v>-1.6464709449225019</v>
      </c>
      <c r="I50" s="89">
        <f t="shared" si="139"/>
        <v>-1.666172675112618</v>
      </c>
      <c r="J50" s="89">
        <f t="shared" si="139"/>
        <v>-1.6866685249457132</v>
      </c>
      <c r="K50" s="89">
        <f t="shared" si="139"/>
        <v>-1.7016773861980299</v>
      </c>
      <c r="L50" s="89">
        <f t="shared" si="139"/>
        <v>-1.7239127362014619</v>
      </c>
      <c r="M50" s="89">
        <f t="shared" si="139"/>
        <v>-1.7474716189431936</v>
      </c>
      <c r="N50" s="89">
        <f t="shared" si="139"/>
        <v>-1.770069995069131</v>
      </c>
      <c r="O50" s="89">
        <f t="shared" si="139"/>
        <v>-1.7915339145622395</v>
      </c>
      <c r="P50" s="89">
        <f t="shared" si="139"/>
        <v>-1.8015095698869086</v>
      </c>
      <c r="Q50" s="89">
        <f t="shared" si="139"/>
        <v>-1.8218692849240647</v>
      </c>
      <c r="R50" s="89">
        <f t="shared" si="139"/>
        <v>-1.8483021244689612</v>
      </c>
      <c r="S50" s="89">
        <f t="shared" si="139"/>
        <v>-1.8761341271943459</v>
      </c>
      <c r="T50" s="89">
        <f t="shared" si="139"/>
        <v>-1.9055354615951421</v>
      </c>
      <c r="U50" s="89">
        <f t="shared" si="139"/>
        <v>-1.9367330189979168</v>
      </c>
      <c r="V50" s="89">
        <f t="shared" si="139"/>
        <v>-1.9699158755081405</v>
      </c>
      <c r="W50" s="89">
        <f t="shared" si="139"/>
        <v>-1.9947718203334053</v>
      </c>
      <c r="X50" s="89">
        <f t="shared" si="139"/>
        <v>-2.0320954435534522</v>
      </c>
      <c r="Y50" s="89">
        <f t="shared" si="139"/>
        <v>-2.0722741159661164</v>
      </c>
      <c r="Z50" s="89">
        <f t="shared" si="139"/>
        <v>-2.1113448024007182</v>
      </c>
      <c r="AA50" s="89">
        <f t="shared" si="139"/>
        <v>-2.1487667451956098</v>
      </c>
      <c r="AB50" s="89">
        <f t="shared" si="139"/>
        <v>-2.1688315015082309</v>
      </c>
      <c r="AC50" s="89">
        <f t="shared" si="139"/>
        <v>-2.2104131186234928</v>
      </c>
      <c r="AD50" s="89">
        <f t="shared" si="139"/>
        <v>-2.2663796458430157</v>
      </c>
      <c r="AE50" s="89">
        <f t="shared" si="139"/>
        <v>-2.3278293801212073</v>
      </c>
      <c r="AF50" s="89">
        <f t="shared" si="139"/>
        <v>-2.395594256322144</v>
      </c>
      <c r="AG50" s="89">
        <f t="shared" si="139"/>
        <v>-2.4705629321415383</v>
      </c>
      <c r="AH50" s="89">
        <f t="shared" si="139"/>
        <v>-2.5538131413805787</v>
      </c>
      <c r="AI50" s="89">
        <f t="shared" si="139"/>
        <v>-2.6186794808846381</v>
      </c>
      <c r="AJ50" s="89">
        <f t="shared" si="139"/>
        <v>-2.7190032624477425</v>
      </c>
      <c r="AK50" s="89">
        <f t="shared" si="139"/>
        <v>-2.8312766538766372</v>
      </c>
      <c r="AL50" s="89">
        <f t="shared" si="139"/>
        <v>-2.9446939557436318</v>
      </c>
      <c r="AM50" s="89">
        <f t="shared" si="139"/>
        <v>-3.0568539015092435</v>
      </c>
      <c r="AN50" s="89"/>
      <c r="AO50" s="83">
        <f t="shared" ref="AO50:AO54" si="140">SUM(D50:O50)</f>
        <v>-20.138613220940055</v>
      </c>
      <c r="AP50" s="83">
        <f t="shared" ref="AP50:AP54" si="141">SUM(P50:AA50)</f>
        <v>-23.519252390024782</v>
      </c>
      <c r="AQ50" s="83">
        <f t="shared" ref="AQ50:AQ54" si="142">SUM(AB50:AM50)</f>
        <v>-30.563931230402098</v>
      </c>
    </row>
    <row r="51" spans="1:43" hidden="1" outlineLevel="1">
      <c r="A51" s="184" t="s">
        <v>270</v>
      </c>
      <c r="B51" s="122" t="s">
        <v>249</v>
      </c>
      <c r="C51" s="155"/>
      <c r="D51" s="125">
        <v>22.560975609756095</v>
      </c>
      <c r="E51" s="125">
        <v>22.560975609756095</v>
      </c>
      <c r="F51" s="125">
        <v>22.560975609756095</v>
      </c>
      <c r="G51" s="125">
        <v>22.560975609756095</v>
      </c>
      <c r="H51" s="125">
        <v>22.560975609756095</v>
      </c>
      <c r="I51" s="125">
        <v>22.560975609756095</v>
      </c>
      <c r="J51" s="125">
        <v>22.560975609756095</v>
      </c>
      <c r="K51" s="125">
        <v>22.560975609756095</v>
      </c>
      <c r="L51" s="125">
        <v>22.560975609756095</v>
      </c>
      <c r="M51" s="125">
        <v>22.560975609756095</v>
      </c>
      <c r="N51" s="125">
        <v>22.560975609756095</v>
      </c>
      <c r="O51" s="125">
        <v>22.560975609756095</v>
      </c>
      <c r="P51" s="125">
        <v>22.560975609756095</v>
      </c>
      <c r="Q51" s="125">
        <v>22.560975609756095</v>
      </c>
      <c r="R51" s="125">
        <v>22.560975609756095</v>
      </c>
      <c r="S51" s="125">
        <v>22.560975609756095</v>
      </c>
      <c r="T51" s="125">
        <v>22.560975609756095</v>
      </c>
      <c r="U51" s="125">
        <v>22.560975609756095</v>
      </c>
      <c r="V51" s="125">
        <v>22.560975609756095</v>
      </c>
      <c r="W51" s="125">
        <v>22.560975609756095</v>
      </c>
      <c r="X51" s="125">
        <v>22.560975609756095</v>
      </c>
      <c r="Y51" s="125">
        <v>22.560975609756095</v>
      </c>
      <c r="Z51" s="125">
        <v>22.560975609756095</v>
      </c>
      <c r="AA51" s="125">
        <v>22.560975609756095</v>
      </c>
      <c r="AB51" s="125">
        <v>22.560975609756095</v>
      </c>
      <c r="AC51" s="125">
        <v>22.560975609756095</v>
      </c>
      <c r="AD51" s="125">
        <v>22.560975609756095</v>
      </c>
      <c r="AE51" s="125">
        <v>22.560975609756095</v>
      </c>
      <c r="AF51" s="125">
        <v>22.560975609756095</v>
      </c>
      <c r="AG51" s="125">
        <v>22.560975609756095</v>
      </c>
      <c r="AH51" s="125">
        <v>22.560975609756095</v>
      </c>
      <c r="AI51" s="125">
        <v>22.560975609756095</v>
      </c>
      <c r="AJ51" s="125">
        <v>22.560975609756095</v>
      </c>
      <c r="AK51" s="125">
        <v>22.560975609756095</v>
      </c>
      <c r="AL51" s="125">
        <v>22.560975609756095</v>
      </c>
      <c r="AM51" s="125">
        <v>22.560975609756095</v>
      </c>
      <c r="AN51" s="89"/>
      <c r="AO51" s="89"/>
      <c r="AP51" s="89"/>
      <c r="AQ51" s="89"/>
    </row>
    <row r="52" spans="1:43" hidden="1" outlineLevel="1">
      <c r="A52" s="184" t="s">
        <v>396</v>
      </c>
      <c r="B52" s="122" t="s">
        <v>254</v>
      </c>
      <c r="C52" s="89"/>
      <c r="D52" s="89">
        <f>-D45*D51/1000</f>
        <v>-0.90243902439024382</v>
      </c>
      <c r="E52" s="89">
        <f t="shared" ref="E52:AM52" si="143">-E45*E51/1000</f>
        <v>-0.91048880671451493</v>
      </c>
      <c r="F52" s="89">
        <f t="shared" si="143"/>
        <v>-0.92074578741802171</v>
      </c>
      <c r="G52" s="89">
        <f t="shared" si="143"/>
        <v>-0.931284077718882</v>
      </c>
      <c r="H52" s="89">
        <f t="shared" si="143"/>
        <v>-0.94216859521648511</v>
      </c>
      <c r="I52" s="89">
        <f t="shared" si="143"/>
        <v>-0.95344261831042409</v>
      </c>
      <c r="J52" s="89">
        <f t="shared" si="143"/>
        <v>-0.96517106460008784</v>
      </c>
      <c r="K52" s="89">
        <f t="shared" si="143"/>
        <v>-0.97375966299928995</v>
      </c>
      <c r="L52" s="89">
        <f t="shared" si="143"/>
        <v>-0.98648351247958954</v>
      </c>
      <c r="M52" s="89">
        <f t="shared" si="143"/>
        <v>-0.99996473395276408</v>
      </c>
      <c r="N52" s="89">
        <f t="shared" si="143"/>
        <v>-1.0128963197511094</v>
      </c>
      <c r="O52" s="89">
        <f t="shared" si="143"/>
        <v>-1.0251787295555617</v>
      </c>
      <c r="P52" s="89">
        <f t="shared" si="143"/>
        <v>-1.0308871504618593</v>
      </c>
      <c r="Q52" s="89">
        <f t="shared" si="143"/>
        <v>-1.0425376956322561</v>
      </c>
      <c r="R52" s="89">
        <f t="shared" si="143"/>
        <v>-1.0576634962899591</v>
      </c>
      <c r="S52" s="89">
        <f t="shared" si="143"/>
        <v>-1.0735899473401302</v>
      </c>
      <c r="T52" s="89">
        <f t="shared" si="143"/>
        <v>-1.0904144251818524</v>
      </c>
      <c r="U52" s="89">
        <f t="shared" si="143"/>
        <v>-1.1082667650139055</v>
      </c>
      <c r="V52" s="89">
        <f t="shared" si="143"/>
        <v>-1.1272551628352707</v>
      </c>
      <c r="W52" s="89">
        <f t="shared" si="143"/>
        <v>-1.1414786088614626</v>
      </c>
      <c r="X52" s="89">
        <f t="shared" si="143"/>
        <v>-1.1628364990605369</v>
      </c>
      <c r="Y52" s="89">
        <f t="shared" si="143"/>
        <v>-1.1858281488442415</v>
      </c>
      <c r="Z52" s="89">
        <f t="shared" si="143"/>
        <v>-1.2081857700739105</v>
      </c>
      <c r="AA52" s="89">
        <f t="shared" si="143"/>
        <v>-1.2295999221924554</v>
      </c>
      <c r="AB52" s="89">
        <f t="shared" si="143"/>
        <v>-1.2410816816044401</v>
      </c>
      <c r="AC52" s="89">
        <f t="shared" si="143"/>
        <v>-1.2648761457005921</v>
      </c>
      <c r="AD52" s="89">
        <f t="shared" si="143"/>
        <v>-1.2969021613993053</v>
      </c>
      <c r="AE52" s="89">
        <f t="shared" si="143"/>
        <v>-1.3320658610684999</v>
      </c>
      <c r="AF52" s="89">
        <f t="shared" si="143"/>
        <v>-1.3708433071036987</v>
      </c>
      <c r="AG52" s="89">
        <f t="shared" si="143"/>
        <v>-1.4137430207001167</v>
      </c>
      <c r="AH52" s="89">
        <f t="shared" si="143"/>
        <v>-1.4613817190519527</v>
      </c>
      <c r="AI52" s="89">
        <f t="shared" si="143"/>
        <v>-1.4985005204227548</v>
      </c>
      <c r="AJ52" s="89">
        <f t="shared" si="143"/>
        <v>-1.5559093174826779</v>
      </c>
      <c r="AK52" s="89">
        <f t="shared" si="143"/>
        <v>-1.620156101678272</v>
      </c>
      <c r="AL52" s="89">
        <f t="shared" si="143"/>
        <v>-1.6850574716677074</v>
      </c>
      <c r="AM52" s="89">
        <f t="shared" si="143"/>
        <v>-1.7492393382639124</v>
      </c>
      <c r="AN52" s="89"/>
      <c r="AO52" s="83">
        <f t="shared" ref="AO52" si="144">SUM(D52:O52)</f>
        <v>-11.524022933106972</v>
      </c>
      <c r="AP52" s="83">
        <f t="shared" ref="AP52" si="145">SUM(P52:AA52)</f>
        <v>-13.458543591787841</v>
      </c>
      <c r="AQ52" s="83">
        <f t="shared" ref="AQ52" si="146">SUM(AB52:AM52)</f>
        <v>-17.489756646143931</v>
      </c>
    </row>
    <row r="53" spans="1:43" hidden="1" outlineLevel="1">
      <c r="A53" s="181" t="s">
        <v>488</v>
      </c>
      <c r="B53" s="122" t="s">
        <v>254</v>
      </c>
      <c r="C53" s="89"/>
      <c r="D53" s="89">
        <f>-'OPEX+CAPEX'!I307</f>
        <v>-0.67460317460317454</v>
      </c>
      <c r="E53" s="89">
        <f>-'OPEX+CAPEX'!J307</f>
        <v>-0.68062065452597265</v>
      </c>
      <c r="F53" s="89">
        <f>-'OPEX+CAPEX'!K307</f>
        <v>-0.68828808862115087</v>
      </c>
      <c r="G53" s="89">
        <f>-'OPEX+CAPEX'!L307</f>
        <v>-0.69616581099320118</v>
      </c>
      <c r="H53" s="89">
        <f>-'OPEX+CAPEX'!M307</f>
        <v>-0.70430234970601691</v>
      </c>
      <c r="I53" s="89">
        <f>-'OPEX+CAPEX'!N307</f>
        <v>-0.71273005680219392</v>
      </c>
      <c r="J53" s="89">
        <f>-'OPEX+CAPEX'!O307</f>
        <v>-0.72149746034562545</v>
      </c>
      <c r="K53" s="89">
        <f>-'OPEX+CAPEX'!P307</f>
        <v>-0.72791772319873993</v>
      </c>
      <c r="L53" s="89">
        <f>-'OPEX+CAPEX'!Q307</f>
        <v>-0.73742922372187247</v>
      </c>
      <c r="M53" s="89">
        <f>-'OPEX+CAPEX'!R307</f>
        <v>-0.74750688499042961</v>
      </c>
      <c r="N53" s="89">
        <f>-'OPEX+CAPEX'!S307</f>
        <v>-0.75717367531802149</v>
      </c>
      <c r="O53" s="89">
        <f>-'OPEX+CAPEX'!T307</f>
        <v>-0.76635518500667799</v>
      </c>
      <c r="P53" s="89">
        <f>-'OPEX+CAPEX'!U307</f>
        <v>-0.77062241942504928</v>
      </c>
      <c r="Q53" s="89">
        <f>-'OPEX+CAPEX'!V307</f>
        <v>-0.77933158929180879</v>
      </c>
      <c r="R53" s="89">
        <f>-'OPEX+CAPEX'!W307</f>
        <v>-0.79063862817900199</v>
      </c>
      <c r="S53" s="89">
        <f>-'OPEX+CAPEX'!X307</f>
        <v>-0.80254417985421567</v>
      </c>
      <c r="T53" s="89">
        <f>-'OPEX+CAPEX'!Y307</f>
        <v>-0.81512103641328959</v>
      </c>
      <c r="U53" s="89">
        <f>-'OPEX+CAPEX'!Z307</f>
        <v>-0.82846625398401141</v>
      </c>
      <c r="V53" s="89">
        <f>-'OPEX+CAPEX'!AA307</f>
        <v>-0.8426607126728699</v>
      </c>
      <c r="W53" s="89">
        <f>-'OPEX+CAPEX'!AB307</f>
        <v>-0.85329321147194281</v>
      </c>
      <c r="X53" s="89">
        <f>-'OPEX+CAPEX'!AC307</f>
        <v>-0.8692589444929153</v>
      </c>
      <c r="Y53" s="89">
        <f>-'OPEX+CAPEX'!AD307</f>
        <v>-0.88644596712187507</v>
      </c>
      <c r="Z53" s="89">
        <f>-'OPEX+CAPEX'!AE307</f>
        <v>-0.90315903232680783</v>
      </c>
      <c r="AA53" s="89">
        <f>-'OPEX+CAPEX'!AF307</f>
        <v>-0.91916682300315455</v>
      </c>
      <c r="AB53" s="89">
        <f>-'OPEX+CAPEX'!AG307</f>
        <v>-0.92774981990379091</v>
      </c>
      <c r="AC53" s="89">
        <f>-'OPEX+CAPEX'!AH307</f>
        <v>-0.94553697292290073</v>
      </c>
      <c r="AD53" s="89">
        <f>-'OPEX+CAPEX'!AI307</f>
        <v>-0.96947748444371051</v>
      </c>
      <c r="AE53" s="89">
        <f>-'OPEX+CAPEX'!AJ307</f>
        <v>-0.99576351905270755</v>
      </c>
      <c r="AF53" s="89">
        <f>-'OPEX+CAPEX'!AK307</f>
        <v>-1.024750949218445</v>
      </c>
      <c r="AG53" s="89">
        <f>-'OPEX+CAPEX'!AL307</f>
        <v>-1.0568199114414214</v>
      </c>
      <c r="AH53" s="89">
        <f>-'OPEX+CAPEX'!AM307</f>
        <v>-1.092431422328626</v>
      </c>
      <c r="AI53" s="89">
        <f>-'OPEX+CAPEX'!AN307</f>
        <v>-1.1201789604618835</v>
      </c>
      <c r="AJ53" s="89">
        <f>-'OPEX+CAPEX'!AO307</f>
        <v>-1.1630939449650648</v>
      </c>
      <c r="AK53" s="89">
        <f>-'OPEX+CAPEX'!AP307</f>
        <v>-1.211120552198365</v>
      </c>
      <c r="AL53" s="89">
        <f>-'OPEX+CAPEX'!AQ307</f>
        <v>-1.2596364840759247</v>
      </c>
      <c r="AM53" s="89">
        <f>-'OPEX+CAPEX'!AR307</f>
        <v>-1.3076145632453313</v>
      </c>
      <c r="AN53" s="89"/>
      <c r="AO53" s="83">
        <f t="shared" si="140"/>
        <v>-8.6145902878330762</v>
      </c>
      <c r="AP53" s="83">
        <f t="shared" si="141"/>
        <v>-10.060708798236941</v>
      </c>
      <c r="AQ53" s="83">
        <f t="shared" si="142"/>
        <v>-13.07417458425817</v>
      </c>
    </row>
    <row r="54" spans="1:43" hidden="1" outlineLevel="1">
      <c r="A54" s="147" t="s">
        <v>178</v>
      </c>
      <c r="B54" s="122" t="s">
        <v>254</v>
      </c>
      <c r="C54" s="89"/>
      <c r="D54" s="89">
        <f>D49+D50</f>
        <v>0.82295780100658167</v>
      </c>
      <c r="E54" s="89">
        <f t="shared" ref="E54:AM54" si="147">E49+E50</f>
        <v>0.83029860850838455</v>
      </c>
      <c r="F54" s="89">
        <f t="shared" si="147"/>
        <v>0.83965221806713375</v>
      </c>
      <c r="G54" s="89">
        <f t="shared" si="147"/>
        <v>0.84926236122137655</v>
      </c>
      <c r="H54" s="89">
        <f t="shared" si="147"/>
        <v>0.85918823803161004</v>
      </c>
      <c r="I54" s="89">
        <f t="shared" si="147"/>
        <v>0.8694693152048345</v>
      </c>
      <c r="J54" s="89">
        <f t="shared" si="147"/>
        <v>0.88016479280154725</v>
      </c>
      <c r="K54" s="89">
        <f t="shared" si="147"/>
        <v>0.88799696080548762</v>
      </c>
      <c r="L54" s="89">
        <f t="shared" si="147"/>
        <v>0.8996001726631766</v>
      </c>
      <c r="M54" s="89">
        <f t="shared" si="147"/>
        <v>0.91189405189334716</v>
      </c>
      <c r="N54" s="89">
        <f t="shared" si="147"/>
        <v>0.92368670394463059</v>
      </c>
      <c r="O54" s="89">
        <f t="shared" si="147"/>
        <v>0.93488735539093026</v>
      </c>
      <c r="P54" s="89">
        <f t="shared" si="147"/>
        <v>0.9400930140440904</v>
      </c>
      <c r="Q54" s="89">
        <f t="shared" si="147"/>
        <v>0.95071745156820597</v>
      </c>
      <c r="R54" s="89">
        <f t="shared" si="147"/>
        <v>0.96451106566433564</v>
      </c>
      <c r="S54" s="89">
        <f t="shared" si="147"/>
        <v>0.97903481383994628</v>
      </c>
      <c r="T54" s="89">
        <f t="shared" si="147"/>
        <v>0.99437749618578497</v>
      </c>
      <c r="U54" s="89">
        <f t="shared" si="147"/>
        <v>1.0106575128228483</v>
      </c>
      <c r="V54" s="89">
        <f t="shared" si="147"/>
        <v>1.0279735305186342</v>
      </c>
      <c r="W54" s="89">
        <f t="shared" si="147"/>
        <v>1.0409442637738362</v>
      </c>
      <c r="X54" s="89">
        <f t="shared" si="147"/>
        <v>1.0604210836778138</v>
      </c>
      <c r="Y54" s="89">
        <f t="shared" si="147"/>
        <v>1.0813877717710016</v>
      </c>
      <c r="Z54" s="89">
        <f t="shared" si="147"/>
        <v>1.1017762726066551</v>
      </c>
      <c r="AA54" s="89">
        <f t="shared" si="147"/>
        <v>1.1213043992297314</v>
      </c>
      <c r="AB54" s="89">
        <f t="shared" si="147"/>
        <v>1.1317749165965503</v>
      </c>
      <c r="AC54" s="89">
        <f t="shared" si="147"/>
        <v>1.1534737121045686</v>
      </c>
      <c r="AD54" s="89">
        <f t="shared" si="147"/>
        <v>1.1826790752837857</v>
      </c>
      <c r="AE54" s="89">
        <f t="shared" si="147"/>
        <v>1.2147457747204253</v>
      </c>
      <c r="AF54" s="89">
        <f t="shared" si="147"/>
        <v>1.2501079441914764</v>
      </c>
      <c r="AG54" s="89">
        <f t="shared" si="147"/>
        <v>1.2892293175041778</v>
      </c>
      <c r="AH54" s="89">
        <f t="shared" si="147"/>
        <v>1.3326722952332628</v>
      </c>
      <c r="AI54" s="89">
        <f t="shared" si="147"/>
        <v>1.3665219031585805</v>
      </c>
      <c r="AJ54" s="89">
        <f t="shared" si="147"/>
        <v>1.4188744899926773</v>
      </c>
      <c r="AK54" s="89">
        <f t="shared" si="147"/>
        <v>1.4774628165326051</v>
      </c>
      <c r="AL54" s="89">
        <f t="shared" si="147"/>
        <v>1.5366480770158928</v>
      </c>
      <c r="AM54" s="89">
        <f t="shared" si="147"/>
        <v>1.5951772034953242</v>
      </c>
      <c r="AN54" s="89"/>
      <c r="AO54" s="83">
        <f t="shared" si="140"/>
        <v>10.509058579539042</v>
      </c>
      <c r="AP54" s="83">
        <f t="shared" si="141"/>
        <v>12.273198675702883</v>
      </c>
      <c r="AQ54" s="83">
        <f t="shared" si="142"/>
        <v>15.949367525829327</v>
      </c>
    </row>
    <row r="55" spans="1:43" hidden="1" outlineLevel="1">
      <c r="A55" s="147"/>
      <c r="B55" s="122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</row>
    <row r="56" spans="1:43" s="59" customFormat="1" hidden="1" outlineLevel="1">
      <c r="A56" s="93" t="s">
        <v>155</v>
      </c>
      <c r="B56" s="82"/>
      <c r="C56" s="81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</row>
    <row r="57" spans="1:43" hidden="1" outlineLevel="1">
      <c r="A57" s="147" t="s">
        <v>272</v>
      </c>
      <c r="B57" s="122" t="s">
        <v>158</v>
      </c>
      <c r="C57" s="89"/>
      <c r="D57" s="125">
        <v>2300</v>
      </c>
      <c r="E57" s="125">
        <v>2300</v>
      </c>
      <c r="F57" s="125">
        <v>2300</v>
      </c>
      <c r="G57" s="125">
        <v>2300</v>
      </c>
      <c r="H57" s="125">
        <v>2300</v>
      </c>
      <c r="I57" s="125">
        <v>2300</v>
      </c>
      <c r="J57" s="125">
        <v>2300</v>
      </c>
      <c r="K57" s="125">
        <v>2300</v>
      </c>
      <c r="L57" s="125">
        <v>2300</v>
      </c>
      <c r="M57" s="125">
        <v>2300</v>
      </c>
      <c r="N57" s="125">
        <v>2300</v>
      </c>
      <c r="O57" s="125">
        <v>2300</v>
      </c>
      <c r="P57" s="125">
        <v>2300</v>
      </c>
      <c r="Q57" s="125">
        <v>2300</v>
      </c>
      <c r="R57" s="125">
        <v>2300</v>
      </c>
      <c r="S57" s="125">
        <v>2300</v>
      </c>
      <c r="T57" s="125">
        <v>2300</v>
      </c>
      <c r="U57" s="125">
        <v>2300</v>
      </c>
      <c r="V57" s="125">
        <v>2300</v>
      </c>
      <c r="W57" s="125">
        <v>2300</v>
      </c>
      <c r="X57" s="125">
        <v>2300</v>
      </c>
      <c r="Y57" s="125">
        <v>2300</v>
      </c>
      <c r="Z57" s="125">
        <v>2300</v>
      </c>
      <c r="AA57" s="125">
        <v>2300</v>
      </c>
      <c r="AB57" s="125">
        <v>2300</v>
      </c>
      <c r="AC57" s="125">
        <v>2300</v>
      </c>
      <c r="AD57" s="125">
        <v>2300</v>
      </c>
      <c r="AE57" s="125">
        <v>2300</v>
      </c>
      <c r="AF57" s="125">
        <v>2300</v>
      </c>
      <c r="AG57" s="125">
        <v>2300</v>
      </c>
      <c r="AH57" s="125">
        <v>2300</v>
      </c>
      <c r="AI57" s="125">
        <v>2300</v>
      </c>
      <c r="AJ57" s="125">
        <v>2300</v>
      </c>
      <c r="AK57" s="125">
        <v>2300</v>
      </c>
      <c r="AL57" s="125">
        <v>2300</v>
      </c>
      <c r="AM57" s="125">
        <v>2300</v>
      </c>
      <c r="AN57" s="89"/>
      <c r="AO57" s="83">
        <f t="shared" ref="AO57" si="148">SUM(D57:O57)</f>
        <v>27600</v>
      </c>
      <c r="AP57" s="83">
        <f t="shared" ref="AP57" si="149">SUM(P57:AA57)</f>
        <v>27600</v>
      </c>
      <c r="AQ57" s="83">
        <f t="shared" ref="AQ57" si="150">SUM(AB57:AM57)</f>
        <v>27600</v>
      </c>
    </row>
    <row r="58" spans="1:43" hidden="1" outlineLevel="1">
      <c r="A58" s="147" t="s">
        <v>314</v>
      </c>
      <c r="B58" s="122" t="s">
        <v>254</v>
      </c>
      <c r="C58" s="89"/>
      <c r="D58" s="125">
        <v>250</v>
      </c>
      <c r="E58" s="125">
        <f>D58*(1+0.5%)</f>
        <v>251.24999999999997</v>
      </c>
      <c r="F58" s="125">
        <f t="shared" ref="F58:AM58" si="151">E58*(1+0.5%)</f>
        <v>252.50624999999994</v>
      </c>
      <c r="G58" s="125">
        <f t="shared" si="151"/>
        <v>253.7687812499999</v>
      </c>
      <c r="H58" s="125">
        <f t="shared" si="151"/>
        <v>255.03762515624987</v>
      </c>
      <c r="I58" s="125">
        <f t="shared" si="151"/>
        <v>256.31281328203107</v>
      </c>
      <c r="J58" s="125">
        <f t="shared" si="151"/>
        <v>257.59437734844118</v>
      </c>
      <c r="K58" s="125">
        <f t="shared" si="151"/>
        <v>258.88234923518337</v>
      </c>
      <c r="L58" s="125">
        <f t="shared" si="151"/>
        <v>260.17676098135928</v>
      </c>
      <c r="M58" s="125">
        <f t="shared" si="151"/>
        <v>261.47764478626607</v>
      </c>
      <c r="N58" s="125">
        <f t="shared" si="151"/>
        <v>262.78503301019737</v>
      </c>
      <c r="O58" s="125">
        <f t="shared" si="151"/>
        <v>264.0989581752483</v>
      </c>
      <c r="P58" s="125">
        <f t="shared" si="151"/>
        <v>265.41945296612454</v>
      </c>
      <c r="Q58" s="125">
        <f t="shared" si="151"/>
        <v>266.74655023095511</v>
      </c>
      <c r="R58" s="125">
        <f t="shared" si="151"/>
        <v>268.08028298210985</v>
      </c>
      <c r="S58" s="125">
        <f t="shared" si="151"/>
        <v>269.42068439702035</v>
      </c>
      <c r="T58" s="125">
        <f t="shared" si="151"/>
        <v>270.76778781900543</v>
      </c>
      <c r="U58" s="125">
        <f t="shared" si="151"/>
        <v>272.12162675810043</v>
      </c>
      <c r="V58" s="125">
        <f t="shared" si="151"/>
        <v>273.48223489189093</v>
      </c>
      <c r="W58" s="125">
        <f t="shared" si="151"/>
        <v>274.84964606635037</v>
      </c>
      <c r="X58" s="125">
        <f t="shared" si="151"/>
        <v>276.22389429668209</v>
      </c>
      <c r="Y58" s="125">
        <f t="shared" si="151"/>
        <v>277.60501376816546</v>
      </c>
      <c r="Z58" s="125">
        <f t="shared" si="151"/>
        <v>278.99303883700628</v>
      </c>
      <c r="AA58" s="125">
        <f t="shared" si="151"/>
        <v>280.38800403119126</v>
      </c>
      <c r="AB58" s="125">
        <f t="shared" si="151"/>
        <v>281.78994405134716</v>
      </c>
      <c r="AC58" s="125">
        <f t="shared" si="151"/>
        <v>283.19889377160388</v>
      </c>
      <c r="AD58" s="125">
        <f t="shared" si="151"/>
        <v>284.61488824046188</v>
      </c>
      <c r="AE58" s="125">
        <f t="shared" si="151"/>
        <v>286.03796268166417</v>
      </c>
      <c r="AF58" s="125">
        <f t="shared" si="151"/>
        <v>287.46815249507245</v>
      </c>
      <c r="AG58" s="125">
        <f t="shared" si="151"/>
        <v>288.90549325754779</v>
      </c>
      <c r="AH58" s="125">
        <f t="shared" si="151"/>
        <v>290.35002072383548</v>
      </c>
      <c r="AI58" s="125">
        <f t="shared" si="151"/>
        <v>291.80177082745462</v>
      </c>
      <c r="AJ58" s="125">
        <f t="shared" si="151"/>
        <v>293.26077968159188</v>
      </c>
      <c r="AK58" s="125">
        <f t="shared" si="151"/>
        <v>294.72708357999983</v>
      </c>
      <c r="AL58" s="125">
        <f t="shared" si="151"/>
        <v>296.2007189978998</v>
      </c>
      <c r="AM58" s="125">
        <f t="shared" si="151"/>
        <v>297.68172259288929</v>
      </c>
      <c r="AN58" s="89"/>
      <c r="AO58" s="83"/>
      <c r="AP58" s="83"/>
      <c r="AQ58" s="83"/>
    </row>
    <row r="59" spans="1:43" hidden="1" outlineLevel="1">
      <c r="A59" s="147" t="s">
        <v>270</v>
      </c>
      <c r="B59" s="122" t="s">
        <v>168</v>
      </c>
      <c r="C59" s="89"/>
      <c r="D59" s="133">
        <v>1.25E-3</v>
      </c>
      <c r="E59" s="133">
        <v>1.25E-3</v>
      </c>
      <c r="F59" s="133">
        <v>1.25E-3</v>
      </c>
      <c r="G59" s="133">
        <v>1.25E-3</v>
      </c>
      <c r="H59" s="133">
        <v>1.25E-3</v>
      </c>
      <c r="I59" s="133">
        <v>1.25E-3</v>
      </c>
      <c r="J59" s="133">
        <v>1.25E-3</v>
      </c>
      <c r="K59" s="133">
        <v>1.25E-3</v>
      </c>
      <c r="L59" s="133">
        <v>1.25E-3</v>
      </c>
      <c r="M59" s="133">
        <v>1.25E-3</v>
      </c>
      <c r="N59" s="133">
        <v>1.25E-3</v>
      </c>
      <c r="O59" s="133">
        <v>1.25E-3</v>
      </c>
      <c r="P59" s="133">
        <v>1.25E-3</v>
      </c>
      <c r="Q59" s="133">
        <v>1.25E-3</v>
      </c>
      <c r="R59" s="133">
        <v>1.25E-3</v>
      </c>
      <c r="S59" s="133">
        <v>1.25E-3</v>
      </c>
      <c r="T59" s="133">
        <v>1.25E-3</v>
      </c>
      <c r="U59" s="133">
        <v>1.25E-3</v>
      </c>
      <c r="V59" s="133">
        <v>1.25E-3</v>
      </c>
      <c r="W59" s="133">
        <v>1.25E-3</v>
      </c>
      <c r="X59" s="133">
        <v>1.25E-3</v>
      </c>
      <c r="Y59" s="133">
        <v>1.25E-3</v>
      </c>
      <c r="Z59" s="133">
        <v>1.25E-3</v>
      </c>
      <c r="AA59" s="133">
        <v>1.25E-3</v>
      </c>
      <c r="AB59" s="133">
        <v>1.25E-3</v>
      </c>
      <c r="AC59" s="133">
        <v>1.25E-3</v>
      </c>
      <c r="AD59" s="133">
        <v>1.25E-3</v>
      </c>
      <c r="AE59" s="133">
        <v>1.25E-3</v>
      </c>
      <c r="AF59" s="133">
        <v>1.25E-3</v>
      </c>
      <c r="AG59" s="133">
        <v>1.25E-3</v>
      </c>
      <c r="AH59" s="133">
        <v>1.25E-3</v>
      </c>
      <c r="AI59" s="133">
        <v>1.25E-3</v>
      </c>
      <c r="AJ59" s="133">
        <v>1.25E-3</v>
      </c>
      <c r="AK59" s="133">
        <v>1.25E-3</v>
      </c>
      <c r="AL59" s="133">
        <v>1.25E-3</v>
      </c>
      <c r="AM59" s="133">
        <v>1.25E-3</v>
      </c>
      <c r="AN59" s="89"/>
      <c r="AO59" s="89"/>
      <c r="AP59" s="89"/>
      <c r="AQ59" s="89"/>
    </row>
    <row r="60" spans="1:43" hidden="1" outlineLevel="1">
      <c r="A60" s="147" t="s">
        <v>271</v>
      </c>
      <c r="B60" s="122" t="s">
        <v>254</v>
      </c>
      <c r="C60" s="89"/>
      <c r="D60" s="89">
        <f>D57*D58*D59</f>
        <v>718.75</v>
      </c>
      <c r="E60" s="89">
        <f t="shared" ref="E60:AM60" si="152">E57*E58*E59</f>
        <v>722.34374999999989</v>
      </c>
      <c r="F60" s="89">
        <f t="shared" si="152"/>
        <v>725.95546874999991</v>
      </c>
      <c r="G60" s="89">
        <f t="shared" si="152"/>
        <v>729.58524609374979</v>
      </c>
      <c r="H60" s="89">
        <f t="shared" si="152"/>
        <v>733.23317232421834</v>
      </c>
      <c r="I60" s="89">
        <f t="shared" si="152"/>
        <v>736.89933818583927</v>
      </c>
      <c r="J60" s="89">
        <f t="shared" si="152"/>
        <v>740.58383487676838</v>
      </c>
      <c r="K60" s="89">
        <f t="shared" si="152"/>
        <v>744.28675405115223</v>
      </c>
      <c r="L60" s="89">
        <f t="shared" si="152"/>
        <v>748.00818782140789</v>
      </c>
      <c r="M60" s="89">
        <f t="shared" si="152"/>
        <v>751.74822876051496</v>
      </c>
      <c r="N60" s="89">
        <f t="shared" si="152"/>
        <v>755.50696990431743</v>
      </c>
      <c r="O60" s="89">
        <f t="shared" si="152"/>
        <v>759.28450475383886</v>
      </c>
      <c r="P60" s="89">
        <f t="shared" si="152"/>
        <v>763.080927277608</v>
      </c>
      <c r="Q60" s="89">
        <f t="shared" si="152"/>
        <v>766.89633191399594</v>
      </c>
      <c r="R60" s="89">
        <f t="shared" si="152"/>
        <v>770.7308135735658</v>
      </c>
      <c r="S60" s="89">
        <f t="shared" si="152"/>
        <v>774.58446764143355</v>
      </c>
      <c r="T60" s="89">
        <f t="shared" si="152"/>
        <v>778.45738997964054</v>
      </c>
      <c r="U60" s="89">
        <f t="shared" si="152"/>
        <v>782.34967692953876</v>
      </c>
      <c r="V60" s="89">
        <f t="shared" si="152"/>
        <v>786.26142531418634</v>
      </c>
      <c r="W60" s="89">
        <f t="shared" si="152"/>
        <v>790.19273244075737</v>
      </c>
      <c r="X60" s="89">
        <f t="shared" si="152"/>
        <v>794.14369610296103</v>
      </c>
      <c r="Y60" s="89">
        <f t="shared" si="152"/>
        <v>798.11441458347576</v>
      </c>
      <c r="Z60" s="89">
        <f t="shared" si="152"/>
        <v>802.10498665639307</v>
      </c>
      <c r="AA60" s="89">
        <f t="shared" si="152"/>
        <v>806.11551158967484</v>
      </c>
      <c r="AB60" s="89">
        <f t="shared" si="152"/>
        <v>810.14608914762312</v>
      </c>
      <c r="AC60" s="89">
        <f t="shared" si="152"/>
        <v>814.19681959336117</v>
      </c>
      <c r="AD60" s="89">
        <f t="shared" si="152"/>
        <v>818.26780369132791</v>
      </c>
      <c r="AE60" s="89">
        <f t="shared" si="152"/>
        <v>822.35914270978446</v>
      </c>
      <c r="AF60" s="89">
        <f t="shared" si="152"/>
        <v>826.47093842333334</v>
      </c>
      <c r="AG60" s="89">
        <f t="shared" si="152"/>
        <v>830.6032931154499</v>
      </c>
      <c r="AH60" s="89">
        <f t="shared" si="152"/>
        <v>834.75630958102704</v>
      </c>
      <c r="AI60" s="89">
        <f t="shared" si="152"/>
        <v>838.93009112893196</v>
      </c>
      <c r="AJ60" s="89">
        <f t="shared" si="152"/>
        <v>843.12474158457667</v>
      </c>
      <c r="AK60" s="89">
        <f t="shared" si="152"/>
        <v>847.34036529249954</v>
      </c>
      <c r="AL60" s="89">
        <f t="shared" si="152"/>
        <v>851.57706711896185</v>
      </c>
      <c r="AM60" s="89">
        <f t="shared" si="152"/>
        <v>855.83495245455674</v>
      </c>
      <c r="AN60" s="89"/>
      <c r="AO60" s="83">
        <f t="shared" ref="AO60" si="153">SUM(D60:O60)</f>
        <v>8866.1854555218088</v>
      </c>
      <c r="AP60" s="83">
        <f t="shared" ref="AP60" si="154">SUM(P60:AA60)</f>
        <v>9413.0323740032309</v>
      </c>
      <c r="AQ60" s="83">
        <f t="shared" ref="AQ60" si="155">SUM(AB60:AM60)</f>
        <v>9993.6076138414337</v>
      </c>
    </row>
    <row r="61" spans="1:43" hidden="1" outlineLevel="1">
      <c r="A61" s="147" t="s">
        <v>177</v>
      </c>
      <c r="B61" s="122" t="s">
        <v>254</v>
      </c>
      <c r="C61" s="89"/>
      <c r="D61" s="89">
        <f>-'OPEX+CAPEX'!I312</f>
        <v>-100.39682539682541</v>
      </c>
      <c r="E61" s="89">
        <f>-'OPEX+CAPEX'!J312</f>
        <v>-100.39682539682541</v>
      </c>
      <c r="F61" s="89">
        <f>-'OPEX+CAPEX'!K312</f>
        <v>-100.39682539682541</v>
      </c>
      <c r="G61" s="89">
        <f>-'OPEX+CAPEX'!L312</f>
        <v>-100.39682539682541</v>
      </c>
      <c r="H61" s="89">
        <f>-'OPEX+CAPEX'!M312</f>
        <v>-100.39682539682541</v>
      </c>
      <c r="I61" s="89">
        <f>-'OPEX+CAPEX'!N312</f>
        <v>-100.39682539682541</v>
      </c>
      <c r="J61" s="89">
        <f>-'OPEX+CAPEX'!O312</f>
        <v>-100.39682539682541</v>
      </c>
      <c r="K61" s="89">
        <f>-'OPEX+CAPEX'!P312</f>
        <v>-100.39682539682541</v>
      </c>
      <c r="L61" s="89">
        <f>-'OPEX+CAPEX'!Q312</f>
        <v>-100.39682539682541</v>
      </c>
      <c r="M61" s="89">
        <f>-'OPEX+CAPEX'!R312</f>
        <v>-100.39682539682541</v>
      </c>
      <c r="N61" s="89">
        <f>-'OPEX+CAPEX'!S312</f>
        <v>-100.39682539682541</v>
      </c>
      <c r="O61" s="89">
        <f>-'OPEX+CAPEX'!T312</f>
        <v>-100.39682539682541</v>
      </c>
      <c r="P61" s="89">
        <f>-'OPEX+CAPEX'!U312</f>
        <v>-100.39682539682541</v>
      </c>
      <c r="Q61" s="89">
        <f>-'OPEX+CAPEX'!V312</f>
        <v>-100.39682539682541</v>
      </c>
      <c r="R61" s="89">
        <f>-'OPEX+CAPEX'!W312</f>
        <v>-100.39682539682541</v>
      </c>
      <c r="S61" s="89">
        <f>-'OPEX+CAPEX'!X312</f>
        <v>-100.39682539682541</v>
      </c>
      <c r="T61" s="89">
        <f>-'OPEX+CAPEX'!Y312</f>
        <v>-100.39682539682541</v>
      </c>
      <c r="U61" s="89">
        <f>-'OPEX+CAPEX'!Z312</f>
        <v>-100.39682539682541</v>
      </c>
      <c r="V61" s="89">
        <f>-'OPEX+CAPEX'!AA312</f>
        <v>-100.39682539682541</v>
      </c>
      <c r="W61" s="89">
        <f>-'OPEX+CAPEX'!AB312</f>
        <v>-100.39682539682541</v>
      </c>
      <c r="X61" s="89">
        <f>-'OPEX+CAPEX'!AC312</f>
        <v>-100.39682539682541</v>
      </c>
      <c r="Y61" s="89">
        <f>-'OPEX+CAPEX'!AD312</f>
        <v>-100.39682539682541</v>
      </c>
      <c r="Z61" s="89">
        <f>-'OPEX+CAPEX'!AE312</f>
        <v>-100.39682539682541</v>
      </c>
      <c r="AA61" s="89">
        <f>-'OPEX+CAPEX'!AF312</f>
        <v>-100.39682539682541</v>
      </c>
      <c r="AB61" s="89">
        <f>-'OPEX+CAPEX'!AG312</f>
        <v>-100.39682539682541</v>
      </c>
      <c r="AC61" s="89">
        <f>-'OPEX+CAPEX'!AH312</f>
        <v>-100.39682539682541</v>
      </c>
      <c r="AD61" s="89">
        <f>-'OPEX+CAPEX'!AI312</f>
        <v>-100.39682539682541</v>
      </c>
      <c r="AE61" s="89">
        <f>-'OPEX+CAPEX'!AJ312</f>
        <v>-100.39682539682541</v>
      </c>
      <c r="AF61" s="89">
        <f>-'OPEX+CAPEX'!AK312</f>
        <v>-100.39682539682541</v>
      </c>
      <c r="AG61" s="89">
        <f>-'OPEX+CAPEX'!AL312</f>
        <v>-100.39682539682541</v>
      </c>
      <c r="AH61" s="89">
        <f>-'OPEX+CAPEX'!AM312</f>
        <v>-100.39682539682541</v>
      </c>
      <c r="AI61" s="89">
        <f>-'OPEX+CAPEX'!AN312</f>
        <v>-100.39682539682541</v>
      </c>
      <c r="AJ61" s="89">
        <f>-'OPEX+CAPEX'!AO312</f>
        <v>-100.39682539682541</v>
      </c>
      <c r="AK61" s="89">
        <f>-'OPEX+CAPEX'!AP312</f>
        <v>-100.39682539682541</v>
      </c>
      <c r="AL61" s="89">
        <f>-'OPEX+CAPEX'!AQ312</f>
        <v>-100.39682539682541</v>
      </c>
      <c r="AM61" s="89">
        <f>-'OPEX+CAPEX'!AR312</f>
        <v>-100.39682539682541</v>
      </c>
      <c r="AN61" s="89"/>
      <c r="AO61" s="83">
        <f t="shared" ref="AO61:AO62" si="156">SUM(D61:O61)</f>
        <v>-1204.7619047619048</v>
      </c>
      <c r="AP61" s="83">
        <f t="shared" ref="AP61:AP62" si="157">SUM(P61:AA61)</f>
        <v>-1204.7619047619048</v>
      </c>
      <c r="AQ61" s="83">
        <f t="shared" ref="AQ61:AQ62" si="158">SUM(AB61:AM61)</f>
        <v>-1204.7619047619048</v>
      </c>
    </row>
    <row r="62" spans="1:43" hidden="1" outlineLevel="1">
      <c r="A62" s="147" t="s">
        <v>178</v>
      </c>
      <c r="B62" s="122"/>
      <c r="C62" s="89"/>
      <c r="D62" s="89">
        <f t="shared" ref="D62:AM62" si="159">D60+D61</f>
        <v>618.35317460317458</v>
      </c>
      <c r="E62" s="89">
        <f t="shared" si="159"/>
        <v>621.94692460317447</v>
      </c>
      <c r="F62" s="89">
        <f t="shared" si="159"/>
        <v>625.55864335317449</v>
      </c>
      <c r="G62" s="89">
        <f t="shared" si="159"/>
        <v>629.18842069692437</v>
      </c>
      <c r="H62" s="89">
        <f t="shared" si="159"/>
        <v>632.83634692739292</v>
      </c>
      <c r="I62" s="89">
        <f t="shared" si="159"/>
        <v>636.50251278901385</v>
      </c>
      <c r="J62" s="89">
        <f t="shared" si="159"/>
        <v>640.18700947994296</v>
      </c>
      <c r="K62" s="89">
        <f t="shared" si="159"/>
        <v>643.88992865432681</v>
      </c>
      <c r="L62" s="89">
        <f t="shared" si="159"/>
        <v>647.61136242458247</v>
      </c>
      <c r="M62" s="89">
        <f t="shared" si="159"/>
        <v>651.35140336368954</v>
      </c>
      <c r="N62" s="89">
        <f t="shared" si="159"/>
        <v>655.11014450749201</v>
      </c>
      <c r="O62" s="89">
        <f t="shared" si="159"/>
        <v>658.88767935701344</v>
      </c>
      <c r="P62" s="89">
        <f t="shared" si="159"/>
        <v>662.68410188078258</v>
      </c>
      <c r="Q62" s="89">
        <f t="shared" si="159"/>
        <v>666.49950651717052</v>
      </c>
      <c r="R62" s="89">
        <f t="shared" si="159"/>
        <v>670.33398817674038</v>
      </c>
      <c r="S62" s="89">
        <f t="shared" si="159"/>
        <v>674.18764224460813</v>
      </c>
      <c r="T62" s="89">
        <f t="shared" si="159"/>
        <v>678.06056458281512</v>
      </c>
      <c r="U62" s="89">
        <f t="shared" si="159"/>
        <v>681.95285153271334</v>
      </c>
      <c r="V62" s="89">
        <f t="shared" si="159"/>
        <v>685.86459991736092</v>
      </c>
      <c r="W62" s="89">
        <f t="shared" si="159"/>
        <v>689.79590704393195</v>
      </c>
      <c r="X62" s="89">
        <f t="shared" si="159"/>
        <v>693.74687070613561</v>
      </c>
      <c r="Y62" s="89">
        <f t="shared" si="159"/>
        <v>697.71758918665034</v>
      </c>
      <c r="Z62" s="89">
        <f t="shared" si="159"/>
        <v>701.70816125956765</v>
      </c>
      <c r="AA62" s="89">
        <f t="shared" si="159"/>
        <v>705.71868619284942</v>
      </c>
      <c r="AB62" s="89">
        <f t="shared" si="159"/>
        <v>709.7492637507977</v>
      </c>
      <c r="AC62" s="89">
        <f t="shared" si="159"/>
        <v>713.79999419653575</v>
      </c>
      <c r="AD62" s="89">
        <f t="shared" si="159"/>
        <v>717.87097829450249</v>
      </c>
      <c r="AE62" s="89">
        <f t="shared" si="159"/>
        <v>721.96231731295904</v>
      </c>
      <c r="AF62" s="89">
        <f t="shared" si="159"/>
        <v>726.07411302650792</v>
      </c>
      <c r="AG62" s="89">
        <f t="shared" si="159"/>
        <v>730.20646771862448</v>
      </c>
      <c r="AH62" s="89">
        <f t="shared" si="159"/>
        <v>734.35948418420162</v>
      </c>
      <c r="AI62" s="89">
        <f t="shared" si="159"/>
        <v>738.53326573210654</v>
      </c>
      <c r="AJ62" s="89">
        <f t="shared" si="159"/>
        <v>742.72791618775125</v>
      </c>
      <c r="AK62" s="89">
        <f t="shared" si="159"/>
        <v>746.94353989567412</v>
      </c>
      <c r="AL62" s="89">
        <f t="shared" si="159"/>
        <v>751.18024172213643</v>
      </c>
      <c r="AM62" s="89">
        <f t="shared" si="159"/>
        <v>755.43812705773132</v>
      </c>
      <c r="AN62" s="89"/>
      <c r="AO62" s="83">
        <f t="shared" si="156"/>
        <v>7661.4235507599014</v>
      </c>
      <c r="AP62" s="83">
        <f t="shared" si="157"/>
        <v>8208.2704692413245</v>
      </c>
      <c r="AQ62" s="83">
        <f t="shared" si="158"/>
        <v>8788.8457090795273</v>
      </c>
    </row>
    <row r="63" spans="1:43" hidden="1" outlineLevel="1">
      <c r="A63" s="147"/>
      <c r="B63" s="122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</row>
    <row r="64" spans="1:43" s="59" customFormat="1" hidden="1" outlineLevel="1">
      <c r="A64" s="93" t="s">
        <v>102</v>
      </c>
      <c r="B64" s="82"/>
      <c r="C64" s="81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</row>
    <row r="65" spans="1:47" hidden="1" outlineLevel="1">
      <c r="A65" s="147" t="s">
        <v>268</v>
      </c>
      <c r="B65" s="122" t="s">
        <v>158</v>
      </c>
      <c r="C65" s="190"/>
      <c r="D65" s="191">
        <v>2.4165387914889505E-3</v>
      </c>
      <c r="E65" s="191">
        <v>2.4165387914889505E-3</v>
      </c>
      <c r="F65" s="191">
        <v>2.4165387914889505E-3</v>
      </c>
      <c r="G65" s="191">
        <v>2.4165387914889505E-3</v>
      </c>
      <c r="H65" s="191">
        <v>2.4165387914889505E-3</v>
      </c>
      <c r="I65" s="191">
        <v>2.4165387914889505E-3</v>
      </c>
      <c r="J65" s="191">
        <v>2.4165387914889505E-3</v>
      </c>
      <c r="K65" s="191">
        <v>2.4165387914889505E-3</v>
      </c>
      <c r="L65" s="191">
        <v>2.4165387914889505E-3</v>
      </c>
      <c r="M65" s="191">
        <v>2.4165387914889505E-3</v>
      </c>
      <c r="N65" s="191">
        <v>2.4165387914889505E-3</v>
      </c>
      <c r="O65" s="191">
        <v>2.4165387914889505E-3</v>
      </c>
      <c r="P65" s="191">
        <v>2.4165387914889505E-3</v>
      </c>
      <c r="Q65" s="191">
        <v>2.4165387914889505E-3</v>
      </c>
      <c r="R65" s="191">
        <v>2.4165387914889505E-3</v>
      </c>
      <c r="S65" s="191">
        <v>2.4165387914889505E-3</v>
      </c>
      <c r="T65" s="191">
        <v>2.4165387914889505E-3</v>
      </c>
      <c r="U65" s="191">
        <v>2.4165387914889505E-3</v>
      </c>
      <c r="V65" s="191">
        <v>2.4165387914889505E-3</v>
      </c>
      <c r="W65" s="191">
        <v>2.4165387914889505E-3</v>
      </c>
      <c r="X65" s="191">
        <v>2.4165387914889505E-3</v>
      </c>
      <c r="Y65" s="191">
        <v>2.4165387914889505E-3</v>
      </c>
      <c r="Z65" s="191">
        <v>2.4165387914889505E-3</v>
      </c>
      <c r="AA65" s="191">
        <v>2.4165387914889505E-3</v>
      </c>
      <c r="AB65" s="191">
        <v>2.4165387914889505E-3</v>
      </c>
      <c r="AC65" s="191">
        <v>2.4165387914889505E-3</v>
      </c>
      <c r="AD65" s="191">
        <v>2.4165387914889505E-3</v>
      </c>
      <c r="AE65" s="191">
        <v>2.4165387914889505E-3</v>
      </c>
      <c r="AF65" s="191">
        <v>2.4165387914889505E-3</v>
      </c>
      <c r="AG65" s="191">
        <v>2.4165387914889505E-3</v>
      </c>
      <c r="AH65" s="191">
        <v>2.4165387914889505E-3</v>
      </c>
      <c r="AI65" s="191">
        <v>2.4165387914889505E-3</v>
      </c>
      <c r="AJ65" s="191">
        <v>2.4165387914889505E-3</v>
      </c>
      <c r="AK65" s="191">
        <v>2.4165387914889505E-3</v>
      </c>
      <c r="AL65" s="191">
        <v>2.4165387914889505E-3</v>
      </c>
      <c r="AM65" s="191">
        <v>2.4165387914889505E-3</v>
      </c>
      <c r="AN65" s="89"/>
      <c r="AO65" s="89">
        <f>РБ.2!AO458</f>
        <v>0</v>
      </c>
      <c r="AP65" s="89">
        <f>РБ.2!AP458</f>
        <v>0</v>
      </c>
      <c r="AQ65" s="89">
        <f>РБ.2!AQ458</f>
        <v>0</v>
      </c>
    </row>
    <row r="66" spans="1:47" hidden="1" outlineLevel="1">
      <c r="A66" s="147" t="s">
        <v>269</v>
      </c>
      <c r="B66" s="122" t="s">
        <v>158</v>
      </c>
      <c r="C66" s="89"/>
      <c r="D66" s="89">
        <f>D65*D29</f>
        <v>201.55818421275208</v>
      </c>
      <c r="E66" s="89">
        <f t="shared" ref="E66:AM66" si="160">E65*E29</f>
        <v>203.35608907361987</v>
      </c>
      <c r="F66" s="89">
        <f t="shared" si="160"/>
        <v>205.6469678479514</v>
      </c>
      <c r="G66" s="89">
        <f t="shared" si="160"/>
        <v>208.00067663086165</v>
      </c>
      <c r="H66" s="89">
        <f t="shared" si="160"/>
        <v>210.43171465509951</v>
      </c>
      <c r="I66" s="89">
        <f t="shared" si="160"/>
        <v>212.949748075831</v>
      </c>
      <c r="J66" s="89">
        <f t="shared" si="160"/>
        <v>215.56927612580503</v>
      </c>
      <c r="K66" s="89">
        <f t="shared" si="160"/>
        <v>217.48752461848898</v>
      </c>
      <c r="L66" s="89">
        <f t="shared" si="160"/>
        <v>220.32937423727998</v>
      </c>
      <c r="M66" s="89">
        <f t="shared" si="160"/>
        <v>223.34038157147521</v>
      </c>
      <c r="N66" s="89">
        <f t="shared" si="160"/>
        <v>226.22862873506281</v>
      </c>
      <c r="O66" s="89">
        <f t="shared" si="160"/>
        <v>228.97188357116104</v>
      </c>
      <c r="P66" s="89">
        <f t="shared" si="160"/>
        <v>230.24684943755062</v>
      </c>
      <c r="Q66" s="89">
        <f t="shared" si="160"/>
        <v>232.84897840822595</v>
      </c>
      <c r="R66" s="89">
        <f t="shared" si="160"/>
        <v>236.22729963872749</v>
      </c>
      <c r="S66" s="89">
        <f t="shared" si="160"/>
        <v>239.78444473979926</v>
      </c>
      <c r="T66" s="89">
        <f t="shared" si="160"/>
        <v>243.54216256056458</v>
      </c>
      <c r="U66" s="89">
        <f t="shared" si="160"/>
        <v>247.52945156652135</v>
      </c>
      <c r="V66" s="89">
        <f t="shared" si="160"/>
        <v>251.77047714558447</v>
      </c>
      <c r="W66" s="89">
        <f t="shared" si="160"/>
        <v>254.94725904087576</v>
      </c>
      <c r="X66" s="89">
        <f t="shared" si="160"/>
        <v>259.71750661527494</v>
      </c>
      <c r="Y66" s="89">
        <f t="shared" si="160"/>
        <v>264.852651547189</v>
      </c>
      <c r="Z66" s="89">
        <f t="shared" si="160"/>
        <v>269.84618730592172</v>
      </c>
      <c r="AA66" s="89">
        <f t="shared" si="160"/>
        <v>274.62900088203668</v>
      </c>
      <c r="AB66" s="89">
        <f t="shared" si="160"/>
        <v>277.19343184756474</v>
      </c>
      <c r="AC66" s="89">
        <f t="shared" si="160"/>
        <v>282.50788395780722</v>
      </c>
      <c r="AD66" s="89">
        <f t="shared" si="160"/>
        <v>289.66083878061454</v>
      </c>
      <c r="AE66" s="89">
        <f t="shared" si="160"/>
        <v>297.51458985295363</v>
      </c>
      <c r="AF66" s="89">
        <f t="shared" si="160"/>
        <v>306.17546488165004</v>
      </c>
      <c r="AG66" s="89">
        <f t="shared" si="160"/>
        <v>315.7570411899037</v>
      </c>
      <c r="AH66" s="89">
        <f t="shared" si="160"/>
        <v>326.39706148882959</v>
      </c>
      <c r="AI66" s="89">
        <f t="shared" si="160"/>
        <v>334.68748112079072</v>
      </c>
      <c r="AJ66" s="89">
        <f t="shared" si="160"/>
        <v>347.50963594843114</v>
      </c>
      <c r="AK66" s="89">
        <f t="shared" si="160"/>
        <v>361.85904329229248</v>
      </c>
      <c r="AL66" s="89">
        <f t="shared" si="160"/>
        <v>376.35465123303891</v>
      </c>
      <c r="AM66" s="89">
        <f t="shared" si="160"/>
        <v>390.68955934415135</v>
      </c>
      <c r="AN66" s="89"/>
      <c r="AO66" s="83">
        <f t="shared" ref="AO66" si="161">SUM(D66:O66)</f>
        <v>2573.8704493553887</v>
      </c>
      <c r="AP66" s="83">
        <f t="shared" ref="AP66" si="162">SUM(P66:AA66)</f>
        <v>3005.9422688882719</v>
      </c>
      <c r="AQ66" s="83">
        <f t="shared" ref="AQ66" si="163">SUM(AB66:AM66)</f>
        <v>3906.3066829380277</v>
      </c>
    </row>
    <row r="67" spans="1:47" hidden="1" outlineLevel="1">
      <c r="A67" s="183" t="s">
        <v>315</v>
      </c>
      <c r="B67" s="122" t="s">
        <v>168</v>
      </c>
      <c r="C67" s="190"/>
      <c r="D67" s="192">
        <f>1-D68</f>
        <v>0.97</v>
      </c>
      <c r="E67" s="192">
        <f t="shared" ref="E67:AM67" si="164">1-E68</f>
        <v>0.96639999999999993</v>
      </c>
      <c r="F67" s="192">
        <f t="shared" si="164"/>
        <v>0.962368</v>
      </c>
      <c r="G67" s="192">
        <f t="shared" si="164"/>
        <v>0.95785215999999995</v>
      </c>
      <c r="H67" s="192">
        <f t="shared" si="164"/>
        <v>0.95279441919999996</v>
      </c>
      <c r="I67" s="192">
        <f t="shared" si="164"/>
        <v>0.94712974950399997</v>
      </c>
      <c r="J67" s="192">
        <f t="shared" si="164"/>
        <v>0.94078531944447996</v>
      </c>
      <c r="K67" s="192">
        <f t="shared" si="164"/>
        <v>0.93367955777781753</v>
      </c>
      <c r="L67" s="192">
        <f t="shared" si="164"/>
        <v>0.92572110471115554</v>
      </c>
      <c r="M67" s="192">
        <f t="shared" si="164"/>
        <v>0.91680763727649428</v>
      </c>
      <c r="N67" s="192">
        <f t="shared" si="164"/>
        <v>0.90682455374967352</v>
      </c>
      <c r="O67" s="192">
        <f t="shared" si="164"/>
        <v>0.89564350019963435</v>
      </c>
      <c r="P67" s="192">
        <f t="shared" si="164"/>
        <v>0.88312072022359045</v>
      </c>
      <c r="Q67" s="192">
        <f t="shared" si="164"/>
        <v>0.86909520665042139</v>
      </c>
      <c r="R67" s="192">
        <f t="shared" si="164"/>
        <v>0.85338663144847193</v>
      </c>
      <c r="S67" s="192">
        <f t="shared" si="164"/>
        <v>0.83579302722228843</v>
      </c>
      <c r="T67" s="192">
        <f t="shared" si="164"/>
        <v>0.81608819048896308</v>
      </c>
      <c r="U67" s="192">
        <f t="shared" si="164"/>
        <v>0.7940187733476386</v>
      </c>
      <c r="V67" s="192">
        <f t="shared" si="164"/>
        <v>0.76930102614935525</v>
      </c>
      <c r="W67" s="192">
        <f t="shared" si="164"/>
        <v>0.74161714928727784</v>
      </c>
      <c r="X67" s="192">
        <f t="shared" si="164"/>
        <v>0.71061120720175119</v>
      </c>
      <c r="Y67" s="192">
        <f t="shared" si="164"/>
        <v>0.67588455206596132</v>
      </c>
      <c r="Z67" s="192">
        <f t="shared" si="164"/>
        <v>0.63699069831387656</v>
      </c>
      <c r="AA67" s="192">
        <f t="shared" si="164"/>
        <v>0.59342958211154173</v>
      </c>
      <c r="AB67" s="192">
        <f t="shared" si="164"/>
        <v>0.56903535703823427</v>
      </c>
      <c r="AC67" s="192">
        <f t="shared" si="164"/>
        <v>0.54317747846052822</v>
      </c>
      <c r="AD67" s="192">
        <f t="shared" si="164"/>
        <v>0.5157681271681599</v>
      </c>
      <c r="AE67" s="192">
        <f t="shared" si="164"/>
        <v>0.4867142147982495</v>
      </c>
      <c r="AF67" s="192">
        <f t="shared" si="164"/>
        <v>0.45591706768614448</v>
      </c>
      <c r="AG67" s="192">
        <f t="shared" si="164"/>
        <v>0.42327209174731317</v>
      </c>
      <c r="AH67" s="192">
        <f t="shared" si="164"/>
        <v>0.38866841725215195</v>
      </c>
      <c r="AI67" s="192">
        <f t="shared" si="164"/>
        <v>0.35198852228728106</v>
      </c>
      <c r="AJ67" s="192">
        <f t="shared" si="164"/>
        <v>0.31310783362451788</v>
      </c>
      <c r="AK67" s="192">
        <f t="shared" si="164"/>
        <v>0.27189430364198897</v>
      </c>
      <c r="AL67" s="192">
        <f t="shared" si="164"/>
        <v>0.22820796186050829</v>
      </c>
      <c r="AM67" s="192">
        <f t="shared" si="164"/>
        <v>0.18190043957213875</v>
      </c>
      <c r="AN67" s="89"/>
      <c r="AO67" s="89"/>
      <c r="AP67" s="89"/>
      <c r="AQ67" s="89"/>
    </row>
    <row r="68" spans="1:47" hidden="1" outlineLevel="1">
      <c r="A68" s="183" t="s">
        <v>317</v>
      </c>
      <c r="B68" s="122" t="s">
        <v>168</v>
      </c>
      <c r="C68" s="190"/>
      <c r="D68" s="133">
        <v>3.0000000000000027E-2</v>
      </c>
      <c r="E68" s="133">
        <f>D68*(1+12%)</f>
        <v>3.3600000000000033E-2</v>
      </c>
      <c r="F68" s="133">
        <f t="shared" ref="F68:AA68" si="165">E68*(1+12%)</f>
        <v>3.763200000000004E-2</v>
      </c>
      <c r="G68" s="133">
        <f t="shared" si="165"/>
        <v>4.2147840000000047E-2</v>
      </c>
      <c r="H68" s="133">
        <f t="shared" si="165"/>
        <v>4.7205580800000056E-2</v>
      </c>
      <c r="I68" s="133">
        <f t="shared" si="165"/>
        <v>5.2870250496000068E-2</v>
      </c>
      <c r="J68" s="133">
        <f t="shared" si="165"/>
        <v>5.921468055552008E-2</v>
      </c>
      <c r="K68" s="133">
        <f t="shared" si="165"/>
        <v>6.6320442222182502E-2</v>
      </c>
      <c r="L68" s="133">
        <f t="shared" si="165"/>
        <v>7.4278895288844404E-2</v>
      </c>
      <c r="M68" s="133">
        <f t="shared" si="165"/>
        <v>8.3192362723505747E-2</v>
      </c>
      <c r="N68" s="133">
        <f t="shared" si="165"/>
        <v>9.3175446250326449E-2</v>
      </c>
      <c r="O68" s="133">
        <f t="shared" si="165"/>
        <v>0.10435649980036563</v>
      </c>
      <c r="P68" s="133">
        <f t="shared" si="165"/>
        <v>0.11687927977640951</v>
      </c>
      <c r="Q68" s="133">
        <f t="shared" si="165"/>
        <v>0.13090479334957866</v>
      </c>
      <c r="R68" s="133">
        <f t="shared" si="165"/>
        <v>0.14661336855152812</v>
      </c>
      <c r="S68" s="133">
        <f t="shared" si="165"/>
        <v>0.16420697277771151</v>
      </c>
      <c r="T68" s="133">
        <f t="shared" si="165"/>
        <v>0.18391180951103692</v>
      </c>
      <c r="U68" s="133">
        <f t="shared" si="165"/>
        <v>0.20598122665236138</v>
      </c>
      <c r="V68" s="133">
        <f t="shared" si="165"/>
        <v>0.23069897385064475</v>
      </c>
      <c r="W68" s="133">
        <f t="shared" si="165"/>
        <v>0.25838285071272216</v>
      </c>
      <c r="X68" s="133">
        <f t="shared" si="165"/>
        <v>0.28938879279824886</v>
      </c>
      <c r="Y68" s="133">
        <f t="shared" si="165"/>
        <v>0.32411544793403874</v>
      </c>
      <c r="Z68" s="133">
        <f t="shared" si="165"/>
        <v>0.36300930168612344</v>
      </c>
      <c r="AA68" s="133">
        <f t="shared" si="165"/>
        <v>0.40657041788845827</v>
      </c>
      <c r="AB68" s="133">
        <f>AA68*(1+6%)</f>
        <v>0.43096464296176579</v>
      </c>
      <c r="AC68" s="133">
        <f t="shared" ref="AC68:AM68" si="166">AB68*(1+6%)</f>
        <v>0.45682252153947178</v>
      </c>
      <c r="AD68" s="133">
        <f t="shared" si="166"/>
        <v>0.4842318728318401</v>
      </c>
      <c r="AE68" s="133">
        <f t="shared" si="166"/>
        <v>0.5132857852017505</v>
      </c>
      <c r="AF68" s="133">
        <f t="shared" si="166"/>
        <v>0.54408293231385552</v>
      </c>
      <c r="AG68" s="133">
        <f t="shared" si="166"/>
        <v>0.57672790825268683</v>
      </c>
      <c r="AH68" s="133">
        <f t="shared" si="166"/>
        <v>0.61133158274784805</v>
      </c>
      <c r="AI68" s="133">
        <f t="shared" si="166"/>
        <v>0.64801147771271894</v>
      </c>
      <c r="AJ68" s="133">
        <f t="shared" si="166"/>
        <v>0.68689216637548212</v>
      </c>
      <c r="AK68" s="133">
        <f t="shared" si="166"/>
        <v>0.72810569635801103</v>
      </c>
      <c r="AL68" s="133">
        <f t="shared" si="166"/>
        <v>0.77179203813949171</v>
      </c>
      <c r="AM68" s="133">
        <f t="shared" si="166"/>
        <v>0.81809956042786125</v>
      </c>
      <c r="AN68" s="89"/>
      <c r="AO68" s="89"/>
      <c r="AP68" s="89"/>
      <c r="AQ68" s="89"/>
    </row>
    <row r="69" spans="1:47" hidden="1" outlineLevel="1">
      <c r="A69" s="183" t="s">
        <v>153</v>
      </c>
      <c r="B69" s="122" t="s">
        <v>158</v>
      </c>
      <c r="C69" s="89"/>
      <c r="D69" s="89">
        <f>D66*D67</f>
        <v>195.5114386863695</v>
      </c>
      <c r="E69" s="89">
        <f t="shared" ref="E69:AM69" si="167">E66*E67</f>
        <v>196.52332448074623</v>
      </c>
      <c r="F69" s="89">
        <f t="shared" si="167"/>
        <v>197.90806115389731</v>
      </c>
      <c r="G69" s="89">
        <f t="shared" si="167"/>
        <v>199.23389739233235</v>
      </c>
      <c r="H69" s="89">
        <f t="shared" si="167"/>
        <v>200.49816334606567</v>
      </c>
      <c r="I69" s="89">
        <f t="shared" si="167"/>
        <v>201.69104155200171</v>
      </c>
      <c r="J69" s="89">
        <f t="shared" si="167"/>
        <v>202.8044103024308</v>
      </c>
      <c r="K69" s="89">
        <f t="shared" si="167"/>
        <v>203.063655807983</v>
      </c>
      <c r="L69" s="89">
        <f t="shared" si="167"/>
        <v>203.96355171925242</v>
      </c>
      <c r="M69" s="89">
        <f t="shared" si="167"/>
        <v>204.76016753697488</v>
      </c>
      <c r="N69" s="89">
        <f t="shared" si="167"/>
        <v>205.1496752980739</v>
      </c>
      <c r="O69" s="89">
        <f t="shared" si="167"/>
        <v>205.07717924897784</v>
      </c>
      <c r="P69" s="89">
        <f t="shared" si="167"/>
        <v>203.3357635045023</v>
      </c>
      <c r="Q69" s="89">
        <f t="shared" si="167"/>
        <v>202.36793100803663</v>
      </c>
      <c r="R69" s="89">
        <f t="shared" si="167"/>
        <v>201.59321949486247</v>
      </c>
      <c r="S69" s="89">
        <f t="shared" si="167"/>
        <v>200.41016694989236</v>
      </c>
      <c r="T69" s="89">
        <f t="shared" si="167"/>
        <v>198.75188275182003</v>
      </c>
      <c r="U69" s="89">
        <f t="shared" si="167"/>
        <v>196.543031500263</v>
      </c>
      <c r="V69" s="89">
        <f t="shared" si="167"/>
        <v>193.68728642221092</v>
      </c>
      <c r="W69" s="89">
        <f t="shared" si="167"/>
        <v>189.07325946849946</v>
      </c>
      <c r="X69" s="89">
        <f t="shared" si="167"/>
        <v>184.55817090730932</v>
      </c>
      <c r="Y69" s="89">
        <f t="shared" si="167"/>
        <v>179.00981575445397</v>
      </c>
      <c r="Z69" s="89">
        <f t="shared" si="167"/>
        <v>171.88951128933621</v>
      </c>
      <c r="AA69" s="89">
        <f t="shared" si="167"/>
        <v>162.97297322913724</v>
      </c>
      <c r="AB69" s="89">
        <f t="shared" si="167"/>
        <v>157.73286346003246</v>
      </c>
      <c r="AC69" s="89">
        <f t="shared" si="167"/>
        <v>153.45192005342125</v>
      </c>
      <c r="AD69" s="89">
        <f t="shared" si="167"/>
        <v>149.39782833183585</v>
      </c>
      <c r="AE69" s="89">
        <f t="shared" si="167"/>
        <v>144.80457999130357</v>
      </c>
      <c r="AF69" s="89">
        <f t="shared" si="167"/>
        <v>139.59062014628401</v>
      </c>
      <c r="AG69" s="89">
        <f t="shared" si="167"/>
        <v>133.65114330839307</v>
      </c>
      <c r="AH69" s="89">
        <f t="shared" si="167"/>
        <v>126.86022928461672</v>
      </c>
      <c r="AI69" s="89">
        <f t="shared" si="167"/>
        <v>117.8061519077594</v>
      </c>
      <c r="AJ69" s="89">
        <f t="shared" si="167"/>
        <v>108.80798927545816</v>
      </c>
      <c r="AK69" s="89">
        <f t="shared" si="167"/>
        <v>98.38741259251421</v>
      </c>
      <c r="AL69" s="89">
        <f t="shared" si="167"/>
        <v>85.887127894614238</v>
      </c>
      <c r="AM69" s="89">
        <f t="shared" si="167"/>
        <v>71.066602580946324</v>
      </c>
      <c r="AN69" s="89"/>
      <c r="AO69" s="83">
        <f t="shared" ref="AO69:AO70" si="168">SUM(D69:O69)</f>
        <v>2416.1845665251053</v>
      </c>
      <c r="AP69" s="83">
        <f t="shared" ref="AP69:AP70" si="169">SUM(P69:AA69)</f>
        <v>2284.1930122803237</v>
      </c>
      <c r="AQ69" s="83">
        <f t="shared" ref="AQ69:AQ70" si="170">SUM(AB69:AM69)</f>
        <v>1487.4444688271792</v>
      </c>
    </row>
    <row r="70" spans="1:47" hidden="1" outlineLevel="1">
      <c r="A70" s="183" t="s">
        <v>318</v>
      </c>
      <c r="B70" s="122" t="s">
        <v>158</v>
      </c>
      <c r="C70" s="89"/>
      <c r="D70" s="89">
        <f>D66*D68</f>
        <v>6.0467455263825682</v>
      </c>
      <c r="E70" s="89">
        <f t="shared" ref="E70:AM70" si="171">E66*E68</f>
        <v>6.8327645928736347</v>
      </c>
      <c r="F70" s="89">
        <f t="shared" si="171"/>
        <v>7.7389066940541156</v>
      </c>
      <c r="G70" s="89">
        <f t="shared" si="171"/>
        <v>8.7667792385293062</v>
      </c>
      <c r="H70" s="89">
        <f t="shared" si="171"/>
        <v>9.9335513090338559</v>
      </c>
      <c r="I70" s="89">
        <f t="shared" si="171"/>
        <v>11.258706523829293</v>
      </c>
      <c r="J70" s="89">
        <f t="shared" si="171"/>
        <v>12.764865823374246</v>
      </c>
      <c r="K70" s="89">
        <f t="shared" si="171"/>
        <v>14.423868810505992</v>
      </c>
      <c r="L70" s="89">
        <f t="shared" si="171"/>
        <v>16.365822518027532</v>
      </c>
      <c r="M70" s="89">
        <f t="shared" si="171"/>
        <v>18.580214034500344</v>
      </c>
      <c r="N70" s="89">
        <f t="shared" si="171"/>
        <v>21.078953436988904</v>
      </c>
      <c r="O70" s="89">
        <f t="shared" si="171"/>
        <v>23.894704322183209</v>
      </c>
      <c r="P70" s="89">
        <f t="shared" si="171"/>
        <v>26.911085933048316</v>
      </c>
      <c r="Q70" s="89">
        <f t="shared" si="171"/>
        <v>30.481047400189322</v>
      </c>
      <c r="R70" s="89">
        <f t="shared" si="171"/>
        <v>34.63408014386502</v>
      </c>
      <c r="S70" s="89">
        <f t="shared" si="171"/>
        <v>39.374277789906884</v>
      </c>
      <c r="T70" s="89">
        <f t="shared" si="171"/>
        <v>44.790279808744536</v>
      </c>
      <c r="U70" s="89">
        <f t="shared" si="171"/>
        <v>50.98642006625834</v>
      </c>
      <c r="V70" s="89">
        <f t="shared" si="171"/>
        <v>58.083190723373541</v>
      </c>
      <c r="W70" s="89">
        <f t="shared" si="171"/>
        <v>65.873999572376306</v>
      </c>
      <c r="X70" s="89">
        <f t="shared" si="171"/>
        <v>75.159335707965624</v>
      </c>
      <c r="Y70" s="89">
        <f t="shared" si="171"/>
        <v>85.842835792735045</v>
      </c>
      <c r="Z70" s="89">
        <f t="shared" si="171"/>
        <v>97.956676016585504</v>
      </c>
      <c r="AA70" s="89">
        <f t="shared" si="171"/>
        <v>111.65602765289943</v>
      </c>
      <c r="AB70" s="89">
        <f t="shared" si="171"/>
        <v>119.46056838753229</v>
      </c>
      <c r="AC70" s="89">
        <f t="shared" si="171"/>
        <v>129.05596390438598</v>
      </c>
      <c r="AD70" s="89">
        <f t="shared" si="171"/>
        <v>140.26301044877869</v>
      </c>
      <c r="AE70" s="89">
        <f t="shared" si="171"/>
        <v>152.71000986165006</v>
      </c>
      <c r="AF70" s="89">
        <f t="shared" si="171"/>
        <v>166.58484473536603</v>
      </c>
      <c r="AG70" s="89">
        <f t="shared" si="171"/>
        <v>182.10589788151063</v>
      </c>
      <c r="AH70" s="89">
        <f t="shared" si="171"/>
        <v>199.53683220421289</v>
      </c>
      <c r="AI70" s="89">
        <f t="shared" si="171"/>
        <v>216.88132921303131</v>
      </c>
      <c r="AJ70" s="89">
        <f t="shared" si="171"/>
        <v>238.70164667297297</v>
      </c>
      <c r="AK70" s="89">
        <f t="shared" si="171"/>
        <v>263.4716306997783</v>
      </c>
      <c r="AL70" s="89">
        <f t="shared" si="171"/>
        <v>290.46752333842466</v>
      </c>
      <c r="AM70" s="89">
        <f t="shared" si="171"/>
        <v>319.62295676320502</v>
      </c>
      <c r="AN70" s="89"/>
      <c r="AO70" s="83">
        <f t="shared" si="168"/>
        <v>157.68588283028299</v>
      </c>
      <c r="AP70" s="83">
        <f t="shared" si="169"/>
        <v>721.74925660794793</v>
      </c>
      <c r="AQ70" s="83">
        <f t="shared" si="170"/>
        <v>2418.8622141108485</v>
      </c>
    </row>
    <row r="71" spans="1:47" hidden="1" outlineLevel="1">
      <c r="A71" s="147" t="s">
        <v>270</v>
      </c>
      <c r="B71" s="122" t="s">
        <v>249</v>
      </c>
      <c r="C71" s="89"/>
      <c r="D71" s="125">
        <v>5100</v>
      </c>
      <c r="E71" s="125">
        <v>5100</v>
      </c>
      <c r="F71" s="125">
        <v>5100</v>
      </c>
      <c r="G71" s="125">
        <v>5100</v>
      </c>
      <c r="H71" s="125">
        <v>5100</v>
      </c>
      <c r="I71" s="125">
        <v>5100</v>
      </c>
      <c r="J71" s="125">
        <v>5100</v>
      </c>
      <c r="K71" s="125">
        <v>5100</v>
      </c>
      <c r="L71" s="125">
        <v>5100</v>
      </c>
      <c r="M71" s="125">
        <v>5100</v>
      </c>
      <c r="N71" s="125">
        <v>5100</v>
      </c>
      <c r="O71" s="125">
        <v>5100</v>
      </c>
      <c r="P71" s="125">
        <v>5100</v>
      </c>
      <c r="Q71" s="125">
        <v>5100</v>
      </c>
      <c r="R71" s="125">
        <v>5100</v>
      </c>
      <c r="S71" s="125">
        <v>5100</v>
      </c>
      <c r="T71" s="125">
        <v>5100</v>
      </c>
      <c r="U71" s="125">
        <v>5100</v>
      </c>
      <c r="V71" s="125">
        <v>5100</v>
      </c>
      <c r="W71" s="125">
        <v>5100</v>
      </c>
      <c r="X71" s="125">
        <v>5100</v>
      </c>
      <c r="Y71" s="125">
        <v>5100</v>
      </c>
      <c r="Z71" s="125">
        <v>5100</v>
      </c>
      <c r="AA71" s="125">
        <v>5100</v>
      </c>
      <c r="AB71" s="125">
        <v>5100</v>
      </c>
      <c r="AC71" s="125">
        <v>5100</v>
      </c>
      <c r="AD71" s="125">
        <v>5100</v>
      </c>
      <c r="AE71" s="125">
        <v>5100</v>
      </c>
      <c r="AF71" s="125">
        <v>5100</v>
      </c>
      <c r="AG71" s="125">
        <v>5100</v>
      </c>
      <c r="AH71" s="125">
        <v>5100</v>
      </c>
      <c r="AI71" s="125">
        <v>5100</v>
      </c>
      <c r="AJ71" s="125">
        <v>5100</v>
      </c>
      <c r="AK71" s="125">
        <v>5100</v>
      </c>
      <c r="AL71" s="125">
        <v>5100</v>
      </c>
      <c r="AM71" s="125">
        <v>5100</v>
      </c>
      <c r="AN71" s="89"/>
      <c r="AO71" s="89"/>
      <c r="AP71" s="89"/>
      <c r="AQ71" s="89"/>
    </row>
    <row r="72" spans="1:47" hidden="1" outlineLevel="1">
      <c r="A72" s="147" t="s">
        <v>271</v>
      </c>
      <c r="B72" s="122" t="s">
        <v>254</v>
      </c>
      <c r="C72" s="89"/>
      <c r="D72" s="89">
        <f>D71*D66/1000</f>
        <v>1027.9467394850356</v>
      </c>
      <c r="E72" s="89">
        <f>E71*E66/1000</f>
        <v>1037.1160542754615</v>
      </c>
      <c r="F72" s="89">
        <f t="shared" ref="F72" si="172">F71*F66/1000</f>
        <v>1048.799536024552</v>
      </c>
      <c r="G72" s="89">
        <f t="shared" ref="G72" si="173">G71*G66/1000</f>
        <v>1060.8034508173944</v>
      </c>
      <c r="H72" s="89">
        <f t="shared" ref="H72" si="174">H71*H66/1000</f>
        <v>1073.2017447410074</v>
      </c>
      <c r="I72" s="89">
        <f t="shared" ref="I72" si="175">I71*I66/1000</f>
        <v>1086.0437151867382</v>
      </c>
      <c r="J72" s="89">
        <f t="shared" ref="J72" si="176">J71*J66/1000</f>
        <v>1099.4033082416058</v>
      </c>
      <c r="K72" s="89">
        <f t="shared" ref="K72" si="177">K71*K66/1000</f>
        <v>1109.1863755542938</v>
      </c>
      <c r="L72" s="89">
        <f t="shared" ref="L72" si="178">L71*L66/1000</f>
        <v>1123.679808610128</v>
      </c>
      <c r="M72" s="89">
        <f t="shared" ref="M72" si="179">M71*M66/1000</f>
        <v>1139.0359460145235</v>
      </c>
      <c r="N72" s="89">
        <f t="shared" ref="N72" si="180">N71*N66/1000</f>
        <v>1153.7660065488203</v>
      </c>
      <c r="O72" s="89">
        <f t="shared" ref="O72" si="181">O71*O66/1000</f>
        <v>1167.7566062129213</v>
      </c>
      <c r="P72" s="89">
        <f t="shared" ref="P72" si="182">P71*P66/1000</f>
        <v>1174.2589321315081</v>
      </c>
      <c r="Q72" s="89">
        <f t="shared" ref="Q72" si="183">Q71*Q66/1000</f>
        <v>1187.5297898819524</v>
      </c>
      <c r="R72" s="89">
        <f t="shared" ref="R72" si="184">R71*R66/1000</f>
        <v>1204.7592281575103</v>
      </c>
      <c r="S72" s="89">
        <f t="shared" ref="S72" si="185">S71*S66/1000</f>
        <v>1222.9006681729763</v>
      </c>
      <c r="T72" s="89">
        <f t="shared" ref="T72" si="186">T71*T66/1000</f>
        <v>1242.0650290588792</v>
      </c>
      <c r="U72" s="89">
        <f t="shared" ref="U72" si="187">U71*U66/1000</f>
        <v>1262.4002029892588</v>
      </c>
      <c r="V72" s="89">
        <f t="shared" ref="V72" si="188">V71*V66/1000</f>
        <v>1284.0294334424809</v>
      </c>
      <c r="W72" s="89">
        <f t="shared" ref="W72" si="189">W71*W66/1000</f>
        <v>1300.2310211084664</v>
      </c>
      <c r="X72" s="89">
        <f t="shared" ref="X72" si="190">X71*X66/1000</f>
        <v>1324.5592837379022</v>
      </c>
      <c r="Y72" s="89">
        <f t="shared" ref="Y72" si="191">Y71*Y66/1000</f>
        <v>1350.7485228906639</v>
      </c>
      <c r="Z72" s="89">
        <f t="shared" ref="Z72" si="192">Z71*Z66/1000</f>
        <v>1376.2155552602007</v>
      </c>
      <c r="AA72" s="89">
        <f t="shared" ref="AA72" si="193">AA71*AA66/1000</f>
        <v>1400.6079044983871</v>
      </c>
      <c r="AB72" s="89">
        <f t="shared" ref="AB72" si="194">AB71*AB66/1000</f>
        <v>1413.6865024225804</v>
      </c>
      <c r="AC72" s="89">
        <f t="shared" ref="AC72" si="195">AC71*AC66/1000</f>
        <v>1440.7902081848169</v>
      </c>
      <c r="AD72" s="89">
        <f t="shared" ref="AD72" si="196">AD71*AD66/1000</f>
        <v>1477.2702777811342</v>
      </c>
      <c r="AE72" s="89">
        <f t="shared" ref="AE72" si="197">AE71*AE66/1000</f>
        <v>1517.3244082500635</v>
      </c>
      <c r="AF72" s="89">
        <f t="shared" ref="AF72" si="198">AF71*AF66/1000</f>
        <v>1561.4948708964153</v>
      </c>
      <c r="AG72" s="89">
        <f t="shared" ref="AG72" si="199">AG71*AG66/1000</f>
        <v>1610.3609100685089</v>
      </c>
      <c r="AH72" s="89">
        <f t="shared" ref="AH72" si="200">AH71*AH66/1000</f>
        <v>1664.6250135930309</v>
      </c>
      <c r="AI72" s="89">
        <f t="shared" ref="AI72" si="201">AI71*AI66/1000</f>
        <v>1706.9061537160326</v>
      </c>
      <c r="AJ72" s="89">
        <f t="shared" ref="AJ72" si="202">AJ71*AJ66/1000</f>
        <v>1772.2991433369987</v>
      </c>
      <c r="AK72" s="89">
        <f t="shared" ref="AK72" si="203">AK71*AK66/1000</f>
        <v>1845.4811207906916</v>
      </c>
      <c r="AL72" s="89">
        <f t="shared" ref="AL72" si="204">AL71*AL66/1000</f>
        <v>1919.4087212884986</v>
      </c>
      <c r="AM72" s="89">
        <f t="shared" ref="AM72" si="205">AM71*AM66/1000</f>
        <v>1992.5167526551718</v>
      </c>
      <c r="AN72" s="89"/>
      <c r="AO72" s="83">
        <f t="shared" ref="AO72" si="206">SUM(D72:O72)</f>
        <v>13126.73929171248</v>
      </c>
      <c r="AP72" s="83">
        <f t="shared" ref="AP72" si="207">SUM(P72:AA72)</f>
        <v>15330.305571330189</v>
      </c>
      <c r="AQ72" s="83">
        <f t="shared" ref="AQ72" si="208">SUM(AB72:AM72)</f>
        <v>19922.164082983942</v>
      </c>
    </row>
    <row r="73" spans="1:47" hidden="1" outlineLevel="1">
      <c r="A73" s="147" t="s">
        <v>177</v>
      </c>
      <c r="B73" s="122" t="s">
        <v>254</v>
      </c>
      <c r="C73" s="89"/>
      <c r="D73" s="89">
        <f>D75+D76</f>
        <v>-176.79333607732454</v>
      </c>
      <c r="E73" s="89">
        <f t="shared" ref="E73:AM73" si="209">E75+E76</f>
        <v>-178.29298983208488</v>
      </c>
      <c r="F73" s="89">
        <f t="shared" si="209"/>
        <v>-180.21391825823864</v>
      </c>
      <c r="G73" s="89">
        <f t="shared" si="209"/>
        <v>-182.17729470639242</v>
      </c>
      <c r="H73" s="89">
        <f t="shared" si="209"/>
        <v>-184.19406889419847</v>
      </c>
      <c r="I73" s="89">
        <f t="shared" si="209"/>
        <v>-186.27069142660872</v>
      </c>
      <c r="J73" s="89">
        <f t="shared" si="209"/>
        <v>-188.41753600654576</v>
      </c>
      <c r="K73" s="89">
        <f t="shared" si="209"/>
        <v>-189.93089367092969</v>
      </c>
      <c r="L73" s="89">
        <f t="shared" si="209"/>
        <v>-192.22740476246273</v>
      </c>
      <c r="M73" s="89">
        <f t="shared" si="209"/>
        <v>-194.644041487165</v>
      </c>
      <c r="N73" s="89">
        <f t="shared" si="209"/>
        <v>-196.92256940026647</v>
      </c>
      <c r="O73" s="89">
        <f t="shared" si="209"/>
        <v>-199.03996641063489</v>
      </c>
      <c r="P73" s="89">
        <f t="shared" si="209"/>
        <v>-199.84362715958395</v>
      </c>
      <c r="Q73" s="89">
        <f t="shared" si="209"/>
        <v>-201.75710475728428</v>
      </c>
      <c r="R73" s="89">
        <f t="shared" si="209"/>
        <v>-204.29226220072462</v>
      </c>
      <c r="S73" s="89">
        <f t="shared" si="209"/>
        <v>-206.92280200321494</v>
      </c>
      <c r="T73" s="89">
        <f t="shared" si="209"/>
        <v>-209.65850455211256</v>
      </c>
      <c r="U73" s="89">
        <f t="shared" si="209"/>
        <v>-212.51387390366068</v>
      </c>
      <c r="V73" s="89">
        <f t="shared" si="209"/>
        <v>-215.49745234228641</v>
      </c>
      <c r="W73" s="89">
        <f t="shared" si="209"/>
        <v>-217.47084580674627</v>
      </c>
      <c r="X73" s="89">
        <f t="shared" si="209"/>
        <v>-220.68906740535527</v>
      </c>
      <c r="Y73" s="89">
        <f t="shared" si="209"/>
        <v>-224.08078643532676</v>
      </c>
      <c r="Z73" s="89">
        <f t="shared" si="209"/>
        <v>-227.1967242881542</v>
      </c>
      <c r="AA73" s="89">
        <f t="shared" si="209"/>
        <v>-229.95964601459087</v>
      </c>
      <c r="AB73" s="89">
        <f t="shared" si="209"/>
        <v>-231.39253449421571</v>
      </c>
      <c r="AC73" s="89">
        <f t="shared" si="209"/>
        <v>-235.05706153734604</v>
      </c>
      <c r="AD73" s="89">
        <f t="shared" si="209"/>
        <v>-240.16974878337319</v>
      </c>
      <c r="AE73" s="89">
        <f t="shared" si="209"/>
        <v>-245.76834189934044</v>
      </c>
      <c r="AF73" s="89">
        <f t="shared" si="209"/>
        <v>-251.92659075669027</v>
      </c>
      <c r="AG73" s="89">
        <f t="shared" si="209"/>
        <v>-258.72140458996591</v>
      </c>
      <c r="AH73" s="89">
        <f t="shared" si="209"/>
        <v>-266.24618143131494</v>
      </c>
      <c r="AI73" s="89">
        <f t="shared" si="209"/>
        <v>-271.71173109472346</v>
      </c>
      <c r="AJ73" s="89">
        <f t="shared" si="209"/>
        <v>-280.69368751239944</v>
      </c>
      <c r="AK73" s="89">
        <f t="shared" si="209"/>
        <v>-290.7084420473256</v>
      </c>
      <c r="AL73" s="89">
        <f t="shared" si="209"/>
        <v>-300.61671951060259</v>
      </c>
      <c r="AM73" s="89">
        <f t="shared" si="209"/>
        <v>-310.15536672053963</v>
      </c>
      <c r="AN73" s="89"/>
      <c r="AO73" s="83">
        <f t="shared" ref="AO73:AO77" si="210">SUM(D73:O73)</f>
        <v>-2249.1247109328524</v>
      </c>
      <c r="AP73" s="83">
        <f t="shared" ref="AP73:AP77" si="211">SUM(P73:AA73)</f>
        <v>-2569.8826968690405</v>
      </c>
      <c r="AQ73" s="83">
        <f t="shared" ref="AQ73:AQ77" si="212">SUM(AB73:AM73)</f>
        <v>-3183.1678103778377</v>
      </c>
    </row>
    <row r="74" spans="1:47" hidden="1" outlineLevel="1">
      <c r="A74" s="184" t="s">
        <v>270</v>
      </c>
      <c r="B74" s="122" t="s">
        <v>249</v>
      </c>
      <c r="C74" s="89"/>
      <c r="D74" s="125">
        <f>-0.774647887323944*1000</f>
        <v>-774.64788732394391</v>
      </c>
      <c r="E74" s="125">
        <f t="shared" ref="E74:AM74" si="213">-0.774647887323944*1000</f>
        <v>-774.64788732394391</v>
      </c>
      <c r="F74" s="125">
        <f t="shared" si="213"/>
        <v>-774.64788732394391</v>
      </c>
      <c r="G74" s="125">
        <f t="shared" si="213"/>
        <v>-774.64788732394391</v>
      </c>
      <c r="H74" s="125">
        <f t="shared" si="213"/>
        <v>-774.64788732394391</v>
      </c>
      <c r="I74" s="125">
        <f t="shared" si="213"/>
        <v>-774.64788732394391</v>
      </c>
      <c r="J74" s="125">
        <f t="shared" si="213"/>
        <v>-774.64788732394391</v>
      </c>
      <c r="K74" s="125">
        <f t="shared" si="213"/>
        <v>-774.64788732394391</v>
      </c>
      <c r="L74" s="125">
        <f t="shared" si="213"/>
        <v>-774.64788732394391</v>
      </c>
      <c r="M74" s="125">
        <f t="shared" si="213"/>
        <v>-774.64788732394391</v>
      </c>
      <c r="N74" s="125">
        <f t="shared" si="213"/>
        <v>-774.64788732394391</v>
      </c>
      <c r="O74" s="125">
        <f t="shared" si="213"/>
        <v>-774.64788732394391</v>
      </c>
      <c r="P74" s="125">
        <f t="shared" si="213"/>
        <v>-774.64788732394391</v>
      </c>
      <c r="Q74" s="125">
        <f t="shared" si="213"/>
        <v>-774.64788732394391</v>
      </c>
      <c r="R74" s="125">
        <f t="shared" si="213"/>
        <v>-774.64788732394391</v>
      </c>
      <c r="S74" s="125">
        <f t="shared" si="213"/>
        <v>-774.64788732394391</v>
      </c>
      <c r="T74" s="125">
        <f t="shared" si="213"/>
        <v>-774.64788732394391</v>
      </c>
      <c r="U74" s="125">
        <f t="shared" si="213"/>
        <v>-774.64788732394391</v>
      </c>
      <c r="V74" s="125">
        <f t="shared" si="213"/>
        <v>-774.64788732394391</v>
      </c>
      <c r="W74" s="125">
        <f t="shared" si="213"/>
        <v>-774.64788732394391</v>
      </c>
      <c r="X74" s="125">
        <f t="shared" si="213"/>
        <v>-774.64788732394391</v>
      </c>
      <c r="Y74" s="125">
        <f t="shared" si="213"/>
        <v>-774.64788732394391</v>
      </c>
      <c r="Z74" s="125">
        <f t="shared" si="213"/>
        <v>-774.64788732394391</v>
      </c>
      <c r="AA74" s="125">
        <f t="shared" si="213"/>
        <v>-774.64788732394391</v>
      </c>
      <c r="AB74" s="125">
        <f t="shared" si="213"/>
        <v>-774.64788732394391</v>
      </c>
      <c r="AC74" s="125">
        <f t="shared" si="213"/>
        <v>-774.64788732394391</v>
      </c>
      <c r="AD74" s="125">
        <f t="shared" si="213"/>
        <v>-774.64788732394391</v>
      </c>
      <c r="AE74" s="125">
        <f t="shared" si="213"/>
        <v>-774.64788732394391</v>
      </c>
      <c r="AF74" s="125">
        <f t="shared" si="213"/>
        <v>-774.64788732394391</v>
      </c>
      <c r="AG74" s="125">
        <f t="shared" si="213"/>
        <v>-774.64788732394391</v>
      </c>
      <c r="AH74" s="125">
        <f t="shared" si="213"/>
        <v>-774.64788732394391</v>
      </c>
      <c r="AI74" s="125">
        <f t="shared" si="213"/>
        <v>-774.64788732394391</v>
      </c>
      <c r="AJ74" s="125">
        <f t="shared" si="213"/>
        <v>-774.64788732394391</v>
      </c>
      <c r="AK74" s="125">
        <f t="shared" si="213"/>
        <v>-774.64788732394391</v>
      </c>
      <c r="AL74" s="125">
        <f t="shared" si="213"/>
        <v>-774.64788732394391</v>
      </c>
      <c r="AM74" s="125">
        <f t="shared" si="213"/>
        <v>-774.64788732394391</v>
      </c>
      <c r="AN74" s="89"/>
      <c r="AO74" s="83"/>
      <c r="AP74" s="83"/>
      <c r="AQ74" s="83"/>
    </row>
    <row r="75" spans="1:47" hidden="1" outlineLevel="1">
      <c r="A75" s="184" t="s">
        <v>400</v>
      </c>
      <c r="B75" s="122" t="s">
        <v>254</v>
      </c>
      <c r="C75" s="89"/>
      <c r="D75" s="89">
        <f>D74*D66/1000</f>
        <v>-156.13662157325871</v>
      </c>
      <c r="E75" s="89">
        <f t="shared" ref="E75:AM75" si="214">E74*E66/1000</f>
        <v>-157.52936477533939</v>
      </c>
      <c r="F75" s="89">
        <f t="shared" si="214"/>
        <v>-159.30398917799056</v>
      </c>
      <c r="G75" s="89">
        <f t="shared" si="214"/>
        <v>-161.12728471404779</v>
      </c>
      <c r="H75" s="89">
        <f t="shared" si="214"/>
        <v>-163.01048318352784</v>
      </c>
      <c r="I75" s="89">
        <f t="shared" si="214"/>
        <v>-164.96107245310856</v>
      </c>
      <c r="J75" s="89">
        <f t="shared" si="214"/>
        <v>-166.99028432280679</v>
      </c>
      <c r="K75" s="89">
        <f t="shared" si="214"/>
        <v>-168.47625146502673</v>
      </c>
      <c r="L75" s="89">
        <f t="shared" si="214"/>
        <v>-170.67768426831552</v>
      </c>
      <c r="M75" s="89">
        <f t="shared" si="214"/>
        <v>-173.01015473846675</v>
      </c>
      <c r="N75" s="89">
        <f t="shared" si="214"/>
        <v>-175.24752930180927</v>
      </c>
      <c r="O75" s="89">
        <f t="shared" si="214"/>
        <v>-177.37258586498396</v>
      </c>
      <c r="P75" s="89">
        <f t="shared" si="214"/>
        <v>-178.36023547979278</v>
      </c>
      <c r="Q75" s="89">
        <f t="shared" si="214"/>
        <v>-180.37596918947088</v>
      </c>
      <c r="R75" s="89">
        <f t="shared" si="214"/>
        <v>-182.99297859338051</v>
      </c>
      <c r="S75" s="89">
        <f t="shared" si="214"/>
        <v>-185.74851353083048</v>
      </c>
      <c r="T75" s="89">
        <f t="shared" si="214"/>
        <v>-188.65942170184587</v>
      </c>
      <c r="U75" s="89">
        <f t="shared" si="214"/>
        <v>-191.74816670646027</v>
      </c>
      <c r="V75" s="89">
        <f t="shared" si="214"/>
        <v>-195.0334682113683</v>
      </c>
      <c r="W75" s="89">
        <f t="shared" si="214"/>
        <v>-197.49435559504468</v>
      </c>
      <c r="X75" s="89">
        <f t="shared" si="214"/>
        <v>-201.18961780056514</v>
      </c>
      <c r="Y75" s="89">
        <f t="shared" si="214"/>
        <v>-205.16754697317464</v>
      </c>
      <c r="Z75" s="89">
        <f t="shared" si="214"/>
        <v>-209.03577889895351</v>
      </c>
      <c r="AA75" s="89">
        <f t="shared" si="214"/>
        <v>-212.74077533115525</v>
      </c>
      <c r="AB75" s="89">
        <f t="shared" si="214"/>
        <v>-214.72730636078967</v>
      </c>
      <c r="AC75" s="89">
        <f t="shared" si="214"/>
        <v>-218.84413546027326</v>
      </c>
      <c r="AD75" s="89">
        <f t="shared" si="214"/>
        <v>-224.38515680188459</v>
      </c>
      <c r="AE75" s="89">
        <f t="shared" si="214"/>
        <v>-230.4690484776402</v>
      </c>
      <c r="AF75" s="89">
        <f t="shared" si="214"/>
        <v>-237.17817702099657</v>
      </c>
      <c r="AG75" s="89">
        <f t="shared" si="214"/>
        <v>-244.60052486541844</v>
      </c>
      <c r="AH75" s="89">
        <f t="shared" si="214"/>
        <v>-252.84279411106525</v>
      </c>
      <c r="AI75" s="89">
        <f t="shared" si="214"/>
        <v>-259.26495016399292</v>
      </c>
      <c r="AJ75" s="89">
        <f t="shared" si="214"/>
        <v>-269.19760531216502</v>
      </c>
      <c r="AK75" s="89">
        <f t="shared" si="214"/>
        <v>-280.31334339543793</v>
      </c>
      <c r="AL75" s="89">
        <f t="shared" si="214"/>
        <v>-291.54233546221332</v>
      </c>
      <c r="AM75" s="89">
        <f t="shared" si="214"/>
        <v>-302.64684174546943</v>
      </c>
      <c r="AN75" s="89"/>
      <c r="AO75" s="83"/>
      <c r="AP75" s="83"/>
      <c r="AQ75" s="83"/>
    </row>
    <row r="76" spans="1:47" hidden="1" outlineLevel="1">
      <c r="A76" s="181" t="s">
        <v>489</v>
      </c>
      <c r="B76" s="122" t="s">
        <v>254</v>
      </c>
      <c r="C76" s="89"/>
      <c r="D76" s="89">
        <f>-'OPEX+CAPEX'!I317</f>
        <v>-20.656714504065825</v>
      </c>
      <c r="E76" s="89">
        <f>-'OPEX+CAPEX'!J317</f>
        <v>-20.763625056745507</v>
      </c>
      <c r="F76" s="89">
        <f>-'OPEX+CAPEX'!K317</f>
        <v>-20.909929080248077</v>
      </c>
      <c r="G76" s="89">
        <f>-'OPEX+CAPEX'!L317</f>
        <v>-21.050009992344634</v>
      </c>
      <c r="H76" s="89">
        <f>-'OPEX+CAPEX'!M317</f>
        <v>-21.183585710670627</v>
      </c>
      <c r="I76" s="89">
        <f>-'OPEX+CAPEX'!N317</f>
        <v>-21.309618973500179</v>
      </c>
      <c r="J76" s="89">
        <f>-'OPEX+CAPEX'!O317</f>
        <v>-21.427251683738966</v>
      </c>
      <c r="K76" s="89">
        <f>-'OPEX+CAPEX'!P317</f>
        <v>-21.454642205902964</v>
      </c>
      <c r="L76" s="89">
        <f>-'OPEX+CAPEX'!Q317</f>
        <v>-21.549720494147206</v>
      </c>
      <c r="M76" s="89">
        <f>-'OPEX+CAPEX'!R317</f>
        <v>-21.633886748698238</v>
      </c>
      <c r="N76" s="89">
        <f>-'OPEX+CAPEX'!S317</f>
        <v>-21.675040098457213</v>
      </c>
      <c r="O76" s="89">
        <f>-'OPEX+CAPEX'!T317</f>
        <v>-21.667380545650932</v>
      </c>
      <c r="P76" s="89">
        <f>-'OPEX+CAPEX'!U317</f>
        <v>-21.483391679791161</v>
      </c>
      <c r="Q76" s="89">
        <f>-'OPEX+CAPEX'!V317</f>
        <v>-21.381135567813391</v>
      </c>
      <c r="R76" s="89">
        <f>-'OPEX+CAPEX'!W317</f>
        <v>-21.299283607344101</v>
      </c>
      <c r="S76" s="89">
        <f>-'OPEX+CAPEX'!X317</f>
        <v>-21.174288472384458</v>
      </c>
      <c r="T76" s="89">
        <f>-'OPEX+CAPEX'!Y317</f>
        <v>-20.999082850266699</v>
      </c>
      <c r="U76" s="89">
        <f>-'OPEX+CAPEX'!Z317</f>
        <v>-20.765707197200406</v>
      </c>
      <c r="V76" s="89">
        <f>-'OPEX+CAPEX'!AA317</f>
        <v>-20.463984130918117</v>
      </c>
      <c r="W76" s="89">
        <f>-'OPEX+CAPEX'!AB317</f>
        <v>-19.976490211701577</v>
      </c>
      <c r="X76" s="89">
        <f>-'OPEX+CAPEX'!AC317</f>
        <v>-19.499449604790119</v>
      </c>
      <c r="Y76" s="89">
        <f>-'OPEX+CAPEX'!AD317</f>
        <v>-18.913239462152131</v>
      </c>
      <c r="Z76" s="89">
        <f>-'OPEX+CAPEX'!AE317</f>
        <v>-18.160945389200702</v>
      </c>
      <c r="AA76" s="89">
        <f>-'OPEX+CAPEX'!AF317</f>
        <v>-17.218870683435632</v>
      </c>
      <c r="AB76" s="89">
        <f>-'OPEX+CAPEX'!AG317</f>
        <v>-16.665228133426048</v>
      </c>
      <c r="AC76" s="89">
        <f>-'OPEX+CAPEX'!AH317</f>
        <v>-16.21292607707278</v>
      </c>
      <c r="AD76" s="89">
        <f>-'OPEX+CAPEX'!AI317</f>
        <v>-15.784591981488608</v>
      </c>
      <c r="AE76" s="89">
        <f>-'OPEX+CAPEX'!AJ317</f>
        <v>-15.299293421700227</v>
      </c>
      <c r="AF76" s="89">
        <f>-'OPEX+CAPEX'!AK317</f>
        <v>-14.748413735693697</v>
      </c>
      <c r="AG76" s="89">
        <f>-'OPEX+CAPEX'!AL317</f>
        <v>-14.120879724547482</v>
      </c>
      <c r="AH76" s="89">
        <f>-'OPEX+CAPEX'!AM317</f>
        <v>-13.403387320249683</v>
      </c>
      <c r="AI76" s="89">
        <f>-'OPEX+CAPEX'!AN317</f>
        <v>-12.446780930730531</v>
      </c>
      <c r="AJ76" s="89">
        <f>-'OPEX+CAPEX'!AO317</f>
        <v>-11.496082200234417</v>
      </c>
      <c r="AK76" s="89">
        <f>-'OPEX+CAPEX'!AP317</f>
        <v>-10.395098651887661</v>
      </c>
      <c r="AL76" s="89">
        <f>-'OPEX+CAPEX'!AQ317</f>
        <v>-9.0743840483893017</v>
      </c>
      <c r="AM76" s="89">
        <f>-'OPEX+CAPEX'!AR317</f>
        <v>-7.5085249750702214</v>
      </c>
      <c r="AN76" s="89"/>
      <c r="AO76" s="83">
        <f t="shared" si="210"/>
        <v>-255.28140509417034</v>
      </c>
      <c r="AP76" s="83">
        <f t="shared" si="211"/>
        <v>-241.33586885699847</v>
      </c>
      <c r="AQ76" s="83">
        <f t="shared" si="212"/>
        <v>-157.15559120049065</v>
      </c>
    </row>
    <row r="77" spans="1:47" hidden="1" outlineLevel="1">
      <c r="A77" s="147" t="s">
        <v>178</v>
      </c>
      <c r="B77" s="122" t="s">
        <v>254</v>
      </c>
      <c r="C77" s="89"/>
      <c r="D77" s="89">
        <f>D72+D73</f>
        <v>851.15340340771104</v>
      </c>
      <c r="E77" s="89">
        <f t="shared" ref="E77" si="215">E72+E73</f>
        <v>858.82306444337655</v>
      </c>
      <c r="F77" s="89">
        <f t="shared" ref="F77" si="216">F72+F73</f>
        <v>868.58561776631336</v>
      </c>
      <c r="G77" s="89">
        <f t="shared" ref="G77" si="217">G72+G73</f>
        <v>878.62615611100193</v>
      </c>
      <c r="H77" s="89">
        <f t="shared" ref="H77" si="218">H72+H73</f>
        <v>889.00767584680887</v>
      </c>
      <c r="I77" s="89">
        <f t="shared" ref="I77" si="219">I72+I73</f>
        <v>899.77302376012949</v>
      </c>
      <c r="J77" s="89">
        <f t="shared" ref="J77" si="220">J72+J73</f>
        <v>910.98577223506004</v>
      </c>
      <c r="K77" s="89">
        <f t="shared" ref="K77" si="221">K72+K73</f>
        <v>919.25548188336415</v>
      </c>
      <c r="L77" s="89">
        <f t="shared" ref="L77" si="222">L72+L73</f>
        <v>931.45240384766532</v>
      </c>
      <c r="M77" s="89">
        <f t="shared" ref="M77" si="223">M72+M73</f>
        <v>944.39190452735852</v>
      </c>
      <c r="N77" s="89">
        <f t="shared" ref="N77" si="224">N72+N73</f>
        <v>956.8434371485539</v>
      </c>
      <c r="O77" s="89">
        <f t="shared" ref="O77" si="225">O72+O73</f>
        <v>968.71663980228641</v>
      </c>
      <c r="P77" s="89">
        <f t="shared" ref="P77" si="226">P72+P73</f>
        <v>974.41530497192412</v>
      </c>
      <c r="Q77" s="89">
        <f t="shared" ref="Q77" si="227">Q72+Q73</f>
        <v>985.7726851246681</v>
      </c>
      <c r="R77" s="89">
        <f t="shared" ref="R77" si="228">R72+R73</f>
        <v>1000.4669659567857</v>
      </c>
      <c r="S77" s="89">
        <f t="shared" ref="S77" si="229">S72+S73</f>
        <v>1015.9778661697615</v>
      </c>
      <c r="T77" s="89">
        <f t="shared" ref="T77" si="230">T72+T73</f>
        <v>1032.4065245067666</v>
      </c>
      <c r="U77" s="89">
        <f t="shared" ref="U77" si="231">U72+U73</f>
        <v>1049.8863290855982</v>
      </c>
      <c r="V77" s="89">
        <f t="shared" ref="V77" si="232">V72+V73</f>
        <v>1068.5319811001946</v>
      </c>
      <c r="W77" s="89">
        <f t="shared" ref="W77" si="233">W72+W73</f>
        <v>1082.7601753017202</v>
      </c>
      <c r="X77" s="89">
        <f t="shared" ref="X77" si="234">X72+X73</f>
        <v>1103.870216332547</v>
      </c>
      <c r="Y77" s="89">
        <f t="shared" ref="Y77" si="235">Y72+Y73</f>
        <v>1126.6677364553373</v>
      </c>
      <c r="Z77" s="89">
        <f t="shared" ref="Z77" si="236">Z72+Z73</f>
        <v>1149.0188309720465</v>
      </c>
      <c r="AA77" s="89">
        <f t="shared" ref="AA77" si="237">AA72+AA73</f>
        <v>1170.6482584837963</v>
      </c>
      <c r="AB77" s="89">
        <f t="shared" ref="AB77" si="238">AB72+AB73</f>
        <v>1182.2939679283647</v>
      </c>
      <c r="AC77" s="89">
        <f t="shared" ref="AC77" si="239">AC72+AC73</f>
        <v>1205.7331466474709</v>
      </c>
      <c r="AD77" s="89">
        <f t="shared" ref="AD77" si="240">AD72+AD73</f>
        <v>1237.1005289977609</v>
      </c>
      <c r="AE77" s="89">
        <f t="shared" ref="AE77" si="241">AE72+AE73</f>
        <v>1271.5560663507231</v>
      </c>
      <c r="AF77" s="89">
        <f t="shared" ref="AF77" si="242">AF72+AF73</f>
        <v>1309.5682801397249</v>
      </c>
      <c r="AG77" s="89">
        <f t="shared" ref="AG77" si="243">AG72+AG73</f>
        <v>1351.639505478543</v>
      </c>
      <c r="AH77" s="89">
        <f t="shared" ref="AH77" si="244">AH72+AH73</f>
        <v>1398.378832161716</v>
      </c>
      <c r="AI77" s="89">
        <f t="shared" ref="AI77" si="245">AI72+AI73</f>
        <v>1435.1944226213091</v>
      </c>
      <c r="AJ77" s="89">
        <f t="shared" ref="AJ77" si="246">AJ72+AJ73</f>
        <v>1491.6054558245992</v>
      </c>
      <c r="AK77" s="89">
        <f t="shared" ref="AK77" si="247">AK72+AK73</f>
        <v>1554.772678743366</v>
      </c>
      <c r="AL77" s="89">
        <f t="shared" ref="AL77" si="248">AL72+AL73</f>
        <v>1618.7920017778961</v>
      </c>
      <c r="AM77" s="89">
        <f t="shared" ref="AM77" si="249">AM72+AM73</f>
        <v>1682.3613859346322</v>
      </c>
      <c r="AN77" s="89"/>
      <c r="AO77" s="83">
        <f t="shared" si="210"/>
        <v>10877.614580779631</v>
      </c>
      <c r="AP77" s="83">
        <f t="shared" si="211"/>
        <v>12760.422874461146</v>
      </c>
      <c r="AQ77" s="83">
        <f t="shared" si="212"/>
        <v>16738.996272606106</v>
      </c>
    </row>
    <row r="78" spans="1:47" hidden="1" outlineLevel="1">
      <c r="A78" s="147"/>
      <c r="B78" s="122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</row>
    <row r="79" spans="1:47" s="59" customFormat="1" hidden="1" outlineLevel="1">
      <c r="A79" s="93" t="s">
        <v>103</v>
      </c>
      <c r="B79" s="82"/>
      <c r="C79" s="81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</row>
    <row r="80" spans="1:47" hidden="1" outlineLevel="1">
      <c r="A80" s="147" t="s">
        <v>274</v>
      </c>
      <c r="B80" s="122" t="s">
        <v>158</v>
      </c>
      <c r="C80" s="81"/>
      <c r="D80" s="125">
        <v>117300</v>
      </c>
      <c r="E80" s="125">
        <f>D80*(1+3%)</f>
        <v>120819</v>
      </c>
      <c r="F80" s="125">
        <f t="shared" ref="F80:O80" si="250">E80*(1+3%)</f>
        <v>124443.57</v>
      </c>
      <c r="G80" s="125">
        <f t="shared" si="250"/>
        <v>128176.87710000001</v>
      </c>
      <c r="H80" s="125">
        <f t="shared" si="250"/>
        <v>132022.18341300002</v>
      </c>
      <c r="I80" s="125">
        <f t="shared" si="250"/>
        <v>135982.84891539003</v>
      </c>
      <c r="J80" s="125">
        <f t="shared" si="250"/>
        <v>140062.33438285172</v>
      </c>
      <c r="K80" s="125">
        <f t="shared" si="250"/>
        <v>144264.20441433729</v>
      </c>
      <c r="L80" s="125">
        <f t="shared" si="250"/>
        <v>148592.13054676741</v>
      </c>
      <c r="M80" s="125">
        <f t="shared" si="250"/>
        <v>153049.89446317044</v>
      </c>
      <c r="N80" s="125">
        <f t="shared" si="250"/>
        <v>157641.39129706557</v>
      </c>
      <c r="O80" s="125">
        <f t="shared" si="250"/>
        <v>162370.63303597755</v>
      </c>
      <c r="P80" s="125">
        <f>O80*(1+0.8%)</f>
        <v>163669.59810026537</v>
      </c>
      <c r="Q80" s="125">
        <f t="shared" ref="Q80:AA80" si="251">P80*(1+0.8%)</f>
        <v>164978.95488506751</v>
      </c>
      <c r="R80" s="125">
        <f t="shared" si="251"/>
        <v>166298.78652414805</v>
      </c>
      <c r="S80" s="125">
        <f t="shared" si="251"/>
        <v>167629.17681634123</v>
      </c>
      <c r="T80" s="125">
        <f t="shared" si="251"/>
        <v>168970.21023087198</v>
      </c>
      <c r="U80" s="125">
        <f t="shared" si="251"/>
        <v>170321.97191271896</v>
      </c>
      <c r="V80" s="125">
        <f t="shared" si="251"/>
        <v>171684.54768802071</v>
      </c>
      <c r="W80" s="125">
        <f t="shared" si="251"/>
        <v>173058.02406952489</v>
      </c>
      <c r="X80" s="125">
        <f t="shared" si="251"/>
        <v>174442.48826208108</v>
      </c>
      <c r="Y80" s="125">
        <f t="shared" si="251"/>
        <v>175838.02816817773</v>
      </c>
      <c r="Z80" s="125">
        <f t="shared" si="251"/>
        <v>177244.73239352315</v>
      </c>
      <c r="AA80" s="125">
        <f t="shared" si="251"/>
        <v>178662.69025267134</v>
      </c>
      <c r="AB80" s="125">
        <f>AA80*(1+1.7%)</f>
        <v>181699.95598696673</v>
      </c>
      <c r="AC80" s="125">
        <f t="shared" ref="AC80:AM80" si="252">AB80*(1+1.7%)</f>
        <v>184788.85523874513</v>
      </c>
      <c r="AD80" s="125">
        <f t="shared" si="252"/>
        <v>187930.26577780378</v>
      </c>
      <c r="AE80" s="125">
        <f t="shared" si="252"/>
        <v>191125.08029602643</v>
      </c>
      <c r="AF80" s="125">
        <f t="shared" si="252"/>
        <v>194374.20666105885</v>
      </c>
      <c r="AG80" s="125">
        <f t="shared" si="252"/>
        <v>197678.56817429684</v>
      </c>
      <c r="AH80" s="125">
        <f t="shared" si="252"/>
        <v>201039.10383325987</v>
      </c>
      <c r="AI80" s="125">
        <f t="shared" si="252"/>
        <v>204456.76859842526</v>
      </c>
      <c r="AJ80" s="125">
        <f t="shared" si="252"/>
        <v>207932.53366459848</v>
      </c>
      <c r="AK80" s="125">
        <f t="shared" si="252"/>
        <v>211467.38673689665</v>
      </c>
      <c r="AL80" s="125">
        <f t="shared" si="252"/>
        <v>215062.33231142387</v>
      </c>
      <c r="AM80" s="125">
        <f t="shared" si="252"/>
        <v>218718.39196071806</v>
      </c>
      <c r="AN80" s="89"/>
      <c r="AO80" s="83">
        <f t="shared" ref="AO80" si="253">SUM(D80:O80)</f>
        <v>1664725.0675685604</v>
      </c>
      <c r="AP80" s="83">
        <f t="shared" ref="AP80" si="254">SUM(P80:AA80)</f>
        <v>2052799.2093034119</v>
      </c>
      <c r="AQ80" s="83">
        <f t="shared" ref="AQ80" si="255">SUM(AB80:AM80)</f>
        <v>2396273.4492402198</v>
      </c>
      <c r="AS80" s="194"/>
      <c r="AT80" s="194"/>
      <c r="AU80" s="194"/>
    </row>
    <row r="81" spans="1:43" hidden="1" outlineLevel="1">
      <c r="A81" s="183" t="s">
        <v>315</v>
      </c>
      <c r="B81" s="122" t="s">
        <v>168</v>
      </c>
      <c r="C81" s="190"/>
      <c r="D81" s="192">
        <f>1-D82</f>
        <v>1</v>
      </c>
      <c r="E81" s="192">
        <f t="shared" ref="E81" si="256">1-E82</f>
        <v>1</v>
      </c>
      <c r="F81" s="192">
        <f t="shared" ref="F81" si="257">1-F82</f>
        <v>0.95</v>
      </c>
      <c r="G81" s="192">
        <f t="shared" ref="G81" si="258">1-G82</f>
        <v>0.94</v>
      </c>
      <c r="H81" s="192">
        <f t="shared" ref="H81" si="259">1-H82</f>
        <v>0.92800000000000005</v>
      </c>
      <c r="I81" s="192">
        <f t="shared" ref="I81" si="260">1-I82</f>
        <v>0.91359999999999997</v>
      </c>
      <c r="J81" s="192">
        <f t="shared" ref="J81" si="261">1-J82</f>
        <v>0.89632000000000001</v>
      </c>
      <c r="K81" s="192">
        <f t="shared" ref="K81" si="262">1-K82</f>
        <v>0.87558400000000003</v>
      </c>
      <c r="L81" s="192">
        <f t="shared" ref="L81" si="263">1-L82</f>
        <v>0.85070080000000003</v>
      </c>
      <c r="M81" s="192">
        <f t="shared" ref="M81" si="264">1-M82</f>
        <v>0.82084096000000006</v>
      </c>
      <c r="N81" s="192">
        <f t="shared" ref="N81" si="265">1-N82</f>
        <v>0.78500915199999999</v>
      </c>
      <c r="O81" s="192">
        <f t="shared" ref="O81" si="266">1-O82</f>
        <v>0.74201098240000007</v>
      </c>
      <c r="P81" s="192">
        <f t="shared" ref="P81" si="267">1-P82</f>
        <v>0.72653164134400006</v>
      </c>
      <c r="Q81" s="192">
        <f t="shared" ref="Q81" si="268">1-Q82</f>
        <v>0.71012353982464005</v>
      </c>
      <c r="R81" s="192">
        <f t="shared" ref="R81" si="269">1-R82</f>
        <v>0.69273095221411851</v>
      </c>
      <c r="S81" s="192">
        <f t="shared" ref="S81" si="270">1-S82</f>
        <v>0.67429480934696562</v>
      </c>
      <c r="T81" s="192">
        <f t="shared" ref="T81" si="271">1-T82</f>
        <v>0.65475249790778345</v>
      </c>
      <c r="U81" s="192">
        <f t="shared" ref="U81" si="272">1-U82</f>
        <v>0.63403764778225047</v>
      </c>
      <c r="V81" s="192">
        <f t="shared" ref="V81" si="273">1-V82</f>
        <v>0.61207990664918555</v>
      </c>
      <c r="W81" s="192">
        <f t="shared" ref="W81" si="274">1-W82</f>
        <v>0.58880470104813654</v>
      </c>
      <c r="X81" s="192">
        <f t="shared" ref="X81" si="275">1-X82</f>
        <v>0.56413298311102478</v>
      </c>
      <c r="Y81" s="192">
        <f t="shared" ref="Y81" si="276">1-Y82</f>
        <v>0.53798096209768631</v>
      </c>
      <c r="Z81" s="192">
        <f t="shared" ref="Z81" si="277">1-Z82</f>
        <v>0.5102598198235474</v>
      </c>
      <c r="AA81" s="192">
        <f t="shared" ref="AA81" si="278">1-AA82</f>
        <v>0.48087540901296022</v>
      </c>
      <c r="AB81" s="192">
        <f t="shared" ref="AB81" si="279">1-AB82</f>
        <v>0.4678972942382843</v>
      </c>
      <c r="AC81" s="192">
        <f t="shared" ref="AC81" si="280">1-AC82</f>
        <v>0.45459472659424149</v>
      </c>
      <c r="AD81" s="192">
        <f t="shared" ref="AD81" si="281">1-AD82</f>
        <v>0.44095959475909763</v>
      </c>
      <c r="AE81" s="192">
        <f t="shared" ref="AE81" si="282">1-AE82</f>
        <v>0.42698358462807506</v>
      </c>
      <c r="AF81" s="192">
        <f t="shared" ref="AF81" si="283">1-AF82</f>
        <v>0.41265817424377704</v>
      </c>
      <c r="AG81" s="192">
        <f t="shared" ref="AG81" si="284">1-AG82</f>
        <v>0.39797462859987154</v>
      </c>
      <c r="AH81" s="192">
        <f t="shared" ref="AH81" si="285">1-AH82</f>
        <v>0.38292399431486834</v>
      </c>
      <c r="AI81" s="192">
        <f t="shared" ref="AI81" si="286">1-AI82</f>
        <v>0.36749709417274012</v>
      </c>
      <c r="AJ81" s="192">
        <f t="shared" ref="AJ81" si="287">1-AJ82</f>
        <v>0.35168452152705865</v>
      </c>
      <c r="AK81" s="192">
        <f t="shared" ref="AK81" si="288">1-AK82</f>
        <v>0.33547663456523513</v>
      </c>
      <c r="AL81" s="192">
        <f t="shared" ref="AL81" si="289">1-AL82</f>
        <v>0.31886355042936609</v>
      </c>
      <c r="AM81" s="192">
        <f t="shared" ref="AM81" si="290">1-AM82</f>
        <v>0.3018351391901003</v>
      </c>
      <c r="AN81" s="89"/>
      <c r="AO81" s="89"/>
      <c r="AP81" s="89"/>
      <c r="AQ81" s="89"/>
    </row>
    <row r="82" spans="1:43" hidden="1" outlineLevel="1">
      <c r="A82" s="183" t="s">
        <v>316</v>
      </c>
      <c r="B82" s="122" t="s">
        <v>168</v>
      </c>
      <c r="C82" s="190"/>
      <c r="D82" s="133">
        <v>0</v>
      </c>
      <c r="E82" s="133">
        <f>D82*(1+12%)</f>
        <v>0</v>
      </c>
      <c r="F82" s="133">
        <v>0.05</v>
      </c>
      <c r="G82" s="133">
        <f>F82*(1+20%)</f>
        <v>0.06</v>
      </c>
      <c r="H82" s="133">
        <f t="shared" ref="H82:O82" si="291">G82*(1+20%)</f>
        <v>7.1999999999999995E-2</v>
      </c>
      <c r="I82" s="133">
        <f t="shared" si="291"/>
        <v>8.6399999999999991E-2</v>
      </c>
      <c r="J82" s="133">
        <f t="shared" si="291"/>
        <v>0.10367999999999998</v>
      </c>
      <c r="K82" s="133">
        <f t="shared" si="291"/>
        <v>0.12441599999999997</v>
      </c>
      <c r="L82" s="133">
        <f t="shared" si="291"/>
        <v>0.14929919999999997</v>
      </c>
      <c r="M82" s="133">
        <f t="shared" si="291"/>
        <v>0.17915903999999996</v>
      </c>
      <c r="N82" s="133">
        <f t="shared" si="291"/>
        <v>0.21499084799999996</v>
      </c>
      <c r="O82" s="133">
        <f t="shared" si="291"/>
        <v>0.25798901759999993</v>
      </c>
      <c r="P82" s="133">
        <f>O82*(1+6%)</f>
        <v>0.27346835865599994</v>
      </c>
      <c r="Q82" s="133">
        <f t="shared" ref="Q82:AA82" si="292">P82*(1+6%)</f>
        <v>0.28987646017535995</v>
      </c>
      <c r="R82" s="133">
        <f t="shared" si="292"/>
        <v>0.30726904778588154</v>
      </c>
      <c r="S82" s="133">
        <f t="shared" si="292"/>
        <v>0.32570519065303444</v>
      </c>
      <c r="T82" s="133">
        <f t="shared" si="292"/>
        <v>0.3452475020922165</v>
      </c>
      <c r="U82" s="133">
        <f t="shared" si="292"/>
        <v>0.36596235221774953</v>
      </c>
      <c r="V82" s="133">
        <f t="shared" si="292"/>
        <v>0.38792009335081451</v>
      </c>
      <c r="W82" s="133">
        <f t="shared" si="292"/>
        <v>0.41119529895186341</v>
      </c>
      <c r="X82" s="133">
        <f t="shared" si="292"/>
        <v>0.43586701688897522</v>
      </c>
      <c r="Y82" s="133">
        <f t="shared" si="292"/>
        <v>0.46201903790231375</v>
      </c>
      <c r="Z82" s="133">
        <f t="shared" si="292"/>
        <v>0.4897401801764526</v>
      </c>
      <c r="AA82" s="133">
        <f t="shared" si="292"/>
        <v>0.51912459098703978</v>
      </c>
      <c r="AB82" s="133">
        <f>AA82*(1+2.5%)</f>
        <v>0.5321027057617157</v>
      </c>
      <c r="AC82" s="133">
        <f t="shared" ref="AC82:AM82" si="293">AB82*(1+2.5%)</f>
        <v>0.54540527340575851</v>
      </c>
      <c r="AD82" s="133">
        <f t="shared" si="293"/>
        <v>0.55904040524090237</v>
      </c>
      <c r="AE82" s="133">
        <f t="shared" si="293"/>
        <v>0.57301641537192494</v>
      </c>
      <c r="AF82" s="133">
        <f t="shared" si="293"/>
        <v>0.58734182575622296</v>
      </c>
      <c r="AG82" s="133">
        <f t="shared" si="293"/>
        <v>0.60202537140012846</v>
      </c>
      <c r="AH82" s="133">
        <f t="shared" si="293"/>
        <v>0.61707600568513166</v>
      </c>
      <c r="AI82" s="133">
        <f t="shared" si="293"/>
        <v>0.63250290582725988</v>
      </c>
      <c r="AJ82" s="133">
        <f t="shared" si="293"/>
        <v>0.64831547847294135</v>
      </c>
      <c r="AK82" s="133">
        <f t="shared" si="293"/>
        <v>0.66452336543476487</v>
      </c>
      <c r="AL82" s="133">
        <f t="shared" si="293"/>
        <v>0.68113644957063391</v>
      </c>
      <c r="AM82" s="133">
        <f t="shared" si="293"/>
        <v>0.6981648608098997</v>
      </c>
      <c r="AN82" s="89"/>
      <c r="AO82" s="89"/>
      <c r="AP82" s="89"/>
      <c r="AQ82" s="89"/>
    </row>
    <row r="83" spans="1:43" hidden="1" outlineLevel="1">
      <c r="A83" s="183" t="s">
        <v>153</v>
      </c>
      <c r="B83" s="122" t="s">
        <v>158</v>
      </c>
      <c r="C83" s="89"/>
      <c r="D83" s="89">
        <f>D80*D81</f>
        <v>117300</v>
      </c>
      <c r="E83" s="89">
        <f t="shared" ref="E83:AM83" si="294">E80*E81</f>
        <v>120819</v>
      </c>
      <c r="F83" s="89">
        <f>F80*F81</f>
        <v>118221.3915</v>
      </c>
      <c r="G83" s="89">
        <f t="shared" si="294"/>
        <v>120486.26447400001</v>
      </c>
      <c r="H83" s="89">
        <f t="shared" si="294"/>
        <v>122516.58620726403</v>
      </c>
      <c r="I83" s="89">
        <f t="shared" si="294"/>
        <v>124233.93076910033</v>
      </c>
      <c r="J83" s="89">
        <f t="shared" si="294"/>
        <v>125540.67155403766</v>
      </c>
      <c r="K83" s="89">
        <f t="shared" si="294"/>
        <v>126315.42915792311</v>
      </c>
      <c r="L83" s="89">
        <f t="shared" si="294"/>
        <v>126407.44432983948</v>
      </c>
      <c r="M83" s="89">
        <f t="shared" si="294"/>
        <v>125629.62229904752</v>
      </c>
      <c r="N83" s="89">
        <f t="shared" si="294"/>
        <v>123749.93490220961</v>
      </c>
      <c r="O83" s="89">
        <f t="shared" si="294"/>
        <v>120480.7929319356</v>
      </c>
      <c r="P83" s="89">
        <f t="shared" si="294"/>
        <v>118911.14174589864</v>
      </c>
      <c r="Q83" s="89">
        <f t="shared" si="294"/>
        <v>117155.43943955372</v>
      </c>
      <c r="R83" s="89">
        <f t="shared" si="294"/>
        <v>115200.3167409255</v>
      </c>
      <c r="S83" s="89">
        <f t="shared" si="294"/>
        <v>113031.4838223636</v>
      </c>
      <c r="T83" s="89">
        <f t="shared" si="294"/>
        <v>110633.66722066673</v>
      </c>
      <c r="U83" s="89">
        <f t="shared" si="294"/>
        <v>107990.54243717487</v>
      </c>
      <c r="V83" s="89">
        <f t="shared" si="294"/>
        <v>105084.66192199136</v>
      </c>
      <c r="W83" s="89">
        <f t="shared" si="294"/>
        <v>101897.37812623782</v>
      </c>
      <c r="X83" s="89">
        <f t="shared" si="294"/>
        <v>98408.761284597727</v>
      </c>
      <c r="Y83" s="89">
        <f t="shared" si="294"/>
        <v>94597.51156727632</v>
      </c>
      <c r="Z83" s="89">
        <f t="shared" si="294"/>
        <v>90440.865215792001</v>
      </c>
      <c r="AA83" s="89">
        <f t="shared" si="294"/>
        <v>85914.494250609147</v>
      </c>
      <c r="AB83" s="89">
        <f t="shared" si="294"/>
        <v>85016.91776951708</v>
      </c>
      <c r="AC83" s="89">
        <f t="shared" si="294"/>
        <v>84004.039124920208</v>
      </c>
      <c r="AD83" s="89">
        <f t="shared" si="294"/>
        <v>82869.653840349871</v>
      </c>
      <c r="AE83" s="89">
        <f t="shared" si="294"/>
        <v>81607.271897126047</v>
      </c>
      <c r="AF83" s="89">
        <f t="shared" si="294"/>
        <v>80210.105240835153</v>
      </c>
      <c r="AG83" s="89">
        <f t="shared" si="294"/>
        <v>78671.054751320175</v>
      </c>
      <c r="AH83" s="89">
        <f t="shared" si="294"/>
        <v>76982.696653313425</v>
      </c>
      <c r="AI83" s="89">
        <f t="shared" si="294"/>
        <v>75137.268343869626</v>
      </c>
      <c r="AJ83" s="89">
        <f t="shared" si="294"/>
        <v>73126.653611743328</v>
      </c>
      <c r="AK83" s="89">
        <f t="shared" si="294"/>
        <v>70942.367222799134</v>
      </c>
      <c r="AL83" s="89">
        <f t="shared" si="294"/>
        <v>68575.538844440802</v>
      </c>
      <c r="AM83" s="89">
        <f t="shared" si="294"/>
        <v>66016.896280898247</v>
      </c>
      <c r="AN83" s="89"/>
      <c r="AO83" s="83">
        <f t="shared" ref="AO83:AO84" si="295">SUM(D83:O83)</f>
        <v>1471701.0681253572</v>
      </c>
      <c r="AP83" s="83">
        <f t="shared" ref="AP83:AP84" si="296">SUM(P83:AA83)</f>
        <v>1259266.2637730872</v>
      </c>
      <c r="AQ83" s="83">
        <f t="shared" ref="AQ83:AQ84" si="297">SUM(AB83:AM83)</f>
        <v>923160.46358113305</v>
      </c>
    </row>
    <row r="84" spans="1:43" hidden="1" outlineLevel="1">
      <c r="A84" s="183" t="s">
        <v>154</v>
      </c>
      <c r="B84" s="122" t="s">
        <v>158</v>
      </c>
      <c r="C84" s="89"/>
      <c r="D84" s="89">
        <f>D80*D82</f>
        <v>0</v>
      </c>
      <c r="E84" s="89">
        <f t="shared" ref="E84:AM84" si="298">E80*E82</f>
        <v>0</v>
      </c>
      <c r="F84" s="89">
        <f>F80*F82</f>
        <v>6222.1785000000009</v>
      </c>
      <c r="G84" s="89">
        <f t="shared" si="298"/>
        <v>7690.6126260000001</v>
      </c>
      <c r="H84" s="89">
        <f t="shared" si="298"/>
        <v>9505.5972057360013</v>
      </c>
      <c r="I84" s="89">
        <f t="shared" si="298"/>
        <v>11748.918146289698</v>
      </c>
      <c r="J84" s="89">
        <f t="shared" si="298"/>
        <v>14521.662828814064</v>
      </c>
      <c r="K84" s="89">
        <f t="shared" si="298"/>
        <v>17948.775256414185</v>
      </c>
      <c r="L84" s="89">
        <f t="shared" si="298"/>
        <v>22184.68621692793</v>
      </c>
      <c r="M84" s="89">
        <f t="shared" si="298"/>
        <v>27420.272164122925</v>
      </c>
      <c r="N84" s="89">
        <f t="shared" si="298"/>
        <v>33891.456394855937</v>
      </c>
      <c r="O84" s="89">
        <f t="shared" si="298"/>
        <v>41889.840104041941</v>
      </c>
      <c r="P84" s="89">
        <f t="shared" si="298"/>
        <v>44758.456354366739</v>
      </c>
      <c r="Q84" s="89">
        <f t="shared" si="298"/>
        <v>47823.515445513774</v>
      </c>
      <c r="R84" s="89">
        <f t="shared" si="298"/>
        <v>51098.469783222557</v>
      </c>
      <c r="S84" s="89">
        <f t="shared" si="298"/>
        <v>54597.692993977646</v>
      </c>
      <c r="T84" s="89">
        <f t="shared" si="298"/>
        <v>58336.543010205234</v>
      </c>
      <c r="U84" s="89">
        <f t="shared" si="298"/>
        <v>62331.429475544101</v>
      </c>
      <c r="V84" s="89">
        <f t="shared" si="298"/>
        <v>66599.885766029358</v>
      </c>
      <c r="W84" s="89">
        <f t="shared" si="298"/>
        <v>71160.645943287062</v>
      </c>
      <c r="X84" s="89">
        <f t="shared" si="298"/>
        <v>76033.726977483355</v>
      </c>
      <c r="Y84" s="89">
        <f t="shared" si="298"/>
        <v>81240.516600901421</v>
      </c>
      <c r="Z84" s="89">
        <f t="shared" si="298"/>
        <v>86803.867177731154</v>
      </c>
      <c r="AA84" s="89">
        <f t="shared" si="298"/>
        <v>92748.196002062192</v>
      </c>
      <c r="AB84" s="89">
        <f t="shared" si="298"/>
        <v>96683.038217449648</v>
      </c>
      <c r="AC84" s="89">
        <f t="shared" si="298"/>
        <v>100784.81611382493</v>
      </c>
      <c r="AD84" s="89">
        <f t="shared" si="298"/>
        <v>105060.61193745391</v>
      </c>
      <c r="AE84" s="89">
        <f t="shared" si="298"/>
        <v>109517.80839890038</v>
      </c>
      <c r="AF84" s="89">
        <f t="shared" si="298"/>
        <v>114164.1014202237</v>
      </c>
      <c r="AG84" s="89">
        <f t="shared" si="298"/>
        <v>119007.51342297667</v>
      </c>
      <c r="AH84" s="89">
        <f t="shared" si="298"/>
        <v>124056.40717994644</v>
      </c>
      <c r="AI84" s="89">
        <f t="shared" si="298"/>
        <v>129319.50025455563</v>
      </c>
      <c r="AJ84" s="89">
        <f t="shared" si="298"/>
        <v>134805.88005285515</v>
      </c>
      <c r="AK84" s="89">
        <f t="shared" si="298"/>
        <v>140525.01951409751</v>
      </c>
      <c r="AL84" s="89">
        <f t="shared" si="298"/>
        <v>146486.79346698307</v>
      </c>
      <c r="AM84" s="89">
        <f t="shared" si="298"/>
        <v>152701.49567981981</v>
      </c>
      <c r="AN84" s="89"/>
      <c r="AO84" s="83">
        <f t="shared" si="295"/>
        <v>193023.99944320269</v>
      </c>
      <c r="AP84" s="83">
        <f t="shared" si="296"/>
        <v>793532.94553032448</v>
      </c>
      <c r="AQ84" s="83">
        <f t="shared" si="297"/>
        <v>1473112.9856590868</v>
      </c>
    </row>
    <row r="85" spans="1:43" hidden="1" outlineLevel="1">
      <c r="A85" s="147" t="s">
        <v>275</v>
      </c>
      <c r="B85" s="122" t="s">
        <v>249</v>
      </c>
      <c r="C85" s="89"/>
      <c r="D85" s="125">
        <v>46300</v>
      </c>
      <c r="E85" s="125">
        <v>46300</v>
      </c>
      <c r="F85" s="125">
        <v>46300</v>
      </c>
      <c r="G85" s="125">
        <v>46300</v>
      </c>
      <c r="H85" s="125">
        <v>46300</v>
      </c>
      <c r="I85" s="125">
        <v>46300</v>
      </c>
      <c r="J85" s="125">
        <v>46300</v>
      </c>
      <c r="K85" s="125">
        <v>46300</v>
      </c>
      <c r="L85" s="125">
        <v>46300</v>
      </c>
      <c r="M85" s="125">
        <v>46300</v>
      </c>
      <c r="N85" s="125">
        <v>46300</v>
      </c>
      <c r="O85" s="125">
        <v>46300</v>
      </c>
      <c r="P85" s="125">
        <v>46300</v>
      </c>
      <c r="Q85" s="125">
        <v>46300</v>
      </c>
      <c r="R85" s="125">
        <v>46300</v>
      </c>
      <c r="S85" s="125">
        <v>46300</v>
      </c>
      <c r="T85" s="125">
        <v>46300</v>
      </c>
      <c r="U85" s="125">
        <v>46300</v>
      </c>
      <c r="V85" s="125">
        <v>46300</v>
      </c>
      <c r="W85" s="125">
        <v>46300</v>
      </c>
      <c r="X85" s="125">
        <v>46300</v>
      </c>
      <c r="Y85" s="125">
        <v>46300</v>
      </c>
      <c r="Z85" s="125">
        <v>46300</v>
      </c>
      <c r="AA85" s="125">
        <v>46300</v>
      </c>
      <c r="AB85" s="125">
        <v>46300</v>
      </c>
      <c r="AC85" s="125">
        <v>46300</v>
      </c>
      <c r="AD85" s="125">
        <v>46300</v>
      </c>
      <c r="AE85" s="125">
        <v>46300</v>
      </c>
      <c r="AF85" s="125">
        <v>46300</v>
      </c>
      <c r="AG85" s="125">
        <v>46300</v>
      </c>
      <c r="AH85" s="125">
        <v>46300</v>
      </c>
      <c r="AI85" s="125">
        <v>46300</v>
      </c>
      <c r="AJ85" s="125">
        <v>46300</v>
      </c>
      <c r="AK85" s="125">
        <v>46300</v>
      </c>
      <c r="AL85" s="125">
        <v>46300</v>
      </c>
      <c r="AM85" s="125">
        <v>46300</v>
      </c>
      <c r="AN85" s="89"/>
      <c r="AO85" s="89"/>
      <c r="AP85" s="89"/>
      <c r="AQ85" s="89"/>
    </row>
    <row r="86" spans="1:43" hidden="1" outlineLevel="1">
      <c r="A86" s="147" t="s">
        <v>276</v>
      </c>
      <c r="B86" s="122" t="s">
        <v>254</v>
      </c>
      <c r="C86" s="89"/>
      <c r="D86" s="89">
        <f>D80*D85/1000</f>
        <v>5430990</v>
      </c>
      <c r="E86" s="89">
        <f t="shared" ref="E86:AM86" si="299">E80*E85/1000</f>
        <v>5593919.7000000002</v>
      </c>
      <c r="F86" s="89">
        <f t="shared" si="299"/>
        <v>5761737.2910000002</v>
      </c>
      <c r="G86" s="89">
        <f t="shared" si="299"/>
        <v>5934589.4097300004</v>
      </c>
      <c r="H86" s="89">
        <f t="shared" si="299"/>
        <v>6112627.0920219012</v>
      </c>
      <c r="I86" s="89">
        <f t="shared" si="299"/>
        <v>6296005.9047825588</v>
      </c>
      <c r="J86" s="89">
        <f t="shared" si="299"/>
        <v>6484886.0819260348</v>
      </c>
      <c r="K86" s="89">
        <f t="shared" si="299"/>
        <v>6679432.6643838165</v>
      </c>
      <c r="L86" s="89">
        <f t="shared" si="299"/>
        <v>6879815.6443153312</v>
      </c>
      <c r="M86" s="89">
        <f t="shared" si="299"/>
        <v>7086210.1136447918</v>
      </c>
      <c r="N86" s="89">
        <f t="shared" si="299"/>
        <v>7298796.4170541354</v>
      </c>
      <c r="O86" s="89">
        <f t="shared" si="299"/>
        <v>7517760.3095657602</v>
      </c>
      <c r="P86" s="89">
        <f t="shared" si="299"/>
        <v>7577902.3920422867</v>
      </c>
      <c r="Q86" s="89">
        <f t="shared" si="299"/>
        <v>7638525.6111786254</v>
      </c>
      <c r="R86" s="89">
        <f t="shared" si="299"/>
        <v>7699633.8160680542</v>
      </c>
      <c r="S86" s="89">
        <f t="shared" si="299"/>
        <v>7761230.8865965996</v>
      </c>
      <c r="T86" s="89">
        <f t="shared" si="299"/>
        <v>7823320.7336893724</v>
      </c>
      <c r="U86" s="89">
        <f t="shared" si="299"/>
        <v>7885907.2995588873</v>
      </c>
      <c r="V86" s="89">
        <f t="shared" si="299"/>
        <v>7948994.5579553591</v>
      </c>
      <c r="W86" s="89">
        <f t="shared" si="299"/>
        <v>8012586.5144190025</v>
      </c>
      <c r="X86" s="89">
        <f t="shared" si="299"/>
        <v>8076687.206534354</v>
      </c>
      <c r="Y86" s="89">
        <f t="shared" si="299"/>
        <v>8141300.7041866286</v>
      </c>
      <c r="Z86" s="89">
        <f t="shared" si="299"/>
        <v>8206431.1098201219</v>
      </c>
      <c r="AA86" s="89">
        <f t="shared" si="299"/>
        <v>8272082.558698683</v>
      </c>
      <c r="AB86" s="89">
        <f t="shared" si="299"/>
        <v>8412707.9621965606</v>
      </c>
      <c r="AC86" s="89">
        <f t="shared" si="299"/>
        <v>8555723.9975538999</v>
      </c>
      <c r="AD86" s="89">
        <f t="shared" si="299"/>
        <v>8701171.3055123165</v>
      </c>
      <c r="AE86" s="89">
        <f t="shared" si="299"/>
        <v>8849091.2177060246</v>
      </c>
      <c r="AF86" s="89">
        <f t="shared" si="299"/>
        <v>8999525.7684070244</v>
      </c>
      <c r="AG86" s="89">
        <f t="shared" si="299"/>
        <v>9152517.7064699437</v>
      </c>
      <c r="AH86" s="89">
        <f t="shared" si="299"/>
        <v>9308110.5074799322</v>
      </c>
      <c r="AI86" s="89">
        <f t="shared" si="299"/>
        <v>9466348.3861070909</v>
      </c>
      <c r="AJ86" s="89">
        <f t="shared" si="299"/>
        <v>9627276.3086709101</v>
      </c>
      <c r="AK86" s="89">
        <f t="shared" si="299"/>
        <v>9790940.0059183147</v>
      </c>
      <c r="AL86" s="89">
        <f t="shared" si="299"/>
        <v>9957385.986018924</v>
      </c>
      <c r="AM86" s="89">
        <f t="shared" si="299"/>
        <v>10126661.547781246</v>
      </c>
      <c r="AN86" s="89"/>
      <c r="AO86" s="83">
        <f t="shared" ref="AO86" si="300">SUM(D86:O86)</f>
        <v>77076770.628424317</v>
      </c>
      <c r="AP86" s="83">
        <f t="shared" ref="AP86" si="301">SUM(P86:AA86)</f>
        <v>95044603.390747994</v>
      </c>
      <c r="AQ86" s="83">
        <f t="shared" ref="AQ86" si="302">SUM(AB86:AM86)</f>
        <v>110947460.69982217</v>
      </c>
    </row>
    <row r="87" spans="1:43" hidden="1" outlineLevel="1">
      <c r="A87" s="147" t="s">
        <v>277</v>
      </c>
      <c r="B87" s="122" t="s">
        <v>168</v>
      </c>
      <c r="C87" s="89"/>
      <c r="D87" s="133">
        <v>2.8539916295187433E-3</v>
      </c>
      <c r="E87" s="133">
        <v>2.8539916295187433E-3</v>
      </c>
      <c r="F87" s="133">
        <v>2.8539916295187433E-3</v>
      </c>
      <c r="G87" s="133">
        <v>2.8539916295187433E-3</v>
      </c>
      <c r="H87" s="133">
        <v>2.8539916295187433E-3</v>
      </c>
      <c r="I87" s="133">
        <v>2.8539916295187433E-3</v>
      </c>
      <c r="J87" s="133">
        <v>2.8539916295187433E-3</v>
      </c>
      <c r="K87" s="133">
        <v>2.8539916295187433E-3</v>
      </c>
      <c r="L87" s="133">
        <v>2.8539916295187433E-3</v>
      </c>
      <c r="M87" s="133">
        <v>2.8539916295187433E-3</v>
      </c>
      <c r="N87" s="133">
        <v>2.8539916295187433E-3</v>
      </c>
      <c r="O87" s="133">
        <v>2.8539916295187433E-3</v>
      </c>
      <c r="P87" s="133">
        <v>2.8539916295187433E-3</v>
      </c>
      <c r="Q87" s="133">
        <v>2.8539916295187433E-3</v>
      </c>
      <c r="R87" s="133">
        <v>2.8539916295187433E-3</v>
      </c>
      <c r="S87" s="133">
        <v>2.8539916295187433E-3</v>
      </c>
      <c r="T87" s="133">
        <v>2.8539916295187433E-3</v>
      </c>
      <c r="U87" s="133">
        <v>2.8539916295187433E-3</v>
      </c>
      <c r="V87" s="133">
        <v>2.8539916295187433E-3</v>
      </c>
      <c r="W87" s="133">
        <v>2.8539916295187433E-3</v>
      </c>
      <c r="X87" s="133">
        <v>2.8539916295187433E-3</v>
      </c>
      <c r="Y87" s="133">
        <v>2.8539916295187433E-3</v>
      </c>
      <c r="Z87" s="133">
        <v>2.8539916295187433E-3</v>
      </c>
      <c r="AA87" s="133">
        <v>2.8539916295187433E-3</v>
      </c>
      <c r="AB87" s="133">
        <v>2.8539916295187433E-3</v>
      </c>
      <c r="AC87" s="133">
        <v>2.8539916295187433E-3</v>
      </c>
      <c r="AD87" s="133">
        <v>2.8539916295187433E-3</v>
      </c>
      <c r="AE87" s="133">
        <v>2.8539916295187433E-3</v>
      </c>
      <c r="AF87" s="133">
        <v>2.8539916295187433E-3</v>
      </c>
      <c r="AG87" s="133">
        <v>2.8539916295187433E-3</v>
      </c>
      <c r="AH87" s="133">
        <v>2.8539916295187433E-3</v>
      </c>
      <c r="AI87" s="133">
        <v>2.8539916295187433E-3</v>
      </c>
      <c r="AJ87" s="133">
        <v>2.8539916295187433E-3</v>
      </c>
      <c r="AK87" s="133">
        <v>2.8539916295187433E-3</v>
      </c>
      <c r="AL87" s="133">
        <v>2.8539916295187433E-3</v>
      </c>
      <c r="AM87" s="133">
        <v>2.8539916295187433E-3</v>
      </c>
      <c r="AN87" s="89"/>
      <c r="AO87" s="89"/>
      <c r="AP87" s="89"/>
      <c r="AQ87" s="89"/>
    </row>
    <row r="88" spans="1:43" hidden="1" outlineLevel="1">
      <c r="A88" s="147" t="s">
        <v>271</v>
      </c>
      <c r="B88" s="122" t="s">
        <v>254</v>
      </c>
      <c r="C88" s="193"/>
      <c r="D88" s="89">
        <f>D86*D87</f>
        <v>15500</v>
      </c>
      <c r="E88" s="89">
        <f t="shared" ref="E88:AM88" si="303">E86*E87</f>
        <v>15965</v>
      </c>
      <c r="F88" s="89">
        <f t="shared" si="303"/>
        <v>16443.95</v>
      </c>
      <c r="G88" s="89">
        <f t="shared" si="303"/>
        <v>16937.268500000002</v>
      </c>
      <c r="H88" s="89">
        <f t="shared" si="303"/>
        <v>17445.386555000005</v>
      </c>
      <c r="I88" s="89">
        <f t="shared" si="303"/>
        <v>17968.748151650005</v>
      </c>
      <c r="J88" s="89">
        <f t="shared" si="303"/>
        <v>18507.810596199502</v>
      </c>
      <c r="K88" s="89">
        <f t="shared" si="303"/>
        <v>19063.044914085491</v>
      </c>
      <c r="L88" s="89">
        <f t="shared" si="303"/>
        <v>19634.936261508054</v>
      </c>
      <c r="M88" s="89">
        <f t="shared" si="303"/>
        <v>20223.984349353297</v>
      </c>
      <c r="N88" s="89">
        <f t="shared" si="303"/>
        <v>20830.703879833898</v>
      </c>
      <c r="O88" s="89">
        <f t="shared" si="303"/>
        <v>21455.624996228915</v>
      </c>
      <c r="P88" s="89">
        <f t="shared" si="303"/>
        <v>21627.269996198749</v>
      </c>
      <c r="Q88" s="89">
        <f t="shared" si="303"/>
        <v>21800.288156168339</v>
      </c>
      <c r="R88" s="89">
        <f t="shared" si="303"/>
        <v>21974.690461417686</v>
      </c>
      <c r="S88" s="89">
        <f t="shared" si="303"/>
        <v>22150.48798510903</v>
      </c>
      <c r="T88" s="89">
        <f t="shared" si="303"/>
        <v>22327.691888989903</v>
      </c>
      <c r="U88" s="89">
        <f t="shared" si="303"/>
        <v>22506.31342410182</v>
      </c>
      <c r="V88" s="89">
        <f t="shared" si="303"/>
        <v>22686.363931494638</v>
      </c>
      <c r="W88" s="89">
        <f t="shared" si="303"/>
        <v>22867.854842946595</v>
      </c>
      <c r="X88" s="89">
        <f t="shared" si="303"/>
        <v>23050.797681690168</v>
      </c>
      <c r="Y88" s="89">
        <f t="shared" si="303"/>
        <v>23235.204063143687</v>
      </c>
      <c r="Z88" s="89">
        <f t="shared" si="303"/>
        <v>23421.085695648839</v>
      </c>
      <c r="AA88" s="89">
        <f t="shared" si="303"/>
        <v>23608.454381214029</v>
      </c>
      <c r="AB88" s="89">
        <f t="shared" si="303"/>
        <v>24009.798105694666</v>
      </c>
      <c r="AC88" s="89">
        <f t="shared" si="303"/>
        <v>24417.964673491471</v>
      </c>
      <c r="AD88" s="89">
        <f t="shared" si="303"/>
        <v>24833.070072940827</v>
      </c>
      <c r="AE88" s="89">
        <f t="shared" si="303"/>
        <v>25255.232264180817</v>
      </c>
      <c r="AF88" s="89">
        <f t="shared" si="303"/>
        <v>25684.571212671883</v>
      </c>
      <c r="AG88" s="89">
        <f t="shared" si="303"/>
        <v>26121.208923287304</v>
      </c>
      <c r="AH88" s="89">
        <f t="shared" si="303"/>
        <v>26565.26947498319</v>
      </c>
      <c r="AI88" s="89">
        <f t="shared" si="303"/>
        <v>27016.879056057904</v>
      </c>
      <c r="AJ88" s="89">
        <f t="shared" si="303"/>
        <v>27476.166000010882</v>
      </c>
      <c r="AK88" s="89">
        <f t="shared" si="303"/>
        <v>27943.260822011063</v>
      </c>
      <c r="AL88" s="89">
        <f t="shared" si="303"/>
        <v>28418.296255985246</v>
      </c>
      <c r="AM88" s="89">
        <f t="shared" si="303"/>
        <v>28901.407292336997</v>
      </c>
      <c r="AN88" s="89"/>
      <c r="AO88" s="83">
        <f t="shared" ref="AO88" si="304">SUM(D88:O88)</f>
        <v>219976.45820385916</v>
      </c>
      <c r="AP88" s="83">
        <f t="shared" ref="AP88" si="305">SUM(P88:AA88)</f>
        <v>271256.50250812352</v>
      </c>
      <c r="AQ88" s="83">
        <f t="shared" ref="AQ88" si="306">SUM(AB88:AM88)</f>
        <v>316643.12415365223</v>
      </c>
    </row>
    <row r="89" spans="1:43" hidden="1" outlineLevel="1">
      <c r="A89" s="147" t="s">
        <v>177</v>
      </c>
      <c r="B89" s="122" t="s">
        <v>254</v>
      </c>
      <c r="C89" s="89"/>
      <c r="D89" s="89">
        <f>D91+D92</f>
        <v>-4654.7619047619046</v>
      </c>
      <c r="E89" s="89">
        <f t="shared" ref="E89:AM89" si="307">E91+E92</f>
        <v>-4794.4047619047624</v>
      </c>
      <c r="F89" s="89">
        <f t="shared" si="307"/>
        <v>-4691.3250595238096</v>
      </c>
      <c r="G89" s="89">
        <f t="shared" si="307"/>
        <v>-4781.2009711904766</v>
      </c>
      <c r="H89" s="89">
        <f t="shared" si="307"/>
        <v>-4861.769293939049</v>
      </c>
      <c r="I89" s="89">
        <f t="shared" si="307"/>
        <v>-4929.9178876627111</v>
      </c>
      <c r="J89" s="89">
        <f t="shared" si="307"/>
        <v>-4981.7726807157806</v>
      </c>
      <c r="K89" s="89">
        <f t="shared" si="307"/>
        <v>-5012.5170300763139</v>
      </c>
      <c r="L89" s="89">
        <f t="shared" si="307"/>
        <v>-5016.1684257872812</v>
      </c>
      <c r="M89" s="89">
        <f t="shared" si="307"/>
        <v>-4985.3024721844249</v>
      </c>
      <c r="N89" s="89">
        <f t="shared" si="307"/>
        <v>-4910.7117024686358</v>
      </c>
      <c r="O89" s="89">
        <f t="shared" si="307"/>
        <v>-4780.9838465053808</v>
      </c>
      <c r="P89" s="89">
        <f t="shared" si="307"/>
        <v>-4718.6961010277246</v>
      </c>
      <c r="Q89" s="89">
        <f t="shared" si="307"/>
        <v>-4649.0253745854652</v>
      </c>
      <c r="R89" s="89">
        <f t="shared" si="307"/>
        <v>-4571.4411405129158</v>
      </c>
      <c r="S89" s="89">
        <f t="shared" si="307"/>
        <v>-4485.3763421572858</v>
      </c>
      <c r="T89" s="89">
        <f t="shared" si="307"/>
        <v>-4390.2248897089976</v>
      </c>
      <c r="U89" s="89">
        <f t="shared" si="307"/>
        <v>-4285.3389856021777</v>
      </c>
      <c r="V89" s="89">
        <f t="shared" si="307"/>
        <v>-4170.0262667456891</v>
      </c>
      <c r="W89" s="89">
        <f t="shared" si="307"/>
        <v>-4043.5467510411831</v>
      </c>
      <c r="X89" s="89">
        <f t="shared" si="307"/>
        <v>-3905.1095747856243</v>
      </c>
      <c r="Y89" s="89">
        <f t="shared" si="307"/>
        <v>-3753.8695066379496</v>
      </c>
      <c r="Z89" s="89">
        <f t="shared" si="307"/>
        <v>-3588.9232228488891</v>
      </c>
      <c r="AA89" s="89">
        <f t="shared" si="307"/>
        <v>-3409.3053274051249</v>
      </c>
      <c r="AB89" s="89">
        <f t="shared" si="307"/>
        <v>-3373.6872130760744</v>
      </c>
      <c r="AC89" s="89">
        <f t="shared" si="307"/>
        <v>-3333.4936160682623</v>
      </c>
      <c r="AD89" s="89">
        <f t="shared" si="307"/>
        <v>-3288.4783269980107</v>
      </c>
      <c r="AE89" s="89">
        <f t="shared" si="307"/>
        <v>-3238.38380544151</v>
      </c>
      <c r="AF89" s="89">
        <f t="shared" si="307"/>
        <v>-3182.9406841601253</v>
      </c>
      <c r="AG89" s="89">
        <f t="shared" si="307"/>
        <v>-3121.8672520365153</v>
      </c>
      <c r="AH89" s="89">
        <f t="shared" si="307"/>
        <v>-3054.8689148140247</v>
      </c>
      <c r="AI89" s="89">
        <f t="shared" si="307"/>
        <v>-2981.6376326932391</v>
      </c>
      <c r="AJ89" s="89">
        <f t="shared" si="307"/>
        <v>-2901.8513337993386</v>
      </c>
      <c r="AK89" s="89">
        <f t="shared" si="307"/>
        <v>-2815.1733024920291</v>
      </c>
      <c r="AL89" s="89">
        <f t="shared" si="307"/>
        <v>-2721.2515414460636</v>
      </c>
      <c r="AM89" s="89">
        <f t="shared" si="307"/>
        <v>-2619.7181063848511</v>
      </c>
      <c r="AN89" s="89"/>
      <c r="AO89" s="83">
        <f t="shared" ref="AO89" si="308">SUM(D89:O89)</f>
        <v>-58400.836036720539</v>
      </c>
      <c r="AP89" s="83">
        <f t="shared" ref="AP89" si="309">SUM(P89:AA89)</f>
        <v>-49970.883483059035</v>
      </c>
      <c r="AQ89" s="83">
        <f t="shared" ref="AQ89" si="310">SUM(AB89:AM89)</f>
        <v>-36633.351729410046</v>
      </c>
    </row>
    <row r="90" spans="1:43" hidden="1" outlineLevel="1">
      <c r="A90" s="184" t="s">
        <v>278</v>
      </c>
      <c r="B90" s="122" t="s">
        <v>168</v>
      </c>
      <c r="C90" s="89"/>
      <c r="D90" s="133">
        <v>0</v>
      </c>
      <c r="E90" s="133">
        <v>0</v>
      </c>
      <c r="F90" s="133">
        <v>0</v>
      </c>
      <c r="G90" s="133">
        <v>0</v>
      </c>
      <c r="H90" s="133">
        <v>0</v>
      </c>
      <c r="I90" s="133">
        <v>0</v>
      </c>
      <c r="J90" s="133">
        <v>0</v>
      </c>
      <c r="K90" s="133">
        <v>0</v>
      </c>
      <c r="L90" s="133">
        <v>0</v>
      </c>
      <c r="M90" s="133">
        <v>0</v>
      </c>
      <c r="N90" s="133">
        <v>0</v>
      </c>
      <c r="O90" s="133">
        <v>0</v>
      </c>
      <c r="P90" s="133">
        <v>0</v>
      </c>
      <c r="Q90" s="133">
        <v>0</v>
      </c>
      <c r="R90" s="133">
        <v>0</v>
      </c>
      <c r="S90" s="133">
        <v>0</v>
      </c>
      <c r="T90" s="133">
        <v>0</v>
      </c>
      <c r="U90" s="133">
        <v>0</v>
      </c>
      <c r="V90" s="133">
        <v>0</v>
      </c>
      <c r="W90" s="133">
        <v>0</v>
      </c>
      <c r="X90" s="133">
        <v>0</v>
      </c>
      <c r="Y90" s="133">
        <v>0</v>
      </c>
      <c r="Z90" s="133">
        <v>0</v>
      </c>
      <c r="AA90" s="133">
        <v>0</v>
      </c>
      <c r="AB90" s="133">
        <v>0</v>
      </c>
      <c r="AC90" s="133">
        <v>0</v>
      </c>
      <c r="AD90" s="133">
        <v>0</v>
      </c>
      <c r="AE90" s="133">
        <v>0</v>
      </c>
      <c r="AF90" s="133">
        <v>0</v>
      </c>
      <c r="AG90" s="133">
        <v>0</v>
      </c>
      <c r="AH90" s="133">
        <v>0</v>
      </c>
      <c r="AI90" s="133">
        <v>0</v>
      </c>
      <c r="AJ90" s="133">
        <v>0</v>
      </c>
      <c r="AK90" s="133">
        <v>0</v>
      </c>
      <c r="AL90" s="133">
        <v>0</v>
      </c>
      <c r="AM90" s="133">
        <v>0</v>
      </c>
      <c r="AN90" s="89"/>
      <c r="AO90" s="89"/>
      <c r="AP90" s="89"/>
      <c r="AQ90" s="89"/>
    </row>
    <row r="91" spans="1:43" hidden="1" outlineLevel="1">
      <c r="A91" s="184" t="s">
        <v>279</v>
      </c>
      <c r="B91" s="122" t="s">
        <v>254</v>
      </c>
      <c r="C91" s="89"/>
      <c r="D91" s="89">
        <f>-D90*D86</f>
        <v>0</v>
      </c>
      <c r="E91" s="89">
        <f t="shared" ref="E91:AM91" si="311">-E90*E86</f>
        <v>0</v>
      </c>
      <c r="F91" s="89">
        <f t="shared" si="311"/>
        <v>0</v>
      </c>
      <c r="G91" s="89">
        <f t="shared" si="311"/>
        <v>0</v>
      </c>
      <c r="H91" s="89">
        <f t="shared" si="311"/>
        <v>0</v>
      </c>
      <c r="I91" s="89">
        <f t="shared" si="311"/>
        <v>0</v>
      </c>
      <c r="J91" s="89">
        <f t="shared" si="311"/>
        <v>0</v>
      </c>
      <c r="K91" s="89">
        <f t="shared" si="311"/>
        <v>0</v>
      </c>
      <c r="L91" s="89">
        <f t="shared" si="311"/>
        <v>0</v>
      </c>
      <c r="M91" s="89">
        <f t="shared" si="311"/>
        <v>0</v>
      </c>
      <c r="N91" s="89">
        <f t="shared" si="311"/>
        <v>0</v>
      </c>
      <c r="O91" s="89">
        <f t="shared" si="311"/>
        <v>0</v>
      </c>
      <c r="P91" s="89">
        <f t="shared" si="311"/>
        <v>0</v>
      </c>
      <c r="Q91" s="89">
        <f t="shared" si="311"/>
        <v>0</v>
      </c>
      <c r="R91" s="89">
        <f t="shared" si="311"/>
        <v>0</v>
      </c>
      <c r="S91" s="89">
        <f t="shared" si="311"/>
        <v>0</v>
      </c>
      <c r="T91" s="89">
        <f t="shared" si="311"/>
        <v>0</v>
      </c>
      <c r="U91" s="89">
        <f t="shared" si="311"/>
        <v>0</v>
      </c>
      <c r="V91" s="89">
        <f t="shared" si="311"/>
        <v>0</v>
      </c>
      <c r="W91" s="89">
        <f t="shared" si="311"/>
        <v>0</v>
      </c>
      <c r="X91" s="89">
        <f t="shared" si="311"/>
        <v>0</v>
      </c>
      <c r="Y91" s="89">
        <f t="shared" si="311"/>
        <v>0</v>
      </c>
      <c r="Z91" s="89">
        <f t="shared" si="311"/>
        <v>0</v>
      </c>
      <c r="AA91" s="89">
        <f t="shared" si="311"/>
        <v>0</v>
      </c>
      <c r="AB91" s="89">
        <f t="shared" si="311"/>
        <v>0</v>
      </c>
      <c r="AC91" s="89">
        <f t="shared" si="311"/>
        <v>0</v>
      </c>
      <c r="AD91" s="89">
        <f t="shared" si="311"/>
        <v>0</v>
      </c>
      <c r="AE91" s="89">
        <f t="shared" si="311"/>
        <v>0</v>
      </c>
      <c r="AF91" s="89">
        <f t="shared" si="311"/>
        <v>0</v>
      </c>
      <c r="AG91" s="89">
        <f t="shared" si="311"/>
        <v>0</v>
      </c>
      <c r="AH91" s="89">
        <f t="shared" si="311"/>
        <v>0</v>
      </c>
      <c r="AI91" s="89">
        <f t="shared" si="311"/>
        <v>0</v>
      </c>
      <c r="AJ91" s="89">
        <f t="shared" si="311"/>
        <v>0</v>
      </c>
      <c r="AK91" s="89">
        <f t="shared" si="311"/>
        <v>0</v>
      </c>
      <c r="AL91" s="89">
        <f t="shared" si="311"/>
        <v>0</v>
      </c>
      <c r="AM91" s="89">
        <f t="shared" si="311"/>
        <v>0</v>
      </c>
      <c r="AN91" s="89"/>
      <c r="AO91" s="83">
        <f t="shared" ref="AO91" si="312">SUM(D91:O91)</f>
        <v>0</v>
      </c>
      <c r="AP91" s="83">
        <f t="shared" ref="AP91" si="313">SUM(P91:AA91)</f>
        <v>0</v>
      </c>
      <c r="AQ91" s="83">
        <f t="shared" ref="AQ91" si="314">SUM(AB91:AM91)</f>
        <v>0</v>
      </c>
    </row>
    <row r="92" spans="1:43" hidden="1" outlineLevel="1">
      <c r="A92" s="181" t="s">
        <v>489</v>
      </c>
      <c r="B92" s="122" t="s">
        <v>254</v>
      </c>
      <c r="C92" s="89"/>
      <c r="D92" s="89">
        <f>-'OPEX+CAPEX'!I325</f>
        <v>-4654.7619047619046</v>
      </c>
      <c r="E92" s="89">
        <f>-'OPEX+CAPEX'!J325</f>
        <v>-4794.4047619047624</v>
      </c>
      <c r="F92" s="89">
        <f>-'OPEX+CAPEX'!K325</f>
        <v>-4691.3250595238096</v>
      </c>
      <c r="G92" s="89">
        <f>-'OPEX+CAPEX'!L325</f>
        <v>-4781.2009711904766</v>
      </c>
      <c r="H92" s="89">
        <f>-'OPEX+CAPEX'!M325</f>
        <v>-4861.769293939049</v>
      </c>
      <c r="I92" s="89">
        <f>-'OPEX+CAPEX'!N325</f>
        <v>-4929.9178876627111</v>
      </c>
      <c r="J92" s="89">
        <f>-'OPEX+CAPEX'!O325</f>
        <v>-4981.7726807157806</v>
      </c>
      <c r="K92" s="89">
        <f>-'OPEX+CAPEX'!P325</f>
        <v>-5012.5170300763139</v>
      </c>
      <c r="L92" s="89">
        <f>-'OPEX+CAPEX'!Q325</f>
        <v>-5016.1684257872812</v>
      </c>
      <c r="M92" s="89">
        <f>-'OPEX+CAPEX'!R325</f>
        <v>-4985.3024721844249</v>
      </c>
      <c r="N92" s="89">
        <f>-'OPEX+CAPEX'!S325</f>
        <v>-4910.7117024686358</v>
      </c>
      <c r="O92" s="89">
        <f>-'OPEX+CAPEX'!T325</f>
        <v>-4780.9838465053808</v>
      </c>
      <c r="P92" s="89">
        <f>-'OPEX+CAPEX'!U325</f>
        <v>-4718.6961010277246</v>
      </c>
      <c r="Q92" s="89">
        <f>-'OPEX+CAPEX'!V325</f>
        <v>-4649.0253745854652</v>
      </c>
      <c r="R92" s="89">
        <f>-'OPEX+CAPEX'!W325</f>
        <v>-4571.4411405129158</v>
      </c>
      <c r="S92" s="89">
        <f>-'OPEX+CAPEX'!X325</f>
        <v>-4485.3763421572858</v>
      </c>
      <c r="T92" s="89">
        <f>-'OPEX+CAPEX'!Y325</f>
        <v>-4390.2248897089976</v>
      </c>
      <c r="U92" s="89">
        <f>-'OPEX+CAPEX'!Z325</f>
        <v>-4285.3389856021777</v>
      </c>
      <c r="V92" s="89">
        <f>-'OPEX+CAPEX'!AA325</f>
        <v>-4170.0262667456891</v>
      </c>
      <c r="W92" s="89">
        <f>-'OPEX+CAPEX'!AB325</f>
        <v>-4043.5467510411831</v>
      </c>
      <c r="X92" s="89">
        <f>-'OPEX+CAPEX'!AC325</f>
        <v>-3905.1095747856243</v>
      </c>
      <c r="Y92" s="89">
        <f>-'OPEX+CAPEX'!AD325</f>
        <v>-3753.8695066379496</v>
      </c>
      <c r="Z92" s="89">
        <f>-'OPEX+CAPEX'!AE325</f>
        <v>-3588.9232228488891</v>
      </c>
      <c r="AA92" s="89">
        <f>-'OPEX+CAPEX'!AF325</f>
        <v>-3409.3053274051249</v>
      </c>
      <c r="AB92" s="89">
        <f>-'OPEX+CAPEX'!AG325</f>
        <v>-3373.6872130760744</v>
      </c>
      <c r="AC92" s="89">
        <f>-'OPEX+CAPEX'!AH325</f>
        <v>-3333.4936160682623</v>
      </c>
      <c r="AD92" s="89">
        <f>-'OPEX+CAPEX'!AI325</f>
        <v>-3288.4783269980107</v>
      </c>
      <c r="AE92" s="89">
        <f>-'OPEX+CAPEX'!AJ325</f>
        <v>-3238.38380544151</v>
      </c>
      <c r="AF92" s="89">
        <f>-'OPEX+CAPEX'!AK325</f>
        <v>-3182.9406841601253</v>
      </c>
      <c r="AG92" s="89">
        <f>-'OPEX+CAPEX'!AL325</f>
        <v>-3121.8672520365153</v>
      </c>
      <c r="AH92" s="89">
        <f>-'OPEX+CAPEX'!AM325</f>
        <v>-3054.8689148140247</v>
      </c>
      <c r="AI92" s="89">
        <f>-'OPEX+CAPEX'!AN325</f>
        <v>-2981.6376326932391</v>
      </c>
      <c r="AJ92" s="89">
        <f>-'OPEX+CAPEX'!AO325</f>
        <v>-2901.8513337993386</v>
      </c>
      <c r="AK92" s="89">
        <f>-'OPEX+CAPEX'!AP325</f>
        <v>-2815.1733024920291</v>
      </c>
      <c r="AL92" s="89">
        <f>-'OPEX+CAPEX'!AQ325</f>
        <v>-2721.2515414460636</v>
      </c>
      <c r="AM92" s="89">
        <f>-'OPEX+CAPEX'!AR325</f>
        <v>-2619.7181063848511</v>
      </c>
      <c r="AN92" s="89"/>
      <c r="AO92" s="83">
        <f t="shared" ref="AO92:AO93" si="315">SUM(D92:O92)</f>
        <v>-58400.836036720539</v>
      </c>
      <c r="AP92" s="83">
        <f t="shared" ref="AP92:AP93" si="316">SUM(P92:AA92)</f>
        <v>-49970.883483059035</v>
      </c>
      <c r="AQ92" s="83">
        <f t="shared" ref="AQ92:AQ93" si="317">SUM(AB92:AM92)</f>
        <v>-36633.351729410046</v>
      </c>
    </row>
    <row r="93" spans="1:43" hidden="1" outlineLevel="1">
      <c r="A93" s="147" t="s">
        <v>178</v>
      </c>
      <c r="B93" s="122" t="s">
        <v>254</v>
      </c>
      <c r="C93" s="89"/>
      <c r="D93" s="89">
        <f t="shared" ref="D93:AM93" si="318">D88+D89</f>
        <v>10845.238095238095</v>
      </c>
      <c r="E93" s="89">
        <f t="shared" si="318"/>
        <v>11170.595238095237</v>
      </c>
      <c r="F93" s="89">
        <f t="shared" si="318"/>
        <v>11752.624940476191</v>
      </c>
      <c r="G93" s="89">
        <f t="shared" si="318"/>
        <v>12156.067528809526</v>
      </c>
      <c r="H93" s="89">
        <f t="shared" si="318"/>
        <v>12583.617261060956</v>
      </c>
      <c r="I93" s="89">
        <f t="shared" si="318"/>
        <v>13038.830263987293</v>
      </c>
      <c r="J93" s="89">
        <f t="shared" si="318"/>
        <v>13526.037915483721</v>
      </c>
      <c r="K93" s="89">
        <f t="shared" si="318"/>
        <v>14050.527884009178</v>
      </c>
      <c r="L93" s="89">
        <f t="shared" si="318"/>
        <v>14618.767835720773</v>
      </c>
      <c r="M93" s="89">
        <f t="shared" si="318"/>
        <v>15238.681877168872</v>
      </c>
      <c r="N93" s="89">
        <f t="shared" si="318"/>
        <v>15919.992177365262</v>
      </c>
      <c r="O93" s="89">
        <f t="shared" si="318"/>
        <v>16674.641149723535</v>
      </c>
      <c r="P93" s="89">
        <f t="shared" si="318"/>
        <v>16908.573895171023</v>
      </c>
      <c r="Q93" s="89">
        <f t="shared" si="318"/>
        <v>17151.262781582875</v>
      </c>
      <c r="R93" s="89">
        <f t="shared" si="318"/>
        <v>17403.249320904768</v>
      </c>
      <c r="S93" s="89">
        <f t="shared" si="318"/>
        <v>17665.111642951742</v>
      </c>
      <c r="T93" s="89">
        <f t="shared" si="318"/>
        <v>17937.466999280907</v>
      </c>
      <c r="U93" s="89">
        <f t="shared" si="318"/>
        <v>18220.974438499641</v>
      </c>
      <c r="V93" s="89">
        <f t="shared" si="318"/>
        <v>18516.337664748949</v>
      </c>
      <c r="W93" s="89">
        <f t="shared" si="318"/>
        <v>18824.308091905412</v>
      </c>
      <c r="X93" s="89">
        <f t="shared" si="318"/>
        <v>19145.688106904545</v>
      </c>
      <c r="Y93" s="89">
        <f t="shared" si="318"/>
        <v>19481.334556505739</v>
      </c>
      <c r="Z93" s="89">
        <f t="shared" si="318"/>
        <v>19832.162472799952</v>
      </c>
      <c r="AA93" s="89">
        <f t="shared" si="318"/>
        <v>20199.149053808906</v>
      </c>
      <c r="AB93" s="89">
        <f t="shared" si="318"/>
        <v>20636.110892618592</v>
      </c>
      <c r="AC93" s="89">
        <f t="shared" si="318"/>
        <v>21084.471057423209</v>
      </c>
      <c r="AD93" s="89">
        <f t="shared" si="318"/>
        <v>21544.591745942816</v>
      </c>
      <c r="AE93" s="89">
        <f t="shared" si="318"/>
        <v>22016.848458739307</v>
      </c>
      <c r="AF93" s="89">
        <f t="shared" si="318"/>
        <v>22501.630528511756</v>
      </c>
      <c r="AG93" s="89">
        <f t="shared" si="318"/>
        <v>22999.34167125079</v>
      </c>
      <c r="AH93" s="89">
        <f t="shared" si="318"/>
        <v>23510.400560169164</v>
      </c>
      <c r="AI93" s="89">
        <f t="shared" si="318"/>
        <v>24035.241423364663</v>
      </c>
      <c r="AJ93" s="89">
        <f t="shared" si="318"/>
        <v>24574.314666211543</v>
      </c>
      <c r="AK93" s="89">
        <f t="shared" si="318"/>
        <v>25128.087519519035</v>
      </c>
      <c r="AL93" s="89">
        <f t="shared" si="318"/>
        <v>25697.044714539181</v>
      </c>
      <c r="AM93" s="89">
        <f t="shared" si="318"/>
        <v>26281.689185952146</v>
      </c>
      <c r="AN93" s="89"/>
      <c r="AO93" s="83">
        <f t="shared" si="315"/>
        <v>161575.62216713862</v>
      </c>
      <c r="AP93" s="83">
        <f t="shared" si="316"/>
        <v>221285.61902506443</v>
      </c>
      <c r="AQ93" s="83">
        <f t="shared" si="317"/>
        <v>280009.77242424217</v>
      </c>
    </row>
    <row r="94" spans="1:43" hidden="1" outlineLevel="1">
      <c r="A94" s="183"/>
      <c r="B94" s="122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</row>
    <row r="95" spans="1:43" s="59" customFormat="1" hidden="1" outlineLevel="1">
      <c r="A95" s="93" t="s">
        <v>115</v>
      </c>
      <c r="B95" s="82"/>
      <c r="C95" s="81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</row>
    <row r="96" spans="1:43" hidden="1" outlineLevel="1">
      <c r="A96" s="147" t="s">
        <v>293</v>
      </c>
      <c r="B96" s="122" t="s">
        <v>254</v>
      </c>
      <c r="C96" s="89"/>
      <c r="D96" s="125">
        <v>10</v>
      </c>
      <c r="E96" s="125">
        <v>10</v>
      </c>
      <c r="F96" s="125">
        <v>10</v>
      </c>
      <c r="G96" s="125">
        <v>10</v>
      </c>
      <c r="H96" s="125">
        <v>10</v>
      </c>
      <c r="I96" s="125">
        <v>10</v>
      </c>
      <c r="J96" s="125">
        <v>10</v>
      </c>
      <c r="K96" s="125">
        <v>10</v>
      </c>
      <c r="L96" s="125">
        <v>10</v>
      </c>
      <c r="M96" s="125">
        <v>10</v>
      </c>
      <c r="N96" s="125">
        <v>10</v>
      </c>
      <c r="O96" s="125">
        <v>10</v>
      </c>
      <c r="P96" s="125">
        <v>10</v>
      </c>
      <c r="Q96" s="125">
        <v>10</v>
      </c>
      <c r="R96" s="125">
        <v>10</v>
      </c>
      <c r="S96" s="125">
        <v>10</v>
      </c>
      <c r="T96" s="125">
        <v>10</v>
      </c>
      <c r="U96" s="125">
        <v>10</v>
      </c>
      <c r="V96" s="125">
        <v>10</v>
      </c>
      <c r="W96" s="125">
        <v>10</v>
      </c>
      <c r="X96" s="125">
        <v>10</v>
      </c>
      <c r="Y96" s="125">
        <v>10</v>
      </c>
      <c r="Z96" s="125">
        <v>10</v>
      </c>
      <c r="AA96" s="125">
        <v>10</v>
      </c>
      <c r="AB96" s="125">
        <v>10</v>
      </c>
      <c r="AC96" s="125">
        <v>10</v>
      </c>
      <c r="AD96" s="125">
        <v>10</v>
      </c>
      <c r="AE96" s="125">
        <v>10</v>
      </c>
      <c r="AF96" s="125">
        <v>10</v>
      </c>
      <c r="AG96" s="125">
        <v>10</v>
      </c>
      <c r="AH96" s="125">
        <v>10</v>
      </c>
      <c r="AI96" s="125">
        <v>10</v>
      </c>
      <c r="AJ96" s="125">
        <v>10</v>
      </c>
      <c r="AK96" s="125">
        <v>10</v>
      </c>
      <c r="AL96" s="125">
        <v>10</v>
      </c>
      <c r="AM96" s="125">
        <v>10</v>
      </c>
      <c r="AN96" s="89"/>
      <c r="AO96" s="89">
        <f>РБ.2!AO485</f>
        <v>0</v>
      </c>
      <c r="AP96" s="89">
        <f>РБ.2!AP485</f>
        <v>0</v>
      </c>
      <c r="AQ96" s="89">
        <f>РБ.2!AQ485</f>
        <v>0</v>
      </c>
    </row>
    <row r="97" spans="1:43" hidden="1" outlineLevel="1">
      <c r="A97" s="147" t="s">
        <v>276</v>
      </c>
      <c r="B97" s="122" t="s">
        <v>254</v>
      </c>
      <c r="C97" s="89"/>
      <c r="D97" s="89">
        <f>D96*D11</f>
        <v>274480</v>
      </c>
      <c r="E97" s="89">
        <f t="shared" ref="E97:AM97" si="319">E96*E11</f>
        <v>281040</v>
      </c>
      <c r="F97" s="89">
        <f t="shared" si="319"/>
        <v>287760</v>
      </c>
      <c r="G97" s="89">
        <f t="shared" si="319"/>
        <v>294650</v>
      </c>
      <c r="H97" s="89">
        <f t="shared" si="319"/>
        <v>301700</v>
      </c>
      <c r="I97" s="89">
        <f t="shared" si="319"/>
        <v>308920</v>
      </c>
      <c r="J97" s="89">
        <f t="shared" si="319"/>
        <v>316310</v>
      </c>
      <c r="K97" s="89">
        <f t="shared" si="319"/>
        <v>323880</v>
      </c>
      <c r="L97" s="89">
        <f t="shared" si="319"/>
        <v>331630</v>
      </c>
      <c r="M97" s="89">
        <f t="shared" si="319"/>
        <v>339570</v>
      </c>
      <c r="N97" s="89">
        <f t="shared" si="319"/>
        <v>347690</v>
      </c>
      <c r="O97" s="89">
        <f t="shared" si="319"/>
        <v>356020</v>
      </c>
      <c r="P97" s="89">
        <f t="shared" si="319"/>
        <v>364530</v>
      </c>
      <c r="Q97" s="89">
        <f t="shared" si="319"/>
        <v>373250</v>
      </c>
      <c r="R97" s="89">
        <f t="shared" si="319"/>
        <v>382190</v>
      </c>
      <c r="S97" s="89">
        <f t="shared" si="319"/>
        <v>391330</v>
      </c>
      <c r="T97" s="89">
        <f t="shared" si="319"/>
        <v>400700</v>
      </c>
      <c r="U97" s="89">
        <f t="shared" si="319"/>
        <v>410280</v>
      </c>
      <c r="V97" s="89">
        <f t="shared" si="319"/>
        <v>420110</v>
      </c>
      <c r="W97" s="89">
        <f t="shared" si="319"/>
        <v>430170</v>
      </c>
      <c r="X97" s="89">
        <f t="shared" si="319"/>
        <v>440480</v>
      </c>
      <c r="Y97" s="89">
        <f t="shared" si="319"/>
        <v>451020</v>
      </c>
      <c r="Z97" s="89">
        <f t="shared" si="319"/>
        <v>461830</v>
      </c>
      <c r="AA97" s="89">
        <f t="shared" si="319"/>
        <v>472890</v>
      </c>
      <c r="AB97" s="89">
        <f t="shared" si="319"/>
        <v>484210</v>
      </c>
      <c r="AC97" s="89">
        <f t="shared" si="319"/>
        <v>495810</v>
      </c>
      <c r="AD97" s="89">
        <f t="shared" si="319"/>
        <v>507680</v>
      </c>
      <c r="AE97" s="89">
        <f t="shared" si="319"/>
        <v>519850</v>
      </c>
      <c r="AF97" s="89">
        <f t="shared" si="319"/>
        <v>532290</v>
      </c>
      <c r="AG97" s="89">
        <f t="shared" si="319"/>
        <v>545040</v>
      </c>
      <c r="AH97" s="89">
        <f t="shared" si="319"/>
        <v>558100</v>
      </c>
      <c r="AI97" s="89">
        <f t="shared" si="319"/>
        <v>571470</v>
      </c>
      <c r="AJ97" s="89">
        <f t="shared" si="319"/>
        <v>585160</v>
      </c>
      <c r="AK97" s="89">
        <f t="shared" si="319"/>
        <v>599180</v>
      </c>
      <c r="AL97" s="89">
        <f t="shared" si="319"/>
        <v>613520</v>
      </c>
      <c r="AM97" s="89">
        <f t="shared" si="319"/>
        <v>628220</v>
      </c>
      <c r="AN97" s="89"/>
      <c r="AO97" s="83">
        <f t="shared" ref="AO97" si="320">SUM(D97:O97)</f>
        <v>3763650</v>
      </c>
      <c r="AP97" s="83">
        <f t="shared" ref="AP97" si="321">SUM(P97:AA97)</f>
        <v>4998780</v>
      </c>
      <c r="AQ97" s="83">
        <f t="shared" ref="AQ97" si="322">SUM(AB97:AM97)</f>
        <v>6640530</v>
      </c>
    </row>
    <row r="98" spans="1:43" hidden="1" outlineLevel="1">
      <c r="A98" s="147" t="s">
        <v>277</v>
      </c>
      <c r="B98" s="122" t="s">
        <v>168</v>
      </c>
      <c r="C98" s="89"/>
      <c r="D98" s="133">
        <v>0</v>
      </c>
      <c r="E98" s="133">
        <v>0</v>
      </c>
      <c r="F98" s="133">
        <v>0</v>
      </c>
      <c r="G98" s="133">
        <v>0</v>
      </c>
      <c r="H98" s="133">
        <v>0</v>
      </c>
      <c r="I98" s="133">
        <v>0</v>
      </c>
      <c r="J98" s="133">
        <v>0</v>
      </c>
      <c r="K98" s="133">
        <v>0</v>
      </c>
      <c r="L98" s="133">
        <v>0</v>
      </c>
      <c r="M98" s="133">
        <v>0</v>
      </c>
      <c r="N98" s="133">
        <v>0</v>
      </c>
      <c r="O98" s="133">
        <v>0</v>
      </c>
      <c r="P98" s="133">
        <v>0</v>
      </c>
      <c r="Q98" s="133">
        <v>0</v>
      </c>
      <c r="R98" s="133">
        <v>0</v>
      </c>
      <c r="S98" s="133">
        <v>0</v>
      </c>
      <c r="T98" s="133">
        <v>0</v>
      </c>
      <c r="U98" s="133">
        <v>0</v>
      </c>
      <c r="V98" s="133">
        <v>0</v>
      </c>
      <c r="W98" s="133">
        <v>0</v>
      </c>
      <c r="X98" s="133">
        <v>0</v>
      </c>
      <c r="Y98" s="133">
        <v>0</v>
      </c>
      <c r="Z98" s="133">
        <v>0</v>
      </c>
      <c r="AA98" s="133">
        <v>0</v>
      </c>
      <c r="AB98" s="133">
        <v>0</v>
      </c>
      <c r="AC98" s="133">
        <v>0</v>
      </c>
      <c r="AD98" s="133">
        <v>0</v>
      </c>
      <c r="AE98" s="133">
        <v>0</v>
      </c>
      <c r="AF98" s="133">
        <v>0</v>
      </c>
      <c r="AG98" s="133">
        <v>0</v>
      </c>
      <c r="AH98" s="133">
        <v>0</v>
      </c>
      <c r="AI98" s="133">
        <v>0</v>
      </c>
      <c r="AJ98" s="133">
        <v>0</v>
      </c>
      <c r="AK98" s="133">
        <v>0</v>
      </c>
      <c r="AL98" s="133">
        <v>0</v>
      </c>
      <c r="AM98" s="133">
        <v>0</v>
      </c>
      <c r="AN98" s="89"/>
      <c r="AO98" s="89"/>
      <c r="AP98" s="89"/>
      <c r="AQ98" s="89"/>
    </row>
    <row r="99" spans="1:43" hidden="1" outlineLevel="1">
      <c r="A99" s="147" t="s">
        <v>271</v>
      </c>
      <c r="B99" s="122" t="s">
        <v>254</v>
      </c>
      <c r="C99" s="89"/>
      <c r="D99" s="89">
        <f>D97*D98</f>
        <v>0</v>
      </c>
      <c r="E99" s="89">
        <f t="shared" ref="E99:AM99" si="323">E97*E98</f>
        <v>0</v>
      </c>
      <c r="F99" s="89">
        <f t="shared" si="323"/>
        <v>0</v>
      </c>
      <c r="G99" s="89">
        <f t="shared" si="323"/>
        <v>0</v>
      </c>
      <c r="H99" s="89">
        <f t="shared" si="323"/>
        <v>0</v>
      </c>
      <c r="I99" s="89">
        <f t="shared" si="323"/>
        <v>0</v>
      </c>
      <c r="J99" s="89">
        <f t="shared" si="323"/>
        <v>0</v>
      </c>
      <c r="K99" s="89">
        <f t="shared" si="323"/>
        <v>0</v>
      </c>
      <c r="L99" s="89">
        <f t="shared" si="323"/>
        <v>0</v>
      </c>
      <c r="M99" s="89">
        <f t="shared" si="323"/>
        <v>0</v>
      </c>
      <c r="N99" s="89">
        <f t="shared" si="323"/>
        <v>0</v>
      </c>
      <c r="O99" s="89">
        <f t="shared" si="323"/>
        <v>0</v>
      </c>
      <c r="P99" s="89">
        <f t="shared" si="323"/>
        <v>0</v>
      </c>
      <c r="Q99" s="89">
        <f t="shared" si="323"/>
        <v>0</v>
      </c>
      <c r="R99" s="89">
        <f t="shared" si="323"/>
        <v>0</v>
      </c>
      <c r="S99" s="89">
        <f t="shared" si="323"/>
        <v>0</v>
      </c>
      <c r="T99" s="89">
        <f t="shared" si="323"/>
        <v>0</v>
      </c>
      <c r="U99" s="89">
        <f t="shared" si="323"/>
        <v>0</v>
      </c>
      <c r="V99" s="89">
        <f t="shared" si="323"/>
        <v>0</v>
      </c>
      <c r="W99" s="89">
        <f t="shared" si="323"/>
        <v>0</v>
      </c>
      <c r="X99" s="89">
        <f t="shared" si="323"/>
        <v>0</v>
      </c>
      <c r="Y99" s="89">
        <f t="shared" si="323"/>
        <v>0</v>
      </c>
      <c r="Z99" s="89">
        <f t="shared" si="323"/>
        <v>0</v>
      </c>
      <c r="AA99" s="89">
        <f t="shared" si="323"/>
        <v>0</v>
      </c>
      <c r="AB99" s="89">
        <f t="shared" si="323"/>
        <v>0</v>
      </c>
      <c r="AC99" s="89">
        <f t="shared" si="323"/>
        <v>0</v>
      </c>
      <c r="AD99" s="89">
        <f t="shared" si="323"/>
        <v>0</v>
      </c>
      <c r="AE99" s="89">
        <f t="shared" si="323"/>
        <v>0</v>
      </c>
      <c r="AF99" s="89">
        <f t="shared" si="323"/>
        <v>0</v>
      </c>
      <c r="AG99" s="89">
        <f t="shared" si="323"/>
        <v>0</v>
      </c>
      <c r="AH99" s="89">
        <f t="shared" si="323"/>
        <v>0</v>
      </c>
      <c r="AI99" s="89">
        <f t="shared" si="323"/>
        <v>0</v>
      </c>
      <c r="AJ99" s="89">
        <f t="shared" si="323"/>
        <v>0</v>
      </c>
      <c r="AK99" s="89">
        <f t="shared" si="323"/>
        <v>0</v>
      </c>
      <c r="AL99" s="89">
        <f t="shared" si="323"/>
        <v>0</v>
      </c>
      <c r="AM99" s="89">
        <f t="shared" si="323"/>
        <v>0</v>
      </c>
      <c r="AN99" s="89"/>
      <c r="AO99" s="83">
        <f t="shared" ref="AO99" si="324">SUM(D99:O99)</f>
        <v>0</v>
      </c>
      <c r="AP99" s="83">
        <f t="shared" ref="AP99" si="325">SUM(P99:AA99)</f>
        <v>0</v>
      </c>
      <c r="AQ99" s="83">
        <f t="shared" ref="AQ99" si="326">SUM(AB99:AM99)</f>
        <v>0</v>
      </c>
    </row>
    <row r="100" spans="1:43" hidden="1" outlineLevel="1">
      <c r="A100" s="147" t="s">
        <v>177</v>
      </c>
      <c r="B100" s="122" t="s">
        <v>254</v>
      </c>
      <c r="C100" s="89"/>
      <c r="D100" s="89">
        <f>D102</f>
        <v>0</v>
      </c>
      <c r="E100" s="89">
        <f t="shared" ref="E100:AM100" si="327">E102</f>
        <v>0</v>
      </c>
      <c r="F100" s="89">
        <f t="shared" si="327"/>
        <v>0</v>
      </c>
      <c r="G100" s="89">
        <f t="shared" si="327"/>
        <v>0</v>
      </c>
      <c r="H100" s="89">
        <f t="shared" si="327"/>
        <v>0</v>
      </c>
      <c r="I100" s="89">
        <f t="shared" si="327"/>
        <v>0</v>
      </c>
      <c r="J100" s="89">
        <f t="shared" si="327"/>
        <v>0</v>
      </c>
      <c r="K100" s="89">
        <f t="shared" si="327"/>
        <v>0</v>
      </c>
      <c r="L100" s="89">
        <f t="shared" si="327"/>
        <v>0</v>
      </c>
      <c r="M100" s="89">
        <f t="shared" si="327"/>
        <v>0</v>
      </c>
      <c r="N100" s="89">
        <f t="shared" si="327"/>
        <v>0</v>
      </c>
      <c r="O100" s="89">
        <f t="shared" si="327"/>
        <v>0</v>
      </c>
      <c r="P100" s="89">
        <f t="shared" si="327"/>
        <v>0</v>
      </c>
      <c r="Q100" s="89">
        <f t="shared" si="327"/>
        <v>0</v>
      </c>
      <c r="R100" s="89">
        <f t="shared" si="327"/>
        <v>0</v>
      </c>
      <c r="S100" s="89">
        <f t="shared" si="327"/>
        <v>0</v>
      </c>
      <c r="T100" s="89">
        <f t="shared" si="327"/>
        <v>0</v>
      </c>
      <c r="U100" s="89">
        <f t="shared" si="327"/>
        <v>0</v>
      </c>
      <c r="V100" s="89">
        <f t="shared" si="327"/>
        <v>0</v>
      </c>
      <c r="W100" s="89">
        <f t="shared" si="327"/>
        <v>0</v>
      </c>
      <c r="X100" s="89">
        <f t="shared" si="327"/>
        <v>0</v>
      </c>
      <c r="Y100" s="89">
        <f t="shared" si="327"/>
        <v>0</v>
      </c>
      <c r="Z100" s="89">
        <f t="shared" si="327"/>
        <v>0</v>
      </c>
      <c r="AA100" s="89">
        <f t="shared" si="327"/>
        <v>0</v>
      </c>
      <c r="AB100" s="89">
        <f t="shared" si="327"/>
        <v>0</v>
      </c>
      <c r="AC100" s="89">
        <f t="shared" si="327"/>
        <v>0</v>
      </c>
      <c r="AD100" s="89">
        <f t="shared" si="327"/>
        <v>0</v>
      </c>
      <c r="AE100" s="89">
        <f t="shared" si="327"/>
        <v>0</v>
      </c>
      <c r="AF100" s="89">
        <f t="shared" si="327"/>
        <v>0</v>
      </c>
      <c r="AG100" s="89">
        <f t="shared" si="327"/>
        <v>0</v>
      </c>
      <c r="AH100" s="89">
        <f t="shared" si="327"/>
        <v>0</v>
      </c>
      <c r="AI100" s="89">
        <f t="shared" si="327"/>
        <v>0</v>
      </c>
      <c r="AJ100" s="89">
        <f t="shared" si="327"/>
        <v>0</v>
      </c>
      <c r="AK100" s="89">
        <f t="shared" si="327"/>
        <v>0</v>
      </c>
      <c r="AL100" s="89">
        <f t="shared" si="327"/>
        <v>0</v>
      </c>
      <c r="AM100" s="89">
        <f t="shared" si="327"/>
        <v>0</v>
      </c>
      <c r="AN100" s="89"/>
      <c r="AO100" s="83">
        <f t="shared" ref="AO100" si="328">SUM(D100:O100)</f>
        <v>0</v>
      </c>
      <c r="AP100" s="83">
        <f t="shared" ref="AP100" si="329">SUM(P100:AA100)</f>
        <v>0</v>
      </c>
      <c r="AQ100" s="83">
        <f t="shared" ref="AQ100" si="330">SUM(AB100:AM100)</f>
        <v>0</v>
      </c>
    </row>
    <row r="101" spans="1:43" hidden="1" outlineLevel="1">
      <c r="A101" s="184" t="s">
        <v>286</v>
      </c>
      <c r="B101" s="122" t="s">
        <v>168</v>
      </c>
      <c r="C101" s="89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89"/>
      <c r="AO101" s="89"/>
      <c r="AP101" s="89"/>
      <c r="AQ101" s="89"/>
    </row>
    <row r="102" spans="1:43" hidden="1" outlineLevel="1">
      <c r="A102" s="184" t="s">
        <v>285</v>
      </c>
      <c r="B102" s="122" t="s">
        <v>254</v>
      </c>
      <c r="C102" s="89"/>
      <c r="D102" s="89">
        <f>-D97*D101</f>
        <v>0</v>
      </c>
      <c r="E102" s="89">
        <f t="shared" ref="E102:AM102" si="331">-E97*E101</f>
        <v>0</v>
      </c>
      <c r="F102" s="89">
        <f t="shared" si="331"/>
        <v>0</v>
      </c>
      <c r="G102" s="89">
        <f t="shared" si="331"/>
        <v>0</v>
      </c>
      <c r="H102" s="89">
        <f t="shared" si="331"/>
        <v>0</v>
      </c>
      <c r="I102" s="89">
        <f t="shared" si="331"/>
        <v>0</v>
      </c>
      <c r="J102" s="89">
        <f t="shared" si="331"/>
        <v>0</v>
      </c>
      <c r="K102" s="89">
        <f t="shared" si="331"/>
        <v>0</v>
      </c>
      <c r="L102" s="89">
        <f t="shared" si="331"/>
        <v>0</v>
      </c>
      <c r="M102" s="89">
        <f t="shared" si="331"/>
        <v>0</v>
      </c>
      <c r="N102" s="89">
        <f t="shared" si="331"/>
        <v>0</v>
      </c>
      <c r="O102" s="89">
        <f t="shared" si="331"/>
        <v>0</v>
      </c>
      <c r="P102" s="89">
        <f t="shared" si="331"/>
        <v>0</v>
      </c>
      <c r="Q102" s="89">
        <f t="shared" si="331"/>
        <v>0</v>
      </c>
      <c r="R102" s="89">
        <f t="shared" si="331"/>
        <v>0</v>
      </c>
      <c r="S102" s="89">
        <f t="shared" si="331"/>
        <v>0</v>
      </c>
      <c r="T102" s="89">
        <f t="shared" si="331"/>
        <v>0</v>
      </c>
      <c r="U102" s="89">
        <f t="shared" si="331"/>
        <v>0</v>
      </c>
      <c r="V102" s="89">
        <f t="shared" si="331"/>
        <v>0</v>
      </c>
      <c r="W102" s="89">
        <f t="shared" si="331"/>
        <v>0</v>
      </c>
      <c r="X102" s="89">
        <f t="shared" si="331"/>
        <v>0</v>
      </c>
      <c r="Y102" s="89">
        <f t="shared" si="331"/>
        <v>0</v>
      </c>
      <c r="Z102" s="89">
        <f t="shared" si="331"/>
        <v>0</v>
      </c>
      <c r="AA102" s="89">
        <f t="shared" si="331"/>
        <v>0</v>
      </c>
      <c r="AB102" s="89">
        <f t="shared" si="331"/>
        <v>0</v>
      </c>
      <c r="AC102" s="89">
        <f t="shared" si="331"/>
        <v>0</v>
      </c>
      <c r="AD102" s="89">
        <f t="shared" si="331"/>
        <v>0</v>
      </c>
      <c r="AE102" s="89">
        <f t="shared" si="331"/>
        <v>0</v>
      </c>
      <c r="AF102" s="89">
        <f t="shared" si="331"/>
        <v>0</v>
      </c>
      <c r="AG102" s="89">
        <f t="shared" si="331"/>
        <v>0</v>
      </c>
      <c r="AH102" s="89">
        <f t="shared" si="331"/>
        <v>0</v>
      </c>
      <c r="AI102" s="89">
        <f t="shared" si="331"/>
        <v>0</v>
      </c>
      <c r="AJ102" s="89">
        <f t="shared" si="331"/>
        <v>0</v>
      </c>
      <c r="AK102" s="89">
        <f t="shared" si="331"/>
        <v>0</v>
      </c>
      <c r="AL102" s="89">
        <f t="shared" si="331"/>
        <v>0</v>
      </c>
      <c r="AM102" s="89">
        <f t="shared" si="331"/>
        <v>0</v>
      </c>
      <c r="AN102" s="89"/>
      <c r="AO102" s="83">
        <f t="shared" ref="AO102" si="332">SUM(D102:O102)</f>
        <v>0</v>
      </c>
      <c r="AP102" s="83">
        <f t="shared" ref="AP102" si="333">SUM(P102:AA102)</f>
        <v>0</v>
      </c>
      <c r="AQ102" s="83">
        <f t="shared" ref="AQ102" si="334">SUM(AB102:AM102)</f>
        <v>0</v>
      </c>
    </row>
    <row r="103" spans="1:43" hidden="1" outlineLevel="1">
      <c r="A103" s="147" t="s">
        <v>178</v>
      </c>
      <c r="B103" s="122" t="s">
        <v>254</v>
      </c>
      <c r="C103" s="89"/>
      <c r="D103" s="89">
        <f t="shared" ref="D103:AM103" si="335">D99+D100</f>
        <v>0</v>
      </c>
      <c r="E103" s="89">
        <f t="shared" si="335"/>
        <v>0</v>
      </c>
      <c r="F103" s="89">
        <f t="shared" si="335"/>
        <v>0</v>
      </c>
      <c r="G103" s="89">
        <f t="shared" si="335"/>
        <v>0</v>
      </c>
      <c r="H103" s="89">
        <f t="shared" si="335"/>
        <v>0</v>
      </c>
      <c r="I103" s="89">
        <f t="shared" si="335"/>
        <v>0</v>
      </c>
      <c r="J103" s="89">
        <f t="shared" si="335"/>
        <v>0</v>
      </c>
      <c r="K103" s="89">
        <f t="shared" si="335"/>
        <v>0</v>
      </c>
      <c r="L103" s="89">
        <f t="shared" si="335"/>
        <v>0</v>
      </c>
      <c r="M103" s="89">
        <f t="shared" si="335"/>
        <v>0</v>
      </c>
      <c r="N103" s="89">
        <f t="shared" si="335"/>
        <v>0</v>
      </c>
      <c r="O103" s="89">
        <f t="shared" si="335"/>
        <v>0</v>
      </c>
      <c r="P103" s="89">
        <f t="shared" si="335"/>
        <v>0</v>
      </c>
      <c r="Q103" s="89">
        <f t="shared" si="335"/>
        <v>0</v>
      </c>
      <c r="R103" s="89">
        <f t="shared" si="335"/>
        <v>0</v>
      </c>
      <c r="S103" s="89">
        <f t="shared" si="335"/>
        <v>0</v>
      </c>
      <c r="T103" s="89">
        <f t="shared" si="335"/>
        <v>0</v>
      </c>
      <c r="U103" s="89">
        <f t="shared" si="335"/>
        <v>0</v>
      </c>
      <c r="V103" s="89">
        <f t="shared" si="335"/>
        <v>0</v>
      </c>
      <c r="W103" s="89">
        <f t="shared" si="335"/>
        <v>0</v>
      </c>
      <c r="X103" s="89">
        <f t="shared" si="335"/>
        <v>0</v>
      </c>
      <c r="Y103" s="89">
        <f t="shared" si="335"/>
        <v>0</v>
      </c>
      <c r="Z103" s="89">
        <f t="shared" si="335"/>
        <v>0</v>
      </c>
      <c r="AA103" s="89">
        <f t="shared" si="335"/>
        <v>0</v>
      </c>
      <c r="AB103" s="89">
        <f t="shared" si="335"/>
        <v>0</v>
      </c>
      <c r="AC103" s="89">
        <f t="shared" si="335"/>
        <v>0</v>
      </c>
      <c r="AD103" s="89">
        <f t="shared" si="335"/>
        <v>0</v>
      </c>
      <c r="AE103" s="89">
        <f t="shared" si="335"/>
        <v>0</v>
      </c>
      <c r="AF103" s="89">
        <f t="shared" si="335"/>
        <v>0</v>
      </c>
      <c r="AG103" s="89">
        <f t="shared" si="335"/>
        <v>0</v>
      </c>
      <c r="AH103" s="89">
        <f t="shared" si="335"/>
        <v>0</v>
      </c>
      <c r="AI103" s="89">
        <f t="shared" si="335"/>
        <v>0</v>
      </c>
      <c r="AJ103" s="89">
        <f t="shared" si="335"/>
        <v>0</v>
      </c>
      <c r="AK103" s="89">
        <f t="shared" si="335"/>
        <v>0</v>
      </c>
      <c r="AL103" s="89">
        <f t="shared" si="335"/>
        <v>0</v>
      </c>
      <c r="AM103" s="89">
        <f t="shared" si="335"/>
        <v>0</v>
      </c>
      <c r="AN103" s="89"/>
      <c r="AO103" s="83">
        <f t="shared" ref="AO103" si="336">SUM(D103:O103)</f>
        <v>0</v>
      </c>
      <c r="AP103" s="83">
        <f t="shared" ref="AP103" si="337">SUM(P103:AA103)</f>
        <v>0</v>
      </c>
      <c r="AQ103" s="83">
        <f t="shared" ref="AQ103" si="338">SUM(AB103:AM103)</f>
        <v>0</v>
      </c>
    </row>
    <row r="104" spans="1:43" s="59" customFormat="1" hidden="1" outlineLevel="1">
      <c r="A104" s="81"/>
      <c r="B104" s="82"/>
      <c r="C104" s="81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</row>
    <row r="105" spans="1:43" s="59" customFormat="1" hidden="1" outlineLevel="1">
      <c r="A105" s="93" t="s">
        <v>658</v>
      </c>
      <c r="B105" s="82"/>
      <c r="C105" s="81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</row>
    <row r="106" spans="1:43" hidden="1" outlineLevel="1">
      <c r="A106" s="147" t="s">
        <v>280</v>
      </c>
      <c r="B106" s="122" t="s">
        <v>158</v>
      </c>
      <c r="C106" s="89">
        <v>11000</v>
      </c>
      <c r="D106" s="125">
        <v>11000</v>
      </c>
      <c r="E106" s="125">
        <f>D106*(1+1%)</f>
        <v>11110</v>
      </c>
      <c r="F106" s="125">
        <f>E106*(1+1%)</f>
        <v>11221.1</v>
      </c>
      <c r="G106" s="125">
        <f t="shared" ref="G106:AM106" si="339">F106*(1+1%)</f>
        <v>11333.311</v>
      </c>
      <c r="H106" s="125">
        <f t="shared" si="339"/>
        <v>11446.644109999999</v>
      </c>
      <c r="I106" s="125">
        <f t="shared" si="339"/>
        <v>11561.110551099999</v>
      </c>
      <c r="J106" s="125">
        <f t="shared" si="339"/>
        <v>11676.721656610998</v>
      </c>
      <c r="K106" s="125">
        <f t="shared" si="339"/>
        <v>11793.488873177108</v>
      </c>
      <c r="L106" s="125">
        <f t="shared" si="339"/>
        <v>11911.42376190888</v>
      </c>
      <c r="M106" s="125">
        <f t="shared" si="339"/>
        <v>12030.537999527969</v>
      </c>
      <c r="N106" s="125">
        <f t="shared" si="339"/>
        <v>12150.843379523249</v>
      </c>
      <c r="O106" s="125">
        <f t="shared" si="339"/>
        <v>12272.351813318481</v>
      </c>
      <c r="P106" s="125">
        <f t="shared" si="339"/>
        <v>12395.075331451666</v>
      </c>
      <c r="Q106" s="125">
        <f t="shared" si="339"/>
        <v>12519.026084766183</v>
      </c>
      <c r="R106" s="125">
        <f t="shared" si="339"/>
        <v>12644.216345613844</v>
      </c>
      <c r="S106" s="125">
        <f t="shared" si="339"/>
        <v>12770.658509069983</v>
      </c>
      <c r="T106" s="125">
        <f t="shared" si="339"/>
        <v>12898.365094160683</v>
      </c>
      <c r="U106" s="125">
        <f t="shared" si="339"/>
        <v>13027.34874510229</v>
      </c>
      <c r="V106" s="125">
        <f t="shared" si="339"/>
        <v>13157.622232553313</v>
      </c>
      <c r="W106" s="125">
        <f t="shared" si="339"/>
        <v>13289.198454878846</v>
      </c>
      <c r="X106" s="125">
        <f t="shared" si="339"/>
        <v>13422.090439427635</v>
      </c>
      <c r="Y106" s="125">
        <f t="shared" si="339"/>
        <v>13556.311343821912</v>
      </c>
      <c r="Z106" s="125">
        <f t="shared" si="339"/>
        <v>13691.87445726013</v>
      </c>
      <c r="AA106" s="125">
        <f t="shared" si="339"/>
        <v>13828.793201832732</v>
      </c>
      <c r="AB106" s="125">
        <f t="shared" si="339"/>
        <v>13967.081133851059</v>
      </c>
      <c r="AC106" s="125">
        <f t="shared" si="339"/>
        <v>14106.75194518957</v>
      </c>
      <c r="AD106" s="125">
        <f t="shared" si="339"/>
        <v>14247.819464641465</v>
      </c>
      <c r="AE106" s="125">
        <f t="shared" si="339"/>
        <v>14390.29765928788</v>
      </c>
      <c r="AF106" s="125">
        <f t="shared" si="339"/>
        <v>14534.200635880759</v>
      </c>
      <c r="AG106" s="125">
        <f t="shared" si="339"/>
        <v>14679.542642239567</v>
      </c>
      <c r="AH106" s="125">
        <f t="shared" si="339"/>
        <v>14826.338068661962</v>
      </c>
      <c r="AI106" s="125">
        <f t="shared" si="339"/>
        <v>14974.601449348582</v>
      </c>
      <c r="AJ106" s="125">
        <f t="shared" si="339"/>
        <v>15124.347463842068</v>
      </c>
      <c r="AK106" s="125">
        <f t="shared" si="339"/>
        <v>15275.590938480489</v>
      </c>
      <c r="AL106" s="125">
        <f t="shared" si="339"/>
        <v>15428.346847865294</v>
      </c>
      <c r="AM106" s="125">
        <f t="shared" si="339"/>
        <v>15582.630316343948</v>
      </c>
      <c r="AN106" s="89"/>
      <c r="AO106" s="83">
        <f t="shared" ref="AO106" si="340">SUM(D106:O106)</f>
        <v>139507.53314516667</v>
      </c>
      <c r="AP106" s="83">
        <f t="shared" ref="AP106" si="341">SUM(P106:AA106)</f>
        <v>157200.58023993924</v>
      </c>
      <c r="AQ106" s="83">
        <f t="shared" ref="AQ106" si="342">SUM(AB106:AM106)</f>
        <v>177137.54856563266</v>
      </c>
    </row>
    <row r="107" spans="1:43" hidden="1" outlineLevel="1">
      <c r="A107" s="183" t="s">
        <v>294</v>
      </c>
      <c r="B107" s="122" t="s">
        <v>168</v>
      </c>
      <c r="C107" s="89"/>
      <c r="D107" s="133">
        <v>0</v>
      </c>
      <c r="E107" s="133">
        <v>0</v>
      </c>
      <c r="F107" s="133">
        <v>0</v>
      </c>
      <c r="G107" s="133">
        <v>0</v>
      </c>
      <c r="H107" s="133">
        <v>0</v>
      </c>
      <c r="I107" s="133">
        <v>0</v>
      </c>
      <c r="J107" s="133">
        <v>0</v>
      </c>
      <c r="K107" s="133">
        <v>0</v>
      </c>
      <c r="L107" s="133">
        <v>0</v>
      </c>
      <c r="M107" s="133">
        <v>0</v>
      </c>
      <c r="N107" s="133">
        <v>0</v>
      </c>
      <c r="O107" s="133">
        <v>0</v>
      </c>
      <c r="P107" s="133">
        <v>0</v>
      </c>
      <c r="Q107" s="133">
        <v>0</v>
      </c>
      <c r="R107" s="133">
        <v>0</v>
      </c>
      <c r="S107" s="133">
        <v>0</v>
      </c>
      <c r="T107" s="133">
        <v>0</v>
      </c>
      <c r="U107" s="133">
        <v>0</v>
      </c>
      <c r="V107" s="133">
        <v>0</v>
      </c>
      <c r="W107" s="133">
        <v>0</v>
      </c>
      <c r="X107" s="133">
        <v>0</v>
      </c>
      <c r="Y107" s="133">
        <v>0</v>
      </c>
      <c r="Z107" s="133">
        <v>0</v>
      </c>
      <c r="AA107" s="133">
        <v>0</v>
      </c>
      <c r="AB107" s="133">
        <v>0</v>
      </c>
      <c r="AC107" s="133">
        <v>0</v>
      </c>
      <c r="AD107" s="133">
        <v>0</v>
      </c>
      <c r="AE107" s="133">
        <v>0</v>
      </c>
      <c r="AF107" s="133">
        <v>0</v>
      </c>
      <c r="AG107" s="133">
        <v>0</v>
      </c>
      <c r="AH107" s="133">
        <v>0</v>
      </c>
      <c r="AI107" s="133">
        <v>0</v>
      </c>
      <c r="AJ107" s="133">
        <v>0</v>
      </c>
      <c r="AK107" s="133">
        <v>0</v>
      </c>
      <c r="AL107" s="133">
        <v>0</v>
      </c>
      <c r="AM107" s="133">
        <v>0</v>
      </c>
      <c r="AN107" s="89"/>
      <c r="AO107" s="89"/>
      <c r="AP107" s="89"/>
      <c r="AQ107" s="89"/>
    </row>
    <row r="108" spans="1:43" hidden="1" outlineLevel="1">
      <c r="A108" s="183" t="s">
        <v>295</v>
      </c>
      <c r="B108" s="122" t="s">
        <v>158</v>
      </c>
      <c r="C108" s="89"/>
      <c r="D108" s="89">
        <f>D106*D107</f>
        <v>0</v>
      </c>
      <c r="E108" s="89">
        <f t="shared" ref="E108:AM108" si="343">E106*E107</f>
        <v>0</v>
      </c>
      <c r="F108" s="89">
        <f t="shared" si="343"/>
        <v>0</v>
      </c>
      <c r="G108" s="89">
        <f t="shared" si="343"/>
        <v>0</v>
      </c>
      <c r="H108" s="89">
        <f t="shared" si="343"/>
        <v>0</v>
      </c>
      <c r="I108" s="89">
        <f t="shared" si="343"/>
        <v>0</v>
      </c>
      <c r="J108" s="89">
        <f t="shared" si="343"/>
        <v>0</v>
      </c>
      <c r="K108" s="89">
        <f t="shared" si="343"/>
        <v>0</v>
      </c>
      <c r="L108" s="89">
        <f t="shared" si="343"/>
        <v>0</v>
      </c>
      <c r="M108" s="89">
        <f t="shared" si="343"/>
        <v>0</v>
      </c>
      <c r="N108" s="89">
        <f t="shared" si="343"/>
        <v>0</v>
      </c>
      <c r="O108" s="89">
        <f t="shared" si="343"/>
        <v>0</v>
      </c>
      <c r="P108" s="89">
        <f t="shared" si="343"/>
        <v>0</v>
      </c>
      <c r="Q108" s="89">
        <f t="shared" si="343"/>
        <v>0</v>
      </c>
      <c r="R108" s="89">
        <f t="shared" si="343"/>
        <v>0</v>
      </c>
      <c r="S108" s="89">
        <f t="shared" si="343"/>
        <v>0</v>
      </c>
      <c r="T108" s="89">
        <f t="shared" si="343"/>
        <v>0</v>
      </c>
      <c r="U108" s="89">
        <f t="shared" si="343"/>
        <v>0</v>
      </c>
      <c r="V108" s="89">
        <f t="shared" si="343"/>
        <v>0</v>
      </c>
      <c r="W108" s="89">
        <f t="shared" si="343"/>
        <v>0</v>
      </c>
      <c r="X108" s="89">
        <f t="shared" si="343"/>
        <v>0</v>
      </c>
      <c r="Y108" s="89">
        <f t="shared" si="343"/>
        <v>0</v>
      </c>
      <c r="Z108" s="89">
        <f t="shared" si="343"/>
        <v>0</v>
      </c>
      <c r="AA108" s="89">
        <f t="shared" si="343"/>
        <v>0</v>
      </c>
      <c r="AB108" s="89">
        <f t="shared" si="343"/>
        <v>0</v>
      </c>
      <c r="AC108" s="89">
        <f t="shared" si="343"/>
        <v>0</v>
      </c>
      <c r="AD108" s="89">
        <f t="shared" si="343"/>
        <v>0</v>
      </c>
      <c r="AE108" s="89">
        <f t="shared" si="343"/>
        <v>0</v>
      </c>
      <c r="AF108" s="89">
        <f t="shared" si="343"/>
        <v>0</v>
      </c>
      <c r="AG108" s="89">
        <f t="shared" si="343"/>
        <v>0</v>
      </c>
      <c r="AH108" s="89">
        <f t="shared" si="343"/>
        <v>0</v>
      </c>
      <c r="AI108" s="89">
        <f t="shared" si="343"/>
        <v>0</v>
      </c>
      <c r="AJ108" s="89">
        <f t="shared" si="343"/>
        <v>0</v>
      </c>
      <c r="AK108" s="89">
        <f t="shared" si="343"/>
        <v>0</v>
      </c>
      <c r="AL108" s="89">
        <f t="shared" si="343"/>
        <v>0</v>
      </c>
      <c r="AM108" s="89">
        <f t="shared" si="343"/>
        <v>0</v>
      </c>
      <c r="AN108" s="89"/>
      <c r="AO108" s="89"/>
      <c r="AP108" s="89"/>
      <c r="AQ108" s="89"/>
    </row>
    <row r="109" spans="1:43" hidden="1" outlineLevel="1">
      <c r="A109" s="183" t="s">
        <v>656</v>
      </c>
      <c r="B109" s="122" t="s">
        <v>657</v>
      </c>
      <c r="C109" s="89"/>
      <c r="D109" s="89">
        <f>D106-D108</f>
        <v>11000</v>
      </c>
      <c r="E109" s="89">
        <f t="shared" ref="E109:AM109" si="344">E106-E108</f>
        <v>11110</v>
      </c>
      <c r="F109" s="89">
        <f t="shared" si="344"/>
        <v>11221.1</v>
      </c>
      <c r="G109" s="89">
        <f t="shared" si="344"/>
        <v>11333.311</v>
      </c>
      <c r="H109" s="89">
        <f t="shared" si="344"/>
        <v>11446.644109999999</v>
      </c>
      <c r="I109" s="89">
        <f t="shared" si="344"/>
        <v>11561.110551099999</v>
      </c>
      <c r="J109" s="89">
        <f t="shared" si="344"/>
        <v>11676.721656610998</v>
      </c>
      <c r="K109" s="89">
        <f t="shared" si="344"/>
        <v>11793.488873177108</v>
      </c>
      <c r="L109" s="89">
        <f t="shared" si="344"/>
        <v>11911.42376190888</v>
      </c>
      <c r="M109" s="89">
        <f t="shared" si="344"/>
        <v>12030.537999527969</v>
      </c>
      <c r="N109" s="89">
        <f t="shared" si="344"/>
        <v>12150.843379523249</v>
      </c>
      <c r="O109" s="89">
        <f t="shared" si="344"/>
        <v>12272.351813318481</v>
      </c>
      <c r="P109" s="89">
        <f t="shared" si="344"/>
        <v>12395.075331451666</v>
      </c>
      <c r="Q109" s="89">
        <f t="shared" si="344"/>
        <v>12519.026084766183</v>
      </c>
      <c r="R109" s="89">
        <f t="shared" si="344"/>
        <v>12644.216345613844</v>
      </c>
      <c r="S109" s="89">
        <f t="shared" si="344"/>
        <v>12770.658509069983</v>
      </c>
      <c r="T109" s="89">
        <f t="shared" si="344"/>
        <v>12898.365094160683</v>
      </c>
      <c r="U109" s="89">
        <f t="shared" si="344"/>
        <v>13027.34874510229</v>
      </c>
      <c r="V109" s="89">
        <f t="shared" si="344"/>
        <v>13157.622232553313</v>
      </c>
      <c r="W109" s="89">
        <f t="shared" si="344"/>
        <v>13289.198454878846</v>
      </c>
      <c r="X109" s="89">
        <f t="shared" si="344"/>
        <v>13422.090439427635</v>
      </c>
      <c r="Y109" s="89">
        <f t="shared" si="344"/>
        <v>13556.311343821912</v>
      </c>
      <c r="Z109" s="89">
        <f t="shared" si="344"/>
        <v>13691.87445726013</v>
      </c>
      <c r="AA109" s="89">
        <f t="shared" si="344"/>
        <v>13828.793201832732</v>
      </c>
      <c r="AB109" s="89">
        <f t="shared" si="344"/>
        <v>13967.081133851059</v>
      </c>
      <c r="AC109" s="89">
        <f t="shared" si="344"/>
        <v>14106.75194518957</v>
      </c>
      <c r="AD109" s="89">
        <f t="shared" si="344"/>
        <v>14247.819464641465</v>
      </c>
      <c r="AE109" s="89">
        <f t="shared" si="344"/>
        <v>14390.29765928788</v>
      </c>
      <c r="AF109" s="89">
        <f t="shared" si="344"/>
        <v>14534.200635880759</v>
      </c>
      <c r="AG109" s="89">
        <f t="shared" si="344"/>
        <v>14679.542642239567</v>
      </c>
      <c r="AH109" s="89">
        <f t="shared" si="344"/>
        <v>14826.338068661962</v>
      </c>
      <c r="AI109" s="89">
        <f t="shared" si="344"/>
        <v>14974.601449348582</v>
      </c>
      <c r="AJ109" s="89">
        <f t="shared" si="344"/>
        <v>15124.347463842068</v>
      </c>
      <c r="AK109" s="89">
        <f t="shared" si="344"/>
        <v>15275.590938480489</v>
      </c>
      <c r="AL109" s="89">
        <f t="shared" si="344"/>
        <v>15428.346847865294</v>
      </c>
      <c r="AM109" s="89">
        <f t="shared" si="344"/>
        <v>15582.630316343948</v>
      </c>
      <c r="AN109" s="89"/>
      <c r="AO109" s="89"/>
      <c r="AP109" s="89"/>
      <c r="AQ109" s="89"/>
    </row>
    <row r="110" spans="1:43" hidden="1" outlineLevel="1">
      <c r="A110" s="147" t="s">
        <v>281</v>
      </c>
      <c r="B110" s="122" t="s">
        <v>249</v>
      </c>
      <c r="C110" s="188">
        <f>C111/C106</f>
        <v>16.90909090909091</v>
      </c>
      <c r="D110" s="168">
        <v>16.90909090909091</v>
      </c>
      <c r="E110" s="168">
        <v>16.90909090909091</v>
      </c>
      <c r="F110" s="168">
        <v>16.90909090909091</v>
      </c>
      <c r="G110" s="168">
        <v>16.90909090909091</v>
      </c>
      <c r="H110" s="168">
        <v>16.90909090909091</v>
      </c>
      <c r="I110" s="168">
        <v>16.90909090909091</v>
      </c>
      <c r="J110" s="168">
        <v>16.90909090909091</v>
      </c>
      <c r="K110" s="168">
        <v>16.90909090909091</v>
      </c>
      <c r="L110" s="168">
        <v>16.90909090909091</v>
      </c>
      <c r="M110" s="168">
        <v>16.90909090909091</v>
      </c>
      <c r="N110" s="168">
        <v>16.90909090909091</v>
      </c>
      <c r="O110" s="168">
        <v>16.90909090909091</v>
      </c>
      <c r="P110" s="168">
        <v>16.90909090909091</v>
      </c>
      <c r="Q110" s="168">
        <v>16.90909090909091</v>
      </c>
      <c r="R110" s="168">
        <v>16.90909090909091</v>
      </c>
      <c r="S110" s="168">
        <v>16.90909090909091</v>
      </c>
      <c r="T110" s="168">
        <v>16.90909090909091</v>
      </c>
      <c r="U110" s="168">
        <v>16.90909090909091</v>
      </c>
      <c r="V110" s="168">
        <v>16.90909090909091</v>
      </c>
      <c r="W110" s="168">
        <v>16.90909090909091</v>
      </c>
      <c r="X110" s="168">
        <v>16.90909090909091</v>
      </c>
      <c r="Y110" s="168">
        <v>16.90909090909091</v>
      </c>
      <c r="Z110" s="168">
        <v>16.90909090909091</v>
      </c>
      <c r="AA110" s="168">
        <v>16.90909090909091</v>
      </c>
      <c r="AB110" s="168">
        <v>16.90909090909091</v>
      </c>
      <c r="AC110" s="168">
        <v>16.90909090909091</v>
      </c>
      <c r="AD110" s="168">
        <v>16.90909090909091</v>
      </c>
      <c r="AE110" s="168">
        <v>16.90909090909091</v>
      </c>
      <c r="AF110" s="168">
        <v>16.90909090909091</v>
      </c>
      <c r="AG110" s="168">
        <v>16.90909090909091</v>
      </c>
      <c r="AH110" s="168">
        <v>16.90909090909091</v>
      </c>
      <c r="AI110" s="168">
        <v>16.90909090909091</v>
      </c>
      <c r="AJ110" s="168">
        <v>16.90909090909091</v>
      </c>
      <c r="AK110" s="168">
        <v>16.90909090909091</v>
      </c>
      <c r="AL110" s="168">
        <v>16.90909090909091</v>
      </c>
      <c r="AM110" s="168">
        <v>16.90909090909091</v>
      </c>
      <c r="AN110" s="89"/>
      <c r="AO110" s="89"/>
      <c r="AP110" s="89"/>
      <c r="AQ110" s="89"/>
    </row>
    <row r="111" spans="1:43" hidden="1" outlineLevel="1">
      <c r="A111" s="147" t="s">
        <v>282</v>
      </c>
      <c r="B111" s="122" t="s">
        <v>254</v>
      </c>
      <c r="C111" s="89">
        <v>186000</v>
      </c>
      <c r="D111" s="89">
        <f>D106*D110</f>
        <v>186000</v>
      </c>
      <c r="E111" s="89">
        <f t="shared" ref="E111:AM111" si="345">E106*E110</f>
        <v>187860</v>
      </c>
      <c r="F111" s="89">
        <f t="shared" si="345"/>
        <v>189738.6</v>
      </c>
      <c r="G111" s="89">
        <f t="shared" si="345"/>
        <v>191635.986</v>
      </c>
      <c r="H111" s="89">
        <f t="shared" si="345"/>
        <v>193552.34586</v>
      </c>
      <c r="I111" s="89">
        <f t="shared" si="345"/>
        <v>195487.86931859999</v>
      </c>
      <c r="J111" s="89">
        <f t="shared" si="345"/>
        <v>197442.748011786</v>
      </c>
      <c r="K111" s="89">
        <f t="shared" si="345"/>
        <v>199417.17549190385</v>
      </c>
      <c r="L111" s="89">
        <f t="shared" si="345"/>
        <v>201411.3472468229</v>
      </c>
      <c r="M111" s="89">
        <f t="shared" si="345"/>
        <v>203425.46071929112</v>
      </c>
      <c r="N111" s="89">
        <f t="shared" si="345"/>
        <v>205459.71532648403</v>
      </c>
      <c r="O111" s="89">
        <f t="shared" si="345"/>
        <v>207514.31247974886</v>
      </c>
      <c r="P111" s="89">
        <f t="shared" si="345"/>
        <v>209589.45560454635</v>
      </c>
      <c r="Q111" s="89">
        <f t="shared" si="345"/>
        <v>211685.35016059183</v>
      </c>
      <c r="R111" s="89">
        <f t="shared" si="345"/>
        <v>213802.20366219775</v>
      </c>
      <c r="S111" s="89">
        <f t="shared" si="345"/>
        <v>215940.22569881973</v>
      </c>
      <c r="T111" s="89">
        <f t="shared" si="345"/>
        <v>218099.62795580793</v>
      </c>
      <c r="U111" s="89">
        <f t="shared" si="345"/>
        <v>220280.62423536601</v>
      </c>
      <c r="V111" s="89">
        <f t="shared" si="345"/>
        <v>222483.43047771967</v>
      </c>
      <c r="W111" s="89">
        <f t="shared" si="345"/>
        <v>224708.26478249687</v>
      </c>
      <c r="X111" s="89">
        <f t="shared" si="345"/>
        <v>226955.34743032185</v>
      </c>
      <c r="Y111" s="89">
        <f t="shared" si="345"/>
        <v>229224.90090462507</v>
      </c>
      <c r="Z111" s="89">
        <f t="shared" si="345"/>
        <v>231517.14991367131</v>
      </c>
      <c r="AA111" s="89">
        <f t="shared" si="345"/>
        <v>233832.32141280803</v>
      </c>
      <c r="AB111" s="89">
        <f t="shared" si="345"/>
        <v>236170.64462693612</v>
      </c>
      <c r="AC111" s="89">
        <f t="shared" si="345"/>
        <v>238532.35107320547</v>
      </c>
      <c r="AD111" s="89">
        <f t="shared" si="345"/>
        <v>240917.67458393751</v>
      </c>
      <c r="AE111" s="89">
        <f t="shared" si="345"/>
        <v>243326.85132977689</v>
      </c>
      <c r="AF111" s="89">
        <f t="shared" si="345"/>
        <v>245760.11984307467</v>
      </c>
      <c r="AG111" s="89">
        <f t="shared" si="345"/>
        <v>248217.72104150543</v>
      </c>
      <c r="AH111" s="89">
        <f t="shared" si="345"/>
        <v>250699.89825192047</v>
      </c>
      <c r="AI111" s="89">
        <f t="shared" si="345"/>
        <v>253206.89723443968</v>
      </c>
      <c r="AJ111" s="89">
        <f t="shared" si="345"/>
        <v>255738.96620678407</v>
      </c>
      <c r="AK111" s="89">
        <f t="shared" si="345"/>
        <v>258296.35586885191</v>
      </c>
      <c r="AL111" s="89">
        <f t="shared" si="345"/>
        <v>260879.31942754044</v>
      </c>
      <c r="AM111" s="89">
        <f t="shared" si="345"/>
        <v>263488.11262181588</v>
      </c>
      <c r="AN111" s="89"/>
      <c r="AO111" s="83">
        <f t="shared" ref="AO111" si="346">SUM(D111:O111)</f>
        <v>2358945.5604546368</v>
      </c>
      <c r="AP111" s="83">
        <f t="shared" ref="AP111" si="347">SUM(P111:AA111)</f>
        <v>2658118.9022389725</v>
      </c>
      <c r="AQ111" s="83">
        <f t="shared" ref="AQ111" si="348">SUM(AB111:AM111)</f>
        <v>2995234.9121097885</v>
      </c>
    </row>
    <row r="112" spans="1:43" hidden="1" outlineLevel="1">
      <c r="A112" s="147" t="s">
        <v>277</v>
      </c>
      <c r="B112" s="122" t="s">
        <v>168</v>
      </c>
      <c r="C112" s="193">
        <v>3.0000000000000001E-3</v>
      </c>
      <c r="D112" s="202">
        <v>3.0000000000000001E-3</v>
      </c>
      <c r="E112" s="202">
        <v>3.0000000000000001E-3</v>
      </c>
      <c r="F112" s="202">
        <v>3.0000000000000001E-3</v>
      </c>
      <c r="G112" s="202">
        <v>3.0000000000000001E-3</v>
      </c>
      <c r="H112" s="202">
        <v>3.0000000000000001E-3</v>
      </c>
      <c r="I112" s="202">
        <v>3.0000000000000001E-3</v>
      </c>
      <c r="J112" s="202">
        <v>3.0000000000000001E-3</v>
      </c>
      <c r="K112" s="202">
        <v>3.0000000000000001E-3</v>
      </c>
      <c r="L112" s="202">
        <v>3.0000000000000001E-3</v>
      </c>
      <c r="M112" s="202">
        <v>3.0000000000000001E-3</v>
      </c>
      <c r="N112" s="202">
        <v>3.0000000000000001E-3</v>
      </c>
      <c r="O112" s="202">
        <v>3.0000000000000001E-3</v>
      </c>
      <c r="P112" s="202">
        <v>3.0000000000000001E-3</v>
      </c>
      <c r="Q112" s="202">
        <v>3.0000000000000001E-3</v>
      </c>
      <c r="R112" s="202">
        <v>3.0000000000000001E-3</v>
      </c>
      <c r="S112" s="202">
        <v>3.0000000000000001E-3</v>
      </c>
      <c r="T112" s="202">
        <v>3.0000000000000001E-3</v>
      </c>
      <c r="U112" s="202">
        <v>3.0000000000000001E-3</v>
      </c>
      <c r="V112" s="202">
        <v>3.0000000000000001E-3</v>
      </c>
      <c r="W112" s="202">
        <v>3.0000000000000001E-3</v>
      </c>
      <c r="X112" s="202">
        <v>3.0000000000000001E-3</v>
      </c>
      <c r="Y112" s="202">
        <v>3.0000000000000001E-3</v>
      </c>
      <c r="Z112" s="202">
        <v>3.0000000000000001E-3</v>
      </c>
      <c r="AA112" s="202">
        <v>3.0000000000000001E-3</v>
      </c>
      <c r="AB112" s="202">
        <v>3.0000000000000001E-3</v>
      </c>
      <c r="AC112" s="202">
        <v>3.0000000000000001E-3</v>
      </c>
      <c r="AD112" s="202">
        <v>3.0000000000000001E-3</v>
      </c>
      <c r="AE112" s="202">
        <v>3.0000000000000001E-3</v>
      </c>
      <c r="AF112" s="202">
        <v>3.0000000000000001E-3</v>
      </c>
      <c r="AG112" s="202">
        <v>3.0000000000000001E-3</v>
      </c>
      <c r="AH112" s="202">
        <v>3.0000000000000001E-3</v>
      </c>
      <c r="AI112" s="202">
        <v>3.0000000000000001E-3</v>
      </c>
      <c r="AJ112" s="202">
        <v>3.0000000000000001E-3</v>
      </c>
      <c r="AK112" s="202">
        <v>3.0000000000000001E-3</v>
      </c>
      <c r="AL112" s="202">
        <v>3.0000000000000001E-3</v>
      </c>
      <c r="AM112" s="202">
        <v>3.0000000000000001E-3</v>
      </c>
      <c r="AN112" s="89"/>
      <c r="AO112" s="89"/>
      <c r="AP112" s="89"/>
      <c r="AQ112" s="89"/>
    </row>
    <row r="113" spans="1:43" hidden="1" outlineLevel="1">
      <c r="A113" s="147" t="s">
        <v>271</v>
      </c>
      <c r="B113" s="122" t="s">
        <v>254</v>
      </c>
      <c r="C113" s="89">
        <f>C111*C112</f>
        <v>558</v>
      </c>
      <c r="D113" s="89">
        <f>D111*D112</f>
        <v>558</v>
      </c>
      <c r="E113" s="89">
        <f t="shared" ref="E113:AM113" si="349">E111*E112</f>
        <v>563.58000000000004</v>
      </c>
      <c r="F113" s="89">
        <f t="shared" si="349"/>
        <v>569.21580000000006</v>
      </c>
      <c r="G113" s="89">
        <f t="shared" si="349"/>
        <v>574.90795800000001</v>
      </c>
      <c r="H113" s="89">
        <f t="shared" si="349"/>
        <v>580.65703758000006</v>
      </c>
      <c r="I113" s="89">
        <f t="shared" si="349"/>
        <v>586.46360795579994</v>
      </c>
      <c r="J113" s="89">
        <f t="shared" si="349"/>
        <v>592.32824403535801</v>
      </c>
      <c r="K113" s="89">
        <f t="shared" si="349"/>
        <v>598.25152647571156</v>
      </c>
      <c r="L113" s="89">
        <f t="shared" si="349"/>
        <v>604.23404174046868</v>
      </c>
      <c r="M113" s="89">
        <f t="shared" si="349"/>
        <v>610.2763821578734</v>
      </c>
      <c r="N113" s="89">
        <f t="shared" si="349"/>
        <v>616.37914597945212</v>
      </c>
      <c r="O113" s="89">
        <f t="shared" si="349"/>
        <v>622.54293743924654</v>
      </c>
      <c r="P113" s="89">
        <f t="shared" si="349"/>
        <v>628.76836681363909</v>
      </c>
      <c r="Q113" s="89">
        <f t="shared" si="349"/>
        <v>635.05605048177551</v>
      </c>
      <c r="R113" s="89">
        <f t="shared" si="349"/>
        <v>641.40661098659325</v>
      </c>
      <c r="S113" s="89">
        <f t="shared" si="349"/>
        <v>647.82067709645924</v>
      </c>
      <c r="T113" s="89">
        <f t="shared" si="349"/>
        <v>654.2988838674238</v>
      </c>
      <c r="U113" s="89">
        <f t="shared" si="349"/>
        <v>660.841872706098</v>
      </c>
      <c r="V113" s="89">
        <f t="shared" si="349"/>
        <v>667.45029143315901</v>
      </c>
      <c r="W113" s="89">
        <f t="shared" si="349"/>
        <v>674.12479434749059</v>
      </c>
      <c r="X113" s="89">
        <f t="shared" si="349"/>
        <v>680.86604229096554</v>
      </c>
      <c r="Y113" s="89">
        <f t="shared" si="349"/>
        <v>687.67470271387526</v>
      </c>
      <c r="Z113" s="89">
        <f t="shared" si="349"/>
        <v>694.55144974101393</v>
      </c>
      <c r="AA113" s="89">
        <f t="shared" si="349"/>
        <v>701.49696423842408</v>
      </c>
      <c r="AB113" s="89">
        <f t="shared" si="349"/>
        <v>708.51193388080833</v>
      </c>
      <c r="AC113" s="89">
        <f t="shared" si="349"/>
        <v>715.59705321961644</v>
      </c>
      <c r="AD113" s="89">
        <f t="shared" si="349"/>
        <v>722.75302375181252</v>
      </c>
      <c r="AE113" s="89">
        <f t="shared" si="349"/>
        <v>729.9805539893307</v>
      </c>
      <c r="AF113" s="89">
        <f t="shared" si="349"/>
        <v>737.28035952922403</v>
      </c>
      <c r="AG113" s="89">
        <f t="shared" si="349"/>
        <v>744.65316312451625</v>
      </c>
      <c r="AH113" s="89">
        <f t="shared" si="349"/>
        <v>752.09969475576145</v>
      </c>
      <c r="AI113" s="89">
        <f t="shared" si="349"/>
        <v>759.62069170331904</v>
      </c>
      <c r="AJ113" s="89">
        <f t="shared" si="349"/>
        <v>767.21689862035225</v>
      </c>
      <c r="AK113" s="89">
        <f t="shared" si="349"/>
        <v>774.88906760655573</v>
      </c>
      <c r="AL113" s="89">
        <f t="shared" si="349"/>
        <v>782.6379582826213</v>
      </c>
      <c r="AM113" s="89">
        <f t="shared" si="349"/>
        <v>790.46433786544765</v>
      </c>
      <c r="AN113" s="89"/>
      <c r="AO113" s="83">
        <f t="shared" ref="AO113" si="350">SUM(D113:O113)</f>
        <v>7076.8366813639095</v>
      </c>
      <c r="AP113" s="83">
        <f t="shared" ref="AP113" si="351">SUM(P113:AA113)</f>
        <v>7974.356706716917</v>
      </c>
      <c r="AQ113" s="83">
        <f t="shared" ref="AQ113" si="352">SUM(AB113:AM113)</f>
        <v>8985.7047363293659</v>
      </c>
    </row>
    <row r="114" spans="1:43" hidden="1" outlineLevel="1">
      <c r="A114" s="147" t="s">
        <v>177</v>
      </c>
      <c r="B114" s="122" t="s">
        <v>254</v>
      </c>
      <c r="C114" s="89"/>
      <c r="D114" s="89">
        <f>-'OPEX+CAPEX'!I330</f>
        <v>0</v>
      </c>
      <c r="E114" s="89">
        <f>-'OPEX+CAPEX'!J330</f>
        <v>0</v>
      </c>
      <c r="F114" s="89">
        <f>-'OPEX+CAPEX'!K330</f>
        <v>0</v>
      </c>
      <c r="G114" s="89">
        <f>-'OPEX+CAPEX'!L330</f>
        <v>0</v>
      </c>
      <c r="H114" s="89">
        <f>-'OPEX+CAPEX'!M330</f>
        <v>0</v>
      </c>
      <c r="I114" s="89">
        <f>-'OPEX+CAPEX'!N330</f>
        <v>0</v>
      </c>
      <c r="J114" s="89">
        <f>-'OPEX+CAPEX'!O330</f>
        <v>0</v>
      </c>
      <c r="K114" s="89">
        <f>-'OPEX+CAPEX'!P330</f>
        <v>0</v>
      </c>
      <c r="L114" s="89">
        <f>-'OPEX+CAPEX'!Q330</f>
        <v>0</v>
      </c>
      <c r="M114" s="89">
        <f>-'OPEX+CAPEX'!R330</f>
        <v>0</v>
      </c>
      <c r="N114" s="89">
        <f>-'OPEX+CAPEX'!S330</f>
        <v>0</v>
      </c>
      <c r="O114" s="89">
        <f>-'OPEX+CAPEX'!T330</f>
        <v>0</v>
      </c>
      <c r="P114" s="89">
        <f>-'OPEX+CAPEX'!U330</f>
        <v>0</v>
      </c>
      <c r="Q114" s="89">
        <f>-'OPEX+CAPEX'!V330</f>
        <v>0</v>
      </c>
      <c r="R114" s="89">
        <f>-'OPEX+CAPEX'!W330</f>
        <v>0</v>
      </c>
      <c r="S114" s="89">
        <f>-'OPEX+CAPEX'!X330</f>
        <v>0</v>
      </c>
      <c r="T114" s="89">
        <f>-'OPEX+CAPEX'!Y330</f>
        <v>0</v>
      </c>
      <c r="U114" s="89">
        <f>-'OPEX+CAPEX'!Z330</f>
        <v>0</v>
      </c>
      <c r="V114" s="89">
        <f>-'OPEX+CAPEX'!AA330</f>
        <v>0</v>
      </c>
      <c r="W114" s="89">
        <f>-'OPEX+CAPEX'!AB330</f>
        <v>0</v>
      </c>
      <c r="X114" s="89">
        <f>-'OPEX+CAPEX'!AC330</f>
        <v>0</v>
      </c>
      <c r="Y114" s="89">
        <f>-'OPEX+CAPEX'!AD330</f>
        <v>0</v>
      </c>
      <c r="Z114" s="89">
        <f>-'OPEX+CAPEX'!AE330</f>
        <v>0</v>
      </c>
      <c r="AA114" s="89">
        <f>-'OPEX+CAPEX'!AF330</f>
        <v>0</v>
      </c>
      <c r="AB114" s="89">
        <f>-'OPEX+CAPEX'!AG330</f>
        <v>0</v>
      </c>
      <c r="AC114" s="89">
        <f>-'OPEX+CAPEX'!AH330</f>
        <v>0</v>
      </c>
      <c r="AD114" s="89">
        <f>-'OPEX+CAPEX'!AI330</f>
        <v>0</v>
      </c>
      <c r="AE114" s="89">
        <f>-'OPEX+CAPEX'!AJ330</f>
        <v>0</v>
      </c>
      <c r="AF114" s="89">
        <f>-'OPEX+CAPEX'!AK330</f>
        <v>0</v>
      </c>
      <c r="AG114" s="89">
        <f>-'OPEX+CAPEX'!AL330</f>
        <v>0</v>
      </c>
      <c r="AH114" s="89">
        <f>-'OPEX+CAPEX'!AM330</f>
        <v>0</v>
      </c>
      <c r="AI114" s="89">
        <f>-'OPEX+CAPEX'!AN330</f>
        <v>0</v>
      </c>
      <c r="AJ114" s="89">
        <f>-'OPEX+CAPEX'!AO330</f>
        <v>0</v>
      </c>
      <c r="AK114" s="89">
        <f>-'OPEX+CAPEX'!AP330</f>
        <v>0</v>
      </c>
      <c r="AL114" s="89">
        <f>-'OPEX+CAPEX'!AQ330</f>
        <v>0</v>
      </c>
      <c r="AM114" s="89">
        <f>-'OPEX+CAPEX'!AR330</f>
        <v>0</v>
      </c>
      <c r="AN114" s="89"/>
      <c r="AO114" s="83">
        <f t="shared" ref="AO114:AO115" si="353">SUM(D114:O114)</f>
        <v>0</v>
      </c>
      <c r="AP114" s="83">
        <f t="shared" ref="AP114:AP115" si="354">SUM(P114:AA114)</f>
        <v>0</v>
      </c>
      <c r="AQ114" s="83">
        <f t="shared" ref="AQ114:AQ115" si="355">SUM(AB114:AM114)</f>
        <v>0</v>
      </c>
    </row>
    <row r="115" spans="1:43" hidden="1" outlineLevel="1">
      <c r="A115" s="147" t="s">
        <v>178</v>
      </c>
      <c r="B115" s="122" t="s">
        <v>254</v>
      </c>
      <c r="C115" s="89"/>
      <c r="D115" s="89">
        <f t="shared" ref="D115" si="356">D113+D114</f>
        <v>558</v>
      </c>
      <c r="E115" s="89">
        <f t="shared" ref="E115:AM115" si="357">E113+E114</f>
        <v>563.58000000000004</v>
      </c>
      <c r="F115" s="89">
        <f t="shared" si="357"/>
        <v>569.21580000000006</v>
      </c>
      <c r="G115" s="89">
        <f t="shared" si="357"/>
        <v>574.90795800000001</v>
      </c>
      <c r="H115" s="89">
        <f t="shared" si="357"/>
        <v>580.65703758000006</v>
      </c>
      <c r="I115" s="89">
        <f t="shared" si="357"/>
        <v>586.46360795579994</v>
      </c>
      <c r="J115" s="89">
        <f t="shared" si="357"/>
        <v>592.32824403535801</v>
      </c>
      <c r="K115" s="89">
        <f t="shared" si="357"/>
        <v>598.25152647571156</v>
      </c>
      <c r="L115" s="89">
        <f t="shared" si="357"/>
        <v>604.23404174046868</v>
      </c>
      <c r="M115" s="89">
        <f t="shared" si="357"/>
        <v>610.2763821578734</v>
      </c>
      <c r="N115" s="89">
        <f t="shared" si="357"/>
        <v>616.37914597945212</v>
      </c>
      <c r="O115" s="89">
        <f t="shared" si="357"/>
        <v>622.54293743924654</v>
      </c>
      <c r="P115" s="89">
        <f t="shared" si="357"/>
        <v>628.76836681363909</v>
      </c>
      <c r="Q115" s="89">
        <f t="shared" si="357"/>
        <v>635.05605048177551</v>
      </c>
      <c r="R115" s="89">
        <f t="shared" si="357"/>
        <v>641.40661098659325</v>
      </c>
      <c r="S115" s="89">
        <f t="shared" si="357"/>
        <v>647.82067709645924</v>
      </c>
      <c r="T115" s="89">
        <f t="shared" si="357"/>
        <v>654.2988838674238</v>
      </c>
      <c r="U115" s="89">
        <f t="shared" si="357"/>
        <v>660.841872706098</v>
      </c>
      <c r="V115" s="89">
        <f t="shared" si="357"/>
        <v>667.45029143315901</v>
      </c>
      <c r="W115" s="89">
        <f t="shared" si="357"/>
        <v>674.12479434749059</v>
      </c>
      <c r="X115" s="89">
        <f t="shared" si="357"/>
        <v>680.86604229096554</v>
      </c>
      <c r="Y115" s="89">
        <f t="shared" si="357"/>
        <v>687.67470271387526</v>
      </c>
      <c r="Z115" s="89">
        <f t="shared" si="357"/>
        <v>694.55144974101393</v>
      </c>
      <c r="AA115" s="89">
        <f t="shared" si="357"/>
        <v>701.49696423842408</v>
      </c>
      <c r="AB115" s="89">
        <f t="shared" si="357"/>
        <v>708.51193388080833</v>
      </c>
      <c r="AC115" s="89">
        <f t="shared" si="357"/>
        <v>715.59705321961644</v>
      </c>
      <c r="AD115" s="89">
        <f t="shared" si="357"/>
        <v>722.75302375181252</v>
      </c>
      <c r="AE115" s="89">
        <f t="shared" si="357"/>
        <v>729.9805539893307</v>
      </c>
      <c r="AF115" s="89">
        <f t="shared" si="357"/>
        <v>737.28035952922403</v>
      </c>
      <c r="AG115" s="89">
        <f t="shared" si="357"/>
        <v>744.65316312451625</v>
      </c>
      <c r="AH115" s="89">
        <f t="shared" si="357"/>
        <v>752.09969475576145</v>
      </c>
      <c r="AI115" s="89">
        <f t="shared" si="357"/>
        <v>759.62069170331904</v>
      </c>
      <c r="AJ115" s="89">
        <f t="shared" si="357"/>
        <v>767.21689862035225</v>
      </c>
      <c r="AK115" s="89">
        <f t="shared" si="357"/>
        <v>774.88906760655573</v>
      </c>
      <c r="AL115" s="89">
        <f t="shared" si="357"/>
        <v>782.6379582826213</v>
      </c>
      <c r="AM115" s="89">
        <f t="shared" si="357"/>
        <v>790.46433786544765</v>
      </c>
      <c r="AN115" s="89"/>
      <c r="AO115" s="83">
        <f t="shared" si="353"/>
        <v>7076.8366813639095</v>
      </c>
      <c r="AP115" s="83">
        <f t="shared" si="354"/>
        <v>7974.356706716917</v>
      </c>
      <c r="AQ115" s="83">
        <f t="shared" si="355"/>
        <v>8985.7047363293659</v>
      </c>
    </row>
    <row r="116" spans="1:43" s="59" customFormat="1" hidden="1" outlineLevel="1">
      <c r="A116" s="93"/>
      <c r="B116" s="82"/>
      <c r="C116" s="81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</row>
    <row r="117" spans="1:43" s="59" customFormat="1" hidden="1" outlineLevel="1">
      <c r="A117" s="319" t="s">
        <v>384</v>
      </c>
      <c r="B117" s="82"/>
      <c r="C117" s="81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</row>
    <row r="118" spans="1:43" hidden="1" outlineLevel="1">
      <c r="A118" s="147" t="s">
        <v>292</v>
      </c>
      <c r="B118" s="122" t="s">
        <v>254</v>
      </c>
      <c r="C118" s="155">
        <f>C119/C11</f>
        <v>0.67146640802775392</v>
      </c>
      <c r="D118" s="125">
        <v>56</v>
      </c>
      <c r="E118" s="125">
        <v>56</v>
      </c>
      <c r="F118" s="125">
        <v>56</v>
      </c>
      <c r="G118" s="125">
        <v>56</v>
      </c>
      <c r="H118" s="125">
        <v>56</v>
      </c>
      <c r="I118" s="125">
        <v>56</v>
      </c>
      <c r="J118" s="125">
        <v>56</v>
      </c>
      <c r="K118" s="125">
        <v>56</v>
      </c>
      <c r="L118" s="125">
        <v>56</v>
      </c>
      <c r="M118" s="125">
        <v>56</v>
      </c>
      <c r="N118" s="125">
        <v>56</v>
      </c>
      <c r="O118" s="125">
        <v>56</v>
      </c>
      <c r="P118" s="125">
        <v>56</v>
      </c>
      <c r="Q118" s="125">
        <v>56</v>
      </c>
      <c r="R118" s="125">
        <v>56</v>
      </c>
      <c r="S118" s="125">
        <v>56</v>
      </c>
      <c r="T118" s="125">
        <v>56</v>
      </c>
      <c r="U118" s="125">
        <v>56</v>
      </c>
      <c r="V118" s="125">
        <v>56</v>
      </c>
      <c r="W118" s="125">
        <v>56</v>
      </c>
      <c r="X118" s="125">
        <v>56</v>
      </c>
      <c r="Y118" s="125">
        <v>56</v>
      </c>
      <c r="Z118" s="125">
        <v>56</v>
      </c>
      <c r="AA118" s="125">
        <v>56</v>
      </c>
      <c r="AB118" s="125">
        <v>56</v>
      </c>
      <c r="AC118" s="125">
        <v>56</v>
      </c>
      <c r="AD118" s="125">
        <v>56</v>
      </c>
      <c r="AE118" s="125">
        <v>56</v>
      </c>
      <c r="AF118" s="125">
        <v>56</v>
      </c>
      <c r="AG118" s="125">
        <v>56</v>
      </c>
      <c r="AH118" s="125">
        <v>56</v>
      </c>
      <c r="AI118" s="125">
        <v>56</v>
      </c>
      <c r="AJ118" s="125">
        <v>56</v>
      </c>
      <c r="AK118" s="125">
        <v>56</v>
      </c>
      <c r="AL118" s="125">
        <v>56</v>
      </c>
      <c r="AM118" s="125">
        <v>56</v>
      </c>
      <c r="AN118" s="89"/>
      <c r="AO118" s="89">
        <f>РБ.2!AO516</f>
        <v>0</v>
      </c>
      <c r="AP118" s="89">
        <f>РБ.2!AP516</f>
        <v>0</v>
      </c>
      <c r="AQ118" s="89">
        <f>РБ.2!AQ516</f>
        <v>0</v>
      </c>
    </row>
    <row r="119" spans="1:43" hidden="1" outlineLevel="1">
      <c r="A119" s="147" t="s">
        <v>287</v>
      </c>
      <c r="B119" s="122" t="s">
        <v>254</v>
      </c>
      <c r="C119" s="89">
        <v>18000</v>
      </c>
      <c r="D119" s="89">
        <f>D11*D118</f>
        <v>1537088</v>
      </c>
      <c r="E119" s="89">
        <f t="shared" ref="E119:AM119" si="358">E11*E118</f>
        <v>1573824</v>
      </c>
      <c r="F119" s="89">
        <f t="shared" si="358"/>
        <v>1611456</v>
      </c>
      <c r="G119" s="89">
        <f t="shared" si="358"/>
        <v>1650040</v>
      </c>
      <c r="H119" s="89">
        <f t="shared" si="358"/>
        <v>1689520</v>
      </c>
      <c r="I119" s="89">
        <f t="shared" si="358"/>
        <v>1729952</v>
      </c>
      <c r="J119" s="89">
        <f t="shared" si="358"/>
        <v>1771336</v>
      </c>
      <c r="K119" s="89">
        <f t="shared" si="358"/>
        <v>1813728</v>
      </c>
      <c r="L119" s="89">
        <f t="shared" si="358"/>
        <v>1857128</v>
      </c>
      <c r="M119" s="89">
        <f t="shared" si="358"/>
        <v>1901592</v>
      </c>
      <c r="N119" s="89">
        <f t="shared" si="358"/>
        <v>1947064</v>
      </c>
      <c r="O119" s="89">
        <f t="shared" si="358"/>
        <v>1993712</v>
      </c>
      <c r="P119" s="89">
        <f t="shared" si="358"/>
        <v>2041368</v>
      </c>
      <c r="Q119" s="89">
        <f t="shared" si="358"/>
        <v>2090200</v>
      </c>
      <c r="R119" s="89">
        <f t="shared" si="358"/>
        <v>2140264</v>
      </c>
      <c r="S119" s="89">
        <f t="shared" si="358"/>
        <v>2191448</v>
      </c>
      <c r="T119" s="89">
        <f t="shared" si="358"/>
        <v>2243920</v>
      </c>
      <c r="U119" s="89">
        <f t="shared" si="358"/>
        <v>2297568</v>
      </c>
      <c r="V119" s="89">
        <f t="shared" si="358"/>
        <v>2352616</v>
      </c>
      <c r="W119" s="89">
        <f t="shared" si="358"/>
        <v>2408952</v>
      </c>
      <c r="X119" s="89">
        <f t="shared" si="358"/>
        <v>2466688</v>
      </c>
      <c r="Y119" s="89">
        <f t="shared" si="358"/>
        <v>2525712</v>
      </c>
      <c r="Z119" s="89">
        <f t="shared" si="358"/>
        <v>2586248</v>
      </c>
      <c r="AA119" s="89">
        <f t="shared" si="358"/>
        <v>2648184</v>
      </c>
      <c r="AB119" s="89">
        <f t="shared" si="358"/>
        <v>2711576</v>
      </c>
      <c r="AC119" s="89">
        <f t="shared" si="358"/>
        <v>2776536</v>
      </c>
      <c r="AD119" s="89">
        <f t="shared" si="358"/>
        <v>2843008</v>
      </c>
      <c r="AE119" s="89">
        <f t="shared" si="358"/>
        <v>2911160</v>
      </c>
      <c r="AF119" s="89">
        <f t="shared" si="358"/>
        <v>2980824</v>
      </c>
      <c r="AG119" s="89">
        <f t="shared" si="358"/>
        <v>3052224</v>
      </c>
      <c r="AH119" s="89">
        <f t="shared" si="358"/>
        <v>3125360</v>
      </c>
      <c r="AI119" s="89">
        <f t="shared" si="358"/>
        <v>3200232</v>
      </c>
      <c r="AJ119" s="89">
        <f t="shared" si="358"/>
        <v>3276896</v>
      </c>
      <c r="AK119" s="89">
        <f t="shared" si="358"/>
        <v>3355408</v>
      </c>
      <c r="AL119" s="89">
        <f t="shared" si="358"/>
        <v>3435712</v>
      </c>
      <c r="AM119" s="89">
        <f t="shared" si="358"/>
        <v>3518032</v>
      </c>
      <c r="AN119" s="89"/>
      <c r="AO119" s="83">
        <f t="shared" ref="AO119" si="359">SUM(D119:O119)</f>
        <v>21076440</v>
      </c>
      <c r="AP119" s="83">
        <f t="shared" ref="AP119" si="360">SUM(P119:AA119)</f>
        <v>27993168</v>
      </c>
      <c r="AQ119" s="83">
        <f t="shared" ref="AQ119" si="361">SUM(AB119:AM119)</f>
        <v>37186968</v>
      </c>
    </row>
    <row r="120" spans="1:43" hidden="1" outlineLevel="1">
      <c r="A120" s="147" t="s">
        <v>344</v>
      </c>
      <c r="B120" s="122" t="s">
        <v>168</v>
      </c>
      <c r="C120" s="89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89"/>
      <c r="AO120" s="83"/>
      <c r="AP120" s="83"/>
      <c r="AQ120" s="83"/>
    </row>
    <row r="121" spans="1:43" hidden="1" outlineLevel="1">
      <c r="A121" s="147" t="s">
        <v>345</v>
      </c>
      <c r="B121" s="122" t="s">
        <v>254</v>
      </c>
      <c r="C121" s="89"/>
      <c r="D121" s="89">
        <f>-D119*D120</f>
        <v>0</v>
      </c>
      <c r="E121" s="89">
        <f t="shared" ref="E121:AM121" si="362">-E119*E120</f>
        <v>0</v>
      </c>
      <c r="F121" s="89">
        <f t="shared" si="362"/>
        <v>0</v>
      </c>
      <c r="G121" s="89">
        <f t="shared" si="362"/>
        <v>0</v>
      </c>
      <c r="H121" s="89">
        <f t="shared" si="362"/>
        <v>0</v>
      </c>
      <c r="I121" s="89">
        <f t="shared" si="362"/>
        <v>0</v>
      </c>
      <c r="J121" s="89">
        <f t="shared" si="362"/>
        <v>0</v>
      </c>
      <c r="K121" s="89">
        <f t="shared" si="362"/>
        <v>0</v>
      </c>
      <c r="L121" s="89">
        <f t="shared" si="362"/>
        <v>0</v>
      </c>
      <c r="M121" s="89">
        <f t="shared" si="362"/>
        <v>0</v>
      </c>
      <c r="N121" s="89">
        <f t="shared" si="362"/>
        <v>0</v>
      </c>
      <c r="O121" s="89">
        <f t="shared" si="362"/>
        <v>0</v>
      </c>
      <c r="P121" s="89">
        <f t="shared" si="362"/>
        <v>0</v>
      </c>
      <c r="Q121" s="89">
        <f t="shared" si="362"/>
        <v>0</v>
      </c>
      <c r="R121" s="89">
        <f t="shared" si="362"/>
        <v>0</v>
      </c>
      <c r="S121" s="89">
        <f t="shared" si="362"/>
        <v>0</v>
      </c>
      <c r="T121" s="89">
        <f t="shared" si="362"/>
        <v>0</v>
      </c>
      <c r="U121" s="89">
        <f t="shared" si="362"/>
        <v>0</v>
      </c>
      <c r="V121" s="89">
        <f t="shared" si="362"/>
        <v>0</v>
      </c>
      <c r="W121" s="89">
        <f t="shared" si="362"/>
        <v>0</v>
      </c>
      <c r="X121" s="89">
        <f t="shared" si="362"/>
        <v>0</v>
      </c>
      <c r="Y121" s="89">
        <f t="shared" si="362"/>
        <v>0</v>
      </c>
      <c r="Z121" s="89">
        <f t="shared" si="362"/>
        <v>0</v>
      </c>
      <c r="AA121" s="89">
        <f t="shared" si="362"/>
        <v>0</v>
      </c>
      <c r="AB121" s="89">
        <f t="shared" si="362"/>
        <v>0</v>
      </c>
      <c r="AC121" s="89">
        <f t="shared" si="362"/>
        <v>0</v>
      </c>
      <c r="AD121" s="89">
        <f t="shared" si="362"/>
        <v>0</v>
      </c>
      <c r="AE121" s="89">
        <f t="shared" si="362"/>
        <v>0</v>
      </c>
      <c r="AF121" s="89">
        <f t="shared" si="362"/>
        <v>0</v>
      </c>
      <c r="AG121" s="89">
        <f t="shared" si="362"/>
        <v>0</v>
      </c>
      <c r="AH121" s="89">
        <f t="shared" si="362"/>
        <v>0</v>
      </c>
      <c r="AI121" s="89">
        <f t="shared" si="362"/>
        <v>0</v>
      </c>
      <c r="AJ121" s="89">
        <f t="shared" si="362"/>
        <v>0</v>
      </c>
      <c r="AK121" s="89">
        <f t="shared" si="362"/>
        <v>0</v>
      </c>
      <c r="AL121" s="89">
        <f t="shared" si="362"/>
        <v>0</v>
      </c>
      <c r="AM121" s="89">
        <f t="shared" si="362"/>
        <v>0</v>
      </c>
      <c r="AN121" s="89"/>
      <c r="AO121" s="83"/>
      <c r="AP121" s="83"/>
      <c r="AQ121" s="83"/>
    </row>
    <row r="122" spans="1:43" hidden="1" outlineLevel="1">
      <c r="A122" s="147" t="s">
        <v>283</v>
      </c>
      <c r="B122" s="122" t="s">
        <v>168</v>
      </c>
      <c r="C122" s="89"/>
      <c r="D122" s="133">
        <v>0.56999999999999995</v>
      </c>
      <c r="E122" s="133">
        <v>0.56999999999999995</v>
      </c>
      <c r="F122" s="133">
        <v>0.56999999999999995</v>
      </c>
      <c r="G122" s="133">
        <v>0.56999999999999995</v>
      </c>
      <c r="H122" s="133">
        <v>0.56999999999999995</v>
      </c>
      <c r="I122" s="133">
        <v>0.56999999999999995</v>
      </c>
      <c r="J122" s="133">
        <v>0.56999999999999995</v>
      </c>
      <c r="K122" s="133">
        <v>0.56999999999999995</v>
      </c>
      <c r="L122" s="133">
        <v>0.56999999999999995</v>
      </c>
      <c r="M122" s="133">
        <v>0.56999999999999995</v>
      </c>
      <c r="N122" s="133">
        <v>0.56999999999999995</v>
      </c>
      <c r="O122" s="133">
        <v>0.56999999999999995</v>
      </c>
      <c r="P122" s="133">
        <v>0.56999999999999995</v>
      </c>
      <c r="Q122" s="133">
        <v>0.56999999999999995</v>
      </c>
      <c r="R122" s="133">
        <v>0.56999999999999995</v>
      </c>
      <c r="S122" s="133">
        <v>0.56999999999999995</v>
      </c>
      <c r="T122" s="133">
        <v>0.56999999999999995</v>
      </c>
      <c r="U122" s="133">
        <v>0.56999999999999995</v>
      </c>
      <c r="V122" s="133">
        <v>0.56999999999999995</v>
      </c>
      <c r="W122" s="133">
        <v>0.56999999999999995</v>
      </c>
      <c r="X122" s="133">
        <v>0.56999999999999995</v>
      </c>
      <c r="Y122" s="133">
        <v>0.56999999999999995</v>
      </c>
      <c r="Z122" s="133">
        <v>0.56999999999999995</v>
      </c>
      <c r="AA122" s="133">
        <v>0.56999999999999995</v>
      </c>
      <c r="AB122" s="133">
        <v>0.56999999999999995</v>
      </c>
      <c r="AC122" s="133">
        <v>0.56999999999999995</v>
      </c>
      <c r="AD122" s="133">
        <v>0.56999999999999995</v>
      </c>
      <c r="AE122" s="133">
        <v>0.56999999999999995</v>
      </c>
      <c r="AF122" s="133">
        <v>0.56999999999999995</v>
      </c>
      <c r="AG122" s="133">
        <v>0.56999999999999995</v>
      </c>
      <c r="AH122" s="133">
        <v>0.56999999999999995</v>
      </c>
      <c r="AI122" s="133">
        <v>0.56999999999999995</v>
      </c>
      <c r="AJ122" s="133">
        <v>0.56999999999999995</v>
      </c>
      <c r="AK122" s="133">
        <v>0.56999999999999995</v>
      </c>
      <c r="AL122" s="133">
        <v>0.56999999999999995</v>
      </c>
      <c r="AM122" s="133">
        <v>0.56999999999999995</v>
      </c>
      <c r="AN122" s="89"/>
      <c r="AO122" s="89"/>
      <c r="AP122" s="89"/>
      <c r="AQ122" s="89"/>
    </row>
    <row r="123" spans="1:43" hidden="1" outlineLevel="1">
      <c r="A123" s="147" t="s">
        <v>284</v>
      </c>
      <c r="B123" s="122" t="s">
        <v>168</v>
      </c>
      <c r="C123" s="89"/>
      <c r="D123" s="133">
        <v>6.0000000000000001E-3</v>
      </c>
      <c r="E123" s="133">
        <v>6.0000000000000001E-3</v>
      </c>
      <c r="F123" s="133">
        <v>6.0000000000000001E-3</v>
      </c>
      <c r="G123" s="133">
        <v>6.0000000000000001E-3</v>
      </c>
      <c r="H123" s="133">
        <v>6.0000000000000001E-3</v>
      </c>
      <c r="I123" s="133">
        <v>6.0000000000000001E-3</v>
      </c>
      <c r="J123" s="133">
        <v>6.0000000000000001E-3</v>
      </c>
      <c r="K123" s="133">
        <v>6.0000000000000001E-3</v>
      </c>
      <c r="L123" s="133">
        <v>6.0000000000000001E-3</v>
      </c>
      <c r="M123" s="133">
        <v>6.0000000000000001E-3</v>
      </c>
      <c r="N123" s="133">
        <v>6.0000000000000001E-3</v>
      </c>
      <c r="O123" s="133">
        <v>6.0000000000000001E-3</v>
      </c>
      <c r="P123" s="133">
        <v>6.0000000000000001E-3</v>
      </c>
      <c r="Q123" s="133">
        <v>6.0000000000000001E-3</v>
      </c>
      <c r="R123" s="133">
        <v>6.0000000000000001E-3</v>
      </c>
      <c r="S123" s="133">
        <v>6.0000000000000001E-3</v>
      </c>
      <c r="T123" s="133">
        <v>6.0000000000000001E-3</v>
      </c>
      <c r="U123" s="133">
        <v>6.0000000000000001E-3</v>
      </c>
      <c r="V123" s="133">
        <v>6.0000000000000001E-3</v>
      </c>
      <c r="W123" s="133">
        <v>6.0000000000000001E-3</v>
      </c>
      <c r="X123" s="133">
        <v>6.0000000000000001E-3</v>
      </c>
      <c r="Y123" s="133">
        <v>6.0000000000000001E-3</v>
      </c>
      <c r="Z123" s="133">
        <v>6.0000000000000001E-3</v>
      </c>
      <c r="AA123" s="133">
        <v>6.0000000000000001E-3</v>
      </c>
      <c r="AB123" s="133">
        <v>6.0000000000000001E-3</v>
      </c>
      <c r="AC123" s="133">
        <v>6.0000000000000001E-3</v>
      </c>
      <c r="AD123" s="133">
        <v>6.0000000000000001E-3</v>
      </c>
      <c r="AE123" s="133">
        <v>6.0000000000000001E-3</v>
      </c>
      <c r="AF123" s="133">
        <v>6.0000000000000001E-3</v>
      </c>
      <c r="AG123" s="133">
        <v>6.0000000000000001E-3</v>
      </c>
      <c r="AH123" s="133">
        <v>6.0000000000000001E-3</v>
      </c>
      <c r="AI123" s="133">
        <v>6.0000000000000001E-3</v>
      </c>
      <c r="AJ123" s="133">
        <v>6.0000000000000001E-3</v>
      </c>
      <c r="AK123" s="133">
        <v>6.0000000000000001E-3</v>
      </c>
      <c r="AL123" s="133">
        <v>6.0000000000000001E-3</v>
      </c>
      <c r="AM123" s="133">
        <v>6.0000000000000001E-3</v>
      </c>
      <c r="AN123" s="89"/>
      <c r="AO123" s="89"/>
      <c r="AP123" s="89"/>
      <c r="AQ123" s="89"/>
    </row>
    <row r="124" spans="1:43" hidden="1" outlineLevel="1">
      <c r="A124" s="147" t="s">
        <v>271</v>
      </c>
      <c r="B124" s="122" t="s">
        <v>254</v>
      </c>
      <c r="C124" s="89"/>
      <c r="D124" s="89">
        <f>D119*D122*D123</f>
        <v>5256.8409599999995</v>
      </c>
      <c r="E124" s="89">
        <f t="shared" ref="E124:AM124" si="363">E119*E122*E123</f>
        <v>5382.4780799999999</v>
      </c>
      <c r="F124" s="89">
        <f t="shared" si="363"/>
        <v>5511.1795199999997</v>
      </c>
      <c r="G124" s="89">
        <f t="shared" si="363"/>
        <v>5643.1367999999993</v>
      </c>
      <c r="H124" s="89">
        <f t="shared" si="363"/>
        <v>5778.1583999999993</v>
      </c>
      <c r="I124" s="89">
        <f t="shared" si="363"/>
        <v>5916.4358399999992</v>
      </c>
      <c r="J124" s="89">
        <f t="shared" si="363"/>
        <v>6057.9691199999997</v>
      </c>
      <c r="K124" s="89">
        <f t="shared" si="363"/>
        <v>6202.9497599999995</v>
      </c>
      <c r="L124" s="89">
        <f t="shared" si="363"/>
        <v>6351.3777600000003</v>
      </c>
      <c r="M124" s="89">
        <f t="shared" si="363"/>
        <v>6503.4446399999997</v>
      </c>
      <c r="N124" s="89">
        <f t="shared" si="363"/>
        <v>6658.9588800000001</v>
      </c>
      <c r="O124" s="89">
        <f t="shared" si="363"/>
        <v>6818.4950399999989</v>
      </c>
      <c r="P124" s="89">
        <f t="shared" si="363"/>
        <v>6981.4785600000005</v>
      </c>
      <c r="Q124" s="89">
        <f t="shared" si="363"/>
        <v>7148.4840000000004</v>
      </c>
      <c r="R124" s="89">
        <f t="shared" si="363"/>
        <v>7319.7028799999998</v>
      </c>
      <c r="S124" s="89">
        <f t="shared" si="363"/>
        <v>7494.7521599999991</v>
      </c>
      <c r="T124" s="89">
        <f t="shared" si="363"/>
        <v>7674.2064</v>
      </c>
      <c r="U124" s="89">
        <f t="shared" si="363"/>
        <v>7857.6825599999984</v>
      </c>
      <c r="V124" s="89">
        <f t="shared" si="363"/>
        <v>8045.946719999999</v>
      </c>
      <c r="W124" s="89">
        <f t="shared" si="363"/>
        <v>8238.6158400000004</v>
      </c>
      <c r="X124" s="89">
        <f t="shared" si="363"/>
        <v>8436.0729599999995</v>
      </c>
      <c r="Y124" s="89">
        <f t="shared" si="363"/>
        <v>8637.9350399999985</v>
      </c>
      <c r="Z124" s="89">
        <f t="shared" si="363"/>
        <v>8844.9681599999985</v>
      </c>
      <c r="AA124" s="89">
        <f t="shared" si="363"/>
        <v>9056.7892799999991</v>
      </c>
      <c r="AB124" s="89">
        <f t="shared" si="363"/>
        <v>9273.5899199999985</v>
      </c>
      <c r="AC124" s="89">
        <f t="shared" si="363"/>
        <v>9495.7531199999994</v>
      </c>
      <c r="AD124" s="89">
        <f t="shared" si="363"/>
        <v>9723.0873599999995</v>
      </c>
      <c r="AE124" s="89">
        <f t="shared" si="363"/>
        <v>9956.1671999999999</v>
      </c>
      <c r="AF124" s="89">
        <f t="shared" si="363"/>
        <v>10194.418079999999</v>
      </c>
      <c r="AG124" s="89">
        <f t="shared" si="363"/>
        <v>10438.60608</v>
      </c>
      <c r="AH124" s="89">
        <f t="shared" si="363"/>
        <v>10688.7312</v>
      </c>
      <c r="AI124" s="89">
        <f t="shared" si="363"/>
        <v>10944.793439999999</v>
      </c>
      <c r="AJ124" s="89">
        <f t="shared" si="363"/>
        <v>11206.98432</v>
      </c>
      <c r="AK124" s="89">
        <f t="shared" si="363"/>
        <v>11475.495359999999</v>
      </c>
      <c r="AL124" s="89">
        <f t="shared" si="363"/>
        <v>11750.135039999999</v>
      </c>
      <c r="AM124" s="89">
        <f t="shared" si="363"/>
        <v>12031.66944</v>
      </c>
      <c r="AN124" s="89"/>
      <c r="AO124" s="83">
        <f t="shared" ref="AO124" si="364">SUM(D124:O124)</f>
        <v>72081.424800000008</v>
      </c>
      <c r="AP124" s="83">
        <f t="shared" ref="AP124" si="365">SUM(P124:AA124)</f>
        <v>95736.634560000006</v>
      </c>
      <c r="AQ124" s="83">
        <f t="shared" ref="AQ124" si="366">SUM(AB124:AM124)</f>
        <v>127179.43055999998</v>
      </c>
    </row>
    <row r="125" spans="1:43" hidden="1" outlineLevel="1">
      <c r="A125" s="147" t="s">
        <v>177</v>
      </c>
      <c r="B125" s="122" t="s">
        <v>254</v>
      </c>
      <c r="C125" s="89"/>
      <c r="D125" s="89">
        <f>D127+D128</f>
        <v>-1540.213</v>
      </c>
      <c r="E125" s="89">
        <f t="shared" ref="E125:AM125" si="367">E127+E128</f>
        <v>-1576.9490000000001</v>
      </c>
      <c r="F125" s="89">
        <f t="shared" si="367"/>
        <v>-1614.5810000000001</v>
      </c>
      <c r="G125" s="89">
        <f t="shared" si="367"/>
        <v>-1653.165</v>
      </c>
      <c r="H125" s="89">
        <f t="shared" si="367"/>
        <v>-1692.645</v>
      </c>
      <c r="I125" s="89">
        <f t="shared" si="367"/>
        <v>-1733.077</v>
      </c>
      <c r="J125" s="89">
        <f t="shared" si="367"/>
        <v>-1774.461</v>
      </c>
      <c r="K125" s="89">
        <f t="shared" si="367"/>
        <v>-1816.8530000000001</v>
      </c>
      <c r="L125" s="89">
        <f t="shared" si="367"/>
        <v>-1860.2529999999999</v>
      </c>
      <c r="M125" s="89">
        <f t="shared" si="367"/>
        <v>-1904.7170000000001</v>
      </c>
      <c r="N125" s="89">
        <f t="shared" si="367"/>
        <v>-1950.1890000000001</v>
      </c>
      <c r="O125" s="89">
        <f t="shared" si="367"/>
        <v>-1996.837</v>
      </c>
      <c r="P125" s="89">
        <f t="shared" si="367"/>
        <v>-2044.4929999999999</v>
      </c>
      <c r="Q125" s="89">
        <f t="shared" si="367"/>
        <v>-2093.3249999999998</v>
      </c>
      <c r="R125" s="89">
        <f t="shared" si="367"/>
        <v>-2143.3890000000001</v>
      </c>
      <c r="S125" s="89">
        <f t="shared" si="367"/>
        <v>-2194.5729999999999</v>
      </c>
      <c r="T125" s="89">
        <f t="shared" si="367"/>
        <v>-2247.0450000000001</v>
      </c>
      <c r="U125" s="89">
        <f t="shared" si="367"/>
        <v>-2300.6930000000002</v>
      </c>
      <c r="V125" s="89">
        <f t="shared" si="367"/>
        <v>-2355.741</v>
      </c>
      <c r="W125" s="89">
        <f t="shared" si="367"/>
        <v>-2412.0770000000002</v>
      </c>
      <c r="X125" s="89">
        <f t="shared" si="367"/>
        <v>-2469.8130000000001</v>
      </c>
      <c r="Y125" s="89">
        <f t="shared" si="367"/>
        <v>-2528.837</v>
      </c>
      <c r="Z125" s="89">
        <f t="shared" si="367"/>
        <v>-2589.373</v>
      </c>
      <c r="AA125" s="89">
        <f t="shared" si="367"/>
        <v>-2651.3090000000002</v>
      </c>
      <c r="AB125" s="89">
        <f t="shared" si="367"/>
        <v>-2714.701</v>
      </c>
      <c r="AC125" s="89">
        <f t="shared" si="367"/>
        <v>-2779.6610000000001</v>
      </c>
      <c r="AD125" s="89">
        <f t="shared" si="367"/>
        <v>-2846.1330000000003</v>
      </c>
      <c r="AE125" s="89">
        <f t="shared" si="367"/>
        <v>-2914.2849999999999</v>
      </c>
      <c r="AF125" s="89">
        <f t="shared" si="367"/>
        <v>-2983.9490000000001</v>
      </c>
      <c r="AG125" s="89">
        <f t="shared" si="367"/>
        <v>-3055.3490000000002</v>
      </c>
      <c r="AH125" s="89">
        <f t="shared" si="367"/>
        <v>-3128.4850000000001</v>
      </c>
      <c r="AI125" s="89">
        <f t="shared" si="367"/>
        <v>-3203.357</v>
      </c>
      <c r="AJ125" s="89">
        <f t="shared" si="367"/>
        <v>-3280.0210000000002</v>
      </c>
      <c r="AK125" s="89">
        <f t="shared" si="367"/>
        <v>-3358.5329999999999</v>
      </c>
      <c r="AL125" s="89">
        <f t="shared" si="367"/>
        <v>-3438.837</v>
      </c>
      <c r="AM125" s="89">
        <f t="shared" si="367"/>
        <v>-3521.1570000000002</v>
      </c>
      <c r="AN125" s="89"/>
      <c r="AO125" s="83">
        <f t="shared" ref="AO125:AO129" si="368">SUM(D125:O125)</f>
        <v>-21113.94</v>
      </c>
      <c r="AP125" s="83">
        <f t="shared" ref="AP125:AP129" si="369">SUM(P125:AA125)</f>
        <v>-28030.667999999998</v>
      </c>
      <c r="AQ125" s="83">
        <f t="shared" ref="AQ125:AQ129" si="370">SUM(AB125:AM125)</f>
        <v>-37224.468000000001</v>
      </c>
    </row>
    <row r="126" spans="1:43" hidden="1" outlineLevel="1">
      <c r="A126" s="181" t="s">
        <v>528</v>
      </c>
      <c r="B126" s="122" t="s">
        <v>168</v>
      </c>
      <c r="C126" s="89"/>
      <c r="D126" s="133">
        <v>1E-3</v>
      </c>
      <c r="E126" s="133">
        <v>1E-3</v>
      </c>
      <c r="F126" s="133">
        <v>1E-3</v>
      </c>
      <c r="G126" s="133">
        <v>1E-3</v>
      </c>
      <c r="H126" s="133">
        <v>1E-3</v>
      </c>
      <c r="I126" s="133">
        <v>1E-3</v>
      </c>
      <c r="J126" s="133">
        <v>1E-3</v>
      </c>
      <c r="K126" s="133">
        <v>1E-3</v>
      </c>
      <c r="L126" s="133">
        <v>1E-3</v>
      </c>
      <c r="M126" s="133">
        <v>1E-3</v>
      </c>
      <c r="N126" s="133">
        <v>1E-3</v>
      </c>
      <c r="O126" s="133">
        <v>1E-3</v>
      </c>
      <c r="P126" s="133">
        <v>1E-3</v>
      </c>
      <c r="Q126" s="133">
        <v>1E-3</v>
      </c>
      <c r="R126" s="133">
        <v>1E-3</v>
      </c>
      <c r="S126" s="133">
        <v>1E-3</v>
      </c>
      <c r="T126" s="133">
        <v>1E-3</v>
      </c>
      <c r="U126" s="133">
        <v>1E-3</v>
      </c>
      <c r="V126" s="133">
        <v>1E-3</v>
      </c>
      <c r="W126" s="133">
        <v>1E-3</v>
      </c>
      <c r="X126" s="133">
        <v>1E-3</v>
      </c>
      <c r="Y126" s="133">
        <v>1E-3</v>
      </c>
      <c r="Z126" s="133">
        <v>1E-3</v>
      </c>
      <c r="AA126" s="133">
        <v>1E-3</v>
      </c>
      <c r="AB126" s="133">
        <v>1E-3</v>
      </c>
      <c r="AC126" s="133">
        <v>1E-3</v>
      </c>
      <c r="AD126" s="133">
        <v>1E-3</v>
      </c>
      <c r="AE126" s="133">
        <v>1E-3</v>
      </c>
      <c r="AF126" s="133">
        <v>1E-3</v>
      </c>
      <c r="AG126" s="133">
        <v>1E-3</v>
      </c>
      <c r="AH126" s="133">
        <v>1E-3</v>
      </c>
      <c r="AI126" s="133">
        <v>1E-3</v>
      </c>
      <c r="AJ126" s="133">
        <v>1E-3</v>
      </c>
      <c r="AK126" s="133">
        <v>1E-3</v>
      </c>
      <c r="AL126" s="133">
        <v>1E-3</v>
      </c>
      <c r="AM126" s="133">
        <v>1E-3</v>
      </c>
      <c r="AN126" s="89"/>
      <c r="AO126" s="83">
        <f t="shared" si="368"/>
        <v>1.2000000000000004E-2</v>
      </c>
      <c r="AP126" s="83">
        <f t="shared" si="369"/>
        <v>1.2000000000000004E-2</v>
      </c>
      <c r="AQ126" s="83">
        <f t="shared" si="370"/>
        <v>1.2000000000000004E-2</v>
      </c>
    </row>
    <row r="127" spans="1:43" hidden="1" outlineLevel="1">
      <c r="A127" s="181" t="s">
        <v>528</v>
      </c>
      <c r="B127" s="122" t="s">
        <v>254</v>
      </c>
      <c r="C127" s="89"/>
      <c r="D127" s="89">
        <f>-D119*D126</f>
        <v>-1537.088</v>
      </c>
      <c r="E127" s="89">
        <f t="shared" ref="E127:AM127" si="371">-E119*E126</f>
        <v>-1573.8240000000001</v>
      </c>
      <c r="F127" s="89">
        <f t="shared" si="371"/>
        <v>-1611.4560000000001</v>
      </c>
      <c r="G127" s="89">
        <f t="shared" si="371"/>
        <v>-1650.04</v>
      </c>
      <c r="H127" s="89">
        <f t="shared" si="371"/>
        <v>-1689.52</v>
      </c>
      <c r="I127" s="89">
        <f t="shared" si="371"/>
        <v>-1729.952</v>
      </c>
      <c r="J127" s="89">
        <f t="shared" si="371"/>
        <v>-1771.336</v>
      </c>
      <c r="K127" s="89">
        <f t="shared" si="371"/>
        <v>-1813.7280000000001</v>
      </c>
      <c r="L127" s="89">
        <f t="shared" si="371"/>
        <v>-1857.1279999999999</v>
      </c>
      <c r="M127" s="89">
        <f t="shared" si="371"/>
        <v>-1901.5920000000001</v>
      </c>
      <c r="N127" s="89">
        <f t="shared" si="371"/>
        <v>-1947.0640000000001</v>
      </c>
      <c r="O127" s="89">
        <f t="shared" si="371"/>
        <v>-1993.712</v>
      </c>
      <c r="P127" s="89">
        <f t="shared" si="371"/>
        <v>-2041.3679999999999</v>
      </c>
      <c r="Q127" s="89">
        <f t="shared" si="371"/>
        <v>-2090.1999999999998</v>
      </c>
      <c r="R127" s="89">
        <f t="shared" si="371"/>
        <v>-2140.2640000000001</v>
      </c>
      <c r="S127" s="89">
        <f t="shared" si="371"/>
        <v>-2191.4479999999999</v>
      </c>
      <c r="T127" s="89">
        <f t="shared" si="371"/>
        <v>-2243.92</v>
      </c>
      <c r="U127" s="89">
        <f t="shared" si="371"/>
        <v>-2297.5680000000002</v>
      </c>
      <c r="V127" s="89">
        <f t="shared" si="371"/>
        <v>-2352.616</v>
      </c>
      <c r="W127" s="89">
        <f t="shared" si="371"/>
        <v>-2408.9520000000002</v>
      </c>
      <c r="X127" s="89">
        <f t="shared" si="371"/>
        <v>-2466.6880000000001</v>
      </c>
      <c r="Y127" s="89">
        <f t="shared" si="371"/>
        <v>-2525.712</v>
      </c>
      <c r="Z127" s="89">
        <f t="shared" si="371"/>
        <v>-2586.248</v>
      </c>
      <c r="AA127" s="89">
        <f t="shared" si="371"/>
        <v>-2648.1840000000002</v>
      </c>
      <c r="AB127" s="89">
        <f t="shared" si="371"/>
        <v>-2711.576</v>
      </c>
      <c r="AC127" s="89">
        <f t="shared" si="371"/>
        <v>-2776.5360000000001</v>
      </c>
      <c r="AD127" s="89">
        <f t="shared" si="371"/>
        <v>-2843.0080000000003</v>
      </c>
      <c r="AE127" s="89">
        <f t="shared" si="371"/>
        <v>-2911.16</v>
      </c>
      <c r="AF127" s="89">
        <f t="shared" si="371"/>
        <v>-2980.8240000000001</v>
      </c>
      <c r="AG127" s="89">
        <f t="shared" si="371"/>
        <v>-3052.2240000000002</v>
      </c>
      <c r="AH127" s="89">
        <f t="shared" si="371"/>
        <v>-3125.36</v>
      </c>
      <c r="AI127" s="89">
        <f t="shared" si="371"/>
        <v>-3200.232</v>
      </c>
      <c r="AJ127" s="89">
        <f t="shared" si="371"/>
        <v>-3276.8960000000002</v>
      </c>
      <c r="AK127" s="89">
        <f t="shared" si="371"/>
        <v>-3355.4079999999999</v>
      </c>
      <c r="AL127" s="89">
        <f t="shared" si="371"/>
        <v>-3435.712</v>
      </c>
      <c r="AM127" s="89">
        <f t="shared" si="371"/>
        <v>-3518.0320000000002</v>
      </c>
      <c r="AN127" s="89"/>
      <c r="AO127" s="83"/>
      <c r="AP127" s="83"/>
      <c r="AQ127" s="83"/>
    </row>
    <row r="128" spans="1:43" hidden="1" outlineLevel="1">
      <c r="A128" s="181" t="s">
        <v>261</v>
      </c>
      <c r="B128" s="122" t="s">
        <v>254</v>
      </c>
      <c r="C128" s="89"/>
      <c r="D128" s="89">
        <f>-'OPEX+CAPEX'!I335</f>
        <v>-3.125</v>
      </c>
      <c r="E128" s="89">
        <f>-'OPEX+CAPEX'!J335</f>
        <v>-3.125</v>
      </c>
      <c r="F128" s="89">
        <f>-'OPEX+CAPEX'!K335</f>
        <v>-3.125</v>
      </c>
      <c r="G128" s="89">
        <f>-'OPEX+CAPEX'!L335</f>
        <v>-3.125</v>
      </c>
      <c r="H128" s="89">
        <f>-'OPEX+CAPEX'!M335</f>
        <v>-3.125</v>
      </c>
      <c r="I128" s="89">
        <f>-'OPEX+CAPEX'!N335</f>
        <v>-3.125</v>
      </c>
      <c r="J128" s="89">
        <f>-'OPEX+CAPEX'!O335</f>
        <v>-3.125</v>
      </c>
      <c r="K128" s="89">
        <f>-'OPEX+CAPEX'!P335</f>
        <v>-3.125</v>
      </c>
      <c r="L128" s="89">
        <f>-'OPEX+CAPEX'!Q335</f>
        <v>-3.125</v>
      </c>
      <c r="M128" s="89">
        <f>-'OPEX+CAPEX'!R335</f>
        <v>-3.125</v>
      </c>
      <c r="N128" s="89">
        <f>-'OPEX+CAPEX'!S335</f>
        <v>-3.125</v>
      </c>
      <c r="O128" s="89">
        <f>-'OPEX+CAPEX'!T335</f>
        <v>-3.125</v>
      </c>
      <c r="P128" s="89">
        <f>-'OPEX+CAPEX'!U335</f>
        <v>-3.125</v>
      </c>
      <c r="Q128" s="89">
        <f>-'OPEX+CAPEX'!V335</f>
        <v>-3.125</v>
      </c>
      <c r="R128" s="89">
        <f>-'OPEX+CAPEX'!W335</f>
        <v>-3.125</v>
      </c>
      <c r="S128" s="89">
        <f>-'OPEX+CAPEX'!X335</f>
        <v>-3.125</v>
      </c>
      <c r="T128" s="89">
        <f>-'OPEX+CAPEX'!Y335</f>
        <v>-3.125</v>
      </c>
      <c r="U128" s="89">
        <f>-'OPEX+CAPEX'!Z335</f>
        <v>-3.125</v>
      </c>
      <c r="V128" s="89">
        <f>-'OPEX+CAPEX'!AA335</f>
        <v>-3.125</v>
      </c>
      <c r="W128" s="89">
        <f>-'OPEX+CAPEX'!AB335</f>
        <v>-3.125</v>
      </c>
      <c r="X128" s="89">
        <f>-'OPEX+CAPEX'!AC335</f>
        <v>-3.125</v>
      </c>
      <c r="Y128" s="89">
        <f>-'OPEX+CAPEX'!AD335</f>
        <v>-3.125</v>
      </c>
      <c r="Z128" s="89">
        <f>-'OPEX+CAPEX'!AE335</f>
        <v>-3.125</v>
      </c>
      <c r="AA128" s="89">
        <f>-'OPEX+CAPEX'!AF335</f>
        <v>-3.125</v>
      </c>
      <c r="AB128" s="89">
        <f>-'OPEX+CAPEX'!AG335</f>
        <v>-3.125</v>
      </c>
      <c r="AC128" s="89">
        <f>-'OPEX+CAPEX'!AH335</f>
        <v>-3.125</v>
      </c>
      <c r="AD128" s="89">
        <f>-'OPEX+CAPEX'!AI335</f>
        <v>-3.125</v>
      </c>
      <c r="AE128" s="89">
        <f>-'OPEX+CAPEX'!AJ335</f>
        <v>-3.125</v>
      </c>
      <c r="AF128" s="89">
        <f>-'OPEX+CAPEX'!AK335</f>
        <v>-3.125</v>
      </c>
      <c r="AG128" s="89">
        <f>-'OPEX+CAPEX'!AL335</f>
        <v>-3.125</v>
      </c>
      <c r="AH128" s="89">
        <f>-'OPEX+CAPEX'!AM335</f>
        <v>-3.125</v>
      </c>
      <c r="AI128" s="89">
        <f>-'OPEX+CAPEX'!AN335</f>
        <v>-3.125</v>
      </c>
      <c r="AJ128" s="89">
        <f>-'OPEX+CAPEX'!AO335</f>
        <v>-3.125</v>
      </c>
      <c r="AK128" s="89">
        <f>-'OPEX+CAPEX'!AP335</f>
        <v>-3.125</v>
      </c>
      <c r="AL128" s="89">
        <f>-'OPEX+CAPEX'!AQ335</f>
        <v>-3.125</v>
      </c>
      <c r="AM128" s="89">
        <f>-'OPEX+CAPEX'!AR335</f>
        <v>-3.125</v>
      </c>
      <c r="AN128" s="89"/>
      <c r="AO128" s="83">
        <f t="shared" si="368"/>
        <v>-37.5</v>
      </c>
      <c r="AP128" s="83">
        <f t="shared" si="369"/>
        <v>-37.5</v>
      </c>
      <c r="AQ128" s="83">
        <f t="shared" si="370"/>
        <v>-37.5</v>
      </c>
    </row>
    <row r="129" spans="1:43" hidden="1" outlineLevel="1">
      <c r="A129" s="147" t="s">
        <v>178</v>
      </c>
      <c r="B129" s="122" t="s">
        <v>254</v>
      </c>
      <c r="C129" s="89"/>
      <c r="D129" s="89">
        <f>D121+D124+D125</f>
        <v>3716.6279599999998</v>
      </c>
      <c r="E129" s="89">
        <f t="shared" ref="E129:AM129" si="372">E121+E124+E125</f>
        <v>3805.5290799999998</v>
      </c>
      <c r="F129" s="89">
        <f t="shared" si="372"/>
        <v>3896.5985199999996</v>
      </c>
      <c r="G129" s="89">
        <f t="shared" si="372"/>
        <v>3989.9717999999993</v>
      </c>
      <c r="H129" s="89">
        <f t="shared" si="372"/>
        <v>4085.5133999999994</v>
      </c>
      <c r="I129" s="89">
        <f t="shared" si="372"/>
        <v>4183.358839999999</v>
      </c>
      <c r="J129" s="89">
        <f t="shared" si="372"/>
        <v>4283.5081199999995</v>
      </c>
      <c r="K129" s="89">
        <f t="shared" si="372"/>
        <v>4386.0967599999994</v>
      </c>
      <c r="L129" s="89">
        <f t="shared" si="372"/>
        <v>4491.1247600000006</v>
      </c>
      <c r="M129" s="89">
        <f t="shared" si="372"/>
        <v>4598.7276399999992</v>
      </c>
      <c r="N129" s="89">
        <f t="shared" si="372"/>
        <v>4708.7698799999998</v>
      </c>
      <c r="O129" s="89">
        <f t="shared" si="372"/>
        <v>4821.6580399999984</v>
      </c>
      <c r="P129" s="89">
        <f t="shared" si="372"/>
        <v>4936.985560000001</v>
      </c>
      <c r="Q129" s="89">
        <f t="shared" si="372"/>
        <v>5055.1590000000006</v>
      </c>
      <c r="R129" s="89">
        <f t="shared" si="372"/>
        <v>5176.3138799999997</v>
      </c>
      <c r="S129" s="89">
        <f t="shared" si="372"/>
        <v>5300.1791599999997</v>
      </c>
      <c r="T129" s="89">
        <f t="shared" si="372"/>
        <v>5427.1614</v>
      </c>
      <c r="U129" s="89">
        <f t="shared" si="372"/>
        <v>5556.9895599999982</v>
      </c>
      <c r="V129" s="89">
        <f t="shared" si="372"/>
        <v>5690.205719999999</v>
      </c>
      <c r="W129" s="89">
        <f t="shared" si="372"/>
        <v>5826.5388400000002</v>
      </c>
      <c r="X129" s="89">
        <f t="shared" si="372"/>
        <v>5966.2599599999994</v>
      </c>
      <c r="Y129" s="89">
        <f t="shared" si="372"/>
        <v>6109.0980399999989</v>
      </c>
      <c r="Z129" s="89">
        <f t="shared" si="372"/>
        <v>6255.5951599999989</v>
      </c>
      <c r="AA129" s="89">
        <f t="shared" si="372"/>
        <v>6405.4802799999989</v>
      </c>
      <c r="AB129" s="89">
        <f t="shared" si="372"/>
        <v>6558.8889199999985</v>
      </c>
      <c r="AC129" s="89">
        <f t="shared" si="372"/>
        <v>6716.0921199999993</v>
      </c>
      <c r="AD129" s="89">
        <f t="shared" si="372"/>
        <v>6876.9543599999997</v>
      </c>
      <c r="AE129" s="89">
        <f t="shared" si="372"/>
        <v>7041.8822</v>
      </c>
      <c r="AF129" s="89">
        <f t="shared" si="372"/>
        <v>7210.4690799999989</v>
      </c>
      <c r="AG129" s="89">
        <f t="shared" si="372"/>
        <v>7383.2570799999994</v>
      </c>
      <c r="AH129" s="89">
        <f t="shared" si="372"/>
        <v>7560.2461999999996</v>
      </c>
      <c r="AI129" s="89">
        <f t="shared" si="372"/>
        <v>7741.4364399999995</v>
      </c>
      <c r="AJ129" s="89">
        <f t="shared" si="372"/>
        <v>7926.9633199999989</v>
      </c>
      <c r="AK129" s="89">
        <f t="shared" si="372"/>
        <v>8116.9623599999995</v>
      </c>
      <c r="AL129" s="89">
        <f t="shared" si="372"/>
        <v>8311.2980399999997</v>
      </c>
      <c r="AM129" s="89">
        <f t="shared" si="372"/>
        <v>8510.5124399999986</v>
      </c>
      <c r="AN129" s="89"/>
      <c r="AO129" s="83">
        <f t="shared" si="368"/>
        <v>50967.484799999991</v>
      </c>
      <c r="AP129" s="83">
        <f t="shared" si="369"/>
        <v>67705.966560000001</v>
      </c>
      <c r="AQ129" s="83">
        <f t="shared" si="370"/>
        <v>89954.962559999985</v>
      </c>
    </row>
    <row r="130" spans="1:43" s="59" customFormat="1" collapsed="1">
      <c r="A130" s="81"/>
      <c r="B130" s="82"/>
      <c r="C130" s="81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</row>
    <row r="131" spans="1:43" s="79" customFormat="1" ht="14.4">
      <c r="A131" s="87" t="s">
        <v>327</v>
      </c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60"/>
      <c r="AO131" s="87"/>
      <c r="AP131" s="87"/>
      <c r="AQ131" s="87"/>
    </row>
    <row r="132" spans="1:43" s="59" customFormat="1" hidden="1" outlineLevel="1">
      <c r="A132" s="93" t="s">
        <v>104</v>
      </c>
      <c r="B132" s="82"/>
      <c r="C132" s="81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</row>
    <row r="133" spans="1:43" s="59" customFormat="1" hidden="1" outlineLevel="1">
      <c r="A133" s="147" t="s">
        <v>301</v>
      </c>
      <c r="B133" s="122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8"/>
      <c r="AO133" s="83"/>
      <c r="AP133" s="83"/>
      <c r="AQ133" s="83"/>
    </row>
    <row r="134" spans="1:43" s="59" customFormat="1" hidden="1" outlineLevel="1">
      <c r="A134" s="186" t="s">
        <v>395</v>
      </c>
      <c r="B134" s="122" t="s">
        <v>158</v>
      </c>
      <c r="C134" s="81"/>
      <c r="D134" s="125">
        <v>3400</v>
      </c>
      <c r="E134" s="125">
        <f>D134*(1+1%)</f>
        <v>3434</v>
      </c>
      <c r="F134" s="125">
        <f t="shared" ref="F134:AM134" si="373">E134*(1+1%)</f>
        <v>3468.34</v>
      </c>
      <c r="G134" s="125">
        <f t="shared" si="373"/>
        <v>3503.0234</v>
      </c>
      <c r="H134" s="125">
        <f t="shared" si="373"/>
        <v>3538.0536339999999</v>
      </c>
      <c r="I134" s="125">
        <f t="shared" si="373"/>
        <v>3573.43417034</v>
      </c>
      <c r="J134" s="125">
        <f t="shared" si="373"/>
        <v>3609.1685120433999</v>
      </c>
      <c r="K134" s="125">
        <f t="shared" si="373"/>
        <v>3645.2601971638342</v>
      </c>
      <c r="L134" s="125">
        <f t="shared" si="373"/>
        <v>3681.7127991354723</v>
      </c>
      <c r="M134" s="125">
        <f t="shared" si="373"/>
        <v>3718.5299271268273</v>
      </c>
      <c r="N134" s="125">
        <f t="shared" si="373"/>
        <v>3755.7152263980956</v>
      </c>
      <c r="O134" s="125">
        <f t="shared" si="373"/>
        <v>3793.2723786620768</v>
      </c>
      <c r="P134" s="125">
        <f t="shared" si="373"/>
        <v>3831.2051024486977</v>
      </c>
      <c r="Q134" s="125">
        <f t="shared" si="373"/>
        <v>3869.5171534731849</v>
      </c>
      <c r="R134" s="125">
        <f t="shared" si="373"/>
        <v>3908.2123250079167</v>
      </c>
      <c r="S134" s="125">
        <f t="shared" si="373"/>
        <v>3947.294448257996</v>
      </c>
      <c r="T134" s="125">
        <f t="shared" si="373"/>
        <v>3986.7673927405758</v>
      </c>
      <c r="U134" s="125">
        <f t="shared" si="373"/>
        <v>4026.6350666679814</v>
      </c>
      <c r="V134" s="125">
        <f t="shared" si="373"/>
        <v>4066.9014173346613</v>
      </c>
      <c r="W134" s="125">
        <f t="shared" si="373"/>
        <v>4107.5704315080084</v>
      </c>
      <c r="X134" s="125">
        <f t="shared" si="373"/>
        <v>4148.6461358230881</v>
      </c>
      <c r="Y134" s="125">
        <f t="shared" si="373"/>
        <v>4190.1325971813194</v>
      </c>
      <c r="Z134" s="125">
        <f t="shared" si="373"/>
        <v>4232.0339231531325</v>
      </c>
      <c r="AA134" s="125">
        <f t="shared" si="373"/>
        <v>4274.3542623846643</v>
      </c>
      <c r="AB134" s="125">
        <f t="shared" si="373"/>
        <v>4317.0978050085114</v>
      </c>
      <c r="AC134" s="125">
        <f t="shared" si="373"/>
        <v>4360.2687830585965</v>
      </c>
      <c r="AD134" s="125">
        <f t="shared" si="373"/>
        <v>4403.8714708891821</v>
      </c>
      <c r="AE134" s="125">
        <f t="shared" si="373"/>
        <v>4447.9101855980743</v>
      </c>
      <c r="AF134" s="125">
        <f t="shared" si="373"/>
        <v>4492.3892874540552</v>
      </c>
      <c r="AG134" s="125">
        <f t="shared" si="373"/>
        <v>4537.313180328596</v>
      </c>
      <c r="AH134" s="125">
        <f t="shared" si="373"/>
        <v>4582.686312131882</v>
      </c>
      <c r="AI134" s="125">
        <f t="shared" si="373"/>
        <v>4628.5131752532006</v>
      </c>
      <c r="AJ134" s="125">
        <f t="shared" si="373"/>
        <v>4674.7983070057326</v>
      </c>
      <c r="AK134" s="125">
        <f t="shared" si="373"/>
        <v>4721.5462900757902</v>
      </c>
      <c r="AL134" s="125">
        <f t="shared" si="373"/>
        <v>4768.7617529765485</v>
      </c>
      <c r="AM134" s="125">
        <f t="shared" si="373"/>
        <v>4816.4493705063142</v>
      </c>
      <c r="AN134" s="88"/>
      <c r="AO134" s="83">
        <f>SUM(D134:O134)</f>
        <v>43120.510244869707</v>
      </c>
      <c r="AP134" s="83">
        <f>SUM(P134:AA134)</f>
        <v>48589.270255981231</v>
      </c>
      <c r="AQ134" s="83">
        <f>SUM(AB134:AM134)</f>
        <v>54751.605920286485</v>
      </c>
    </row>
    <row r="135" spans="1:43" s="59" customFormat="1" hidden="1" outlineLevel="1">
      <c r="A135" s="186" t="s">
        <v>394</v>
      </c>
      <c r="B135" s="122" t="s">
        <v>158</v>
      </c>
      <c r="C135" s="81"/>
      <c r="D135" s="125">
        <v>11000</v>
      </c>
      <c r="E135" s="125">
        <v>11000</v>
      </c>
      <c r="F135" s="125">
        <v>11000</v>
      </c>
      <c r="G135" s="125">
        <v>11000</v>
      </c>
      <c r="H135" s="125">
        <v>11000</v>
      </c>
      <c r="I135" s="125">
        <v>11000</v>
      </c>
      <c r="J135" s="125">
        <v>11000</v>
      </c>
      <c r="K135" s="125">
        <v>11000</v>
      </c>
      <c r="L135" s="125">
        <v>11000</v>
      </c>
      <c r="M135" s="125">
        <v>11000</v>
      </c>
      <c r="N135" s="125">
        <v>11000</v>
      </c>
      <c r="O135" s="125">
        <v>11000</v>
      </c>
      <c r="P135" s="125">
        <v>11000</v>
      </c>
      <c r="Q135" s="125">
        <v>11000</v>
      </c>
      <c r="R135" s="125">
        <v>11000</v>
      </c>
      <c r="S135" s="125">
        <v>11000</v>
      </c>
      <c r="T135" s="125">
        <v>11000</v>
      </c>
      <c r="U135" s="125">
        <v>11000</v>
      </c>
      <c r="V135" s="125">
        <v>11000</v>
      </c>
      <c r="W135" s="125">
        <v>11000</v>
      </c>
      <c r="X135" s="125">
        <v>11000</v>
      </c>
      <c r="Y135" s="125">
        <v>11000</v>
      </c>
      <c r="Z135" s="125">
        <v>11000</v>
      </c>
      <c r="AA135" s="125">
        <v>11000</v>
      </c>
      <c r="AB135" s="125">
        <v>11000</v>
      </c>
      <c r="AC135" s="125">
        <v>11000</v>
      </c>
      <c r="AD135" s="125">
        <v>11000</v>
      </c>
      <c r="AE135" s="125">
        <v>11000</v>
      </c>
      <c r="AF135" s="125">
        <v>11000</v>
      </c>
      <c r="AG135" s="125">
        <v>11000</v>
      </c>
      <c r="AH135" s="125">
        <v>11000</v>
      </c>
      <c r="AI135" s="125">
        <v>11000</v>
      </c>
      <c r="AJ135" s="125">
        <v>11000</v>
      </c>
      <c r="AK135" s="125">
        <v>11000</v>
      </c>
      <c r="AL135" s="125">
        <v>11000</v>
      </c>
      <c r="AM135" s="125">
        <v>11000</v>
      </c>
      <c r="AN135" s="88"/>
      <c r="AO135" s="83">
        <f t="shared" ref="AO135" si="374">SUM(D135:O135)</f>
        <v>132000</v>
      </c>
      <c r="AP135" s="83">
        <f t="shared" ref="AP135:AP136" si="375">SUM(P135:AA135)</f>
        <v>132000</v>
      </c>
      <c r="AQ135" s="83">
        <f t="shared" ref="AQ135:AQ136" si="376">SUM(AB135:AM135)</f>
        <v>132000</v>
      </c>
    </row>
    <row r="136" spans="1:43" s="59" customFormat="1" hidden="1" outlineLevel="1">
      <c r="A136" s="186" t="s">
        <v>290</v>
      </c>
      <c r="B136" s="122" t="s">
        <v>158</v>
      </c>
      <c r="C136" s="81"/>
      <c r="D136" s="125">
        <v>0</v>
      </c>
      <c r="E136" s="125">
        <v>0</v>
      </c>
      <c r="F136" s="125">
        <v>0</v>
      </c>
      <c r="G136" s="125">
        <v>0</v>
      </c>
      <c r="H136" s="125">
        <v>0</v>
      </c>
      <c r="I136" s="125">
        <v>0</v>
      </c>
      <c r="J136" s="125">
        <v>0</v>
      </c>
      <c r="K136" s="125">
        <v>0</v>
      </c>
      <c r="L136" s="125">
        <v>0</v>
      </c>
      <c r="M136" s="125">
        <v>0</v>
      </c>
      <c r="N136" s="125">
        <v>0</v>
      </c>
      <c r="O136" s="125">
        <v>0</v>
      </c>
      <c r="P136" s="125">
        <v>0</v>
      </c>
      <c r="Q136" s="125">
        <v>0</v>
      </c>
      <c r="R136" s="125">
        <v>0</v>
      </c>
      <c r="S136" s="125">
        <v>0</v>
      </c>
      <c r="T136" s="125">
        <v>0</v>
      </c>
      <c r="U136" s="125">
        <v>0</v>
      </c>
      <c r="V136" s="125">
        <v>0</v>
      </c>
      <c r="W136" s="125">
        <v>0</v>
      </c>
      <c r="X136" s="125">
        <v>0</v>
      </c>
      <c r="Y136" s="125">
        <v>0</v>
      </c>
      <c r="Z136" s="125">
        <v>0</v>
      </c>
      <c r="AA136" s="125">
        <v>0</v>
      </c>
      <c r="AB136" s="125">
        <v>0</v>
      </c>
      <c r="AC136" s="125">
        <v>0</v>
      </c>
      <c r="AD136" s="125">
        <v>0</v>
      </c>
      <c r="AE136" s="125">
        <v>0</v>
      </c>
      <c r="AF136" s="125">
        <v>0</v>
      </c>
      <c r="AG136" s="125">
        <v>0</v>
      </c>
      <c r="AH136" s="125">
        <v>0</v>
      </c>
      <c r="AI136" s="125">
        <v>0</v>
      </c>
      <c r="AJ136" s="125">
        <v>0</v>
      </c>
      <c r="AK136" s="125">
        <v>0</v>
      </c>
      <c r="AL136" s="125">
        <v>0</v>
      </c>
      <c r="AM136" s="125">
        <v>0</v>
      </c>
      <c r="AN136" s="88"/>
      <c r="AO136" s="83">
        <f>SUM(D136:O136)</f>
        <v>0</v>
      </c>
      <c r="AP136" s="83">
        <f t="shared" si="375"/>
        <v>0</v>
      </c>
      <c r="AQ136" s="83">
        <f t="shared" si="376"/>
        <v>0</v>
      </c>
    </row>
    <row r="137" spans="1:43" s="59" customFormat="1" hidden="1" outlineLevel="1">
      <c r="A137" s="147" t="s">
        <v>302</v>
      </c>
      <c r="B137" s="122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8"/>
      <c r="AO137" s="88"/>
      <c r="AP137" s="88"/>
      <c r="AQ137" s="88"/>
    </row>
    <row r="138" spans="1:43" s="59" customFormat="1" hidden="1" outlineLevel="1">
      <c r="A138" s="186" t="s">
        <v>288</v>
      </c>
      <c r="B138" s="122" t="s">
        <v>254</v>
      </c>
      <c r="C138" s="81"/>
      <c r="D138" s="125">
        <v>321</v>
      </c>
      <c r="E138" s="125">
        <v>321</v>
      </c>
      <c r="F138" s="125">
        <v>321</v>
      </c>
      <c r="G138" s="125">
        <v>321</v>
      </c>
      <c r="H138" s="125">
        <v>321</v>
      </c>
      <c r="I138" s="125">
        <v>321</v>
      </c>
      <c r="J138" s="125">
        <v>321</v>
      </c>
      <c r="K138" s="125">
        <v>321</v>
      </c>
      <c r="L138" s="125">
        <v>321</v>
      </c>
      <c r="M138" s="125">
        <v>321</v>
      </c>
      <c r="N138" s="125">
        <v>321</v>
      </c>
      <c r="O138" s="125">
        <v>321</v>
      </c>
      <c r="P138" s="125">
        <v>321</v>
      </c>
      <c r="Q138" s="125">
        <v>321</v>
      </c>
      <c r="R138" s="125">
        <v>321</v>
      </c>
      <c r="S138" s="125">
        <v>321</v>
      </c>
      <c r="T138" s="125">
        <v>321</v>
      </c>
      <c r="U138" s="125">
        <v>321</v>
      </c>
      <c r="V138" s="125">
        <v>321</v>
      </c>
      <c r="W138" s="125">
        <v>321</v>
      </c>
      <c r="X138" s="125">
        <v>321</v>
      </c>
      <c r="Y138" s="125">
        <v>321</v>
      </c>
      <c r="Z138" s="125">
        <v>321</v>
      </c>
      <c r="AA138" s="125">
        <v>321</v>
      </c>
      <c r="AB138" s="125">
        <v>321</v>
      </c>
      <c r="AC138" s="125">
        <v>321</v>
      </c>
      <c r="AD138" s="125">
        <v>321</v>
      </c>
      <c r="AE138" s="125">
        <v>321</v>
      </c>
      <c r="AF138" s="125">
        <v>321</v>
      </c>
      <c r="AG138" s="125">
        <v>321</v>
      </c>
      <c r="AH138" s="125">
        <v>321</v>
      </c>
      <c r="AI138" s="125">
        <v>321</v>
      </c>
      <c r="AJ138" s="125">
        <v>321</v>
      </c>
      <c r="AK138" s="125">
        <v>321</v>
      </c>
      <c r="AL138" s="125">
        <v>321</v>
      </c>
      <c r="AM138" s="125">
        <v>321</v>
      </c>
      <c r="AN138" s="88"/>
      <c r="AO138" s="88"/>
      <c r="AP138" s="88"/>
      <c r="AQ138" s="88"/>
    </row>
    <row r="139" spans="1:43" s="59" customFormat="1" hidden="1" outlineLevel="1">
      <c r="A139" s="186" t="s">
        <v>289</v>
      </c>
      <c r="B139" s="122" t="s">
        <v>254</v>
      </c>
      <c r="C139" s="81"/>
      <c r="D139" s="125">
        <v>6</v>
      </c>
      <c r="E139" s="125">
        <v>6</v>
      </c>
      <c r="F139" s="125">
        <v>6</v>
      </c>
      <c r="G139" s="125">
        <v>6</v>
      </c>
      <c r="H139" s="125">
        <v>6</v>
      </c>
      <c r="I139" s="125">
        <v>6</v>
      </c>
      <c r="J139" s="125">
        <v>6</v>
      </c>
      <c r="K139" s="125">
        <v>6</v>
      </c>
      <c r="L139" s="125">
        <v>6</v>
      </c>
      <c r="M139" s="125">
        <v>6</v>
      </c>
      <c r="N139" s="125">
        <v>6</v>
      </c>
      <c r="O139" s="125">
        <v>6</v>
      </c>
      <c r="P139" s="125">
        <v>6</v>
      </c>
      <c r="Q139" s="125">
        <v>6</v>
      </c>
      <c r="R139" s="125">
        <v>6</v>
      </c>
      <c r="S139" s="125">
        <v>6</v>
      </c>
      <c r="T139" s="125">
        <v>6</v>
      </c>
      <c r="U139" s="125">
        <v>6</v>
      </c>
      <c r="V139" s="125">
        <v>6</v>
      </c>
      <c r="W139" s="125">
        <v>6</v>
      </c>
      <c r="X139" s="125">
        <v>6</v>
      </c>
      <c r="Y139" s="125">
        <v>6</v>
      </c>
      <c r="Z139" s="125">
        <v>6</v>
      </c>
      <c r="AA139" s="125">
        <v>6</v>
      </c>
      <c r="AB139" s="125">
        <v>6</v>
      </c>
      <c r="AC139" s="125">
        <v>6</v>
      </c>
      <c r="AD139" s="125">
        <v>6</v>
      </c>
      <c r="AE139" s="125">
        <v>6</v>
      </c>
      <c r="AF139" s="125">
        <v>6</v>
      </c>
      <c r="AG139" s="125">
        <v>6</v>
      </c>
      <c r="AH139" s="125">
        <v>6</v>
      </c>
      <c r="AI139" s="125">
        <v>6</v>
      </c>
      <c r="AJ139" s="125">
        <v>6</v>
      </c>
      <c r="AK139" s="125">
        <v>6</v>
      </c>
      <c r="AL139" s="125">
        <v>6</v>
      </c>
      <c r="AM139" s="125">
        <v>6</v>
      </c>
      <c r="AN139" s="88"/>
      <c r="AO139" s="88"/>
      <c r="AP139" s="88"/>
      <c r="AQ139" s="88"/>
    </row>
    <row r="140" spans="1:43" s="59" customFormat="1" hidden="1" outlineLevel="1">
      <c r="A140" s="186" t="s">
        <v>290</v>
      </c>
      <c r="B140" s="122" t="s">
        <v>254</v>
      </c>
      <c r="C140" s="81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88"/>
      <c r="AO140" s="88"/>
      <c r="AP140" s="88"/>
      <c r="AQ140" s="88"/>
    </row>
    <row r="141" spans="1:43" s="59" customFormat="1" hidden="1" outlineLevel="1">
      <c r="A141" s="185" t="s">
        <v>297</v>
      </c>
      <c r="B141" s="122" t="s">
        <v>254</v>
      </c>
      <c r="C141" s="81"/>
      <c r="D141" s="89">
        <f>SUM(D142:D144)</f>
        <v>1157400</v>
      </c>
      <c r="E141" s="89">
        <f t="shared" ref="E141:AM141" si="377">SUM(E142:E144)</f>
        <v>1168314</v>
      </c>
      <c r="F141" s="89">
        <f t="shared" si="377"/>
        <v>1179337.1400000001</v>
      </c>
      <c r="G141" s="89">
        <f t="shared" si="377"/>
        <v>1190470.5114</v>
      </c>
      <c r="H141" s="89">
        <f t="shared" si="377"/>
        <v>1201715.216514</v>
      </c>
      <c r="I141" s="89">
        <f t="shared" si="377"/>
        <v>1213072.36867914</v>
      </c>
      <c r="J141" s="89">
        <f t="shared" si="377"/>
        <v>1224543.0923659315</v>
      </c>
      <c r="K141" s="89">
        <f t="shared" si="377"/>
        <v>1236128.5232895908</v>
      </c>
      <c r="L141" s="89">
        <f t="shared" si="377"/>
        <v>1247829.8085224866</v>
      </c>
      <c r="M141" s="89">
        <f t="shared" si="377"/>
        <v>1259648.1066077116</v>
      </c>
      <c r="N141" s="89">
        <f t="shared" si="377"/>
        <v>1271584.5876737887</v>
      </c>
      <c r="O141" s="89">
        <f t="shared" si="377"/>
        <v>1283640.4335505266</v>
      </c>
      <c r="P141" s="89">
        <f t="shared" si="377"/>
        <v>1295816.8378860319</v>
      </c>
      <c r="Q141" s="89">
        <f t="shared" si="377"/>
        <v>1308115.0062648924</v>
      </c>
      <c r="R141" s="89">
        <f t="shared" si="377"/>
        <v>1320536.1563275412</v>
      </c>
      <c r="S141" s="89">
        <f t="shared" si="377"/>
        <v>1333081.5178908168</v>
      </c>
      <c r="T141" s="89">
        <f t="shared" si="377"/>
        <v>1345752.3330697247</v>
      </c>
      <c r="U141" s="89">
        <f t="shared" si="377"/>
        <v>1358549.8564004221</v>
      </c>
      <c r="V141" s="89">
        <f t="shared" si="377"/>
        <v>1371475.3549644263</v>
      </c>
      <c r="W141" s="89">
        <f t="shared" si="377"/>
        <v>1384530.1085140707</v>
      </c>
      <c r="X141" s="89">
        <f t="shared" si="377"/>
        <v>1397715.4095992113</v>
      </c>
      <c r="Y141" s="89">
        <f t="shared" si="377"/>
        <v>1411032.5636952035</v>
      </c>
      <c r="Z141" s="89">
        <f t="shared" si="377"/>
        <v>1424482.8893321555</v>
      </c>
      <c r="AA141" s="89">
        <f t="shared" si="377"/>
        <v>1438067.7182254773</v>
      </c>
      <c r="AB141" s="89">
        <f t="shared" si="377"/>
        <v>1451788.3954077321</v>
      </c>
      <c r="AC141" s="89">
        <f t="shared" si="377"/>
        <v>1465646.2793618094</v>
      </c>
      <c r="AD141" s="89">
        <f t="shared" si="377"/>
        <v>1479642.7421554273</v>
      </c>
      <c r="AE141" s="89">
        <f t="shared" si="377"/>
        <v>1493779.1695769818</v>
      </c>
      <c r="AF141" s="89">
        <f t="shared" si="377"/>
        <v>1508056.9612727517</v>
      </c>
      <c r="AG141" s="89">
        <f t="shared" si="377"/>
        <v>1522477.5308854794</v>
      </c>
      <c r="AH141" s="89">
        <f t="shared" si="377"/>
        <v>1537042.3061943341</v>
      </c>
      <c r="AI141" s="89">
        <f t="shared" si="377"/>
        <v>1551752.7292562774</v>
      </c>
      <c r="AJ141" s="89">
        <f t="shared" si="377"/>
        <v>1566610.2565488401</v>
      </c>
      <c r="AK141" s="89">
        <f t="shared" si="377"/>
        <v>1581616.3591143286</v>
      </c>
      <c r="AL141" s="89">
        <f t="shared" si="377"/>
        <v>1596772.5227054721</v>
      </c>
      <c r="AM141" s="89">
        <f t="shared" si="377"/>
        <v>1612080.2479325267</v>
      </c>
      <c r="AN141" s="88"/>
      <c r="AO141" s="83">
        <f t="shared" ref="AO141" si="378">SUM(D141:O141)</f>
        <v>14633683.788603175</v>
      </c>
      <c r="AP141" s="83">
        <f t="shared" ref="AP141" si="379">SUM(P141:AA141)</f>
        <v>16389155.752169972</v>
      </c>
      <c r="AQ141" s="83">
        <f t="shared" ref="AQ141" si="380">SUM(AB141:AM141)</f>
        <v>18367265.500411961</v>
      </c>
    </row>
    <row r="142" spans="1:43" s="59" customFormat="1" hidden="1" outlineLevel="1">
      <c r="A142" s="186" t="s">
        <v>288</v>
      </c>
      <c r="B142" s="122" t="s">
        <v>254</v>
      </c>
      <c r="C142" s="81"/>
      <c r="D142" s="89">
        <f>D134*D138</f>
        <v>1091400</v>
      </c>
      <c r="E142" s="89">
        <f t="shared" ref="E142:AM142" si="381">E134*E138</f>
        <v>1102314</v>
      </c>
      <c r="F142" s="89">
        <f t="shared" si="381"/>
        <v>1113337.1400000001</v>
      </c>
      <c r="G142" s="89">
        <f t="shared" si="381"/>
        <v>1124470.5114</v>
      </c>
      <c r="H142" s="89">
        <f t="shared" si="381"/>
        <v>1135715.216514</v>
      </c>
      <c r="I142" s="89">
        <f t="shared" si="381"/>
        <v>1147072.36867914</v>
      </c>
      <c r="J142" s="89">
        <f t="shared" si="381"/>
        <v>1158543.0923659315</v>
      </c>
      <c r="K142" s="89">
        <f t="shared" si="381"/>
        <v>1170128.5232895908</v>
      </c>
      <c r="L142" s="89">
        <f t="shared" si="381"/>
        <v>1181829.8085224866</v>
      </c>
      <c r="M142" s="89">
        <f t="shared" si="381"/>
        <v>1193648.1066077116</v>
      </c>
      <c r="N142" s="89">
        <f t="shared" si="381"/>
        <v>1205584.5876737887</v>
      </c>
      <c r="O142" s="89">
        <f t="shared" si="381"/>
        <v>1217640.4335505266</v>
      </c>
      <c r="P142" s="89">
        <f t="shared" si="381"/>
        <v>1229816.8378860319</v>
      </c>
      <c r="Q142" s="89">
        <f t="shared" si="381"/>
        <v>1242115.0062648924</v>
      </c>
      <c r="R142" s="89">
        <f t="shared" si="381"/>
        <v>1254536.1563275412</v>
      </c>
      <c r="S142" s="89">
        <f t="shared" si="381"/>
        <v>1267081.5178908168</v>
      </c>
      <c r="T142" s="89">
        <f t="shared" si="381"/>
        <v>1279752.3330697247</v>
      </c>
      <c r="U142" s="89">
        <f t="shared" si="381"/>
        <v>1292549.8564004221</v>
      </c>
      <c r="V142" s="89">
        <f t="shared" si="381"/>
        <v>1305475.3549644263</v>
      </c>
      <c r="W142" s="89">
        <f t="shared" si="381"/>
        <v>1318530.1085140707</v>
      </c>
      <c r="X142" s="89">
        <f t="shared" si="381"/>
        <v>1331715.4095992113</v>
      </c>
      <c r="Y142" s="89">
        <f t="shared" si="381"/>
        <v>1345032.5636952035</v>
      </c>
      <c r="Z142" s="89">
        <f t="shared" si="381"/>
        <v>1358482.8893321555</v>
      </c>
      <c r="AA142" s="89">
        <f t="shared" si="381"/>
        <v>1372067.7182254773</v>
      </c>
      <c r="AB142" s="89">
        <f t="shared" si="381"/>
        <v>1385788.3954077321</v>
      </c>
      <c r="AC142" s="89">
        <f t="shared" si="381"/>
        <v>1399646.2793618094</v>
      </c>
      <c r="AD142" s="89">
        <f t="shared" si="381"/>
        <v>1413642.7421554273</v>
      </c>
      <c r="AE142" s="89">
        <f t="shared" si="381"/>
        <v>1427779.1695769818</v>
      </c>
      <c r="AF142" s="89">
        <f t="shared" si="381"/>
        <v>1442056.9612727517</v>
      </c>
      <c r="AG142" s="89">
        <f t="shared" si="381"/>
        <v>1456477.5308854794</v>
      </c>
      <c r="AH142" s="89">
        <f t="shared" si="381"/>
        <v>1471042.3061943341</v>
      </c>
      <c r="AI142" s="89">
        <f t="shared" si="381"/>
        <v>1485752.7292562774</v>
      </c>
      <c r="AJ142" s="89">
        <f t="shared" si="381"/>
        <v>1500610.2565488401</v>
      </c>
      <c r="AK142" s="89">
        <f t="shared" si="381"/>
        <v>1515616.3591143286</v>
      </c>
      <c r="AL142" s="89">
        <f t="shared" si="381"/>
        <v>1530772.5227054721</v>
      </c>
      <c r="AM142" s="89">
        <f t="shared" si="381"/>
        <v>1546080.2479325267</v>
      </c>
      <c r="AN142" s="88"/>
      <c r="AO142" s="83">
        <f t="shared" ref="AO142:AO144" si="382">SUM(D142:O142)</f>
        <v>13841683.788603175</v>
      </c>
      <c r="AP142" s="83">
        <f t="shared" ref="AP142:AP144" si="383">SUM(P142:AA142)</f>
        <v>15597155.752169972</v>
      </c>
      <c r="AQ142" s="83">
        <f t="shared" ref="AQ142:AQ144" si="384">SUM(AB142:AM142)</f>
        <v>17575265.500411961</v>
      </c>
    </row>
    <row r="143" spans="1:43" s="59" customFormat="1" hidden="1" outlineLevel="1">
      <c r="A143" s="186" t="s">
        <v>289</v>
      </c>
      <c r="B143" s="122" t="s">
        <v>254</v>
      </c>
      <c r="C143" s="81"/>
      <c r="D143" s="89">
        <f>D135*D139</f>
        <v>66000</v>
      </c>
      <c r="E143" s="89">
        <f t="shared" ref="E143:AM143" si="385">E135*E139</f>
        <v>66000</v>
      </c>
      <c r="F143" s="89">
        <f t="shared" si="385"/>
        <v>66000</v>
      </c>
      <c r="G143" s="89">
        <f t="shared" si="385"/>
        <v>66000</v>
      </c>
      <c r="H143" s="89">
        <f t="shared" si="385"/>
        <v>66000</v>
      </c>
      <c r="I143" s="89">
        <f t="shared" si="385"/>
        <v>66000</v>
      </c>
      <c r="J143" s="89">
        <f t="shared" si="385"/>
        <v>66000</v>
      </c>
      <c r="K143" s="89">
        <f t="shared" si="385"/>
        <v>66000</v>
      </c>
      <c r="L143" s="89">
        <f t="shared" si="385"/>
        <v>66000</v>
      </c>
      <c r="M143" s="89">
        <f t="shared" si="385"/>
        <v>66000</v>
      </c>
      <c r="N143" s="89">
        <f t="shared" si="385"/>
        <v>66000</v>
      </c>
      <c r="O143" s="89">
        <f t="shared" si="385"/>
        <v>66000</v>
      </c>
      <c r="P143" s="89">
        <f t="shared" si="385"/>
        <v>66000</v>
      </c>
      <c r="Q143" s="89">
        <f t="shared" si="385"/>
        <v>66000</v>
      </c>
      <c r="R143" s="89">
        <f t="shared" si="385"/>
        <v>66000</v>
      </c>
      <c r="S143" s="89">
        <f t="shared" si="385"/>
        <v>66000</v>
      </c>
      <c r="T143" s="89">
        <f t="shared" si="385"/>
        <v>66000</v>
      </c>
      <c r="U143" s="89">
        <f t="shared" si="385"/>
        <v>66000</v>
      </c>
      <c r="V143" s="89">
        <f t="shared" si="385"/>
        <v>66000</v>
      </c>
      <c r="W143" s="89">
        <f t="shared" si="385"/>
        <v>66000</v>
      </c>
      <c r="X143" s="89">
        <f t="shared" si="385"/>
        <v>66000</v>
      </c>
      <c r="Y143" s="89">
        <f t="shared" si="385"/>
        <v>66000</v>
      </c>
      <c r="Z143" s="89">
        <f t="shared" si="385"/>
        <v>66000</v>
      </c>
      <c r="AA143" s="89">
        <f t="shared" si="385"/>
        <v>66000</v>
      </c>
      <c r="AB143" s="89">
        <f t="shared" si="385"/>
        <v>66000</v>
      </c>
      <c r="AC143" s="89">
        <f t="shared" si="385"/>
        <v>66000</v>
      </c>
      <c r="AD143" s="89">
        <f t="shared" si="385"/>
        <v>66000</v>
      </c>
      <c r="AE143" s="89">
        <f t="shared" si="385"/>
        <v>66000</v>
      </c>
      <c r="AF143" s="89">
        <f t="shared" si="385"/>
        <v>66000</v>
      </c>
      <c r="AG143" s="89">
        <f t="shared" si="385"/>
        <v>66000</v>
      </c>
      <c r="AH143" s="89">
        <f t="shared" si="385"/>
        <v>66000</v>
      </c>
      <c r="AI143" s="89">
        <f t="shared" si="385"/>
        <v>66000</v>
      </c>
      <c r="AJ143" s="89">
        <f t="shared" si="385"/>
        <v>66000</v>
      </c>
      <c r="AK143" s="89">
        <f t="shared" si="385"/>
        <v>66000</v>
      </c>
      <c r="AL143" s="89">
        <f t="shared" si="385"/>
        <v>66000</v>
      </c>
      <c r="AM143" s="89">
        <f t="shared" si="385"/>
        <v>66000</v>
      </c>
      <c r="AN143" s="88"/>
      <c r="AO143" s="83">
        <f t="shared" si="382"/>
        <v>792000</v>
      </c>
      <c r="AP143" s="83">
        <f t="shared" si="383"/>
        <v>792000</v>
      </c>
      <c r="AQ143" s="83">
        <f t="shared" si="384"/>
        <v>792000</v>
      </c>
    </row>
    <row r="144" spans="1:43" s="59" customFormat="1" hidden="1" outlineLevel="1">
      <c r="A144" s="186" t="s">
        <v>290</v>
      </c>
      <c r="B144" s="122" t="s">
        <v>254</v>
      </c>
      <c r="C144" s="81"/>
      <c r="D144" s="89">
        <f>D136*D140</f>
        <v>0</v>
      </c>
      <c r="E144" s="89">
        <f t="shared" ref="E144:AM144" si="386">E136*E140</f>
        <v>0</v>
      </c>
      <c r="F144" s="89">
        <f t="shared" si="386"/>
        <v>0</v>
      </c>
      <c r="G144" s="89">
        <f t="shared" si="386"/>
        <v>0</v>
      </c>
      <c r="H144" s="89">
        <f t="shared" si="386"/>
        <v>0</v>
      </c>
      <c r="I144" s="89">
        <f t="shared" si="386"/>
        <v>0</v>
      </c>
      <c r="J144" s="89">
        <f t="shared" si="386"/>
        <v>0</v>
      </c>
      <c r="K144" s="89">
        <f t="shared" si="386"/>
        <v>0</v>
      </c>
      <c r="L144" s="89">
        <f t="shared" si="386"/>
        <v>0</v>
      </c>
      <c r="M144" s="89">
        <f t="shared" si="386"/>
        <v>0</v>
      </c>
      <c r="N144" s="89">
        <f t="shared" si="386"/>
        <v>0</v>
      </c>
      <c r="O144" s="89">
        <f t="shared" si="386"/>
        <v>0</v>
      </c>
      <c r="P144" s="89">
        <f t="shared" si="386"/>
        <v>0</v>
      </c>
      <c r="Q144" s="89">
        <f t="shared" si="386"/>
        <v>0</v>
      </c>
      <c r="R144" s="89">
        <f t="shared" si="386"/>
        <v>0</v>
      </c>
      <c r="S144" s="89">
        <f t="shared" si="386"/>
        <v>0</v>
      </c>
      <c r="T144" s="89">
        <f t="shared" si="386"/>
        <v>0</v>
      </c>
      <c r="U144" s="89">
        <f t="shared" si="386"/>
        <v>0</v>
      </c>
      <c r="V144" s="89">
        <f t="shared" si="386"/>
        <v>0</v>
      </c>
      <c r="W144" s="89">
        <f t="shared" si="386"/>
        <v>0</v>
      </c>
      <c r="X144" s="89">
        <f t="shared" si="386"/>
        <v>0</v>
      </c>
      <c r="Y144" s="89">
        <f t="shared" si="386"/>
        <v>0</v>
      </c>
      <c r="Z144" s="89">
        <f t="shared" si="386"/>
        <v>0</v>
      </c>
      <c r="AA144" s="89">
        <f t="shared" si="386"/>
        <v>0</v>
      </c>
      <c r="AB144" s="89">
        <f t="shared" si="386"/>
        <v>0</v>
      </c>
      <c r="AC144" s="89">
        <f t="shared" si="386"/>
        <v>0</v>
      </c>
      <c r="AD144" s="89">
        <f t="shared" si="386"/>
        <v>0</v>
      </c>
      <c r="AE144" s="89">
        <f t="shared" si="386"/>
        <v>0</v>
      </c>
      <c r="AF144" s="89">
        <f t="shared" si="386"/>
        <v>0</v>
      </c>
      <c r="AG144" s="89">
        <f t="shared" si="386"/>
        <v>0</v>
      </c>
      <c r="AH144" s="89">
        <f t="shared" si="386"/>
        <v>0</v>
      </c>
      <c r="AI144" s="89">
        <f t="shared" si="386"/>
        <v>0</v>
      </c>
      <c r="AJ144" s="89">
        <f t="shared" si="386"/>
        <v>0</v>
      </c>
      <c r="AK144" s="89">
        <f t="shared" si="386"/>
        <v>0</v>
      </c>
      <c r="AL144" s="89">
        <f t="shared" si="386"/>
        <v>0</v>
      </c>
      <c r="AM144" s="89">
        <f t="shared" si="386"/>
        <v>0</v>
      </c>
      <c r="AN144" s="88"/>
      <c r="AO144" s="83">
        <f t="shared" si="382"/>
        <v>0</v>
      </c>
      <c r="AP144" s="83">
        <f t="shared" si="383"/>
        <v>0</v>
      </c>
      <c r="AQ144" s="83">
        <f t="shared" si="384"/>
        <v>0</v>
      </c>
    </row>
    <row r="145" spans="1:43" hidden="1" outlineLevel="1">
      <c r="A145" s="147" t="s">
        <v>296</v>
      </c>
      <c r="B145" s="122" t="s">
        <v>168</v>
      </c>
      <c r="C145" s="89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89"/>
      <c r="AO145" s="89"/>
      <c r="AP145" s="89"/>
      <c r="AQ145" s="89"/>
    </row>
    <row r="146" spans="1:43" s="59" customFormat="1" hidden="1" outlineLevel="1">
      <c r="A146" s="147" t="s">
        <v>291</v>
      </c>
      <c r="B146" s="122" t="s">
        <v>254</v>
      </c>
      <c r="C146" s="81"/>
      <c r="D146" s="89">
        <f t="shared" ref="D146:AM146" si="387">-D145*D144</f>
        <v>0</v>
      </c>
      <c r="E146" s="89">
        <f t="shared" si="387"/>
        <v>0</v>
      </c>
      <c r="F146" s="89">
        <f t="shared" si="387"/>
        <v>0</v>
      </c>
      <c r="G146" s="89">
        <f t="shared" si="387"/>
        <v>0</v>
      </c>
      <c r="H146" s="89">
        <f t="shared" si="387"/>
        <v>0</v>
      </c>
      <c r="I146" s="89">
        <f t="shared" si="387"/>
        <v>0</v>
      </c>
      <c r="J146" s="89">
        <f t="shared" si="387"/>
        <v>0</v>
      </c>
      <c r="K146" s="89">
        <f t="shared" si="387"/>
        <v>0</v>
      </c>
      <c r="L146" s="89">
        <f t="shared" si="387"/>
        <v>0</v>
      </c>
      <c r="M146" s="89">
        <f t="shared" si="387"/>
        <v>0</v>
      </c>
      <c r="N146" s="89">
        <f t="shared" si="387"/>
        <v>0</v>
      </c>
      <c r="O146" s="89">
        <f t="shared" si="387"/>
        <v>0</v>
      </c>
      <c r="P146" s="89">
        <f t="shared" si="387"/>
        <v>0</v>
      </c>
      <c r="Q146" s="89">
        <f t="shared" si="387"/>
        <v>0</v>
      </c>
      <c r="R146" s="89">
        <f t="shared" si="387"/>
        <v>0</v>
      </c>
      <c r="S146" s="89">
        <f t="shared" si="387"/>
        <v>0</v>
      </c>
      <c r="T146" s="89">
        <f t="shared" si="387"/>
        <v>0</v>
      </c>
      <c r="U146" s="89">
        <f t="shared" si="387"/>
        <v>0</v>
      </c>
      <c r="V146" s="89">
        <f t="shared" si="387"/>
        <v>0</v>
      </c>
      <c r="W146" s="89">
        <f t="shared" si="387"/>
        <v>0</v>
      </c>
      <c r="X146" s="89">
        <f t="shared" si="387"/>
        <v>0</v>
      </c>
      <c r="Y146" s="89">
        <f t="shared" si="387"/>
        <v>0</v>
      </c>
      <c r="Z146" s="89">
        <f t="shared" si="387"/>
        <v>0</v>
      </c>
      <c r="AA146" s="89">
        <f t="shared" si="387"/>
        <v>0</v>
      </c>
      <c r="AB146" s="89">
        <f t="shared" si="387"/>
        <v>0</v>
      </c>
      <c r="AC146" s="89">
        <f t="shared" si="387"/>
        <v>0</v>
      </c>
      <c r="AD146" s="89">
        <f t="shared" si="387"/>
        <v>0</v>
      </c>
      <c r="AE146" s="89">
        <f t="shared" si="387"/>
        <v>0</v>
      </c>
      <c r="AF146" s="89">
        <f t="shared" si="387"/>
        <v>0</v>
      </c>
      <c r="AG146" s="89">
        <f t="shared" si="387"/>
        <v>0</v>
      </c>
      <c r="AH146" s="89">
        <f t="shared" si="387"/>
        <v>0</v>
      </c>
      <c r="AI146" s="89">
        <f t="shared" si="387"/>
        <v>0</v>
      </c>
      <c r="AJ146" s="89">
        <f t="shared" si="387"/>
        <v>0</v>
      </c>
      <c r="AK146" s="89">
        <f t="shared" si="387"/>
        <v>0</v>
      </c>
      <c r="AL146" s="89">
        <f t="shared" si="387"/>
        <v>0</v>
      </c>
      <c r="AM146" s="89">
        <f t="shared" si="387"/>
        <v>0</v>
      </c>
      <c r="AN146" s="88"/>
      <c r="AO146" s="83">
        <f t="shared" ref="AO146" si="388">SUM(D146:O146)</f>
        <v>0</v>
      </c>
      <c r="AP146" s="83">
        <f t="shared" ref="AP146" si="389">SUM(P146:AA146)</f>
        <v>0</v>
      </c>
      <c r="AQ146" s="83">
        <f t="shared" ref="AQ146" si="390">SUM(AB146:AM146)</f>
        <v>0</v>
      </c>
    </row>
    <row r="147" spans="1:43" s="59" customFormat="1" hidden="1" outlineLevel="1">
      <c r="A147" s="147" t="s">
        <v>177</v>
      </c>
      <c r="B147" s="122" t="s">
        <v>254</v>
      </c>
      <c r="C147" s="81"/>
      <c r="D147" s="89">
        <f>-'OPEX+CAPEX'!I337</f>
        <v>-101.19047619047619</v>
      </c>
      <c r="E147" s="89">
        <f>-'OPEX+CAPEX'!J337</f>
        <v>-102.20238095238095</v>
      </c>
      <c r="F147" s="89">
        <f>-'OPEX+CAPEX'!K337</f>
        <v>-103.22440476190476</v>
      </c>
      <c r="G147" s="89">
        <f>-'OPEX+CAPEX'!L337</f>
        <v>-104.2566488095238</v>
      </c>
      <c r="H147" s="89">
        <f>-'OPEX+CAPEX'!M337</f>
        <v>-105.29921529761904</v>
      </c>
      <c r="I147" s="89">
        <f>-'OPEX+CAPEX'!N337</f>
        <v>-106.35220745059523</v>
      </c>
      <c r="J147" s="89">
        <f>-'OPEX+CAPEX'!O337</f>
        <v>-107.41572952510118</v>
      </c>
      <c r="K147" s="89">
        <f>-'OPEX+CAPEX'!P337</f>
        <v>-108.4898868203522</v>
      </c>
      <c r="L147" s="89">
        <f>-'OPEX+CAPEX'!Q337</f>
        <v>-109.57478568855571</v>
      </c>
      <c r="M147" s="89">
        <f>-'OPEX+CAPEX'!R337</f>
        <v>-110.67053354544127</v>
      </c>
      <c r="N147" s="89">
        <f>-'OPEX+CAPEX'!S337</f>
        <v>-111.77723888089569</v>
      </c>
      <c r="O147" s="89">
        <f>-'OPEX+CAPEX'!T337</f>
        <v>-112.89501126970465</v>
      </c>
      <c r="P147" s="89">
        <f>-'OPEX+CAPEX'!U337</f>
        <v>-114.02396138240171</v>
      </c>
      <c r="Q147" s="89">
        <f>-'OPEX+CAPEX'!V337</f>
        <v>-115.16420099622573</v>
      </c>
      <c r="R147" s="89">
        <f>-'OPEX+CAPEX'!W337</f>
        <v>-116.31584300618799</v>
      </c>
      <c r="S147" s="89">
        <f>-'OPEX+CAPEX'!X337</f>
        <v>-117.47900143624987</v>
      </c>
      <c r="T147" s="89">
        <f>-'OPEX+CAPEX'!Y337</f>
        <v>-118.65379145061236</v>
      </c>
      <c r="U147" s="89">
        <f>-'OPEX+CAPEX'!Z337</f>
        <v>-119.84032936511848</v>
      </c>
      <c r="V147" s="89">
        <f>-'OPEX+CAPEX'!AA337</f>
        <v>-121.03873265876967</v>
      </c>
      <c r="W147" s="89">
        <f>-'OPEX+CAPEX'!AB337</f>
        <v>-122.24911998535738</v>
      </c>
      <c r="X147" s="89">
        <f>-'OPEX+CAPEX'!AC337</f>
        <v>-123.47161118521095</v>
      </c>
      <c r="Y147" s="89">
        <f>-'OPEX+CAPEX'!AD337</f>
        <v>-124.70632729706307</v>
      </c>
      <c r="Z147" s="89">
        <f>-'OPEX+CAPEX'!AE337</f>
        <v>-125.95339057003369</v>
      </c>
      <c r="AA147" s="89">
        <f>-'OPEX+CAPEX'!AF337</f>
        <v>-127.21292447573406</v>
      </c>
      <c r="AB147" s="89">
        <f>-'OPEX+CAPEX'!AG337</f>
        <v>-128.48505372049141</v>
      </c>
      <c r="AC147" s="89">
        <f>-'OPEX+CAPEX'!AH337</f>
        <v>-129.76990425769631</v>
      </c>
      <c r="AD147" s="89">
        <f>-'OPEX+CAPEX'!AI337</f>
        <v>-131.06760330027325</v>
      </c>
      <c r="AE147" s="89">
        <f>-'OPEX+CAPEX'!AJ337</f>
        <v>-132.378279333276</v>
      </c>
      <c r="AF147" s="89">
        <f>-'OPEX+CAPEX'!AK337</f>
        <v>-133.70206212660878</v>
      </c>
      <c r="AG147" s="89">
        <f>-'OPEX+CAPEX'!AL337</f>
        <v>-135.03908274787486</v>
      </c>
      <c r="AH147" s="89">
        <f>-'OPEX+CAPEX'!AM337</f>
        <v>-136.38947357535363</v>
      </c>
      <c r="AI147" s="89">
        <f>-'OPEX+CAPEX'!AN337</f>
        <v>-137.75336831110715</v>
      </c>
      <c r="AJ147" s="89">
        <f>-'OPEX+CAPEX'!AO337</f>
        <v>-139.13090199421819</v>
      </c>
      <c r="AK147" s="89">
        <f>-'OPEX+CAPEX'!AP337</f>
        <v>-140.52221101416043</v>
      </c>
      <c r="AL147" s="89">
        <f>-'OPEX+CAPEX'!AQ337</f>
        <v>-141.92743312430201</v>
      </c>
      <c r="AM147" s="89">
        <f>-'OPEX+CAPEX'!AR337</f>
        <v>-143.34670745554504</v>
      </c>
      <c r="AN147" s="88"/>
      <c r="AO147" s="83">
        <f t="shared" ref="AO147:AO148" si="391">SUM(D147:O147)</f>
        <v>-1283.3485191925506</v>
      </c>
      <c r="AP147" s="83">
        <f t="shared" ref="AP147:AP148" si="392">SUM(P147:AA147)</f>
        <v>-1446.109233808965</v>
      </c>
      <c r="AQ147" s="83">
        <f t="shared" ref="AQ147:AQ148" si="393">SUM(AB147:AM147)</f>
        <v>-1629.5120809609073</v>
      </c>
    </row>
    <row r="148" spans="1:43" s="59" customFormat="1" hidden="1" outlineLevel="1">
      <c r="A148" s="147" t="s">
        <v>178</v>
      </c>
      <c r="B148" s="122" t="s">
        <v>254</v>
      </c>
      <c r="C148" s="81"/>
      <c r="D148" s="89">
        <f t="shared" ref="D148:AM148" si="394">D146+D147</f>
        <v>-101.19047619047619</v>
      </c>
      <c r="E148" s="89">
        <f t="shared" si="394"/>
        <v>-102.20238095238095</v>
      </c>
      <c r="F148" s="89">
        <f t="shared" si="394"/>
        <v>-103.22440476190476</v>
      </c>
      <c r="G148" s="89">
        <f t="shared" si="394"/>
        <v>-104.2566488095238</v>
      </c>
      <c r="H148" s="89">
        <f t="shared" si="394"/>
        <v>-105.29921529761904</v>
      </c>
      <c r="I148" s="89">
        <f t="shared" si="394"/>
        <v>-106.35220745059523</v>
      </c>
      <c r="J148" s="89">
        <f t="shared" si="394"/>
        <v>-107.41572952510118</v>
      </c>
      <c r="K148" s="89">
        <f t="shared" si="394"/>
        <v>-108.4898868203522</v>
      </c>
      <c r="L148" s="89">
        <f t="shared" si="394"/>
        <v>-109.57478568855571</v>
      </c>
      <c r="M148" s="89">
        <f t="shared" si="394"/>
        <v>-110.67053354544127</v>
      </c>
      <c r="N148" s="89">
        <f t="shared" si="394"/>
        <v>-111.77723888089569</v>
      </c>
      <c r="O148" s="89">
        <f t="shared" si="394"/>
        <v>-112.89501126970465</v>
      </c>
      <c r="P148" s="89">
        <f t="shared" si="394"/>
        <v>-114.02396138240171</v>
      </c>
      <c r="Q148" s="89">
        <f t="shared" si="394"/>
        <v>-115.16420099622573</v>
      </c>
      <c r="R148" s="89">
        <f t="shared" si="394"/>
        <v>-116.31584300618799</v>
      </c>
      <c r="S148" s="89">
        <f t="shared" si="394"/>
        <v>-117.47900143624987</v>
      </c>
      <c r="T148" s="89">
        <f t="shared" si="394"/>
        <v>-118.65379145061236</v>
      </c>
      <c r="U148" s="89">
        <f t="shared" si="394"/>
        <v>-119.84032936511848</v>
      </c>
      <c r="V148" s="89">
        <f t="shared" si="394"/>
        <v>-121.03873265876967</v>
      </c>
      <c r="W148" s="89">
        <f t="shared" si="394"/>
        <v>-122.24911998535738</v>
      </c>
      <c r="X148" s="89">
        <f t="shared" si="394"/>
        <v>-123.47161118521095</v>
      </c>
      <c r="Y148" s="89">
        <f t="shared" si="394"/>
        <v>-124.70632729706307</v>
      </c>
      <c r="Z148" s="89">
        <f t="shared" si="394"/>
        <v>-125.95339057003369</v>
      </c>
      <c r="AA148" s="89">
        <f t="shared" si="394"/>
        <v>-127.21292447573406</v>
      </c>
      <c r="AB148" s="89">
        <f t="shared" si="394"/>
        <v>-128.48505372049141</v>
      </c>
      <c r="AC148" s="89">
        <f t="shared" si="394"/>
        <v>-129.76990425769631</v>
      </c>
      <c r="AD148" s="89">
        <f t="shared" si="394"/>
        <v>-131.06760330027325</v>
      </c>
      <c r="AE148" s="89">
        <f t="shared" si="394"/>
        <v>-132.378279333276</v>
      </c>
      <c r="AF148" s="89">
        <f t="shared" si="394"/>
        <v>-133.70206212660878</v>
      </c>
      <c r="AG148" s="89">
        <f t="shared" si="394"/>
        <v>-135.03908274787486</v>
      </c>
      <c r="AH148" s="89">
        <f t="shared" si="394"/>
        <v>-136.38947357535363</v>
      </c>
      <c r="AI148" s="89">
        <f t="shared" si="394"/>
        <v>-137.75336831110715</v>
      </c>
      <c r="AJ148" s="89">
        <f t="shared" si="394"/>
        <v>-139.13090199421819</v>
      </c>
      <c r="AK148" s="89">
        <f t="shared" si="394"/>
        <v>-140.52221101416043</v>
      </c>
      <c r="AL148" s="89">
        <f t="shared" si="394"/>
        <v>-141.92743312430201</v>
      </c>
      <c r="AM148" s="89">
        <f t="shared" si="394"/>
        <v>-143.34670745554504</v>
      </c>
      <c r="AN148" s="88"/>
      <c r="AO148" s="83">
        <f t="shared" si="391"/>
        <v>-1283.3485191925506</v>
      </c>
      <c r="AP148" s="83">
        <f t="shared" si="392"/>
        <v>-1446.109233808965</v>
      </c>
      <c r="AQ148" s="83">
        <f t="shared" si="393"/>
        <v>-1629.5120809609073</v>
      </c>
    </row>
    <row r="149" spans="1:43" s="59" customFormat="1" hidden="1" outlineLevel="1">
      <c r="A149" s="147"/>
      <c r="B149" s="122"/>
      <c r="C149" s="81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G149" s="89"/>
      <c r="AH149" s="89"/>
      <c r="AI149" s="89"/>
      <c r="AJ149" s="89"/>
      <c r="AK149" s="89"/>
      <c r="AL149" s="89"/>
      <c r="AM149" s="89"/>
      <c r="AN149" s="88"/>
      <c r="AO149" s="88"/>
      <c r="AP149" s="88"/>
      <c r="AQ149" s="88"/>
    </row>
    <row r="150" spans="1:43" s="59" customFormat="1" hidden="1" outlineLevel="1">
      <c r="A150" s="93" t="s">
        <v>105</v>
      </c>
      <c r="B150" s="82"/>
      <c r="C150" s="8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</row>
    <row r="151" spans="1:43" s="59" customFormat="1" hidden="1" outlineLevel="1">
      <c r="A151" s="147" t="s">
        <v>307</v>
      </c>
      <c r="B151" s="122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8"/>
      <c r="AO151" s="83"/>
      <c r="AP151" s="83"/>
      <c r="AQ151" s="83"/>
    </row>
    <row r="152" spans="1:43" s="59" customFormat="1" hidden="1" outlineLevel="1">
      <c r="A152" s="186" t="s">
        <v>288</v>
      </c>
      <c r="B152" s="122" t="s">
        <v>158</v>
      </c>
      <c r="C152" s="81"/>
      <c r="D152" s="125">
        <v>3700</v>
      </c>
      <c r="E152" s="125">
        <f>D152*(1+1%)</f>
        <v>3737</v>
      </c>
      <c r="F152" s="125">
        <f t="shared" ref="F152:AM154" si="395">E152*(1+1%)</f>
        <v>3774.37</v>
      </c>
      <c r="G152" s="125">
        <f t="shared" si="395"/>
        <v>3812.1136999999999</v>
      </c>
      <c r="H152" s="125">
        <f t="shared" si="395"/>
        <v>3850.234837</v>
      </c>
      <c r="I152" s="125">
        <f t="shared" si="395"/>
        <v>3888.7371853700001</v>
      </c>
      <c r="J152" s="125">
        <f t="shared" si="395"/>
        <v>3927.6245572237003</v>
      </c>
      <c r="K152" s="125">
        <f t="shared" si="395"/>
        <v>3966.9008027959376</v>
      </c>
      <c r="L152" s="125">
        <f t="shared" si="395"/>
        <v>4006.5698108238971</v>
      </c>
      <c r="M152" s="125">
        <f t="shared" si="395"/>
        <v>4046.635508932136</v>
      </c>
      <c r="N152" s="125">
        <f t="shared" si="395"/>
        <v>4087.1018640214575</v>
      </c>
      <c r="O152" s="125">
        <f t="shared" si="395"/>
        <v>4127.972882661672</v>
      </c>
      <c r="P152" s="125">
        <f t="shared" si="395"/>
        <v>4169.2526114882885</v>
      </c>
      <c r="Q152" s="125">
        <f t="shared" si="395"/>
        <v>4210.9451376031711</v>
      </c>
      <c r="R152" s="125">
        <f t="shared" si="395"/>
        <v>4253.0545889792029</v>
      </c>
      <c r="S152" s="125">
        <f t="shared" si="395"/>
        <v>4295.5851348689948</v>
      </c>
      <c r="T152" s="125">
        <f t="shared" si="395"/>
        <v>4338.5409862176848</v>
      </c>
      <c r="U152" s="125">
        <f t="shared" si="395"/>
        <v>4381.9263960798617</v>
      </c>
      <c r="V152" s="125">
        <f t="shared" si="395"/>
        <v>4425.7456600406604</v>
      </c>
      <c r="W152" s="125">
        <f t="shared" si="395"/>
        <v>4470.0031166410672</v>
      </c>
      <c r="X152" s="125">
        <f t="shared" si="395"/>
        <v>4514.7031478074778</v>
      </c>
      <c r="Y152" s="125">
        <f t="shared" si="395"/>
        <v>4559.8501792855523</v>
      </c>
      <c r="Z152" s="125">
        <f t="shared" si="395"/>
        <v>4605.4486810784074</v>
      </c>
      <c r="AA152" s="125">
        <f t="shared" si="395"/>
        <v>4651.5031678891919</v>
      </c>
      <c r="AB152" s="125">
        <f t="shared" si="395"/>
        <v>4698.0181995680841</v>
      </c>
      <c r="AC152" s="125">
        <f t="shared" si="395"/>
        <v>4744.9983815637652</v>
      </c>
      <c r="AD152" s="125">
        <f t="shared" si="395"/>
        <v>4792.4483653794032</v>
      </c>
      <c r="AE152" s="125">
        <f t="shared" si="395"/>
        <v>4840.3728490331969</v>
      </c>
      <c r="AF152" s="125">
        <f t="shared" si="395"/>
        <v>4888.7765775235284</v>
      </c>
      <c r="AG152" s="125">
        <f t="shared" si="395"/>
        <v>4937.6643432987639</v>
      </c>
      <c r="AH152" s="125">
        <f t="shared" si="395"/>
        <v>4987.0409867317512</v>
      </c>
      <c r="AI152" s="125">
        <f t="shared" si="395"/>
        <v>5036.9113965990691</v>
      </c>
      <c r="AJ152" s="125">
        <f t="shared" si="395"/>
        <v>5087.2805105650596</v>
      </c>
      <c r="AK152" s="125">
        <f t="shared" si="395"/>
        <v>5138.1533156707101</v>
      </c>
      <c r="AL152" s="125">
        <f t="shared" si="395"/>
        <v>5189.5348488274176</v>
      </c>
      <c r="AM152" s="125">
        <f t="shared" si="395"/>
        <v>5241.4301973156917</v>
      </c>
      <c r="AN152" s="88"/>
      <c r="AO152" s="83">
        <f t="shared" ref="AO152:AO154" si="396">SUM(D152:O152)</f>
        <v>46925.261148828802</v>
      </c>
      <c r="AP152" s="83">
        <f t="shared" ref="AP152:AP154" si="397">SUM(P152:AA152)</f>
        <v>52876.558807979563</v>
      </c>
      <c r="AQ152" s="83">
        <f t="shared" ref="AQ152:AQ154" si="398">SUM(AB152:AM152)</f>
        <v>59582.629972076436</v>
      </c>
    </row>
    <row r="153" spans="1:43" s="59" customFormat="1" hidden="1" outlineLevel="1">
      <c r="A153" s="186" t="s">
        <v>289</v>
      </c>
      <c r="B153" s="122" t="s">
        <v>158</v>
      </c>
      <c r="C153" s="81"/>
      <c r="D153" s="125">
        <v>15000</v>
      </c>
      <c r="E153" s="125">
        <f t="shared" ref="E153:T154" si="399">D153*(1+1%)</f>
        <v>15150</v>
      </c>
      <c r="F153" s="125">
        <f t="shared" si="399"/>
        <v>15301.5</v>
      </c>
      <c r="G153" s="125">
        <f t="shared" si="399"/>
        <v>15454.514999999999</v>
      </c>
      <c r="H153" s="125">
        <f t="shared" si="399"/>
        <v>15609.060149999999</v>
      </c>
      <c r="I153" s="125">
        <f t="shared" si="399"/>
        <v>15765.150751499999</v>
      </c>
      <c r="J153" s="125">
        <f t="shared" si="399"/>
        <v>15922.802259014999</v>
      </c>
      <c r="K153" s="125">
        <f t="shared" si="399"/>
        <v>16082.03028160515</v>
      </c>
      <c r="L153" s="125">
        <f t="shared" si="399"/>
        <v>16242.850584421201</v>
      </c>
      <c r="M153" s="125">
        <f t="shared" si="399"/>
        <v>16405.279090265412</v>
      </c>
      <c r="N153" s="125">
        <f t="shared" si="399"/>
        <v>16569.331881168066</v>
      </c>
      <c r="O153" s="125">
        <f t="shared" si="399"/>
        <v>16735.025199979747</v>
      </c>
      <c r="P153" s="125">
        <f t="shared" si="399"/>
        <v>16902.375451979544</v>
      </c>
      <c r="Q153" s="125">
        <f t="shared" si="399"/>
        <v>17071.39920649934</v>
      </c>
      <c r="R153" s="125">
        <f t="shared" si="399"/>
        <v>17242.113198564333</v>
      </c>
      <c r="S153" s="125">
        <f t="shared" si="399"/>
        <v>17414.534330549977</v>
      </c>
      <c r="T153" s="125">
        <f t="shared" si="399"/>
        <v>17588.679673855477</v>
      </c>
      <c r="U153" s="125">
        <f t="shared" si="395"/>
        <v>17764.566470594033</v>
      </c>
      <c r="V153" s="125">
        <f t="shared" si="395"/>
        <v>17942.212135299975</v>
      </c>
      <c r="W153" s="125">
        <f t="shared" si="395"/>
        <v>18121.634256652975</v>
      </c>
      <c r="X153" s="125">
        <f t="shared" si="395"/>
        <v>18302.850599219506</v>
      </c>
      <c r="Y153" s="125">
        <f t="shared" si="395"/>
        <v>18485.879105211701</v>
      </c>
      <c r="Z153" s="125">
        <f t="shared" si="395"/>
        <v>18670.737896263818</v>
      </c>
      <c r="AA153" s="125">
        <f t="shared" si="395"/>
        <v>18857.445275226455</v>
      </c>
      <c r="AB153" s="125">
        <f t="shared" si="395"/>
        <v>19046.019727978721</v>
      </c>
      <c r="AC153" s="125">
        <f t="shared" si="395"/>
        <v>19236.479925258507</v>
      </c>
      <c r="AD153" s="125">
        <f t="shared" si="395"/>
        <v>19428.844724511091</v>
      </c>
      <c r="AE153" s="125">
        <f t="shared" si="395"/>
        <v>19623.133171756203</v>
      </c>
      <c r="AF153" s="125">
        <f t="shared" si="395"/>
        <v>19819.364503473764</v>
      </c>
      <c r="AG153" s="125">
        <f t="shared" si="395"/>
        <v>20017.558148508502</v>
      </c>
      <c r="AH153" s="125">
        <f t="shared" si="395"/>
        <v>20217.733729993586</v>
      </c>
      <c r="AI153" s="125">
        <f t="shared" si="395"/>
        <v>20419.911067293524</v>
      </c>
      <c r="AJ153" s="125">
        <f t="shared" si="395"/>
        <v>20624.11017796646</v>
      </c>
      <c r="AK153" s="125">
        <f t="shared" si="395"/>
        <v>20830.351279746126</v>
      </c>
      <c r="AL153" s="125">
        <f t="shared" si="395"/>
        <v>21038.654792543588</v>
      </c>
      <c r="AM153" s="125">
        <f t="shared" si="395"/>
        <v>21249.041340469023</v>
      </c>
      <c r="AN153" s="88"/>
      <c r="AO153" s="83">
        <f t="shared" si="396"/>
        <v>190237.54519795461</v>
      </c>
      <c r="AP153" s="83">
        <f t="shared" si="397"/>
        <v>214364.42759991714</v>
      </c>
      <c r="AQ153" s="83">
        <f t="shared" si="398"/>
        <v>241551.20258949912</v>
      </c>
    </row>
    <row r="154" spans="1:43" s="59" customFormat="1" hidden="1" outlineLevel="1">
      <c r="A154" s="186" t="s">
        <v>290</v>
      </c>
      <c r="B154" s="122" t="s">
        <v>158</v>
      </c>
      <c r="C154" s="81"/>
      <c r="D154" s="125">
        <v>3800</v>
      </c>
      <c r="E154" s="125">
        <f t="shared" si="399"/>
        <v>3838</v>
      </c>
      <c r="F154" s="125">
        <f t="shared" si="395"/>
        <v>3876.38</v>
      </c>
      <c r="G154" s="125">
        <f t="shared" si="395"/>
        <v>3915.1438000000003</v>
      </c>
      <c r="H154" s="125">
        <f t="shared" si="395"/>
        <v>3954.2952380000002</v>
      </c>
      <c r="I154" s="125">
        <f t="shared" si="395"/>
        <v>3993.83819038</v>
      </c>
      <c r="J154" s="125">
        <f t="shared" si="395"/>
        <v>4033.7765722837999</v>
      </c>
      <c r="K154" s="125">
        <f t="shared" si="395"/>
        <v>4074.1143380066378</v>
      </c>
      <c r="L154" s="125">
        <f t="shared" si="395"/>
        <v>4114.855481386704</v>
      </c>
      <c r="M154" s="125">
        <f t="shared" si="395"/>
        <v>4156.0040362005711</v>
      </c>
      <c r="N154" s="125">
        <f t="shared" si="395"/>
        <v>4197.5640765625767</v>
      </c>
      <c r="O154" s="125">
        <f t="shared" si="395"/>
        <v>4239.5397173282026</v>
      </c>
      <c r="P154" s="125">
        <f t="shared" si="395"/>
        <v>4281.9351145014843</v>
      </c>
      <c r="Q154" s="125">
        <f t="shared" si="395"/>
        <v>4324.7544656464988</v>
      </c>
      <c r="R154" s="125">
        <f t="shared" si="395"/>
        <v>4368.0020103029638</v>
      </c>
      <c r="S154" s="125">
        <f t="shared" si="395"/>
        <v>4411.6820304059938</v>
      </c>
      <c r="T154" s="125">
        <f t="shared" si="395"/>
        <v>4455.7988507100536</v>
      </c>
      <c r="U154" s="125">
        <f t="shared" si="395"/>
        <v>4500.3568392171537</v>
      </c>
      <c r="V154" s="125">
        <f t="shared" si="395"/>
        <v>4545.3604076093252</v>
      </c>
      <c r="W154" s="125">
        <f t="shared" si="395"/>
        <v>4590.8140116854183</v>
      </c>
      <c r="X154" s="125">
        <f t="shared" si="395"/>
        <v>4636.7221518022725</v>
      </c>
      <c r="Y154" s="125">
        <f t="shared" si="395"/>
        <v>4683.0893733202956</v>
      </c>
      <c r="Z154" s="125">
        <f t="shared" si="395"/>
        <v>4729.9202670534987</v>
      </c>
      <c r="AA154" s="125">
        <f t="shared" si="395"/>
        <v>4777.2194697240338</v>
      </c>
      <c r="AB154" s="125">
        <f t="shared" si="395"/>
        <v>4824.9916644212744</v>
      </c>
      <c r="AC154" s="125">
        <f t="shared" si="395"/>
        <v>4873.2415810654875</v>
      </c>
      <c r="AD154" s="125">
        <f t="shared" si="395"/>
        <v>4921.9739968761423</v>
      </c>
      <c r="AE154" s="125">
        <f t="shared" si="395"/>
        <v>4971.1937368449035</v>
      </c>
      <c r="AF154" s="125">
        <f t="shared" si="395"/>
        <v>5020.9056742133525</v>
      </c>
      <c r="AG154" s="125">
        <f t="shared" si="395"/>
        <v>5071.1147309554863</v>
      </c>
      <c r="AH154" s="125">
        <f t="shared" si="395"/>
        <v>5121.825878265041</v>
      </c>
      <c r="AI154" s="125">
        <f t="shared" si="395"/>
        <v>5173.044137047691</v>
      </c>
      <c r="AJ154" s="125">
        <f t="shared" si="395"/>
        <v>5224.7745784181679</v>
      </c>
      <c r="AK154" s="125">
        <f t="shared" si="395"/>
        <v>5277.0223242023494</v>
      </c>
      <c r="AL154" s="125">
        <f t="shared" si="395"/>
        <v>5329.7925474443728</v>
      </c>
      <c r="AM154" s="125">
        <f t="shared" si="395"/>
        <v>5383.0904729188169</v>
      </c>
      <c r="AN154" s="88"/>
      <c r="AO154" s="83">
        <f t="shared" si="396"/>
        <v>48193.511450148493</v>
      </c>
      <c r="AP154" s="83">
        <f t="shared" si="397"/>
        <v>54305.654991978998</v>
      </c>
      <c r="AQ154" s="83">
        <f t="shared" si="398"/>
        <v>61192.971322673082</v>
      </c>
    </row>
    <row r="155" spans="1:43" s="59" customFormat="1" hidden="1" outlineLevel="1">
      <c r="A155" s="147" t="s">
        <v>303</v>
      </c>
      <c r="B155" s="122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8"/>
      <c r="AO155" s="88"/>
      <c r="AP155" s="88"/>
      <c r="AQ155" s="88"/>
    </row>
    <row r="156" spans="1:43" s="59" customFormat="1" hidden="1" outlineLevel="1">
      <c r="A156" s="186" t="s">
        <v>288</v>
      </c>
      <c r="B156" s="122" t="s">
        <v>254</v>
      </c>
      <c r="C156" s="81"/>
      <c r="D156" s="144">
        <v>69.72578796561605</v>
      </c>
      <c r="E156" s="144">
        <v>69.72578796561605</v>
      </c>
      <c r="F156" s="144">
        <v>69.72578796561605</v>
      </c>
      <c r="G156" s="144">
        <v>69.72578796561605</v>
      </c>
      <c r="H156" s="144">
        <v>69.72578796561605</v>
      </c>
      <c r="I156" s="144">
        <v>69.72578796561605</v>
      </c>
      <c r="J156" s="144">
        <v>69.72578796561605</v>
      </c>
      <c r="K156" s="144">
        <v>69.72578796561605</v>
      </c>
      <c r="L156" s="144">
        <v>69.72578796561605</v>
      </c>
      <c r="M156" s="144">
        <v>69.72578796561605</v>
      </c>
      <c r="N156" s="144">
        <v>69.72578796561605</v>
      </c>
      <c r="O156" s="144">
        <v>69.72578796561605</v>
      </c>
      <c r="P156" s="144">
        <v>69.72578796561605</v>
      </c>
      <c r="Q156" s="144">
        <v>69.72578796561605</v>
      </c>
      <c r="R156" s="144">
        <v>69.72578796561605</v>
      </c>
      <c r="S156" s="144">
        <v>69.72578796561605</v>
      </c>
      <c r="T156" s="144">
        <v>69.72578796561605</v>
      </c>
      <c r="U156" s="144">
        <v>69.72578796561605</v>
      </c>
      <c r="V156" s="144">
        <v>69.72578796561605</v>
      </c>
      <c r="W156" s="144">
        <v>69.72578796561605</v>
      </c>
      <c r="X156" s="144">
        <v>69.72578796561605</v>
      </c>
      <c r="Y156" s="144">
        <v>69.72578796561605</v>
      </c>
      <c r="Z156" s="144">
        <v>69.72578796561605</v>
      </c>
      <c r="AA156" s="144">
        <v>69.72578796561605</v>
      </c>
      <c r="AB156" s="144">
        <v>69.72578796561605</v>
      </c>
      <c r="AC156" s="144">
        <v>69.72578796561605</v>
      </c>
      <c r="AD156" s="144">
        <v>69.72578796561605</v>
      </c>
      <c r="AE156" s="144">
        <v>69.72578796561605</v>
      </c>
      <c r="AF156" s="144">
        <v>69.72578796561605</v>
      </c>
      <c r="AG156" s="144">
        <v>69.72578796561605</v>
      </c>
      <c r="AH156" s="144">
        <v>69.72578796561605</v>
      </c>
      <c r="AI156" s="144">
        <v>69.72578796561605</v>
      </c>
      <c r="AJ156" s="144">
        <v>69.72578796561605</v>
      </c>
      <c r="AK156" s="144">
        <v>69.72578796561605</v>
      </c>
      <c r="AL156" s="144">
        <v>69.72578796561605</v>
      </c>
      <c r="AM156" s="144">
        <v>69.72578796561605</v>
      </c>
      <c r="AN156" s="88"/>
      <c r="AO156" s="88"/>
      <c r="AP156" s="88"/>
      <c r="AQ156" s="88"/>
    </row>
    <row r="157" spans="1:43" s="59" customFormat="1" hidden="1" outlineLevel="1">
      <c r="A157" s="186" t="s">
        <v>289</v>
      </c>
      <c r="B157" s="122" t="s">
        <v>254</v>
      </c>
      <c r="C157" s="81"/>
      <c r="D157" s="144">
        <v>5.1333333333333337</v>
      </c>
      <c r="E157" s="144">
        <v>5.1333333333333337</v>
      </c>
      <c r="F157" s="144">
        <v>5.1333333333333337</v>
      </c>
      <c r="G157" s="144">
        <v>5.1333333333333337</v>
      </c>
      <c r="H157" s="144">
        <v>5.1333333333333337</v>
      </c>
      <c r="I157" s="144">
        <v>5.1333333333333337</v>
      </c>
      <c r="J157" s="144">
        <v>5.1333333333333337</v>
      </c>
      <c r="K157" s="144">
        <v>5.1333333333333337</v>
      </c>
      <c r="L157" s="144">
        <v>5.1333333333333337</v>
      </c>
      <c r="M157" s="144">
        <v>5.1333333333333337</v>
      </c>
      <c r="N157" s="144">
        <v>5.1333333333333337</v>
      </c>
      <c r="O157" s="144">
        <v>5.1333333333333337</v>
      </c>
      <c r="P157" s="144">
        <v>5.1333333333333337</v>
      </c>
      <c r="Q157" s="144">
        <v>5.1333333333333337</v>
      </c>
      <c r="R157" s="144">
        <v>5.1333333333333337</v>
      </c>
      <c r="S157" s="144">
        <v>5.1333333333333337</v>
      </c>
      <c r="T157" s="144">
        <v>5.1333333333333337</v>
      </c>
      <c r="U157" s="144">
        <v>5.1333333333333337</v>
      </c>
      <c r="V157" s="144">
        <v>5.1333333333333337</v>
      </c>
      <c r="W157" s="144">
        <v>5.1333333333333337</v>
      </c>
      <c r="X157" s="144">
        <v>5.1333333333333337</v>
      </c>
      <c r="Y157" s="144">
        <v>5.1333333333333337</v>
      </c>
      <c r="Z157" s="144">
        <v>5.1333333333333337</v>
      </c>
      <c r="AA157" s="144">
        <v>5.1333333333333337</v>
      </c>
      <c r="AB157" s="144">
        <v>5.1333333333333337</v>
      </c>
      <c r="AC157" s="144">
        <v>5.1333333333333337</v>
      </c>
      <c r="AD157" s="144">
        <v>5.1333333333333337</v>
      </c>
      <c r="AE157" s="144">
        <v>5.1333333333333337</v>
      </c>
      <c r="AF157" s="144">
        <v>5.1333333333333337</v>
      </c>
      <c r="AG157" s="144">
        <v>5.1333333333333337</v>
      </c>
      <c r="AH157" s="144">
        <v>5.1333333333333337</v>
      </c>
      <c r="AI157" s="144">
        <v>5.1333333333333337</v>
      </c>
      <c r="AJ157" s="144">
        <v>5.1333333333333337</v>
      </c>
      <c r="AK157" s="144">
        <v>5.1333333333333337</v>
      </c>
      <c r="AL157" s="144">
        <v>5.1333333333333337</v>
      </c>
      <c r="AM157" s="144">
        <v>5.1333333333333337</v>
      </c>
      <c r="AN157" s="88"/>
      <c r="AO157" s="88"/>
      <c r="AP157" s="88"/>
      <c r="AQ157" s="88"/>
    </row>
    <row r="158" spans="1:43" s="59" customFormat="1" hidden="1" outlineLevel="1">
      <c r="A158" s="186" t="s">
        <v>290</v>
      </c>
      <c r="B158" s="122" t="s">
        <v>254</v>
      </c>
      <c r="C158" s="81"/>
      <c r="D158" s="144">
        <v>7.2368421052631575</v>
      </c>
      <c r="E158" s="144">
        <v>7.2368421052631575</v>
      </c>
      <c r="F158" s="144">
        <v>7.2368421052631575</v>
      </c>
      <c r="G158" s="144">
        <v>7.2368421052631575</v>
      </c>
      <c r="H158" s="144">
        <v>7.2368421052631575</v>
      </c>
      <c r="I158" s="144">
        <v>7.2368421052631575</v>
      </c>
      <c r="J158" s="144">
        <v>7.2368421052631575</v>
      </c>
      <c r="K158" s="144">
        <v>7.2368421052631575</v>
      </c>
      <c r="L158" s="144">
        <v>7.2368421052631575</v>
      </c>
      <c r="M158" s="144">
        <v>7.2368421052631575</v>
      </c>
      <c r="N158" s="144">
        <v>7.2368421052631575</v>
      </c>
      <c r="O158" s="144">
        <v>7.2368421052631575</v>
      </c>
      <c r="P158" s="144">
        <v>7.2368421052631575</v>
      </c>
      <c r="Q158" s="144">
        <v>7.2368421052631575</v>
      </c>
      <c r="R158" s="144">
        <v>7.2368421052631575</v>
      </c>
      <c r="S158" s="144">
        <v>7.2368421052631575</v>
      </c>
      <c r="T158" s="144">
        <v>7.2368421052631575</v>
      </c>
      <c r="U158" s="144">
        <v>7.2368421052631575</v>
      </c>
      <c r="V158" s="144">
        <v>7.2368421052631575</v>
      </c>
      <c r="W158" s="144">
        <v>7.2368421052631575</v>
      </c>
      <c r="X158" s="144">
        <v>7.2368421052631575</v>
      </c>
      <c r="Y158" s="144">
        <v>7.2368421052631575</v>
      </c>
      <c r="Z158" s="144">
        <v>7.2368421052631575</v>
      </c>
      <c r="AA158" s="144">
        <v>7.2368421052631575</v>
      </c>
      <c r="AB158" s="144">
        <v>7.2368421052631575</v>
      </c>
      <c r="AC158" s="144">
        <v>7.2368421052631575</v>
      </c>
      <c r="AD158" s="144">
        <v>7.2368421052631575</v>
      </c>
      <c r="AE158" s="144">
        <v>7.2368421052631575</v>
      </c>
      <c r="AF158" s="144">
        <v>7.2368421052631575</v>
      </c>
      <c r="AG158" s="144">
        <v>7.2368421052631575</v>
      </c>
      <c r="AH158" s="144">
        <v>7.2368421052631575</v>
      </c>
      <c r="AI158" s="144">
        <v>7.2368421052631575</v>
      </c>
      <c r="AJ158" s="144">
        <v>7.2368421052631575</v>
      </c>
      <c r="AK158" s="144">
        <v>7.2368421052631575</v>
      </c>
      <c r="AL158" s="144">
        <v>7.2368421052631575</v>
      </c>
      <c r="AM158" s="144">
        <v>7.2368421052631575</v>
      </c>
      <c r="AN158" s="88"/>
      <c r="AO158" s="88"/>
      <c r="AP158" s="88"/>
      <c r="AQ158" s="88"/>
    </row>
    <row r="159" spans="1:43" s="59" customFormat="1" hidden="1" outlineLevel="1">
      <c r="A159" s="185" t="s">
        <v>304</v>
      </c>
      <c r="B159" s="122" t="s">
        <v>254</v>
      </c>
      <c r="C159" s="81"/>
      <c r="D159" s="89">
        <f>SUM(D160:D162)</f>
        <v>362485.41547277942</v>
      </c>
      <c r="E159" s="89">
        <f t="shared" ref="E159" si="400">SUM(E160:E162)</f>
        <v>366110.26962750719</v>
      </c>
      <c r="F159" s="89">
        <f t="shared" ref="F159" si="401">SUM(F160:F162)</f>
        <v>369771.37232378224</v>
      </c>
      <c r="G159" s="89">
        <f t="shared" ref="G159" si="402">SUM(G160:G162)</f>
        <v>373469.0860470201</v>
      </c>
      <c r="H159" s="89">
        <f t="shared" ref="H159" si="403">SUM(H160:H162)</f>
        <v>377203.77690749028</v>
      </c>
      <c r="I159" s="89">
        <f t="shared" ref="I159" si="404">SUM(I160:I162)</f>
        <v>380975.81467656518</v>
      </c>
      <c r="J159" s="89">
        <f t="shared" ref="J159" si="405">SUM(J160:J162)</f>
        <v>384785.57282333082</v>
      </c>
      <c r="K159" s="89">
        <f t="shared" ref="K159" si="406">SUM(K160:K162)</f>
        <v>388633.42855156417</v>
      </c>
      <c r="L159" s="89">
        <f t="shared" ref="L159" si="407">SUM(L160:L162)</f>
        <v>392519.76283707982</v>
      </c>
      <c r="M159" s="89">
        <f t="shared" ref="M159" si="408">SUM(M160:M162)</f>
        <v>396444.9604654506</v>
      </c>
      <c r="N159" s="89">
        <f t="shared" ref="N159" si="409">SUM(N160:N162)</f>
        <v>400409.41007010511</v>
      </c>
      <c r="O159" s="89">
        <f t="shared" ref="O159" si="410">SUM(O160:O162)</f>
        <v>404413.50417080621</v>
      </c>
      <c r="P159" s="89">
        <f t="shared" ref="P159" si="411">SUM(P160:P162)</f>
        <v>408457.63921251422</v>
      </c>
      <c r="Q159" s="89">
        <f t="shared" ref="Q159" si="412">SUM(Q160:Q162)</f>
        <v>412542.21560463938</v>
      </c>
      <c r="R159" s="89">
        <f t="shared" ref="R159" si="413">SUM(R160:R162)</f>
        <v>416667.63776068576</v>
      </c>
      <c r="S159" s="89">
        <f t="shared" ref="S159" si="414">SUM(S160:S162)</f>
        <v>420834.31413829263</v>
      </c>
      <c r="T159" s="89">
        <f t="shared" ref="T159" si="415">SUM(T160:T162)</f>
        <v>425042.65727967554</v>
      </c>
      <c r="U159" s="89">
        <f t="shared" ref="U159" si="416">SUM(U160:U162)</f>
        <v>429293.08385247225</v>
      </c>
      <c r="V159" s="89">
        <f t="shared" ref="V159" si="417">SUM(V160:V162)</f>
        <v>433586.01469099702</v>
      </c>
      <c r="W159" s="89">
        <f t="shared" ref="W159" si="418">SUM(W160:W162)</f>
        <v>437921.87483790703</v>
      </c>
      <c r="X159" s="89">
        <f t="shared" ref="X159" si="419">SUM(X160:X162)</f>
        <v>442301.09358628601</v>
      </c>
      <c r="Y159" s="89">
        <f t="shared" ref="Y159" si="420">SUM(Y160:Y162)</f>
        <v>446724.1045221489</v>
      </c>
      <c r="Z159" s="89">
        <f t="shared" ref="Z159" si="421">SUM(Z160:Z162)</f>
        <v>451191.34556737042</v>
      </c>
      <c r="AA159" s="89">
        <f t="shared" ref="AA159" si="422">SUM(AA160:AA162)</f>
        <v>455703.25902304408</v>
      </c>
      <c r="AB159" s="89">
        <f t="shared" ref="AB159" si="423">SUM(AB160:AB162)</f>
        <v>460260.29161327454</v>
      </c>
      <c r="AC159" s="89">
        <f t="shared" ref="AC159" si="424">SUM(AC160:AC162)</f>
        <v>464862.89452940738</v>
      </c>
      <c r="AD159" s="89">
        <f t="shared" ref="AD159" si="425">SUM(AD160:AD162)</f>
        <v>469511.52347470139</v>
      </c>
      <c r="AE159" s="89">
        <f t="shared" ref="AE159" si="426">SUM(AE160:AE162)</f>
        <v>474206.63870944845</v>
      </c>
      <c r="AF159" s="89">
        <f t="shared" ref="AF159" si="427">SUM(AF160:AF162)</f>
        <v>478948.70509654295</v>
      </c>
      <c r="AG159" s="89">
        <f t="shared" ref="AG159" si="428">SUM(AG160:AG162)</f>
        <v>483738.19214750838</v>
      </c>
      <c r="AH159" s="89">
        <f t="shared" ref="AH159" si="429">SUM(AH160:AH162)</f>
        <v>488575.57406898338</v>
      </c>
      <c r="AI159" s="89">
        <f t="shared" ref="AI159" si="430">SUM(AI160:AI162)</f>
        <v>493461.32980967325</v>
      </c>
      <c r="AJ159" s="89">
        <f t="shared" ref="AJ159" si="431">SUM(AJ160:AJ162)</f>
        <v>498395.94310777</v>
      </c>
      <c r="AK159" s="89">
        <f t="shared" ref="AK159" si="432">SUM(AK160:AK162)</f>
        <v>503379.90253884764</v>
      </c>
      <c r="AL159" s="89">
        <f t="shared" ref="AL159" si="433">SUM(AL160:AL162)</f>
        <v>508413.70156423619</v>
      </c>
      <c r="AM159" s="89">
        <f t="shared" ref="AM159" si="434">SUM(AM160:AM162)</f>
        <v>513497.8385798785</v>
      </c>
      <c r="AN159" s="88"/>
      <c r="AO159" s="83">
        <f t="shared" ref="AO159" si="435">SUM(D159:O159)</f>
        <v>4597222.3739734814</v>
      </c>
      <c r="AP159" s="83">
        <f t="shared" ref="AP159" si="436">SUM(P159:AA159)</f>
        <v>5180265.2400760334</v>
      </c>
      <c r="AQ159" s="83">
        <f t="shared" ref="AQ159" si="437">SUM(AB159:AM159)</f>
        <v>5837252.535240273</v>
      </c>
    </row>
    <row r="160" spans="1:43" s="59" customFormat="1" hidden="1" outlineLevel="1">
      <c r="A160" s="186" t="s">
        <v>288</v>
      </c>
      <c r="B160" s="122" t="s">
        <v>254</v>
      </c>
      <c r="C160" s="81"/>
      <c r="D160" s="89">
        <f>D152*D156</f>
        <v>257985.41547277939</v>
      </c>
      <c r="E160" s="89">
        <f t="shared" ref="E160:AM160" si="438">E152*E156</f>
        <v>260565.26962750716</v>
      </c>
      <c r="F160" s="89">
        <f t="shared" si="438"/>
        <v>263170.92232378223</v>
      </c>
      <c r="G160" s="89">
        <f t="shared" si="438"/>
        <v>265802.63154702005</v>
      </c>
      <c r="H160" s="89">
        <f t="shared" si="438"/>
        <v>268460.65786249028</v>
      </c>
      <c r="I160" s="89">
        <f t="shared" si="438"/>
        <v>271145.2644411152</v>
      </c>
      <c r="J160" s="89">
        <f t="shared" si="438"/>
        <v>273856.71708552632</v>
      </c>
      <c r="K160" s="89">
        <f t="shared" si="438"/>
        <v>276595.28425638162</v>
      </c>
      <c r="L160" s="89">
        <f t="shared" si="438"/>
        <v>279361.23709894548</v>
      </c>
      <c r="M160" s="89">
        <f t="shared" si="438"/>
        <v>282154.84946993488</v>
      </c>
      <c r="N160" s="89">
        <f t="shared" si="438"/>
        <v>284976.39796463423</v>
      </c>
      <c r="O160" s="89">
        <f t="shared" si="438"/>
        <v>287826.16194428061</v>
      </c>
      <c r="P160" s="89">
        <f t="shared" si="438"/>
        <v>290704.42356372339</v>
      </c>
      <c r="Q160" s="89">
        <f t="shared" si="438"/>
        <v>293611.46779936063</v>
      </c>
      <c r="R160" s="89">
        <f t="shared" si="438"/>
        <v>296547.58247735421</v>
      </c>
      <c r="S160" s="89">
        <f t="shared" si="438"/>
        <v>299513.05830212776</v>
      </c>
      <c r="T160" s="89">
        <f t="shared" si="438"/>
        <v>302508.18888514902</v>
      </c>
      <c r="U160" s="89">
        <f t="shared" si="438"/>
        <v>305533.2707740005</v>
      </c>
      <c r="V160" s="89">
        <f t="shared" si="438"/>
        <v>308588.60348174052</v>
      </c>
      <c r="W160" s="89">
        <f t="shared" si="438"/>
        <v>311674.48951655795</v>
      </c>
      <c r="X160" s="89">
        <f t="shared" si="438"/>
        <v>314791.2344117235</v>
      </c>
      <c r="Y160" s="89">
        <f t="shared" si="438"/>
        <v>317939.14675584075</v>
      </c>
      <c r="Z160" s="89">
        <f t="shared" si="438"/>
        <v>321118.53822339914</v>
      </c>
      <c r="AA160" s="89">
        <f t="shared" si="438"/>
        <v>324329.72360563313</v>
      </c>
      <c r="AB160" s="89">
        <f t="shared" si="438"/>
        <v>327573.02084168949</v>
      </c>
      <c r="AC160" s="89">
        <f t="shared" si="438"/>
        <v>330848.75105010642</v>
      </c>
      <c r="AD160" s="89">
        <f t="shared" si="438"/>
        <v>334157.23856060748</v>
      </c>
      <c r="AE160" s="89">
        <f t="shared" si="438"/>
        <v>337498.81094621355</v>
      </c>
      <c r="AF160" s="89">
        <f t="shared" si="438"/>
        <v>340873.79905567568</v>
      </c>
      <c r="AG160" s="89">
        <f t="shared" si="438"/>
        <v>344282.53704623244</v>
      </c>
      <c r="AH160" s="89">
        <f t="shared" si="438"/>
        <v>347725.36241669476</v>
      </c>
      <c r="AI160" s="89">
        <f t="shared" si="438"/>
        <v>351202.6160408617</v>
      </c>
      <c r="AJ160" s="89">
        <f t="shared" si="438"/>
        <v>354714.64220127033</v>
      </c>
      <c r="AK160" s="89">
        <f t="shared" si="438"/>
        <v>358261.78862328298</v>
      </c>
      <c r="AL160" s="89">
        <f t="shared" si="438"/>
        <v>361844.40650951589</v>
      </c>
      <c r="AM160" s="89">
        <f t="shared" si="438"/>
        <v>365462.85057461099</v>
      </c>
      <c r="AN160" s="88"/>
      <c r="AO160" s="83">
        <f t="shared" ref="AO160:AO162" si="439">SUM(D160:O160)</f>
        <v>3271900.8090943974</v>
      </c>
      <c r="AP160" s="83">
        <f t="shared" ref="AP160:AP162" si="440">SUM(P160:AA160)</f>
        <v>3686859.7277966109</v>
      </c>
      <c r="AQ160" s="83">
        <f t="shared" ref="AQ160:AQ162" si="441">SUM(AB160:AM160)</f>
        <v>4154445.8238667622</v>
      </c>
    </row>
    <row r="161" spans="1:43" s="59" customFormat="1" hidden="1" outlineLevel="1">
      <c r="A161" s="186" t="s">
        <v>289</v>
      </c>
      <c r="B161" s="122" t="s">
        <v>254</v>
      </c>
      <c r="C161" s="81"/>
      <c r="D161" s="89">
        <f>D153*D157</f>
        <v>77000</v>
      </c>
      <c r="E161" s="89">
        <f t="shared" ref="E161:AM161" si="442">E153*E157</f>
        <v>77770</v>
      </c>
      <c r="F161" s="89">
        <f t="shared" si="442"/>
        <v>78547.700000000012</v>
      </c>
      <c r="G161" s="89">
        <f t="shared" si="442"/>
        <v>79333.177000000011</v>
      </c>
      <c r="H161" s="89">
        <f t="shared" si="442"/>
        <v>80126.50877</v>
      </c>
      <c r="I161" s="89">
        <f t="shared" si="442"/>
        <v>80927.773857699998</v>
      </c>
      <c r="J161" s="89">
        <f t="shared" si="442"/>
        <v>81737.051596277</v>
      </c>
      <c r="K161" s="89">
        <f t="shared" si="442"/>
        <v>82554.422112239772</v>
      </c>
      <c r="L161" s="89">
        <f t="shared" si="442"/>
        <v>83379.966333362172</v>
      </c>
      <c r="M161" s="89">
        <f t="shared" si="442"/>
        <v>84213.765996695787</v>
      </c>
      <c r="N161" s="89">
        <f t="shared" si="442"/>
        <v>85055.903656662747</v>
      </c>
      <c r="O161" s="89">
        <f t="shared" si="442"/>
        <v>85906.462693229376</v>
      </c>
      <c r="P161" s="89">
        <f t="shared" si="442"/>
        <v>86765.527320161666</v>
      </c>
      <c r="Q161" s="89">
        <f t="shared" si="442"/>
        <v>87633.182593363279</v>
      </c>
      <c r="R161" s="89">
        <f t="shared" si="442"/>
        <v>88509.514419296916</v>
      </c>
      <c r="S161" s="89">
        <f t="shared" si="442"/>
        <v>89394.609563489896</v>
      </c>
      <c r="T161" s="89">
        <f t="shared" si="442"/>
        <v>90288.555659124788</v>
      </c>
      <c r="U161" s="89">
        <f t="shared" si="442"/>
        <v>91191.44121571604</v>
      </c>
      <c r="V161" s="89">
        <f t="shared" si="442"/>
        <v>92103.355627873214</v>
      </c>
      <c r="W161" s="89">
        <f t="shared" si="442"/>
        <v>93024.389184151951</v>
      </c>
      <c r="X161" s="89">
        <f t="shared" si="442"/>
        <v>93954.633075993464</v>
      </c>
      <c r="Y161" s="89">
        <f t="shared" si="442"/>
        <v>94894.179406753407</v>
      </c>
      <c r="Z161" s="89">
        <f t="shared" si="442"/>
        <v>95843.12120082094</v>
      </c>
      <c r="AA161" s="89">
        <f t="shared" si="442"/>
        <v>96801.552412829144</v>
      </c>
      <c r="AB161" s="89">
        <f t="shared" si="442"/>
        <v>97769.567936957435</v>
      </c>
      <c r="AC161" s="89">
        <f t="shared" si="442"/>
        <v>98747.263616327007</v>
      </c>
      <c r="AD161" s="89">
        <f t="shared" si="442"/>
        <v>99734.736252490271</v>
      </c>
      <c r="AE161" s="89">
        <f t="shared" si="442"/>
        <v>100732.08361501519</v>
      </c>
      <c r="AF161" s="89">
        <f t="shared" si="442"/>
        <v>101739.40445116533</v>
      </c>
      <c r="AG161" s="89">
        <f t="shared" si="442"/>
        <v>102756.79849567698</v>
      </c>
      <c r="AH161" s="89">
        <f t="shared" si="442"/>
        <v>103784.36648063375</v>
      </c>
      <c r="AI161" s="89">
        <f t="shared" si="442"/>
        <v>104822.2101454401</v>
      </c>
      <c r="AJ161" s="89">
        <f t="shared" si="442"/>
        <v>105870.4322468945</v>
      </c>
      <c r="AK161" s="89">
        <f t="shared" si="442"/>
        <v>106929.13656936346</v>
      </c>
      <c r="AL161" s="89">
        <f t="shared" si="442"/>
        <v>107998.42793505709</v>
      </c>
      <c r="AM161" s="89">
        <f t="shared" si="442"/>
        <v>109078.41221440765</v>
      </c>
      <c r="AN161" s="88"/>
      <c r="AO161" s="83">
        <f t="shared" si="439"/>
        <v>976552.7320161669</v>
      </c>
      <c r="AP161" s="83">
        <f t="shared" si="440"/>
        <v>1100404.0616795749</v>
      </c>
      <c r="AQ161" s="83">
        <f t="shared" si="441"/>
        <v>1239962.8399594286</v>
      </c>
    </row>
    <row r="162" spans="1:43" s="59" customFormat="1" hidden="1" outlineLevel="1">
      <c r="A162" s="186" t="s">
        <v>290</v>
      </c>
      <c r="B162" s="122" t="s">
        <v>254</v>
      </c>
      <c r="C162" s="81"/>
      <c r="D162" s="89">
        <f>D154*D158</f>
        <v>27500</v>
      </c>
      <c r="E162" s="89">
        <f t="shared" ref="E162:AM162" si="443">E154*E158</f>
        <v>27775</v>
      </c>
      <c r="F162" s="89">
        <f t="shared" si="443"/>
        <v>28052.75</v>
      </c>
      <c r="G162" s="89">
        <f t="shared" si="443"/>
        <v>28333.2775</v>
      </c>
      <c r="H162" s="89">
        <f t="shared" si="443"/>
        <v>28616.610274999999</v>
      </c>
      <c r="I162" s="89">
        <f t="shared" si="443"/>
        <v>28902.77637775</v>
      </c>
      <c r="J162" s="89">
        <f t="shared" si="443"/>
        <v>29191.804141527497</v>
      </c>
      <c r="K162" s="89">
        <f t="shared" si="443"/>
        <v>29483.722182942773</v>
      </c>
      <c r="L162" s="89">
        <f t="shared" si="443"/>
        <v>29778.559404772197</v>
      </c>
      <c r="M162" s="89">
        <f t="shared" si="443"/>
        <v>30076.344998819921</v>
      </c>
      <c r="N162" s="89">
        <f t="shared" si="443"/>
        <v>30377.108448808118</v>
      </c>
      <c r="O162" s="89">
        <f t="shared" si="443"/>
        <v>30680.8795332962</v>
      </c>
      <c r="P162" s="89">
        <f t="shared" si="443"/>
        <v>30987.688328629163</v>
      </c>
      <c r="Q162" s="89">
        <f t="shared" si="443"/>
        <v>31297.565211915451</v>
      </c>
      <c r="R162" s="89">
        <f t="shared" si="443"/>
        <v>31610.540864034603</v>
      </c>
      <c r="S162" s="89">
        <f t="shared" si="443"/>
        <v>31926.646272674952</v>
      </c>
      <c r="T162" s="89">
        <f t="shared" si="443"/>
        <v>32245.9127354017</v>
      </c>
      <c r="U162" s="89">
        <f t="shared" si="443"/>
        <v>32568.371862755717</v>
      </c>
      <c r="V162" s="89">
        <f t="shared" si="443"/>
        <v>32894.055581383276</v>
      </c>
      <c r="W162" s="89">
        <f t="shared" si="443"/>
        <v>33222.996137197108</v>
      </c>
      <c r="X162" s="89">
        <f t="shared" si="443"/>
        <v>33555.226098569074</v>
      </c>
      <c r="Y162" s="89">
        <f t="shared" si="443"/>
        <v>33890.778359554766</v>
      </c>
      <c r="Z162" s="89">
        <f t="shared" si="443"/>
        <v>34229.68614315032</v>
      </c>
      <c r="AA162" s="89">
        <f t="shared" si="443"/>
        <v>34571.983004581823</v>
      </c>
      <c r="AB162" s="89">
        <f t="shared" si="443"/>
        <v>34917.702834627642</v>
      </c>
      <c r="AC162" s="89">
        <f t="shared" si="443"/>
        <v>35266.879862973918</v>
      </c>
      <c r="AD162" s="89">
        <f t="shared" si="443"/>
        <v>35619.548661603658</v>
      </c>
      <c r="AE162" s="89">
        <f t="shared" si="443"/>
        <v>35975.744148219695</v>
      </c>
      <c r="AF162" s="89">
        <f t="shared" si="443"/>
        <v>36335.501589701889</v>
      </c>
      <c r="AG162" s="89">
        <f t="shared" si="443"/>
        <v>36698.856605598914</v>
      </c>
      <c r="AH162" s="89">
        <f t="shared" si="443"/>
        <v>37065.845171654903</v>
      </c>
      <c r="AI162" s="89">
        <f t="shared" si="443"/>
        <v>37436.503623371449</v>
      </c>
      <c r="AJ162" s="89">
        <f t="shared" si="443"/>
        <v>37810.868659605163</v>
      </c>
      <c r="AK162" s="89">
        <f t="shared" si="443"/>
        <v>38188.977346201209</v>
      </c>
      <c r="AL162" s="89">
        <f t="shared" si="443"/>
        <v>38570.86711966322</v>
      </c>
      <c r="AM162" s="89">
        <f t="shared" si="443"/>
        <v>38956.575790859853</v>
      </c>
      <c r="AN162" s="88"/>
      <c r="AO162" s="83">
        <f t="shared" si="439"/>
        <v>348768.83286291675</v>
      </c>
      <c r="AP162" s="83">
        <f t="shared" si="440"/>
        <v>393001.45059984794</v>
      </c>
      <c r="AQ162" s="83">
        <f t="shared" si="441"/>
        <v>442843.87141408148</v>
      </c>
    </row>
    <row r="163" spans="1:43" s="59" customFormat="1" hidden="1" outlineLevel="1">
      <c r="A163" s="147" t="s">
        <v>305</v>
      </c>
      <c r="B163" s="122"/>
      <c r="C163" s="81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G163" s="89"/>
      <c r="AH163" s="89"/>
      <c r="AI163" s="89"/>
      <c r="AJ163" s="89"/>
      <c r="AK163" s="89"/>
      <c r="AL163" s="89"/>
      <c r="AM163" s="89"/>
      <c r="AN163" s="88"/>
      <c r="AO163" s="88"/>
      <c r="AP163" s="88"/>
      <c r="AQ163" s="88"/>
    </row>
    <row r="164" spans="1:43" s="59" customFormat="1" hidden="1" outlineLevel="1">
      <c r="A164" s="186" t="s">
        <v>288</v>
      </c>
      <c r="B164" s="122" t="s">
        <v>168</v>
      </c>
      <c r="C164" s="81"/>
      <c r="D164" s="202">
        <v>2.3809523809523808E-2</v>
      </c>
      <c r="E164" s="202">
        <v>2.0000000000000001E-4</v>
      </c>
      <c r="F164" s="202">
        <v>2.0000000000000001E-4</v>
      </c>
      <c r="G164" s="202">
        <v>2.0000000000000001E-4</v>
      </c>
      <c r="H164" s="202">
        <v>2.0000000000000001E-4</v>
      </c>
      <c r="I164" s="202">
        <v>2.0000000000000001E-4</v>
      </c>
      <c r="J164" s="202">
        <v>2.0000000000000001E-4</v>
      </c>
      <c r="K164" s="202">
        <v>2.0000000000000001E-4</v>
      </c>
      <c r="L164" s="202">
        <v>2.0000000000000001E-4</v>
      </c>
      <c r="M164" s="202">
        <v>2.0000000000000001E-4</v>
      </c>
      <c r="N164" s="202">
        <v>2.0000000000000001E-4</v>
      </c>
      <c r="O164" s="202">
        <v>2.0000000000000001E-4</v>
      </c>
      <c r="P164" s="202">
        <v>2.0000000000000001E-4</v>
      </c>
      <c r="Q164" s="202">
        <v>2.0000000000000001E-4</v>
      </c>
      <c r="R164" s="202">
        <v>2.0000000000000001E-4</v>
      </c>
      <c r="S164" s="202">
        <v>2.0000000000000001E-4</v>
      </c>
      <c r="T164" s="202">
        <v>2.0000000000000001E-4</v>
      </c>
      <c r="U164" s="202">
        <v>2.0000000000000001E-4</v>
      </c>
      <c r="V164" s="202">
        <v>2.0000000000000001E-4</v>
      </c>
      <c r="W164" s="202">
        <v>2.0000000000000001E-4</v>
      </c>
      <c r="X164" s="202">
        <v>2.0000000000000001E-4</v>
      </c>
      <c r="Y164" s="202">
        <v>2.0000000000000001E-4</v>
      </c>
      <c r="Z164" s="202">
        <v>2.0000000000000001E-4</v>
      </c>
      <c r="AA164" s="202">
        <v>2.0000000000000001E-4</v>
      </c>
      <c r="AB164" s="202">
        <v>2.0000000000000001E-4</v>
      </c>
      <c r="AC164" s="202">
        <v>2.0000000000000001E-4</v>
      </c>
      <c r="AD164" s="202">
        <v>2.0000000000000001E-4</v>
      </c>
      <c r="AE164" s="202">
        <v>2.0000000000000001E-4</v>
      </c>
      <c r="AF164" s="202">
        <v>2.0000000000000001E-4</v>
      </c>
      <c r="AG164" s="202">
        <v>2.0000000000000001E-4</v>
      </c>
      <c r="AH164" s="202">
        <v>2.0000000000000001E-4</v>
      </c>
      <c r="AI164" s="202">
        <v>2.0000000000000001E-4</v>
      </c>
      <c r="AJ164" s="202">
        <v>2.0000000000000001E-4</v>
      </c>
      <c r="AK164" s="202">
        <v>2.0000000000000001E-4</v>
      </c>
      <c r="AL164" s="202">
        <v>2.0000000000000001E-4</v>
      </c>
      <c r="AM164" s="202">
        <v>2.0000000000000001E-4</v>
      </c>
      <c r="AN164" s="88"/>
      <c r="AO164" s="88"/>
      <c r="AP164" s="88"/>
      <c r="AQ164" s="88"/>
    </row>
    <row r="165" spans="1:43" s="59" customFormat="1" hidden="1" outlineLevel="1">
      <c r="A165" s="186" t="s">
        <v>289</v>
      </c>
      <c r="B165" s="122" t="s">
        <v>168</v>
      </c>
      <c r="C165" s="81"/>
      <c r="D165" s="133">
        <v>3.0000000000000001E-3</v>
      </c>
      <c r="E165" s="133">
        <v>0.01</v>
      </c>
      <c r="F165" s="133">
        <v>0.01</v>
      </c>
      <c r="G165" s="133">
        <v>0.01</v>
      </c>
      <c r="H165" s="133">
        <v>0.01</v>
      </c>
      <c r="I165" s="133">
        <v>0.01</v>
      </c>
      <c r="J165" s="133">
        <v>0.01</v>
      </c>
      <c r="K165" s="133">
        <v>0.01</v>
      </c>
      <c r="L165" s="133">
        <v>0.01</v>
      </c>
      <c r="M165" s="133">
        <v>0.01</v>
      </c>
      <c r="N165" s="133">
        <v>0.01</v>
      </c>
      <c r="O165" s="133">
        <v>0.01</v>
      </c>
      <c r="P165" s="133">
        <v>0.01</v>
      </c>
      <c r="Q165" s="133">
        <v>0.01</v>
      </c>
      <c r="R165" s="133">
        <v>0.01</v>
      </c>
      <c r="S165" s="133">
        <v>0.01</v>
      </c>
      <c r="T165" s="133">
        <v>0.01</v>
      </c>
      <c r="U165" s="133">
        <v>0.01</v>
      </c>
      <c r="V165" s="133">
        <v>0.01</v>
      </c>
      <c r="W165" s="133">
        <v>0.01</v>
      </c>
      <c r="X165" s="133">
        <v>0.01</v>
      </c>
      <c r="Y165" s="133">
        <v>0.01</v>
      </c>
      <c r="Z165" s="133">
        <v>0.01</v>
      </c>
      <c r="AA165" s="133">
        <v>0.01</v>
      </c>
      <c r="AB165" s="133">
        <v>0.01</v>
      </c>
      <c r="AC165" s="133">
        <v>0.01</v>
      </c>
      <c r="AD165" s="133">
        <v>0.01</v>
      </c>
      <c r="AE165" s="133">
        <v>0.01</v>
      </c>
      <c r="AF165" s="133">
        <v>0.01</v>
      </c>
      <c r="AG165" s="133">
        <v>0.01</v>
      </c>
      <c r="AH165" s="133">
        <v>0.01</v>
      </c>
      <c r="AI165" s="133">
        <v>0.01</v>
      </c>
      <c r="AJ165" s="133">
        <v>0.01</v>
      </c>
      <c r="AK165" s="133">
        <v>0.01</v>
      </c>
      <c r="AL165" s="133">
        <v>0.01</v>
      </c>
      <c r="AM165" s="133">
        <v>0.01</v>
      </c>
      <c r="AN165" s="88"/>
      <c r="AO165" s="88"/>
      <c r="AP165" s="88"/>
      <c r="AQ165" s="88"/>
    </row>
    <row r="166" spans="1:43" hidden="1" outlineLevel="1">
      <c r="A166" s="186" t="s">
        <v>290</v>
      </c>
      <c r="B166" s="122" t="s">
        <v>168</v>
      </c>
      <c r="C166" s="81"/>
      <c r="D166" s="133">
        <v>6.0000000000000001E-3</v>
      </c>
      <c r="E166" s="133">
        <v>0.01</v>
      </c>
      <c r="F166" s="133">
        <v>0.01</v>
      </c>
      <c r="G166" s="133">
        <v>0.01</v>
      </c>
      <c r="H166" s="133">
        <v>0.01</v>
      </c>
      <c r="I166" s="133">
        <v>0.01</v>
      </c>
      <c r="J166" s="133">
        <v>0.01</v>
      </c>
      <c r="K166" s="133">
        <v>0.01</v>
      </c>
      <c r="L166" s="133">
        <v>0.01</v>
      </c>
      <c r="M166" s="133">
        <v>0.01</v>
      </c>
      <c r="N166" s="133">
        <v>0.01</v>
      </c>
      <c r="O166" s="133">
        <v>0.01</v>
      </c>
      <c r="P166" s="133">
        <v>0.01</v>
      </c>
      <c r="Q166" s="133">
        <v>0.01</v>
      </c>
      <c r="R166" s="133">
        <v>0.01</v>
      </c>
      <c r="S166" s="133">
        <v>0.01</v>
      </c>
      <c r="T166" s="133">
        <v>0.01</v>
      </c>
      <c r="U166" s="133">
        <v>0.01</v>
      </c>
      <c r="V166" s="133">
        <v>0.01</v>
      </c>
      <c r="W166" s="133">
        <v>0.01</v>
      </c>
      <c r="X166" s="133">
        <v>0.01</v>
      </c>
      <c r="Y166" s="133">
        <v>0.01</v>
      </c>
      <c r="Z166" s="133">
        <v>0.01</v>
      </c>
      <c r="AA166" s="133">
        <v>0.01</v>
      </c>
      <c r="AB166" s="133">
        <v>0.01</v>
      </c>
      <c r="AC166" s="133">
        <v>0.01</v>
      </c>
      <c r="AD166" s="133">
        <v>0.01</v>
      </c>
      <c r="AE166" s="133">
        <v>0.01</v>
      </c>
      <c r="AF166" s="133">
        <v>0.01</v>
      </c>
      <c r="AG166" s="133">
        <v>0.01</v>
      </c>
      <c r="AH166" s="133">
        <v>0.01</v>
      </c>
      <c r="AI166" s="133">
        <v>0.01</v>
      </c>
      <c r="AJ166" s="133">
        <v>0.01</v>
      </c>
      <c r="AK166" s="133">
        <v>0.01</v>
      </c>
      <c r="AL166" s="133">
        <v>0.01</v>
      </c>
      <c r="AM166" s="133">
        <v>0.01</v>
      </c>
      <c r="AN166" s="89"/>
      <c r="AO166" s="89"/>
      <c r="AP166" s="89"/>
      <c r="AQ166" s="89"/>
    </row>
    <row r="167" spans="1:43" hidden="1" outlineLevel="1">
      <c r="A167" s="147" t="s">
        <v>306</v>
      </c>
      <c r="B167" s="122" t="s">
        <v>254</v>
      </c>
      <c r="C167" s="81"/>
      <c r="D167" s="89">
        <f>D160*D164+D161*D165</f>
        <v>6373.5098922090328</v>
      </c>
      <c r="E167" s="89">
        <f t="shared" ref="E167:AM167" si="444">E160*E164+E161*E165</f>
        <v>829.81305392550144</v>
      </c>
      <c r="F167" s="89">
        <f t="shared" si="444"/>
        <v>838.11118446475655</v>
      </c>
      <c r="G167" s="89">
        <f t="shared" si="444"/>
        <v>846.49229630940408</v>
      </c>
      <c r="H167" s="89">
        <f t="shared" si="444"/>
        <v>854.95721927249804</v>
      </c>
      <c r="I167" s="89">
        <f t="shared" si="444"/>
        <v>863.50679146522305</v>
      </c>
      <c r="J167" s="89">
        <f t="shared" si="444"/>
        <v>872.14185937987531</v>
      </c>
      <c r="K167" s="89">
        <f t="shared" si="444"/>
        <v>880.86327797367403</v>
      </c>
      <c r="L167" s="89">
        <f t="shared" si="444"/>
        <v>889.67191075341088</v>
      </c>
      <c r="M167" s="89">
        <f t="shared" si="444"/>
        <v>898.56862986094495</v>
      </c>
      <c r="N167" s="89">
        <f t="shared" si="444"/>
        <v>907.55431615955433</v>
      </c>
      <c r="O167" s="89">
        <f t="shared" si="444"/>
        <v>916.62985932114987</v>
      </c>
      <c r="P167" s="89">
        <f t="shared" si="444"/>
        <v>925.79615791436129</v>
      </c>
      <c r="Q167" s="89">
        <f t="shared" si="444"/>
        <v>935.05411949350491</v>
      </c>
      <c r="R167" s="89">
        <f t="shared" si="444"/>
        <v>944.40466068844</v>
      </c>
      <c r="S167" s="89">
        <f t="shared" si="444"/>
        <v>953.84870729532452</v>
      </c>
      <c r="T167" s="89">
        <f t="shared" si="444"/>
        <v>963.38719436827773</v>
      </c>
      <c r="U167" s="89">
        <f t="shared" si="444"/>
        <v>973.02106631196057</v>
      </c>
      <c r="V167" s="89">
        <f t="shared" si="444"/>
        <v>982.75127697508026</v>
      </c>
      <c r="W167" s="89">
        <f t="shared" si="444"/>
        <v>992.57878974483106</v>
      </c>
      <c r="X167" s="89">
        <f t="shared" si="444"/>
        <v>1002.5045776422794</v>
      </c>
      <c r="Y167" s="89">
        <f t="shared" si="444"/>
        <v>1012.5296234187022</v>
      </c>
      <c r="Z167" s="89">
        <f t="shared" si="444"/>
        <v>1022.6549196528892</v>
      </c>
      <c r="AA167" s="89">
        <f t="shared" si="444"/>
        <v>1032.8814688494181</v>
      </c>
      <c r="AB167" s="89">
        <f t="shared" si="444"/>
        <v>1043.2102835379123</v>
      </c>
      <c r="AC167" s="89">
        <f t="shared" si="444"/>
        <v>1053.6423863732914</v>
      </c>
      <c r="AD167" s="89">
        <f t="shared" si="444"/>
        <v>1064.1788102370242</v>
      </c>
      <c r="AE167" s="89">
        <f t="shared" si="444"/>
        <v>1074.8205983393946</v>
      </c>
      <c r="AF167" s="89">
        <f t="shared" si="444"/>
        <v>1085.5688043227885</v>
      </c>
      <c r="AG167" s="89">
        <f t="shared" si="444"/>
        <v>1096.4244923660162</v>
      </c>
      <c r="AH167" s="89">
        <f t="shared" si="444"/>
        <v>1107.3887372896766</v>
      </c>
      <c r="AI167" s="89">
        <f t="shared" si="444"/>
        <v>1118.4626246625733</v>
      </c>
      <c r="AJ167" s="89">
        <f t="shared" si="444"/>
        <v>1129.6472509091991</v>
      </c>
      <c r="AK167" s="89">
        <f t="shared" si="444"/>
        <v>1140.9437234182913</v>
      </c>
      <c r="AL167" s="89">
        <f t="shared" si="444"/>
        <v>1152.3531606524741</v>
      </c>
      <c r="AM167" s="89">
        <f t="shared" si="444"/>
        <v>1163.8766922589987</v>
      </c>
      <c r="AN167" s="89"/>
      <c r="AO167" s="83">
        <f t="shared" ref="AO167" si="445">SUM(D167:O167)</f>
        <v>15971.820291095028</v>
      </c>
      <c r="AP167" s="83">
        <f t="shared" ref="AP167" si="446">SUM(P167:AA167)</f>
        <v>11741.41256235507</v>
      </c>
      <c r="AQ167" s="83">
        <f t="shared" ref="AQ167" si="447">SUM(AB167:AM167)</f>
        <v>13230.517564367639</v>
      </c>
    </row>
    <row r="168" spans="1:43" hidden="1" outlineLevel="1">
      <c r="A168" s="186" t="s">
        <v>288</v>
      </c>
      <c r="B168" s="122" t="s">
        <v>254</v>
      </c>
      <c r="C168" s="81"/>
      <c r="D168" s="89">
        <f>D160*D164</f>
        <v>6142.5098922090328</v>
      </c>
      <c r="E168" s="89">
        <f t="shared" ref="E168:AM168" si="448">E160*E164</f>
        <v>52.113053925501433</v>
      </c>
      <c r="F168" s="89">
        <f t="shared" si="448"/>
        <v>52.634184464756451</v>
      </c>
      <c r="G168" s="89">
        <f t="shared" si="448"/>
        <v>53.160526309404013</v>
      </c>
      <c r="H168" s="89">
        <f t="shared" si="448"/>
        <v>53.692131572498056</v>
      </c>
      <c r="I168" s="89">
        <f t="shared" si="448"/>
        <v>54.229052888223045</v>
      </c>
      <c r="J168" s="89">
        <f t="shared" si="448"/>
        <v>54.771343417105271</v>
      </c>
      <c r="K168" s="89">
        <f t="shared" si="448"/>
        <v>55.319056851276329</v>
      </c>
      <c r="L168" s="89">
        <f t="shared" si="448"/>
        <v>55.872247419789097</v>
      </c>
      <c r="M168" s="89">
        <f t="shared" si="448"/>
        <v>56.430969893986976</v>
      </c>
      <c r="N168" s="89">
        <f t="shared" si="448"/>
        <v>56.995279592926849</v>
      </c>
      <c r="O168" s="89">
        <f t="shared" si="448"/>
        <v>57.565232388856124</v>
      </c>
      <c r="P168" s="89">
        <f t="shared" si="448"/>
        <v>58.140884712744679</v>
      </c>
      <c r="Q168" s="89">
        <f t="shared" si="448"/>
        <v>58.722293559872128</v>
      </c>
      <c r="R168" s="89">
        <f t="shared" si="448"/>
        <v>59.309516495470845</v>
      </c>
      <c r="S168" s="89">
        <f t="shared" si="448"/>
        <v>59.902611660425556</v>
      </c>
      <c r="T168" s="89">
        <f t="shared" si="448"/>
        <v>60.501637777029806</v>
      </c>
      <c r="U168" s="89">
        <f t="shared" si="448"/>
        <v>61.106654154800104</v>
      </c>
      <c r="V168" s="89">
        <f t="shared" si="448"/>
        <v>61.717720696348103</v>
      </c>
      <c r="W168" s="89">
        <f t="shared" si="448"/>
        <v>62.334897903311592</v>
      </c>
      <c r="X168" s="89">
        <f t="shared" si="448"/>
        <v>62.958246882344703</v>
      </c>
      <c r="Y168" s="89">
        <f t="shared" si="448"/>
        <v>63.587829351168153</v>
      </c>
      <c r="Z168" s="89">
        <f t="shared" si="448"/>
        <v>64.223707644679834</v>
      </c>
      <c r="AA168" s="89">
        <f t="shared" si="448"/>
        <v>64.865944721126624</v>
      </c>
      <c r="AB168" s="89">
        <f t="shared" si="448"/>
        <v>65.514604168337897</v>
      </c>
      <c r="AC168" s="89">
        <f t="shared" si="448"/>
        <v>66.169750210021292</v>
      </c>
      <c r="AD168" s="89">
        <f t="shared" si="448"/>
        <v>66.831447712121502</v>
      </c>
      <c r="AE168" s="89">
        <f t="shared" si="448"/>
        <v>67.499762189242716</v>
      </c>
      <c r="AF168" s="89">
        <f t="shared" si="448"/>
        <v>68.174759811135146</v>
      </c>
      <c r="AG168" s="89">
        <f t="shared" si="448"/>
        <v>68.85650740924649</v>
      </c>
      <c r="AH168" s="89">
        <f t="shared" si="448"/>
        <v>69.545072483338956</v>
      </c>
      <c r="AI168" s="89">
        <f t="shared" si="448"/>
        <v>70.240523208172348</v>
      </c>
      <c r="AJ168" s="89">
        <f t="shared" si="448"/>
        <v>70.942928440254065</v>
      </c>
      <c r="AK168" s="89">
        <f t="shared" si="448"/>
        <v>71.652357724656596</v>
      </c>
      <c r="AL168" s="89">
        <f t="shared" si="448"/>
        <v>72.368881301903187</v>
      </c>
      <c r="AM168" s="89">
        <f t="shared" si="448"/>
        <v>73.092570114922196</v>
      </c>
      <c r="AN168" s="89"/>
      <c r="AO168" s="83"/>
      <c r="AP168" s="83"/>
      <c r="AQ168" s="83"/>
    </row>
    <row r="169" spans="1:43" hidden="1" outlineLevel="1">
      <c r="A169" s="186" t="s">
        <v>289</v>
      </c>
      <c r="B169" s="122" t="s">
        <v>254</v>
      </c>
      <c r="C169" s="81"/>
      <c r="D169" s="89">
        <f>D161*D165</f>
        <v>231</v>
      </c>
      <c r="E169" s="89">
        <f t="shared" ref="E169:AM169" si="449">E161*E165</f>
        <v>777.7</v>
      </c>
      <c r="F169" s="89">
        <f t="shared" si="449"/>
        <v>785.47700000000009</v>
      </c>
      <c r="G169" s="89">
        <f t="shared" si="449"/>
        <v>793.33177000000012</v>
      </c>
      <c r="H169" s="89">
        <f t="shared" si="449"/>
        <v>801.26508769999998</v>
      </c>
      <c r="I169" s="89">
        <f t="shared" si="449"/>
        <v>809.27773857700004</v>
      </c>
      <c r="J169" s="89">
        <f t="shared" si="449"/>
        <v>817.37051596277001</v>
      </c>
      <c r="K169" s="89">
        <f t="shared" si="449"/>
        <v>825.54422112239774</v>
      </c>
      <c r="L169" s="89">
        <f t="shared" si="449"/>
        <v>833.79966333362177</v>
      </c>
      <c r="M169" s="89">
        <f t="shared" si="449"/>
        <v>842.13765996695793</v>
      </c>
      <c r="N169" s="89">
        <f t="shared" si="449"/>
        <v>850.55903656662747</v>
      </c>
      <c r="O169" s="89">
        <f t="shared" si="449"/>
        <v>859.06462693229378</v>
      </c>
      <c r="P169" s="89">
        <f t="shared" si="449"/>
        <v>867.65527320161664</v>
      </c>
      <c r="Q169" s="89">
        <f t="shared" si="449"/>
        <v>876.33182593363279</v>
      </c>
      <c r="R169" s="89">
        <f t="shared" si="449"/>
        <v>885.0951441929692</v>
      </c>
      <c r="S169" s="89">
        <f t="shared" si="449"/>
        <v>893.94609563489894</v>
      </c>
      <c r="T169" s="89">
        <f t="shared" si="449"/>
        <v>902.88555659124791</v>
      </c>
      <c r="U169" s="89">
        <f t="shared" si="449"/>
        <v>911.91441215716043</v>
      </c>
      <c r="V169" s="89">
        <f t="shared" si="449"/>
        <v>921.03355627873214</v>
      </c>
      <c r="W169" s="89">
        <f t="shared" si="449"/>
        <v>930.24389184151948</v>
      </c>
      <c r="X169" s="89">
        <f t="shared" si="449"/>
        <v>939.54633075993468</v>
      </c>
      <c r="Y169" s="89">
        <f t="shared" si="449"/>
        <v>948.94179406753403</v>
      </c>
      <c r="Z169" s="89">
        <f t="shared" si="449"/>
        <v>958.4312120082094</v>
      </c>
      <c r="AA169" s="89">
        <f t="shared" si="449"/>
        <v>968.01552412829142</v>
      </c>
      <c r="AB169" s="89">
        <f t="shared" si="449"/>
        <v>977.69567936957435</v>
      </c>
      <c r="AC169" s="89">
        <f t="shared" si="449"/>
        <v>987.47263616327007</v>
      </c>
      <c r="AD169" s="89">
        <f t="shared" si="449"/>
        <v>997.34736252490268</v>
      </c>
      <c r="AE169" s="89">
        <f t="shared" si="449"/>
        <v>1007.3208361501519</v>
      </c>
      <c r="AF169" s="89">
        <f t="shared" si="449"/>
        <v>1017.3940445116533</v>
      </c>
      <c r="AG169" s="89">
        <f t="shared" si="449"/>
        <v>1027.5679849567698</v>
      </c>
      <c r="AH169" s="89">
        <f t="shared" si="449"/>
        <v>1037.8436648063375</v>
      </c>
      <c r="AI169" s="89">
        <f t="shared" si="449"/>
        <v>1048.2221014544009</v>
      </c>
      <c r="AJ169" s="89">
        <f t="shared" si="449"/>
        <v>1058.7043224689451</v>
      </c>
      <c r="AK169" s="89">
        <f t="shared" si="449"/>
        <v>1069.2913656936346</v>
      </c>
      <c r="AL169" s="89">
        <f t="shared" si="449"/>
        <v>1079.9842793505709</v>
      </c>
      <c r="AM169" s="89">
        <f t="shared" si="449"/>
        <v>1090.7841221440765</v>
      </c>
      <c r="AN169" s="89"/>
      <c r="AO169" s="83"/>
      <c r="AP169" s="83"/>
      <c r="AQ169" s="83"/>
    </row>
    <row r="170" spans="1:43" hidden="1" outlineLevel="1">
      <c r="A170" s="186" t="s">
        <v>290</v>
      </c>
      <c r="B170" s="122" t="s">
        <v>254</v>
      </c>
      <c r="C170" s="81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3"/>
      <c r="AP170" s="83"/>
      <c r="AQ170" s="83"/>
    </row>
    <row r="171" spans="1:43" s="59" customFormat="1" hidden="1" outlineLevel="1">
      <c r="A171" s="147" t="s">
        <v>291</v>
      </c>
      <c r="B171" s="122" t="s">
        <v>254</v>
      </c>
      <c r="C171" s="81"/>
      <c r="D171" s="89">
        <f>-D166*D162</f>
        <v>-165</v>
      </c>
      <c r="E171" s="89">
        <f t="shared" ref="E171:AM171" si="450">-E166*E162</f>
        <v>-277.75</v>
      </c>
      <c r="F171" s="89">
        <f t="shared" si="450"/>
        <v>-280.52750000000003</v>
      </c>
      <c r="G171" s="89">
        <f t="shared" si="450"/>
        <v>-283.33277500000003</v>
      </c>
      <c r="H171" s="89">
        <f t="shared" si="450"/>
        <v>-286.16610274999999</v>
      </c>
      <c r="I171" s="89">
        <f t="shared" si="450"/>
        <v>-289.02776377750001</v>
      </c>
      <c r="J171" s="89">
        <f t="shared" si="450"/>
        <v>-291.91804141527496</v>
      </c>
      <c r="K171" s="89">
        <f t="shared" si="450"/>
        <v>-294.83722182942773</v>
      </c>
      <c r="L171" s="89">
        <f t="shared" si="450"/>
        <v>-297.78559404772199</v>
      </c>
      <c r="M171" s="89">
        <f t="shared" si="450"/>
        <v>-300.76344998819923</v>
      </c>
      <c r="N171" s="89">
        <f t="shared" si="450"/>
        <v>-303.77108448808116</v>
      </c>
      <c r="O171" s="89">
        <f t="shared" si="450"/>
        <v>-306.80879533296201</v>
      </c>
      <c r="P171" s="89">
        <f t="shared" si="450"/>
        <v>-309.87688328629162</v>
      </c>
      <c r="Q171" s="89">
        <f t="shared" si="450"/>
        <v>-312.97565211915452</v>
      </c>
      <c r="R171" s="89">
        <f t="shared" si="450"/>
        <v>-316.10540864034601</v>
      </c>
      <c r="S171" s="89">
        <f t="shared" si="450"/>
        <v>-319.26646272674952</v>
      </c>
      <c r="T171" s="89">
        <f t="shared" si="450"/>
        <v>-322.45912735401703</v>
      </c>
      <c r="U171" s="89">
        <f t="shared" si="450"/>
        <v>-325.6837186275572</v>
      </c>
      <c r="V171" s="89">
        <f t="shared" si="450"/>
        <v>-328.94055581383276</v>
      </c>
      <c r="W171" s="89">
        <f t="shared" si="450"/>
        <v>-332.22996137197106</v>
      </c>
      <c r="X171" s="89">
        <f t="shared" si="450"/>
        <v>-335.55226098569074</v>
      </c>
      <c r="Y171" s="89">
        <f t="shared" si="450"/>
        <v>-338.90778359554764</v>
      </c>
      <c r="Z171" s="89">
        <f t="shared" si="450"/>
        <v>-342.2968614315032</v>
      </c>
      <c r="AA171" s="89">
        <f t="shared" si="450"/>
        <v>-345.71983004581824</v>
      </c>
      <c r="AB171" s="89">
        <f t="shared" si="450"/>
        <v>-349.17702834627642</v>
      </c>
      <c r="AC171" s="89">
        <f t="shared" si="450"/>
        <v>-352.66879862973917</v>
      </c>
      <c r="AD171" s="89">
        <f t="shared" si="450"/>
        <v>-356.19548661603659</v>
      </c>
      <c r="AE171" s="89">
        <f t="shared" si="450"/>
        <v>-359.75744148219695</v>
      </c>
      <c r="AF171" s="89">
        <f t="shared" si="450"/>
        <v>-363.35501589701892</v>
      </c>
      <c r="AG171" s="89">
        <f t="shared" si="450"/>
        <v>-366.98856605598917</v>
      </c>
      <c r="AH171" s="89">
        <f t="shared" si="450"/>
        <v>-370.65845171654905</v>
      </c>
      <c r="AI171" s="89">
        <f t="shared" si="450"/>
        <v>-374.36503623371448</v>
      </c>
      <c r="AJ171" s="89">
        <f t="shared" si="450"/>
        <v>-378.10868659605165</v>
      </c>
      <c r="AK171" s="89">
        <f t="shared" si="450"/>
        <v>-381.8897734620121</v>
      </c>
      <c r="AL171" s="89">
        <f t="shared" si="450"/>
        <v>-385.70867119663222</v>
      </c>
      <c r="AM171" s="89">
        <f t="shared" si="450"/>
        <v>-389.56575790859853</v>
      </c>
      <c r="AN171" s="88"/>
      <c r="AO171" s="83">
        <f t="shared" ref="AO171:AO173" si="451">SUM(D171:O171)</f>
        <v>-3377.6883286291668</v>
      </c>
      <c r="AP171" s="83">
        <f t="shared" ref="AP171:AP173" si="452">SUM(P171:AA171)</f>
        <v>-3930.0145059984793</v>
      </c>
      <c r="AQ171" s="83">
        <f t="shared" ref="AQ171:AQ173" si="453">SUM(AB171:AM171)</f>
        <v>-4428.4387141408151</v>
      </c>
    </row>
    <row r="172" spans="1:43" s="59" customFormat="1" hidden="1" outlineLevel="1">
      <c r="A172" s="147" t="s">
        <v>177</v>
      </c>
      <c r="B172" s="122" t="s">
        <v>254</v>
      </c>
      <c r="C172" s="81"/>
      <c r="D172" s="89">
        <f>-'OPEX+CAPEX'!I342</f>
        <v>-110.11904761904761</v>
      </c>
      <c r="E172" s="89">
        <f>-'OPEX+CAPEX'!J342</f>
        <v>-111.22023809523809</v>
      </c>
      <c r="F172" s="89">
        <f>-'OPEX+CAPEX'!K342</f>
        <v>-112.33244047619046</v>
      </c>
      <c r="G172" s="89">
        <f>-'OPEX+CAPEX'!L342</f>
        <v>-113.45576488095237</v>
      </c>
      <c r="H172" s="89">
        <f>-'OPEX+CAPEX'!M342</f>
        <v>-114.59032252976189</v>
      </c>
      <c r="I172" s="89">
        <f>-'OPEX+CAPEX'!N342</f>
        <v>-115.73622575505952</v>
      </c>
      <c r="J172" s="89">
        <f>-'OPEX+CAPEX'!O342</f>
        <v>-116.89358801261011</v>
      </c>
      <c r="K172" s="89">
        <f>-'OPEX+CAPEX'!P342</f>
        <v>-118.06252389273622</v>
      </c>
      <c r="L172" s="89">
        <f>-'OPEX+CAPEX'!Q342</f>
        <v>-119.2431491316636</v>
      </c>
      <c r="M172" s="89">
        <f>-'OPEX+CAPEX'!R342</f>
        <v>-120.43558062298023</v>
      </c>
      <c r="N172" s="89">
        <f>-'OPEX+CAPEX'!S342</f>
        <v>-121.63993642921004</v>
      </c>
      <c r="O172" s="89">
        <f>-'OPEX+CAPEX'!T342</f>
        <v>-122.85633579350214</v>
      </c>
      <c r="P172" s="89">
        <f>-'OPEX+CAPEX'!U342</f>
        <v>-124.08489915143714</v>
      </c>
      <c r="Q172" s="89">
        <f>-'OPEX+CAPEX'!V342</f>
        <v>-125.32574814295151</v>
      </c>
      <c r="R172" s="89">
        <f>-'OPEX+CAPEX'!W342</f>
        <v>-126.57900562438103</v>
      </c>
      <c r="S172" s="89">
        <f>-'OPEX+CAPEX'!X342</f>
        <v>-127.84479568062484</v>
      </c>
      <c r="T172" s="89">
        <f>-'OPEX+CAPEX'!Y342</f>
        <v>-129.12324363743107</v>
      </c>
      <c r="U172" s="89">
        <f>-'OPEX+CAPEX'!Z342</f>
        <v>-130.41447607380539</v>
      </c>
      <c r="V172" s="89">
        <f>-'OPEX+CAPEX'!AA342</f>
        <v>-131.71862083454346</v>
      </c>
      <c r="W172" s="89">
        <f>-'OPEX+CAPEX'!AB342</f>
        <v>-133.03580704288888</v>
      </c>
      <c r="X172" s="89">
        <f>-'OPEX+CAPEX'!AC342</f>
        <v>-134.36616511331778</v>
      </c>
      <c r="Y172" s="89">
        <f>-'OPEX+CAPEX'!AD342</f>
        <v>-135.70982676445095</v>
      </c>
      <c r="Z172" s="89">
        <f>-'OPEX+CAPEX'!AE342</f>
        <v>-137.06692503209547</v>
      </c>
      <c r="AA172" s="89">
        <f>-'OPEX+CAPEX'!AF342</f>
        <v>-138.43759428241643</v>
      </c>
      <c r="AB172" s="89">
        <f>-'OPEX+CAPEX'!AG342</f>
        <v>-139.82197022524059</v>
      </c>
      <c r="AC172" s="89">
        <f>-'OPEX+CAPEX'!AH342</f>
        <v>-141.22018992749298</v>
      </c>
      <c r="AD172" s="89">
        <f>-'OPEX+CAPEX'!AI342</f>
        <v>-142.63239182676793</v>
      </c>
      <c r="AE172" s="89">
        <f>-'OPEX+CAPEX'!AJ342</f>
        <v>-144.05871574503561</v>
      </c>
      <c r="AF172" s="89">
        <f>-'OPEX+CAPEX'!AK342</f>
        <v>-145.49930290248594</v>
      </c>
      <c r="AG172" s="89">
        <f>-'OPEX+CAPEX'!AL342</f>
        <v>-146.95429593151084</v>
      </c>
      <c r="AH172" s="89">
        <f>-'OPEX+CAPEX'!AM342</f>
        <v>-148.42383889082592</v>
      </c>
      <c r="AI172" s="89">
        <f>-'OPEX+CAPEX'!AN342</f>
        <v>-149.90807727973419</v>
      </c>
      <c r="AJ172" s="89">
        <f>-'OPEX+CAPEX'!AO342</f>
        <v>-151.40715805253151</v>
      </c>
      <c r="AK172" s="89">
        <f>-'OPEX+CAPEX'!AP342</f>
        <v>-152.92122963305681</v>
      </c>
      <c r="AL172" s="89">
        <f>-'OPEX+CAPEX'!AQ342</f>
        <v>-154.45044192938741</v>
      </c>
      <c r="AM172" s="89">
        <f>-'OPEX+CAPEX'!AR342</f>
        <v>-155.99494634868128</v>
      </c>
      <c r="AN172" s="88"/>
      <c r="AO172" s="83">
        <f t="shared" si="451"/>
        <v>-1396.5851532389524</v>
      </c>
      <c r="AP172" s="83">
        <f t="shared" si="452"/>
        <v>-1573.707107380344</v>
      </c>
      <c r="AQ172" s="83">
        <f t="shared" si="453"/>
        <v>-1773.2925586927508</v>
      </c>
    </row>
    <row r="173" spans="1:43" s="59" customFormat="1" hidden="1" outlineLevel="1">
      <c r="A173" s="147" t="s">
        <v>178</v>
      </c>
      <c r="B173" s="122" t="s">
        <v>254</v>
      </c>
      <c r="C173" s="81"/>
      <c r="D173" s="89">
        <f t="shared" ref="D173:AM173" si="454">D167+D171+D172</f>
        <v>6098.3908445899851</v>
      </c>
      <c r="E173" s="89">
        <f t="shared" si="454"/>
        <v>440.84281583026336</v>
      </c>
      <c r="F173" s="89">
        <f t="shared" si="454"/>
        <v>445.25124398856605</v>
      </c>
      <c r="G173" s="89">
        <f t="shared" si="454"/>
        <v>449.70375642845164</v>
      </c>
      <c r="H173" s="89">
        <f t="shared" si="454"/>
        <v>454.20079399273607</v>
      </c>
      <c r="I173" s="89">
        <f t="shared" si="454"/>
        <v>458.7428019326635</v>
      </c>
      <c r="J173" s="89">
        <f t="shared" si="454"/>
        <v>463.33022995199025</v>
      </c>
      <c r="K173" s="89">
        <f t="shared" si="454"/>
        <v>467.96353225151</v>
      </c>
      <c r="L173" s="89">
        <f t="shared" si="454"/>
        <v>472.64316757402526</v>
      </c>
      <c r="M173" s="89">
        <f t="shared" si="454"/>
        <v>477.36959924976549</v>
      </c>
      <c r="N173" s="89">
        <f t="shared" si="454"/>
        <v>482.14329524226321</v>
      </c>
      <c r="O173" s="89">
        <f t="shared" si="454"/>
        <v>486.96472819468579</v>
      </c>
      <c r="P173" s="89">
        <f t="shared" si="454"/>
        <v>491.83437547663249</v>
      </c>
      <c r="Q173" s="89">
        <f t="shared" si="454"/>
        <v>496.75271923139883</v>
      </c>
      <c r="R173" s="89">
        <f t="shared" si="454"/>
        <v>501.72024642371298</v>
      </c>
      <c r="S173" s="89">
        <f t="shared" si="454"/>
        <v>506.73744888795017</v>
      </c>
      <c r="T173" s="89">
        <f t="shared" si="454"/>
        <v>511.80482337682963</v>
      </c>
      <c r="U173" s="89">
        <f t="shared" si="454"/>
        <v>516.92287161059789</v>
      </c>
      <c r="V173" s="89">
        <f t="shared" si="454"/>
        <v>522.0921003267041</v>
      </c>
      <c r="W173" s="89">
        <f t="shared" si="454"/>
        <v>527.31302132997109</v>
      </c>
      <c r="X173" s="89">
        <f t="shared" si="454"/>
        <v>532.58615154327094</v>
      </c>
      <c r="Y173" s="89">
        <f t="shared" si="454"/>
        <v>537.91201305870345</v>
      </c>
      <c r="Z173" s="89">
        <f t="shared" si="454"/>
        <v>543.29113318929058</v>
      </c>
      <c r="AA173" s="89">
        <f t="shared" si="454"/>
        <v>548.72404452118337</v>
      </c>
      <c r="AB173" s="89">
        <f t="shared" si="454"/>
        <v>554.2112849663954</v>
      </c>
      <c r="AC173" s="89">
        <f t="shared" si="454"/>
        <v>559.75339781605931</v>
      </c>
      <c r="AD173" s="89">
        <f t="shared" si="454"/>
        <v>565.35093179421972</v>
      </c>
      <c r="AE173" s="89">
        <f t="shared" si="454"/>
        <v>571.00444111216189</v>
      </c>
      <c r="AF173" s="89">
        <f t="shared" si="454"/>
        <v>576.71448552328366</v>
      </c>
      <c r="AG173" s="89">
        <f t="shared" si="454"/>
        <v>582.48163037851623</v>
      </c>
      <c r="AH173" s="89">
        <f t="shared" si="454"/>
        <v>588.30644668230161</v>
      </c>
      <c r="AI173" s="89">
        <f t="shared" si="454"/>
        <v>594.18951114912466</v>
      </c>
      <c r="AJ173" s="89">
        <f t="shared" si="454"/>
        <v>600.1314062606159</v>
      </c>
      <c r="AK173" s="89">
        <f t="shared" si="454"/>
        <v>606.13272032322243</v>
      </c>
      <c r="AL173" s="89">
        <f t="shared" si="454"/>
        <v>612.1940475264546</v>
      </c>
      <c r="AM173" s="89">
        <f t="shared" si="454"/>
        <v>618.31598800171889</v>
      </c>
      <c r="AN173" s="88"/>
      <c r="AO173" s="83">
        <f t="shared" si="451"/>
        <v>11197.546809226907</v>
      </c>
      <c r="AP173" s="83">
        <f t="shared" si="452"/>
        <v>6237.6909489762447</v>
      </c>
      <c r="AQ173" s="83">
        <f t="shared" si="453"/>
        <v>7028.7862915340747</v>
      </c>
    </row>
    <row r="174" spans="1:43" s="59" customFormat="1" hidden="1" outlineLevel="1">
      <c r="A174" s="93" t="s">
        <v>106</v>
      </c>
      <c r="B174" s="82"/>
      <c r="C174" s="81"/>
      <c r="D174" s="125">
        <v>50</v>
      </c>
      <c r="E174" s="125">
        <v>50</v>
      </c>
      <c r="F174" s="125">
        <v>50</v>
      </c>
      <c r="G174" s="125">
        <v>50</v>
      </c>
      <c r="H174" s="125">
        <v>50</v>
      </c>
      <c r="I174" s="125">
        <v>50</v>
      </c>
      <c r="J174" s="125">
        <v>50</v>
      </c>
      <c r="K174" s="125">
        <v>50</v>
      </c>
      <c r="L174" s="125">
        <v>50</v>
      </c>
      <c r="M174" s="125">
        <v>50</v>
      </c>
      <c r="N174" s="125">
        <v>50</v>
      </c>
      <c r="O174" s="125">
        <v>50</v>
      </c>
      <c r="P174" s="125">
        <v>50</v>
      </c>
      <c r="Q174" s="125">
        <v>50</v>
      </c>
      <c r="R174" s="125">
        <v>50</v>
      </c>
      <c r="S174" s="125">
        <v>50</v>
      </c>
      <c r="T174" s="125">
        <v>50</v>
      </c>
      <c r="U174" s="125">
        <v>50</v>
      </c>
      <c r="V174" s="125">
        <v>50</v>
      </c>
      <c r="W174" s="125">
        <v>50</v>
      </c>
      <c r="X174" s="125">
        <v>50</v>
      </c>
      <c r="Y174" s="125">
        <v>50</v>
      </c>
      <c r="Z174" s="125">
        <v>50</v>
      </c>
      <c r="AA174" s="125">
        <v>50</v>
      </c>
      <c r="AB174" s="125">
        <v>50</v>
      </c>
      <c r="AC174" s="125">
        <v>50</v>
      </c>
      <c r="AD174" s="125">
        <v>50</v>
      </c>
      <c r="AE174" s="125">
        <v>50</v>
      </c>
      <c r="AF174" s="125">
        <v>50</v>
      </c>
      <c r="AG174" s="125">
        <v>50</v>
      </c>
      <c r="AH174" s="125">
        <v>50</v>
      </c>
      <c r="AI174" s="125">
        <v>50</v>
      </c>
      <c r="AJ174" s="125">
        <v>50</v>
      </c>
      <c r="AK174" s="125">
        <v>50</v>
      </c>
      <c r="AL174" s="125">
        <v>50</v>
      </c>
      <c r="AM174" s="125">
        <v>50</v>
      </c>
      <c r="AN174" s="88"/>
      <c r="AO174" s="83">
        <f t="shared" ref="AO174" si="455">SUM(D174:O174)</f>
        <v>600</v>
      </c>
      <c r="AP174" s="83">
        <f t="shared" ref="AP174" si="456">SUM(P174:AA174)</f>
        <v>600</v>
      </c>
      <c r="AQ174" s="83">
        <f t="shared" ref="AQ174" si="457">SUM(AB174:AM174)</f>
        <v>600</v>
      </c>
    </row>
    <row r="175" spans="1:43" collapsed="1"/>
    <row r="176" spans="1:43" s="79" customFormat="1" ht="14.4">
      <c r="A176" s="87" t="s">
        <v>328</v>
      </c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60"/>
      <c r="AO176" s="87"/>
      <c r="AP176" s="87"/>
      <c r="AQ176" s="87"/>
    </row>
    <row r="177" spans="1:43" s="59" customFormat="1" hidden="1" outlineLevel="1">
      <c r="A177" s="93" t="s">
        <v>108</v>
      </c>
      <c r="B177" s="82"/>
      <c r="C177" s="8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</row>
    <row r="178" spans="1:43" s="59" customFormat="1" hidden="1" outlineLevel="1">
      <c r="A178" s="147" t="s">
        <v>308</v>
      </c>
      <c r="B178" s="122" t="s">
        <v>158</v>
      </c>
      <c r="C178" s="81"/>
      <c r="D178" s="125">
        <v>57000</v>
      </c>
      <c r="E178" s="125">
        <v>57000</v>
      </c>
      <c r="F178" s="125">
        <v>57000</v>
      </c>
      <c r="G178" s="125">
        <v>57000</v>
      </c>
      <c r="H178" s="125">
        <v>57000</v>
      </c>
      <c r="I178" s="125">
        <v>57000</v>
      </c>
      <c r="J178" s="125">
        <v>57000</v>
      </c>
      <c r="K178" s="125">
        <v>57000</v>
      </c>
      <c r="L178" s="125">
        <v>57000</v>
      </c>
      <c r="M178" s="125">
        <v>57000</v>
      </c>
      <c r="N178" s="125">
        <v>57000</v>
      </c>
      <c r="O178" s="125">
        <v>57000</v>
      </c>
      <c r="P178" s="125">
        <v>57000</v>
      </c>
      <c r="Q178" s="125">
        <v>57000</v>
      </c>
      <c r="R178" s="125">
        <v>57000</v>
      </c>
      <c r="S178" s="125">
        <v>57000</v>
      </c>
      <c r="T178" s="125">
        <v>57000</v>
      </c>
      <c r="U178" s="125">
        <v>57000</v>
      </c>
      <c r="V178" s="125">
        <v>57000</v>
      </c>
      <c r="W178" s="125">
        <v>57000</v>
      </c>
      <c r="X178" s="125">
        <v>57000</v>
      </c>
      <c r="Y178" s="125">
        <v>57000</v>
      </c>
      <c r="Z178" s="125">
        <v>57000</v>
      </c>
      <c r="AA178" s="125">
        <v>57000</v>
      </c>
      <c r="AB178" s="125">
        <v>57000</v>
      </c>
      <c r="AC178" s="125">
        <v>57000</v>
      </c>
      <c r="AD178" s="125">
        <v>57000</v>
      </c>
      <c r="AE178" s="125">
        <v>57000</v>
      </c>
      <c r="AF178" s="125">
        <v>57000</v>
      </c>
      <c r="AG178" s="125">
        <v>57000</v>
      </c>
      <c r="AH178" s="125">
        <v>57000</v>
      </c>
      <c r="AI178" s="125">
        <v>57000</v>
      </c>
      <c r="AJ178" s="125">
        <v>57000</v>
      </c>
      <c r="AK178" s="125">
        <v>57000</v>
      </c>
      <c r="AL178" s="125">
        <v>57000</v>
      </c>
      <c r="AM178" s="125">
        <v>57000</v>
      </c>
      <c r="AN178" s="88"/>
      <c r="AO178" s="83">
        <f t="shared" ref="AO178" si="458">SUM(D178:O178)</f>
        <v>684000</v>
      </c>
      <c r="AP178" s="83">
        <f t="shared" ref="AP178" si="459">SUM(P178:AA178)</f>
        <v>684000</v>
      </c>
      <c r="AQ178" s="83">
        <f t="shared" ref="AQ178" si="460">SUM(AB178:AM178)</f>
        <v>684000</v>
      </c>
    </row>
    <row r="179" spans="1:43" s="59" customFormat="1" hidden="1" outlineLevel="1">
      <c r="A179" s="147" t="s">
        <v>309</v>
      </c>
      <c r="B179" s="122" t="s">
        <v>254</v>
      </c>
      <c r="C179" s="266"/>
      <c r="D179" s="144">
        <v>115.78947368421052</v>
      </c>
      <c r="E179" s="144">
        <v>115.78947368421052</v>
      </c>
      <c r="F179" s="144">
        <v>115.78947368421052</v>
      </c>
      <c r="G179" s="144">
        <v>115.78947368421052</v>
      </c>
      <c r="H179" s="144">
        <v>115.78947368421052</v>
      </c>
      <c r="I179" s="144">
        <v>115.78947368421052</v>
      </c>
      <c r="J179" s="144">
        <v>115.78947368421052</v>
      </c>
      <c r="K179" s="144">
        <v>115.78947368421052</v>
      </c>
      <c r="L179" s="144">
        <v>115.78947368421052</v>
      </c>
      <c r="M179" s="144">
        <v>115.78947368421052</v>
      </c>
      <c r="N179" s="144">
        <v>115.78947368421052</v>
      </c>
      <c r="O179" s="144">
        <v>115.78947368421052</v>
      </c>
      <c r="P179" s="144">
        <v>115.78947368421052</v>
      </c>
      <c r="Q179" s="144">
        <v>115.78947368421052</v>
      </c>
      <c r="R179" s="144">
        <v>115.78947368421052</v>
      </c>
      <c r="S179" s="144">
        <v>115.78947368421052</v>
      </c>
      <c r="T179" s="144">
        <v>115.78947368421052</v>
      </c>
      <c r="U179" s="144">
        <v>115.78947368421052</v>
      </c>
      <c r="V179" s="144">
        <v>115.78947368421052</v>
      </c>
      <c r="W179" s="144">
        <v>115.78947368421052</v>
      </c>
      <c r="X179" s="144">
        <v>115.78947368421052</v>
      </c>
      <c r="Y179" s="144">
        <v>115.78947368421052</v>
      </c>
      <c r="Z179" s="144">
        <v>115.78947368421052</v>
      </c>
      <c r="AA179" s="144">
        <v>115.78947368421052</v>
      </c>
      <c r="AB179" s="144">
        <v>115.78947368421052</v>
      </c>
      <c r="AC179" s="144">
        <v>115.78947368421052</v>
      </c>
      <c r="AD179" s="144">
        <v>115.78947368421052</v>
      </c>
      <c r="AE179" s="144">
        <v>115.78947368421052</v>
      </c>
      <c r="AF179" s="144">
        <v>115.78947368421052</v>
      </c>
      <c r="AG179" s="144">
        <v>115.78947368421052</v>
      </c>
      <c r="AH179" s="144">
        <v>115.78947368421052</v>
      </c>
      <c r="AI179" s="144">
        <v>115.78947368421052</v>
      </c>
      <c r="AJ179" s="144">
        <v>115.78947368421052</v>
      </c>
      <c r="AK179" s="144">
        <v>115.78947368421052</v>
      </c>
      <c r="AL179" s="144">
        <v>115.78947368421052</v>
      </c>
      <c r="AM179" s="144">
        <v>115.78947368421052</v>
      </c>
      <c r="AN179" s="88"/>
      <c r="AO179" s="88"/>
      <c r="AP179" s="88"/>
      <c r="AQ179" s="88"/>
    </row>
    <row r="180" spans="1:43" s="59" customFormat="1" hidden="1" outlineLevel="1">
      <c r="A180" s="147" t="s">
        <v>310</v>
      </c>
      <c r="B180" s="122" t="s">
        <v>254</v>
      </c>
      <c r="C180" s="203"/>
      <c r="D180" s="89">
        <f>D178*D179</f>
        <v>6600000</v>
      </c>
      <c r="E180" s="89">
        <f t="shared" ref="E180:AM180" si="461">E178*E179</f>
        <v>6600000</v>
      </c>
      <c r="F180" s="89">
        <f t="shared" si="461"/>
        <v>6600000</v>
      </c>
      <c r="G180" s="89">
        <f t="shared" si="461"/>
        <v>6600000</v>
      </c>
      <c r="H180" s="89">
        <f t="shared" si="461"/>
        <v>6600000</v>
      </c>
      <c r="I180" s="89">
        <f t="shared" si="461"/>
        <v>6600000</v>
      </c>
      <c r="J180" s="89">
        <f t="shared" si="461"/>
        <v>6600000</v>
      </c>
      <c r="K180" s="89">
        <f t="shared" si="461"/>
        <v>6600000</v>
      </c>
      <c r="L180" s="89">
        <f t="shared" si="461"/>
        <v>6600000</v>
      </c>
      <c r="M180" s="89">
        <f t="shared" si="461"/>
        <v>6600000</v>
      </c>
      <c r="N180" s="89">
        <f t="shared" si="461"/>
        <v>6600000</v>
      </c>
      <c r="O180" s="89">
        <f t="shared" si="461"/>
        <v>6600000</v>
      </c>
      <c r="P180" s="89">
        <f t="shared" si="461"/>
        <v>6600000</v>
      </c>
      <c r="Q180" s="89">
        <f t="shared" si="461"/>
        <v>6600000</v>
      </c>
      <c r="R180" s="89">
        <f t="shared" si="461"/>
        <v>6600000</v>
      </c>
      <c r="S180" s="89">
        <f t="shared" si="461"/>
        <v>6600000</v>
      </c>
      <c r="T180" s="89">
        <f t="shared" si="461"/>
        <v>6600000</v>
      </c>
      <c r="U180" s="89">
        <f t="shared" si="461"/>
        <v>6600000</v>
      </c>
      <c r="V180" s="89">
        <f t="shared" si="461"/>
        <v>6600000</v>
      </c>
      <c r="W180" s="89">
        <f t="shared" si="461"/>
        <v>6600000</v>
      </c>
      <c r="X180" s="89">
        <f t="shared" si="461"/>
        <v>6600000</v>
      </c>
      <c r="Y180" s="89">
        <f t="shared" si="461"/>
        <v>6600000</v>
      </c>
      <c r="Z180" s="89">
        <f t="shared" si="461"/>
        <v>6600000</v>
      </c>
      <c r="AA180" s="89">
        <f t="shared" si="461"/>
        <v>6600000</v>
      </c>
      <c r="AB180" s="89">
        <f t="shared" si="461"/>
        <v>6600000</v>
      </c>
      <c r="AC180" s="89">
        <f t="shared" si="461"/>
        <v>6600000</v>
      </c>
      <c r="AD180" s="89">
        <f t="shared" si="461"/>
        <v>6600000</v>
      </c>
      <c r="AE180" s="89">
        <f t="shared" si="461"/>
        <v>6600000</v>
      </c>
      <c r="AF180" s="89">
        <f t="shared" si="461"/>
        <v>6600000</v>
      </c>
      <c r="AG180" s="89">
        <f t="shared" si="461"/>
        <v>6600000</v>
      </c>
      <c r="AH180" s="89">
        <f t="shared" si="461"/>
        <v>6600000</v>
      </c>
      <c r="AI180" s="89">
        <f t="shared" si="461"/>
        <v>6600000</v>
      </c>
      <c r="AJ180" s="89">
        <f t="shared" si="461"/>
        <v>6600000</v>
      </c>
      <c r="AK180" s="89">
        <f t="shared" si="461"/>
        <v>6600000</v>
      </c>
      <c r="AL180" s="89">
        <f t="shared" si="461"/>
        <v>6600000</v>
      </c>
      <c r="AM180" s="89">
        <f t="shared" si="461"/>
        <v>6600000</v>
      </c>
      <c r="AN180" s="88"/>
      <c r="AO180" s="83">
        <f t="shared" ref="AO180" si="462">SUM(D180:O180)</f>
        <v>79200000</v>
      </c>
      <c r="AP180" s="83">
        <f t="shared" ref="AP180" si="463">SUM(P180:AA180)</f>
        <v>79200000</v>
      </c>
      <c r="AQ180" s="83">
        <f t="shared" ref="AQ180" si="464">SUM(AB180:AM180)</f>
        <v>79200000</v>
      </c>
    </row>
    <row r="181" spans="1:43" s="59" customFormat="1" hidden="1" outlineLevel="1">
      <c r="A181" s="147" t="s">
        <v>311</v>
      </c>
      <c r="B181" s="122" t="s">
        <v>168</v>
      </c>
      <c r="C181" s="196"/>
      <c r="D181" s="133">
        <v>4.0000000000000001E-3</v>
      </c>
      <c r="E181" s="133">
        <v>4.0000000000000001E-3</v>
      </c>
      <c r="F181" s="133">
        <v>4.0000000000000001E-3</v>
      </c>
      <c r="G181" s="133">
        <v>4.0000000000000001E-3</v>
      </c>
      <c r="H181" s="133">
        <v>4.0000000000000001E-3</v>
      </c>
      <c r="I181" s="133">
        <v>4.0000000000000001E-3</v>
      </c>
      <c r="J181" s="133">
        <v>4.0000000000000001E-3</v>
      </c>
      <c r="K181" s="133">
        <v>4.0000000000000001E-3</v>
      </c>
      <c r="L181" s="133">
        <v>4.0000000000000001E-3</v>
      </c>
      <c r="M181" s="133">
        <v>4.0000000000000001E-3</v>
      </c>
      <c r="N181" s="133">
        <v>4.0000000000000001E-3</v>
      </c>
      <c r="O181" s="133">
        <v>4.0000000000000001E-3</v>
      </c>
      <c r="P181" s="133">
        <v>4.0000000000000001E-3</v>
      </c>
      <c r="Q181" s="133">
        <v>4.0000000000000001E-3</v>
      </c>
      <c r="R181" s="133">
        <v>4.0000000000000001E-3</v>
      </c>
      <c r="S181" s="133">
        <v>4.0000000000000001E-3</v>
      </c>
      <c r="T181" s="133">
        <v>4.0000000000000001E-3</v>
      </c>
      <c r="U181" s="133">
        <v>4.0000000000000001E-3</v>
      </c>
      <c r="V181" s="133">
        <v>4.0000000000000001E-3</v>
      </c>
      <c r="W181" s="133">
        <v>4.0000000000000001E-3</v>
      </c>
      <c r="X181" s="133">
        <v>4.0000000000000001E-3</v>
      </c>
      <c r="Y181" s="133">
        <v>4.0000000000000001E-3</v>
      </c>
      <c r="Z181" s="133">
        <v>4.0000000000000001E-3</v>
      </c>
      <c r="AA181" s="133">
        <v>4.0000000000000001E-3</v>
      </c>
      <c r="AB181" s="133">
        <v>4.0000000000000001E-3</v>
      </c>
      <c r="AC181" s="133">
        <v>4.0000000000000001E-3</v>
      </c>
      <c r="AD181" s="133">
        <v>4.0000000000000001E-3</v>
      </c>
      <c r="AE181" s="133">
        <v>4.0000000000000001E-3</v>
      </c>
      <c r="AF181" s="133">
        <v>4.0000000000000001E-3</v>
      </c>
      <c r="AG181" s="133">
        <v>4.0000000000000001E-3</v>
      </c>
      <c r="AH181" s="133">
        <v>4.0000000000000001E-3</v>
      </c>
      <c r="AI181" s="133">
        <v>4.0000000000000001E-3</v>
      </c>
      <c r="AJ181" s="133">
        <v>4.0000000000000001E-3</v>
      </c>
      <c r="AK181" s="133">
        <v>4.0000000000000001E-3</v>
      </c>
      <c r="AL181" s="133">
        <v>4.0000000000000001E-3</v>
      </c>
      <c r="AM181" s="133">
        <v>4.0000000000000001E-3</v>
      </c>
      <c r="AN181" s="88"/>
      <c r="AO181" s="88"/>
      <c r="AP181" s="88"/>
      <c r="AQ181" s="88"/>
    </row>
    <row r="182" spans="1:43" s="59" customFormat="1" hidden="1" outlineLevel="1">
      <c r="A182" s="147" t="s">
        <v>312</v>
      </c>
      <c r="B182" s="122" t="s">
        <v>254</v>
      </c>
      <c r="C182" s="81"/>
      <c r="D182" s="89">
        <f>D180*D181</f>
        <v>26400</v>
      </c>
      <c r="E182" s="89">
        <f t="shared" ref="E182:AM182" si="465">E180*E181</f>
        <v>26400</v>
      </c>
      <c r="F182" s="89">
        <f t="shared" si="465"/>
        <v>26400</v>
      </c>
      <c r="G182" s="89">
        <f t="shared" si="465"/>
        <v>26400</v>
      </c>
      <c r="H182" s="89">
        <f t="shared" si="465"/>
        <v>26400</v>
      </c>
      <c r="I182" s="89">
        <f t="shared" si="465"/>
        <v>26400</v>
      </c>
      <c r="J182" s="89">
        <f t="shared" si="465"/>
        <v>26400</v>
      </c>
      <c r="K182" s="89">
        <f t="shared" si="465"/>
        <v>26400</v>
      </c>
      <c r="L182" s="89">
        <f t="shared" si="465"/>
        <v>26400</v>
      </c>
      <c r="M182" s="89">
        <f t="shared" si="465"/>
        <v>26400</v>
      </c>
      <c r="N182" s="89">
        <f t="shared" si="465"/>
        <v>26400</v>
      </c>
      <c r="O182" s="89">
        <f t="shared" si="465"/>
        <v>26400</v>
      </c>
      <c r="P182" s="89">
        <f t="shared" si="465"/>
        <v>26400</v>
      </c>
      <c r="Q182" s="89">
        <f t="shared" si="465"/>
        <v>26400</v>
      </c>
      <c r="R182" s="89">
        <f t="shared" si="465"/>
        <v>26400</v>
      </c>
      <c r="S182" s="89">
        <f t="shared" si="465"/>
        <v>26400</v>
      </c>
      <c r="T182" s="89">
        <f t="shared" si="465"/>
        <v>26400</v>
      </c>
      <c r="U182" s="89">
        <f t="shared" si="465"/>
        <v>26400</v>
      </c>
      <c r="V182" s="89">
        <f t="shared" si="465"/>
        <v>26400</v>
      </c>
      <c r="W182" s="89">
        <f t="shared" si="465"/>
        <v>26400</v>
      </c>
      <c r="X182" s="89">
        <f t="shared" si="465"/>
        <v>26400</v>
      </c>
      <c r="Y182" s="89">
        <f t="shared" si="465"/>
        <v>26400</v>
      </c>
      <c r="Z182" s="89">
        <f t="shared" si="465"/>
        <v>26400</v>
      </c>
      <c r="AA182" s="89">
        <f t="shared" si="465"/>
        <v>26400</v>
      </c>
      <c r="AB182" s="89">
        <f t="shared" si="465"/>
        <v>26400</v>
      </c>
      <c r="AC182" s="89">
        <f t="shared" si="465"/>
        <v>26400</v>
      </c>
      <c r="AD182" s="89">
        <f t="shared" si="465"/>
        <v>26400</v>
      </c>
      <c r="AE182" s="89">
        <f t="shared" si="465"/>
        <v>26400</v>
      </c>
      <c r="AF182" s="89">
        <f t="shared" si="465"/>
        <v>26400</v>
      </c>
      <c r="AG182" s="89">
        <f t="shared" si="465"/>
        <v>26400</v>
      </c>
      <c r="AH182" s="89">
        <f t="shared" si="465"/>
        <v>26400</v>
      </c>
      <c r="AI182" s="89">
        <f t="shared" si="465"/>
        <v>26400</v>
      </c>
      <c r="AJ182" s="89">
        <f t="shared" si="465"/>
        <v>26400</v>
      </c>
      <c r="AK182" s="89">
        <f t="shared" si="465"/>
        <v>26400</v>
      </c>
      <c r="AL182" s="89">
        <f t="shared" si="465"/>
        <v>26400</v>
      </c>
      <c r="AM182" s="89">
        <f t="shared" si="465"/>
        <v>26400</v>
      </c>
      <c r="AN182" s="88"/>
      <c r="AO182" s="83">
        <f t="shared" ref="AO182" si="466">SUM(D182:O182)</f>
        <v>316800</v>
      </c>
      <c r="AP182" s="83">
        <f t="shared" ref="AP182" si="467">SUM(P182:AA182)</f>
        <v>316800</v>
      </c>
      <c r="AQ182" s="83">
        <f t="shared" ref="AQ182" si="468">SUM(AB182:AM182)</f>
        <v>316800</v>
      </c>
    </row>
    <row r="183" spans="1:43" s="59" customFormat="1" hidden="1" outlineLevel="1">
      <c r="A183" s="147" t="s">
        <v>177</v>
      </c>
      <c r="B183" s="122" t="s">
        <v>254</v>
      </c>
      <c r="C183" s="81"/>
      <c r="D183" s="89">
        <f>-'OPEX+CAPEX'!I347</f>
        <v>-1272.3214285714284</v>
      </c>
      <c r="E183" s="89">
        <f>-'OPEX+CAPEX'!J347</f>
        <v>-1272.3214285714284</v>
      </c>
      <c r="F183" s="89">
        <f>-'OPEX+CAPEX'!K347</f>
        <v>-1272.3214285714284</v>
      </c>
      <c r="G183" s="89">
        <f>-'OPEX+CAPEX'!L347</f>
        <v>-1272.3214285714284</v>
      </c>
      <c r="H183" s="89">
        <f>-'OPEX+CAPEX'!M347</f>
        <v>-1272.3214285714284</v>
      </c>
      <c r="I183" s="89">
        <f>-'OPEX+CAPEX'!N347</f>
        <v>-1272.3214285714284</v>
      </c>
      <c r="J183" s="89">
        <f>-'OPEX+CAPEX'!O347</f>
        <v>-1272.3214285714284</v>
      </c>
      <c r="K183" s="89">
        <f>-'OPEX+CAPEX'!P347</f>
        <v>-1272.3214285714284</v>
      </c>
      <c r="L183" s="89">
        <f>-'OPEX+CAPEX'!Q347</f>
        <v>-1272.3214285714284</v>
      </c>
      <c r="M183" s="89">
        <f>-'OPEX+CAPEX'!R347</f>
        <v>-1272.3214285714284</v>
      </c>
      <c r="N183" s="89">
        <f>-'OPEX+CAPEX'!S347</f>
        <v>-1272.3214285714284</v>
      </c>
      <c r="O183" s="89">
        <f>-'OPEX+CAPEX'!T347</f>
        <v>-1272.3214285714284</v>
      </c>
      <c r="P183" s="89">
        <f>-'OPEX+CAPEX'!U347</f>
        <v>-1272.3214285714284</v>
      </c>
      <c r="Q183" s="89">
        <f>-'OPEX+CAPEX'!V347</f>
        <v>-1272.3214285714284</v>
      </c>
      <c r="R183" s="89">
        <f>-'OPEX+CAPEX'!W347</f>
        <v>-1272.3214285714284</v>
      </c>
      <c r="S183" s="89">
        <f>-'OPEX+CAPEX'!X347</f>
        <v>-1272.3214285714284</v>
      </c>
      <c r="T183" s="89">
        <f>-'OPEX+CAPEX'!Y347</f>
        <v>-1272.3214285714284</v>
      </c>
      <c r="U183" s="89">
        <f>-'OPEX+CAPEX'!Z347</f>
        <v>-1272.3214285714284</v>
      </c>
      <c r="V183" s="89">
        <f>-'OPEX+CAPEX'!AA347</f>
        <v>-1272.3214285714284</v>
      </c>
      <c r="W183" s="89">
        <f>-'OPEX+CAPEX'!AB347</f>
        <v>-1272.3214285714284</v>
      </c>
      <c r="X183" s="89">
        <f>-'OPEX+CAPEX'!AC347</f>
        <v>-1272.3214285714284</v>
      </c>
      <c r="Y183" s="89">
        <f>-'OPEX+CAPEX'!AD347</f>
        <v>-1272.3214285714284</v>
      </c>
      <c r="Z183" s="89">
        <f>-'OPEX+CAPEX'!AE347</f>
        <v>-1272.3214285714284</v>
      </c>
      <c r="AA183" s="89">
        <f>-'OPEX+CAPEX'!AF347</f>
        <v>-1272.3214285714284</v>
      </c>
      <c r="AB183" s="89">
        <f>-'OPEX+CAPEX'!AG347</f>
        <v>-1272.3214285714284</v>
      </c>
      <c r="AC183" s="89">
        <f>-'OPEX+CAPEX'!AH347</f>
        <v>-1272.3214285714284</v>
      </c>
      <c r="AD183" s="89">
        <f>-'OPEX+CAPEX'!AI347</f>
        <v>-1272.3214285714284</v>
      </c>
      <c r="AE183" s="89">
        <f>-'OPEX+CAPEX'!AJ347</f>
        <v>-1272.3214285714284</v>
      </c>
      <c r="AF183" s="89">
        <f>-'OPEX+CAPEX'!AK347</f>
        <v>-1272.3214285714284</v>
      </c>
      <c r="AG183" s="89">
        <f>-'OPEX+CAPEX'!AL347</f>
        <v>-1272.3214285714284</v>
      </c>
      <c r="AH183" s="89">
        <f>-'OPEX+CAPEX'!AM347</f>
        <v>-1272.3214285714284</v>
      </c>
      <c r="AI183" s="89">
        <f>-'OPEX+CAPEX'!AN347</f>
        <v>-1272.3214285714284</v>
      </c>
      <c r="AJ183" s="89">
        <f>-'OPEX+CAPEX'!AO347</f>
        <v>-1272.3214285714284</v>
      </c>
      <c r="AK183" s="89">
        <f>-'OPEX+CAPEX'!AP347</f>
        <v>-1272.3214285714284</v>
      </c>
      <c r="AL183" s="89">
        <f>-'OPEX+CAPEX'!AQ347</f>
        <v>-1272.3214285714284</v>
      </c>
      <c r="AM183" s="89">
        <f>-'OPEX+CAPEX'!AR347</f>
        <v>-1272.3214285714284</v>
      </c>
      <c r="AN183" s="88"/>
      <c r="AO183" s="83">
        <f t="shared" ref="AO183" si="469">SUM(D183:O183)</f>
        <v>-15267.857142857138</v>
      </c>
      <c r="AP183" s="83">
        <f t="shared" ref="AP183" si="470">SUM(P183:AA183)</f>
        <v>-15267.857142857138</v>
      </c>
      <c r="AQ183" s="83">
        <f t="shared" ref="AQ183" si="471">SUM(AB183:AM183)</f>
        <v>-15267.857142857138</v>
      </c>
    </row>
    <row r="184" spans="1:43" s="59" customFormat="1" hidden="1" outlineLevel="1">
      <c r="A184" s="147"/>
      <c r="B184" s="122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8"/>
      <c r="AO184" s="88"/>
      <c r="AP184" s="88"/>
      <c r="AQ184" s="88"/>
    </row>
    <row r="185" spans="1:43" s="59" customFormat="1" hidden="1" outlineLevel="1">
      <c r="A185" s="195" t="s">
        <v>109</v>
      </c>
      <c r="B185" s="82"/>
      <c r="C185" s="8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</row>
    <row r="186" spans="1:43" s="59" customFormat="1" hidden="1" outlineLevel="1">
      <c r="A186" s="94" t="s">
        <v>110</v>
      </c>
      <c r="B186" s="82"/>
      <c r="C186" s="81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</row>
    <row r="187" spans="1:43" s="59" customFormat="1" hidden="1" outlineLevel="1">
      <c r="A187" s="182" t="s">
        <v>308</v>
      </c>
      <c r="B187" s="122" t="s">
        <v>158</v>
      </c>
      <c r="C187" s="81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88"/>
      <c r="AO187" s="83">
        <f t="shared" ref="AO187" si="472">SUM(D187:O187)</f>
        <v>0</v>
      </c>
      <c r="AP187" s="83">
        <f t="shared" ref="AP187" si="473">SUM(P187:AA187)</f>
        <v>0</v>
      </c>
      <c r="AQ187" s="83">
        <f t="shared" ref="AQ187" si="474">SUM(AB187:AM187)</f>
        <v>0</v>
      </c>
    </row>
    <row r="188" spans="1:43" s="59" customFormat="1" hidden="1" outlineLevel="1">
      <c r="A188" s="182" t="s">
        <v>309</v>
      </c>
      <c r="B188" s="122" t="s">
        <v>254</v>
      </c>
      <c r="C188" s="81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88"/>
      <c r="AO188" s="88"/>
      <c r="AP188" s="88"/>
      <c r="AQ188" s="88"/>
    </row>
    <row r="189" spans="1:43" s="59" customFormat="1" hidden="1" outlineLevel="1">
      <c r="A189" s="182" t="s">
        <v>310</v>
      </c>
      <c r="B189" s="122" t="s">
        <v>254</v>
      </c>
      <c r="C189" s="81"/>
      <c r="D189" s="89">
        <f>D187*D188</f>
        <v>0</v>
      </c>
      <c r="E189" s="89">
        <f t="shared" ref="E189" si="475">E187*E188</f>
        <v>0</v>
      </c>
      <c r="F189" s="89">
        <f t="shared" ref="F189" si="476">F187*F188</f>
        <v>0</v>
      </c>
      <c r="G189" s="89">
        <f t="shared" ref="G189" si="477">G187*G188</f>
        <v>0</v>
      </c>
      <c r="H189" s="89">
        <f t="shared" ref="H189" si="478">H187*H188</f>
        <v>0</v>
      </c>
      <c r="I189" s="89">
        <f t="shared" ref="I189" si="479">I187*I188</f>
        <v>0</v>
      </c>
      <c r="J189" s="89">
        <f t="shared" ref="J189" si="480">J187*J188</f>
        <v>0</v>
      </c>
      <c r="K189" s="89">
        <f t="shared" ref="K189" si="481">K187*K188</f>
        <v>0</v>
      </c>
      <c r="L189" s="89">
        <f t="shared" ref="L189" si="482">L187*L188</f>
        <v>0</v>
      </c>
      <c r="M189" s="89">
        <f t="shared" ref="M189" si="483">M187*M188</f>
        <v>0</v>
      </c>
      <c r="N189" s="89">
        <f t="shared" ref="N189" si="484">N187*N188</f>
        <v>0</v>
      </c>
      <c r="O189" s="89">
        <f t="shared" ref="O189" si="485">O187*O188</f>
        <v>0</v>
      </c>
      <c r="P189" s="89">
        <f t="shared" ref="P189" si="486">P187*P188</f>
        <v>0</v>
      </c>
      <c r="Q189" s="89">
        <f t="shared" ref="Q189" si="487">Q187*Q188</f>
        <v>0</v>
      </c>
      <c r="R189" s="89">
        <f t="shared" ref="R189" si="488">R187*R188</f>
        <v>0</v>
      </c>
      <c r="S189" s="89">
        <f t="shared" ref="S189" si="489">S187*S188</f>
        <v>0</v>
      </c>
      <c r="T189" s="89">
        <f t="shared" ref="T189" si="490">T187*T188</f>
        <v>0</v>
      </c>
      <c r="U189" s="89">
        <f t="shared" ref="U189" si="491">U187*U188</f>
        <v>0</v>
      </c>
      <c r="V189" s="89">
        <f t="shared" ref="V189" si="492">V187*V188</f>
        <v>0</v>
      </c>
      <c r="W189" s="89">
        <f t="shared" ref="W189" si="493">W187*W188</f>
        <v>0</v>
      </c>
      <c r="X189" s="89">
        <f t="shared" ref="X189" si="494">X187*X188</f>
        <v>0</v>
      </c>
      <c r="Y189" s="89">
        <f t="shared" ref="Y189" si="495">Y187*Y188</f>
        <v>0</v>
      </c>
      <c r="Z189" s="89">
        <f t="shared" ref="Z189" si="496">Z187*Z188</f>
        <v>0</v>
      </c>
      <c r="AA189" s="89">
        <f t="shared" ref="AA189" si="497">AA187*AA188</f>
        <v>0</v>
      </c>
      <c r="AB189" s="89">
        <f t="shared" ref="AB189" si="498">AB187*AB188</f>
        <v>0</v>
      </c>
      <c r="AC189" s="89">
        <f t="shared" ref="AC189" si="499">AC187*AC188</f>
        <v>0</v>
      </c>
      <c r="AD189" s="89">
        <f t="shared" ref="AD189" si="500">AD187*AD188</f>
        <v>0</v>
      </c>
      <c r="AE189" s="89">
        <f t="shared" ref="AE189" si="501">AE187*AE188</f>
        <v>0</v>
      </c>
      <c r="AF189" s="89">
        <f t="shared" ref="AF189" si="502">AF187*AF188</f>
        <v>0</v>
      </c>
      <c r="AG189" s="89">
        <f t="shared" ref="AG189" si="503">AG187*AG188</f>
        <v>0</v>
      </c>
      <c r="AH189" s="89">
        <f t="shared" ref="AH189" si="504">AH187*AH188</f>
        <v>0</v>
      </c>
      <c r="AI189" s="89">
        <f t="shared" ref="AI189" si="505">AI187*AI188</f>
        <v>0</v>
      </c>
      <c r="AJ189" s="89">
        <f t="shared" ref="AJ189" si="506">AJ187*AJ188</f>
        <v>0</v>
      </c>
      <c r="AK189" s="89">
        <f t="shared" ref="AK189" si="507">AK187*AK188</f>
        <v>0</v>
      </c>
      <c r="AL189" s="89">
        <f t="shared" ref="AL189" si="508">AL187*AL188</f>
        <v>0</v>
      </c>
      <c r="AM189" s="89">
        <f t="shared" ref="AM189" si="509">AM187*AM188</f>
        <v>0</v>
      </c>
      <c r="AN189" s="88"/>
      <c r="AO189" s="83">
        <f t="shared" ref="AO189" si="510">SUM(D189:O189)</f>
        <v>0</v>
      </c>
      <c r="AP189" s="83">
        <f t="shared" ref="AP189" si="511">SUM(P189:AA189)</f>
        <v>0</v>
      </c>
      <c r="AQ189" s="83">
        <f t="shared" ref="AQ189" si="512">SUM(AB189:AM189)</f>
        <v>0</v>
      </c>
    </row>
    <row r="190" spans="1:43" s="59" customFormat="1" hidden="1" outlineLevel="1">
      <c r="A190" s="182" t="s">
        <v>311</v>
      </c>
      <c r="B190" s="122" t="s">
        <v>168</v>
      </c>
      <c r="C190" s="81"/>
      <c r="D190" s="133">
        <v>0.01</v>
      </c>
      <c r="E190" s="133">
        <v>0.01</v>
      </c>
      <c r="F190" s="133">
        <v>0.01</v>
      </c>
      <c r="G190" s="133">
        <v>0.01</v>
      </c>
      <c r="H190" s="133">
        <v>0.01</v>
      </c>
      <c r="I190" s="133">
        <v>0.01</v>
      </c>
      <c r="J190" s="133">
        <v>0.01</v>
      </c>
      <c r="K190" s="133">
        <v>0.01</v>
      </c>
      <c r="L190" s="133">
        <v>0.01</v>
      </c>
      <c r="M190" s="133">
        <v>0.01</v>
      </c>
      <c r="N190" s="133">
        <v>0.01</v>
      </c>
      <c r="O190" s="133">
        <v>0.01</v>
      </c>
      <c r="P190" s="133">
        <v>0.01</v>
      </c>
      <c r="Q190" s="133">
        <v>0.01</v>
      </c>
      <c r="R190" s="133">
        <v>0.01</v>
      </c>
      <c r="S190" s="133">
        <v>0.01</v>
      </c>
      <c r="T190" s="133">
        <v>0.01</v>
      </c>
      <c r="U190" s="133">
        <v>0.01</v>
      </c>
      <c r="V190" s="133">
        <v>0.01</v>
      </c>
      <c r="W190" s="133">
        <v>0.01</v>
      </c>
      <c r="X190" s="133">
        <v>0.01</v>
      </c>
      <c r="Y190" s="133">
        <v>0.01</v>
      </c>
      <c r="Z190" s="133">
        <v>0.01</v>
      </c>
      <c r="AA190" s="133">
        <v>0.01</v>
      </c>
      <c r="AB190" s="133">
        <v>0.01</v>
      </c>
      <c r="AC190" s="133">
        <v>0.01</v>
      </c>
      <c r="AD190" s="133">
        <v>0.01</v>
      </c>
      <c r="AE190" s="133">
        <v>0.01</v>
      </c>
      <c r="AF190" s="133">
        <v>0.01</v>
      </c>
      <c r="AG190" s="133">
        <v>0.01</v>
      </c>
      <c r="AH190" s="133">
        <v>0.01</v>
      </c>
      <c r="AI190" s="133">
        <v>0.01</v>
      </c>
      <c r="AJ190" s="133">
        <v>0.01</v>
      </c>
      <c r="AK190" s="133">
        <v>0.01</v>
      </c>
      <c r="AL190" s="133">
        <v>0.01</v>
      </c>
      <c r="AM190" s="133">
        <v>0.01</v>
      </c>
      <c r="AN190" s="88"/>
      <c r="AO190" s="88"/>
      <c r="AP190" s="88"/>
      <c r="AQ190" s="88"/>
    </row>
    <row r="191" spans="1:43" s="59" customFormat="1" hidden="1" outlineLevel="1">
      <c r="A191" s="182" t="s">
        <v>312</v>
      </c>
      <c r="B191" s="122" t="s">
        <v>254</v>
      </c>
      <c r="C191" s="81"/>
      <c r="D191" s="89">
        <f>D189*D190</f>
        <v>0</v>
      </c>
      <c r="E191" s="89">
        <f t="shared" ref="E191" si="513">E189*E190</f>
        <v>0</v>
      </c>
      <c r="F191" s="89">
        <f t="shared" ref="F191" si="514">F189*F190</f>
        <v>0</v>
      </c>
      <c r="G191" s="89">
        <f t="shared" ref="G191" si="515">G189*G190</f>
        <v>0</v>
      </c>
      <c r="H191" s="89">
        <f t="shared" ref="H191" si="516">H189*H190</f>
        <v>0</v>
      </c>
      <c r="I191" s="89">
        <f t="shared" ref="I191" si="517">I189*I190</f>
        <v>0</v>
      </c>
      <c r="J191" s="89">
        <f t="shared" ref="J191" si="518">J189*J190</f>
        <v>0</v>
      </c>
      <c r="K191" s="89">
        <f t="shared" ref="K191" si="519">K189*K190</f>
        <v>0</v>
      </c>
      <c r="L191" s="89">
        <f t="shared" ref="L191" si="520">L189*L190</f>
        <v>0</v>
      </c>
      <c r="M191" s="89">
        <f t="shared" ref="M191" si="521">M189*M190</f>
        <v>0</v>
      </c>
      <c r="N191" s="89">
        <f t="shared" ref="N191" si="522">N189*N190</f>
        <v>0</v>
      </c>
      <c r="O191" s="89">
        <f t="shared" ref="O191" si="523">O189*O190</f>
        <v>0</v>
      </c>
      <c r="P191" s="89">
        <f t="shared" ref="P191" si="524">P189*P190</f>
        <v>0</v>
      </c>
      <c r="Q191" s="89">
        <f t="shared" ref="Q191" si="525">Q189*Q190</f>
        <v>0</v>
      </c>
      <c r="R191" s="89">
        <f t="shared" ref="R191" si="526">R189*R190</f>
        <v>0</v>
      </c>
      <c r="S191" s="89">
        <f t="shared" ref="S191" si="527">S189*S190</f>
        <v>0</v>
      </c>
      <c r="T191" s="89">
        <f t="shared" ref="T191" si="528">T189*T190</f>
        <v>0</v>
      </c>
      <c r="U191" s="89">
        <f t="shared" ref="U191" si="529">U189*U190</f>
        <v>0</v>
      </c>
      <c r="V191" s="89">
        <f t="shared" ref="V191" si="530">V189*V190</f>
        <v>0</v>
      </c>
      <c r="W191" s="89">
        <f t="shared" ref="W191" si="531">W189*W190</f>
        <v>0</v>
      </c>
      <c r="X191" s="89">
        <f t="shared" ref="X191" si="532">X189*X190</f>
        <v>0</v>
      </c>
      <c r="Y191" s="89">
        <f t="shared" ref="Y191" si="533">Y189*Y190</f>
        <v>0</v>
      </c>
      <c r="Z191" s="89">
        <f t="shared" ref="Z191" si="534">Z189*Z190</f>
        <v>0</v>
      </c>
      <c r="AA191" s="89">
        <f t="shared" ref="AA191" si="535">AA189*AA190</f>
        <v>0</v>
      </c>
      <c r="AB191" s="89">
        <f t="shared" ref="AB191" si="536">AB189*AB190</f>
        <v>0</v>
      </c>
      <c r="AC191" s="89">
        <f t="shared" ref="AC191" si="537">AC189*AC190</f>
        <v>0</v>
      </c>
      <c r="AD191" s="89">
        <f t="shared" ref="AD191" si="538">AD189*AD190</f>
        <v>0</v>
      </c>
      <c r="AE191" s="89">
        <f t="shared" ref="AE191" si="539">AE189*AE190</f>
        <v>0</v>
      </c>
      <c r="AF191" s="89">
        <f t="shared" ref="AF191" si="540">AF189*AF190</f>
        <v>0</v>
      </c>
      <c r="AG191" s="89">
        <f t="shared" ref="AG191" si="541">AG189*AG190</f>
        <v>0</v>
      </c>
      <c r="AH191" s="89">
        <f t="shared" ref="AH191" si="542">AH189*AH190</f>
        <v>0</v>
      </c>
      <c r="AI191" s="89">
        <f t="shared" ref="AI191" si="543">AI189*AI190</f>
        <v>0</v>
      </c>
      <c r="AJ191" s="89">
        <f t="shared" ref="AJ191" si="544">AJ189*AJ190</f>
        <v>0</v>
      </c>
      <c r="AK191" s="89">
        <f t="shared" ref="AK191" si="545">AK189*AK190</f>
        <v>0</v>
      </c>
      <c r="AL191" s="89">
        <f t="shared" ref="AL191" si="546">AL189*AL190</f>
        <v>0</v>
      </c>
      <c r="AM191" s="89">
        <f t="shared" ref="AM191" si="547">AM189*AM190</f>
        <v>0</v>
      </c>
      <c r="AN191" s="88"/>
      <c r="AO191" s="83">
        <f t="shared" ref="AO191" si="548">SUM(D191:O191)</f>
        <v>0</v>
      </c>
      <c r="AP191" s="83">
        <f t="shared" ref="AP191" si="549">SUM(P191:AA191)</f>
        <v>0</v>
      </c>
      <c r="AQ191" s="83">
        <f t="shared" ref="AQ191" si="550">SUM(AB191:AM191)</f>
        <v>0</v>
      </c>
    </row>
    <row r="192" spans="1:43" s="59" customFormat="1" hidden="1" outlineLevel="1">
      <c r="A192" s="94" t="s">
        <v>111</v>
      </c>
      <c r="B192" s="82"/>
      <c r="C192" s="81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</row>
    <row r="193" spans="1:43" s="59" customFormat="1" hidden="1" outlineLevel="1">
      <c r="A193" s="182" t="s">
        <v>308</v>
      </c>
      <c r="B193" s="122" t="s">
        <v>158</v>
      </c>
      <c r="C193" s="81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88"/>
      <c r="AO193" s="83">
        <f t="shared" ref="AO193" si="551">SUM(D193:O193)</f>
        <v>0</v>
      </c>
      <c r="AP193" s="83">
        <f t="shared" ref="AP193" si="552">SUM(P193:AA193)</f>
        <v>0</v>
      </c>
      <c r="AQ193" s="83">
        <f t="shared" ref="AQ193" si="553">SUM(AB193:AM193)</f>
        <v>0</v>
      </c>
    </row>
    <row r="194" spans="1:43" s="59" customFormat="1" hidden="1" outlineLevel="1">
      <c r="A194" s="182" t="s">
        <v>309</v>
      </c>
      <c r="B194" s="122" t="s">
        <v>254</v>
      </c>
      <c r="C194" s="81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88"/>
      <c r="AO194" s="88"/>
      <c r="AP194" s="88"/>
      <c r="AQ194" s="88"/>
    </row>
    <row r="195" spans="1:43" s="59" customFormat="1" hidden="1" outlineLevel="1">
      <c r="A195" s="182" t="s">
        <v>310</v>
      </c>
      <c r="B195" s="122" t="s">
        <v>254</v>
      </c>
      <c r="C195" s="81"/>
      <c r="D195" s="89">
        <f>D193*D194</f>
        <v>0</v>
      </c>
      <c r="E195" s="89">
        <f t="shared" ref="E195" si="554">E193*E194</f>
        <v>0</v>
      </c>
      <c r="F195" s="89">
        <f t="shared" ref="F195" si="555">F193*F194</f>
        <v>0</v>
      </c>
      <c r="G195" s="89">
        <f t="shared" ref="G195" si="556">G193*G194</f>
        <v>0</v>
      </c>
      <c r="H195" s="89">
        <f t="shared" ref="H195" si="557">H193*H194</f>
        <v>0</v>
      </c>
      <c r="I195" s="89">
        <f t="shared" ref="I195" si="558">I193*I194</f>
        <v>0</v>
      </c>
      <c r="J195" s="89">
        <f t="shared" ref="J195" si="559">J193*J194</f>
        <v>0</v>
      </c>
      <c r="K195" s="89">
        <f t="shared" ref="K195" si="560">K193*K194</f>
        <v>0</v>
      </c>
      <c r="L195" s="89">
        <f t="shared" ref="L195" si="561">L193*L194</f>
        <v>0</v>
      </c>
      <c r="M195" s="89">
        <f t="shared" ref="M195" si="562">M193*M194</f>
        <v>0</v>
      </c>
      <c r="N195" s="89">
        <f t="shared" ref="N195" si="563">N193*N194</f>
        <v>0</v>
      </c>
      <c r="O195" s="89">
        <f t="shared" ref="O195" si="564">O193*O194</f>
        <v>0</v>
      </c>
      <c r="P195" s="89">
        <f t="shared" ref="P195" si="565">P193*P194</f>
        <v>0</v>
      </c>
      <c r="Q195" s="89">
        <f t="shared" ref="Q195" si="566">Q193*Q194</f>
        <v>0</v>
      </c>
      <c r="R195" s="89">
        <f t="shared" ref="R195" si="567">R193*R194</f>
        <v>0</v>
      </c>
      <c r="S195" s="89">
        <f t="shared" ref="S195" si="568">S193*S194</f>
        <v>0</v>
      </c>
      <c r="T195" s="89">
        <f t="shared" ref="T195" si="569">T193*T194</f>
        <v>0</v>
      </c>
      <c r="U195" s="89">
        <f t="shared" ref="U195" si="570">U193*U194</f>
        <v>0</v>
      </c>
      <c r="V195" s="89">
        <f t="shared" ref="V195" si="571">V193*V194</f>
        <v>0</v>
      </c>
      <c r="W195" s="89">
        <f t="shared" ref="W195" si="572">W193*W194</f>
        <v>0</v>
      </c>
      <c r="X195" s="89">
        <f t="shared" ref="X195" si="573">X193*X194</f>
        <v>0</v>
      </c>
      <c r="Y195" s="89">
        <f t="shared" ref="Y195" si="574">Y193*Y194</f>
        <v>0</v>
      </c>
      <c r="Z195" s="89">
        <f t="shared" ref="Z195" si="575">Z193*Z194</f>
        <v>0</v>
      </c>
      <c r="AA195" s="89">
        <f t="shared" ref="AA195" si="576">AA193*AA194</f>
        <v>0</v>
      </c>
      <c r="AB195" s="89">
        <f t="shared" ref="AB195" si="577">AB193*AB194</f>
        <v>0</v>
      </c>
      <c r="AC195" s="89">
        <f t="shared" ref="AC195" si="578">AC193*AC194</f>
        <v>0</v>
      </c>
      <c r="AD195" s="89">
        <f t="shared" ref="AD195" si="579">AD193*AD194</f>
        <v>0</v>
      </c>
      <c r="AE195" s="89">
        <f t="shared" ref="AE195" si="580">AE193*AE194</f>
        <v>0</v>
      </c>
      <c r="AF195" s="89">
        <f t="shared" ref="AF195" si="581">AF193*AF194</f>
        <v>0</v>
      </c>
      <c r="AG195" s="89">
        <f t="shared" ref="AG195" si="582">AG193*AG194</f>
        <v>0</v>
      </c>
      <c r="AH195" s="89">
        <f t="shared" ref="AH195" si="583">AH193*AH194</f>
        <v>0</v>
      </c>
      <c r="AI195" s="89">
        <f t="shared" ref="AI195" si="584">AI193*AI194</f>
        <v>0</v>
      </c>
      <c r="AJ195" s="89">
        <f t="shared" ref="AJ195" si="585">AJ193*AJ194</f>
        <v>0</v>
      </c>
      <c r="AK195" s="89">
        <f t="shared" ref="AK195" si="586">AK193*AK194</f>
        <v>0</v>
      </c>
      <c r="AL195" s="89">
        <f t="shared" ref="AL195" si="587">AL193*AL194</f>
        <v>0</v>
      </c>
      <c r="AM195" s="89">
        <f t="shared" ref="AM195" si="588">AM193*AM194</f>
        <v>0</v>
      </c>
      <c r="AN195" s="88"/>
      <c r="AO195" s="83">
        <f t="shared" ref="AO195" si="589">SUM(D195:O195)</f>
        <v>0</v>
      </c>
      <c r="AP195" s="83">
        <f t="shared" ref="AP195" si="590">SUM(P195:AA195)</f>
        <v>0</v>
      </c>
      <c r="AQ195" s="83">
        <f t="shared" ref="AQ195" si="591">SUM(AB195:AM195)</f>
        <v>0</v>
      </c>
    </row>
    <row r="196" spans="1:43" s="59" customFormat="1" hidden="1" outlineLevel="1">
      <c r="A196" s="182" t="s">
        <v>311</v>
      </c>
      <c r="B196" s="122" t="s">
        <v>168</v>
      </c>
      <c r="C196" s="81"/>
      <c r="D196" s="133">
        <v>0.01</v>
      </c>
      <c r="E196" s="133">
        <v>0.01</v>
      </c>
      <c r="F196" s="133">
        <v>0.01</v>
      </c>
      <c r="G196" s="133">
        <v>0.01</v>
      </c>
      <c r="H196" s="133">
        <v>0.01</v>
      </c>
      <c r="I196" s="133">
        <v>0.01</v>
      </c>
      <c r="J196" s="133">
        <v>0.01</v>
      </c>
      <c r="K196" s="133">
        <v>0.01</v>
      </c>
      <c r="L196" s="133">
        <v>0.01</v>
      </c>
      <c r="M196" s="133">
        <v>0.01</v>
      </c>
      <c r="N196" s="133">
        <v>0.01</v>
      </c>
      <c r="O196" s="133">
        <v>0.01</v>
      </c>
      <c r="P196" s="133">
        <v>0.01</v>
      </c>
      <c r="Q196" s="133">
        <v>0.01</v>
      </c>
      <c r="R196" s="133">
        <v>0.01</v>
      </c>
      <c r="S196" s="133">
        <v>0.01</v>
      </c>
      <c r="T196" s="133">
        <v>0.01</v>
      </c>
      <c r="U196" s="133">
        <v>0.01</v>
      </c>
      <c r="V196" s="133">
        <v>0.01</v>
      </c>
      <c r="W196" s="133">
        <v>0.01</v>
      </c>
      <c r="X196" s="133">
        <v>0.01</v>
      </c>
      <c r="Y196" s="133">
        <v>0.01</v>
      </c>
      <c r="Z196" s="133">
        <v>0.01</v>
      </c>
      <c r="AA196" s="133">
        <v>0.01</v>
      </c>
      <c r="AB196" s="133">
        <v>0.01</v>
      </c>
      <c r="AC196" s="133">
        <v>0.01</v>
      </c>
      <c r="AD196" s="133">
        <v>0.01</v>
      </c>
      <c r="AE196" s="133">
        <v>0.01</v>
      </c>
      <c r="AF196" s="133">
        <v>0.01</v>
      </c>
      <c r="AG196" s="133">
        <v>0.01</v>
      </c>
      <c r="AH196" s="133">
        <v>0.01</v>
      </c>
      <c r="AI196" s="133">
        <v>0.01</v>
      </c>
      <c r="AJ196" s="133">
        <v>0.01</v>
      </c>
      <c r="AK196" s="133">
        <v>0.01</v>
      </c>
      <c r="AL196" s="133">
        <v>0.01</v>
      </c>
      <c r="AM196" s="133">
        <v>0.01</v>
      </c>
      <c r="AN196" s="88"/>
      <c r="AO196" s="88"/>
      <c r="AP196" s="88"/>
      <c r="AQ196" s="88"/>
    </row>
    <row r="197" spans="1:43" s="59" customFormat="1" hidden="1" outlineLevel="1">
      <c r="A197" s="182" t="s">
        <v>312</v>
      </c>
      <c r="B197" s="122" t="s">
        <v>254</v>
      </c>
      <c r="C197" s="81"/>
      <c r="D197" s="89">
        <f>D195*D196</f>
        <v>0</v>
      </c>
      <c r="E197" s="89">
        <f t="shared" ref="E197" si="592">E195*E196</f>
        <v>0</v>
      </c>
      <c r="F197" s="89">
        <f t="shared" ref="F197" si="593">F195*F196</f>
        <v>0</v>
      </c>
      <c r="G197" s="89">
        <f t="shared" ref="G197" si="594">G195*G196</f>
        <v>0</v>
      </c>
      <c r="H197" s="89">
        <f t="shared" ref="H197" si="595">H195*H196</f>
        <v>0</v>
      </c>
      <c r="I197" s="89">
        <f t="shared" ref="I197" si="596">I195*I196</f>
        <v>0</v>
      </c>
      <c r="J197" s="89">
        <f t="shared" ref="J197" si="597">J195*J196</f>
        <v>0</v>
      </c>
      <c r="K197" s="89">
        <f t="shared" ref="K197" si="598">K195*K196</f>
        <v>0</v>
      </c>
      <c r="L197" s="89">
        <f t="shared" ref="L197" si="599">L195*L196</f>
        <v>0</v>
      </c>
      <c r="M197" s="89">
        <f t="shared" ref="M197" si="600">M195*M196</f>
        <v>0</v>
      </c>
      <c r="N197" s="89">
        <f t="shared" ref="N197" si="601">N195*N196</f>
        <v>0</v>
      </c>
      <c r="O197" s="89">
        <f t="shared" ref="O197" si="602">O195*O196</f>
        <v>0</v>
      </c>
      <c r="P197" s="89">
        <f t="shared" ref="P197" si="603">P195*P196</f>
        <v>0</v>
      </c>
      <c r="Q197" s="89">
        <f t="shared" ref="Q197" si="604">Q195*Q196</f>
        <v>0</v>
      </c>
      <c r="R197" s="89">
        <f t="shared" ref="R197" si="605">R195*R196</f>
        <v>0</v>
      </c>
      <c r="S197" s="89">
        <f t="shared" ref="S197" si="606">S195*S196</f>
        <v>0</v>
      </c>
      <c r="T197" s="89">
        <f t="shared" ref="T197" si="607">T195*T196</f>
        <v>0</v>
      </c>
      <c r="U197" s="89">
        <f t="shared" ref="U197" si="608">U195*U196</f>
        <v>0</v>
      </c>
      <c r="V197" s="89">
        <f t="shared" ref="V197" si="609">V195*V196</f>
        <v>0</v>
      </c>
      <c r="W197" s="89">
        <f t="shared" ref="W197" si="610">W195*W196</f>
        <v>0</v>
      </c>
      <c r="X197" s="89">
        <f t="shared" ref="X197" si="611">X195*X196</f>
        <v>0</v>
      </c>
      <c r="Y197" s="89">
        <f t="shared" ref="Y197" si="612">Y195*Y196</f>
        <v>0</v>
      </c>
      <c r="Z197" s="89">
        <f t="shared" ref="Z197" si="613">Z195*Z196</f>
        <v>0</v>
      </c>
      <c r="AA197" s="89">
        <f t="shared" ref="AA197" si="614">AA195*AA196</f>
        <v>0</v>
      </c>
      <c r="AB197" s="89">
        <f t="shared" ref="AB197" si="615">AB195*AB196</f>
        <v>0</v>
      </c>
      <c r="AC197" s="89">
        <f t="shared" ref="AC197" si="616">AC195*AC196</f>
        <v>0</v>
      </c>
      <c r="AD197" s="89">
        <f t="shared" ref="AD197" si="617">AD195*AD196</f>
        <v>0</v>
      </c>
      <c r="AE197" s="89">
        <f t="shared" ref="AE197" si="618">AE195*AE196</f>
        <v>0</v>
      </c>
      <c r="AF197" s="89">
        <f t="shared" ref="AF197" si="619">AF195*AF196</f>
        <v>0</v>
      </c>
      <c r="AG197" s="89">
        <f t="shared" ref="AG197" si="620">AG195*AG196</f>
        <v>0</v>
      </c>
      <c r="AH197" s="89">
        <f t="shared" ref="AH197" si="621">AH195*AH196</f>
        <v>0</v>
      </c>
      <c r="AI197" s="89">
        <f t="shared" ref="AI197" si="622">AI195*AI196</f>
        <v>0</v>
      </c>
      <c r="AJ197" s="89">
        <f t="shared" ref="AJ197" si="623">AJ195*AJ196</f>
        <v>0</v>
      </c>
      <c r="AK197" s="89">
        <f t="shared" ref="AK197" si="624">AK195*AK196</f>
        <v>0</v>
      </c>
      <c r="AL197" s="89">
        <f t="shared" ref="AL197" si="625">AL195*AL196</f>
        <v>0</v>
      </c>
      <c r="AM197" s="89">
        <f t="shared" ref="AM197" si="626">AM195*AM196</f>
        <v>0</v>
      </c>
      <c r="AN197" s="88"/>
      <c r="AO197" s="83">
        <f t="shared" ref="AO197" si="627">SUM(D197:O197)</f>
        <v>0</v>
      </c>
      <c r="AP197" s="83">
        <f t="shared" ref="AP197" si="628">SUM(P197:AA197)</f>
        <v>0</v>
      </c>
      <c r="AQ197" s="83">
        <f t="shared" ref="AQ197" si="629">SUM(AB197:AM197)</f>
        <v>0</v>
      </c>
    </row>
    <row r="198" spans="1:43" s="59" customFormat="1" hidden="1" outlineLevel="1">
      <c r="A198" s="94" t="s">
        <v>112</v>
      </c>
      <c r="B198" s="82"/>
      <c r="C198" s="81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</row>
    <row r="199" spans="1:43" s="59" customFormat="1" hidden="1" outlineLevel="1">
      <c r="A199" s="182" t="s">
        <v>308</v>
      </c>
      <c r="B199" s="122" t="s">
        <v>158</v>
      </c>
      <c r="C199" s="81"/>
      <c r="D199" s="125">
        <v>10000</v>
      </c>
      <c r="E199" s="125">
        <v>10000</v>
      </c>
      <c r="F199" s="125">
        <v>10000</v>
      </c>
      <c r="G199" s="125">
        <v>10000</v>
      </c>
      <c r="H199" s="125">
        <v>10000</v>
      </c>
      <c r="I199" s="125">
        <v>10000</v>
      </c>
      <c r="J199" s="125">
        <v>10000</v>
      </c>
      <c r="K199" s="125">
        <v>10000</v>
      </c>
      <c r="L199" s="125">
        <v>10000</v>
      </c>
      <c r="M199" s="125">
        <v>10000</v>
      </c>
      <c r="N199" s="125">
        <v>10000</v>
      </c>
      <c r="O199" s="125">
        <v>10000</v>
      </c>
      <c r="P199" s="125">
        <v>10000</v>
      </c>
      <c r="Q199" s="125">
        <v>10000</v>
      </c>
      <c r="R199" s="125">
        <v>10000</v>
      </c>
      <c r="S199" s="125">
        <v>10000</v>
      </c>
      <c r="T199" s="125">
        <v>10000</v>
      </c>
      <c r="U199" s="125">
        <v>10000</v>
      </c>
      <c r="V199" s="125">
        <v>10000</v>
      </c>
      <c r="W199" s="125">
        <v>10000</v>
      </c>
      <c r="X199" s="125">
        <v>10000</v>
      </c>
      <c r="Y199" s="125">
        <v>10000</v>
      </c>
      <c r="Z199" s="125">
        <v>10000</v>
      </c>
      <c r="AA199" s="125">
        <v>10000</v>
      </c>
      <c r="AB199" s="125">
        <v>10000</v>
      </c>
      <c r="AC199" s="125">
        <v>10000</v>
      </c>
      <c r="AD199" s="125">
        <v>10000</v>
      </c>
      <c r="AE199" s="125">
        <v>10000</v>
      </c>
      <c r="AF199" s="125">
        <v>10000</v>
      </c>
      <c r="AG199" s="125">
        <v>10000</v>
      </c>
      <c r="AH199" s="125">
        <v>10000</v>
      </c>
      <c r="AI199" s="125">
        <v>10000</v>
      </c>
      <c r="AJ199" s="125">
        <v>10000</v>
      </c>
      <c r="AK199" s="125">
        <v>10000</v>
      </c>
      <c r="AL199" s="125">
        <v>10000</v>
      </c>
      <c r="AM199" s="125">
        <v>10000</v>
      </c>
      <c r="AN199" s="88"/>
      <c r="AO199" s="83">
        <f t="shared" ref="AO199" si="630">SUM(D199:O199)</f>
        <v>120000</v>
      </c>
      <c r="AP199" s="83">
        <f t="shared" ref="AP199" si="631">SUM(P199:AA199)</f>
        <v>120000</v>
      </c>
      <c r="AQ199" s="83">
        <f t="shared" ref="AQ199" si="632">SUM(AB199:AM199)</f>
        <v>120000</v>
      </c>
    </row>
    <row r="200" spans="1:43" s="59" customFormat="1" hidden="1" outlineLevel="1">
      <c r="A200" s="182" t="s">
        <v>309</v>
      </c>
      <c r="B200" s="122" t="s">
        <v>254</v>
      </c>
      <c r="C200" s="81"/>
      <c r="D200" s="144">
        <v>21.2</v>
      </c>
      <c r="E200" s="144">
        <v>21.2</v>
      </c>
      <c r="F200" s="144">
        <v>21.2</v>
      </c>
      <c r="G200" s="144">
        <v>21.2</v>
      </c>
      <c r="H200" s="144">
        <v>21.2</v>
      </c>
      <c r="I200" s="144">
        <v>21.2</v>
      </c>
      <c r="J200" s="144">
        <v>21.2</v>
      </c>
      <c r="K200" s="144">
        <v>21.2</v>
      </c>
      <c r="L200" s="144">
        <v>21.2</v>
      </c>
      <c r="M200" s="144">
        <v>21.2</v>
      </c>
      <c r="N200" s="144">
        <v>21.2</v>
      </c>
      <c r="O200" s="144">
        <v>21.2</v>
      </c>
      <c r="P200" s="144">
        <v>21.2</v>
      </c>
      <c r="Q200" s="144">
        <v>21.2</v>
      </c>
      <c r="R200" s="144">
        <v>21.2</v>
      </c>
      <c r="S200" s="144">
        <v>21.2</v>
      </c>
      <c r="T200" s="144">
        <v>21.2</v>
      </c>
      <c r="U200" s="144">
        <v>21.2</v>
      </c>
      <c r="V200" s="144">
        <v>21.2</v>
      </c>
      <c r="W200" s="144">
        <v>21.2</v>
      </c>
      <c r="X200" s="144">
        <v>21.2</v>
      </c>
      <c r="Y200" s="144">
        <v>21.2</v>
      </c>
      <c r="Z200" s="144">
        <v>21.2</v>
      </c>
      <c r="AA200" s="144">
        <v>21.2</v>
      </c>
      <c r="AB200" s="144">
        <v>21.2</v>
      </c>
      <c r="AC200" s="144">
        <v>21.2</v>
      </c>
      <c r="AD200" s="144">
        <v>21.2</v>
      </c>
      <c r="AE200" s="144">
        <v>21.2</v>
      </c>
      <c r="AF200" s="144">
        <v>21.2</v>
      </c>
      <c r="AG200" s="144">
        <v>21.2</v>
      </c>
      <c r="AH200" s="144">
        <v>21.2</v>
      </c>
      <c r="AI200" s="144">
        <v>21.2</v>
      </c>
      <c r="AJ200" s="144">
        <v>21.2</v>
      </c>
      <c r="AK200" s="144">
        <v>21.2</v>
      </c>
      <c r="AL200" s="144">
        <v>21.2</v>
      </c>
      <c r="AM200" s="144">
        <v>21.2</v>
      </c>
      <c r="AN200" s="88"/>
      <c r="AO200" s="88"/>
      <c r="AP200" s="88"/>
      <c r="AQ200" s="88"/>
    </row>
    <row r="201" spans="1:43" s="59" customFormat="1" hidden="1" outlineLevel="1">
      <c r="A201" s="182" t="s">
        <v>310</v>
      </c>
      <c r="B201" s="122" t="s">
        <v>254</v>
      </c>
      <c r="C201" s="81"/>
      <c r="D201" s="89">
        <f>D199*D200</f>
        <v>212000</v>
      </c>
      <c r="E201" s="89">
        <f t="shared" ref="E201" si="633">E199*E200</f>
        <v>212000</v>
      </c>
      <c r="F201" s="89">
        <f t="shared" ref="F201" si="634">F199*F200</f>
        <v>212000</v>
      </c>
      <c r="G201" s="89">
        <f t="shared" ref="G201" si="635">G199*G200</f>
        <v>212000</v>
      </c>
      <c r="H201" s="89">
        <f t="shared" ref="H201" si="636">H199*H200</f>
        <v>212000</v>
      </c>
      <c r="I201" s="89">
        <f t="shared" ref="I201" si="637">I199*I200</f>
        <v>212000</v>
      </c>
      <c r="J201" s="89">
        <f t="shared" ref="J201" si="638">J199*J200</f>
        <v>212000</v>
      </c>
      <c r="K201" s="89">
        <f t="shared" ref="K201" si="639">K199*K200</f>
        <v>212000</v>
      </c>
      <c r="L201" s="89">
        <f t="shared" ref="L201" si="640">L199*L200</f>
        <v>212000</v>
      </c>
      <c r="M201" s="89">
        <f t="shared" ref="M201" si="641">M199*M200</f>
        <v>212000</v>
      </c>
      <c r="N201" s="89">
        <f t="shared" ref="N201" si="642">N199*N200</f>
        <v>212000</v>
      </c>
      <c r="O201" s="89">
        <f t="shared" ref="O201" si="643">O199*O200</f>
        <v>212000</v>
      </c>
      <c r="P201" s="89">
        <f t="shared" ref="P201" si="644">P199*P200</f>
        <v>212000</v>
      </c>
      <c r="Q201" s="89">
        <f t="shared" ref="Q201" si="645">Q199*Q200</f>
        <v>212000</v>
      </c>
      <c r="R201" s="89">
        <f t="shared" ref="R201" si="646">R199*R200</f>
        <v>212000</v>
      </c>
      <c r="S201" s="89">
        <f t="shared" ref="S201" si="647">S199*S200</f>
        <v>212000</v>
      </c>
      <c r="T201" s="89">
        <f t="shared" ref="T201" si="648">T199*T200</f>
        <v>212000</v>
      </c>
      <c r="U201" s="89">
        <f t="shared" ref="U201" si="649">U199*U200</f>
        <v>212000</v>
      </c>
      <c r="V201" s="89">
        <f t="shared" ref="V201" si="650">V199*V200</f>
        <v>212000</v>
      </c>
      <c r="W201" s="89">
        <f t="shared" ref="W201" si="651">W199*W200</f>
        <v>212000</v>
      </c>
      <c r="X201" s="89">
        <f t="shared" ref="X201" si="652">X199*X200</f>
        <v>212000</v>
      </c>
      <c r="Y201" s="89">
        <f t="shared" ref="Y201" si="653">Y199*Y200</f>
        <v>212000</v>
      </c>
      <c r="Z201" s="89">
        <f t="shared" ref="Z201" si="654">Z199*Z200</f>
        <v>212000</v>
      </c>
      <c r="AA201" s="89">
        <f t="shared" ref="AA201" si="655">AA199*AA200</f>
        <v>212000</v>
      </c>
      <c r="AB201" s="89">
        <f t="shared" ref="AB201" si="656">AB199*AB200</f>
        <v>212000</v>
      </c>
      <c r="AC201" s="89">
        <f t="shared" ref="AC201" si="657">AC199*AC200</f>
        <v>212000</v>
      </c>
      <c r="AD201" s="89">
        <f t="shared" ref="AD201" si="658">AD199*AD200</f>
        <v>212000</v>
      </c>
      <c r="AE201" s="89">
        <f t="shared" ref="AE201" si="659">AE199*AE200</f>
        <v>212000</v>
      </c>
      <c r="AF201" s="89">
        <f t="shared" ref="AF201" si="660">AF199*AF200</f>
        <v>212000</v>
      </c>
      <c r="AG201" s="89">
        <f t="shared" ref="AG201" si="661">AG199*AG200</f>
        <v>212000</v>
      </c>
      <c r="AH201" s="89">
        <f t="shared" ref="AH201" si="662">AH199*AH200</f>
        <v>212000</v>
      </c>
      <c r="AI201" s="89">
        <f t="shared" ref="AI201" si="663">AI199*AI200</f>
        <v>212000</v>
      </c>
      <c r="AJ201" s="89">
        <f t="shared" ref="AJ201" si="664">AJ199*AJ200</f>
        <v>212000</v>
      </c>
      <c r="AK201" s="89">
        <f t="shared" ref="AK201" si="665">AK199*AK200</f>
        <v>212000</v>
      </c>
      <c r="AL201" s="89">
        <f t="shared" ref="AL201" si="666">AL199*AL200</f>
        <v>212000</v>
      </c>
      <c r="AM201" s="89">
        <f t="shared" ref="AM201" si="667">AM199*AM200</f>
        <v>212000</v>
      </c>
      <c r="AN201" s="88"/>
      <c r="AO201" s="83">
        <f t="shared" ref="AO201" si="668">SUM(D201:O201)</f>
        <v>2544000</v>
      </c>
      <c r="AP201" s="83">
        <f t="shared" ref="AP201" si="669">SUM(P201:AA201)</f>
        <v>2544000</v>
      </c>
      <c r="AQ201" s="83">
        <f t="shared" ref="AQ201" si="670">SUM(AB201:AM201)</f>
        <v>2544000</v>
      </c>
    </row>
    <row r="202" spans="1:43" s="59" customFormat="1" hidden="1" outlineLevel="1">
      <c r="A202" s="182" t="s">
        <v>311</v>
      </c>
      <c r="B202" s="122" t="s">
        <v>168</v>
      </c>
      <c r="C202" s="196"/>
      <c r="D202" s="133">
        <v>1.4481132075471697E-2</v>
      </c>
      <c r="E202" s="133">
        <v>1.4481132075471697E-2</v>
      </c>
      <c r="F202" s="133">
        <v>1.4481132075471697E-2</v>
      </c>
      <c r="G202" s="133">
        <v>1.4481132075471697E-2</v>
      </c>
      <c r="H202" s="133">
        <v>1.4481132075471697E-2</v>
      </c>
      <c r="I202" s="133">
        <v>1.4481132075471697E-2</v>
      </c>
      <c r="J202" s="133">
        <v>1.4481132075471697E-2</v>
      </c>
      <c r="K202" s="133">
        <v>1.4481132075471697E-2</v>
      </c>
      <c r="L202" s="133">
        <v>1.4481132075471697E-2</v>
      </c>
      <c r="M202" s="133">
        <v>1.4481132075471697E-2</v>
      </c>
      <c r="N202" s="133">
        <v>1.4481132075471697E-2</v>
      </c>
      <c r="O202" s="133">
        <v>1.4481132075471697E-2</v>
      </c>
      <c r="P202" s="133">
        <v>1.4481132075471697E-2</v>
      </c>
      <c r="Q202" s="133">
        <v>1.4481132075471697E-2</v>
      </c>
      <c r="R202" s="133">
        <v>1.4481132075471697E-2</v>
      </c>
      <c r="S202" s="133">
        <v>1.4481132075471697E-2</v>
      </c>
      <c r="T202" s="133">
        <v>1.4481132075471697E-2</v>
      </c>
      <c r="U202" s="133">
        <v>1.4481132075471697E-2</v>
      </c>
      <c r="V202" s="133">
        <v>1.4481132075471697E-2</v>
      </c>
      <c r="W202" s="133">
        <v>1.4481132075471697E-2</v>
      </c>
      <c r="X202" s="133">
        <v>1.4481132075471697E-2</v>
      </c>
      <c r="Y202" s="133">
        <v>1.4481132075471697E-2</v>
      </c>
      <c r="Z202" s="133">
        <v>1.4481132075471697E-2</v>
      </c>
      <c r="AA202" s="133">
        <v>1.4481132075471697E-2</v>
      </c>
      <c r="AB202" s="133">
        <v>1.4481132075471697E-2</v>
      </c>
      <c r="AC202" s="133">
        <v>1.4481132075471697E-2</v>
      </c>
      <c r="AD202" s="133">
        <v>1.4481132075471697E-2</v>
      </c>
      <c r="AE202" s="133">
        <v>1.4481132075471697E-2</v>
      </c>
      <c r="AF202" s="133">
        <v>1.4481132075471697E-2</v>
      </c>
      <c r="AG202" s="133">
        <v>1.4481132075471697E-2</v>
      </c>
      <c r="AH202" s="133">
        <v>1.4481132075471697E-2</v>
      </c>
      <c r="AI202" s="133">
        <v>1.4481132075471697E-2</v>
      </c>
      <c r="AJ202" s="133">
        <v>1.4481132075471697E-2</v>
      </c>
      <c r="AK202" s="133">
        <v>1.4481132075471697E-2</v>
      </c>
      <c r="AL202" s="133">
        <v>1.4481132075471697E-2</v>
      </c>
      <c r="AM202" s="133">
        <v>1.4481132075471697E-2</v>
      </c>
      <c r="AN202" s="88"/>
      <c r="AO202" s="88"/>
      <c r="AP202" s="88"/>
      <c r="AQ202" s="88"/>
    </row>
    <row r="203" spans="1:43" s="59" customFormat="1" hidden="1" outlineLevel="1">
      <c r="A203" s="182" t="s">
        <v>312</v>
      </c>
      <c r="B203" s="122" t="s">
        <v>254</v>
      </c>
      <c r="C203" s="81"/>
      <c r="D203" s="89">
        <f>D201*D202</f>
        <v>3070</v>
      </c>
      <c r="E203" s="89">
        <f t="shared" ref="E203" si="671">E201*E202</f>
        <v>3070</v>
      </c>
      <c r="F203" s="89">
        <f t="shared" ref="F203" si="672">F201*F202</f>
        <v>3070</v>
      </c>
      <c r="G203" s="89">
        <f t="shared" ref="G203" si="673">G201*G202</f>
        <v>3070</v>
      </c>
      <c r="H203" s="89">
        <f t="shared" ref="H203" si="674">H201*H202</f>
        <v>3070</v>
      </c>
      <c r="I203" s="89">
        <f t="shared" ref="I203" si="675">I201*I202</f>
        <v>3070</v>
      </c>
      <c r="J203" s="89">
        <f t="shared" ref="J203" si="676">J201*J202</f>
        <v>3070</v>
      </c>
      <c r="K203" s="89">
        <f t="shared" ref="K203" si="677">K201*K202</f>
        <v>3070</v>
      </c>
      <c r="L203" s="89">
        <f t="shared" ref="L203" si="678">L201*L202</f>
        <v>3070</v>
      </c>
      <c r="M203" s="89">
        <f t="shared" ref="M203" si="679">M201*M202</f>
        <v>3070</v>
      </c>
      <c r="N203" s="89">
        <f t="shared" ref="N203" si="680">N201*N202</f>
        <v>3070</v>
      </c>
      <c r="O203" s="89">
        <f t="shared" ref="O203" si="681">O201*O202</f>
        <v>3070</v>
      </c>
      <c r="P203" s="89">
        <f t="shared" ref="P203" si="682">P201*P202</f>
        <v>3070</v>
      </c>
      <c r="Q203" s="89">
        <f t="shared" ref="Q203" si="683">Q201*Q202</f>
        <v>3070</v>
      </c>
      <c r="R203" s="89">
        <f t="shared" ref="R203" si="684">R201*R202</f>
        <v>3070</v>
      </c>
      <c r="S203" s="89">
        <f t="shared" ref="S203" si="685">S201*S202</f>
        <v>3070</v>
      </c>
      <c r="T203" s="89">
        <f t="shared" ref="T203" si="686">T201*T202</f>
        <v>3070</v>
      </c>
      <c r="U203" s="89">
        <f t="shared" ref="U203" si="687">U201*U202</f>
        <v>3070</v>
      </c>
      <c r="V203" s="89">
        <f t="shared" ref="V203" si="688">V201*V202</f>
        <v>3070</v>
      </c>
      <c r="W203" s="89">
        <f t="shared" ref="W203" si="689">W201*W202</f>
        <v>3070</v>
      </c>
      <c r="X203" s="89">
        <f t="shared" ref="X203" si="690">X201*X202</f>
        <v>3070</v>
      </c>
      <c r="Y203" s="89">
        <f t="shared" ref="Y203" si="691">Y201*Y202</f>
        <v>3070</v>
      </c>
      <c r="Z203" s="89">
        <f t="shared" ref="Z203" si="692">Z201*Z202</f>
        <v>3070</v>
      </c>
      <c r="AA203" s="89">
        <f t="shared" ref="AA203" si="693">AA201*AA202</f>
        <v>3070</v>
      </c>
      <c r="AB203" s="89">
        <f t="shared" ref="AB203" si="694">AB201*AB202</f>
        <v>3070</v>
      </c>
      <c r="AC203" s="89">
        <f t="shared" ref="AC203" si="695">AC201*AC202</f>
        <v>3070</v>
      </c>
      <c r="AD203" s="89">
        <f t="shared" ref="AD203" si="696">AD201*AD202</f>
        <v>3070</v>
      </c>
      <c r="AE203" s="89">
        <f t="shared" ref="AE203" si="697">AE201*AE202</f>
        <v>3070</v>
      </c>
      <c r="AF203" s="89">
        <f t="shared" ref="AF203" si="698">AF201*AF202</f>
        <v>3070</v>
      </c>
      <c r="AG203" s="89">
        <f t="shared" ref="AG203" si="699">AG201*AG202</f>
        <v>3070</v>
      </c>
      <c r="AH203" s="89">
        <f t="shared" ref="AH203" si="700">AH201*AH202</f>
        <v>3070</v>
      </c>
      <c r="AI203" s="89">
        <f t="shared" ref="AI203" si="701">AI201*AI202</f>
        <v>3070</v>
      </c>
      <c r="AJ203" s="89">
        <f t="shared" ref="AJ203" si="702">AJ201*AJ202</f>
        <v>3070</v>
      </c>
      <c r="AK203" s="89">
        <f t="shared" ref="AK203" si="703">AK201*AK202</f>
        <v>3070</v>
      </c>
      <c r="AL203" s="89">
        <f t="shared" ref="AL203" si="704">AL201*AL202</f>
        <v>3070</v>
      </c>
      <c r="AM203" s="89">
        <f t="shared" ref="AM203" si="705">AM201*AM202</f>
        <v>3070</v>
      </c>
      <c r="AN203" s="88"/>
      <c r="AO203" s="83">
        <f t="shared" ref="AO203:AO205" si="706">SUM(D203:O203)</f>
        <v>36840</v>
      </c>
      <c r="AP203" s="83">
        <f t="shared" ref="AP203:AP205" si="707">SUM(P203:AA203)</f>
        <v>36840</v>
      </c>
      <c r="AQ203" s="83">
        <f t="shared" ref="AQ203:AQ205" si="708">SUM(AB203:AM203)</f>
        <v>36840</v>
      </c>
    </row>
    <row r="204" spans="1:43" hidden="1" outlineLevel="1">
      <c r="A204" s="94" t="s">
        <v>177</v>
      </c>
      <c r="B204" s="122" t="s">
        <v>254</v>
      </c>
      <c r="D204" s="89">
        <f>D205</f>
        <v>0</v>
      </c>
      <c r="E204" s="89">
        <f t="shared" ref="E204:AM204" si="709">E205</f>
        <v>0</v>
      </c>
      <c r="F204" s="89">
        <f t="shared" si="709"/>
        <v>0</v>
      </c>
      <c r="G204" s="89">
        <f t="shared" si="709"/>
        <v>0</v>
      </c>
      <c r="H204" s="89">
        <f t="shared" si="709"/>
        <v>0</v>
      </c>
      <c r="I204" s="89">
        <f t="shared" si="709"/>
        <v>0</v>
      </c>
      <c r="J204" s="89">
        <f t="shared" si="709"/>
        <v>0</v>
      </c>
      <c r="K204" s="89">
        <f t="shared" si="709"/>
        <v>0</v>
      </c>
      <c r="L204" s="89">
        <f t="shared" si="709"/>
        <v>0</v>
      </c>
      <c r="M204" s="89">
        <f t="shared" si="709"/>
        <v>0</v>
      </c>
      <c r="N204" s="89">
        <f t="shared" si="709"/>
        <v>0</v>
      </c>
      <c r="O204" s="89">
        <f t="shared" si="709"/>
        <v>0</v>
      </c>
      <c r="P204" s="89">
        <f t="shared" si="709"/>
        <v>0</v>
      </c>
      <c r="Q204" s="89">
        <f t="shared" si="709"/>
        <v>0</v>
      </c>
      <c r="R204" s="89">
        <f t="shared" si="709"/>
        <v>0</v>
      </c>
      <c r="S204" s="89">
        <f t="shared" si="709"/>
        <v>0</v>
      </c>
      <c r="T204" s="89">
        <f t="shared" si="709"/>
        <v>0</v>
      </c>
      <c r="U204" s="89">
        <f t="shared" si="709"/>
        <v>0</v>
      </c>
      <c r="V204" s="89">
        <f t="shared" si="709"/>
        <v>0</v>
      </c>
      <c r="W204" s="89">
        <f t="shared" si="709"/>
        <v>0</v>
      </c>
      <c r="X204" s="89">
        <f t="shared" si="709"/>
        <v>0</v>
      </c>
      <c r="Y204" s="89">
        <f t="shared" si="709"/>
        <v>0</v>
      </c>
      <c r="Z204" s="89">
        <f t="shared" si="709"/>
        <v>0</v>
      </c>
      <c r="AA204" s="89">
        <f t="shared" si="709"/>
        <v>0</v>
      </c>
      <c r="AB204" s="89">
        <f t="shared" si="709"/>
        <v>0</v>
      </c>
      <c r="AC204" s="89">
        <f t="shared" si="709"/>
        <v>0</v>
      </c>
      <c r="AD204" s="89">
        <f t="shared" si="709"/>
        <v>0</v>
      </c>
      <c r="AE204" s="89">
        <f t="shared" si="709"/>
        <v>0</v>
      </c>
      <c r="AF204" s="89">
        <f t="shared" si="709"/>
        <v>0</v>
      </c>
      <c r="AG204" s="89">
        <f t="shared" si="709"/>
        <v>0</v>
      </c>
      <c r="AH204" s="89">
        <f t="shared" si="709"/>
        <v>0</v>
      </c>
      <c r="AI204" s="89">
        <f t="shared" si="709"/>
        <v>0</v>
      </c>
      <c r="AJ204" s="89">
        <f t="shared" si="709"/>
        <v>0</v>
      </c>
      <c r="AK204" s="89">
        <f t="shared" si="709"/>
        <v>0</v>
      </c>
      <c r="AL204" s="89">
        <f t="shared" si="709"/>
        <v>0</v>
      </c>
      <c r="AM204" s="89">
        <f t="shared" si="709"/>
        <v>0</v>
      </c>
      <c r="AO204" s="83">
        <f t="shared" si="706"/>
        <v>0</v>
      </c>
      <c r="AP204" s="83">
        <f t="shared" si="707"/>
        <v>0</v>
      </c>
      <c r="AQ204" s="83">
        <f t="shared" si="708"/>
        <v>0</v>
      </c>
    </row>
    <row r="205" spans="1:43" s="59" customFormat="1" hidden="1" outlineLevel="1">
      <c r="A205" s="181" t="s">
        <v>261</v>
      </c>
      <c r="B205" s="122" t="s">
        <v>254</v>
      </c>
      <c r="C205" s="81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G205" s="89"/>
      <c r="AH205" s="89"/>
      <c r="AI205" s="89"/>
      <c r="AJ205" s="89"/>
      <c r="AK205" s="89"/>
      <c r="AL205" s="89"/>
      <c r="AM205" s="89"/>
      <c r="AN205" s="88"/>
      <c r="AO205" s="83">
        <f t="shared" si="706"/>
        <v>0</v>
      </c>
      <c r="AP205" s="83">
        <f t="shared" si="707"/>
        <v>0</v>
      </c>
      <c r="AQ205" s="83">
        <f t="shared" si="708"/>
        <v>0</v>
      </c>
    </row>
    <row r="206" spans="1:43" hidden="1" outlineLevel="1"/>
    <row r="207" spans="1:43" hidden="1" outlineLevel="1">
      <c r="A207" s="64" t="s">
        <v>313</v>
      </c>
      <c r="B207" s="122" t="s">
        <v>254</v>
      </c>
      <c r="D207" s="89">
        <f>D182+D191+D197+D203</f>
        <v>29470</v>
      </c>
      <c r="E207" s="89">
        <f t="shared" ref="E207:AM207" si="710">E182+E191+E197+E203</f>
        <v>29470</v>
      </c>
      <c r="F207" s="89">
        <f t="shared" si="710"/>
        <v>29470</v>
      </c>
      <c r="G207" s="89">
        <f t="shared" si="710"/>
        <v>29470</v>
      </c>
      <c r="H207" s="89">
        <f t="shared" si="710"/>
        <v>29470</v>
      </c>
      <c r="I207" s="89">
        <f t="shared" si="710"/>
        <v>29470</v>
      </c>
      <c r="J207" s="89">
        <f t="shared" si="710"/>
        <v>29470</v>
      </c>
      <c r="K207" s="89">
        <f t="shared" si="710"/>
        <v>29470</v>
      </c>
      <c r="L207" s="89">
        <f t="shared" si="710"/>
        <v>29470</v>
      </c>
      <c r="M207" s="89">
        <f t="shared" si="710"/>
        <v>29470</v>
      </c>
      <c r="N207" s="89">
        <f t="shared" si="710"/>
        <v>29470</v>
      </c>
      <c r="O207" s="89">
        <f t="shared" si="710"/>
        <v>29470</v>
      </c>
      <c r="P207" s="89">
        <f t="shared" si="710"/>
        <v>29470</v>
      </c>
      <c r="Q207" s="89">
        <f t="shared" si="710"/>
        <v>29470</v>
      </c>
      <c r="R207" s="89">
        <f t="shared" si="710"/>
        <v>29470</v>
      </c>
      <c r="S207" s="89">
        <f t="shared" si="710"/>
        <v>29470</v>
      </c>
      <c r="T207" s="89">
        <f t="shared" si="710"/>
        <v>29470</v>
      </c>
      <c r="U207" s="89">
        <f t="shared" si="710"/>
        <v>29470</v>
      </c>
      <c r="V207" s="89">
        <f t="shared" si="710"/>
        <v>29470</v>
      </c>
      <c r="W207" s="89">
        <f t="shared" si="710"/>
        <v>29470</v>
      </c>
      <c r="X207" s="89">
        <f t="shared" si="710"/>
        <v>29470</v>
      </c>
      <c r="Y207" s="89">
        <f t="shared" si="710"/>
        <v>29470</v>
      </c>
      <c r="Z207" s="89">
        <f t="shared" si="710"/>
        <v>29470</v>
      </c>
      <c r="AA207" s="89">
        <f t="shared" si="710"/>
        <v>29470</v>
      </c>
      <c r="AB207" s="89">
        <f t="shared" si="710"/>
        <v>29470</v>
      </c>
      <c r="AC207" s="89">
        <f t="shared" si="710"/>
        <v>29470</v>
      </c>
      <c r="AD207" s="89">
        <f t="shared" si="710"/>
        <v>29470</v>
      </c>
      <c r="AE207" s="89">
        <f t="shared" si="710"/>
        <v>29470</v>
      </c>
      <c r="AF207" s="89">
        <f t="shared" si="710"/>
        <v>29470</v>
      </c>
      <c r="AG207" s="89">
        <f t="shared" si="710"/>
        <v>29470</v>
      </c>
      <c r="AH207" s="89">
        <f t="shared" si="710"/>
        <v>29470</v>
      </c>
      <c r="AI207" s="89">
        <f t="shared" si="710"/>
        <v>29470</v>
      </c>
      <c r="AJ207" s="89">
        <f t="shared" si="710"/>
        <v>29470</v>
      </c>
      <c r="AK207" s="89">
        <f t="shared" si="710"/>
        <v>29470</v>
      </c>
      <c r="AL207" s="89">
        <f t="shared" si="710"/>
        <v>29470</v>
      </c>
      <c r="AM207" s="89">
        <f t="shared" si="710"/>
        <v>29470</v>
      </c>
      <c r="AO207" s="83">
        <f t="shared" ref="AO207:AO209" si="711">SUM(D207:O207)</f>
        <v>353640</v>
      </c>
      <c r="AP207" s="83">
        <f t="shared" ref="AP207:AP209" si="712">SUM(P207:AA207)</f>
        <v>353640</v>
      </c>
      <c r="AQ207" s="83">
        <f t="shared" ref="AQ207:AQ209" si="713">SUM(AB207:AM207)</f>
        <v>353640</v>
      </c>
    </row>
    <row r="208" spans="1:43" hidden="1" outlineLevel="1">
      <c r="A208" s="81" t="s">
        <v>177</v>
      </c>
      <c r="B208" s="122" t="s">
        <v>254</v>
      </c>
      <c r="D208" s="89">
        <f t="shared" ref="D208:AM208" si="714">D183+D204</f>
        <v>-1272.3214285714284</v>
      </c>
      <c r="E208" s="89">
        <f t="shared" si="714"/>
        <v>-1272.3214285714284</v>
      </c>
      <c r="F208" s="89">
        <f t="shared" si="714"/>
        <v>-1272.3214285714284</v>
      </c>
      <c r="G208" s="89">
        <f t="shared" si="714"/>
        <v>-1272.3214285714284</v>
      </c>
      <c r="H208" s="89">
        <f t="shared" si="714"/>
        <v>-1272.3214285714284</v>
      </c>
      <c r="I208" s="89">
        <f t="shared" si="714"/>
        <v>-1272.3214285714284</v>
      </c>
      <c r="J208" s="89">
        <f t="shared" si="714"/>
        <v>-1272.3214285714284</v>
      </c>
      <c r="K208" s="89">
        <f t="shared" si="714"/>
        <v>-1272.3214285714284</v>
      </c>
      <c r="L208" s="89">
        <f t="shared" si="714"/>
        <v>-1272.3214285714284</v>
      </c>
      <c r="M208" s="89">
        <f t="shared" si="714"/>
        <v>-1272.3214285714284</v>
      </c>
      <c r="N208" s="89">
        <f t="shared" si="714"/>
        <v>-1272.3214285714284</v>
      </c>
      <c r="O208" s="89">
        <f t="shared" si="714"/>
        <v>-1272.3214285714284</v>
      </c>
      <c r="P208" s="89">
        <f t="shared" si="714"/>
        <v>-1272.3214285714284</v>
      </c>
      <c r="Q208" s="89">
        <f t="shared" si="714"/>
        <v>-1272.3214285714284</v>
      </c>
      <c r="R208" s="89">
        <f t="shared" si="714"/>
        <v>-1272.3214285714284</v>
      </c>
      <c r="S208" s="89">
        <f t="shared" si="714"/>
        <v>-1272.3214285714284</v>
      </c>
      <c r="T208" s="89">
        <f t="shared" si="714"/>
        <v>-1272.3214285714284</v>
      </c>
      <c r="U208" s="89">
        <f t="shared" si="714"/>
        <v>-1272.3214285714284</v>
      </c>
      <c r="V208" s="89">
        <f t="shared" si="714"/>
        <v>-1272.3214285714284</v>
      </c>
      <c r="W208" s="89">
        <f t="shared" si="714"/>
        <v>-1272.3214285714284</v>
      </c>
      <c r="X208" s="89">
        <f t="shared" si="714"/>
        <v>-1272.3214285714284</v>
      </c>
      <c r="Y208" s="89">
        <f t="shared" si="714"/>
        <v>-1272.3214285714284</v>
      </c>
      <c r="Z208" s="89">
        <f t="shared" si="714"/>
        <v>-1272.3214285714284</v>
      </c>
      <c r="AA208" s="89">
        <f t="shared" si="714"/>
        <v>-1272.3214285714284</v>
      </c>
      <c r="AB208" s="89">
        <f t="shared" si="714"/>
        <v>-1272.3214285714284</v>
      </c>
      <c r="AC208" s="89">
        <f t="shared" si="714"/>
        <v>-1272.3214285714284</v>
      </c>
      <c r="AD208" s="89">
        <f t="shared" si="714"/>
        <v>-1272.3214285714284</v>
      </c>
      <c r="AE208" s="89">
        <f t="shared" si="714"/>
        <v>-1272.3214285714284</v>
      </c>
      <c r="AF208" s="89">
        <f t="shared" si="714"/>
        <v>-1272.3214285714284</v>
      </c>
      <c r="AG208" s="89">
        <f t="shared" si="714"/>
        <v>-1272.3214285714284</v>
      </c>
      <c r="AH208" s="89">
        <f t="shared" si="714"/>
        <v>-1272.3214285714284</v>
      </c>
      <c r="AI208" s="89">
        <f t="shared" si="714"/>
        <v>-1272.3214285714284</v>
      </c>
      <c r="AJ208" s="89">
        <f t="shared" si="714"/>
        <v>-1272.3214285714284</v>
      </c>
      <c r="AK208" s="89">
        <f t="shared" si="714"/>
        <v>-1272.3214285714284</v>
      </c>
      <c r="AL208" s="89">
        <f t="shared" si="714"/>
        <v>-1272.3214285714284</v>
      </c>
      <c r="AM208" s="89">
        <f t="shared" si="714"/>
        <v>-1272.3214285714284</v>
      </c>
      <c r="AO208" s="83">
        <f t="shared" si="711"/>
        <v>-15267.857142857138</v>
      </c>
      <c r="AP208" s="83">
        <f t="shared" si="712"/>
        <v>-15267.857142857138</v>
      </c>
      <c r="AQ208" s="83">
        <f t="shared" si="713"/>
        <v>-15267.857142857138</v>
      </c>
    </row>
    <row r="209" spans="1:43" hidden="1" outlineLevel="1">
      <c r="A209" s="64" t="s">
        <v>178</v>
      </c>
      <c r="B209" s="122" t="s">
        <v>254</v>
      </c>
      <c r="D209" s="89">
        <f>D207+D208</f>
        <v>28197.678571428572</v>
      </c>
      <c r="E209" s="89">
        <f t="shared" ref="E209:AM209" si="715">E207+E208</f>
        <v>28197.678571428572</v>
      </c>
      <c r="F209" s="89">
        <f t="shared" si="715"/>
        <v>28197.678571428572</v>
      </c>
      <c r="G209" s="89">
        <f t="shared" si="715"/>
        <v>28197.678571428572</v>
      </c>
      <c r="H209" s="89">
        <f t="shared" si="715"/>
        <v>28197.678571428572</v>
      </c>
      <c r="I209" s="89">
        <f t="shared" si="715"/>
        <v>28197.678571428572</v>
      </c>
      <c r="J209" s="89">
        <f t="shared" si="715"/>
        <v>28197.678571428572</v>
      </c>
      <c r="K209" s="89">
        <f t="shared" si="715"/>
        <v>28197.678571428572</v>
      </c>
      <c r="L209" s="89">
        <f t="shared" si="715"/>
        <v>28197.678571428572</v>
      </c>
      <c r="M209" s="89">
        <f t="shared" si="715"/>
        <v>28197.678571428572</v>
      </c>
      <c r="N209" s="89">
        <f t="shared" si="715"/>
        <v>28197.678571428572</v>
      </c>
      <c r="O209" s="89">
        <f t="shared" si="715"/>
        <v>28197.678571428572</v>
      </c>
      <c r="P209" s="89">
        <f t="shared" si="715"/>
        <v>28197.678571428572</v>
      </c>
      <c r="Q209" s="89">
        <f t="shared" si="715"/>
        <v>28197.678571428572</v>
      </c>
      <c r="R209" s="89">
        <f t="shared" si="715"/>
        <v>28197.678571428572</v>
      </c>
      <c r="S209" s="89">
        <f t="shared" si="715"/>
        <v>28197.678571428572</v>
      </c>
      <c r="T209" s="89">
        <f t="shared" si="715"/>
        <v>28197.678571428572</v>
      </c>
      <c r="U209" s="89">
        <f t="shared" si="715"/>
        <v>28197.678571428572</v>
      </c>
      <c r="V209" s="89">
        <f t="shared" si="715"/>
        <v>28197.678571428572</v>
      </c>
      <c r="W209" s="89">
        <f t="shared" si="715"/>
        <v>28197.678571428572</v>
      </c>
      <c r="X209" s="89">
        <f t="shared" si="715"/>
        <v>28197.678571428572</v>
      </c>
      <c r="Y209" s="89">
        <f t="shared" si="715"/>
        <v>28197.678571428572</v>
      </c>
      <c r="Z209" s="89">
        <f t="shared" si="715"/>
        <v>28197.678571428572</v>
      </c>
      <c r="AA209" s="89">
        <f t="shared" si="715"/>
        <v>28197.678571428572</v>
      </c>
      <c r="AB209" s="89">
        <f t="shared" si="715"/>
        <v>28197.678571428572</v>
      </c>
      <c r="AC209" s="89">
        <f t="shared" si="715"/>
        <v>28197.678571428572</v>
      </c>
      <c r="AD209" s="89">
        <f t="shared" si="715"/>
        <v>28197.678571428572</v>
      </c>
      <c r="AE209" s="89">
        <f t="shared" si="715"/>
        <v>28197.678571428572</v>
      </c>
      <c r="AF209" s="89">
        <f t="shared" si="715"/>
        <v>28197.678571428572</v>
      </c>
      <c r="AG209" s="89">
        <f t="shared" si="715"/>
        <v>28197.678571428572</v>
      </c>
      <c r="AH209" s="89">
        <f t="shared" si="715"/>
        <v>28197.678571428572</v>
      </c>
      <c r="AI209" s="89">
        <f t="shared" si="715"/>
        <v>28197.678571428572</v>
      </c>
      <c r="AJ209" s="89">
        <f t="shared" si="715"/>
        <v>28197.678571428572</v>
      </c>
      <c r="AK209" s="89">
        <f t="shared" si="715"/>
        <v>28197.678571428572</v>
      </c>
      <c r="AL209" s="89">
        <f t="shared" si="715"/>
        <v>28197.678571428572</v>
      </c>
      <c r="AM209" s="89">
        <f t="shared" si="715"/>
        <v>28197.678571428572</v>
      </c>
      <c r="AO209" s="83">
        <f t="shared" si="711"/>
        <v>338372.1428571429</v>
      </c>
      <c r="AP209" s="83">
        <f t="shared" si="712"/>
        <v>338372.1428571429</v>
      </c>
      <c r="AQ209" s="83">
        <f t="shared" si="713"/>
        <v>338372.1428571429</v>
      </c>
    </row>
    <row r="210" spans="1:43" collapsed="1"/>
    <row r="211" spans="1:43" s="79" customFormat="1" ht="14.4">
      <c r="A211" s="87" t="s">
        <v>401</v>
      </c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60"/>
      <c r="AO211" s="87"/>
      <c r="AP211" s="87"/>
      <c r="AQ211" s="87"/>
    </row>
    <row r="212" spans="1:43" hidden="1" outlineLevel="1">
      <c r="A212" s="185" t="s">
        <v>343</v>
      </c>
      <c r="B212" s="82" t="s">
        <v>161</v>
      </c>
      <c r="D212" s="125">
        <v>25</v>
      </c>
      <c r="E212" s="125">
        <v>25</v>
      </c>
      <c r="F212" s="125">
        <v>25</v>
      </c>
      <c r="G212" s="125">
        <v>25</v>
      </c>
      <c r="H212" s="125">
        <v>25</v>
      </c>
      <c r="I212" s="125">
        <v>25</v>
      </c>
      <c r="J212" s="125">
        <v>25</v>
      </c>
      <c r="K212" s="125">
        <v>25</v>
      </c>
      <c r="L212" s="125">
        <v>25</v>
      </c>
      <c r="M212" s="125">
        <v>25</v>
      </c>
      <c r="N212" s="125">
        <v>25</v>
      </c>
      <c r="O212" s="125">
        <v>25</v>
      </c>
      <c r="P212" s="125">
        <v>25</v>
      </c>
      <c r="Q212" s="125">
        <v>25</v>
      </c>
      <c r="R212" s="125">
        <v>25</v>
      </c>
      <c r="S212" s="125">
        <v>25</v>
      </c>
      <c r="T212" s="125">
        <v>25</v>
      </c>
      <c r="U212" s="125">
        <v>25</v>
      </c>
      <c r="V212" s="125">
        <v>25</v>
      </c>
      <c r="W212" s="125">
        <v>25</v>
      </c>
      <c r="X212" s="125">
        <v>25</v>
      </c>
      <c r="Y212" s="125">
        <v>25</v>
      </c>
      <c r="Z212" s="125">
        <v>25</v>
      </c>
      <c r="AA212" s="125">
        <v>25</v>
      </c>
      <c r="AB212" s="125">
        <v>25</v>
      </c>
      <c r="AC212" s="125">
        <v>25</v>
      </c>
      <c r="AD212" s="125">
        <v>25</v>
      </c>
      <c r="AE212" s="125">
        <v>25</v>
      </c>
      <c r="AF212" s="125">
        <v>25</v>
      </c>
      <c r="AG212" s="125">
        <v>25</v>
      </c>
      <c r="AH212" s="125">
        <v>25</v>
      </c>
      <c r="AI212" s="125">
        <v>25</v>
      </c>
      <c r="AJ212" s="125">
        <v>25</v>
      </c>
      <c r="AK212" s="125">
        <v>25</v>
      </c>
      <c r="AL212" s="125">
        <v>25</v>
      </c>
      <c r="AM212" s="125">
        <v>25</v>
      </c>
    </row>
    <row r="213" spans="1:43" collapsed="1"/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8832-AD77-43FC-A31A-FD6EBBD15C1D}">
  <sheetPr>
    <tabColor theme="9" tint="0.79998168889431442"/>
  </sheetPr>
  <dimension ref="F5:G9"/>
  <sheetViews>
    <sheetView workbookViewId="0">
      <selection activeCell="G7" sqref="G7"/>
    </sheetView>
  </sheetViews>
  <sheetFormatPr defaultRowHeight="14.4"/>
  <sheetData>
    <row r="5" spans="6:7" ht="25.8">
      <c r="F5" s="158" t="s">
        <v>360</v>
      </c>
    </row>
    <row r="7" spans="6:7">
      <c r="F7" t="s">
        <v>150</v>
      </c>
      <c r="G7" t="s">
        <v>139</v>
      </c>
    </row>
    <row r="8" spans="6:7">
      <c r="F8" t="s">
        <v>151</v>
      </c>
      <c r="G8" t="s">
        <v>141</v>
      </c>
    </row>
    <row r="9" spans="6:7">
      <c r="F9" t="s">
        <v>152</v>
      </c>
      <c r="G9" t="s">
        <v>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FB56-9FF3-45A3-8B58-7BC3E1397A02}">
  <sheetPr>
    <tabColor theme="7" tint="0.79998168889431442"/>
  </sheetPr>
  <dimension ref="A1:AS120"/>
  <sheetViews>
    <sheetView workbookViewId="0">
      <selection activeCell="A4" sqref="A4"/>
    </sheetView>
  </sheetViews>
  <sheetFormatPr defaultRowHeight="14.4" outlineLevelRow="1"/>
  <cols>
    <col min="1" max="1" width="44.33203125" style="79" customWidth="1"/>
    <col min="2" max="2" width="8.88671875" style="79"/>
    <col min="3" max="4" width="9.109375" style="79" bestFit="1" customWidth="1"/>
    <col min="5" max="31" width="8.88671875" style="79"/>
    <col min="32" max="39" width="10.109375" style="79" bestFit="1" customWidth="1"/>
    <col min="40" max="40" width="8.88671875" style="79"/>
    <col min="41" max="41" width="9.109375" style="79" bestFit="1" customWidth="1"/>
    <col min="42" max="42" width="9.77734375" style="79" bestFit="1" customWidth="1"/>
    <col min="43" max="43" width="10.109375" style="79" bestFit="1" customWidth="1"/>
    <col min="44" max="16384" width="8.88671875" style="79"/>
  </cols>
  <sheetData>
    <row r="1" spans="1:44" s="4" customFormat="1" ht="15.6">
      <c r="A1" s="1" t="s">
        <v>89</v>
      </c>
      <c r="B1" s="2"/>
      <c r="C1" s="2"/>
      <c r="D1" s="5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44" s="54" customFormat="1" ht="17.25" customHeight="1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4" s="54" customFormat="1" ht="15" customHeight="1"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44" s="59" customFormat="1" ht="13.2">
      <c r="A4" s="54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44" s="60" customFormat="1" ht="13.2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44" ht="7.2" customHeight="1"/>
    <row r="7" spans="1:44" s="64" customFormat="1" ht="13.2">
      <c r="A7" s="147" t="s">
        <v>226</v>
      </c>
      <c r="B7" s="126" t="s">
        <v>168</v>
      </c>
      <c r="C7" s="82"/>
      <c r="D7" s="155">
        <v>0.4</v>
      </c>
      <c r="E7" s="155">
        <v>0.8</v>
      </c>
      <c r="F7" s="155">
        <v>1</v>
      </c>
      <c r="G7" s="155">
        <v>1</v>
      </c>
      <c r="H7" s="155">
        <v>0.4</v>
      </c>
      <c r="I7" s="155">
        <v>1</v>
      </c>
      <c r="J7" s="155">
        <v>1</v>
      </c>
      <c r="K7" s="155">
        <v>0.7</v>
      </c>
      <c r="L7" s="155">
        <v>1</v>
      </c>
      <c r="M7" s="155">
        <v>1</v>
      </c>
      <c r="N7" s="155">
        <v>0.9</v>
      </c>
      <c r="O7" s="155">
        <v>0.8</v>
      </c>
      <c r="P7" s="155">
        <v>0.4</v>
      </c>
      <c r="Q7" s="155">
        <v>0.8</v>
      </c>
      <c r="R7" s="155">
        <v>1</v>
      </c>
      <c r="S7" s="155">
        <v>1</v>
      </c>
      <c r="T7" s="155">
        <v>0.4</v>
      </c>
      <c r="U7" s="155">
        <v>1</v>
      </c>
      <c r="V7" s="155">
        <v>1</v>
      </c>
      <c r="W7" s="155">
        <v>0.7</v>
      </c>
      <c r="X7" s="155">
        <v>1</v>
      </c>
      <c r="Y7" s="155">
        <v>1</v>
      </c>
      <c r="Z7" s="155">
        <v>0.9</v>
      </c>
      <c r="AA7" s="155">
        <v>0.8</v>
      </c>
      <c r="AB7" s="155">
        <v>0.4</v>
      </c>
      <c r="AC7" s="155">
        <v>0.8</v>
      </c>
      <c r="AD7" s="155">
        <v>1</v>
      </c>
      <c r="AE7" s="155">
        <v>1</v>
      </c>
      <c r="AF7" s="155">
        <v>0.4</v>
      </c>
      <c r="AG7" s="155">
        <v>1</v>
      </c>
      <c r="AH7" s="155">
        <v>1</v>
      </c>
      <c r="AI7" s="155">
        <v>0.7</v>
      </c>
      <c r="AJ7" s="155">
        <v>1</v>
      </c>
      <c r="AK7" s="155">
        <v>1</v>
      </c>
      <c r="AL7" s="155">
        <v>0.9</v>
      </c>
      <c r="AM7" s="155">
        <v>0.8</v>
      </c>
      <c r="AN7" s="123"/>
      <c r="AO7" s="83"/>
      <c r="AP7" s="83"/>
      <c r="AQ7" s="83"/>
      <c r="AR7" s="124"/>
    </row>
    <row r="8" spans="1:44">
      <c r="A8" s="87" t="s">
        <v>193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60"/>
      <c r="AO8" s="87"/>
      <c r="AP8" s="87"/>
      <c r="AQ8" s="87"/>
    </row>
    <row r="9" spans="1:44" s="64" customFormat="1" ht="13.2">
      <c r="A9" s="147" t="s">
        <v>187</v>
      </c>
      <c r="B9" s="122" t="s">
        <v>158</v>
      </c>
      <c r="C9" s="82"/>
      <c r="D9" s="89">
        <f t="shared" ref="D9:AM9" si="1">D30+D58+D86+D110</f>
        <v>60.375</v>
      </c>
      <c r="E9" s="89">
        <f t="shared" si="1"/>
        <v>65.282499999999999</v>
      </c>
      <c r="F9" s="89">
        <f t="shared" si="1"/>
        <v>75.302453124999985</v>
      </c>
      <c r="G9" s="89">
        <f t="shared" si="1"/>
        <v>116.27974246093747</v>
      </c>
      <c r="H9" s="89">
        <f t="shared" si="1"/>
        <v>50.17374265023436</v>
      </c>
      <c r="I9" s="89">
        <f t="shared" si="1"/>
        <v>104.9104670111787</v>
      </c>
      <c r="J9" s="89">
        <f t="shared" si="1"/>
        <v>99.690391325563837</v>
      </c>
      <c r="K9" s="89">
        <f t="shared" si="1"/>
        <v>69.330193861860479</v>
      </c>
      <c r="L9" s="89">
        <f t="shared" si="1"/>
        <v>90.095761713511635</v>
      </c>
      <c r="M9" s="89">
        <f t="shared" si="1"/>
        <v>87.5</v>
      </c>
      <c r="N9" s="89">
        <f t="shared" si="1"/>
        <v>79.75</v>
      </c>
      <c r="O9" s="89">
        <f t="shared" si="1"/>
        <v>72</v>
      </c>
      <c r="P9" s="89">
        <f t="shared" si="1"/>
        <v>41</v>
      </c>
      <c r="Q9" s="89">
        <f t="shared" si="1"/>
        <v>72</v>
      </c>
      <c r="R9" s="89">
        <f t="shared" si="1"/>
        <v>87.5</v>
      </c>
      <c r="S9" s="89">
        <f t="shared" si="1"/>
        <v>87.5</v>
      </c>
      <c r="T9" s="89">
        <f t="shared" si="1"/>
        <v>41</v>
      </c>
      <c r="U9" s="89">
        <f t="shared" si="1"/>
        <v>87.5</v>
      </c>
      <c r="V9" s="89">
        <f t="shared" si="1"/>
        <v>87.5</v>
      </c>
      <c r="W9" s="89">
        <f t="shared" si="1"/>
        <v>64.25</v>
      </c>
      <c r="X9" s="89">
        <f t="shared" si="1"/>
        <v>87.5</v>
      </c>
      <c r="Y9" s="89">
        <f t="shared" si="1"/>
        <v>87.5</v>
      </c>
      <c r="Z9" s="89">
        <f t="shared" si="1"/>
        <v>79.75</v>
      </c>
      <c r="AA9" s="89">
        <f t="shared" si="1"/>
        <v>72</v>
      </c>
      <c r="AB9" s="89">
        <f t="shared" si="1"/>
        <v>41</v>
      </c>
      <c r="AC9" s="89">
        <f t="shared" si="1"/>
        <v>72</v>
      </c>
      <c r="AD9" s="89">
        <f t="shared" si="1"/>
        <v>87.5</v>
      </c>
      <c r="AE9" s="89">
        <f t="shared" si="1"/>
        <v>87.5</v>
      </c>
      <c r="AF9" s="89">
        <f t="shared" si="1"/>
        <v>41</v>
      </c>
      <c r="AG9" s="89">
        <f t="shared" si="1"/>
        <v>87.5</v>
      </c>
      <c r="AH9" s="89">
        <f t="shared" si="1"/>
        <v>87.5</v>
      </c>
      <c r="AI9" s="89">
        <f t="shared" si="1"/>
        <v>64.25</v>
      </c>
      <c r="AJ9" s="89">
        <f t="shared" si="1"/>
        <v>87.5</v>
      </c>
      <c r="AK9" s="89">
        <f t="shared" si="1"/>
        <v>87.5</v>
      </c>
      <c r="AL9" s="89">
        <f t="shared" si="1"/>
        <v>79.75</v>
      </c>
      <c r="AM9" s="89">
        <f t="shared" si="1"/>
        <v>72</v>
      </c>
      <c r="AN9" s="123"/>
      <c r="AO9" s="83">
        <f t="shared" ref="AO9" si="2">SUM(D9:O9)</f>
        <v>970.6902521482865</v>
      </c>
      <c r="AP9" s="83">
        <f t="shared" ref="AP9" si="3">SUM(P9:AA9)</f>
        <v>895</v>
      </c>
      <c r="AQ9" s="83">
        <f>SUM(AB9:AM9)</f>
        <v>895</v>
      </c>
      <c r="AR9" s="124"/>
    </row>
    <row r="10" spans="1:44" s="64" customFormat="1" ht="13.2">
      <c r="A10" s="147" t="s">
        <v>194</v>
      </c>
      <c r="B10" s="122" t="s">
        <v>227</v>
      </c>
      <c r="C10" s="82"/>
      <c r="D10" s="89">
        <f>'0'!D14</f>
        <v>130</v>
      </c>
      <c r="E10" s="89">
        <f>'0'!E14</f>
        <v>122.85</v>
      </c>
      <c r="F10" s="89">
        <f>'0'!F14</f>
        <v>116.09324999999998</v>
      </c>
      <c r="G10" s="89">
        <f>'0'!G14</f>
        <v>109.70812124999998</v>
      </c>
      <c r="H10" s="89">
        <f>'0'!H14</f>
        <v>103.67417458124997</v>
      </c>
      <c r="I10" s="89">
        <f>'0'!I14</f>
        <v>97.972094979281223</v>
      </c>
      <c r="J10" s="89">
        <f>'0'!J14</f>
        <v>92.583629755420745</v>
      </c>
      <c r="K10" s="89">
        <f>'0'!K14</f>
        <v>87.491530118872603</v>
      </c>
      <c r="L10" s="89">
        <f>'0'!L14</f>
        <v>82.679495962334599</v>
      </c>
      <c r="M10" s="89">
        <f>'0'!M14</f>
        <v>80</v>
      </c>
      <c r="N10" s="89">
        <f>'0'!N14</f>
        <v>80</v>
      </c>
      <c r="O10" s="89">
        <f>'0'!O14</f>
        <v>80</v>
      </c>
      <c r="P10" s="89">
        <f>'0'!P14</f>
        <v>80</v>
      </c>
      <c r="Q10" s="89">
        <f>'0'!Q14</f>
        <v>80</v>
      </c>
      <c r="R10" s="89">
        <f>'0'!R14</f>
        <v>80</v>
      </c>
      <c r="S10" s="89">
        <f>'0'!S14</f>
        <v>80</v>
      </c>
      <c r="T10" s="89">
        <f>'0'!T14</f>
        <v>80</v>
      </c>
      <c r="U10" s="89">
        <f>'0'!U14</f>
        <v>80</v>
      </c>
      <c r="V10" s="89">
        <f>'0'!V14</f>
        <v>80</v>
      </c>
      <c r="W10" s="89">
        <f>'0'!W14</f>
        <v>80</v>
      </c>
      <c r="X10" s="89">
        <f>'0'!X14</f>
        <v>80</v>
      </c>
      <c r="Y10" s="89">
        <f>'0'!Y14</f>
        <v>80</v>
      </c>
      <c r="Z10" s="89">
        <f>'0'!Z14</f>
        <v>80</v>
      </c>
      <c r="AA10" s="89">
        <f>'0'!AA14</f>
        <v>80</v>
      </c>
      <c r="AB10" s="89">
        <f>'0'!AB14</f>
        <v>80</v>
      </c>
      <c r="AC10" s="89">
        <f>'0'!AC14</f>
        <v>80</v>
      </c>
      <c r="AD10" s="89">
        <f>'0'!AD14</f>
        <v>80</v>
      </c>
      <c r="AE10" s="89">
        <f>'0'!AE14</f>
        <v>80</v>
      </c>
      <c r="AF10" s="89">
        <f>'0'!AF14</f>
        <v>80</v>
      </c>
      <c r="AG10" s="89">
        <f>'0'!AG14</f>
        <v>80</v>
      </c>
      <c r="AH10" s="89">
        <f>'0'!AH14</f>
        <v>80</v>
      </c>
      <c r="AI10" s="89">
        <f>'0'!AI14</f>
        <v>80</v>
      </c>
      <c r="AJ10" s="89">
        <f>'0'!AJ14</f>
        <v>80</v>
      </c>
      <c r="AK10" s="89">
        <f>'0'!AK14</f>
        <v>80</v>
      </c>
      <c r="AL10" s="89">
        <f>'0'!AL14</f>
        <v>80</v>
      </c>
      <c r="AM10" s="89">
        <f>'0'!AM14</f>
        <v>80</v>
      </c>
      <c r="AN10" s="123"/>
      <c r="AO10" s="83"/>
      <c r="AP10" s="83"/>
      <c r="AQ10" s="83"/>
      <c r="AR10" s="124"/>
    </row>
    <row r="11" spans="1:44" s="64" customFormat="1" ht="13.2">
      <c r="A11" s="147" t="s">
        <v>228</v>
      </c>
      <c r="B11" s="122" t="s">
        <v>158</v>
      </c>
      <c r="C11" s="82"/>
      <c r="D11" s="155">
        <f>D9/D10</f>
        <v>0.46442307692307694</v>
      </c>
      <c r="E11" s="155">
        <f t="shared" ref="E11:AM11" si="4">E9/E10</f>
        <v>0.53140008140008144</v>
      </c>
      <c r="F11" s="155">
        <f t="shared" si="4"/>
        <v>0.64863765227521841</v>
      </c>
      <c r="G11" s="155">
        <f t="shared" si="4"/>
        <v>1.0599009547885909</v>
      </c>
      <c r="H11" s="155">
        <f t="shared" si="4"/>
        <v>0.48395603681332372</v>
      </c>
      <c r="I11" s="155">
        <f t="shared" si="4"/>
        <v>1.0708198802257396</v>
      </c>
      <c r="J11" s="155">
        <f t="shared" si="4"/>
        <v>1.0767604552653327</v>
      </c>
      <c r="K11" s="155">
        <f t="shared" si="4"/>
        <v>0.79242177805855307</v>
      </c>
      <c r="L11" s="155">
        <f t="shared" si="4"/>
        <v>1.0896989714905323</v>
      </c>
      <c r="M11" s="155">
        <f t="shared" si="4"/>
        <v>1.09375</v>
      </c>
      <c r="N11" s="155">
        <f t="shared" si="4"/>
        <v>0.99687499999999996</v>
      </c>
      <c r="O11" s="155">
        <f t="shared" si="4"/>
        <v>0.9</v>
      </c>
      <c r="P11" s="155">
        <f t="shared" si="4"/>
        <v>0.51249999999999996</v>
      </c>
      <c r="Q11" s="155">
        <f t="shared" si="4"/>
        <v>0.9</v>
      </c>
      <c r="R11" s="155">
        <f t="shared" si="4"/>
        <v>1.09375</v>
      </c>
      <c r="S11" s="155">
        <f t="shared" si="4"/>
        <v>1.09375</v>
      </c>
      <c r="T11" s="155">
        <f t="shared" si="4"/>
        <v>0.51249999999999996</v>
      </c>
      <c r="U11" s="155">
        <f t="shared" si="4"/>
        <v>1.09375</v>
      </c>
      <c r="V11" s="155">
        <f t="shared" si="4"/>
        <v>1.09375</v>
      </c>
      <c r="W11" s="155">
        <f t="shared" si="4"/>
        <v>0.80312499999999998</v>
      </c>
      <c r="X11" s="155">
        <f t="shared" si="4"/>
        <v>1.09375</v>
      </c>
      <c r="Y11" s="155">
        <f t="shared" si="4"/>
        <v>1.09375</v>
      </c>
      <c r="Z11" s="155">
        <f t="shared" si="4"/>
        <v>0.99687499999999996</v>
      </c>
      <c r="AA11" s="155">
        <f t="shared" si="4"/>
        <v>0.9</v>
      </c>
      <c r="AB11" s="155">
        <f t="shared" si="4"/>
        <v>0.51249999999999996</v>
      </c>
      <c r="AC11" s="155">
        <f t="shared" si="4"/>
        <v>0.9</v>
      </c>
      <c r="AD11" s="155">
        <f t="shared" si="4"/>
        <v>1.09375</v>
      </c>
      <c r="AE11" s="155">
        <f t="shared" si="4"/>
        <v>1.09375</v>
      </c>
      <c r="AF11" s="155">
        <f t="shared" si="4"/>
        <v>0.51249999999999996</v>
      </c>
      <c r="AG11" s="155">
        <f t="shared" si="4"/>
        <v>1.09375</v>
      </c>
      <c r="AH11" s="155">
        <f t="shared" si="4"/>
        <v>1.09375</v>
      </c>
      <c r="AI11" s="155">
        <f t="shared" si="4"/>
        <v>0.80312499999999998</v>
      </c>
      <c r="AJ11" s="155">
        <f t="shared" si="4"/>
        <v>1.09375</v>
      </c>
      <c r="AK11" s="155">
        <f t="shared" si="4"/>
        <v>1.09375</v>
      </c>
      <c r="AL11" s="155">
        <f t="shared" si="4"/>
        <v>0.99687499999999996</v>
      </c>
      <c r="AM11" s="155">
        <f t="shared" si="4"/>
        <v>0.9</v>
      </c>
      <c r="AN11" s="123"/>
      <c r="AO11" s="83"/>
      <c r="AP11" s="83"/>
      <c r="AQ11" s="83"/>
      <c r="AR11" s="124"/>
    </row>
    <row r="12" spans="1:44" s="64" customFormat="1" ht="13.2">
      <c r="A12" s="147" t="s">
        <v>162</v>
      </c>
      <c r="B12" s="126" t="s">
        <v>161</v>
      </c>
      <c r="C12" s="82"/>
      <c r="D12" s="89">
        <f>D34+D62+D90</f>
        <v>29575</v>
      </c>
      <c r="E12" s="89">
        <f t="shared" ref="E12:AM12" si="5">E34+E62+E90</f>
        <v>31326.75</v>
      </c>
      <c r="F12" s="89">
        <f t="shared" si="5"/>
        <v>37004.723437499997</v>
      </c>
      <c r="G12" s="89">
        <f t="shared" si="5"/>
        <v>62396.493960937485</v>
      </c>
      <c r="H12" s="89">
        <f t="shared" si="5"/>
        <v>23585.874717234368</v>
      </c>
      <c r="I12" s="89">
        <f t="shared" si="5"/>
        <v>55721.6290194662</v>
      </c>
      <c r="J12" s="89">
        <f t="shared" si="5"/>
        <v>52656.939423395546</v>
      </c>
      <c r="K12" s="89">
        <f t="shared" si="5"/>
        <v>34832.565428576148</v>
      </c>
      <c r="L12" s="89">
        <f t="shared" si="5"/>
        <v>47023.963328577804</v>
      </c>
      <c r="M12" s="89">
        <f t="shared" si="5"/>
        <v>45500</v>
      </c>
      <c r="N12" s="89">
        <f t="shared" si="5"/>
        <v>40950</v>
      </c>
      <c r="O12" s="89">
        <f t="shared" si="5"/>
        <v>36400</v>
      </c>
      <c r="P12" s="89">
        <f t="shared" si="5"/>
        <v>18200</v>
      </c>
      <c r="Q12" s="89">
        <f t="shared" si="5"/>
        <v>36400</v>
      </c>
      <c r="R12" s="89">
        <f t="shared" si="5"/>
        <v>45500</v>
      </c>
      <c r="S12" s="89">
        <f t="shared" si="5"/>
        <v>45500</v>
      </c>
      <c r="T12" s="89">
        <f t="shared" si="5"/>
        <v>18200</v>
      </c>
      <c r="U12" s="89">
        <f t="shared" si="5"/>
        <v>45500</v>
      </c>
      <c r="V12" s="89">
        <f t="shared" si="5"/>
        <v>45500</v>
      </c>
      <c r="W12" s="89">
        <f t="shared" si="5"/>
        <v>31850</v>
      </c>
      <c r="X12" s="89">
        <f t="shared" si="5"/>
        <v>45500</v>
      </c>
      <c r="Y12" s="89">
        <f t="shared" si="5"/>
        <v>45500</v>
      </c>
      <c r="Z12" s="89">
        <f t="shared" si="5"/>
        <v>40950</v>
      </c>
      <c r="AA12" s="89">
        <f t="shared" si="5"/>
        <v>36400</v>
      </c>
      <c r="AB12" s="89">
        <f t="shared" si="5"/>
        <v>18200</v>
      </c>
      <c r="AC12" s="89">
        <f t="shared" si="5"/>
        <v>36400</v>
      </c>
      <c r="AD12" s="89">
        <f t="shared" si="5"/>
        <v>45500</v>
      </c>
      <c r="AE12" s="89">
        <f t="shared" si="5"/>
        <v>45500</v>
      </c>
      <c r="AF12" s="89">
        <f t="shared" si="5"/>
        <v>18200</v>
      </c>
      <c r="AG12" s="89">
        <f t="shared" si="5"/>
        <v>45500</v>
      </c>
      <c r="AH12" s="89">
        <f t="shared" si="5"/>
        <v>45500</v>
      </c>
      <c r="AI12" s="89">
        <f t="shared" si="5"/>
        <v>31850</v>
      </c>
      <c r="AJ12" s="89">
        <f t="shared" si="5"/>
        <v>45500</v>
      </c>
      <c r="AK12" s="89">
        <f t="shared" si="5"/>
        <v>45500</v>
      </c>
      <c r="AL12" s="89">
        <f t="shared" si="5"/>
        <v>40950</v>
      </c>
      <c r="AM12" s="89">
        <f t="shared" si="5"/>
        <v>36400</v>
      </c>
      <c r="AN12" s="123"/>
      <c r="AO12" s="83">
        <f t="shared" ref="AO12:AO13" si="6">SUM(D12:O12)</f>
        <v>496973.93931568757</v>
      </c>
      <c r="AP12" s="83">
        <f t="shared" ref="AP12:AP13" si="7">SUM(P12:AA12)</f>
        <v>455000</v>
      </c>
      <c r="AQ12" s="83">
        <f>SUM(AB12:AM12)</f>
        <v>455000</v>
      </c>
      <c r="AR12" s="124"/>
    </row>
    <row r="13" spans="1:44" s="64" customFormat="1" ht="13.2">
      <c r="A13" s="147" t="s">
        <v>165</v>
      </c>
      <c r="B13" s="126" t="s">
        <v>161</v>
      </c>
      <c r="C13" s="82"/>
      <c r="D13" s="123">
        <f>D36+D64+D92</f>
        <v>49152.777777777774</v>
      </c>
      <c r="E13" s="123">
        <f t="shared" ref="E13:AM13" si="8">E36+E64+E92</f>
        <v>48230.825617283946</v>
      </c>
      <c r="F13" s="123">
        <f t="shared" si="8"/>
        <v>47266.550947359392</v>
      </c>
      <c r="G13" s="123">
        <f t="shared" si="8"/>
        <v>46525.95184696978</v>
      </c>
      <c r="H13" s="123">
        <f t="shared" si="8"/>
        <v>46904.512884254953</v>
      </c>
      <c r="I13" s="123">
        <f t="shared" si="8"/>
        <v>45889.060099201859</v>
      </c>
      <c r="J13" s="123">
        <f t="shared" si="8"/>
        <v>46064.841214915163</v>
      </c>
      <c r="K13" s="123">
        <f t="shared" si="8"/>
        <v>46130.342396946427</v>
      </c>
      <c r="L13" s="123">
        <f t="shared" si="8"/>
        <v>45562.339843548667</v>
      </c>
      <c r="M13" s="123">
        <f t="shared" si="8"/>
        <v>45456.112849021418</v>
      </c>
      <c r="N13" s="123">
        <f t="shared" si="8"/>
        <v>45304.527161227605</v>
      </c>
      <c r="O13" s="123">
        <f t="shared" si="8"/>
        <v>45001.019052621996</v>
      </c>
      <c r="P13" s="123">
        <f t="shared" si="8"/>
        <v>44551.047934010719</v>
      </c>
      <c r="Q13" s="123">
        <f t="shared" si="8"/>
        <v>43472.369926584695</v>
      </c>
      <c r="R13" s="123">
        <f t="shared" si="8"/>
        <v>43088.101216047042</v>
      </c>
      <c r="S13" s="123">
        <f t="shared" si="8"/>
        <v>43047.332219289106</v>
      </c>
      <c r="T13" s="123">
        <f t="shared" si="8"/>
        <v>43012.185952380038</v>
      </c>
      <c r="U13" s="123">
        <f t="shared" si="8"/>
        <v>42007.319134308076</v>
      </c>
      <c r="V13" s="123">
        <f t="shared" si="8"/>
        <v>42018.516926342527</v>
      </c>
      <c r="W13" s="123">
        <f t="shared" si="8"/>
        <v>42032.979548635798</v>
      </c>
      <c r="X13" s="123">
        <f t="shared" si="8"/>
        <v>41562.967316456918</v>
      </c>
      <c r="Y13" s="123">
        <f t="shared" si="8"/>
        <v>41601.308966664728</v>
      </c>
      <c r="Z13" s="123">
        <f t="shared" si="8"/>
        <v>41641.5447530659</v>
      </c>
      <c r="AA13" s="123">
        <f t="shared" si="8"/>
        <v>41520.998761514849</v>
      </c>
      <c r="AB13" s="123">
        <f t="shared" si="8"/>
        <v>41245.523620357293</v>
      </c>
      <c r="AC13" s="123">
        <f t="shared" si="8"/>
        <v>40333.251615435795</v>
      </c>
      <c r="AD13" s="123">
        <f t="shared" si="8"/>
        <v>40107.6587733325</v>
      </c>
      <c r="AE13" s="123">
        <f t="shared" si="8"/>
        <v>40218.179726264811</v>
      </c>
      <c r="AF13" s="123">
        <f t="shared" si="8"/>
        <v>40327.266748700276</v>
      </c>
      <c r="AG13" s="123">
        <f t="shared" si="8"/>
        <v>39459.891501376034</v>
      </c>
      <c r="AH13" s="123">
        <f t="shared" si="8"/>
        <v>39602.140383786449</v>
      </c>
      <c r="AI13" s="123">
        <f t="shared" si="8"/>
        <v>39741.501737902894</v>
      </c>
      <c r="AJ13" s="123">
        <f t="shared" si="8"/>
        <v>39390.511446613353</v>
      </c>
      <c r="AK13" s="123">
        <f t="shared" si="8"/>
        <v>39542.261798540778</v>
      </c>
      <c r="AL13" s="123">
        <f t="shared" si="8"/>
        <v>39690.545098891525</v>
      </c>
      <c r="AM13" s="123">
        <f t="shared" si="8"/>
        <v>39672.926478154783</v>
      </c>
      <c r="AN13" s="123"/>
      <c r="AO13" s="83">
        <f t="shared" si="6"/>
        <v>557488.86169112893</v>
      </c>
      <c r="AP13" s="83">
        <f t="shared" si="7"/>
        <v>509556.67265530035</v>
      </c>
      <c r="AQ13" s="83">
        <f t="shared" ref="AQ13" si="9">SUM(AB13:AM13)</f>
        <v>479331.65892935643</v>
      </c>
      <c r="AR13" s="124"/>
    </row>
    <row r="14" spans="1:44" s="86" customFormat="1" ht="13.2">
      <c r="A14" s="147" t="s">
        <v>166</v>
      </c>
      <c r="B14" s="126" t="s">
        <v>161</v>
      </c>
      <c r="C14" s="132">
        <f>C37+C65+C93</f>
        <v>1240000</v>
      </c>
      <c r="D14" s="132">
        <f>D37+D65+D93</f>
        <v>1220422.2222222222</v>
      </c>
      <c r="E14" s="132">
        <f t="shared" ref="E14:AM14" si="10">E37+E65+E93</f>
        <v>1203518.1466049382</v>
      </c>
      <c r="F14" s="132">
        <f t="shared" si="10"/>
        <v>1193256.3190950789</v>
      </c>
      <c r="G14" s="132">
        <f t="shared" si="10"/>
        <v>1209126.8612090466</v>
      </c>
      <c r="H14" s="132">
        <f t="shared" si="10"/>
        <v>1185808.2230420259</v>
      </c>
      <c r="I14" s="132">
        <f t="shared" si="10"/>
        <v>1195640.7919622902</v>
      </c>
      <c r="J14" s="132">
        <f t="shared" si="10"/>
        <v>1202232.8901707705</v>
      </c>
      <c r="K14" s="132">
        <f t="shared" si="10"/>
        <v>1190935.1132024003</v>
      </c>
      <c r="L14" s="132">
        <f t="shared" si="10"/>
        <v>1192396.7366874295</v>
      </c>
      <c r="M14" s="132">
        <f t="shared" si="10"/>
        <v>1192440.6238384079</v>
      </c>
      <c r="N14" s="132">
        <f t="shared" si="10"/>
        <v>1188086.0966771804</v>
      </c>
      <c r="O14" s="132">
        <f t="shared" si="10"/>
        <v>1179485.0776245585</v>
      </c>
      <c r="P14" s="132">
        <f t="shared" si="10"/>
        <v>1153134.0296905476</v>
      </c>
      <c r="Q14" s="132">
        <f t="shared" si="10"/>
        <v>1146061.659763963</v>
      </c>
      <c r="R14" s="132">
        <f t="shared" si="10"/>
        <v>1148473.5585479159</v>
      </c>
      <c r="S14" s="132">
        <f t="shared" si="10"/>
        <v>1150926.226328627</v>
      </c>
      <c r="T14" s="132">
        <f t="shared" si="10"/>
        <v>1126114.0403762469</v>
      </c>
      <c r="U14" s="132">
        <f t="shared" si="10"/>
        <v>1129606.7212419389</v>
      </c>
      <c r="V14" s="132">
        <f t="shared" si="10"/>
        <v>1133088.2043155963</v>
      </c>
      <c r="W14" s="132">
        <f t="shared" si="10"/>
        <v>1122905.2247669606</v>
      </c>
      <c r="X14" s="132">
        <f t="shared" si="10"/>
        <v>1126842.2574505035</v>
      </c>
      <c r="Y14" s="132">
        <f t="shared" si="10"/>
        <v>1130740.9484838387</v>
      </c>
      <c r="Z14" s="132">
        <f t="shared" si="10"/>
        <v>1130049.4037307729</v>
      </c>
      <c r="AA14" s="132">
        <f t="shared" si="10"/>
        <v>1124928.404969258</v>
      </c>
      <c r="AB14" s="132">
        <f t="shared" si="10"/>
        <v>1101882.8813489007</v>
      </c>
      <c r="AC14" s="132">
        <f t="shared" si="10"/>
        <v>1097949.6297334649</v>
      </c>
      <c r="AD14" s="132">
        <f t="shared" si="10"/>
        <v>1103341.9709601323</v>
      </c>
      <c r="AE14" s="132">
        <f t="shared" si="10"/>
        <v>1108623.7912338676</v>
      </c>
      <c r="AF14" s="132">
        <f t="shared" si="10"/>
        <v>1086496.5244851673</v>
      </c>
      <c r="AG14" s="132">
        <f t="shared" si="10"/>
        <v>1092536.6329837912</v>
      </c>
      <c r="AH14" s="132">
        <f t="shared" si="10"/>
        <v>1098434.4926000049</v>
      </c>
      <c r="AI14" s="132">
        <f t="shared" si="10"/>
        <v>1090542.990862102</v>
      </c>
      <c r="AJ14" s="132">
        <f t="shared" si="10"/>
        <v>1096652.4794154887</v>
      </c>
      <c r="AK14" s="132">
        <f t="shared" si="10"/>
        <v>1102610.2176169478</v>
      </c>
      <c r="AL14" s="132">
        <f t="shared" si="10"/>
        <v>1103869.6725180564</v>
      </c>
      <c r="AM14" s="132">
        <f t="shared" si="10"/>
        <v>1100596.7460399014</v>
      </c>
      <c r="AN14" s="84"/>
      <c r="AO14" s="83">
        <f>O14</f>
        <v>1179485.0776245585</v>
      </c>
      <c r="AP14" s="83">
        <f>AA14</f>
        <v>1124928.404969258</v>
      </c>
      <c r="AQ14" s="83">
        <f>AM14</f>
        <v>1100596.7460399014</v>
      </c>
      <c r="AR14" s="85"/>
    </row>
    <row r="15" spans="1:44" s="86" customFormat="1" ht="13.2">
      <c r="A15" s="147" t="s">
        <v>169</v>
      </c>
      <c r="B15" s="126" t="s">
        <v>161</v>
      </c>
      <c r="C15" s="82"/>
      <c r="D15" s="132">
        <f>D39+D67+D95</f>
        <v>12274.663541691853</v>
      </c>
      <c r="E15" s="132">
        <f t="shared" ref="E15:AM15" si="11">E39+E67+E95</f>
        <v>11930.198816157428</v>
      </c>
      <c r="F15" s="132">
        <f t="shared" si="11"/>
        <v>11629.834045829826</v>
      </c>
      <c r="G15" s="132">
        <f t="shared" si="11"/>
        <v>11628.092831941551</v>
      </c>
      <c r="H15" s="132">
        <f t="shared" si="11"/>
        <v>11331.565836821741</v>
      </c>
      <c r="I15" s="132">
        <f t="shared" si="11"/>
        <v>11292.210592280286</v>
      </c>
      <c r="J15" s="132">
        <f t="shared" si="11"/>
        <v>11231.721266743656</v>
      </c>
      <c r="K15" s="132">
        <f t="shared" si="11"/>
        <v>11038.525197580873</v>
      </c>
      <c r="L15" s="132">
        <f t="shared" si="11"/>
        <v>10946.449639957375</v>
      </c>
      <c r="M15" s="132">
        <f t="shared" si="11"/>
        <v>10847.008306153733</v>
      </c>
      <c r="N15" s="132">
        <f t="shared" si="11"/>
        <v>10717.432075252667</v>
      </c>
      <c r="O15" s="132">
        <f t="shared" si="11"/>
        <v>10558.901063263824</v>
      </c>
      <c r="P15" s="132">
        <f t="shared" si="11"/>
        <v>10268.60480248812</v>
      </c>
      <c r="Q15" s="132">
        <f t="shared" si="11"/>
        <v>10128.949117299242</v>
      </c>
      <c r="R15" s="132">
        <f t="shared" si="11"/>
        <v>10064.623891872659</v>
      </c>
      <c r="S15" s="132">
        <f t="shared" si="11"/>
        <v>10003.319168392229</v>
      </c>
      <c r="T15" s="132">
        <f t="shared" si="11"/>
        <v>9737.012621148413</v>
      </c>
      <c r="U15" s="132">
        <f t="shared" si="11"/>
        <v>9689.6194048041434</v>
      </c>
      <c r="V15" s="132">
        <f t="shared" si="11"/>
        <v>9644.5244866458561</v>
      </c>
      <c r="W15" s="132">
        <f t="shared" si="11"/>
        <v>9497.6796063313468</v>
      </c>
      <c r="X15" s="132">
        <f t="shared" si="11"/>
        <v>9461.00690782737</v>
      </c>
      <c r="Y15" s="132">
        <f t="shared" si="11"/>
        <v>9426.1650329079876</v>
      </c>
      <c r="Z15" s="132">
        <f t="shared" si="11"/>
        <v>9358.4214497789981</v>
      </c>
      <c r="AA15" s="132">
        <f t="shared" si="11"/>
        <v>9259.0736462183831</v>
      </c>
      <c r="AB15" s="132">
        <f t="shared" si="11"/>
        <v>9025.4235778058446</v>
      </c>
      <c r="AC15" s="132">
        <f t="shared" si="11"/>
        <v>8939.9847515024176</v>
      </c>
      <c r="AD15" s="132">
        <f t="shared" si="11"/>
        <v>8927.5501924746586</v>
      </c>
      <c r="AE15" s="132">
        <f t="shared" si="11"/>
        <v>8915.9087330572511</v>
      </c>
      <c r="AF15" s="132">
        <f t="shared" si="11"/>
        <v>8697.1326696167562</v>
      </c>
      <c r="AG15" s="132">
        <f t="shared" si="11"/>
        <v>8695.2277859266578</v>
      </c>
      <c r="AH15" s="132">
        <f t="shared" si="11"/>
        <v>8693.6658531913854</v>
      </c>
      <c r="AI15" s="132">
        <f t="shared" si="11"/>
        <v>8588.4817505377359</v>
      </c>
      <c r="AJ15" s="132">
        <f t="shared" si="11"/>
        <v>8591.6772509605944</v>
      </c>
      <c r="AK15" s="132">
        <f t="shared" si="11"/>
        <v>8594.9872623756637</v>
      </c>
      <c r="AL15" s="132">
        <f t="shared" si="11"/>
        <v>8563.752297614461</v>
      </c>
      <c r="AM15" s="132">
        <f t="shared" si="11"/>
        <v>8499.3398030101362</v>
      </c>
      <c r="AN15" s="84"/>
      <c r="AO15" s="83">
        <f>O15</f>
        <v>10558.901063263824</v>
      </c>
      <c r="AP15" s="83">
        <f>AA15</f>
        <v>9259.0736462183831</v>
      </c>
      <c r="AQ15" s="83">
        <f>AM15</f>
        <v>8499.3398030101362</v>
      </c>
      <c r="AR15" s="85"/>
    </row>
    <row r="16" spans="1:44" s="64" customFormat="1" ht="13.2">
      <c r="A16" s="147" t="s">
        <v>173</v>
      </c>
      <c r="B16" s="126" t="s">
        <v>161</v>
      </c>
      <c r="C16" s="82"/>
      <c r="D16" s="132">
        <f>D44+D72+D100</f>
        <v>-34509.537700231507</v>
      </c>
      <c r="E16" s="132">
        <f t="shared" ref="E16:AM16" si="12">E44+E72+E100</f>
        <v>-33772.866264894154</v>
      </c>
      <c r="F16" s="132">
        <f t="shared" si="12"/>
        <v>-33190.186370242809</v>
      </c>
      <c r="G16" s="132">
        <f t="shared" si="12"/>
        <v>-33414.838840124474</v>
      </c>
      <c r="H16" s="132">
        <f t="shared" si="12"/>
        <v>-32670.329263863081</v>
      </c>
      <c r="I16" s="132">
        <f t="shared" si="12"/>
        <v>-32756.484188715825</v>
      </c>
      <c r="J16" s="132">
        <f t="shared" si="12"/>
        <v>-32766.999100766658</v>
      </c>
      <c r="K16" s="132">
        <f t="shared" si="12"/>
        <v>-32337.674792124948</v>
      </c>
      <c r="L16" s="132">
        <f t="shared" si="12"/>
        <v>-32231.026563243751</v>
      </c>
      <c r="M16" s="132">
        <f t="shared" si="12"/>
        <v>-32093.892297363345</v>
      </c>
      <c r="N16" s="132">
        <f t="shared" si="12"/>
        <v>-31852.075037742907</v>
      </c>
      <c r="O16" s="132">
        <f t="shared" si="12"/>
        <v>-31509.382412832299</v>
      </c>
      <c r="P16" s="132">
        <f t="shared" si="12"/>
        <v>-30730.151136794317</v>
      </c>
      <c r="Q16" s="132">
        <f t="shared" si="12"/>
        <v>-30435.483802996532</v>
      </c>
      <c r="R16" s="132">
        <f t="shared" si="12"/>
        <v>-30380.896564478491</v>
      </c>
      <c r="S16" s="132">
        <f t="shared" si="12"/>
        <v>-30331.081293094747</v>
      </c>
      <c r="T16" s="132">
        <f t="shared" si="12"/>
        <v>-29607.114468878768</v>
      </c>
      <c r="U16" s="132">
        <f t="shared" si="12"/>
        <v>-29591.45598987089</v>
      </c>
      <c r="V16" s="132">
        <f t="shared" si="12"/>
        <v>-29578.824852723599</v>
      </c>
      <c r="W16" s="132">
        <f t="shared" si="12"/>
        <v>-29229.701292085738</v>
      </c>
      <c r="X16" s="132">
        <f t="shared" si="12"/>
        <v>-29235.260537447281</v>
      </c>
      <c r="Y16" s="132">
        <f t="shared" si="12"/>
        <v>-29242.810492394688</v>
      </c>
      <c r="Z16" s="132">
        <f t="shared" si="12"/>
        <v>-29139.0972600559</v>
      </c>
      <c r="AA16" s="132">
        <f t="shared" si="12"/>
        <v>-28928.217968177032</v>
      </c>
      <c r="AB16" s="132">
        <f t="shared" si="12"/>
        <v>-28274.786342064053</v>
      </c>
      <c r="AC16" s="132">
        <f t="shared" si="12"/>
        <v>-28100.170030238914</v>
      </c>
      <c r="AD16" s="132">
        <f t="shared" si="12"/>
        <v>-28160.138794568938</v>
      </c>
      <c r="AE16" s="132">
        <f t="shared" si="12"/>
        <v>-28219.627157516916</v>
      </c>
      <c r="AF16" s="132">
        <f t="shared" si="12"/>
        <v>-27599.943758963676</v>
      </c>
      <c r="AG16" s="132">
        <f t="shared" si="12"/>
        <v>-27683.770613715547</v>
      </c>
      <c r="AH16" s="132">
        <f t="shared" si="12"/>
        <v>-27766.039220842282</v>
      </c>
      <c r="AI16" s="132">
        <f t="shared" si="12"/>
        <v>-27507.433113644776</v>
      </c>
      <c r="AJ16" s="132">
        <f t="shared" si="12"/>
        <v>-27599.322009698371</v>
      </c>
      <c r="AK16" s="132">
        <f t="shared" si="12"/>
        <v>-27689.1998666537</v>
      </c>
      <c r="AL16" s="132">
        <f t="shared" si="12"/>
        <v>-27663.990768275704</v>
      </c>
      <c r="AM16" s="132">
        <f t="shared" si="12"/>
        <v>-27527.962094834584</v>
      </c>
      <c r="AN16" s="123"/>
      <c r="AO16" s="83">
        <f>O16</f>
        <v>-31509.382412832299</v>
      </c>
      <c r="AP16" s="83">
        <f>AA16</f>
        <v>-28928.217968177032</v>
      </c>
      <c r="AQ16" s="83">
        <f>AM16</f>
        <v>-27527.962094834584</v>
      </c>
      <c r="AR16" s="124"/>
    </row>
    <row r="17" spans="1:45" s="64" customFormat="1" ht="13.2">
      <c r="A17" s="147" t="s">
        <v>174</v>
      </c>
      <c r="B17" s="126" t="s">
        <v>161</v>
      </c>
      <c r="C17" s="82"/>
      <c r="D17" s="132">
        <f>D45+D73+D101</f>
        <v>23087.724673202611</v>
      </c>
      <c r="E17" s="132">
        <f t="shared" ref="E17:AM17" si="13">E45+E73+E101</f>
        <v>22758.626562121761</v>
      </c>
      <c r="F17" s="132">
        <f t="shared" si="13"/>
        <v>22521.05417525056</v>
      </c>
      <c r="G17" s="132">
        <f t="shared" si="13"/>
        <v>22591.699132081878</v>
      </c>
      <c r="H17" s="132">
        <f t="shared" si="13"/>
        <v>22534.021210156021</v>
      </c>
      <c r="I17" s="132">
        <f t="shared" si="13"/>
        <v>22418.425847806466</v>
      </c>
      <c r="J17" s="132">
        <f t="shared" si="13"/>
        <v>22587.028502922498</v>
      </c>
      <c r="K17" s="132">
        <f t="shared" si="13"/>
        <v>22554.156527539388</v>
      </c>
      <c r="L17" s="132">
        <f t="shared" si="13"/>
        <v>22472.051514118539</v>
      </c>
      <c r="M17" s="132">
        <f t="shared" si="13"/>
        <v>22497.477597586261</v>
      </c>
      <c r="N17" s="132">
        <f t="shared" si="13"/>
        <v>22467.183187997234</v>
      </c>
      <c r="O17" s="132">
        <f t="shared" si="13"/>
        <v>22354.25055981402</v>
      </c>
      <c r="P17" s="132">
        <f t="shared" si="13"/>
        <v>22031.614942788499</v>
      </c>
      <c r="Q17" s="132">
        <f t="shared" si="13"/>
        <v>21723.13142746839</v>
      </c>
      <c r="R17" s="132">
        <f t="shared" si="13"/>
        <v>21687.99457143472</v>
      </c>
      <c r="S17" s="132">
        <f t="shared" si="13"/>
        <v>21743.186307373231</v>
      </c>
      <c r="T17" s="132">
        <f t="shared" si="13"/>
        <v>21539.005892914251</v>
      </c>
      <c r="U17" s="132">
        <f t="shared" si="13"/>
        <v>21344.395412337093</v>
      </c>
      <c r="V17" s="132">
        <f t="shared" si="13"/>
        <v>21418.73052839272</v>
      </c>
      <c r="W17" s="132">
        <f t="shared" si="13"/>
        <v>21362.663737650073</v>
      </c>
      <c r="X17" s="132">
        <f t="shared" si="13"/>
        <v>21310.661696424591</v>
      </c>
      <c r="Y17" s="132">
        <f t="shared" si="13"/>
        <v>21392.408983347483</v>
      </c>
      <c r="Z17" s="132">
        <f t="shared" si="13"/>
        <v>21429.879980226306</v>
      </c>
      <c r="AA17" s="132">
        <f t="shared" si="13"/>
        <v>21381.285842106041</v>
      </c>
      <c r="AB17" s="132">
        <f t="shared" si="13"/>
        <v>21119.721346861057</v>
      </c>
      <c r="AC17" s="132">
        <f t="shared" si="13"/>
        <v>20869.194019769267</v>
      </c>
      <c r="AD17" s="132">
        <f t="shared" si="13"/>
        <v>20889.044049072967</v>
      </c>
      <c r="AE17" s="132">
        <f t="shared" si="13"/>
        <v>20996.392490125996</v>
      </c>
      <c r="AF17" s="132">
        <f t="shared" si="13"/>
        <v>20841.671498623542</v>
      </c>
      <c r="AG17" s="132">
        <f t="shared" si="13"/>
        <v>20693.950103549032</v>
      </c>
      <c r="AH17" s="132">
        <f t="shared" si="13"/>
        <v>20812.725218607473</v>
      </c>
      <c r="AI17" s="132">
        <f t="shared" si="13"/>
        <v>20798.765146044272</v>
      </c>
      <c r="AJ17" s="132">
        <f t="shared" si="13"/>
        <v>20786.647140381367</v>
      </c>
      <c r="AK17" s="132">
        <f t="shared" si="13"/>
        <v>20906.161398581935</v>
      </c>
      <c r="AL17" s="132">
        <f t="shared" si="13"/>
        <v>20979.383158728466</v>
      </c>
      <c r="AM17" s="132">
        <f t="shared" si="13"/>
        <v>20964.619878538757</v>
      </c>
      <c r="AN17" s="123"/>
      <c r="AO17" s="83">
        <f>SUM(D17:O17)</f>
        <v>270843.69949059724</v>
      </c>
      <c r="AP17" s="83">
        <f>SUM(P17:AA17)</f>
        <v>258364.9593224634</v>
      </c>
      <c r="AQ17" s="83">
        <f>SUM(AB17:AM17)</f>
        <v>250658.27544888412</v>
      </c>
      <c r="AR17" s="124"/>
    </row>
    <row r="18" spans="1:45" s="64" customFormat="1" ht="13.2">
      <c r="A18" s="147" t="s">
        <v>175</v>
      </c>
      <c r="B18" s="126" t="s">
        <v>161</v>
      </c>
      <c r="C18" s="82"/>
      <c r="D18" s="132">
        <f t="shared" ref="D18:S18" si="14">D46+D74+D102</f>
        <v>-15377.638888888889</v>
      </c>
      <c r="E18" s="132">
        <f t="shared" si="14"/>
        <v>-15149.627305169752</v>
      </c>
      <c r="F18" s="132">
        <f t="shared" si="14"/>
        <v>-14979.840410625106</v>
      </c>
      <c r="G18" s="132">
        <f t="shared" si="14"/>
        <v>-15014.894876900782</v>
      </c>
      <c r="H18" s="132">
        <f t="shared" si="14"/>
        <v>-14968.344276569202</v>
      </c>
      <c r="I18" s="132">
        <f t="shared" si="14"/>
        <v>-14884.056343776972</v>
      </c>
      <c r="J18" s="132">
        <f t="shared" si="14"/>
        <v>-14986.710513331629</v>
      </c>
      <c r="K18" s="132">
        <f t="shared" si="14"/>
        <v>-14957.300021082316</v>
      </c>
      <c r="L18" s="132">
        <f t="shared" si="14"/>
        <v>-14895.824061811436</v>
      </c>
      <c r="M18" s="132">
        <f t="shared" si="14"/>
        <v>-14905.233503286483</v>
      </c>
      <c r="N18" s="132">
        <f t="shared" si="14"/>
        <v>-14878.292003222425</v>
      </c>
      <c r="O18" s="132">
        <f t="shared" si="14"/>
        <v>-14797.319839385867</v>
      </c>
      <c r="P18" s="132">
        <f t="shared" si="14"/>
        <v>-14578.869420719415</v>
      </c>
      <c r="Q18" s="132">
        <f t="shared" si="14"/>
        <v>-14369.973059090693</v>
      </c>
      <c r="R18" s="132">
        <f t="shared" si="14"/>
        <v>-14340.845114449245</v>
      </c>
      <c r="S18" s="132">
        <f t="shared" si="14"/>
        <v>-14371.248655478392</v>
      </c>
      <c r="T18" s="132">
        <f t="shared" ref="T18:AM18" si="15">T46+T74+T102</f>
        <v>-14231.50166690546</v>
      </c>
      <c r="U18" s="132">
        <f t="shared" si="15"/>
        <v>-14098.254760113661</v>
      </c>
      <c r="V18" s="132">
        <f t="shared" si="15"/>
        <v>-14141.843284734596</v>
      </c>
      <c r="W18" s="132">
        <f t="shared" si="15"/>
        <v>-14099.958931765979</v>
      </c>
      <c r="X18" s="132">
        <f t="shared" si="15"/>
        <v>-14060.921763859149</v>
      </c>
      <c r="Y18" s="132">
        <f t="shared" si="15"/>
        <v>-14109.89503708964</v>
      </c>
      <c r="Z18" s="132">
        <f t="shared" si="15"/>
        <v>-14129.939701341324</v>
      </c>
      <c r="AA18" s="132">
        <f t="shared" si="15"/>
        <v>-14093.611304375194</v>
      </c>
      <c r="AB18" s="132">
        <f t="shared" si="15"/>
        <v>-13917.57053948849</v>
      </c>
      <c r="AC18" s="132">
        <f t="shared" si="15"/>
        <v>-13748.953194264785</v>
      </c>
      <c r="AD18" s="132">
        <f t="shared" si="15"/>
        <v>-13758.072504334981</v>
      </c>
      <c r="AE18" s="132">
        <f t="shared" si="15"/>
        <v>-13824.786013712501</v>
      </c>
      <c r="AF18" s="132">
        <f t="shared" si="15"/>
        <v>-13719.501973243967</v>
      </c>
      <c r="AG18" s="132">
        <f t="shared" si="15"/>
        <v>-13618.957234180991</v>
      </c>
      <c r="AH18" s="132">
        <f t="shared" si="15"/>
        <v>-13693.569534898725</v>
      </c>
      <c r="AI18" s="132">
        <f t="shared" si="15"/>
        <v>-13681.109271638168</v>
      </c>
      <c r="AJ18" s="132">
        <f t="shared" si="15"/>
        <v>-13669.971689234941</v>
      </c>
      <c r="AK18" s="132">
        <f t="shared" si="15"/>
        <v>-13745.391856452727</v>
      </c>
      <c r="AL18" s="132">
        <f t="shared" si="15"/>
        <v>-13790.499313343777</v>
      </c>
      <c r="AM18" s="132">
        <f t="shared" si="15"/>
        <v>-13777.915115987234</v>
      </c>
      <c r="AN18" s="123"/>
      <c r="AO18" s="83">
        <f>SUM(D18:O18)</f>
        <v>-179795.08204405085</v>
      </c>
      <c r="AP18" s="83">
        <f>SUM(P18:AA18)</f>
        <v>-170626.86269992276</v>
      </c>
      <c r="AQ18" s="83">
        <f>SUM(AB18:AM18)</f>
        <v>-164946.2982407813</v>
      </c>
      <c r="AR18" s="124"/>
    </row>
    <row r="19" spans="1:45" s="64" customFormat="1" ht="13.2">
      <c r="A19" s="147" t="s">
        <v>176</v>
      </c>
      <c r="B19" s="126" t="s">
        <v>161</v>
      </c>
      <c r="C19" s="82"/>
      <c r="D19" s="132">
        <f t="shared" ref="D19:AM19" si="16">D47+D75+D103+D115</f>
        <v>10246.462299768489</v>
      </c>
      <c r="E19" s="132">
        <f t="shared" si="16"/>
        <v>736.67143533735316</v>
      </c>
      <c r="F19" s="132">
        <f t="shared" si="16"/>
        <v>582.67989465134815</v>
      </c>
      <c r="G19" s="132">
        <f t="shared" si="16"/>
        <v>-224.65246988166837</v>
      </c>
      <c r="H19" s="132">
        <f t="shared" si="16"/>
        <v>744.50957626139461</v>
      </c>
      <c r="I19" s="132">
        <f t="shared" si="16"/>
        <v>-86.154924852744443</v>
      </c>
      <c r="J19" s="132">
        <f t="shared" si="16"/>
        <v>-10.514912050831299</v>
      </c>
      <c r="K19" s="132">
        <f t="shared" si="16"/>
        <v>429.32430864170783</v>
      </c>
      <c r="L19" s="132">
        <f t="shared" si="16"/>
        <v>106.64822888119761</v>
      </c>
      <c r="M19" s="132">
        <f t="shared" si="16"/>
        <v>137.13426588040602</v>
      </c>
      <c r="N19" s="132">
        <f t="shared" si="16"/>
        <v>241.81725962043856</v>
      </c>
      <c r="O19" s="132">
        <f t="shared" si="16"/>
        <v>342.69262491060999</v>
      </c>
      <c r="P19" s="132">
        <f t="shared" si="16"/>
        <v>779.23127603798275</v>
      </c>
      <c r="Q19" s="132">
        <f t="shared" si="16"/>
        <v>294.66733379778088</v>
      </c>
      <c r="R19" s="132">
        <f t="shared" si="16"/>
        <v>54.587238518043705</v>
      </c>
      <c r="S19" s="132">
        <f t="shared" si="16"/>
        <v>49.815271383741674</v>
      </c>
      <c r="T19" s="132">
        <f t="shared" si="16"/>
        <v>723.96682421598416</v>
      </c>
      <c r="U19" s="132">
        <f t="shared" si="16"/>
        <v>15.65847900787503</v>
      </c>
      <c r="V19" s="132">
        <f t="shared" si="16"/>
        <v>12.631137147291156</v>
      </c>
      <c r="W19" s="132">
        <f t="shared" si="16"/>
        <v>349.1235606378641</v>
      </c>
      <c r="X19" s="132">
        <f t="shared" si="16"/>
        <v>-5.559245361549074</v>
      </c>
      <c r="Y19" s="132">
        <f t="shared" si="16"/>
        <v>-7.5499549474052401</v>
      </c>
      <c r="Z19" s="132">
        <f t="shared" si="16"/>
        <v>103.71323233878684</v>
      </c>
      <c r="AA19" s="132">
        <f t="shared" si="16"/>
        <v>210.87929187887039</v>
      </c>
      <c r="AB19" s="132">
        <f t="shared" si="16"/>
        <v>653.43162611297794</v>
      </c>
      <c r="AC19" s="132">
        <f t="shared" si="16"/>
        <v>174.61631182514157</v>
      </c>
      <c r="AD19" s="132">
        <f t="shared" si="16"/>
        <v>-59.968764330023987</v>
      </c>
      <c r="AE19" s="132">
        <f t="shared" si="16"/>
        <v>-59.488362947980931</v>
      </c>
      <c r="AF19" s="132">
        <f t="shared" si="16"/>
        <v>619.68339855324302</v>
      </c>
      <c r="AG19" s="132">
        <f t="shared" si="16"/>
        <v>-83.826854751874635</v>
      </c>
      <c r="AH19" s="132">
        <f t="shared" si="16"/>
        <v>-82.268607126736242</v>
      </c>
      <c r="AI19" s="132">
        <f t="shared" si="16"/>
        <v>258.60610719750912</v>
      </c>
      <c r="AJ19" s="132">
        <f t="shared" si="16"/>
        <v>-91.888896053596909</v>
      </c>
      <c r="AK19" s="132">
        <f t="shared" si="16"/>
        <v>-89.877856955326934</v>
      </c>
      <c r="AL19" s="132">
        <f t="shared" si="16"/>
        <v>25.20909837799627</v>
      </c>
      <c r="AM19" s="132">
        <f t="shared" si="16"/>
        <v>136.02867344112201</v>
      </c>
      <c r="AN19" s="123"/>
      <c r="AO19" s="83">
        <f t="shared" ref="AO19" si="17">SUM(D19:O19)</f>
        <v>13246.617587167704</v>
      </c>
      <c r="AP19" s="83">
        <f t="shared" ref="AP19" si="18">SUM(P19:AA19)</f>
        <v>2581.1644446552664</v>
      </c>
      <c r="AQ19" s="83">
        <f>SUM(AB19:AM19)</f>
        <v>1400.2558733424503</v>
      </c>
      <c r="AR19" s="124"/>
    </row>
    <row r="20" spans="1:45" s="64" customFormat="1" ht="13.2">
      <c r="A20" s="147" t="s">
        <v>192</v>
      </c>
      <c r="B20" s="126" t="s">
        <v>161</v>
      </c>
      <c r="C20" s="82"/>
      <c r="D20" s="132">
        <f t="shared" ref="D20:AM20" si="19">D48+D76+D104+D116</f>
        <v>147.05882352941177</v>
      </c>
      <c r="E20" s="132">
        <f t="shared" si="19"/>
        <v>147.05882352941177</v>
      </c>
      <c r="F20" s="132">
        <f t="shared" si="19"/>
        <v>147.05882352941177</v>
      </c>
      <c r="G20" s="132">
        <f t="shared" si="19"/>
        <v>147.05882352941177</v>
      </c>
      <c r="H20" s="132">
        <f t="shared" si="19"/>
        <v>147.05882352941177</v>
      </c>
      <c r="I20" s="132">
        <f t="shared" si="19"/>
        <v>147.05882352941177</v>
      </c>
      <c r="J20" s="132">
        <f t="shared" si="19"/>
        <v>147.05882352941177</v>
      </c>
      <c r="K20" s="132">
        <f t="shared" si="19"/>
        <v>147.05882352941177</v>
      </c>
      <c r="L20" s="132">
        <f t="shared" si="19"/>
        <v>147.05882352941177</v>
      </c>
      <c r="M20" s="132">
        <f t="shared" si="19"/>
        <v>147.05882352941177</v>
      </c>
      <c r="N20" s="132">
        <f t="shared" si="19"/>
        <v>147.05882352941177</v>
      </c>
      <c r="O20" s="132">
        <f t="shared" si="19"/>
        <v>147.05882352941177</v>
      </c>
      <c r="P20" s="132">
        <f t="shared" si="19"/>
        <v>147.05882352941177</v>
      </c>
      <c r="Q20" s="132">
        <f t="shared" si="19"/>
        <v>147.05882352941177</v>
      </c>
      <c r="R20" s="132">
        <f t="shared" si="19"/>
        <v>147.05882352941177</v>
      </c>
      <c r="S20" s="132">
        <f t="shared" si="19"/>
        <v>147.05882352941177</v>
      </c>
      <c r="T20" s="132">
        <f t="shared" si="19"/>
        <v>147.05882352941177</v>
      </c>
      <c r="U20" s="132">
        <f t="shared" si="19"/>
        <v>147.05882352941177</v>
      </c>
      <c r="V20" s="132">
        <f t="shared" si="19"/>
        <v>147.05882352941177</v>
      </c>
      <c r="W20" s="132">
        <f t="shared" si="19"/>
        <v>147.05882352941177</v>
      </c>
      <c r="X20" s="132">
        <f t="shared" si="19"/>
        <v>147.05882352941177</v>
      </c>
      <c r="Y20" s="132">
        <f t="shared" si="19"/>
        <v>147.05882352941177</v>
      </c>
      <c r="Z20" s="132">
        <f t="shared" si="19"/>
        <v>147.05882352941177</v>
      </c>
      <c r="AA20" s="132">
        <f t="shared" si="19"/>
        <v>147.05882352941177</v>
      </c>
      <c r="AB20" s="132">
        <f t="shared" si="19"/>
        <v>147.05882352941177</v>
      </c>
      <c r="AC20" s="132">
        <f t="shared" si="19"/>
        <v>147.05882352941177</v>
      </c>
      <c r="AD20" s="132">
        <f t="shared" si="19"/>
        <v>147.05882352941177</v>
      </c>
      <c r="AE20" s="132">
        <f t="shared" si="19"/>
        <v>147.05882352941177</v>
      </c>
      <c r="AF20" s="132">
        <f t="shared" si="19"/>
        <v>147.05882352941177</v>
      </c>
      <c r="AG20" s="132">
        <f t="shared" si="19"/>
        <v>147.05882352941177</v>
      </c>
      <c r="AH20" s="132">
        <f t="shared" si="19"/>
        <v>147.05882352941177</v>
      </c>
      <c r="AI20" s="132">
        <f t="shared" si="19"/>
        <v>147.05882352941177</v>
      </c>
      <c r="AJ20" s="132">
        <f t="shared" si="19"/>
        <v>147.05882352941177</v>
      </c>
      <c r="AK20" s="132">
        <f t="shared" si="19"/>
        <v>147.05882352941177</v>
      </c>
      <c r="AL20" s="132">
        <f t="shared" si="19"/>
        <v>147.05882352941177</v>
      </c>
      <c r="AM20" s="132">
        <f t="shared" si="19"/>
        <v>147.05882352941177</v>
      </c>
      <c r="AN20" s="123"/>
      <c r="AO20" s="83">
        <f>SUM(D20:O20)</f>
        <v>1764.7058823529408</v>
      </c>
      <c r="AP20" s="83">
        <f>SUM(P20:AA20)</f>
        <v>1764.7058823529408</v>
      </c>
      <c r="AQ20" s="83">
        <f>SUM(AB20:AM20)</f>
        <v>1764.7058823529408</v>
      </c>
      <c r="AR20" s="124"/>
    </row>
    <row r="21" spans="1:45" s="64" customFormat="1" ht="13.2">
      <c r="A21" s="147" t="s">
        <v>201</v>
      </c>
      <c r="B21" s="126" t="s">
        <v>161</v>
      </c>
      <c r="C21" s="82"/>
      <c r="D21" s="132">
        <f t="shared" ref="D21:AM21" si="20">D49+D77+D105++D117</f>
        <v>18103.606907611626</v>
      </c>
      <c r="E21" s="132">
        <f t="shared" si="20"/>
        <v>8492.7295158187735</v>
      </c>
      <c r="F21" s="132">
        <f t="shared" si="20"/>
        <v>8270.9524828062131</v>
      </c>
      <c r="G21" s="132">
        <f t="shared" si="20"/>
        <v>7499.2106088288374</v>
      </c>
      <c r="H21" s="132">
        <f t="shared" si="20"/>
        <v>8457.2453333776248</v>
      </c>
      <c r="I21" s="132">
        <f t="shared" si="20"/>
        <v>7595.2734027061579</v>
      </c>
      <c r="J21" s="132">
        <f t="shared" si="20"/>
        <v>7736.8619010694483</v>
      </c>
      <c r="K21" s="132">
        <f t="shared" si="20"/>
        <v>8173.2396386281935</v>
      </c>
      <c r="L21" s="132">
        <f t="shared" si="20"/>
        <v>7829.9345047177112</v>
      </c>
      <c r="M21" s="132">
        <f t="shared" si="20"/>
        <v>7876.4371837095996</v>
      </c>
      <c r="N21" s="132">
        <f t="shared" si="20"/>
        <v>7977.767267924658</v>
      </c>
      <c r="O21" s="132">
        <f t="shared" si="20"/>
        <v>8046.682168868173</v>
      </c>
      <c r="P21" s="132">
        <f t="shared" si="20"/>
        <v>8379.0356216364798</v>
      </c>
      <c r="Q21" s="132">
        <f t="shared" si="20"/>
        <v>7794.8845257048915</v>
      </c>
      <c r="R21" s="132">
        <f t="shared" si="20"/>
        <v>7548.795519032933</v>
      </c>
      <c r="S21" s="132">
        <f t="shared" si="20"/>
        <v>7568.8117468079936</v>
      </c>
      <c r="T21" s="132">
        <f t="shared" si="20"/>
        <v>8178.5298737541843</v>
      </c>
      <c r="U21" s="132">
        <f t="shared" si="20"/>
        <v>7408.857954760716</v>
      </c>
      <c r="V21" s="132">
        <f t="shared" si="20"/>
        <v>7436.577204334827</v>
      </c>
      <c r="W21" s="132">
        <f t="shared" si="20"/>
        <v>7758.8871900513686</v>
      </c>
      <c r="X21" s="132">
        <f t="shared" si="20"/>
        <v>7391.2395107333041</v>
      </c>
      <c r="Y21" s="132">
        <f t="shared" si="20"/>
        <v>7422.0228148398483</v>
      </c>
      <c r="Z21" s="132">
        <f t="shared" si="20"/>
        <v>7550.7123347531815</v>
      </c>
      <c r="AA21" s="132">
        <f t="shared" si="20"/>
        <v>7645.6126531391301</v>
      </c>
      <c r="AB21" s="132">
        <f t="shared" si="20"/>
        <v>8002.641257014956</v>
      </c>
      <c r="AC21" s="132">
        <f t="shared" si="20"/>
        <v>7441.9159608590362</v>
      </c>
      <c r="AD21" s="132">
        <f t="shared" si="20"/>
        <v>7218.0616039373735</v>
      </c>
      <c r="AE21" s="132">
        <f t="shared" si="20"/>
        <v>7259.1769369949279</v>
      </c>
      <c r="AF21" s="132">
        <f t="shared" si="20"/>
        <v>7888.911747462228</v>
      </c>
      <c r="AG21" s="132">
        <f t="shared" si="20"/>
        <v>7138.2248381455802</v>
      </c>
      <c r="AH21" s="132">
        <f t="shared" si="20"/>
        <v>7183.9459001114219</v>
      </c>
      <c r="AI21" s="132">
        <f t="shared" si="20"/>
        <v>7523.3208051330266</v>
      </c>
      <c r="AJ21" s="132">
        <f t="shared" si="20"/>
        <v>7171.8453786222399</v>
      </c>
      <c r="AK21" s="132">
        <f t="shared" si="20"/>
        <v>7217.9505087032912</v>
      </c>
      <c r="AL21" s="132">
        <f t="shared" si="20"/>
        <v>7361.1517672920936</v>
      </c>
      <c r="AM21" s="132">
        <f t="shared" si="20"/>
        <v>7469.7922595220525</v>
      </c>
      <c r="AN21" s="123"/>
      <c r="AO21" s="83">
        <f t="shared" ref="AO21:AO23" si="21">SUM(D21:O21)</f>
        <v>106059.940916067</v>
      </c>
      <c r="AP21" s="83">
        <f t="shared" ref="AP21:AP23" si="22">SUM(P21:AA21)</f>
        <v>92083.966949548863</v>
      </c>
      <c r="AQ21" s="83">
        <f t="shared" ref="AQ21:AQ23" si="23">SUM(AB21:AM21)</f>
        <v>88876.938963798239</v>
      </c>
      <c r="AR21" s="124"/>
    </row>
    <row r="22" spans="1:45" s="64" customFormat="1" ht="13.2">
      <c r="A22" s="147" t="s">
        <v>177</v>
      </c>
      <c r="B22" s="126" t="s">
        <v>161</v>
      </c>
      <c r="C22" s="82"/>
      <c r="D22" s="132">
        <f>D50+D78+D106+D118</f>
        <v>-92.655874999999995</v>
      </c>
      <c r="E22" s="132">
        <f t="shared" ref="E22:AM22" si="24">E50+E78+E106+E118</f>
        <v>-96.313752976190472</v>
      </c>
      <c r="F22" s="132">
        <f t="shared" si="24"/>
        <v>-103.97786430431546</v>
      </c>
      <c r="G22" s="132">
        <f t="shared" si="24"/>
        <v>-136.64164009044825</v>
      </c>
      <c r="H22" s="132">
        <f t="shared" si="24"/>
        <v>-83.295291930379918</v>
      </c>
      <c r="I22" s="132">
        <f t="shared" si="24"/>
        <v>-127.01825828671302</v>
      </c>
      <c r="J22" s="132">
        <f t="shared" si="24"/>
        <v>-123.03380018213429</v>
      </c>
      <c r="K22" s="132">
        <f t="shared" si="24"/>
        <v>-98.497598546672307</v>
      </c>
      <c r="L22" s="132">
        <f t="shared" si="24"/>
        <v>-114.97687887134092</v>
      </c>
      <c r="M22" s="132">
        <f t="shared" si="24"/>
        <v>-112.88529166666666</v>
      </c>
      <c r="N22" s="132">
        <f t="shared" si="24"/>
        <v>-106.54524404761904</v>
      </c>
      <c r="O22" s="132">
        <f t="shared" si="24"/>
        <v>-100.01544642857141</v>
      </c>
      <c r="P22" s="132">
        <f t="shared" si="24"/>
        <v>-74.497130952380957</v>
      </c>
      <c r="Q22" s="132">
        <f t="shared" si="24"/>
        <v>-98.782071428571427</v>
      </c>
      <c r="R22" s="132">
        <f t="shared" si="24"/>
        <v>-111.14591666666664</v>
      </c>
      <c r="S22" s="132">
        <f t="shared" si="24"/>
        <v>-111.17754166666666</v>
      </c>
      <c r="T22" s="132">
        <f t="shared" si="24"/>
        <v>-73.358630952380949</v>
      </c>
      <c r="U22" s="132">
        <f t="shared" si="24"/>
        <v>-110.35529166666666</v>
      </c>
      <c r="V22" s="132">
        <f t="shared" si="24"/>
        <v>-110.45016666666665</v>
      </c>
      <c r="W22" s="132">
        <f t="shared" si="24"/>
        <v>-91.619773809523807</v>
      </c>
      <c r="X22" s="132">
        <f t="shared" si="24"/>
        <v>-110.19716666666665</v>
      </c>
      <c r="Y22" s="132">
        <f t="shared" si="24"/>
        <v>-110.29204166666665</v>
      </c>
      <c r="Z22" s="132">
        <f t="shared" si="24"/>
        <v>-104.04686904761905</v>
      </c>
      <c r="AA22" s="132">
        <f t="shared" si="24"/>
        <v>-97.738446428571422</v>
      </c>
      <c r="AB22" s="132">
        <f t="shared" si="24"/>
        <v>-72.283380952380952</v>
      </c>
      <c r="AC22" s="132">
        <f t="shared" si="24"/>
        <v>-96.726446428571421</v>
      </c>
      <c r="AD22" s="132">
        <f t="shared" si="24"/>
        <v>-109.18516666666666</v>
      </c>
      <c r="AE22" s="132">
        <f t="shared" si="24"/>
        <v>-109.37491666666665</v>
      </c>
      <c r="AF22" s="132">
        <f t="shared" si="24"/>
        <v>-71.68250595238095</v>
      </c>
      <c r="AG22" s="132">
        <f t="shared" si="24"/>
        <v>-108.74241666666666</v>
      </c>
      <c r="AH22" s="132">
        <f t="shared" si="24"/>
        <v>-108.93216666666666</v>
      </c>
      <c r="AI22" s="132">
        <f t="shared" si="24"/>
        <v>-90.165023809523817</v>
      </c>
      <c r="AJ22" s="132">
        <f t="shared" si="24"/>
        <v>-108.80566666666667</v>
      </c>
      <c r="AK22" s="132">
        <f t="shared" si="24"/>
        <v>-108.99541666666666</v>
      </c>
      <c r="AL22" s="132">
        <f t="shared" si="24"/>
        <v>-102.87674404761904</v>
      </c>
      <c r="AM22" s="132">
        <f t="shared" si="24"/>
        <v>-96.599946428571428</v>
      </c>
      <c r="AN22" s="123"/>
      <c r="AO22" s="83">
        <f t="shared" si="21"/>
        <v>-1295.8569423310519</v>
      </c>
      <c r="AP22" s="83">
        <f t="shared" si="22"/>
        <v>-1203.6610476190476</v>
      </c>
      <c r="AQ22" s="83">
        <f t="shared" si="23"/>
        <v>-1184.3697976190476</v>
      </c>
      <c r="AR22" s="124"/>
    </row>
    <row r="23" spans="1:45" s="64" customFormat="1" ht="13.2">
      <c r="A23" s="147" t="s">
        <v>178</v>
      </c>
      <c r="B23" s="126" t="s">
        <v>161</v>
      </c>
      <c r="C23" s="82"/>
      <c r="D23" s="132">
        <f t="shared" ref="D23:AM23" si="25">D51+D79+D107+D119</f>
        <v>18010.951032611625</v>
      </c>
      <c r="E23" s="132">
        <f t="shared" si="25"/>
        <v>8396.4157628425837</v>
      </c>
      <c r="F23" s="132">
        <f t="shared" si="25"/>
        <v>8166.9746185018976</v>
      </c>
      <c r="G23" s="132">
        <f t="shared" si="25"/>
        <v>7362.5689687383883</v>
      </c>
      <c r="H23" s="132">
        <f t="shared" si="25"/>
        <v>8373.9500414472459</v>
      </c>
      <c r="I23" s="132">
        <f t="shared" si="25"/>
        <v>7468.2551444194451</v>
      </c>
      <c r="J23" s="132">
        <f t="shared" si="25"/>
        <v>7613.8281008873137</v>
      </c>
      <c r="K23" s="132">
        <f t="shared" si="25"/>
        <v>8074.7420400815208</v>
      </c>
      <c r="L23" s="132">
        <f t="shared" si="25"/>
        <v>7714.9576258463703</v>
      </c>
      <c r="M23" s="132">
        <f t="shared" si="25"/>
        <v>7763.5518920429322</v>
      </c>
      <c r="N23" s="132">
        <f t="shared" si="25"/>
        <v>7871.2220238770387</v>
      </c>
      <c r="O23" s="132">
        <f t="shared" si="25"/>
        <v>7946.6667224396006</v>
      </c>
      <c r="P23" s="132">
        <f t="shared" si="25"/>
        <v>8304.5384906840973</v>
      </c>
      <c r="Q23" s="132">
        <f t="shared" si="25"/>
        <v>7696.1024542763216</v>
      </c>
      <c r="R23" s="132">
        <f t="shared" si="25"/>
        <v>7437.6496023662658</v>
      </c>
      <c r="S23" s="132">
        <f t="shared" si="25"/>
        <v>7457.6342051413258</v>
      </c>
      <c r="T23" s="132">
        <f t="shared" si="25"/>
        <v>8105.1712428018036</v>
      </c>
      <c r="U23" s="132">
        <f t="shared" si="25"/>
        <v>7298.5026630940492</v>
      </c>
      <c r="V23" s="132">
        <f t="shared" si="25"/>
        <v>7326.1270376681596</v>
      </c>
      <c r="W23" s="132">
        <f t="shared" si="25"/>
        <v>7667.2674162418443</v>
      </c>
      <c r="X23" s="132">
        <f t="shared" si="25"/>
        <v>7281.0423440666382</v>
      </c>
      <c r="Y23" s="132">
        <f t="shared" si="25"/>
        <v>7311.7307731731808</v>
      </c>
      <c r="Z23" s="132">
        <f t="shared" si="25"/>
        <v>7446.6654657055624</v>
      </c>
      <c r="AA23" s="132">
        <f t="shared" si="25"/>
        <v>7547.8742067105577</v>
      </c>
      <c r="AB23" s="132">
        <f t="shared" si="25"/>
        <v>7930.3578760625751</v>
      </c>
      <c r="AC23" s="132">
        <f t="shared" si="25"/>
        <v>7345.1895144304644</v>
      </c>
      <c r="AD23" s="132">
        <f t="shared" si="25"/>
        <v>7108.8764372707074</v>
      </c>
      <c r="AE23" s="132">
        <f t="shared" si="25"/>
        <v>7149.8020203282613</v>
      </c>
      <c r="AF23" s="132">
        <f t="shared" si="25"/>
        <v>7817.2292415098464</v>
      </c>
      <c r="AG23" s="132">
        <f t="shared" si="25"/>
        <v>7029.4824214789132</v>
      </c>
      <c r="AH23" s="132">
        <f t="shared" si="25"/>
        <v>7075.0137334447563</v>
      </c>
      <c r="AI23" s="132">
        <f t="shared" si="25"/>
        <v>7433.1557813235022</v>
      </c>
      <c r="AJ23" s="132">
        <f t="shared" si="25"/>
        <v>7063.0397119555728</v>
      </c>
      <c r="AK23" s="132">
        <f t="shared" si="25"/>
        <v>7108.9550920366246</v>
      </c>
      <c r="AL23" s="132">
        <f t="shared" si="25"/>
        <v>7258.2750232444741</v>
      </c>
      <c r="AM23" s="132">
        <f t="shared" si="25"/>
        <v>7373.1923130934811</v>
      </c>
      <c r="AN23" s="123"/>
      <c r="AO23" s="83">
        <f t="shared" si="21"/>
        <v>104764.08397373595</v>
      </c>
      <c r="AP23" s="83">
        <f t="shared" si="22"/>
        <v>90880.305901929809</v>
      </c>
      <c r="AQ23" s="83">
        <f t="shared" si="23"/>
        <v>87692.569166179193</v>
      </c>
      <c r="AR23" s="124"/>
    </row>
    <row r="24" spans="1:45" s="64" customFormat="1" ht="13.2">
      <c r="A24" s="147"/>
      <c r="B24" s="126"/>
      <c r="C24" s="8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23"/>
      <c r="AO24" s="83"/>
      <c r="AP24" s="83"/>
      <c r="AQ24" s="83"/>
      <c r="AR24" s="124"/>
    </row>
    <row r="25" spans="1:45">
      <c r="A25" s="87" t="s">
        <v>95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60"/>
      <c r="AO25" s="87"/>
      <c r="AP25" s="87"/>
      <c r="AQ25" s="87"/>
    </row>
    <row r="26" spans="1:45" outlineLevel="1">
      <c r="A26" s="146" t="s">
        <v>153</v>
      </c>
      <c r="AN26" s="60"/>
    </row>
    <row r="27" spans="1:45" s="86" customFormat="1" ht="13.2" outlineLevel="1">
      <c r="A27" s="230" t="s">
        <v>417</v>
      </c>
      <c r="B27" s="122" t="s">
        <v>158</v>
      </c>
      <c r="C27" s="132"/>
      <c r="D27" s="132">
        <f>INT(D37/D33)</f>
        <v>814</v>
      </c>
      <c r="E27" s="132">
        <f t="shared" ref="E27:AM27" si="26">INT(E37/E33)</f>
        <v>780</v>
      </c>
      <c r="F27" s="132">
        <f t="shared" si="26"/>
        <v>747</v>
      </c>
      <c r="G27" s="132">
        <f t="shared" si="26"/>
        <v>744</v>
      </c>
      <c r="H27" s="132">
        <f t="shared" si="26"/>
        <v>723</v>
      </c>
      <c r="I27" s="132">
        <f t="shared" si="26"/>
        <v>717</v>
      </c>
      <c r="J27" s="132">
        <f t="shared" si="26"/>
        <v>710</v>
      </c>
      <c r="K27" s="132">
        <f t="shared" si="26"/>
        <v>696</v>
      </c>
      <c r="L27" s="132">
        <f t="shared" si="26"/>
        <v>688</v>
      </c>
      <c r="M27" s="132">
        <f t="shared" si="26"/>
        <v>679</v>
      </c>
      <c r="N27" s="132">
        <f t="shared" si="26"/>
        <v>669</v>
      </c>
      <c r="O27" s="132">
        <f t="shared" si="26"/>
        <v>657</v>
      </c>
      <c r="P27" s="132">
        <f t="shared" si="26"/>
        <v>638</v>
      </c>
      <c r="Q27" s="132">
        <f t="shared" si="26"/>
        <v>627</v>
      </c>
      <c r="R27" s="132">
        <f t="shared" si="26"/>
        <v>621</v>
      </c>
      <c r="S27" s="132">
        <f t="shared" si="26"/>
        <v>615</v>
      </c>
      <c r="T27" s="132">
        <f t="shared" si="26"/>
        <v>597</v>
      </c>
      <c r="U27" s="132">
        <f t="shared" si="26"/>
        <v>592</v>
      </c>
      <c r="V27" s="132">
        <f t="shared" si="26"/>
        <v>588</v>
      </c>
      <c r="W27" s="132">
        <f t="shared" si="26"/>
        <v>577</v>
      </c>
      <c r="X27" s="132">
        <f t="shared" si="26"/>
        <v>573</v>
      </c>
      <c r="Y27" s="132">
        <f t="shared" si="26"/>
        <v>569</v>
      </c>
      <c r="Z27" s="132">
        <f t="shared" si="26"/>
        <v>563</v>
      </c>
      <c r="AA27" s="132">
        <f t="shared" si="26"/>
        <v>556</v>
      </c>
      <c r="AB27" s="132">
        <f t="shared" si="26"/>
        <v>541</v>
      </c>
      <c r="AC27" s="132">
        <f t="shared" si="26"/>
        <v>534</v>
      </c>
      <c r="AD27" s="132">
        <f t="shared" si="26"/>
        <v>532</v>
      </c>
      <c r="AE27" s="132">
        <f t="shared" si="26"/>
        <v>530</v>
      </c>
      <c r="AF27" s="132">
        <f t="shared" si="26"/>
        <v>516</v>
      </c>
      <c r="AG27" s="132">
        <f t="shared" si="26"/>
        <v>514</v>
      </c>
      <c r="AH27" s="132">
        <f t="shared" si="26"/>
        <v>513</v>
      </c>
      <c r="AI27" s="132">
        <f t="shared" si="26"/>
        <v>505</v>
      </c>
      <c r="AJ27" s="132">
        <f t="shared" si="26"/>
        <v>504</v>
      </c>
      <c r="AK27" s="132">
        <f t="shared" si="26"/>
        <v>503</v>
      </c>
      <c r="AL27" s="132">
        <f t="shared" si="26"/>
        <v>500</v>
      </c>
      <c r="AM27" s="132">
        <f t="shared" si="26"/>
        <v>495</v>
      </c>
      <c r="AN27" s="84"/>
      <c r="AO27" s="83">
        <f>O27</f>
        <v>657</v>
      </c>
      <c r="AP27" s="83">
        <f>AA27</f>
        <v>556</v>
      </c>
      <c r="AQ27" s="83">
        <f>AM27</f>
        <v>495</v>
      </c>
      <c r="AR27" s="85"/>
      <c r="AS27" s="85"/>
    </row>
    <row r="28" spans="1:45" s="64" customFormat="1" ht="13.2" outlineLevel="1">
      <c r="A28" s="147" t="s">
        <v>194</v>
      </c>
      <c r="B28" s="122" t="s">
        <v>158</v>
      </c>
      <c r="C28" s="82"/>
      <c r="D28" s="89">
        <f>'0'!D14</f>
        <v>130</v>
      </c>
      <c r="E28" s="89">
        <f>'0'!E14</f>
        <v>122.85</v>
      </c>
      <c r="F28" s="89">
        <f>'0'!F14</f>
        <v>116.09324999999998</v>
      </c>
      <c r="G28" s="89">
        <f>'0'!G14</f>
        <v>109.70812124999998</v>
      </c>
      <c r="H28" s="89">
        <f>'0'!H14</f>
        <v>103.67417458124997</v>
      </c>
      <c r="I28" s="89">
        <f>'0'!I14</f>
        <v>97.972094979281223</v>
      </c>
      <c r="J28" s="89">
        <f>'0'!J14</f>
        <v>92.583629755420745</v>
      </c>
      <c r="K28" s="89">
        <f>'0'!K14</f>
        <v>87.491530118872603</v>
      </c>
      <c r="L28" s="89">
        <f>'0'!L14</f>
        <v>82.679495962334599</v>
      </c>
      <c r="M28" s="89">
        <f>'0'!M14</f>
        <v>80</v>
      </c>
      <c r="N28" s="89">
        <f>'0'!N14</f>
        <v>80</v>
      </c>
      <c r="O28" s="89">
        <f>'0'!O14</f>
        <v>80</v>
      </c>
      <c r="P28" s="89">
        <f>'0'!P14</f>
        <v>80</v>
      </c>
      <c r="Q28" s="89">
        <f>'0'!Q14</f>
        <v>80</v>
      </c>
      <c r="R28" s="89">
        <f>'0'!R14</f>
        <v>80</v>
      </c>
      <c r="S28" s="89">
        <f>'0'!S14</f>
        <v>80</v>
      </c>
      <c r="T28" s="89">
        <f>'0'!T14</f>
        <v>80</v>
      </c>
      <c r="U28" s="89">
        <f>'0'!U14</f>
        <v>80</v>
      </c>
      <c r="V28" s="89">
        <f>'0'!V14</f>
        <v>80</v>
      </c>
      <c r="W28" s="89">
        <f>'0'!W14</f>
        <v>80</v>
      </c>
      <c r="X28" s="89">
        <f>'0'!X14</f>
        <v>80</v>
      </c>
      <c r="Y28" s="89">
        <f>'0'!Y14</f>
        <v>80</v>
      </c>
      <c r="Z28" s="89">
        <f>'0'!Z14</f>
        <v>80</v>
      </c>
      <c r="AA28" s="89">
        <f>'0'!AA14</f>
        <v>80</v>
      </c>
      <c r="AB28" s="89">
        <f>'0'!AB14</f>
        <v>80</v>
      </c>
      <c r="AC28" s="89">
        <f>'0'!AC14</f>
        <v>80</v>
      </c>
      <c r="AD28" s="89">
        <f>'0'!AD14</f>
        <v>80</v>
      </c>
      <c r="AE28" s="89">
        <f>'0'!AE14</f>
        <v>80</v>
      </c>
      <c r="AF28" s="89">
        <f>'0'!AF14</f>
        <v>80</v>
      </c>
      <c r="AG28" s="89">
        <f>'0'!AG14</f>
        <v>80</v>
      </c>
      <c r="AH28" s="89">
        <f>'0'!AH14</f>
        <v>80</v>
      </c>
      <c r="AI28" s="89">
        <f>'0'!AI14</f>
        <v>80</v>
      </c>
      <c r="AJ28" s="89">
        <f>'0'!AJ14</f>
        <v>80</v>
      </c>
      <c r="AK28" s="89">
        <f>'0'!AK14</f>
        <v>80</v>
      </c>
      <c r="AL28" s="89">
        <f>'0'!AL14</f>
        <v>80</v>
      </c>
      <c r="AM28" s="89">
        <f>'0'!AM14</f>
        <v>80</v>
      </c>
      <c r="AN28" s="60"/>
      <c r="AO28" s="83">
        <f>O28</f>
        <v>80</v>
      </c>
      <c r="AP28" s="83">
        <f>AA28</f>
        <v>80</v>
      </c>
      <c r="AQ28" s="83">
        <f>AM28</f>
        <v>80</v>
      </c>
      <c r="AR28" s="124"/>
    </row>
    <row r="29" spans="1:45" s="64" customFormat="1" ht="13.2" outlineLevel="1">
      <c r="A29" s="147" t="s">
        <v>195</v>
      </c>
      <c r="B29" s="122" t="s">
        <v>158</v>
      </c>
      <c r="C29" s="82"/>
      <c r="D29" s="144">
        <v>0.40625</v>
      </c>
      <c r="E29" s="144"/>
      <c r="F29" s="144"/>
      <c r="G29" s="144">
        <v>0.40625</v>
      </c>
      <c r="H29" s="144">
        <v>0.40625</v>
      </c>
      <c r="I29" s="144">
        <v>0.40625</v>
      </c>
      <c r="J29" s="144">
        <v>0.40625</v>
      </c>
      <c r="K29" s="144">
        <v>0.40625</v>
      </c>
      <c r="L29" s="144">
        <v>0.40625</v>
      </c>
      <c r="M29" s="144">
        <v>0.40625</v>
      </c>
      <c r="N29" s="144">
        <v>0.40625</v>
      </c>
      <c r="O29" s="144">
        <v>0.40625</v>
      </c>
      <c r="P29" s="144">
        <v>0.40625</v>
      </c>
      <c r="Q29" s="144">
        <v>0.40625</v>
      </c>
      <c r="R29" s="144">
        <v>0.40625</v>
      </c>
      <c r="S29" s="144">
        <v>0.40625</v>
      </c>
      <c r="T29" s="144">
        <v>0.40625</v>
      </c>
      <c r="U29" s="144">
        <v>0.40625</v>
      </c>
      <c r="V29" s="144">
        <v>0.40625</v>
      </c>
      <c r="W29" s="144">
        <v>0.40625</v>
      </c>
      <c r="X29" s="144">
        <v>0.40625</v>
      </c>
      <c r="Y29" s="144">
        <v>0.40625</v>
      </c>
      <c r="Z29" s="144">
        <v>0.40625</v>
      </c>
      <c r="AA29" s="144">
        <v>0.40625</v>
      </c>
      <c r="AB29" s="144">
        <v>0.40625</v>
      </c>
      <c r="AC29" s="144">
        <v>0.40625</v>
      </c>
      <c r="AD29" s="144">
        <v>0.40625</v>
      </c>
      <c r="AE29" s="144">
        <v>0.40625</v>
      </c>
      <c r="AF29" s="144">
        <v>0.40625</v>
      </c>
      <c r="AG29" s="144">
        <v>0.40625</v>
      </c>
      <c r="AH29" s="144">
        <v>0.40625</v>
      </c>
      <c r="AI29" s="144">
        <v>0.40625</v>
      </c>
      <c r="AJ29" s="144">
        <v>0.40625</v>
      </c>
      <c r="AK29" s="144">
        <v>0.40625</v>
      </c>
      <c r="AL29" s="144">
        <v>0.40625</v>
      </c>
      <c r="AM29" s="144">
        <v>0.40625</v>
      </c>
      <c r="AN29" s="123"/>
      <c r="AO29" s="83">
        <f>AVERAGE(D29:O29)</f>
        <v>0.40625</v>
      </c>
      <c r="AP29" s="83">
        <f>AVERAGE(P29:AA29)</f>
        <v>0.40625</v>
      </c>
      <c r="AQ29" s="83">
        <f>AVERAGE(AB29:AM29)</f>
        <v>0.40625</v>
      </c>
      <c r="AR29" s="124"/>
    </row>
    <row r="30" spans="1:45" s="64" customFormat="1" ht="13.2" outlineLevel="1">
      <c r="A30" s="147" t="s">
        <v>187</v>
      </c>
      <c r="B30" s="122" t="s">
        <v>158</v>
      </c>
      <c r="C30" s="82"/>
      <c r="D30" s="89">
        <f>D28*D29*D7</f>
        <v>21.125</v>
      </c>
      <c r="E30" s="89">
        <f t="shared" ref="E30:AM30" si="27">E28*E29*E7</f>
        <v>0</v>
      </c>
      <c r="F30" s="89">
        <f t="shared" si="27"/>
        <v>0</v>
      </c>
      <c r="G30" s="89">
        <f t="shared" si="27"/>
        <v>44.56892425781249</v>
      </c>
      <c r="H30" s="89">
        <f t="shared" si="27"/>
        <v>16.847053369453121</v>
      </c>
      <c r="I30" s="89">
        <f t="shared" si="27"/>
        <v>39.801163585333001</v>
      </c>
      <c r="J30" s="89">
        <f t="shared" si="27"/>
        <v>37.612099588139678</v>
      </c>
      <c r="K30" s="89">
        <f t="shared" si="27"/>
        <v>24.880403877554393</v>
      </c>
      <c r="L30" s="89">
        <f t="shared" si="27"/>
        <v>33.588545234698429</v>
      </c>
      <c r="M30" s="89">
        <f t="shared" si="27"/>
        <v>32.5</v>
      </c>
      <c r="N30" s="89">
        <f t="shared" si="27"/>
        <v>29.25</v>
      </c>
      <c r="O30" s="89">
        <f t="shared" si="27"/>
        <v>26</v>
      </c>
      <c r="P30" s="89">
        <f t="shared" si="27"/>
        <v>13</v>
      </c>
      <c r="Q30" s="89">
        <f t="shared" si="27"/>
        <v>26</v>
      </c>
      <c r="R30" s="89">
        <f t="shared" si="27"/>
        <v>32.5</v>
      </c>
      <c r="S30" s="89">
        <f t="shared" si="27"/>
        <v>32.5</v>
      </c>
      <c r="T30" s="89">
        <f t="shared" si="27"/>
        <v>13</v>
      </c>
      <c r="U30" s="89">
        <f t="shared" si="27"/>
        <v>32.5</v>
      </c>
      <c r="V30" s="89">
        <f t="shared" si="27"/>
        <v>32.5</v>
      </c>
      <c r="W30" s="89">
        <f t="shared" si="27"/>
        <v>22.75</v>
      </c>
      <c r="X30" s="89">
        <f t="shared" si="27"/>
        <v>32.5</v>
      </c>
      <c r="Y30" s="89">
        <f t="shared" si="27"/>
        <v>32.5</v>
      </c>
      <c r="Z30" s="89">
        <f t="shared" si="27"/>
        <v>29.25</v>
      </c>
      <c r="AA30" s="89">
        <f t="shared" si="27"/>
        <v>26</v>
      </c>
      <c r="AB30" s="89">
        <f t="shared" si="27"/>
        <v>13</v>
      </c>
      <c r="AC30" s="89">
        <f t="shared" si="27"/>
        <v>26</v>
      </c>
      <c r="AD30" s="89">
        <f t="shared" si="27"/>
        <v>32.5</v>
      </c>
      <c r="AE30" s="89">
        <f t="shared" si="27"/>
        <v>32.5</v>
      </c>
      <c r="AF30" s="89">
        <f t="shared" si="27"/>
        <v>13</v>
      </c>
      <c r="AG30" s="89">
        <f t="shared" si="27"/>
        <v>32.5</v>
      </c>
      <c r="AH30" s="89">
        <f t="shared" si="27"/>
        <v>32.5</v>
      </c>
      <c r="AI30" s="89">
        <f t="shared" si="27"/>
        <v>22.75</v>
      </c>
      <c r="AJ30" s="89">
        <f t="shared" si="27"/>
        <v>32.5</v>
      </c>
      <c r="AK30" s="89">
        <f t="shared" si="27"/>
        <v>32.5</v>
      </c>
      <c r="AL30" s="89">
        <f t="shared" si="27"/>
        <v>29.25</v>
      </c>
      <c r="AM30" s="89">
        <f t="shared" si="27"/>
        <v>26</v>
      </c>
      <c r="AN30" s="123"/>
      <c r="AO30" s="83">
        <f t="shared" ref="AO30" si="28">SUM(D30:O30)</f>
        <v>306.17318991299112</v>
      </c>
      <c r="AP30" s="83">
        <f t="shared" ref="AP30" si="29">SUM(P30:AA30)</f>
        <v>325</v>
      </c>
      <c r="AQ30" s="83">
        <f t="shared" ref="AQ30" si="30">SUM(AB30:AM30)</f>
        <v>325</v>
      </c>
      <c r="AR30" s="124"/>
    </row>
    <row r="31" spans="1:45" s="64" customFormat="1" ht="13.2" outlineLevel="1">
      <c r="A31" s="147" t="s">
        <v>188</v>
      </c>
      <c r="B31" s="122" t="s">
        <v>168</v>
      </c>
      <c r="C31" s="82"/>
      <c r="D31" s="133">
        <v>0.61538461538461542</v>
      </c>
      <c r="E31" s="133">
        <v>0.61538461538461542</v>
      </c>
      <c r="F31" s="133">
        <v>0.61538461538461542</v>
      </c>
      <c r="G31" s="133">
        <v>0.61538461538461542</v>
      </c>
      <c r="H31" s="133">
        <v>0.61538461538461542</v>
      </c>
      <c r="I31" s="133">
        <v>0.61538461538461542</v>
      </c>
      <c r="J31" s="133">
        <v>0.61538461538461542</v>
      </c>
      <c r="K31" s="133">
        <v>0.61538461538461542</v>
      </c>
      <c r="L31" s="133">
        <v>0.61538461538461542</v>
      </c>
      <c r="M31" s="133">
        <v>0.61538461538461542</v>
      </c>
      <c r="N31" s="133">
        <v>0.61538461538461542</v>
      </c>
      <c r="O31" s="133">
        <v>0.61538461538461542</v>
      </c>
      <c r="P31" s="133">
        <v>0.61538461538461542</v>
      </c>
      <c r="Q31" s="133">
        <v>0.61538461538461542</v>
      </c>
      <c r="R31" s="133">
        <v>0.61538461538461542</v>
      </c>
      <c r="S31" s="133">
        <v>0.61538461538461542</v>
      </c>
      <c r="T31" s="133">
        <v>0.61538461538461542</v>
      </c>
      <c r="U31" s="133">
        <v>0.61538461538461542</v>
      </c>
      <c r="V31" s="133">
        <v>0.61538461538461542</v>
      </c>
      <c r="W31" s="133">
        <v>0.61538461538461542</v>
      </c>
      <c r="X31" s="133">
        <v>0.61538461538461542</v>
      </c>
      <c r="Y31" s="133">
        <v>0.61538461538461542</v>
      </c>
      <c r="Z31" s="133">
        <v>0.61538461538461542</v>
      </c>
      <c r="AA31" s="133">
        <v>0.61538461538461542</v>
      </c>
      <c r="AB31" s="133">
        <v>0.61538461538461542</v>
      </c>
      <c r="AC31" s="133">
        <v>0.61538461538461542</v>
      </c>
      <c r="AD31" s="133">
        <v>0.61538461538461542</v>
      </c>
      <c r="AE31" s="133">
        <v>0.61538461538461542</v>
      </c>
      <c r="AF31" s="133">
        <v>0.61538461538461542</v>
      </c>
      <c r="AG31" s="133">
        <v>0.61538461538461542</v>
      </c>
      <c r="AH31" s="133">
        <v>0.61538461538461542</v>
      </c>
      <c r="AI31" s="133">
        <v>0.61538461538461542</v>
      </c>
      <c r="AJ31" s="133">
        <v>0.61538461538461542</v>
      </c>
      <c r="AK31" s="133">
        <v>0.61538461538461542</v>
      </c>
      <c r="AL31" s="133">
        <v>0.61538461538461542</v>
      </c>
      <c r="AM31" s="133">
        <v>0.61538461538461542</v>
      </c>
      <c r="AN31" s="123"/>
      <c r="AO31" s="134">
        <f>AVERAGE(D31:O31)</f>
        <v>0.61538461538461531</v>
      </c>
      <c r="AP31" s="134">
        <f>AVERAGE(P31:AA31)</f>
        <v>0.61538461538461531</v>
      </c>
      <c r="AQ31" s="134">
        <f>AVERAGE(AB31:AM31)</f>
        <v>0.61538461538461531</v>
      </c>
      <c r="AR31" s="124"/>
    </row>
    <row r="32" spans="1:45" s="64" customFormat="1" ht="13.2" outlineLevel="1">
      <c r="A32" s="147" t="s">
        <v>159</v>
      </c>
      <c r="B32" s="122" t="s">
        <v>158</v>
      </c>
      <c r="C32" s="82"/>
      <c r="D32" s="89">
        <f>D30*D31</f>
        <v>13</v>
      </c>
      <c r="E32" s="89">
        <f t="shared" ref="E32:AM32" si="31">E30*E31</f>
        <v>0</v>
      </c>
      <c r="F32" s="89">
        <f t="shared" si="31"/>
        <v>0</v>
      </c>
      <c r="G32" s="89">
        <f t="shared" si="31"/>
        <v>27.427030312499994</v>
      </c>
      <c r="H32" s="89">
        <f t="shared" si="31"/>
        <v>10.367417458124999</v>
      </c>
      <c r="I32" s="89">
        <f t="shared" si="31"/>
        <v>24.493023744820309</v>
      </c>
      <c r="J32" s="89">
        <f t="shared" si="31"/>
        <v>23.145907438855186</v>
      </c>
      <c r="K32" s="89">
        <f t="shared" si="31"/>
        <v>15.311017770802705</v>
      </c>
      <c r="L32" s="89">
        <f t="shared" si="31"/>
        <v>20.66987399058365</v>
      </c>
      <c r="M32" s="89">
        <f t="shared" si="31"/>
        <v>20</v>
      </c>
      <c r="N32" s="89">
        <f t="shared" si="31"/>
        <v>18</v>
      </c>
      <c r="O32" s="89">
        <f t="shared" si="31"/>
        <v>16</v>
      </c>
      <c r="P32" s="89">
        <f t="shared" si="31"/>
        <v>8</v>
      </c>
      <c r="Q32" s="89">
        <f t="shared" si="31"/>
        <v>16</v>
      </c>
      <c r="R32" s="89">
        <f t="shared" si="31"/>
        <v>20</v>
      </c>
      <c r="S32" s="89">
        <f t="shared" si="31"/>
        <v>20</v>
      </c>
      <c r="T32" s="89">
        <f t="shared" si="31"/>
        <v>8</v>
      </c>
      <c r="U32" s="89">
        <f t="shared" si="31"/>
        <v>20</v>
      </c>
      <c r="V32" s="89">
        <f t="shared" si="31"/>
        <v>20</v>
      </c>
      <c r="W32" s="89">
        <f t="shared" si="31"/>
        <v>14</v>
      </c>
      <c r="X32" s="89">
        <f t="shared" si="31"/>
        <v>20</v>
      </c>
      <c r="Y32" s="89">
        <f t="shared" si="31"/>
        <v>20</v>
      </c>
      <c r="Z32" s="89">
        <f t="shared" si="31"/>
        <v>18</v>
      </c>
      <c r="AA32" s="89">
        <f t="shared" si="31"/>
        <v>16</v>
      </c>
      <c r="AB32" s="89">
        <f t="shared" si="31"/>
        <v>8</v>
      </c>
      <c r="AC32" s="89">
        <f t="shared" si="31"/>
        <v>16</v>
      </c>
      <c r="AD32" s="89">
        <f t="shared" si="31"/>
        <v>20</v>
      </c>
      <c r="AE32" s="89">
        <f t="shared" si="31"/>
        <v>20</v>
      </c>
      <c r="AF32" s="89">
        <f t="shared" si="31"/>
        <v>8</v>
      </c>
      <c r="AG32" s="89">
        <f t="shared" si="31"/>
        <v>20</v>
      </c>
      <c r="AH32" s="89">
        <f t="shared" si="31"/>
        <v>20</v>
      </c>
      <c r="AI32" s="89">
        <f t="shared" si="31"/>
        <v>14</v>
      </c>
      <c r="AJ32" s="89">
        <f t="shared" si="31"/>
        <v>20</v>
      </c>
      <c r="AK32" s="89">
        <f t="shared" si="31"/>
        <v>20</v>
      </c>
      <c r="AL32" s="89">
        <f t="shared" si="31"/>
        <v>18</v>
      </c>
      <c r="AM32" s="89">
        <f t="shared" si="31"/>
        <v>16</v>
      </c>
      <c r="AN32" s="123"/>
      <c r="AO32" s="83">
        <f t="shared" ref="AO32" si="32">SUM(D32:O32)</f>
        <v>188.41427071568685</v>
      </c>
      <c r="AP32" s="83">
        <f t="shared" ref="AP32" si="33">SUM(P32:AA32)</f>
        <v>200</v>
      </c>
      <c r="AQ32" s="83">
        <f>SUM(AB32:AM32)</f>
        <v>200</v>
      </c>
      <c r="AR32" s="124"/>
    </row>
    <row r="33" spans="1:44" s="64" customFormat="1" ht="13.2" outlineLevel="1">
      <c r="A33" s="147" t="s">
        <v>160</v>
      </c>
      <c r="B33" s="126" t="s">
        <v>161</v>
      </c>
      <c r="C33" s="82"/>
      <c r="D33" s="125">
        <v>1000</v>
      </c>
      <c r="E33" s="125">
        <v>1000</v>
      </c>
      <c r="F33" s="125">
        <v>1000</v>
      </c>
      <c r="G33" s="125">
        <v>1000</v>
      </c>
      <c r="H33" s="125">
        <v>1000</v>
      </c>
      <c r="I33" s="125">
        <v>1000</v>
      </c>
      <c r="J33" s="125">
        <v>1000</v>
      </c>
      <c r="K33" s="125">
        <v>1000</v>
      </c>
      <c r="L33" s="125">
        <v>1000</v>
      </c>
      <c r="M33" s="125">
        <v>1000</v>
      </c>
      <c r="N33" s="125">
        <v>1000</v>
      </c>
      <c r="O33" s="125">
        <v>1000</v>
      </c>
      <c r="P33" s="125">
        <v>1000</v>
      </c>
      <c r="Q33" s="125">
        <v>1000</v>
      </c>
      <c r="R33" s="125">
        <v>1000</v>
      </c>
      <c r="S33" s="125">
        <v>1000</v>
      </c>
      <c r="T33" s="125">
        <v>1000</v>
      </c>
      <c r="U33" s="125">
        <v>1000</v>
      </c>
      <c r="V33" s="125">
        <v>1000</v>
      </c>
      <c r="W33" s="125">
        <v>1000</v>
      </c>
      <c r="X33" s="125">
        <v>1000</v>
      </c>
      <c r="Y33" s="125">
        <v>1000</v>
      </c>
      <c r="Z33" s="125">
        <v>1000</v>
      </c>
      <c r="AA33" s="125">
        <v>1000</v>
      </c>
      <c r="AB33" s="125">
        <v>1000</v>
      </c>
      <c r="AC33" s="125">
        <v>1000</v>
      </c>
      <c r="AD33" s="125">
        <v>1000</v>
      </c>
      <c r="AE33" s="125">
        <v>1000</v>
      </c>
      <c r="AF33" s="125">
        <v>1000</v>
      </c>
      <c r="AG33" s="125">
        <v>1000</v>
      </c>
      <c r="AH33" s="125">
        <v>1000</v>
      </c>
      <c r="AI33" s="125">
        <v>1000</v>
      </c>
      <c r="AJ33" s="125">
        <v>1000</v>
      </c>
      <c r="AK33" s="125">
        <v>1000</v>
      </c>
      <c r="AL33" s="125">
        <v>1000</v>
      </c>
      <c r="AM33" s="125">
        <v>1000</v>
      </c>
      <c r="AN33" s="123"/>
      <c r="AO33" s="83">
        <f>AVERAGE(D33:O33)</f>
        <v>1000</v>
      </c>
      <c r="AP33" s="83">
        <f>AVERAGE(P33:AA33)</f>
        <v>1000</v>
      </c>
      <c r="AQ33" s="83">
        <f>AVERAGE(AB33:AM33)</f>
        <v>1000</v>
      </c>
      <c r="AR33" s="124"/>
    </row>
    <row r="34" spans="1:44" s="64" customFormat="1" ht="13.2" outlineLevel="1">
      <c r="A34" s="147" t="s">
        <v>162</v>
      </c>
      <c r="B34" s="126" t="s">
        <v>161</v>
      </c>
      <c r="C34" s="82"/>
      <c r="D34" s="89">
        <f>D32*D33</f>
        <v>13000</v>
      </c>
      <c r="E34" s="89">
        <f>E32*E33</f>
        <v>0</v>
      </c>
      <c r="F34" s="89">
        <f t="shared" ref="F34:AM34" si="34">F32*F33</f>
        <v>0</v>
      </c>
      <c r="G34" s="89">
        <f t="shared" si="34"/>
        <v>27427.030312499995</v>
      </c>
      <c r="H34" s="89">
        <f t="shared" si="34"/>
        <v>10367.417458124999</v>
      </c>
      <c r="I34" s="89">
        <f t="shared" si="34"/>
        <v>24493.023744820308</v>
      </c>
      <c r="J34" s="89">
        <f t="shared" si="34"/>
        <v>23145.907438855185</v>
      </c>
      <c r="K34" s="89">
        <f t="shared" si="34"/>
        <v>15311.017770802704</v>
      </c>
      <c r="L34" s="89">
        <f t="shared" si="34"/>
        <v>20669.873990583648</v>
      </c>
      <c r="M34" s="89">
        <f t="shared" si="34"/>
        <v>20000</v>
      </c>
      <c r="N34" s="89">
        <f t="shared" si="34"/>
        <v>18000</v>
      </c>
      <c r="O34" s="89">
        <f t="shared" si="34"/>
        <v>16000</v>
      </c>
      <c r="P34" s="89">
        <f t="shared" si="34"/>
        <v>8000</v>
      </c>
      <c r="Q34" s="89">
        <f t="shared" si="34"/>
        <v>16000</v>
      </c>
      <c r="R34" s="89">
        <f t="shared" si="34"/>
        <v>20000</v>
      </c>
      <c r="S34" s="89">
        <f t="shared" si="34"/>
        <v>20000</v>
      </c>
      <c r="T34" s="89">
        <f t="shared" si="34"/>
        <v>8000</v>
      </c>
      <c r="U34" s="89">
        <f t="shared" si="34"/>
        <v>20000</v>
      </c>
      <c r="V34" s="89">
        <f t="shared" si="34"/>
        <v>20000</v>
      </c>
      <c r="W34" s="89">
        <f t="shared" si="34"/>
        <v>14000</v>
      </c>
      <c r="X34" s="89">
        <f t="shared" si="34"/>
        <v>20000</v>
      </c>
      <c r="Y34" s="89">
        <f t="shared" si="34"/>
        <v>20000</v>
      </c>
      <c r="Z34" s="89">
        <f t="shared" si="34"/>
        <v>18000</v>
      </c>
      <c r="AA34" s="89">
        <f t="shared" si="34"/>
        <v>16000</v>
      </c>
      <c r="AB34" s="89">
        <f t="shared" si="34"/>
        <v>8000</v>
      </c>
      <c r="AC34" s="89">
        <f t="shared" si="34"/>
        <v>16000</v>
      </c>
      <c r="AD34" s="89">
        <f t="shared" si="34"/>
        <v>20000</v>
      </c>
      <c r="AE34" s="89">
        <f t="shared" si="34"/>
        <v>20000</v>
      </c>
      <c r="AF34" s="89">
        <f t="shared" si="34"/>
        <v>8000</v>
      </c>
      <c r="AG34" s="89">
        <f t="shared" si="34"/>
        <v>20000</v>
      </c>
      <c r="AH34" s="89">
        <f t="shared" si="34"/>
        <v>20000</v>
      </c>
      <c r="AI34" s="89">
        <f t="shared" si="34"/>
        <v>14000</v>
      </c>
      <c r="AJ34" s="89">
        <f t="shared" si="34"/>
        <v>20000</v>
      </c>
      <c r="AK34" s="89">
        <f t="shared" si="34"/>
        <v>20000</v>
      </c>
      <c r="AL34" s="89">
        <f t="shared" si="34"/>
        <v>18000</v>
      </c>
      <c r="AM34" s="89">
        <f t="shared" si="34"/>
        <v>16000</v>
      </c>
      <c r="AN34" s="123"/>
      <c r="AO34" s="83">
        <f t="shared" ref="AO34" si="35">SUM(D34:O34)</f>
        <v>188414.27071568684</v>
      </c>
      <c r="AP34" s="83">
        <f t="shared" ref="AP34" si="36">SUM(P34:AA34)</f>
        <v>200000</v>
      </c>
      <c r="AQ34" s="83">
        <f t="shared" ref="AQ34" si="37">SUM(AB34:AM34)</f>
        <v>200000</v>
      </c>
      <c r="AR34" s="124"/>
    </row>
    <row r="35" spans="1:44" s="130" customFormat="1" ht="13.2" outlineLevel="1">
      <c r="A35" s="147" t="s">
        <v>163</v>
      </c>
      <c r="B35" s="126" t="s">
        <v>164</v>
      </c>
      <c r="C35" s="127"/>
      <c r="D35" s="125">
        <v>24</v>
      </c>
      <c r="E35" s="125">
        <v>24</v>
      </c>
      <c r="F35" s="125">
        <v>24</v>
      </c>
      <c r="G35" s="125">
        <v>24</v>
      </c>
      <c r="H35" s="125">
        <v>24</v>
      </c>
      <c r="I35" s="125">
        <v>24</v>
      </c>
      <c r="J35" s="125">
        <v>24</v>
      </c>
      <c r="K35" s="125">
        <v>24</v>
      </c>
      <c r="L35" s="125">
        <v>24</v>
      </c>
      <c r="M35" s="125">
        <v>24</v>
      </c>
      <c r="N35" s="125">
        <v>24</v>
      </c>
      <c r="O35" s="125">
        <v>24</v>
      </c>
      <c r="P35" s="125">
        <v>24</v>
      </c>
      <c r="Q35" s="125">
        <v>24</v>
      </c>
      <c r="R35" s="125">
        <v>24</v>
      </c>
      <c r="S35" s="125">
        <v>24</v>
      </c>
      <c r="T35" s="125">
        <v>24</v>
      </c>
      <c r="U35" s="125">
        <v>24</v>
      </c>
      <c r="V35" s="125">
        <v>24</v>
      </c>
      <c r="W35" s="125">
        <v>24</v>
      </c>
      <c r="X35" s="125">
        <v>24</v>
      </c>
      <c r="Y35" s="125">
        <v>24</v>
      </c>
      <c r="Z35" s="125">
        <v>24</v>
      </c>
      <c r="AA35" s="125">
        <v>24</v>
      </c>
      <c r="AB35" s="125">
        <v>24</v>
      </c>
      <c r="AC35" s="125">
        <v>24</v>
      </c>
      <c r="AD35" s="125">
        <v>24</v>
      </c>
      <c r="AE35" s="125">
        <v>24</v>
      </c>
      <c r="AF35" s="125">
        <v>24</v>
      </c>
      <c r="AG35" s="125">
        <v>24</v>
      </c>
      <c r="AH35" s="125">
        <v>24</v>
      </c>
      <c r="AI35" s="125">
        <v>24</v>
      </c>
      <c r="AJ35" s="125">
        <v>24</v>
      </c>
      <c r="AK35" s="125">
        <v>24</v>
      </c>
      <c r="AL35" s="125">
        <v>24</v>
      </c>
      <c r="AM35" s="125">
        <v>24</v>
      </c>
      <c r="AN35" s="128"/>
      <c r="AO35" s="83">
        <f>AVERAGE(D35:O35)</f>
        <v>24</v>
      </c>
      <c r="AP35" s="83">
        <f>AVERAGE(P35:AA35)</f>
        <v>24</v>
      </c>
      <c r="AQ35" s="83">
        <f>AVERAGE(AB35:AM35)</f>
        <v>24</v>
      </c>
      <c r="AR35" s="129"/>
    </row>
    <row r="36" spans="1:44" s="64" customFormat="1" ht="13.2" outlineLevel="1">
      <c r="A36" s="147" t="s">
        <v>165</v>
      </c>
      <c r="B36" s="126" t="s">
        <v>161</v>
      </c>
      <c r="C36" s="82"/>
      <c r="D36" s="123">
        <f>C37/D35</f>
        <v>34833.333333333336</v>
      </c>
      <c r="E36" s="123">
        <f>D37/E35</f>
        <v>33923.611111111109</v>
      </c>
      <c r="F36" s="123">
        <f t="shared" ref="F36:AM36" si="38">E37/F35</f>
        <v>32510.127314814814</v>
      </c>
      <c r="G36" s="123">
        <f t="shared" si="38"/>
        <v>31155.538676697528</v>
      </c>
      <c r="H36" s="123">
        <f t="shared" si="38"/>
        <v>31000.184161522629</v>
      </c>
      <c r="I36" s="123">
        <f t="shared" si="38"/>
        <v>30140.485548881061</v>
      </c>
      <c r="J36" s="123">
        <f t="shared" si="38"/>
        <v>29905.174640378526</v>
      </c>
      <c r="K36" s="123">
        <f t="shared" si="38"/>
        <v>29623.538506981717</v>
      </c>
      <c r="L36" s="123">
        <f t="shared" si="38"/>
        <v>29027.183476307593</v>
      </c>
      <c r="M36" s="123">
        <f t="shared" si="38"/>
        <v>28678.962247735766</v>
      </c>
      <c r="N36" s="123">
        <f t="shared" si="38"/>
        <v>28317.338820746776</v>
      </c>
      <c r="O36" s="123">
        <f t="shared" si="38"/>
        <v>27887.449703215661</v>
      </c>
      <c r="P36" s="123">
        <f t="shared" si="38"/>
        <v>27392.139298915008</v>
      </c>
      <c r="Q36" s="123">
        <f t="shared" si="38"/>
        <v>26584.13349479355</v>
      </c>
      <c r="R36" s="123">
        <f t="shared" si="38"/>
        <v>26143.127932510484</v>
      </c>
      <c r="S36" s="123">
        <f t="shared" si="38"/>
        <v>25887.164268655881</v>
      </c>
      <c r="T36" s="123">
        <f t="shared" si="38"/>
        <v>25641.865757461885</v>
      </c>
      <c r="U36" s="123">
        <f t="shared" si="38"/>
        <v>24906.78801756764</v>
      </c>
      <c r="V36" s="123">
        <f t="shared" si="38"/>
        <v>24702.338516835658</v>
      </c>
      <c r="W36" s="123">
        <f t="shared" si="38"/>
        <v>24506.407745300836</v>
      </c>
      <c r="X36" s="123">
        <f t="shared" si="38"/>
        <v>24068.640755913304</v>
      </c>
      <c r="Y36" s="123">
        <f t="shared" si="38"/>
        <v>23899.114057750248</v>
      </c>
      <c r="Z36" s="123">
        <f t="shared" si="38"/>
        <v>23736.650972010655</v>
      </c>
      <c r="AA36" s="123">
        <f t="shared" si="38"/>
        <v>23497.623848176878</v>
      </c>
      <c r="AB36" s="123">
        <f t="shared" si="38"/>
        <v>23185.222854502837</v>
      </c>
      <c r="AC36" s="123">
        <f t="shared" si="38"/>
        <v>22552.505235565219</v>
      </c>
      <c r="AD36" s="123">
        <f t="shared" si="38"/>
        <v>22279.484184083336</v>
      </c>
      <c r="AE36" s="123">
        <f t="shared" si="38"/>
        <v>22184.505676413199</v>
      </c>
      <c r="AF36" s="123">
        <f t="shared" si="38"/>
        <v>22093.484606562648</v>
      </c>
      <c r="AG36" s="123">
        <f t="shared" si="38"/>
        <v>21506.256081289204</v>
      </c>
      <c r="AH36" s="123">
        <f t="shared" si="38"/>
        <v>21443.495411235486</v>
      </c>
      <c r="AI36" s="123">
        <f t="shared" si="38"/>
        <v>21383.349769100678</v>
      </c>
      <c r="AJ36" s="123">
        <f t="shared" si="38"/>
        <v>21075.71019538815</v>
      </c>
      <c r="AK36" s="123">
        <f t="shared" si="38"/>
        <v>21030.888937246975</v>
      </c>
      <c r="AL36" s="123">
        <f t="shared" si="38"/>
        <v>20987.93523152835</v>
      </c>
      <c r="AM36" s="123">
        <f t="shared" si="38"/>
        <v>20863.43793021467</v>
      </c>
      <c r="AN36" s="123"/>
      <c r="AO36" s="83">
        <f t="shared" ref="AO36" si="39">SUM(D36:O36)</f>
        <v>367002.9275417265</v>
      </c>
      <c r="AP36" s="83">
        <f t="shared" ref="AP36" si="40">SUM(P36:AA36)</f>
        <v>300965.99466589204</v>
      </c>
      <c r="AQ36" s="83">
        <f t="shared" ref="AQ36" si="41">SUM(AB36:AM36)</f>
        <v>260586.27611313073</v>
      </c>
      <c r="AR36" s="124"/>
    </row>
    <row r="37" spans="1:44" s="86" customFormat="1" ht="13.2" outlineLevel="1">
      <c r="A37" s="147" t="s">
        <v>166</v>
      </c>
      <c r="B37" s="126" t="s">
        <v>161</v>
      </c>
      <c r="C37" s="125">
        <v>836000</v>
      </c>
      <c r="D37" s="132">
        <f>C37+D34-D36</f>
        <v>814166.66666666663</v>
      </c>
      <c r="E37" s="132">
        <f>D37+E34-E36</f>
        <v>780243.0555555555</v>
      </c>
      <c r="F37" s="132">
        <f t="shared" ref="F37:AM37" si="42">E37+F34-F36</f>
        <v>747732.92824074067</v>
      </c>
      <c r="G37" s="132">
        <f t="shared" si="42"/>
        <v>744004.41987654311</v>
      </c>
      <c r="H37" s="132">
        <f t="shared" si="42"/>
        <v>723371.65317314549</v>
      </c>
      <c r="I37" s="132">
        <f t="shared" si="42"/>
        <v>717724.19136908464</v>
      </c>
      <c r="J37" s="132">
        <f t="shared" si="42"/>
        <v>710964.92416756123</v>
      </c>
      <c r="K37" s="132">
        <f t="shared" si="42"/>
        <v>696652.40343138226</v>
      </c>
      <c r="L37" s="132">
        <f t="shared" si="42"/>
        <v>688295.09394565842</v>
      </c>
      <c r="M37" s="132">
        <f t="shared" si="42"/>
        <v>679616.1316979226</v>
      </c>
      <c r="N37" s="132">
        <f t="shared" si="42"/>
        <v>669298.79287717585</v>
      </c>
      <c r="O37" s="132">
        <f t="shared" si="42"/>
        <v>657411.34317396022</v>
      </c>
      <c r="P37" s="132">
        <f t="shared" si="42"/>
        <v>638019.20387504518</v>
      </c>
      <c r="Q37" s="132">
        <f t="shared" si="42"/>
        <v>627435.07038025162</v>
      </c>
      <c r="R37" s="132">
        <f t="shared" si="42"/>
        <v>621291.94244774117</v>
      </c>
      <c r="S37" s="132">
        <f t="shared" si="42"/>
        <v>615404.77817908523</v>
      </c>
      <c r="T37" s="132">
        <f t="shared" si="42"/>
        <v>597762.91242162336</v>
      </c>
      <c r="U37" s="132">
        <f t="shared" si="42"/>
        <v>592856.12440405576</v>
      </c>
      <c r="V37" s="132">
        <f t="shared" si="42"/>
        <v>588153.78588722006</v>
      </c>
      <c r="W37" s="132">
        <f t="shared" si="42"/>
        <v>577647.37814191927</v>
      </c>
      <c r="X37" s="132">
        <f t="shared" si="42"/>
        <v>573578.73738600593</v>
      </c>
      <c r="Y37" s="132">
        <f t="shared" si="42"/>
        <v>569679.62332825572</v>
      </c>
      <c r="Z37" s="132">
        <f t="shared" si="42"/>
        <v>563942.97235624504</v>
      </c>
      <c r="AA37" s="132">
        <f t="shared" si="42"/>
        <v>556445.34850806813</v>
      </c>
      <c r="AB37" s="132">
        <f t="shared" si="42"/>
        <v>541260.12565356528</v>
      </c>
      <c r="AC37" s="132">
        <f t="shared" si="42"/>
        <v>534707.62041800003</v>
      </c>
      <c r="AD37" s="132">
        <f t="shared" si="42"/>
        <v>532428.13623391674</v>
      </c>
      <c r="AE37" s="132">
        <f t="shared" si="42"/>
        <v>530243.63055750355</v>
      </c>
      <c r="AF37" s="132">
        <f t="shared" si="42"/>
        <v>516150.1459509409</v>
      </c>
      <c r="AG37" s="132">
        <f t="shared" si="42"/>
        <v>514643.8898696517</v>
      </c>
      <c r="AH37" s="132">
        <f t="shared" si="42"/>
        <v>513200.39445841627</v>
      </c>
      <c r="AI37" s="132">
        <f t="shared" si="42"/>
        <v>505817.0446893156</v>
      </c>
      <c r="AJ37" s="132">
        <f t="shared" si="42"/>
        <v>504741.33449392742</v>
      </c>
      <c r="AK37" s="132">
        <f t="shared" si="42"/>
        <v>503710.44555668044</v>
      </c>
      <c r="AL37" s="132">
        <f t="shared" si="42"/>
        <v>500722.51032515208</v>
      </c>
      <c r="AM37" s="132">
        <f t="shared" si="42"/>
        <v>495859.07239493739</v>
      </c>
      <c r="AN37" s="84"/>
      <c r="AO37" s="83">
        <f>O37</f>
        <v>657411.34317396022</v>
      </c>
      <c r="AP37" s="83">
        <f>AA37</f>
        <v>556445.34850806813</v>
      </c>
      <c r="AQ37" s="83">
        <f>AM37</f>
        <v>495859.07239493739</v>
      </c>
      <c r="AR37" s="85"/>
    </row>
    <row r="38" spans="1:44" s="86" customFormat="1" ht="13.2" outlineLevel="1">
      <c r="A38" s="147" t="s">
        <v>167</v>
      </c>
      <c r="B38" s="126" t="s">
        <v>168</v>
      </c>
      <c r="C38" s="82"/>
      <c r="D38" s="133">
        <v>1.0784716516023007E-2</v>
      </c>
      <c r="E38" s="133">
        <v>1.0784716516023007E-2</v>
      </c>
      <c r="F38" s="133">
        <v>1.0784716516023007E-2</v>
      </c>
      <c r="G38" s="133">
        <v>1.0784716516023007E-2</v>
      </c>
      <c r="H38" s="133">
        <v>1.0784716516023007E-2</v>
      </c>
      <c r="I38" s="133">
        <v>1.0784716516023007E-2</v>
      </c>
      <c r="J38" s="133">
        <v>1.0784716516023007E-2</v>
      </c>
      <c r="K38" s="133">
        <v>1.0784716516023007E-2</v>
      </c>
      <c r="L38" s="133">
        <v>1.0784716516023007E-2</v>
      </c>
      <c r="M38" s="133">
        <v>1.0784716516023007E-2</v>
      </c>
      <c r="N38" s="133">
        <v>1.0784716516023007E-2</v>
      </c>
      <c r="O38" s="133">
        <v>1.0784716516023007E-2</v>
      </c>
      <c r="P38" s="133">
        <v>1.0784716516023007E-2</v>
      </c>
      <c r="Q38" s="133">
        <v>1.0784716516023007E-2</v>
      </c>
      <c r="R38" s="133">
        <v>1.0784716516023007E-2</v>
      </c>
      <c r="S38" s="133">
        <v>1.0784716516023007E-2</v>
      </c>
      <c r="T38" s="133">
        <v>1.0784716516023007E-2</v>
      </c>
      <c r="U38" s="133">
        <v>1.0784716516023007E-2</v>
      </c>
      <c r="V38" s="133">
        <v>1.0784716516023007E-2</v>
      </c>
      <c r="W38" s="133">
        <v>1.0784716516023007E-2</v>
      </c>
      <c r="X38" s="133">
        <v>1.0784716516023007E-2</v>
      </c>
      <c r="Y38" s="133">
        <v>1.0784716516023007E-2</v>
      </c>
      <c r="Z38" s="133">
        <v>1.0784716516023007E-2</v>
      </c>
      <c r="AA38" s="133">
        <v>1.0784716516023007E-2</v>
      </c>
      <c r="AB38" s="133">
        <v>1.0784716516023007E-2</v>
      </c>
      <c r="AC38" s="133">
        <v>1.0784716516023007E-2</v>
      </c>
      <c r="AD38" s="133">
        <v>1.0784716516023007E-2</v>
      </c>
      <c r="AE38" s="133">
        <v>1.0784716516023007E-2</v>
      </c>
      <c r="AF38" s="133">
        <v>1.0784716516023007E-2</v>
      </c>
      <c r="AG38" s="133">
        <v>1.0784716516023007E-2</v>
      </c>
      <c r="AH38" s="133">
        <v>1.0784716516023007E-2</v>
      </c>
      <c r="AI38" s="133">
        <v>1.0784716516023007E-2</v>
      </c>
      <c r="AJ38" s="133">
        <v>1.0784716516023007E-2</v>
      </c>
      <c r="AK38" s="133">
        <v>1.0784716516023007E-2</v>
      </c>
      <c r="AL38" s="133">
        <v>1.0784716516023007E-2</v>
      </c>
      <c r="AM38" s="133">
        <v>1.0784716516023007E-2</v>
      </c>
      <c r="AN38" s="84"/>
      <c r="AO38" s="134">
        <f>O38</f>
        <v>1.0784716516023007E-2</v>
      </c>
      <c r="AP38" s="134">
        <f>AA38</f>
        <v>1.0784716516023007E-2</v>
      </c>
      <c r="AQ38" s="134">
        <f>AM38</f>
        <v>1.0784716516023007E-2</v>
      </c>
      <c r="AR38" s="85"/>
    </row>
    <row r="39" spans="1:44" s="86" customFormat="1" ht="13.2" outlineLevel="1">
      <c r="A39" s="147" t="s">
        <v>169</v>
      </c>
      <c r="B39" s="126" t="s">
        <v>161</v>
      </c>
      <c r="C39" s="82"/>
      <c r="D39" s="132">
        <f>D37*D38</f>
        <v>8780.5566967953982</v>
      </c>
      <c r="E39" s="132">
        <f t="shared" ref="E39:AM39" si="43">E37*E38</f>
        <v>8414.7001677622557</v>
      </c>
      <c r="F39" s="132">
        <f t="shared" si="43"/>
        <v>8064.0876607721621</v>
      </c>
      <c r="G39" s="132">
        <f t="shared" si="43"/>
        <v>8023.8767550366701</v>
      </c>
      <c r="H39" s="132">
        <f t="shared" si="43"/>
        <v>7801.3582151992887</v>
      </c>
      <c r="I39" s="132">
        <f t="shared" si="43"/>
        <v>7740.4519406074241</v>
      </c>
      <c r="J39" s="132">
        <f t="shared" si="43"/>
        <v>7667.5551599829423</v>
      </c>
      <c r="K39" s="132">
        <f t="shared" si="43"/>
        <v>7513.198681213551</v>
      </c>
      <c r="L39" s="132">
        <f t="shared" si="43"/>
        <v>7423.0674675733499</v>
      </c>
      <c r="M39" s="132">
        <f t="shared" si="43"/>
        <v>7329.4673200782527</v>
      </c>
      <c r="N39" s="132">
        <f t="shared" si="43"/>
        <v>7218.1977456967397</v>
      </c>
      <c r="O39" s="132">
        <f t="shared" si="43"/>
        <v>7089.9949705490781</v>
      </c>
      <c r="P39" s="132">
        <f t="shared" si="43"/>
        <v>6880.8562455710498</v>
      </c>
      <c r="Q39" s="132">
        <f t="shared" si="43"/>
        <v>6766.7093662619573</v>
      </c>
      <c r="R39" s="132">
        <f t="shared" si="43"/>
        <v>6700.4574729881697</v>
      </c>
      <c r="S39" s="132">
        <f t="shared" si="43"/>
        <v>6636.9660752674554</v>
      </c>
      <c r="T39" s="132">
        <f t="shared" si="43"/>
        <v>6446.7035542594958</v>
      </c>
      <c r="U39" s="132">
        <f t="shared" si="43"/>
        <v>6393.7852364858109</v>
      </c>
      <c r="V39" s="132">
        <f t="shared" si="43"/>
        <v>6343.0718486193618</v>
      </c>
      <c r="W39" s="132">
        <f t="shared" si="43"/>
        <v>6229.7632194845437</v>
      </c>
      <c r="X39" s="132">
        <f t="shared" si="43"/>
        <v>6185.8840823264809</v>
      </c>
      <c r="Y39" s="132">
        <f t="shared" si="43"/>
        <v>6143.8332425500048</v>
      </c>
      <c r="Z39" s="132">
        <f t="shared" si="43"/>
        <v>6081.9650880655017</v>
      </c>
      <c r="AA39" s="132">
        <f t="shared" si="43"/>
        <v>6001.1053403191409</v>
      </c>
      <c r="AB39" s="132">
        <f t="shared" si="43"/>
        <v>5837.3370166006935</v>
      </c>
      <c r="AC39" s="132">
        <f t="shared" si="43"/>
        <v>5766.6701051653663</v>
      </c>
      <c r="AD39" s="132">
        <f t="shared" si="43"/>
        <v>5742.0865144372692</v>
      </c>
      <c r="AE39" s="132">
        <f t="shared" si="43"/>
        <v>5718.5272399895102</v>
      </c>
      <c r="AF39" s="132">
        <f t="shared" si="43"/>
        <v>5566.533003784798</v>
      </c>
      <c r="AG39" s="132">
        <f t="shared" si="43"/>
        <v>5550.288458947558</v>
      </c>
      <c r="AH39" s="132">
        <f t="shared" si="43"/>
        <v>5534.7207701452044</v>
      </c>
      <c r="AI39" s="132">
        <f t="shared" si="43"/>
        <v>5455.0934359468092</v>
      </c>
      <c r="AJ39" s="132">
        <f t="shared" si="43"/>
        <v>5443.4922064361526</v>
      </c>
      <c r="AK39" s="132">
        <f t="shared" si="43"/>
        <v>5432.3743614884388</v>
      </c>
      <c r="AL39" s="132">
        <f t="shared" si="43"/>
        <v>5400.150327048168</v>
      </c>
      <c r="AM39" s="132">
        <f t="shared" si="43"/>
        <v>5347.6995276775297</v>
      </c>
      <c r="AN39" s="84"/>
      <c r="AO39" s="83">
        <f>O39</f>
        <v>7089.9949705490781</v>
      </c>
      <c r="AP39" s="83">
        <f>AA39</f>
        <v>6001.1053403191409</v>
      </c>
      <c r="AQ39" s="83">
        <f>AM39</f>
        <v>5347.6995276775297</v>
      </c>
      <c r="AR39" s="85"/>
    </row>
    <row r="40" spans="1:44" s="64" customFormat="1" ht="13.2" outlineLevel="1">
      <c r="A40" s="147" t="s">
        <v>170</v>
      </c>
      <c r="B40" s="126" t="s">
        <v>168</v>
      </c>
      <c r="C40" s="82"/>
      <c r="D40" s="133">
        <v>0.23</v>
      </c>
      <c r="E40" s="133">
        <v>0.23</v>
      </c>
      <c r="F40" s="133">
        <v>0.23</v>
      </c>
      <c r="G40" s="133">
        <v>0.23</v>
      </c>
      <c r="H40" s="133">
        <v>0.23</v>
      </c>
      <c r="I40" s="133">
        <v>0.23</v>
      </c>
      <c r="J40" s="133">
        <v>0.23</v>
      </c>
      <c r="K40" s="133">
        <v>0.23</v>
      </c>
      <c r="L40" s="133">
        <v>0.23</v>
      </c>
      <c r="M40" s="133">
        <v>0.23</v>
      </c>
      <c r="N40" s="133">
        <v>0.23</v>
      </c>
      <c r="O40" s="133">
        <v>0.23</v>
      </c>
      <c r="P40" s="133">
        <v>0.23</v>
      </c>
      <c r="Q40" s="133">
        <v>0.23</v>
      </c>
      <c r="R40" s="133">
        <v>0.23</v>
      </c>
      <c r="S40" s="133">
        <v>0.23</v>
      </c>
      <c r="T40" s="133">
        <v>0.23</v>
      </c>
      <c r="U40" s="133">
        <v>0.23</v>
      </c>
      <c r="V40" s="133">
        <v>0.23</v>
      </c>
      <c r="W40" s="133">
        <v>0.23</v>
      </c>
      <c r="X40" s="133">
        <v>0.23</v>
      </c>
      <c r="Y40" s="133">
        <v>0.23</v>
      </c>
      <c r="Z40" s="133">
        <v>0.23</v>
      </c>
      <c r="AA40" s="133">
        <v>0.23</v>
      </c>
      <c r="AB40" s="133">
        <v>0.23</v>
      </c>
      <c r="AC40" s="133">
        <v>0.23</v>
      </c>
      <c r="AD40" s="133">
        <v>0.23</v>
      </c>
      <c r="AE40" s="133">
        <v>0.23</v>
      </c>
      <c r="AF40" s="133">
        <v>0.23</v>
      </c>
      <c r="AG40" s="133">
        <v>0.23</v>
      </c>
      <c r="AH40" s="133">
        <v>0.23</v>
      </c>
      <c r="AI40" s="133">
        <v>0.23</v>
      </c>
      <c r="AJ40" s="133">
        <v>0.23</v>
      </c>
      <c r="AK40" s="133">
        <v>0.23</v>
      </c>
      <c r="AL40" s="133">
        <v>0.23</v>
      </c>
      <c r="AM40" s="133">
        <v>0.23</v>
      </c>
      <c r="AN40" s="123"/>
      <c r="AO40" s="135">
        <f>AVERAGE(D40:O40)</f>
        <v>0.23</v>
      </c>
      <c r="AP40" s="135">
        <f>AVERAGE(P40:AA40)</f>
        <v>0.23</v>
      </c>
      <c r="AQ40" s="135">
        <f>AVERAGE(AB40:AM40)</f>
        <v>0.23</v>
      </c>
      <c r="AR40" s="124"/>
    </row>
    <row r="41" spans="1:44" s="64" customFormat="1" ht="13.2" outlineLevel="1">
      <c r="A41" s="147" t="s">
        <v>171</v>
      </c>
      <c r="B41" s="126" t="s">
        <v>168</v>
      </c>
      <c r="C41" s="82"/>
      <c r="D41" s="133">
        <v>0.15</v>
      </c>
      <c r="E41" s="133">
        <v>0.15</v>
      </c>
      <c r="F41" s="133">
        <v>0.15</v>
      </c>
      <c r="G41" s="133">
        <v>0.15</v>
      </c>
      <c r="H41" s="133">
        <v>0.15</v>
      </c>
      <c r="I41" s="133">
        <v>0.15</v>
      </c>
      <c r="J41" s="133">
        <v>0.15</v>
      </c>
      <c r="K41" s="133">
        <v>0.15</v>
      </c>
      <c r="L41" s="133">
        <v>0.15</v>
      </c>
      <c r="M41" s="133">
        <v>0.15</v>
      </c>
      <c r="N41" s="133">
        <v>0.15</v>
      </c>
      <c r="O41" s="133">
        <v>0.15</v>
      </c>
      <c r="P41" s="133">
        <v>0.15</v>
      </c>
      <c r="Q41" s="133">
        <v>0.15</v>
      </c>
      <c r="R41" s="133">
        <v>0.15</v>
      </c>
      <c r="S41" s="133">
        <v>0.15</v>
      </c>
      <c r="T41" s="133">
        <v>0.15</v>
      </c>
      <c r="U41" s="133">
        <v>0.15</v>
      </c>
      <c r="V41" s="133">
        <v>0.15</v>
      </c>
      <c r="W41" s="133">
        <v>0.15</v>
      </c>
      <c r="X41" s="133">
        <v>0.15</v>
      </c>
      <c r="Y41" s="133">
        <v>0.15</v>
      </c>
      <c r="Z41" s="133">
        <v>0.15</v>
      </c>
      <c r="AA41" s="133">
        <v>0.15</v>
      </c>
      <c r="AB41" s="133">
        <v>0.15</v>
      </c>
      <c r="AC41" s="133">
        <v>0.15</v>
      </c>
      <c r="AD41" s="133">
        <v>0.15</v>
      </c>
      <c r="AE41" s="133">
        <v>0.15</v>
      </c>
      <c r="AF41" s="133">
        <v>0.15</v>
      </c>
      <c r="AG41" s="133">
        <v>0.15</v>
      </c>
      <c r="AH41" s="133">
        <v>0.15</v>
      </c>
      <c r="AI41" s="133">
        <v>0.15</v>
      </c>
      <c r="AJ41" s="133">
        <v>0.15</v>
      </c>
      <c r="AK41" s="133">
        <v>0.15</v>
      </c>
      <c r="AL41" s="133">
        <v>0.15</v>
      </c>
      <c r="AM41" s="133">
        <v>0.15</v>
      </c>
      <c r="AN41" s="123"/>
      <c r="AO41" s="135">
        <f t="shared" ref="AO41:AO42" si="44">AVERAGE(D41:O41)</f>
        <v>0.14999999999999997</v>
      </c>
      <c r="AP41" s="135">
        <f t="shared" ref="AP41:AP42" si="45">AVERAGE(P41:AA41)</f>
        <v>0.14999999999999997</v>
      </c>
      <c r="AQ41" s="135">
        <f t="shared" ref="AQ41:AQ42" si="46">AVERAGE(AB41:AM41)</f>
        <v>0.14999999999999997</v>
      </c>
      <c r="AR41" s="124"/>
    </row>
    <row r="42" spans="1:44" s="64" customFormat="1" ht="13.2" outlineLevel="1">
      <c r="A42" s="147" t="s">
        <v>172</v>
      </c>
      <c r="B42" s="82" t="s">
        <v>168</v>
      </c>
      <c r="C42" s="82"/>
      <c r="D42" s="133">
        <v>2.9899999999999999E-2</v>
      </c>
      <c r="E42" s="133">
        <v>2.9899999999999999E-2</v>
      </c>
      <c r="F42" s="133">
        <v>2.9899999999999999E-2</v>
      </c>
      <c r="G42" s="133">
        <v>2.9899999999999999E-2</v>
      </c>
      <c r="H42" s="133">
        <v>2.9899999999999999E-2</v>
      </c>
      <c r="I42" s="133">
        <v>2.9899999999999999E-2</v>
      </c>
      <c r="J42" s="133">
        <v>2.9899999999999999E-2</v>
      </c>
      <c r="K42" s="133">
        <v>2.9899999999999999E-2</v>
      </c>
      <c r="L42" s="133">
        <v>2.9899999999999999E-2</v>
      </c>
      <c r="M42" s="133">
        <v>2.9899999999999999E-2</v>
      </c>
      <c r="N42" s="133">
        <v>2.9899999999999999E-2</v>
      </c>
      <c r="O42" s="133">
        <v>2.9899999999999999E-2</v>
      </c>
      <c r="P42" s="133">
        <v>2.9899999999999999E-2</v>
      </c>
      <c r="Q42" s="133">
        <v>2.9899999999999999E-2</v>
      </c>
      <c r="R42" s="133">
        <v>2.9899999999999999E-2</v>
      </c>
      <c r="S42" s="133">
        <v>2.9899999999999999E-2</v>
      </c>
      <c r="T42" s="133">
        <v>2.9899999999999999E-2</v>
      </c>
      <c r="U42" s="133">
        <v>2.9899999999999999E-2</v>
      </c>
      <c r="V42" s="133">
        <v>2.9899999999999999E-2</v>
      </c>
      <c r="W42" s="133">
        <v>2.9899999999999999E-2</v>
      </c>
      <c r="X42" s="133">
        <v>2.9899999999999999E-2</v>
      </c>
      <c r="Y42" s="133">
        <v>2.9899999999999999E-2</v>
      </c>
      <c r="Z42" s="133">
        <v>2.9899999999999999E-2</v>
      </c>
      <c r="AA42" s="133">
        <v>2.9899999999999999E-2</v>
      </c>
      <c r="AB42" s="133">
        <v>2.9899999999999999E-2</v>
      </c>
      <c r="AC42" s="133">
        <v>2.9899999999999999E-2</v>
      </c>
      <c r="AD42" s="133">
        <v>2.9899999999999999E-2</v>
      </c>
      <c r="AE42" s="133">
        <v>2.9899999999999999E-2</v>
      </c>
      <c r="AF42" s="133">
        <v>2.9899999999999999E-2</v>
      </c>
      <c r="AG42" s="133">
        <v>2.9899999999999999E-2</v>
      </c>
      <c r="AH42" s="133">
        <v>2.9899999999999999E-2</v>
      </c>
      <c r="AI42" s="133">
        <v>2.9899999999999999E-2</v>
      </c>
      <c r="AJ42" s="133">
        <v>2.9899999999999999E-2</v>
      </c>
      <c r="AK42" s="133">
        <v>2.9899999999999999E-2</v>
      </c>
      <c r="AL42" s="133">
        <v>2.9899999999999999E-2</v>
      </c>
      <c r="AM42" s="133">
        <v>2.9899999999999999E-2</v>
      </c>
      <c r="AN42" s="123"/>
      <c r="AO42" s="135">
        <f t="shared" si="44"/>
        <v>2.9899999999999996E-2</v>
      </c>
      <c r="AP42" s="135">
        <f t="shared" si="45"/>
        <v>2.9899999999999996E-2</v>
      </c>
      <c r="AQ42" s="135">
        <f t="shared" si="46"/>
        <v>2.9899999999999996E-2</v>
      </c>
      <c r="AR42" s="124"/>
    </row>
    <row r="43" spans="1:44" s="64" customFormat="1" ht="13.2" outlineLevel="1">
      <c r="A43" s="147" t="s">
        <v>191</v>
      </c>
      <c r="B43" s="126" t="s">
        <v>161</v>
      </c>
      <c r="C43" s="82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3"/>
      <c r="AO43" s="83" t="e">
        <f>AVERAGE(D43:O43)</f>
        <v>#DIV/0!</v>
      </c>
      <c r="AP43" s="83" t="e">
        <f>AVERAGE(P43:AA43)</f>
        <v>#DIV/0!</v>
      </c>
      <c r="AQ43" s="83" t="e">
        <f>AVERAGE(AB43:AM43)</f>
        <v>#DIV/0!</v>
      </c>
      <c r="AR43" s="124"/>
    </row>
    <row r="44" spans="1:44" s="64" customFormat="1" ht="13.2" outlineLevel="1">
      <c r="A44" s="147" t="s">
        <v>173</v>
      </c>
      <c r="B44" s="126" t="s">
        <v>161</v>
      </c>
      <c r="C44" s="125">
        <v>-34556</v>
      </c>
      <c r="D44" s="132">
        <f>-D37*D42</f>
        <v>-24343.583333333332</v>
      </c>
      <c r="E44" s="136">
        <f t="shared" ref="E44:AM44" si="47">-E37*E42</f>
        <v>-23329.267361111109</v>
      </c>
      <c r="F44" s="136">
        <f t="shared" si="47"/>
        <v>-22357.214554398146</v>
      </c>
      <c r="G44" s="136">
        <f t="shared" si="47"/>
        <v>-22245.73215430864</v>
      </c>
      <c r="H44" s="136">
        <f t="shared" si="47"/>
        <v>-21628.812429877049</v>
      </c>
      <c r="I44" s="136">
        <f t="shared" si="47"/>
        <v>-21459.953321935631</v>
      </c>
      <c r="J44" s="136">
        <f t="shared" si="47"/>
        <v>-21257.851232610079</v>
      </c>
      <c r="K44" s="136">
        <f t="shared" si="47"/>
        <v>-20829.906862598331</v>
      </c>
      <c r="L44" s="136">
        <f t="shared" si="47"/>
        <v>-20580.023308975186</v>
      </c>
      <c r="M44" s="136">
        <f t="shared" si="47"/>
        <v>-20320.522337767885</v>
      </c>
      <c r="N44" s="136">
        <f t="shared" si="47"/>
        <v>-20012.033907027559</v>
      </c>
      <c r="O44" s="136">
        <f t="shared" si="47"/>
        <v>-19656.599160901409</v>
      </c>
      <c r="P44" s="136">
        <f t="shared" si="47"/>
        <v>-19076.774195863851</v>
      </c>
      <c r="Q44" s="136">
        <f t="shared" si="47"/>
        <v>-18760.308604369522</v>
      </c>
      <c r="R44" s="136">
        <f t="shared" si="47"/>
        <v>-18576.62907918746</v>
      </c>
      <c r="S44" s="136">
        <f t="shared" si="47"/>
        <v>-18400.602867554648</v>
      </c>
      <c r="T44" s="136">
        <f t="shared" si="47"/>
        <v>-17873.11108140654</v>
      </c>
      <c r="U44" s="136">
        <f t="shared" si="47"/>
        <v>-17726.398119681267</v>
      </c>
      <c r="V44" s="136">
        <f t="shared" si="47"/>
        <v>-17585.798198027878</v>
      </c>
      <c r="W44" s="136">
        <f t="shared" si="47"/>
        <v>-17271.656606443386</v>
      </c>
      <c r="X44" s="136">
        <f t="shared" si="47"/>
        <v>-17150.004247841578</v>
      </c>
      <c r="Y44" s="136">
        <f t="shared" si="47"/>
        <v>-17033.420737514847</v>
      </c>
      <c r="Z44" s="136">
        <f t="shared" si="47"/>
        <v>-16861.894873451725</v>
      </c>
      <c r="AA44" s="136">
        <f t="shared" si="47"/>
        <v>-16637.715920391238</v>
      </c>
      <c r="AB44" s="136">
        <f t="shared" si="47"/>
        <v>-16183.677757041602</v>
      </c>
      <c r="AC44" s="136">
        <f t="shared" si="47"/>
        <v>-15987.757850498201</v>
      </c>
      <c r="AD44" s="136">
        <f t="shared" si="47"/>
        <v>-15919.60127339411</v>
      </c>
      <c r="AE44" s="136">
        <f t="shared" si="47"/>
        <v>-15854.284553669357</v>
      </c>
      <c r="AF44" s="136">
        <f t="shared" si="47"/>
        <v>-15432.889363933133</v>
      </c>
      <c r="AG44" s="136">
        <f t="shared" si="47"/>
        <v>-15387.852307102585</v>
      </c>
      <c r="AH44" s="136">
        <f t="shared" si="47"/>
        <v>-15344.691794306646</v>
      </c>
      <c r="AI44" s="136">
        <f t="shared" si="47"/>
        <v>-15123.929636210536</v>
      </c>
      <c r="AJ44" s="136">
        <f t="shared" si="47"/>
        <v>-15091.76590136843</v>
      </c>
      <c r="AK44" s="136">
        <f t="shared" si="47"/>
        <v>-15060.942322144745</v>
      </c>
      <c r="AL44" s="136">
        <f t="shared" si="47"/>
        <v>-14971.603058722047</v>
      </c>
      <c r="AM44" s="136">
        <f t="shared" si="47"/>
        <v>-14826.186264608628</v>
      </c>
      <c r="AN44" s="123"/>
      <c r="AO44" s="83">
        <f>O44</f>
        <v>-19656.599160901409</v>
      </c>
      <c r="AP44" s="83">
        <f>AA44</f>
        <v>-16637.715920391238</v>
      </c>
      <c r="AQ44" s="83">
        <f>AM44</f>
        <v>-14826.186264608628</v>
      </c>
      <c r="AR44" s="124"/>
    </row>
    <row r="45" spans="1:44" s="64" customFormat="1" ht="13.2" outlineLevel="1">
      <c r="A45" s="147" t="s">
        <v>174</v>
      </c>
      <c r="B45" s="126" t="s">
        <v>161</v>
      </c>
      <c r="C45" s="82"/>
      <c r="D45" s="132">
        <f>(C37+D37)/2*D40/12*(1-2/102)</f>
        <v>15504.016884531587</v>
      </c>
      <c r="E45" s="132">
        <f>(D37+E37)/2*E40/12*(1-2/102)</f>
        <v>14980.156703885255</v>
      </c>
      <c r="F45" s="132">
        <f>(E37+F37)/2*F40/12*(1-2/102)</f>
        <v>14355.983507890038</v>
      </c>
      <c r="G45" s="132">
        <f t="shared" ref="G45:AM45" si="48">(F37+G37)/2*G40/12*(1-2/102)</f>
        <v>14015.506130186899</v>
      </c>
      <c r="H45" s="132">
        <f t="shared" si="48"/>
        <v>13786.621601365541</v>
      </c>
      <c r="I45" s="132">
        <f t="shared" si="48"/>
        <v>13539.707689735003</v>
      </c>
      <c r="J45" s="132">
        <f t="shared" si="48"/>
        <v>13423.141199894957</v>
      </c>
      <c r="K45" s="132">
        <f t="shared" si="48"/>
        <v>13225.162800153472</v>
      </c>
      <c r="L45" s="132">
        <f t="shared" si="48"/>
        <v>13012.170114245073</v>
      </c>
      <c r="M45" s="132">
        <f t="shared" si="48"/>
        <v>12852.107103677437</v>
      </c>
      <c r="N45" s="132">
        <f t="shared" si="48"/>
        <v>12673.628784815059</v>
      </c>
      <c r="O45" s="132">
        <f t="shared" si="48"/>
        <v>12465.005363225544</v>
      </c>
      <c r="P45" s="132">
        <f t="shared" si="48"/>
        <v>12171.120335836245</v>
      </c>
      <c r="Q45" s="132">
        <f t="shared" si="48"/>
        <v>11889.480517921496</v>
      </c>
      <c r="R45" s="132">
        <f t="shared" si="48"/>
        <v>11732.320790459084</v>
      </c>
      <c r="S45" s="132">
        <f t="shared" si="48"/>
        <v>11619.291084320674</v>
      </c>
      <c r="T45" s="132">
        <f t="shared" si="48"/>
        <v>11398.225851232148</v>
      </c>
      <c r="U45" s="132">
        <f t="shared" si="48"/>
        <v>11186.371669522314</v>
      </c>
      <c r="V45" s="132">
        <f t="shared" si="48"/>
        <v>11096.089843422935</v>
      </c>
      <c r="W45" s="132">
        <f t="shared" si="48"/>
        <v>10953.19721105809</v>
      </c>
      <c r="X45" s="132">
        <f t="shared" si="48"/>
        <v>10816.258438375115</v>
      </c>
      <c r="Y45" s="132">
        <f t="shared" si="48"/>
        <v>10741.39799690687</v>
      </c>
      <c r="Z45" s="132">
        <f t="shared" si="48"/>
        <v>10650.865890826601</v>
      </c>
      <c r="AA45" s="132">
        <f t="shared" si="48"/>
        <v>10526.524256486604</v>
      </c>
      <c r="AB45" s="132">
        <f t="shared" si="48"/>
        <v>10313.409275211425</v>
      </c>
      <c r="AC45" s="132">
        <f t="shared" si="48"/>
        <v>10109.174084822715</v>
      </c>
      <c r="AD45" s="132">
        <f t="shared" si="48"/>
        <v>10026.193792072747</v>
      </c>
      <c r="AE45" s="132">
        <f t="shared" si="48"/>
        <v>9984.252710867102</v>
      </c>
      <c r="AF45" s="132">
        <f t="shared" si="48"/>
        <v>9831.3140766724755</v>
      </c>
      <c r="AG45" s="132">
        <f t="shared" si="48"/>
        <v>9684.7478855692934</v>
      </c>
      <c r="AH45" s="132">
        <f t="shared" si="48"/>
        <v>9657.0337171346255</v>
      </c>
      <c r="AI45" s="132">
        <f t="shared" si="48"/>
        <v>9574.101756698461</v>
      </c>
      <c r="AJ45" s="132">
        <f t="shared" si="48"/>
        <v>9494.6252946138029</v>
      </c>
      <c r="AK45" s="132">
        <f t="shared" si="48"/>
        <v>9474.8329008022811</v>
      </c>
      <c r="AL45" s="132">
        <f t="shared" si="48"/>
        <v>9437.0743403930337</v>
      </c>
      <c r="AM45" s="132">
        <f t="shared" si="48"/>
        <v>9363.3073539877696</v>
      </c>
      <c r="AN45" s="123"/>
      <c r="AO45" s="83">
        <f>SUM(D45:O45)</f>
        <v>163833.20788360585</v>
      </c>
      <c r="AP45" s="83">
        <f>SUM(P45:AA45)</f>
        <v>134781.14388636817</v>
      </c>
      <c r="AQ45" s="83">
        <f t="shared" ref="AQ45:AQ51" si="49">SUM(AB45:AM45)</f>
        <v>116950.06718884573</v>
      </c>
      <c r="AR45" s="124"/>
    </row>
    <row r="46" spans="1:44" s="64" customFormat="1" ht="13.2" outlineLevel="1">
      <c r="A46" s="147" t="s">
        <v>175</v>
      </c>
      <c r="B46" s="126" t="s">
        <v>161</v>
      </c>
      <c r="C46" s="82"/>
      <c r="D46" s="132">
        <f>-(C37+D37)/2*D41/12</f>
        <v>-10313.541666666666</v>
      </c>
      <c r="E46" s="132">
        <f>-(D37+E37)/2*E41/12</f>
        <v>-9965.0607638888869</v>
      </c>
      <c r="F46" s="132">
        <f t="shared" ref="F46:AM46" si="50">-(E37+F37)/2*F41/12</f>
        <v>-9549.8498987268504</v>
      </c>
      <c r="G46" s="132">
        <f t="shared" si="50"/>
        <v>-9323.358425733024</v>
      </c>
      <c r="H46" s="132">
        <f t="shared" si="50"/>
        <v>-9171.1004565605544</v>
      </c>
      <c r="I46" s="132">
        <f t="shared" si="50"/>
        <v>-9006.8490283889369</v>
      </c>
      <c r="J46" s="132">
        <f t="shared" si="50"/>
        <v>-8929.3069721040374</v>
      </c>
      <c r="K46" s="132">
        <f t="shared" si="50"/>
        <v>-8797.6082974933961</v>
      </c>
      <c r="L46" s="132">
        <f t="shared" si="50"/>
        <v>-8655.9218586065053</v>
      </c>
      <c r="M46" s="132">
        <f t="shared" si="50"/>
        <v>-8549.4451602723802</v>
      </c>
      <c r="N46" s="132">
        <f t="shared" si="50"/>
        <v>-8430.7182785943642</v>
      </c>
      <c r="O46" s="132">
        <f t="shared" si="50"/>
        <v>-8291.9383503196004</v>
      </c>
      <c r="P46" s="132">
        <f t="shared" si="50"/>
        <v>-8096.4409190562837</v>
      </c>
      <c r="Q46" s="132">
        <f t="shared" si="50"/>
        <v>-7909.0892140956048</v>
      </c>
      <c r="R46" s="132">
        <f t="shared" si="50"/>
        <v>-7804.5438301749555</v>
      </c>
      <c r="S46" s="132">
        <f t="shared" si="50"/>
        <v>-7729.3545039176643</v>
      </c>
      <c r="T46" s="132">
        <f t="shared" si="50"/>
        <v>-7582.2980662544287</v>
      </c>
      <c r="U46" s="132">
        <f t="shared" si="50"/>
        <v>-7441.3689801604951</v>
      </c>
      <c r="V46" s="132">
        <f t="shared" si="50"/>
        <v>-7381.3119393204752</v>
      </c>
      <c r="W46" s="132">
        <f t="shared" si="50"/>
        <v>-7286.2572751821208</v>
      </c>
      <c r="X46" s="132">
        <f t="shared" si="50"/>
        <v>-7195.1632220495312</v>
      </c>
      <c r="Y46" s="132">
        <f t="shared" si="50"/>
        <v>-7145.3647544641353</v>
      </c>
      <c r="Z46" s="132">
        <f t="shared" si="50"/>
        <v>-7085.1412230281303</v>
      </c>
      <c r="AA46" s="132">
        <f t="shared" si="50"/>
        <v>-7002.427005401958</v>
      </c>
      <c r="AB46" s="132">
        <f t="shared" si="50"/>
        <v>-6860.6592135102073</v>
      </c>
      <c r="AC46" s="132">
        <f t="shared" si="50"/>
        <v>-6724.7984129472834</v>
      </c>
      <c r="AD46" s="132">
        <f t="shared" si="50"/>
        <v>-6669.5984790744797</v>
      </c>
      <c r="AE46" s="132">
        <f t="shared" si="50"/>
        <v>-6641.6985424463774</v>
      </c>
      <c r="AF46" s="132">
        <f t="shared" si="50"/>
        <v>-6539.9611031777777</v>
      </c>
      <c r="AG46" s="132">
        <f t="shared" si="50"/>
        <v>-6442.4627238787034</v>
      </c>
      <c r="AH46" s="132">
        <f t="shared" si="50"/>
        <v>-6424.0267770504242</v>
      </c>
      <c r="AI46" s="132">
        <f t="shared" si="50"/>
        <v>-6368.8589946733237</v>
      </c>
      <c r="AJ46" s="132">
        <f t="shared" si="50"/>
        <v>-6315.9898698952684</v>
      </c>
      <c r="AK46" s="132">
        <f t="shared" si="50"/>
        <v>-6302.8236253162986</v>
      </c>
      <c r="AL46" s="132">
        <f t="shared" si="50"/>
        <v>-6277.7059742614538</v>
      </c>
      <c r="AM46" s="132">
        <f t="shared" si="50"/>
        <v>-6228.6348920005585</v>
      </c>
      <c r="AN46" s="123"/>
      <c r="AO46" s="83">
        <f>SUM(D46:O46)</f>
        <v>-108984.69915735521</v>
      </c>
      <c r="AP46" s="83">
        <f>SUM(P46:AA46)</f>
        <v>-89658.760933105776</v>
      </c>
      <c r="AQ46" s="83">
        <f t="shared" si="49"/>
        <v>-77797.218608232157</v>
      </c>
      <c r="AR46" s="124"/>
    </row>
    <row r="47" spans="1:44" s="64" customFormat="1" ht="13.2" outlineLevel="1">
      <c r="A47" s="147" t="s">
        <v>176</v>
      </c>
      <c r="B47" s="126" t="s">
        <v>161</v>
      </c>
      <c r="C47" s="82"/>
      <c r="D47" s="131">
        <f>(D44-C44)</f>
        <v>10212.416666666668</v>
      </c>
      <c r="E47" s="131">
        <f t="shared" ref="E47:AM47" si="51">(E44-D44)</f>
        <v>1014.3159722222226</v>
      </c>
      <c r="F47" s="131">
        <f t="shared" si="51"/>
        <v>972.0528067129635</v>
      </c>
      <c r="G47" s="131">
        <f t="shared" si="51"/>
        <v>111.48240008950597</v>
      </c>
      <c r="H47" s="131">
        <f t="shared" si="51"/>
        <v>616.91972443159102</v>
      </c>
      <c r="I47" s="131">
        <f t="shared" si="51"/>
        <v>168.85910794141819</v>
      </c>
      <c r="J47" s="131">
        <f t="shared" si="51"/>
        <v>202.10208932555179</v>
      </c>
      <c r="K47" s="131">
        <f t="shared" si="51"/>
        <v>427.94437001174811</v>
      </c>
      <c r="L47" s="131">
        <f t="shared" si="51"/>
        <v>249.88355362314542</v>
      </c>
      <c r="M47" s="131">
        <f t="shared" si="51"/>
        <v>259.50097120730061</v>
      </c>
      <c r="N47" s="131">
        <f t="shared" si="51"/>
        <v>308.48843074032629</v>
      </c>
      <c r="O47" s="131">
        <f t="shared" si="51"/>
        <v>355.43474612614955</v>
      </c>
      <c r="P47" s="131">
        <f t="shared" si="51"/>
        <v>579.82496503755829</v>
      </c>
      <c r="Q47" s="131">
        <f t="shared" si="51"/>
        <v>316.46559149432869</v>
      </c>
      <c r="R47" s="131">
        <f t="shared" si="51"/>
        <v>183.67952518206221</v>
      </c>
      <c r="S47" s="131">
        <f t="shared" si="51"/>
        <v>176.02621163281219</v>
      </c>
      <c r="T47" s="131">
        <f t="shared" si="51"/>
        <v>527.49178614810808</v>
      </c>
      <c r="U47" s="131">
        <f t="shared" si="51"/>
        <v>146.71296172527218</v>
      </c>
      <c r="V47" s="131">
        <f t="shared" si="51"/>
        <v>140.59992165338917</v>
      </c>
      <c r="W47" s="131">
        <f t="shared" si="51"/>
        <v>314.14159158449183</v>
      </c>
      <c r="X47" s="131">
        <f t="shared" si="51"/>
        <v>121.65235860180837</v>
      </c>
      <c r="Y47" s="131">
        <f t="shared" si="51"/>
        <v>116.5835103267309</v>
      </c>
      <c r="Z47" s="131">
        <f t="shared" si="51"/>
        <v>171.52586406312184</v>
      </c>
      <c r="AA47" s="131">
        <f t="shared" si="51"/>
        <v>224.1789530604874</v>
      </c>
      <c r="AB47" s="131">
        <f t="shared" si="51"/>
        <v>454.03816334963631</v>
      </c>
      <c r="AC47" s="131">
        <f t="shared" si="51"/>
        <v>195.91990654340043</v>
      </c>
      <c r="AD47" s="131">
        <f t="shared" si="51"/>
        <v>68.156577104091411</v>
      </c>
      <c r="AE47" s="131">
        <f t="shared" si="51"/>
        <v>65.316719724753057</v>
      </c>
      <c r="AF47" s="131">
        <f t="shared" si="51"/>
        <v>421.39518973622398</v>
      </c>
      <c r="AG47" s="131">
        <f t="shared" si="51"/>
        <v>45.037056830547954</v>
      </c>
      <c r="AH47" s="131">
        <f t="shared" si="51"/>
        <v>43.160512795939212</v>
      </c>
      <c r="AI47" s="131">
        <f t="shared" si="51"/>
        <v>220.76215809610949</v>
      </c>
      <c r="AJ47" s="131">
        <f t="shared" si="51"/>
        <v>32.163734842106351</v>
      </c>
      <c r="AK47" s="131">
        <f t="shared" si="51"/>
        <v>30.823579223684646</v>
      </c>
      <c r="AL47" s="131">
        <f t="shared" si="51"/>
        <v>89.339263422698423</v>
      </c>
      <c r="AM47" s="131">
        <f t="shared" si="51"/>
        <v>145.41679411341829</v>
      </c>
      <c r="AN47" s="123"/>
      <c r="AO47" s="83">
        <f t="shared" ref="AO47" si="52">SUM(D47:O47)</f>
        <v>14899.400839098591</v>
      </c>
      <c r="AP47" s="83">
        <f t="shared" ref="AP47" si="53">SUM(P47:AA47)</f>
        <v>3018.8832405101712</v>
      </c>
      <c r="AQ47" s="83">
        <f t="shared" si="49"/>
        <v>1811.5296557826096</v>
      </c>
      <c r="AR47" s="124"/>
    </row>
    <row r="48" spans="1:44" s="64" customFormat="1" ht="13.2" outlineLevel="1">
      <c r="A48" s="147" t="s">
        <v>192</v>
      </c>
      <c r="B48" s="126" t="s">
        <v>161</v>
      </c>
      <c r="C48" s="82"/>
      <c r="D48" s="131">
        <f>D43*(AVERAGE(C37:D37)/D33)*(1-2/102)</f>
        <v>0</v>
      </c>
      <c r="E48" s="131">
        <f t="shared" ref="E48:AM48" si="54">E43*(AVERAGE(D37:E37)/E33)*(1-2/102)</f>
        <v>0</v>
      </c>
      <c r="F48" s="131">
        <f t="shared" si="54"/>
        <v>0</v>
      </c>
      <c r="G48" s="131">
        <f t="shared" si="54"/>
        <v>0</v>
      </c>
      <c r="H48" s="131">
        <f t="shared" si="54"/>
        <v>0</v>
      </c>
      <c r="I48" s="131">
        <f t="shared" si="54"/>
        <v>0</v>
      </c>
      <c r="J48" s="131">
        <f t="shared" si="54"/>
        <v>0</v>
      </c>
      <c r="K48" s="131">
        <f t="shared" si="54"/>
        <v>0</v>
      </c>
      <c r="L48" s="131">
        <f t="shared" si="54"/>
        <v>0</v>
      </c>
      <c r="M48" s="131">
        <f t="shared" si="54"/>
        <v>0</v>
      </c>
      <c r="N48" s="131">
        <f t="shared" si="54"/>
        <v>0</v>
      </c>
      <c r="O48" s="131">
        <f t="shared" si="54"/>
        <v>0</v>
      </c>
      <c r="P48" s="131">
        <f t="shared" si="54"/>
        <v>0</v>
      </c>
      <c r="Q48" s="131">
        <f t="shared" si="54"/>
        <v>0</v>
      </c>
      <c r="R48" s="131">
        <f t="shared" si="54"/>
        <v>0</v>
      </c>
      <c r="S48" s="131">
        <f t="shared" si="54"/>
        <v>0</v>
      </c>
      <c r="T48" s="131">
        <f t="shared" si="54"/>
        <v>0</v>
      </c>
      <c r="U48" s="131">
        <f t="shared" si="54"/>
        <v>0</v>
      </c>
      <c r="V48" s="131">
        <f t="shared" si="54"/>
        <v>0</v>
      </c>
      <c r="W48" s="131">
        <f t="shared" si="54"/>
        <v>0</v>
      </c>
      <c r="X48" s="131">
        <f t="shared" si="54"/>
        <v>0</v>
      </c>
      <c r="Y48" s="131">
        <f t="shared" si="54"/>
        <v>0</v>
      </c>
      <c r="Z48" s="131">
        <f t="shared" si="54"/>
        <v>0</v>
      </c>
      <c r="AA48" s="131">
        <f t="shared" si="54"/>
        <v>0</v>
      </c>
      <c r="AB48" s="131">
        <f t="shared" si="54"/>
        <v>0</v>
      </c>
      <c r="AC48" s="131">
        <f t="shared" si="54"/>
        <v>0</v>
      </c>
      <c r="AD48" s="131">
        <f t="shared" si="54"/>
        <v>0</v>
      </c>
      <c r="AE48" s="131">
        <f t="shared" si="54"/>
        <v>0</v>
      </c>
      <c r="AF48" s="131">
        <f t="shared" si="54"/>
        <v>0</v>
      </c>
      <c r="AG48" s="131">
        <f t="shared" si="54"/>
        <v>0</v>
      </c>
      <c r="AH48" s="131">
        <f t="shared" si="54"/>
        <v>0</v>
      </c>
      <c r="AI48" s="131">
        <f t="shared" si="54"/>
        <v>0</v>
      </c>
      <c r="AJ48" s="131">
        <f t="shared" si="54"/>
        <v>0</v>
      </c>
      <c r="AK48" s="131">
        <f t="shared" si="54"/>
        <v>0</v>
      </c>
      <c r="AL48" s="131">
        <f t="shared" si="54"/>
        <v>0</v>
      </c>
      <c r="AM48" s="131">
        <f t="shared" si="54"/>
        <v>0</v>
      </c>
      <c r="AN48" s="123"/>
      <c r="AO48" s="83">
        <f>SUM(D48:O48)</f>
        <v>0</v>
      </c>
      <c r="AP48" s="83">
        <f>SUM(P48:AA48)</f>
        <v>0</v>
      </c>
      <c r="AQ48" s="83">
        <f t="shared" si="49"/>
        <v>0</v>
      </c>
      <c r="AR48" s="124"/>
    </row>
    <row r="49" spans="1:45" s="64" customFormat="1" ht="13.2" outlineLevel="1">
      <c r="A49" s="147" t="s">
        <v>201</v>
      </c>
      <c r="B49" s="126" t="s">
        <v>161</v>
      </c>
      <c r="C49" s="82"/>
      <c r="D49" s="131">
        <f>SUM(D45:D48)</f>
        <v>15402.891884531589</v>
      </c>
      <c r="E49" s="131">
        <f t="shared" ref="E49:AM49" si="55">SUM(E45:E48)</f>
        <v>6029.4119122185912</v>
      </c>
      <c r="F49" s="131">
        <f t="shared" si="55"/>
        <v>5778.1864158761509</v>
      </c>
      <c r="G49" s="131">
        <f t="shared" si="55"/>
        <v>4803.6301045433811</v>
      </c>
      <c r="H49" s="131">
        <f t="shared" si="55"/>
        <v>5232.4408692365778</v>
      </c>
      <c r="I49" s="131">
        <f t="shared" si="55"/>
        <v>4701.7177692874848</v>
      </c>
      <c r="J49" s="131">
        <f t="shared" si="55"/>
        <v>4695.9363171164714</v>
      </c>
      <c r="K49" s="131">
        <f t="shared" si="55"/>
        <v>4855.4988726718238</v>
      </c>
      <c r="L49" s="131">
        <f t="shared" si="55"/>
        <v>4606.131809261713</v>
      </c>
      <c r="M49" s="131">
        <f t="shared" si="55"/>
        <v>4562.1629146123578</v>
      </c>
      <c r="N49" s="131">
        <f t="shared" si="55"/>
        <v>4551.3989369610208</v>
      </c>
      <c r="O49" s="131">
        <f t="shared" si="55"/>
        <v>4528.5017590320931</v>
      </c>
      <c r="P49" s="131">
        <f t="shared" si="55"/>
        <v>4654.50438181752</v>
      </c>
      <c r="Q49" s="131">
        <f t="shared" si="55"/>
        <v>4296.8568953202202</v>
      </c>
      <c r="R49" s="131">
        <f t="shared" si="55"/>
        <v>4111.4564854661903</v>
      </c>
      <c r="S49" s="131">
        <f t="shared" si="55"/>
        <v>4065.9627920358216</v>
      </c>
      <c r="T49" s="131">
        <f t="shared" si="55"/>
        <v>4343.4195711258271</v>
      </c>
      <c r="U49" s="131">
        <f t="shared" si="55"/>
        <v>3891.7156510870909</v>
      </c>
      <c r="V49" s="131">
        <f t="shared" si="55"/>
        <v>3855.3778257558488</v>
      </c>
      <c r="W49" s="131">
        <f t="shared" si="55"/>
        <v>3981.0815274604611</v>
      </c>
      <c r="X49" s="131">
        <f t="shared" si="55"/>
        <v>3742.7475749273917</v>
      </c>
      <c r="Y49" s="131">
        <f t="shared" si="55"/>
        <v>3712.6167527694652</v>
      </c>
      <c r="Z49" s="131">
        <f t="shared" si="55"/>
        <v>3737.2505318615922</v>
      </c>
      <c r="AA49" s="131">
        <f t="shared" si="55"/>
        <v>3748.2762041451333</v>
      </c>
      <c r="AB49" s="131">
        <f t="shared" si="55"/>
        <v>3906.7882250508537</v>
      </c>
      <c r="AC49" s="131">
        <f t="shared" si="55"/>
        <v>3580.2955784188316</v>
      </c>
      <c r="AD49" s="131">
        <f t="shared" si="55"/>
        <v>3424.7518901023586</v>
      </c>
      <c r="AE49" s="131">
        <f t="shared" si="55"/>
        <v>3407.8708881454777</v>
      </c>
      <c r="AF49" s="131">
        <f t="shared" si="55"/>
        <v>3712.7481632309218</v>
      </c>
      <c r="AG49" s="131">
        <f t="shared" si="55"/>
        <v>3287.322218521138</v>
      </c>
      <c r="AH49" s="131">
        <f t="shared" si="55"/>
        <v>3276.1674528801404</v>
      </c>
      <c r="AI49" s="131">
        <f t="shared" si="55"/>
        <v>3426.0049201212469</v>
      </c>
      <c r="AJ49" s="131">
        <f t="shared" si="55"/>
        <v>3210.7991595606409</v>
      </c>
      <c r="AK49" s="131">
        <f t="shared" si="55"/>
        <v>3202.8328547096671</v>
      </c>
      <c r="AL49" s="131">
        <f t="shared" si="55"/>
        <v>3248.7076295542784</v>
      </c>
      <c r="AM49" s="131">
        <f t="shared" si="55"/>
        <v>3280.0892561006294</v>
      </c>
      <c r="AN49" s="123"/>
      <c r="AO49" s="83">
        <f>SUM(D49:O49)</f>
        <v>69747.909565349255</v>
      </c>
      <c r="AP49" s="83">
        <f t="shared" ref="AP49:AP51" si="56">SUM(P49:AA49)</f>
        <v>48141.266193772564</v>
      </c>
      <c r="AQ49" s="83">
        <f t="shared" si="49"/>
        <v>40964.37823639618</v>
      </c>
      <c r="AR49" s="124"/>
    </row>
    <row r="50" spans="1:45" s="64" customFormat="1" ht="13.2" outlineLevel="1">
      <c r="A50" s="147" t="s">
        <v>177</v>
      </c>
      <c r="B50" s="126" t="s">
        <v>161</v>
      </c>
      <c r="C50" s="82"/>
      <c r="D50" s="131">
        <f>-'OPEX+CAPEX'!I130</f>
        <v>-42.331291666666665</v>
      </c>
      <c r="E50" s="131">
        <f>-'OPEX+CAPEX'!J130</f>
        <v>-24.6675</v>
      </c>
      <c r="F50" s="131">
        <f>-'OPEX+CAPEX'!K130</f>
        <v>-23.623875000000002</v>
      </c>
      <c r="G50" s="131">
        <f>-'OPEX+CAPEX'!L130</f>
        <v>-58.52703347167968</v>
      </c>
      <c r="H50" s="131">
        <f>-'OPEX+CAPEX'!M130</f>
        <v>-36.094131652294919</v>
      </c>
      <c r="I50" s="131">
        <f>-'OPEX+CAPEX'!N130</f>
        <v>-53.929243841046741</v>
      </c>
      <c r="J50" s="131">
        <f>-'OPEX+CAPEX'!O130</f>
        <v>-51.988892304789168</v>
      </c>
      <c r="K50" s="131">
        <f>-'OPEX+CAPEX'!P130</f>
        <v>-41.548496634618033</v>
      </c>
      <c r="L50" s="131">
        <f>-'OPEX+CAPEX'!Q130</f>
        <v>-48.133620456734334</v>
      </c>
      <c r="M50" s="131">
        <f>-'OPEX+CAPEX'!R130</f>
        <v>-46.994208333333326</v>
      </c>
      <c r="N50" s="131">
        <f>-'OPEX+CAPEX'!S130</f>
        <v>-44.125875000000001</v>
      </c>
      <c r="O50" s="131">
        <f>-'OPEX+CAPEX'!T130</f>
        <v>-41.194291666666665</v>
      </c>
      <c r="P50" s="131">
        <f>-'OPEX+CAPEX'!U130</f>
        <v>-30.385083333333331</v>
      </c>
      <c r="Q50" s="131">
        <f>-'OPEX+CAPEX'!V130</f>
        <v>-40.245541666666661</v>
      </c>
      <c r="R50" s="131">
        <f>-'OPEX+CAPEX'!W130</f>
        <v>-45.159958333333329</v>
      </c>
      <c r="S50" s="131">
        <f>-'OPEX+CAPEX'!X130</f>
        <v>-44.970208333333332</v>
      </c>
      <c r="T50" s="131">
        <f>-'OPEX+CAPEX'!Y130</f>
        <v>-29.088458333333332</v>
      </c>
      <c r="U50" s="131">
        <f>-'OPEX+CAPEX'!Z130</f>
        <v>-44.24283333333333</v>
      </c>
      <c r="V50" s="131">
        <f>-'OPEX+CAPEX'!AA130</f>
        <v>-44.11633333333333</v>
      </c>
      <c r="W50" s="131">
        <f>-'OPEX+CAPEX'!AB130</f>
        <v>-36.112208333333328</v>
      </c>
      <c r="X50" s="131">
        <f>-'OPEX+CAPEX'!AC130</f>
        <v>-43.641958333333328</v>
      </c>
      <c r="Y50" s="131">
        <f>-'OPEX+CAPEX'!AD130</f>
        <v>-43.515458333333328</v>
      </c>
      <c r="Z50" s="131">
        <f>-'OPEX+CAPEX'!AE130</f>
        <v>-40.773625000000003</v>
      </c>
      <c r="AA50" s="131">
        <f>-'OPEX+CAPEX'!AF130</f>
        <v>-38.000166666666665</v>
      </c>
      <c r="AB50" s="131">
        <f>-'OPEX+CAPEX'!AG130</f>
        <v>-27.317458333333331</v>
      </c>
      <c r="AC50" s="131">
        <f>-'OPEX+CAPEX'!AH130</f>
        <v>-37.304416666666661</v>
      </c>
      <c r="AD50" s="131">
        <f>-'OPEX+CAPEX'!AI130</f>
        <v>-42.345333333333329</v>
      </c>
      <c r="AE50" s="131">
        <f>-'OPEX+CAPEX'!AJ130</f>
        <v>-42.282083333333325</v>
      </c>
      <c r="AF50" s="131">
        <f>-'OPEX+CAPEX'!AK130</f>
        <v>-26.526833333333332</v>
      </c>
      <c r="AG50" s="131">
        <f>-'OPEX+CAPEX'!AL130</f>
        <v>-41.776083333333325</v>
      </c>
      <c r="AH50" s="131">
        <f>-'OPEX+CAPEX'!AM130</f>
        <v>-41.744458333333327</v>
      </c>
      <c r="AI50" s="131">
        <f>-'OPEX+CAPEX'!AN130</f>
        <v>-33.835208333333327</v>
      </c>
      <c r="AJ50" s="131">
        <f>-'OPEX+CAPEX'!AO130</f>
        <v>-41.459833333333329</v>
      </c>
      <c r="AK50" s="131">
        <f>-'OPEX+CAPEX'!AP130</f>
        <v>-41.42820833333333</v>
      </c>
      <c r="AL50" s="131">
        <f>-'OPEX+CAPEX'!AQ130</f>
        <v>-38.78125</v>
      </c>
      <c r="AM50" s="131">
        <f>-'OPEX+CAPEX'!AR130</f>
        <v>-36.071041666666666</v>
      </c>
      <c r="AN50" s="123"/>
      <c r="AO50" s="83">
        <f t="shared" ref="AO50:AO51" si="57">SUM(D50:O50)</f>
        <v>-513.15846002782951</v>
      </c>
      <c r="AP50" s="83">
        <f t="shared" si="56"/>
        <v>-480.25183333333325</v>
      </c>
      <c r="AQ50" s="83">
        <f t="shared" si="49"/>
        <v>-450.87220833333322</v>
      </c>
      <c r="AR50" s="124"/>
    </row>
    <row r="51" spans="1:45" s="64" customFormat="1" ht="13.2" outlineLevel="1">
      <c r="A51" s="147" t="s">
        <v>178</v>
      </c>
      <c r="B51" s="126" t="s">
        <v>161</v>
      </c>
      <c r="C51" s="82"/>
      <c r="D51" s="131">
        <f>D49+D50</f>
        <v>15360.560592864922</v>
      </c>
      <c r="E51" s="131">
        <f t="shared" ref="E51:AM51" si="58">E49+E50</f>
        <v>6004.7444122185916</v>
      </c>
      <c r="F51" s="131">
        <f t="shared" si="58"/>
        <v>5754.5625408761507</v>
      </c>
      <c r="G51" s="131">
        <f t="shared" si="58"/>
        <v>4745.1030710717014</v>
      </c>
      <c r="H51" s="131">
        <f t="shared" si="58"/>
        <v>5196.3467375842829</v>
      </c>
      <c r="I51" s="131">
        <f t="shared" si="58"/>
        <v>4647.7885254464381</v>
      </c>
      <c r="J51" s="131">
        <f t="shared" si="58"/>
        <v>4643.9474248116821</v>
      </c>
      <c r="K51" s="131">
        <f t="shared" si="58"/>
        <v>4813.9503760372054</v>
      </c>
      <c r="L51" s="131">
        <f t="shared" si="58"/>
        <v>4557.9981888049788</v>
      </c>
      <c r="M51" s="131">
        <f t="shared" si="58"/>
        <v>4515.1687062790243</v>
      </c>
      <c r="N51" s="131">
        <f t="shared" si="58"/>
        <v>4507.2730619610211</v>
      </c>
      <c r="O51" s="131">
        <f t="shared" si="58"/>
        <v>4487.3074673654264</v>
      </c>
      <c r="P51" s="131">
        <f t="shared" si="58"/>
        <v>4624.1192984841864</v>
      </c>
      <c r="Q51" s="131">
        <f t="shared" si="58"/>
        <v>4256.611353653554</v>
      </c>
      <c r="R51" s="131">
        <f t="shared" si="58"/>
        <v>4066.2965271328571</v>
      </c>
      <c r="S51" s="131">
        <f t="shared" si="58"/>
        <v>4020.9925837024884</v>
      </c>
      <c r="T51" s="131">
        <f t="shared" si="58"/>
        <v>4314.3311127924935</v>
      </c>
      <c r="U51" s="131">
        <f t="shared" si="58"/>
        <v>3847.4728177537577</v>
      </c>
      <c r="V51" s="131">
        <f t="shared" si="58"/>
        <v>3811.2614924225154</v>
      </c>
      <c r="W51" s="131">
        <f t="shared" si="58"/>
        <v>3944.9693191271276</v>
      </c>
      <c r="X51" s="131">
        <f t="shared" si="58"/>
        <v>3699.1056165940586</v>
      </c>
      <c r="Y51" s="131">
        <f t="shared" si="58"/>
        <v>3669.1012944361319</v>
      </c>
      <c r="Z51" s="131">
        <f t="shared" si="58"/>
        <v>3696.4769068615924</v>
      </c>
      <c r="AA51" s="131">
        <f t="shared" si="58"/>
        <v>3710.2760374784666</v>
      </c>
      <c r="AB51" s="131">
        <f t="shared" si="58"/>
        <v>3879.4707667175203</v>
      </c>
      <c r="AC51" s="131">
        <f t="shared" si="58"/>
        <v>3542.9911617521648</v>
      </c>
      <c r="AD51" s="131">
        <f t="shared" si="58"/>
        <v>3382.4065567690254</v>
      </c>
      <c r="AE51" s="131">
        <f t="shared" si="58"/>
        <v>3365.5888048121442</v>
      </c>
      <c r="AF51" s="131">
        <f t="shared" si="58"/>
        <v>3686.2213298975885</v>
      </c>
      <c r="AG51" s="131">
        <f t="shared" si="58"/>
        <v>3245.5461351878048</v>
      </c>
      <c r="AH51" s="131">
        <f t="shared" si="58"/>
        <v>3234.4229945468073</v>
      </c>
      <c r="AI51" s="131">
        <f t="shared" si="58"/>
        <v>3392.1697117879135</v>
      </c>
      <c r="AJ51" s="131">
        <f t="shared" si="58"/>
        <v>3169.3393262273075</v>
      </c>
      <c r="AK51" s="131">
        <f t="shared" si="58"/>
        <v>3161.4046463763339</v>
      </c>
      <c r="AL51" s="131">
        <f t="shared" si="58"/>
        <v>3209.9263795542784</v>
      </c>
      <c r="AM51" s="131">
        <f t="shared" si="58"/>
        <v>3244.0182144339628</v>
      </c>
      <c r="AN51" s="123"/>
      <c r="AO51" s="83">
        <f t="shared" si="57"/>
        <v>69234.751105321426</v>
      </c>
      <c r="AP51" s="83">
        <f t="shared" si="56"/>
        <v>47661.014360439236</v>
      </c>
      <c r="AQ51" s="83">
        <f t="shared" si="49"/>
        <v>40513.506028062853</v>
      </c>
      <c r="AR51" s="124"/>
    </row>
    <row r="52" spans="1:45">
      <c r="A52" s="80"/>
    </row>
    <row r="53" spans="1:45">
      <c r="A53" s="87" t="s">
        <v>93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60"/>
      <c r="AO53" s="87"/>
      <c r="AP53" s="87"/>
      <c r="AQ53" s="87"/>
    </row>
    <row r="54" spans="1:45" outlineLevel="1">
      <c r="A54" s="146" t="s">
        <v>153</v>
      </c>
      <c r="AN54" s="60"/>
    </row>
    <row r="55" spans="1:45" s="86" customFormat="1" ht="13.2" outlineLevel="1">
      <c r="A55" s="230" t="s">
        <v>417</v>
      </c>
      <c r="B55" s="122" t="s">
        <v>158</v>
      </c>
      <c r="C55" s="132"/>
      <c r="D55" s="132">
        <f>INT(D65/D61)</f>
        <v>188</v>
      </c>
      <c r="E55" s="132">
        <f t="shared" ref="E55:AM55" si="59">INT(E65/E61)</f>
        <v>207</v>
      </c>
      <c r="F55" s="132">
        <f t="shared" si="59"/>
        <v>229</v>
      </c>
      <c r="G55" s="132">
        <f t="shared" si="59"/>
        <v>250</v>
      </c>
      <c r="H55" s="132">
        <f t="shared" si="59"/>
        <v>253</v>
      </c>
      <c r="I55" s="132">
        <f t="shared" si="59"/>
        <v>270</v>
      </c>
      <c r="J55" s="132">
        <f t="shared" si="59"/>
        <v>285</v>
      </c>
      <c r="K55" s="132">
        <f t="shared" si="59"/>
        <v>292</v>
      </c>
      <c r="L55" s="132">
        <f t="shared" si="59"/>
        <v>304</v>
      </c>
      <c r="M55" s="132">
        <f t="shared" si="59"/>
        <v>315</v>
      </c>
      <c r="N55" s="132">
        <f t="shared" si="59"/>
        <v>324</v>
      </c>
      <c r="O55" s="132">
        <f t="shared" si="59"/>
        <v>330</v>
      </c>
      <c r="P55" s="132">
        <f t="shared" si="59"/>
        <v>329</v>
      </c>
      <c r="Q55" s="132">
        <f t="shared" si="59"/>
        <v>335</v>
      </c>
      <c r="R55" s="132">
        <f t="shared" si="59"/>
        <v>346</v>
      </c>
      <c r="S55" s="132">
        <f t="shared" si="59"/>
        <v>355</v>
      </c>
      <c r="T55" s="132">
        <f t="shared" si="59"/>
        <v>353</v>
      </c>
      <c r="U55" s="132">
        <f t="shared" si="59"/>
        <v>363</v>
      </c>
      <c r="V55" s="132">
        <f t="shared" si="59"/>
        <v>372</v>
      </c>
      <c r="W55" s="132">
        <f t="shared" si="59"/>
        <v>376</v>
      </c>
      <c r="X55" s="132">
        <f t="shared" si="59"/>
        <v>385</v>
      </c>
      <c r="Y55" s="132">
        <f t="shared" si="59"/>
        <v>394</v>
      </c>
      <c r="Z55" s="132">
        <f t="shared" si="59"/>
        <v>400</v>
      </c>
      <c r="AA55" s="132">
        <f t="shared" si="59"/>
        <v>405</v>
      </c>
      <c r="AB55" s="132">
        <f t="shared" si="59"/>
        <v>401</v>
      </c>
      <c r="AC55" s="132">
        <f t="shared" si="59"/>
        <v>406</v>
      </c>
      <c r="AD55" s="132">
        <f t="shared" si="59"/>
        <v>414</v>
      </c>
      <c r="AE55" s="132">
        <f t="shared" si="59"/>
        <v>422</v>
      </c>
      <c r="AF55" s="132">
        <f t="shared" si="59"/>
        <v>418</v>
      </c>
      <c r="AG55" s="132">
        <f t="shared" si="59"/>
        <v>426</v>
      </c>
      <c r="AH55" s="132">
        <f t="shared" si="59"/>
        <v>433</v>
      </c>
      <c r="AI55" s="132">
        <f t="shared" si="59"/>
        <v>435</v>
      </c>
      <c r="AJ55" s="132">
        <f t="shared" si="59"/>
        <v>442</v>
      </c>
      <c r="AK55" s="132">
        <f t="shared" si="59"/>
        <v>450</v>
      </c>
      <c r="AL55" s="132">
        <f t="shared" si="59"/>
        <v>455</v>
      </c>
      <c r="AM55" s="132">
        <f t="shared" si="59"/>
        <v>458</v>
      </c>
      <c r="AN55" s="84"/>
      <c r="AO55" s="83">
        <f>O55</f>
        <v>330</v>
      </c>
      <c r="AP55" s="83">
        <f>AA55</f>
        <v>405</v>
      </c>
      <c r="AQ55" s="83">
        <f>AM55</f>
        <v>458</v>
      </c>
      <c r="AR55" s="85"/>
      <c r="AS55" s="85"/>
    </row>
    <row r="56" spans="1:45" s="64" customFormat="1" ht="13.2" outlineLevel="1">
      <c r="A56" s="147" t="s">
        <v>194</v>
      </c>
      <c r="B56" s="122" t="s">
        <v>158</v>
      </c>
      <c r="C56" s="82"/>
      <c r="D56" s="89">
        <f>'0'!D14</f>
        <v>130</v>
      </c>
      <c r="E56" s="89">
        <f>'0'!E14</f>
        <v>122.85</v>
      </c>
      <c r="F56" s="89">
        <f>'0'!F14</f>
        <v>116.09324999999998</v>
      </c>
      <c r="G56" s="89">
        <f>'0'!G14</f>
        <v>109.70812124999998</v>
      </c>
      <c r="H56" s="89">
        <f>'0'!H14</f>
        <v>103.67417458124997</v>
      </c>
      <c r="I56" s="89">
        <f>'0'!I14</f>
        <v>97.972094979281223</v>
      </c>
      <c r="J56" s="89">
        <f>'0'!J14</f>
        <v>92.583629755420745</v>
      </c>
      <c r="K56" s="89">
        <f>'0'!K14</f>
        <v>87.491530118872603</v>
      </c>
      <c r="L56" s="89">
        <f>'0'!L14</f>
        <v>82.679495962334599</v>
      </c>
      <c r="M56" s="89">
        <f>'0'!M14</f>
        <v>80</v>
      </c>
      <c r="N56" s="89">
        <f>'0'!N14</f>
        <v>80</v>
      </c>
      <c r="O56" s="89">
        <f>'0'!O14</f>
        <v>80</v>
      </c>
      <c r="P56" s="89">
        <f>'0'!P14</f>
        <v>80</v>
      </c>
      <c r="Q56" s="89">
        <f>'0'!Q14</f>
        <v>80</v>
      </c>
      <c r="R56" s="89">
        <f>'0'!R14</f>
        <v>80</v>
      </c>
      <c r="S56" s="89">
        <f>'0'!S14</f>
        <v>80</v>
      </c>
      <c r="T56" s="89">
        <f>'0'!T14</f>
        <v>80</v>
      </c>
      <c r="U56" s="89">
        <f>'0'!U14</f>
        <v>80</v>
      </c>
      <c r="V56" s="89">
        <f>'0'!V14</f>
        <v>80</v>
      </c>
      <c r="W56" s="89">
        <f>'0'!W14</f>
        <v>80</v>
      </c>
      <c r="X56" s="89">
        <f>'0'!X14</f>
        <v>80</v>
      </c>
      <c r="Y56" s="89">
        <f>'0'!Y14</f>
        <v>80</v>
      </c>
      <c r="Z56" s="89">
        <f>'0'!Z14</f>
        <v>80</v>
      </c>
      <c r="AA56" s="89">
        <f>'0'!AA14</f>
        <v>80</v>
      </c>
      <c r="AB56" s="89">
        <f>'0'!AB14</f>
        <v>80</v>
      </c>
      <c r="AC56" s="89">
        <f>'0'!AC14</f>
        <v>80</v>
      </c>
      <c r="AD56" s="89">
        <f>'0'!AD14</f>
        <v>80</v>
      </c>
      <c r="AE56" s="89">
        <f>'0'!AE14</f>
        <v>80</v>
      </c>
      <c r="AF56" s="89">
        <f>'0'!AF14</f>
        <v>80</v>
      </c>
      <c r="AG56" s="89">
        <f>'0'!AG14</f>
        <v>80</v>
      </c>
      <c r="AH56" s="89">
        <f>'0'!AH14</f>
        <v>80</v>
      </c>
      <c r="AI56" s="89">
        <f>'0'!AI14</f>
        <v>80</v>
      </c>
      <c r="AJ56" s="89">
        <f>'0'!AJ14</f>
        <v>80</v>
      </c>
      <c r="AK56" s="89">
        <f>'0'!AK14</f>
        <v>80</v>
      </c>
      <c r="AL56" s="89">
        <f>'0'!AL14</f>
        <v>80</v>
      </c>
      <c r="AM56" s="89">
        <f>'0'!AM14</f>
        <v>80</v>
      </c>
      <c r="AN56" s="60"/>
      <c r="AO56" s="83">
        <f>O56</f>
        <v>80</v>
      </c>
      <c r="AP56" s="83">
        <f>AA56</f>
        <v>80</v>
      </c>
      <c r="AQ56" s="83">
        <f>AM56</f>
        <v>80</v>
      </c>
      <c r="AR56" s="124"/>
    </row>
    <row r="57" spans="1:45" s="64" customFormat="1" ht="13.2" outlineLevel="1">
      <c r="A57" s="147" t="s">
        <v>195</v>
      </c>
      <c r="B57" s="122" t="s">
        <v>158</v>
      </c>
      <c r="C57" s="82"/>
      <c r="D57" s="156">
        <v>0.375</v>
      </c>
      <c r="E57" s="156">
        <v>0.375</v>
      </c>
      <c r="F57" s="156">
        <v>0.375</v>
      </c>
      <c r="G57" s="156">
        <v>0.375</v>
      </c>
      <c r="H57" s="156">
        <v>0.375</v>
      </c>
      <c r="I57" s="156">
        <v>0.375</v>
      </c>
      <c r="J57" s="156">
        <v>0.375</v>
      </c>
      <c r="K57" s="156">
        <v>0.375</v>
      </c>
      <c r="L57" s="156">
        <v>0.375</v>
      </c>
      <c r="M57" s="156">
        <v>0.375</v>
      </c>
      <c r="N57" s="156">
        <v>0.375</v>
      </c>
      <c r="O57" s="156">
        <v>0.375</v>
      </c>
      <c r="P57" s="156">
        <v>0.375</v>
      </c>
      <c r="Q57" s="156">
        <v>0.375</v>
      </c>
      <c r="R57" s="156">
        <v>0.375</v>
      </c>
      <c r="S57" s="156">
        <v>0.375</v>
      </c>
      <c r="T57" s="156">
        <v>0.375</v>
      </c>
      <c r="U57" s="156">
        <v>0.375</v>
      </c>
      <c r="V57" s="156">
        <v>0.375</v>
      </c>
      <c r="W57" s="156">
        <v>0.375</v>
      </c>
      <c r="X57" s="156">
        <v>0.375</v>
      </c>
      <c r="Y57" s="156">
        <v>0.375</v>
      </c>
      <c r="Z57" s="156">
        <v>0.375</v>
      </c>
      <c r="AA57" s="156">
        <v>0.375</v>
      </c>
      <c r="AB57" s="156">
        <v>0.375</v>
      </c>
      <c r="AC57" s="156">
        <v>0.375</v>
      </c>
      <c r="AD57" s="156">
        <v>0.375</v>
      </c>
      <c r="AE57" s="156">
        <v>0.375</v>
      </c>
      <c r="AF57" s="156">
        <v>0.375</v>
      </c>
      <c r="AG57" s="156">
        <v>0.375</v>
      </c>
      <c r="AH57" s="156">
        <v>0.375</v>
      </c>
      <c r="AI57" s="156">
        <v>0.375</v>
      </c>
      <c r="AJ57" s="156">
        <v>0.375</v>
      </c>
      <c r="AK57" s="156">
        <v>0.375</v>
      </c>
      <c r="AL57" s="156">
        <v>0.375</v>
      </c>
      <c r="AM57" s="156">
        <v>0.375</v>
      </c>
      <c r="AN57" s="123"/>
      <c r="AO57" s="83">
        <f>AVERAGE(D57:O57)</f>
        <v>0.375</v>
      </c>
      <c r="AP57" s="83">
        <f>AVERAGE(P57:AA57)</f>
        <v>0.375</v>
      </c>
      <c r="AQ57" s="83">
        <f>AVERAGE(AB57:AM57)</f>
        <v>0.375</v>
      </c>
      <c r="AR57" s="124"/>
    </row>
    <row r="58" spans="1:45" s="64" customFormat="1" ht="13.2" outlineLevel="1">
      <c r="A58" s="147" t="s">
        <v>187</v>
      </c>
      <c r="B58" s="122" t="s">
        <v>158</v>
      </c>
      <c r="C58" s="82"/>
      <c r="D58" s="89">
        <f>D56*D57*D7</f>
        <v>19.5</v>
      </c>
      <c r="E58" s="89">
        <f t="shared" ref="E58:AM58" si="60">E56*E57*E7</f>
        <v>36.854999999999997</v>
      </c>
      <c r="F58" s="89">
        <f t="shared" si="60"/>
        <v>43.53496874999999</v>
      </c>
      <c r="G58" s="89">
        <f t="shared" si="60"/>
        <v>41.140545468749991</v>
      </c>
      <c r="H58" s="89">
        <f t="shared" si="60"/>
        <v>15.551126187187496</v>
      </c>
      <c r="I58" s="89">
        <f t="shared" si="60"/>
        <v>36.739535617230459</v>
      </c>
      <c r="J58" s="89">
        <f t="shared" si="60"/>
        <v>34.718861158282778</v>
      </c>
      <c r="K58" s="89">
        <f t="shared" si="60"/>
        <v>22.966526656204056</v>
      </c>
      <c r="L58" s="89">
        <f t="shared" si="60"/>
        <v>31.004810985875473</v>
      </c>
      <c r="M58" s="89">
        <f t="shared" si="60"/>
        <v>30</v>
      </c>
      <c r="N58" s="89">
        <f t="shared" si="60"/>
        <v>27</v>
      </c>
      <c r="O58" s="89">
        <f t="shared" si="60"/>
        <v>24</v>
      </c>
      <c r="P58" s="89">
        <f t="shared" si="60"/>
        <v>12</v>
      </c>
      <c r="Q58" s="89">
        <f t="shared" si="60"/>
        <v>24</v>
      </c>
      <c r="R58" s="89">
        <f t="shared" si="60"/>
        <v>30</v>
      </c>
      <c r="S58" s="89">
        <f t="shared" si="60"/>
        <v>30</v>
      </c>
      <c r="T58" s="89">
        <f t="shared" si="60"/>
        <v>12</v>
      </c>
      <c r="U58" s="89">
        <f t="shared" si="60"/>
        <v>30</v>
      </c>
      <c r="V58" s="89">
        <f t="shared" si="60"/>
        <v>30</v>
      </c>
      <c r="W58" s="89">
        <f t="shared" si="60"/>
        <v>21</v>
      </c>
      <c r="X58" s="89">
        <f t="shared" si="60"/>
        <v>30</v>
      </c>
      <c r="Y58" s="89">
        <f t="shared" si="60"/>
        <v>30</v>
      </c>
      <c r="Z58" s="89">
        <f t="shared" si="60"/>
        <v>27</v>
      </c>
      <c r="AA58" s="89">
        <f t="shared" si="60"/>
        <v>24</v>
      </c>
      <c r="AB58" s="89">
        <f t="shared" si="60"/>
        <v>12</v>
      </c>
      <c r="AC58" s="89">
        <f t="shared" si="60"/>
        <v>24</v>
      </c>
      <c r="AD58" s="89">
        <f t="shared" si="60"/>
        <v>30</v>
      </c>
      <c r="AE58" s="89">
        <f t="shared" si="60"/>
        <v>30</v>
      </c>
      <c r="AF58" s="89">
        <f t="shared" si="60"/>
        <v>12</v>
      </c>
      <c r="AG58" s="89">
        <f t="shared" si="60"/>
        <v>30</v>
      </c>
      <c r="AH58" s="89">
        <f t="shared" si="60"/>
        <v>30</v>
      </c>
      <c r="AI58" s="89">
        <f t="shared" si="60"/>
        <v>21</v>
      </c>
      <c r="AJ58" s="89">
        <f t="shared" si="60"/>
        <v>30</v>
      </c>
      <c r="AK58" s="89">
        <f t="shared" si="60"/>
        <v>30</v>
      </c>
      <c r="AL58" s="89">
        <f t="shared" si="60"/>
        <v>27</v>
      </c>
      <c r="AM58" s="89">
        <f t="shared" si="60"/>
        <v>24</v>
      </c>
      <c r="AN58" s="123"/>
      <c r="AO58" s="83">
        <f t="shared" ref="AO58" si="61">SUM(D58:O58)</f>
        <v>363.01137482353022</v>
      </c>
      <c r="AP58" s="83">
        <f t="shared" ref="AP58" si="62">SUM(P58:AA58)</f>
        <v>300</v>
      </c>
      <c r="AQ58" s="83">
        <f t="shared" ref="AQ58" si="63">SUM(AB58:AM58)</f>
        <v>300</v>
      </c>
      <c r="AR58" s="124"/>
    </row>
    <row r="59" spans="1:45" s="64" customFormat="1" ht="13.2" outlineLevel="1">
      <c r="A59" s="147" t="s">
        <v>188</v>
      </c>
      <c r="B59" s="122" t="s">
        <v>168</v>
      </c>
      <c r="C59" s="82"/>
      <c r="D59" s="133">
        <v>0.65</v>
      </c>
      <c r="E59" s="133">
        <v>0.65</v>
      </c>
      <c r="F59" s="133">
        <v>0.65</v>
      </c>
      <c r="G59" s="133">
        <v>0.65</v>
      </c>
      <c r="H59" s="133">
        <v>0.65</v>
      </c>
      <c r="I59" s="133">
        <v>0.65</v>
      </c>
      <c r="J59" s="133">
        <v>0.65</v>
      </c>
      <c r="K59" s="133">
        <v>0.65</v>
      </c>
      <c r="L59" s="133">
        <v>0.65</v>
      </c>
      <c r="M59" s="133">
        <v>0.65</v>
      </c>
      <c r="N59" s="133">
        <v>0.65</v>
      </c>
      <c r="O59" s="133">
        <v>0.65</v>
      </c>
      <c r="P59" s="133">
        <v>0.65</v>
      </c>
      <c r="Q59" s="133">
        <v>0.65</v>
      </c>
      <c r="R59" s="133">
        <v>0.65</v>
      </c>
      <c r="S59" s="133">
        <v>0.65</v>
      </c>
      <c r="T59" s="133">
        <v>0.65</v>
      </c>
      <c r="U59" s="133">
        <v>0.65</v>
      </c>
      <c r="V59" s="133">
        <v>0.65</v>
      </c>
      <c r="W59" s="133">
        <v>0.65</v>
      </c>
      <c r="X59" s="133">
        <v>0.65</v>
      </c>
      <c r="Y59" s="133">
        <v>0.65</v>
      </c>
      <c r="Z59" s="133">
        <v>0.65</v>
      </c>
      <c r="AA59" s="133">
        <v>0.65</v>
      </c>
      <c r="AB59" s="133">
        <v>0.65</v>
      </c>
      <c r="AC59" s="133">
        <v>0.65</v>
      </c>
      <c r="AD59" s="133">
        <v>0.65</v>
      </c>
      <c r="AE59" s="133">
        <v>0.65</v>
      </c>
      <c r="AF59" s="133">
        <v>0.65</v>
      </c>
      <c r="AG59" s="133">
        <v>0.65</v>
      </c>
      <c r="AH59" s="133">
        <v>0.65</v>
      </c>
      <c r="AI59" s="133">
        <v>0.65</v>
      </c>
      <c r="AJ59" s="133">
        <v>0.65</v>
      </c>
      <c r="AK59" s="133">
        <v>0.65</v>
      </c>
      <c r="AL59" s="133">
        <v>0.65</v>
      </c>
      <c r="AM59" s="133">
        <v>0.65</v>
      </c>
      <c r="AN59" s="123"/>
      <c r="AO59" s="134">
        <f>AVERAGE(D59:O59)</f>
        <v>0.65000000000000013</v>
      </c>
      <c r="AP59" s="134">
        <f>AVERAGE(P59:AA59)</f>
        <v>0.65000000000000013</v>
      </c>
      <c r="AQ59" s="134">
        <f>AVERAGE(AB59:AM59)</f>
        <v>0.65000000000000013</v>
      </c>
      <c r="AR59" s="124"/>
    </row>
    <row r="60" spans="1:45" s="64" customFormat="1" ht="13.2" outlineLevel="1">
      <c r="A60" s="147" t="s">
        <v>159</v>
      </c>
      <c r="B60" s="122" t="s">
        <v>158</v>
      </c>
      <c r="C60" s="82"/>
      <c r="D60" s="89">
        <f>D58*D59</f>
        <v>12.675000000000001</v>
      </c>
      <c r="E60" s="89">
        <f t="shared" ref="E60:AM60" si="64">E58*E59</f>
        <v>23.955749999999998</v>
      </c>
      <c r="F60" s="89">
        <f t="shared" si="64"/>
        <v>28.297729687499995</v>
      </c>
      <c r="G60" s="89">
        <f t="shared" si="64"/>
        <v>26.741354554687494</v>
      </c>
      <c r="H60" s="89">
        <f t="shared" si="64"/>
        <v>10.108232021671872</v>
      </c>
      <c r="I60" s="89">
        <f t="shared" si="64"/>
        <v>23.880698151199798</v>
      </c>
      <c r="J60" s="89">
        <f t="shared" si="64"/>
        <v>22.567259752883807</v>
      </c>
      <c r="K60" s="89">
        <f t="shared" si="64"/>
        <v>14.928242326532636</v>
      </c>
      <c r="L60" s="89">
        <f t="shared" si="64"/>
        <v>20.153127140819059</v>
      </c>
      <c r="M60" s="89">
        <f t="shared" si="64"/>
        <v>19.5</v>
      </c>
      <c r="N60" s="89">
        <f t="shared" si="64"/>
        <v>17.55</v>
      </c>
      <c r="O60" s="89">
        <f t="shared" si="64"/>
        <v>15.600000000000001</v>
      </c>
      <c r="P60" s="89">
        <f t="shared" si="64"/>
        <v>7.8000000000000007</v>
      </c>
      <c r="Q60" s="89">
        <f t="shared" si="64"/>
        <v>15.600000000000001</v>
      </c>
      <c r="R60" s="89">
        <f t="shared" si="64"/>
        <v>19.5</v>
      </c>
      <c r="S60" s="89">
        <f t="shared" si="64"/>
        <v>19.5</v>
      </c>
      <c r="T60" s="89">
        <f t="shared" si="64"/>
        <v>7.8000000000000007</v>
      </c>
      <c r="U60" s="89">
        <f t="shared" si="64"/>
        <v>19.5</v>
      </c>
      <c r="V60" s="89">
        <f t="shared" si="64"/>
        <v>19.5</v>
      </c>
      <c r="W60" s="89">
        <f t="shared" si="64"/>
        <v>13.65</v>
      </c>
      <c r="X60" s="89">
        <f t="shared" si="64"/>
        <v>19.5</v>
      </c>
      <c r="Y60" s="89">
        <f t="shared" si="64"/>
        <v>19.5</v>
      </c>
      <c r="Z60" s="89">
        <f t="shared" si="64"/>
        <v>17.55</v>
      </c>
      <c r="AA60" s="89">
        <f t="shared" si="64"/>
        <v>15.600000000000001</v>
      </c>
      <c r="AB60" s="89">
        <f t="shared" si="64"/>
        <v>7.8000000000000007</v>
      </c>
      <c r="AC60" s="89">
        <f t="shared" si="64"/>
        <v>15.600000000000001</v>
      </c>
      <c r="AD60" s="89">
        <f t="shared" si="64"/>
        <v>19.5</v>
      </c>
      <c r="AE60" s="89">
        <f t="shared" si="64"/>
        <v>19.5</v>
      </c>
      <c r="AF60" s="89">
        <f t="shared" si="64"/>
        <v>7.8000000000000007</v>
      </c>
      <c r="AG60" s="89">
        <f t="shared" si="64"/>
        <v>19.5</v>
      </c>
      <c r="AH60" s="89">
        <f t="shared" si="64"/>
        <v>19.5</v>
      </c>
      <c r="AI60" s="89">
        <f t="shared" si="64"/>
        <v>13.65</v>
      </c>
      <c r="AJ60" s="89">
        <f t="shared" si="64"/>
        <v>19.5</v>
      </c>
      <c r="AK60" s="89">
        <f t="shared" si="64"/>
        <v>19.5</v>
      </c>
      <c r="AL60" s="89">
        <f t="shared" si="64"/>
        <v>17.55</v>
      </c>
      <c r="AM60" s="89">
        <f t="shared" si="64"/>
        <v>15.600000000000001</v>
      </c>
      <c r="AN60" s="123"/>
      <c r="AO60" s="83">
        <f t="shared" ref="AO60" si="65">SUM(D60:O60)</f>
        <v>235.95739363529464</v>
      </c>
      <c r="AP60" s="83">
        <f t="shared" ref="AP60" si="66">SUM(P60:AA60)</f>
        <v>195.00000000000003</v>
      </c>
      <c r="AQ60" s="83">
        <f>SUM(AB60:AM60)</f>
        <v>195.00000000000003</v>
      </c>
      <c r="AR60" s="124"/>
    </row>
    <row r="61" spans="1:45" s="64" customFormat="1" ht="13.2" outlineLevel="1">
      <c r="A61" s="147" t="s">
        <v>160</v>
      </c>
      <c r="B61" s="126" t="s">
        <v>161</v>
      </c>
      <c r="C61" s="82"/>
      <c r="D61" s="125">
        <v>1000</v>
      </c>
      <c r="E61" s="125">
        <v>1000</v>
      </c>
      <c r="F61" s="125">
        <v>1000</v>
      </c>
      <c r="G61" s="125">
        <v>1000</v>
      </c>
      <c r="H61" s="125">
        <v>1000</v>
      </c>
      <c r="I61" s="125">
        <v>1000</v>
      </c>
      <c r="J61" s="125">
        <v>1000</v>
      </c>
      <c r="K61" s="125">
        <v>1000</v>
      </c>
      <c r="L61" s="125">
        <v>1000</v>
      </c>
      <c r="M61" s="125">
        <v>1000</v>
      </c>
      <c r="N61" s="125">
        <v>1000</v>
      </c>
      <c r="O61" s="125">
        <v>1000</v>
      </c>
      <c r="P61" s="125">
        <v>1000</v>
      </c>
      <c r="Q61" s="125">
        <v>1000</v>
      </c>
      <c r="R61" s="125">
        <v>1000</v>
      </c>
      <c r="S61" s="125">
        <v>1000</v>
      </c>
      <c r="T61" s="125">
        <v>1000</v>
      </c>
      <c r="U61" s="125">
        <v>1000</v>
      </c>
      <c r="V61" s="125">
        <v>1000</v>
      </c>
      <c r="W61" s="125">
        <v>1000</v>
      </c>
      <c r="X61" s="125">
        <v>1000</v>
      </c>
      <c r="Y61" s="125">
        <v>1000</v>
      </c>
      <c r="Z61" s="125">
        <v>1000</v>
      </c>
      <c r="AA61" s="125">
        <v>1000</v>
      </c>
      <c r="AB61" s="125">
        <v>1000</v>
      </c>
      <c r="AC61" s="125">
        <v>1000</v>
      </c>
      <c r="AD61" s="125">
        <v>1000</v>
      </c>
      <c r="AE61" s="125">
        <v>1000</v>
      </c>
      <c r="AF61" s="125">
        <v>1000</v>
      </c>
      <c r="AG61" s="125">
        <v>1000</v>
      </c>
      <c r="AH61" s="125">
        <v>1000</v>
      </c>
      <c r="AI61" s="125">
        <v>1000</v>
      </c>
      <c r="AJ61" s="125">
        <v>1000</v>
      </c>
      <c r="AK61" s="125">
        <v>1000</v>
      </c>
      <c r="AL61" s="125">
        <v>1000</v>
      </c>
      <c r="AM61" s="125">
        <v>1000</v>
      </c>
      <c r="AN61" s="123"/>
      <c r="AO61" s="83">
        <f>AVERAGE(D61:O61)</f>
        <v>1000</v>
      </c>
      <c r="AP61" s="83">
        <f>AVERAGE(P61:AA61)</f>
        <v>1000</v>
      </c>
      <c r="AQ61" s="83">
        <f>AVERAGE(AB61:AM61)</f>
        <v>1000</v>
      </c>
      <c r="AR61" s="124"/>
    </row>
    <row r="62" spans="1:45" s="64" customFormat="1" ht="13.2" outlineLevel="1">
      <c r="A62" s="147" t="s">
        <v>162</v>
      </c>
      <c r="B62" s="126" t="s">
        <v>161</v>
      </c>
      <c r="C62" s="82"/>
      <c r="D62" s="89">
        <f>D60*D61</f>
        <v>12675</v>
      </c>
      <c r="E62" s="89">
        <f>E60*E61</f>
        <v>23955.75</v>
      </c>
      <c r="F62" s="89">
        <f t="shared" ref="F62:AM62" si="67">F60*F61</f>
        <v>28297.729687499996</v>
      </c>
      <c r="G62" s="89">
        <f t="shared" si="67"/>
        <v>26741.354554687492</v>
      </c>
      <c r="H62" s="89">
        <f t="shared" si="67"/>
        <v>10108.232021671873</v>
      </c>
      <c r="I62" s="89">
        <f t="shared" si="67"/>
        <v>23880.698151199798</v>
      </c>
      <c r="J62" s="89">
        <f t="shared" si="67"/>
        <v>22567.259752883805</v>
      </c>
      <c r="K62" s="89">
        <f t="shared" si="67"/>
        <v>14928.242326532636</v>
      </c>
      <c r="L62" s="89">
        <f t="shared" si="67"/>
        <v>20153.127140819059</v>
      </c>
      <c r="M62" s="89">
        <f t="shared" si="67"/>
        <v>19500</v>
      </c>
      <c r="N62" s="89">
        <f t="shared" si="67"/>
        <v>17550</v>
      </c>
      <c r="O62" s="89">
        <f t="shared" si="67"/>
        <v>15600.000000000002</v>
      </c>
      <c r="P62" s="89">
        <f t="shared" si="67"/>
        <v>7800.0000000000009</v>
      </c>
      <c r="Q62" s="89">
        <f t="shared" si="67"/>
        <v>15600.000000000002</v>
      </c>
      <c r="R62" s="89">
        <f t="shared" si="67"/>
        <v>19500</v>
      </c>
      <c r="S62" s="89">
        <f t="shared" si="67"/>
        <v>19500</v>
      </c>
      <c r="T62" s="89">
        <f t="shared" si="67"/>
        <v>7800.0000000000009</v>
      </c>
      <c r="U62" s="89">
        <f t="shared" si="67"/>
        <v>19500</v>
      </c>
      <c r="V62" s="89">
        <f t="shared" si="67"/>
        <v>19500</v>
      </c>
      <c r="W62" s="89">
        <f t="shared" si="67"/>
        <v>13650</v>
      </c>
      <c r="X62" s="89">
        <f t="shared" si="67"/>
        <v>19500</v>
      </c>
      <c r="Y62" s="89">
        <f t="shared" si="67"/>
        <v>19500</v>
      </c>
      <c r="Z62" s="89">
        <f t="shared" si="67"/>
        <v>17550</v>
      </c>
      <c r="AA62" s="89">
        <f t="shared" si="67"/>
        <v>15600.000000000002</v>
      </c>
      <c r="AB62" s="89">
        <f t="shared" si="67"/>
        <v>7800.0000000000009</v>
      </c>
      <c r="AC62" s="89">
        <f t="shared" si="67"/>
        <v>15600.000000000002</v>
      </c>
      <c r="AD62" s="89">
        <f t="shared" si="67"/>
        <v>19500</v>
      </c>
      <c r="AE62" s="89">
        <f t="shared" si="67"/>
        <v>19500</v>
      </c>
      <c r="AF62" s="89">
        <f t="shared" si="67"/>
        <v>7800.0000000000009</v>
      </c>
      <c r="AG62" s="89">
        <f t="shared" si="67"/>
        <v>19500</v>
      </c>
      <c r="AH62" s="89">
        <f t="shared" si="67"/>
        <v>19500</v>
      </c>
      <c r="AI62" s="89">
        <f t="shared" si="67"/>
        <v>13650</v>
      </c>
      <c r="AJ62" s="89">
        <f t="shared" si="67"/>
        <v>19500</v>
      </c>
      <c r="AK62" s="89">
        <f t="shared" si="67"/>
        <v>19500</v>
      </c>
      <c r="AL62" s="89">
        <f t="shared" si="67"/>
        <v>17550</v>
      </c>
      <c r="AM62" s="89">
        <f t="shared" si="67"/>
        <v>15600.000000000002</v>
      </c>
      <c r="AN62" s="123"/>
      <c r="AO62" s="83">
        <f t="shared" ref="AO62" si="68">SUM(D62:O62)</f>
        <v>235957.39363529466</v>
      </c>
      <c r="AP62" s="83">
        <f t="shared" ref="AP62" si="69">SUM(P62:AA62)</f>
        <v>195000</v>
      </c>
      <c r="AQ62" s="83">
        <f t="shared" ref="AQ62" si="70">SUM(AB62:AM62)</f>
        <v>195000</v>
      </c>
      <c r="AR62" s="124"/>
    </row>
    <row r="63" spans="1:45" s="130" customFormat="1" ht="13.2" outlineLevel="1">
      <c r="A63" s="147" t="s">
        <v>163</v>
      </c>
      <c r="B63" s="126" t="s">
        <v>164</v>
      </c>
      <c r="C63" s="127"/>
      <c r="D63" s="125">
        <v>36</v>
      </c>
      <c r="E63" s="125">
        <v>36</v>
      </c>
      <c r="F63" s="125">
        <v>36</v>
      </c>
      <c r="G63" s="125">
        <v>36</v>
      </c>
      <c r="H63" s="125">
        <v>36</v>
      </c>
      <c r="I63" s="125">
        <v>36</v>
      </c>
      <c r="J63" s="125">
        <v>36</v>
      </c>
      <c r="K63" s="125">
        <v>36</v>
      </c>
      <c r="L63" s="125">
        <v>36</v>
      </c>
      <c r="M63" s="125">
        <v>36</v>
      </c>
      <c r="N63" s="125">
        <v>36</v>
      </c>
      <c r="O63" s="125">
        <v>36</v>
      </c>
      <c r="P63" s="125">
        <v>36</v>
      </c>
      <c r="Q63" s="125">
        <v>36</v>
      </c>
      <c r="R63" s="125">
        <v>36</v>
      </c>
      <c r="S63" s="125">
        <v>36</v>
      </c>
      <c r="T63" s="125">
        <v>36</v>
      </c>
      <c r="U63" s="125">
        <v>36</v>
      </c>
      <c r="V63" s="125">
        <v>36</v>
      </c>
      <c r="W63" s="125">
        <v>36</v>
      </c>
      <c r="X63" s="125">
        <v>36</v>
      </c>
      <c r="Y63" s="125">
        <v>36</v>
      </c>
      <c r="Z63" s="125">
        <v>36</v>
      </c>
      <c r="AA63" s="125">
        <v>36</v>
      </c>
      <c r="AB63" s="125">
        <v>36</v>
      </c>
      <c r="AC63" s="125">
        <v>36</v>
      </c>
      <c r="AD63" s="125">
        <v>36</v>
      </c>
      <c r="AE63" s="125">
        <v>36</v>
      </c>
      <c r="AF63" s="125">
        <v>36</v>
      </c>
      <c r="AG63" s="125">
        <v>36</v>
      </c>
      <c r="AH63" s="125">
        <v>36</v>
      </c>
      <c r="AI63" s="125">
        <v>36</v>
      </c>
      <c r="AJ63" s="125">
        <v>36</v>
      </c>
      <c r="AK63" s="125">
        <v>36</v>
      </c>
      <c r="AL63" s="125">
        <v>36</v>
      </c>
      <c r="AM63" s="125">
        <v>36</v>
      </c>
      <c r="AN63" s="128"/>
      <c r="AO63" s="83">
        <f>AVERAGE(D63:O63)</f>
        <v>36</v>
      </c>
      <c r="AP63" s="83">
        <f>AVERAGE(P63:AA63)</f>
        <v>36</v>
      </c>
      <c r="AQ63" s="83">
        <f>AVERAGE(AB63:AM63)</f>
        <v>36</v>
      </c>
      <c r="AR63" s="129"/>
    </row>
    <row r="64" spans="1:45" s="64" customFormat="1" ht="13.2" outlineLevel="1">
      <c r="A64" s="157" t="s">
        <v>165</v>
      </c>
      <c r="B64" s="126" t="s">
        <v>161</v>
      </c>
      <c r="C64" s="82"/>
      <c r="D64" s="123">
        <f>C65/D63</f>
        <v>5027.7777777777774</v>
      </c>
      <c r="E64" s="123">
        <f>D65/E63</f>
        <v>5240.2006172839501</v>
      </c>
      <c r="F64" s="123">
        <f t="shared" ref="F64:AM64" si="71">E65/F63</f>
        <v>5760.0769890260626</v>
      </c>
      <c r="G64" s="123">
        <f t="shared" si="71"/>
        <v>6386.1228973170046</v>
      </c>
      <c r="H64" s="123">
        <f t="shared" si="71"/>
        <v>6951.5459989106294</v>
      </c>
      <c r="I64" s="123">
        <f t="shared" si="71"/>
        <v>7039.2317217651089</v>
      </c>
      <c r="J64" s="123">
        <f t="shared" si="71"/>
        <v>7507.0502336938498</v>
      </c>
      <c r="K64" s="123">
        <f>J65/K63</f>
        <v>7925.3893870046822</v>
      </c>
      <c r="L64" s="123">
        <f t="shared" si="71"/>
        <v>8119.913079769347</v>
      </c>
      <c r="M64" s="123">
        <f t="shared" si="71"/>
        <v>8454.1690259096158</v>
      </c>
      <c r="N64" s="123">
        <f t="shared" si="71"/>
        <v>8760.9976640787936</v>
      </c>
      <c r="O64" s="123">
        <f t="shared" si="71"/>
        <v>9005.1366178543831</v>
      </c>
      <c r="P64" s="123">
        <f t="shared" si="71"/>
        <v>9188.3272673584288</v>
      </c>
      <c r="Q64" s="123">
        <f t="shared" si="71"/>
        <v>9149.7626210429171</v>
      </c>
      <c r="R64" s="123">
        <f t="shared" si="71"/>
        <v>9328.9358815695032</v>
      </c>
      <c r="S64" s="123">
        <f t="shared" si="71"/>
        <v>9611.465440414795</v>
      </c>
      <c r="T64" s="123">
        <f t="shared" si="71"/>
        <v>9886.1469559588277</v>
      </c>
      <c r="U64" s="123">
        <f t="shared" si="71"/>
        <v>9828.1984294044159</v>
      </c>
      <c r="V64" s="123">
        <f t="shared" si="71"/>
        <v>10096.859584143183</v>
      </c>
      <c r="W64" s="123">
        <f t="shared" si="71"/>
        <v>10358.057929028095</v>
      </c>
      <c r="X64" s="123">
        <f t="shared" si="71"/>
        <v>10449.500764332868</v>
      </c>
      <c r="Y64" s="123">
        <f t="shared" si="71"/>
        <v>10700.903520879177</v>
      </c>
      <c r="Z64" s="123">
        <f t="shared" si="71"/>
        <v>10945.322867521423</v>
      </c>
      <c r="AA64" s="123">
        <f t="shared" si="71"/>
        <v>11128.786121201383</v>
      </c>
      <c r="AB64" s="123">
        <f t="shared" si="71"/>
        <v>11252.986506723566</v>
      </c>
      <c r="AC64" s="123">
        <f t="shared" si="71"/>
        <v>11157.070214870133</v>
      </c>
      <c r="AD64" s="123">
        <f t="shared" si="71"/>
        <v>11280.484931123741</v>
      </c>
      <c r="AE64" s="123">
        <f t="shared" si="71"/>
        <v>11508.804794148082</v>
      </c>
      <c r="AF64" s="123">
        <f t="shared" si="71"/>
        <v>11730.782438755079</v>
      </c>
      <c r="AG64" s="123">
        <f t="shared" si="71"/>
        <v>11621.594037678549</v>
      </c>
      <c r="AH64" s="123">
        <f t="shared" si="71"/>
        <v>11840.438647743033</v>
      </c>
      <c r="AI64" s="123">
        <f t="shared" si="71"/>
        <v>12053.204240861283</v>
      </c>
      <c r="AJ64" s="123">
        <f t="shared" si="71"/>
        <v>12097.559678615136</v>
      </c>
      <c r="AK64" s="123">
        <f t="shared" si="71"/>
        <v>12303.183020875826</v>
      </c>
      <c r="AL64" s="123">
        <f t="shared" si="71"/>
        <v>12503.094603629275</v>
      </c>
      <c r="AM64" s="123">
        <f t="shared" si="71"/>
        <v>12643.286420195129</v>
      </c>
      <c r="AN64" s="123"/>
      <c r="AO64" s="83">
        <f t="shared" ref="AO64" si="72">SUM(D64:O64)</f>
        <v>86177.612010391211</v>
      </c>
      <c r="AP64" s="83">
        <f t="shared" ref="AP64" si="73">SUM(P64:AA64)</f>
        <v>120672.26738285502</v>
      </c>
      <c r="AQ64" s="83">
        <f t="shared" ref="AQ64" si="74">SUM(AB64:AM64)</f>
        <v>141992.4895352188</v>
      </c>
      <c r="AR64" s="124"/>
    </row>
    <row r="65" spans="1:44" s="86" customFormat="1" ht="13.2" outlineLevel="1">
      <c r="A65" s="147" t="s">
        <v>166</v>
      </c>
      <c r="B65" s="126" t="s">
        <v>161</v>
      </c>
      <c r="C65" s="125">
        <v>181000</v>
      </c>
      <c r="D65" s="132">
        <f>C65+D62-D64</f>
        <v>188647.22222222222</v>
      </c>
      <c r="E65" s="132">
        <f>D65+E62-E64</f>
        <v>207362.77160493826</v>
      </c>
      <c r="F65" s="132">
        <f t="shared" ref="F65:AM65" si="75">E65+F62-F64</f>
        <v>229900.42430341218</v>
      </c>
      <c r="G65" s="132">
        <f t="shared" si="75"/>
        <v>250255.65596078266</v>
      </c>
      <c r="H65" s="132">
        <f t="shared" si="75"/>
        <v>253412.34198354391</v>
      </c>
      <c r="I65" s="132">
        <f t="shared" si="75"/>
        <v>270253.8084129786</v>
      </c>
      <c r="J65" s="132">
        <f t="shared" si="75"/>
        <v>285314.01793216856</v>
      </c>
      <c r="K65" s="132">
        <f t="shared" si="75"/>
        <v>292316.8708716965</v>
      </c>
      <c r="L65" s="132">
        <f>K65+L62-L64</f>
        <v>304350.08493274619</v>
      </c>
      <c r="M65" s="132">
        <f t="shared" si="75"/>
        <v>315395.91590683657</v>
      </c>
      <c r="N65" s="132">
        <f t="shared" si="75"/>
        <v>324184.91824275779</v>
      </c>
      <c r="O65" s="132">
        <f t="shared" si="75"/>
        <v>330779.78162490344</v>
      </c>
      <c r="P65" s="132">
        <f t="shared" si="75"/>
        <v>329391.45435754501</v>
      </c>
      <c r="Q65" s="132">
        <f t="shared" si="75"/>
        <v>335841.69173650211</v>
      </c>
      <c r="R65" s="132">
        <f t="shared" si="75"/>
        <v>346012.75585493259</v>
      </c>
      <c r="S65" s="132">
        <f t="shared" si="75"/>
        <v>355901.2904145178</v>
      </c>
      <c r="T65" s="132">
        <f t="shared" si="75"/>
        <v>353815.143458559</v>
      </c>
      <c r="U65" s="132">
        <f t="shared" si="75"/>
        <v>363486.94502915459</v>
      </c>
      <c r="V65" s="132">
        <f t="shared" si="75"/>
        <v>372890.08544501138</v>
      </c>
      <c r="W65" s="132">
        <f t="shared" si="75"/>
        <v>376182.02751598327</v>
      </c>
      <c r="X65" s="132">
        <f t="shared" si="75"/>
        <v>385232.52675165038</v>
      </c>
      <c r="Y65" s="132">
        <f t="shared" si="75"/>
        <v>394031.62323077122</v>
      </c>
      <c r="Z65" s="132">
        <f t="shared" si="75"/>
        <v>400636.30036324979</v>
      </c>
      <c r="AA65" s="132">
        <f t="shared" si="75"/>
        <v>405107.51424204838</v>
      </c>
      <c r="AB65" s="132">
        <f t="shared" si="75"/>
        <v>401654.52773532481</v>
      </c>
      <c r="AC65" s="132">
        <f t="shared" si="75"/>
        <v>406097.45752045466</v>
      </c>
      <c r="AD65" s="132">
        <f t="shared" si="75"/>
        <v>414316.97258933092</v>
      </c>
      <c r="AE65" s="132">
        <f t="shared" si="75"/>
        <v>422308.16779518285</v>
      </c>
      <c r="AF65" s="132">
        <f t="shared" si="75"/>
        <v>418377.38535642775</v>
      </c>
      <c r="AG65" s="132">
        <f t="shared" si="75"/>
        <v>426255.79131874919</v>
      </c>
      <c r="AH65" s="132">
        <f t="shared" si="75"/>
        <v>433915.35267100617</v>
      </c>
      <c r="AI65" s="132">
        <f t="shared" si="75"/>
        <v>435512.14843014488</v>
      </c>
      <c r="AJ65" s="132">
        <f t="shared" si="75"/>
        <v>442914.58875152975</v>
      </c>
      <c r="AK65" s="132">
        <f t="shared" si="75"/>
        <v>450111.4057306539</v>
      </c>
      <c r="AL65" s="132">
        <f t="shared" si="75"/>
        <v>455158.31112702464</v>
      </c>
      <c r="AM65" s="132">
        <f t="shared" si="75"/>
        <v>458115.02470682951</v>
      </c>
      <c r="AN65" s="84"/>
      <c r="AO65" s="83">
        <f>O65</f>
        <v>330779.78162490344</v>
      </c>
      <c r="AP65" s="83">
        <f>AA65</f>
        <v>405107.51424204838</v>
      </c>
      <c r="AQ65" s="83">
        <f>AM65</f>
        <v>458115.02470682951</v>
      </c>
      <c r="AR65" s="85"/>
    </row>
    <row r="66" spans="1:44" s="86" customFormat="1" ht="13.2" outlineLevel="1">
      <c r="A66" s="147" t="s">
        <v>167</v>
      </c>
      <c r="B66" s="126" t="s">
        <v>168</v>
      </c>
      <c r="C66" s="82"/>
      <c r="D66" s="133">
        <v>2.4088397790055249E-3</v>
      </c>
      <c r="E66" s="133">
        <v>2.4088397790055249E-3</v>
      </c>
      <c r="F66" s="133">
        <v>2.4088397790055249E-3</v>
      </c>
      <c r="G66" s="133">
        <v>2.4088397790055249E-3</v>
      </c>
      <c r="H66" s="133">
        <v>2.4088397790055249E-3</v>
      </c>
      <c r="I66" s="133">
        <v>2.4088397790055249E-3</v>
      </c>
      <c r="J66" s="133">
        <v>2.4088397790055249E-3</v>
      </c>
      <c r="K66" s="133">
        <v>2.4088397790055249E-3</v>
      </c>
      <c r="L66" s="133">
        <v>2.4088397790055249E-3</v>
      </c>
      <c r="M66" s="133">
        <v>2.4088397790055249E-3</v>
      </c>
      <c r="N66" s="133">
        <v>2.4088397790055249E-3</v>
      </c>
      <c r="O66" s="133">
        <v>2.4088397790055249E-3</v>
      </c>
      <c r="P66" s="133">
        <v>2.4088397790055249E-3</v>
      </c>
      <c r="Q66" s="133">
        <v>2.4088397790055249E-3</v>
      </c>
      <c r="R66" s="133">
        <v>2.4088397790055249E-3</v>
      </c>
      <c r="S66" s="133">
        <v>2.4088397790055249E-3</v>
      </c>
      <c r="T66" s="133">
        <v>2.4088397790055249E-3</v>
      </c>
      <c r="U66" s="133">
        <v>2.4088397790055249E-3</v>
      </c>
      <c r="V66" s="133">
        <v>2.4088397790055249E-3</v>
      </c>
      <c r="W66" s="133">
        <v>2.4088397790055249E-3</v>
      </c>
      <c r="X66" s="133">
        <v>2.4088397790055249E-3</v>
      </c>
      <c r="Y66" s="133">
        <v>2.4088397790055249E-3</v>
      </c>
      <c r="Z66" s="133">
        <v>2.4088397790055249E-3</v>
      </c>
      <c r="AA66" s="133">
        <v>2.4088397790055249E-3</v>
      </c>
      <c r="AB66" s="133">
        <v>2.4088397790055249E-3</v>
      </c>
      <c r="AC66" s="133">
        <v>2.4088397790055249E-3</v>
      </c>
      <c r="AD66" s="133">
        <v>2.4088397790055249E-3</v>
      </c>
      <c r="AE66" s="133">
        <v>2.4088397790055249E-3</v>
      </c>
      <c r="AF66" s="133">
        <v>2.4088397790055249E-3</v>
      </c>
      <c r="AG66" s="133">
        <v>2.4088397790055249E-3</v>
      </c>
      <c r="AH66" s="133">
        <v>2.4088397790055249E-3</v>
      </c>
      <c r="AI66" s="133">
        <v>2.4088397790055249E-3</v>
      </c>
      <c r="AJ66" s="133">
        <v>2.4088397790055249E-3</v>
      </c>
      <c r="AK66" s="133">
        <v>2.4088397790055249E-3</v>
      </c>
      <c r="AL66" s="133">
        <v>2.4088397790055249E-3</v>
      </c>
      <c r="AM66" s="133">
        <v>2.4088397790055249E-3</v>
      </c>
      <c r="AN66" s="84"/>
      <c r="AO66" s="134">
        <f>O66</f>
        <v>2.4088397790055249E-3</v>
      </c>
      <c r="AP66" s="134">
        <f>AA66</f>
        <v>2.4088397790055249E-3</v>
      </c>
      <c r="AQ66" s="134">
        <f>AM66</f>
        <v>2.4088397790055249E-3</v>
      </c>
      <c r="AR66" s="85"/>
    </row>
    <row r="67" spans="1:44" s="86" customFormat="1" ht="13.2" outlineLevel="1">
      <c r="A67" s="147" t="s">
        <v>169</v>
      </c>
      <c r="B67" s="126" t="s">
        <v>161</v>
      </c>
      <c r="C67" s="82"/>
      <c r="D67" s="132">
        <f>D65*D66</f>
        <v>454.42093308778391</v>
      </c>
      <c r="E67" s="132">
        <f t="shared" ref="E67:AM67" si="76">E65*E66</f>
        <v>499.50369292681262</v>
      </c>
      <c r="F67" s="132">
        <f t="shared" si="76"/>
        <v>553.79328727230779</v>
      </c>
      <c r="G67" s="132">
        <f t="shared" si="76"/>
        <v>602.82577899945443</v>
      </c>
      <c r="H67" s="132">
        <f t="shared" si="76"/>
        <v>610.4297298609124</v>
      </c>
      <c r="I67" s="132">
        <f t="shared" si="76"/>
        <v>650.99812413292079</v>
      </c>
      <c r="J67" s="132">
        <f t="shared" si="76"/>
        <v>687.27575590290326</v>
      </c>
      <c r="K67" s="132">
        <f t="shared" si="76"/>
        <v>704.14450663016396</v>
      </c>
      <c r="L67" s="132">
        <f t="shared" si="76"/>
        <v>733.13059132970909</v>
      </c>
      <c r="M67" s="132">
        <f t="shared" si="76"/>
        <v>759.7382283722693</v>
      </c>
      <c r="N67" s="132">
        <f t="shared" si="76"/>
        <v>780.90952681680881</v>
      </c>
      <c r="O67" s="132">
        <f t="shared" si="76"/>
        <v>796.79549606882813</v>
      </c>
      <c r="P67" s="132">
        <f t="shared" si="76"/>
        <v>793.45123812093721</v>
      </c>
      <c r="Q67" s="132">
        <f t="shared" si="76"/>
        <v>808.98882650339738</v>
      </c>
      <c r="R67" s="132">
        <f t="shared" si="76"/>
        <v>833.48929034668845</v>
      </c>
      <c r="S67" s="132">
        <f t="shared" si="76"/>
        <v>857.30918574988823</v>
      </c>
      <c r="T67" s="132">
        <f t="shared" si="76"/>
        <v>852.28399197752333</v>
      </c>
      <c r="U67" s="132">
        <f t="shared" si="76"/>
        <v>875.58181233542211</v>
      </c>
      <c r="V67" s="132">
        <f t="shared" si="76"/>
        <v>898.23247101671257</v>
      </c>
      <c r="W67" s="132">
        <f t="shared" si="76"/>
        <v>906.16223202745141</v>
      </c>
      <c r="X67" s="132">
        <f t="shared" si="76"/>
        <v>927.9634346061855</v>
      </c>
      <c r="Y67" s="132">
        <f t="shared" si="76"/>
        <v>949.15904822439916</v>
      </c>
      <c r="Z67" s="132">
        <f t="shared" si="76"/>
        <v>965.06865722860175</v>
      </c>
      <c r="AA67" s="132">
        <f t="shared" si="76"/>
        <v>975.8390950802933</v>
      </c>
      <c r="AB67" s="132">
        <f t="shared" si="76"/>
        <v>967.52140382652829</v>
      </c>
      <c r="AC67" s="132">
        <f t="shared" si="76"/>
        <v>978.22370982827749</v>
      </c>
      <c r="AD67" s="132">
        <f t="shared" si="76"/>
        <v>998.02320469032202</v>
      </c>
      <c r="AE67" s="132">
        <f t="shared" si="76"/>
        <v>1017.2727135839764</v>
      </c>
      <c r="AF67" s="132">
        <f t="shared" si="76"/>
        <v>1007.8040884828868</v>
      </c>
      <c r="AG67" s="132">
        <f t="shared" si="76"/>
        <v>1026.781906160081</v>
      </c>
      <c r="AH67" s="132">
        <f t="shared" si="76"/>
        <v>1045.2325622351309</v>
      </c>
      <c r="AI67" s="132">
        <f t="shared" si="76"/>
        <v>1049.0789873786916</v>
      </c>
      <c r="AJ67" s="132">
        <f t="shared" si="76"/>
        <v>1066.9102800865578</v>
      </c>
      <c r="AK67" s="132">
        <f t="shared" si="76"/>
        <v>1084.2462591080946</v>
      </c>
      <c r="AL67" s="132">
        <f t="shared" si="76"/>
        <v>1096.40344558775</v>
      </c>
      <c r="AM67" s="132">
        <f t="shared" si="76"/>
        <v>1103.5256948739097</v>
      </c>
      <c r="AN67" s="84"/>
      <c r="AO67" s="83">
        <f>O67</f>
        <v>796.79549606882813</v>
      </c>
      <c r="AP67" s="83">
        <f>AA67</f>
        <v>975.8390950802933</v>
      </c>
      <c r="AQ67" s="83">
        <f>AM67</f>
        <v>1103.5256948739097</v>
      </c>
      <c r="AR67" s="85"/>
    </row>
    <row r="68" spans="1:44" s="64" customFormat="1" ht="13.2" outlineLevel="1">
      <c r="A68" s="147" t="s">
        <v>170</v>
      </c>
      <c r="B68" s="126" t="s">
        <v>168</v>
      </c>
      <c r="C68" s="82"/>
      <c r="D68" s="133">
        <v>0.24</v>
      </c>
      <c r="E68" s="133">
        <v>0.24</v>
      </c>
      <c r="F68" s="133">
        <v>0.24</v>
      </c>
      <c r="G68" s="133">
        <v>0.24</v>
      </c>
      <c r="H68" s="133">
        <v>0.24</v>
      </c>
      <c r="I68" s="133">
        <v>0.24</v>
      </c>
      <c r="J68" s="133">
        <v>0.24</v>
      </c>
      <c r="K68" s="133">
        <v>0.24</v>
      </c>
      <c r="L68" s="133">
        <v>0.24</v>
      </c>
      <c r="M68" s="133">
        <v>0.24</v>
      </c>
      <c r="N68" s="133">
        <v>0.24</v>
      </c>
      <c r="O68" s="133">
        <v>0.24</v>
      </c>
      <c r="P68" s="133">
        <v>0.24</v>
      </c>
      <c r="Q68" s="133">
        <v>0.24</v>
      </c>
      <c r="R68" s="133">
        <v>0.24</v>
      </c>
      <c r="S68" s="133">
        <v>0.24</v>
      </c>
      <c r="T68" s="133">
        <v>0.24</v>
      </c>
      <c r="U68" s="133">
        <v>0.24</v>
      </c>
      <c r="V68" s="133">
        <v>0.24</v>
      </c>
      <c r="W68" s="133">
        <v>0.24</v>
      </c>
      <c r="X68" s="133">
        <v>0.24</v>
      </c>
      <c r="Y68" s="133">
        <v>0.24</v>
      </c>
      <c r="Z68" s="133">
        <v>0.24</v>
      </c>
      <c r="AA68" s="133">
        <v>0.24</v>
      </c>
      <c r="AB68" s="133">
        <v>0.24</v>
      </c>
      <c r="AC68" s="133">
        <v>0.24</v>
      </c>
      <c r="AD68" s="133">
        <v>0.24</v>
      </c>
      <c r="AE68" s="133">
        <v>0.24</v>
      </c>
      <c r="AF68" s="133">
        <v>0.24</v>
      </c>
      <c r="AG68" s="133">
        <v>0.24</v>
      </c>
      <c r="AH68" s="133">
        <v>0.24</v>
      </c>
      <c r="AI68" s="133">
        <v>0.24</v>
      </c>
      <c r="AJ68" s="133">
        <v>0.24</v>
      </c>
      <c r="AK68" s="133">
        <v>0.24</v>
      </c>
      <c r="AL68" s="133">
        <v>0.24</v>
      </c>
      <c r="AM68" s="133">
        <v>0.24</v>
      </c>
      <c r="AN68" s="123"/>
      <c r="AO68" s="135">
        <f>AVERAGE(D68:O68)</f>
        <v>0.24000000000000007</v>
      </c>
      <c r="AP68" s="135">
        <f>AVERAGE(P68:AA68)</f>
        <v>0.24000000000000007</v>
      </c>
      <c r="AQ68" s="135">
        <f>AVERAGE(AB68:AM68)</f>
        <v>0.24000000000000007</v>
      </c>
      <c r="AR68" s="124"/>
    </row>
    <row r="69" spans="1:44" s="64" customFormat="1" ht="13.2" outlineLevel="1">
      <c r="A69" s="147" t="s">
        <v>171</v>
      </c>
      <c r="B69" s="126" t="s">
        <v>168</v>
      </c>
      <c r="C69" s="82"/>
      <c r="D69" s="133">
        <v>0.15</v>
      </c>
      <c r="E69" s="133">
        <v>0.15</v>
      </c>
      <c r="F69" s="133">
        <v>0.15</v>
      </c>
      <c r="G69" s="133">
        <v>0.15</v>
      </c>
      <c r="H69" s="133">
        <v>0.15</v>
      </c>
      <c r="I69" s="133">
        <v>0.15</v>
      </c>
      <c r="J69" s="133">
        <v>0.15</v>
      </c>
      <c r="K69" s="133">
        <v>0.15</v>
      </c>
      <c r="L69" s="133">
        <v>0.15</v>
      </c>
      <c r="M69" s="133">
        <v>0.15</v>
      </c>
      <c r="N69" s="133">
        <v>0.15</v>
      </c>
      <c r="O69" s="133">
        <v>0.15</v>
      </c>
      <c r="P69" s="133">
        <v>0.15</v>
      </c>
      <c r="Q69" s="133">
        <v>0.15</v>
      </c>
      <c r="R69" s="133">
        <v>0.15</v>
      </c>
      <c r="S69" s="133">
        <v>0.15</v>
      </c>
      <c r="T69" s="133">
        <v>0.15</v>
      </c>
      <c r="U69" s="133">
        <v>0.15</v>
      </c>
      <c r="V69" s="133">
        <v>0.15</v>
      </c>
      <c r="W69" s="133">
        <v>0.15</v>
      </c>
      <c r="X69" s="133">
        <v>0.15</v>
      </c>
      <c r="Y69" s="133">
        <v>0.15</v>
      </c>
      <c r="Z69" s="133">
        <v>0.15</v>
      </c>
      <c r="AA69" s="133">
        <v>0.15</v>
      </c>
      <c r="AB69" s="133">
        <v>0.15</v>
      </c>
      <c r="AC69" s="133">
        <v>0.15</v>
      </c>
      <c r="AD69" s="133">
        <v>0.15</v>
      </c>
      <c r="AE69" s="133">
        <v>0.15</v>
      </c>
      <c r="AF69" s="133">
        <v>0.15</v>
      </c>
      <c r="AG69" s="133">
        <v>0.15</v>
      </c>
      <c r="AH69" s="133">
        <v>0.15</v>
      </c>
      <c r="AI69" s="133">
        <v>0.15</v>
      </c>
      <c r="AJ69" s="133">
        <v>0.15</v>
      </c>
      <c r="AK69" s="133">
        <v>0.15</v>
      </c>
      <c r="AL69" s="133">
        <v>0.15</v>
      </c>
      <c r="AM69" s="133">
        <v>0.15</v>
      </c>
      <c r="AN69" s="123"/>
      <c r="AO69" s="135">
        <f t="shared" ref="AO69:AO70" si="77">AVERAGE(D69:O69)</f>
        <v>0.14999999999999997</v>
      </c>
      <c r="AP69" s="135">
        <f t="shared" ref="AP69:AP70" si="78">AVERAGE(P69:AA69)</f>
        <v>0.14999999999999997</v>
      </c>
      <c r="AQ69" s="135">
        <f t="shared" ref="AQ69:AQ70" si="79">AVERAGE(AB69:AM69)</f>
        <v>0.14999999999999997</v>
      </c>
      <c r="AR69" s="124"/>
    </row>
    <row r="70" spans="1:44" s="64" customFormat="1" ht="13.2" outlineLevel="1">
      <c r="A70" s="147" t="s">
        <v>172</v>
      </c>
      <c r="B70" s="82" t="s">
        <v>168</v>
      </c>
      <c r="C70" s="82"/>
      <c r="D70" s="133">
        <v>1.7679558011049725E-2</v>
      </c>
      <c r="E70" s="133">
        <v>1.7679558011049725E-2</v>
      </c>
      <c r="F70" s="133">
        <v>1.7679558011049725E-2</v>
      </c>
      <c r="G70" s="133">
        <v>1.7679558011049725E-2</v>
      </c>
      <c r="H70" s="133">
        <v>1.7679558011049725E-2</v>
      </c>
      <c r="I70" s="133">
        <v>1.7679558011049725E-2</v>
      </c>
      <c r="J70" s="133">
        <v>1.7679558011049725E-2</v>
      </c>
      <c r="K70" s="133">
        <v>1.7679558011049725E-2</v>
      </c>
      <c r="L70" s="133">
        <v>1.7679558011049725E-2</v>
      </c>
      <c r="M70" s="133">
        <v>1.7679558011049725E-2</v>
      </c>
      <c r="N70" s="133">
        <v>1.7679558011049725E-2</v>
      </c>
      <c r="O70" s="133">
        <v>1.7679558011049725E-2</v>
      </c>
      <c r="P70" s="133">
        <v>1.7679558011049725E-2</v>
      </c>
      <c r="Q70" s="133">
        <v>1.7679558011049725E-2</v>
      </c>
      <c r="R70" s="133">
        <v>1.7679558011049725E-2</v>
      </c>
      <c r="S70" s="133">
        <v>1.7679558011049725E-2</v>
      </c>
      <c r="T70" s="133">
        <v>1.7679558011049725E-2</v>
      </c>
      <c r="U70" s="133">
        <v>1.7679558011049725E-2</v>
      </c>
      <c r="V70" s="133">
        <v>1.7679558011049725E-2</v>
      </c>
      <c r="W70" s="133">
        <v>1.7679558011049725E-2</v>
      </c>
      <c r="X70" s="133">
        <v>1.7679558011049725E-2</v>
      </c>
      <c r="Y70" s="133">
        <v>1.7679558011049725E-2</v>
      </c>
      <c r="Z70" s="133">
        <v>1.7679558011049725E-2</v>
      </c>
      <c r="AA70" s="133">
        <v>1.7679558011049725E-2</v>
      </c>
      <c r="AB70" s="133">
        <v>1.7679558011049725E-2</v>
      </c>
      <c r="AC70" s="133">
        <v>1.7679558011049725E-2</v>
      </c>
      <c r="AD70" s="133">
        <v>1.7679558011049725E-2</v>
      </c>
      <c r="AE70" s="133">
        <v>1.7679558011049725E-2</v>
      </c>
      <c r="AF70" s="133">
        <v>1.7679558011049725E-2</v>
      </c>
      <c r="AG70" s="133">
        <v>1.7679558011049725E-2</v>
      </c>
      <c r="AH70" s="133">
        <v>1.7679558011049725E-2</v>
      </c>
      <c r="AI70" s="133">
        <v>1.7679558011049725E-2</v>
      </c>
      <c r="AJ70" s="133">
        <v>1.7679558011049725E-2</v>
      </c>
      <c r="AK70" s="133">
        <v>1.7679558011049725E-2</v>
      </c>
      <c r="AL70" s="133">
        <v>1.7679558011049725E-2</v>
      </c>
      <c r="AM70" s="133">
        <v>1.7679558011049725E-2</v>
      </c>
      <c r="AN70" s="123"/>
      <c r="AO70" s="135">
        <f t="shared" si="77"/>
        <v>1.7679558011049725E-2</v>
      </c>
      <c r="AP70" s="135">
        <f t="shared" si="78"/>
        <v>1.7679558011049725E-2</v>
      </c>
      <c r="AQ70" s="135">
        <f t="shared" si="79"/>
        <v>1.7679558011049725E-2</v>
      </c>
      <c r="AR70" s="124"/>
    </row>
    <row r="71" spans="1:44" s="64" customFormat="1" ht="13.2" outlineLevel="1">
      <c r="A71" s="147" t="s">
        <v>191</v>
      </c>
      <c r="B71" s="126" t="s">
        <v>161</v>
      </c>
      <c r="C71" s="82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3"/>
      <c r="AO71" s="83" t="e">
        <f>AVERAGE(D71:O71)</f>
        <v>#DIV/0!</v>
      </c>
      <c r="AP71" s="83" t="e">
        <f>AVERAGE(P71:AA71)</f>
        <v>#DIV/0!</v>
      </c>
      <c r="AQ71" s="83" t="e">
        <f>AVERAGE(AB71:AM71)</f>
        <v>#DIV/0!</v>
      </c>
      <c r="AR71" s="124"/>
    </row>
    <row r="72" spans="1:44" s="64" customFormat="1" ht="13.2" outlineLevel="1">
      <c r="A72" s="147" t="s">
        <v>173</v>
      </c>
      <c r="B72" s="126" t="s">
        <v>161</v>
      </c>
      <c r="C72" s="125">
        <v>-3200</v>
      </c>
      <c r="D72" s="132">
        <f t="shared" ref="D72:AM72" si="80">-D65*D70</f>
        <v>-3335.1995089011666</v>
      </c>
      <c r="E72" s="136">
        <f t="shared" si="80"/>
        <v>-3666.0821499215608</v>
      </c>
      <c r="F72" s="136">
        <f t="shared" si="80"/>
        <v>-4064.5378882371215</v>
      </c>
      <c r="G72" s="136">
        <f t="shared" si="80"/>
        <v>-4424.409387151959</v>
      </c>
      <c r="H72" s="136">
        <f t="shared" si="80"/>
        <v>-4480.2182008140362</v>
      </c>
      <c r="I72" s="136">
        <f t="shared" si="80"/>
        <v>-4777.9678835443738</v>
      </c>
      <c r="J72" s="136">
        <f t="shared" si="80"/>
        <v>-5044.2257313974551</v>
      </c>
      <c r="K72" s="136">
        <f t="shared" si="80"/>
        <v>-5168.0330761846899</v>
      </c>
      <c r="L72" s="136">
        <f t="shared" si="80"/>
        <v>-5380.7749822363976</v>
      </c>
      <c r="M72" s="136">
        <f t="shared" si="80"/>
        <v>-5576.0603917230783</v>
      </c>
      <c r="N72" s="136">
        <f t="shared" si="80"/>
        <v>-5731.446068380249</v>
      </c>
      <c r="O72" s="136">
        <f t="shared" si="80"/>
        <v>-5848.0403381198403</v>
      </c>
      <c r="P72" s="136">
        <f t="shared" si="80"/>
        <v>-5823.4953256582548</v>
      </c>
      <c r="Q72" s="136">
        <f t="shared" si="80"/>
        <v>-5937.5326715845677</v>
      </c>
      <c r="R72" s="136">
        <f t="shared" si="80"/>
        <v>-6117.3525897004665</v>
      </c>
      <c r="S72" s="136">
        <f t="shared" si="80"/>
        <v>-6292.1775100909226</v>
      </c>
      <c r="T72" s="136">
        <f t="shared" si="80"/>
        <v>-6255.2953539634746</v>
      </c>
      <c r="U72" s="136">
        <f t="shared" si="80"/>
        <v>-6426.2885309021813</v>
      </c>
      <c r="V72" s="136">
        <f t="shared" si="80"/>
        <v>-6592.5318973703679</v>
      </c>
      <c r="W72" s="136">
        <f t="shared" si="80"/>
        <v>-6650.7319781831302</v>
      </c>
      <c r="X72" s="136">
        <f t="shared" si="80"/>
        <v>-6810.7408044490676</v>
      </c>
      <c r="Y72" s="136">
        <f t="shared" si="80"/>
        <v>-6966.3049410965086</v>
      </c>
      <c r="Z72" s="136">
        <f t="shared" si="80"/>
        <v>-7083.072713604417</v>
      </c>
      <c r="AA72" s="136">
        <f t="shared" si="80"/>
        <v>-7162.1217987544469</v>
      </c>
      <c r="AB72" s="136">
        <f t="shared" si="80"/>
        <v>-7101.0745234974556</v>
      </c>
      <c r="AC72" s="136">
        <f t="shared" si="80"/>
        <v>-7179.6235583726793</v>
      </c>
      <c r="AD72" s="136">
        <f t="shared" si="80"/>
        <v>-7324.9409518555749</v>
      </c>
      <c r="AE72" s="136">
        <f t="shared" si="80"/>
        <v>-7466.2217510750561</v>
      </c>
      <c r="AF72" s="136">
        <f t="shared" si="80"/>
        <v>-7396.7272549202698</v>
      </c>
      <c r="AG72" s="136">
        <f t="shared" si="80"/>
        <v>-7536.0139901657321</v>
      </c>
      <c r="AH72" s="136">
        <f t="shared" si="80"/>
        <v>-7671.4316494321538</v>
      </c>
      <c r="AI72" s="136">
        <f t="shared" si="80"/>
        <v>-7699.6622926876453</v>
      </c>
      <c r="AJ72" s="136">
        <f t="shared" si="80"/>
        <v>-7830.5341657729023</v>
      </c>
      <c r="AK72" s="136">
        <f t="shared" si="80"/>
        <v>-7957.7707090502354</v>
      </c>
      <c r="AL72" s="136">
        <f t="shared" si="80"/>
        <v>-8046.9977657816517</v>
      </c>
      <c r="AM72" s="136">
        <f t="shared" si="80"/>
        <v>-8099.2711550378708</v>
      </c>
      <c r="AN72" s="123"/>
      <c r="AO72" s="83">
        <f>O72</f>
        <v>-5848.0403381198403</v>
      </c>
      <c r="AP72" s="83">
        <f>AA72</f>
        <v>-7162.1217987544469</v>
      </c>
      <c r="AQ72" s="83">
        <f>AM72</f>
        <v>-8099.2711550378708</v>
      </c>
      <c r="AR72" s="124"/>
    </row>
    <row r="73" spans="1:44" s="64" customFormat="1" ht="13.2" outlineLevel="1">
      <c r="A73" s="147" t="s">
        <v>174</v>
      </c>
      <c r="B73" s="126" t="s">
        <v>161</v>
      </c>
      <c r="C73" s="82"/>
      <c r="D73" s="132">
        <f t="shared" ref="D73:AM73" si="81">(C65+D65)/2*D68/12*(1-2/102)</f>
        <v>3623.9923747276689</v>
      </c>
      <c r="E73" s="132">
        <f t="shared" si="81"/>
        <v>3882.4509198741216</v>
      </c>
      <c r="F73" s="132">
        <f t="shared" si="81"/>
        <v>4286.8940775328465</v>
      </c>
      <c r="G73" s="132">
        <f t="shared" si="81"/>
        <v>4707.4125516097538</v>
      </c>
      <c r="H73" s="132">
        <f t="shared" si="81"/>
        <v>4937.9215484737897</v>
      </c>
      <c r="I73" s="132">
        <f t="shared" si="81"/>
        <v>5133.9818666325737</v>
      </c>
      <c r="J73" s="132">
        <f t="shared" si="81"/>
        <v>5446.7433955406577</v>
      </c>
      <c r="K73" s="132">
        <f t="shared" si="81"/>
        <v>5663.0479294496572</v>
      </c>
      <c r="L73" s="132">
        <f t="shared" si="81"/>
        <v>5849.6760372984581</v>
      </c>
      <c r="M73" s="132">
        <f t="shared" si="81"/>
        <v>6075.9411847017918</v>
      </c>
      <c r="N73" s="132">
        <f t="shared" si="81"/>
        <v>6270.4003347999442</v>
      </c>
      <c r="O73" s="132">
        <f t="shared" si="81"/>
        <v>6421.2225477221691</v>
      </c>
      <c r="P73" s="132">
        <f t="shared" si="81"/>
        <v>6472.2670194357688</v>
      </c>
      <c r="Q73" s="132">
        <f t="shared" si="81"/>
        <v>6521.8935891573237</v>
      </c>
      <c r="R73" s="132">
        <f t="shared" si="81"/>
        <v>6684.8475254062214</v>
      </c>
      <c r="S73" s="132">
        <f t="shared" si="81"/>
        <v>6881.5102575436304</v>
      </c>
      <c r="T73" s="132">
        <f t="shared" si="81"/>
        <v>6958.0042536576148</v>
      </c>
      <c r="U73" s="132">
        <f t="shared" si="81"/>
        <v>7032.373416546212</v>
      </c>
      <c r="V73" s="132">
        <f t="shared" si="81"/>
        <v>7219.3826517075086</v>
      </c>
      <c r="W73" s="132">
        <f t="shared" si="81"/>
        <v>7343.8442447156349</v>
      </c>
      <c r="X73" s="132">
        <f t="shared" si="81"/>
        <v>7464.8485712513093</v>
      </c>
      <c r="Y73" s="132">
        <f t="shared" si="81"/>
        <v>7639.8446076708005</v>
      </c>
      <c r="Z73" s="132">
        <f t="shared" si="81"/>
        <v>7790.861996019813</v>
      </c>
      <c r="AA73" s="132">
        <f t="shared" si="81"/>
        <v>7899.4491627970401</v>
      </c>
      <c r="AB73" s="132">
        <f t="shared" si="81"/>
        <v>7909.431784091893</v>
      </c>
      <c r="AC73" s="132">
        <f t="shared" si="81"/>
        <v>7919.1371103507781</v>
      </c>
      <c r="AD73" s="132">
        <f t="shared" si="81"/>
        <v>8043.2787265665256</v>
      </c>
      <c r="AE73" s="132">
        <f t="shared" si="81"/>
        <v>8202.2072586717022</v>
      </c>
      <c r="AF73" s="132">
        <f t="shared" si="81"/>
        <v>8242.0152269765731</v>
      </c>
      <c r="AG73" s="132">
        <f t="shared" si="81"/>
        <v>8280.7174183840871</v>
      </c>
      <c r="AH73" s="132">
        <f t="shared" si="81"/>
        <v>8433.0504312721096</v>
      </c>
      <c r="AI73" s="132">
        <f t="shared" si="81"/>
        <v>8523.7990304034411</v>
      </c>
      <c r="AJ73" s="132">
        <f t="shared" si="81"/>
        <v>8612.0268351144568</v>
      </c>
      <c r="AK73" s="132">
        <f t="shared" si="81"/>
        <v>8755.1568086488569</v>
      </c>
      <c r="AL73" s="132">
        <f t="shared" si="81"/>
        <v>8875.1933025262588</v>
      </c>
      <c r="AM73" s="132">
        <f t="shared" si="81"/>
        <v>8953.6601552338634</v>
      </c>
      <c r="AN73" s="123"/>
      <c r="AO73" s="83">
        <f>SUM(D73:O73)</f>
        <v>62299.684768363426</v>
      </c>
      <c r="AP73" s="83">
        <f>SUM(P73:AA73)</f>
        <v>85909.127295908867</v>
      </c>
      <c r="AQ73" s="83">
        <f t="shared" ref="AQ73:AQ79" si="82">SUM(AB73:AM73)</f>
        <v>100749.67408824056</v>
      </c>
      <c r="AR73" s="124"/>
    </row>
    <row r="74" spans="1:44" s="64" customFormat="1" ht="13.2" outlineLevel="1">
      <c r="A74" s="147" t="s">
        <v>175</v>
      </c>
      <c r="B74" s="126" t="s">
        <v>161</v>
      </c>
      <c r="C74" s="82"/>
      <c r="D74" s="132">
        <f t="shared" ref="D74:AM74" si="83">-(C65+D65)/2*D69/12</f>
        <v>-2310.2951388888891</v>
      </c>
      <c r="E74" s="132">
        <f t="shared" si="83"/>
        <v>-2475.0624614197527</v>
      </c>
      <c r="F74" s="132">
        <f t="shared" si="83"/>
        <v>-2732.8949744271899</v>
      </c>
      <c r="G74" s="132">
        <f t="shared" si="83"/>
        <v>-3000.9755016512177</v>
      </c>
      <c r="H74" s="132">
        <f t="shared" si="83"/>
        <v>-3147.924987152041</v>
      </c>
      <c r="I74" s="132">
        <f t="shared" si="83"/>
        <v>-3272.9134399782652</v>
      </c>
      <c r="J74" s="132">
        <f t="shared" si="83"/>
        <v>-3472.298914657169</v>
      </c>
      <c r="K74" s="132">
        <f t="shared" si="83"/>
        <v>-3610.1930550241564</v>
      </c>
      <c r="L74" s="132">
        <f t="shared" si="83"/>
        <v>-3729.1684737777668</v>
      </c>
      <c r="M74" s="132">
        <f t="shared" si="83"/>
        <v>-3873.4125052473919</v>
      </c>
      <c r="N74" s="132">
        <f t="shared" si="83"/>
        <v>-3997.3802134349648</v>
      </c>
      <c r="O74" s="132">
        <f t="shared" si="83"/>
        <v>-4093.5293741728824</v>
      </c>
      <c r="P74" s="132">
        <f t="shared" si="83"/>
        <v>-4126.0702248903026</v>
      </c>
      <c r="Q74" s="132">
        <f t="shared" si="83"/>
        <v>-4157.7071630877945</v>
      </c>
      <c r="R74" s="132">
        <f t="shared" si="83"/>
        <v>-4261.590297446467</v>
      </c>
      <c r="S74" s="132">
        <f t="shared" si="83"/>
        <v>-4386.9627891840646</v>
      </c>
      <c r="T74" s="132">
        <f t="shared" si="83"/>
        <v>-4435.7277117067297</v>
      </c>
      <c r="U74" s="132">
        <f t="shared" si="83"/>
        <v>-4483.1380530482102</v>
      </c>
      <c r="V74" s="132">
        <f t="shared" si="83"/>
        <v>-4602.3564404635372</v>
      </c>
      <c r="W74" s="132">
        <f t="shared" si="83"/>
        <v>-4681.7007060062169</v>
      </c>
      <c r="X74" s="132">
        <f t="shared" si="83"/>
        <v>-4758.8409641727103</v>
      </c>
      <c r="Y74" s="132">
        <f t="shared" si="83"/>
        <v>-4870.4009373901354</v>
      </c>
      <c r="Z74" s="132">
        <f t="shared" si="83"/>
        <v>-4966.6745224626311</v>
      </c>
      <c r="AA74" s="132">
        <f t="shared" si="83"/>
        <v>-5035.8988412831141</v>
      </c>
      <c r="AB74" s="132">
        <f t="shared" si="83"/>
        <v>-5042.2627623585822</v>
      </c>
      <c r="AC74" s="132">
        <f t="shared" si="83"/>
        <v>-5048.4499078486215</v>
      </c>
      <c r="AD74" s="132">
        <f t="shared" si="83"/>
        <v>-5127.59018818616</v>
      </c>
      <c r="AE74" s="132">
        <f t="shared" si="83"/>
        <v>-5228.9071274032112</v>
      </c>
      <c r="AF74" s="132">
        <f t="shared" si="83"/>
        <v>-5254.2847071975657</v>
      </c>
      <c r="AG74" s="132">
        <f t="shared" si="83"/>
        <v>-5278.9573542198559</v>
      </c>
      <c r="AH74" s="132">
        <f t="shared" si="83"/>
        <v>-5376.0696499359701</v>
      </c>
      <c r="AI74" s="132">
        <f t="shared" si="83"/>
        <v>-5433.9218818821946</v>
      </c>
      <c r="AJ74" s="132">
        <f t="shared" si="83"/>
        <v>-5490.1671073854668</v>
      </c>
      <c r="AK74" s="132">
        <f t="shared" si="83"/>
        <v>-5581.4124655136475</v>
      </c>
      <c r="AL74" s="132">
        <f t="shared" si="83"/>
        <v>-5657.9357303604911</v>
      </c>
      <c r="AM74" s="132">
        <f t="shared" si="83"/>
        <v>-5707.9583489615879</v>
      </c>
      <c r="AN74" s="123"/>
      <c r="AO74" s="83">
        <f>SUM(D74:O74)</f>
        <v>-39716.049039831683</v>
      </c>
      <c r="AP74" s="83">
        <f>SUM(P74:AA74)</f>
        <v>-54767.068651141912</v>
      </c>
      <c r="AQ74" s="83">
        <f t="shared" si="82"/>
        <v>-64227.917231253363</v>
      </c>
      <c r="AR74" s="124"/>
    </row>
    <row r="75" spans="1:44" s="64" customFormat="1" ht="13.2" outlineLevel="1">
      <c r="A75" s="147" t="s">
        <v>176</v>
      </c>
      <c r="B75" s="126" t="s">
        <v>161</v>
      </c>
      <c r="C75" s="82"/>
      <c r="D75" s="131">
        <f t="shared" ref="D75:AM75" si="84">(D72-C72)</f>
        <v>-135.19950890116661</v>
      </c>
      <c r="E75" s="131">
        <f t="shared" si="84"/>
        <v>-330.8826410203942</v>
      </c>
      <c r="F75" s="131">
        <f t="shared" si="84"/>
        <v>-398.45573831556067</v>
      </c>
      <c r="G75" s="131">
        <f t="shared" si="84"/>
        <v>-359.8714989148375</v>
      </c>
      <c r="H75" s="131">
        <f t="shared" si="84"/>
        <v>-55.808813662077227</v>
      </c>
      <c r="I75" s="131">
        <f t="shared" si="84"/>
        <v>-297.74968273033755</v>
      </c>
      <c r="J75" s="131">
        <f t="shared" si="84"/>
        <v>-266.25784785308133</v>
      </c>
      <c r="K75" s="131">
        <f t="shared" si="84"/>
        <v>-123.8073447872348</v>
      </c>
      <c r="L75" s="131">
        <f t="shared" si="84"/>
        <v>-212.7419060517077</v>
      </c>
      <c r="M75" s="131">
        <f t="shared" si="84"/>
        <v>-195.28540948668069</v>
      </c>
      <c r="N75" s="131">
        <f t="shared" si="84"/>
        <v>-155.38567665717073</v>
      </c>
      <c r="O75" s="131">
        <f t="shared" si="84"/>
        <v>-116.59426973959125</v>
      </c>
      <c r="P75" s="131">
        <f t="shared" si="84"/>
        <v>24.545012461585429</v>
      </c>
      <c r="Q75" s="131">
        <f t="shared" si="84"/>
        <v>-114.03734592631281</v>
      </c>
      <c r="R75" s="131">
        <f t="shared" si="84"/>
        <v>-179.81991811589887</v>
      </c>
      <c r="S75" s="131">
        <f t="shared" si="84"/>
        <v>-174.8249203904561</v>
      </c>
      <c r="T75" s="131">
        <f t="shared" si="84"/>
        <v>36.88215612744807</v>
      </c>
      <c r="U75" s="131">
        <f t="shared" si="84"/>
        <v>-170.99317693870671</v>
      </c>
      <c r="V75" s="131">
        <f t="shared" si="84"/>
        <v>-166.24336646818665</v>
      </c>
      <c r="W75" s="131">
        <f t="shared" si="84"/>
        <v>-58.20008081276228</v>
      </c>
      <c r="X75" s="131">
        <f t="shared" si="84"/>
        <v>-160.00882626593739</v>
      </c>
      <c r="Y75" s="131">
        <f t="shared" si="84"/>
        <v>-155.56413664744105</v>
      </c>
      <c r="Z75" s="131">
        <f t="shared" si="84"/>
        <v>-116.76777250790838</v>
      </c>
      <c r="AA75" s="131">
        <f t="shared" si="84"/>
        <v>-79.049085150029896</v>
      </c>
      <c r="AB75" s="131">
        <f t="shared" si="84"/>
        <v>61.04727525699127</v>
      </c>
      <c r="AC75" s="131">
        <f t="shared" si="84"/>
        <v>-78.549034875223697</v>
      </c>
      <c r="AD75" s="131">
        <f t="shared" si="84"/>
        <v>-145.31739348289557</v>
      </c>
      <c r="AE75" s="131">
        <f t="shared" si="84"/>
        <v>-141.2807992194812</v>
      </c>
      <c r="AF75" s="131">
        <f t="shared" si="84"/>
        <v>69.494496154786248</v>
      </c>
      <c r="AG75" s="131">
        <f t="shared" si="84"/>
        <v>-139.2867352454623</v>
      </c>
      <c r="AH75" s="131">
        <f t="shared" si="84"/>
        <v>-135.41765926642165</v>
      </c>
      <c r="AI75" s="131">
        <f t="shared" si="84"/>
        <v>-28.230643255491486</v>
      </c>
      <c r="AJ75" s="131">
        <f t="shared" si="84"/>
        <v>-130.87187308525699</v>
      </c>
      <c r="AK75" s="131">
        <f t="shared" si="84"/>
        <v>-127.23654327733311</v>
      </c>
      <c r="AL75" s="131">
        <f t="shared" si="84"/>
        <v>-89.227056731416269</v>
      </c>
      <c r="AM75" s="131">
        <f t="shared" si="84"/>
        <v>-52.273389256219161</v>
      </c>
      <c r="AN75" s="123"/>
      <c r="AO75" s="83">
        <f t="shared" ref="AO75" si="85">SUM(D75:O75)</f>
        <v>-2648.0403381198403</v>
      </c>
      <c r="AP75" s="83">
        <f t="shared" ref="AP75" si="86">SUM(P75:AA75)</f>
        <v>-1314.0814606346066</v>
      </c>
      <c r="AQ75" s="83">
        <f t="shared" si="82"/>
        <v>-937.14935628342391</v>
      </c>
      <c r="AR75" s="124"/>
    </row>
    <row r="76" spans="1:44" s="64" customFormat="1" ht="13.2" outlineLevel="1">
      <c r="A76" s="147" t="s">
        <v>192</v>
      </c>
      <c r="B76" s="126" t="s">
        <v>161</v>
      </c>
      <c r="C76" s="82"/>
      <c r="D76" s="131">
        <f>D71*(AVERAGE(C65:D65)/D61)*(1-2/102)</f>
        <v>0</v>
      </c>
      <c r="E76" s="131">
        <f t="shared" ref="E76:AM76" si="87">E71*(AVERAGE(D65:E65)/E61)*(1-2/102)</f>
        <v>0</v>
      </c>
      <c r="F76" s="131">
        <f t="shared" si="87"/>
        <v>0</v>
      </c>
      <c r="G76" s="131">
        <f t="shared" si="87"/>
        <v>0</v>
      </c>
      <c r="H76" s="131">
        <f t="shared" si="87"/>
        <v>0</v>
      </c>
      <c r="I76" s="131">
        <f t="shared" si="87"/>
        <v>0</v>
      </c>
      <c r="J76" s="131">
        <f t="shared" si="87"/>
        <v>0</v>
      </c>
      <c r="K76" s="131">
        <f t="shared" si="87"/>
        <v>0</v>
      </c>
      <c r="L76" s="131">
        <f t="shared" si="87"/>
        <v>0</v>
      </c>
      <c r="M76" s="131">
        <f t="shared" si="87"/>
        <v>0</v>
      </c>
      <c r="N76" s="131">
        <f t="shared" si="87"/>
        <v>0</v>
      </c>
      <c r="O76" s="131">
        <f t="shared" si="87"/>
        <v>0</v>
      </c>
      <c r="P76" s="131">
        <f t="shared" si="87"/>
        <v>0</v>
      </c>
      <c r="Q76" s="131">
        <f t="shared" si="87"/>
        <v>0</v>
      </c>
      <c r="R76" s="131">
        <f t="shared" si="87"/>
        <v>0</v>
      </c>
      <c r="S76" s="131">
        <f t="shared" si="87"/>
        <v>0</v>
      </c>
      <c r="T76" s="131">
        <f t="shared" si="87"/>
        <v>0</v>
      </c>
      <c r="U76" s="131">
        <f t="shared" si="87"/>
        <v>0</v>
      </c>
      <c r="V76" s="131">
        <f t="shared" si="87"/>
        <v>0</v>
      </c>
      <c r="W76" s="131">
        <f t="shared" si="87"/>
        <v>0</v>
      </c>
      <c r="X76" s="131">
        <f t="shared" si="87"/>
        <v>0</v>
      </c>
      <c r="Y76" s="131">
        <f t="shared" si="87"/>
        <v>0</v>
      </c>
      <c r="Z76" s="131">
        <f t="shared" si="87"/>
        <v>0</v>
      </c>
      <c r="AA76" s="131">
        <f t="shared" si="87"/>
        <v>0</v>
      </c>
      <c r="AB76" s="131">
        <f t="shared" si="87"/>
        <v>0</v>
      </c>
      <c r="AC76" s="131">
        <f t="shared" si="87"/>
        <v>0</v>
      </c>
      <c r="AD76" s="131">
        <f t="shared" si="87"/>
        <v>0</v>
      </c>
      <c r="AE76" s="131">
        <f t="shared" si="87"/>
        <v>0</v>
      </c>
      <c r="AF76" s="131">
        <f t="shared" si="87"/>
        <v>0</v>
      </c>
      <c r="AG76" s="131">
        <f t="shared" si="87"/>
        <v>0</v>
      </c>
      <c r="AH76" s="131">
        <f t="shared" si="87"/>
        <v>0</v>
      </c>
      <c r="AI76" s="131">
        <f t="shared" si="87"/>
        <v>0</v>
      </c>
      <c r="AJ76" s="131">
        <f t="shared" si="87"/>
        <v>0</v>
      </c>
      <c r="AK76" s="131">
        <f t="shared" si="87"/>
        <v>0</v>
      </c>
      <c r="AL76" s="131">
        <f t="shared" si="87"/>
        <v>0</v>
      </c>
      <c r="AM76" s="131">
        <f t="shared" si="87"/>
        <v>0</v>
      </c>
      <c r="AN76" s="123"/>
      <c r="AO76" s="83">
        <f>SUM(D76:O76)</f>
        <v>0</v>
      </c>
      <c r="AP76" s="83">
        <f>SUM(P76:AA76)</f>
        <v>0</v>
      </c>
      <c r="AQ76" s="83">
        <f t="shared" si="82"/>
        <v>0</v>
      </c>
      <c r="AR76" s="124"/>
    </row>
    <row r="77" spans="1:44" s="64" customFormat="1" ht="13.2" outlineLevel="1">
      <c r="A77" s="147" t="s">
        <v>201</v>
      </c>
      <c r="B77" s="126" t="s">
        <v>161</v>
      </c>
      <c r="C77" s="82"/>
      <c r="D77" s="131">
        <f>SUM(D73:D76)</f>
        <v>1178.4977269376132</v>
      </c>
      <c r="E77" s="131">
        <f t="shared" ref="E77:AM77" si="88">SUM(E73:E76)</f>
        <v>1076.5058174339747</v>
      </c>
      <c r="F77" s="131">
        <f t="shared" si="88"/>
        <v>1155.5433647900959</v>
      </c>
      <c r="G77" s="131">
        <f t="shared" si="88"/>
        <v>1346.5655510436986</v>
      </c>
      <c r="H77" s="131">
        <f t="shared" si="88"/>
        <v>1734.1877476596715</v>
      </c>
      <c r="I77" s="131">
        <f t="shared" si="88"/>
        <v>1563.3187439239709</v>
      </c>
      <c r="J77" s="131">
        <f t="shared" si="88"/>
        <v>1708.1866330304074</v>
      </c>
      <c r="K77" s="131">
        <f t="shared" si="88"/>
        <v>1929.047529638266</v>
      </c>
      <c r="L77" s="131">
        <f t="shared" si="88"/>
        <v>1907.7656574689836</v>
      </c>
      <c r="M77" s="131">
        <f t="shared" si="88"/>
        <v>2007.2432699677192</v>
      </c>
      <c r="N77" s="131">
        <f t="shared" si="88"/>
        <v>2117.6344447078086</v>
      </c>
      <c r="O77" s="131">
        <f t="shared" si="88"/>
        <v>2211.0989038096955</v>
      </c>
      <c r="P77" s="131">
        <f t="shared" si="88"/>
        <v>2370.7418070070516</v>
      </c>
      <c r="Q77" s="131">
        <f t="shared" si="88"/>
        <v>2250.1490801432165</v>
      </c>
      <c r="R77" s="131">
        <f t="shared" si="88"/>
        <v>2243.4373098438555</v>
      </c>
      <c r="S77" s="131">
        <f t="shared" si="88"/>
        <v>2319.7225479691097</v>
      </c>
      <c r="T77" s="131">
        <f t="shared" si="88"/>
        <v>2559.1586980783331</v>
      </c>
      <c r="U77" s="131">
        <f t="shared" si="88"/>
        <v>2378.2421865592951</v>
      </c>
      <c r="V77" s="131">
        <f t="shared" si="88"/>
        <v>2450.7828447757847</v>
      </c>
      <c r="W77" s="131">
        <f t="shared" si="88"/>
        <v>2603.9434578966557</v>
      </c>
      <c r="X77" s="131">
        <f t="shared" si="88"/>
        <v>2545.9987808126616</v>
      </c>
      <c r="Y77" s="131">
        <f t="shared" si="88"/>
        <v>2613.8795336332241</v>
      </c>
      <c r="Z77" s="131">
        <f t="shared" si="88"/>
        <v>2707.4197010492735</v>
      </c>
      <c r="AA77" s="131">
        <f t="shared" si="88"/>
        <v>2784.5012363638962</v>
      </c>
      <c r="AB77" s="131">
        <f t="shared" si="88"/>
        <v>2928.216296990302</v>
      </c>
      <c r="AC77" s="131">
        <f t="shared" si="88"/>
        <v>2792.138167626933</v>
      </c>
      <c r="AD77" s="131">
        <f t="shared" si="88"/>
        <v>2770.37114489747</v>
      </c>
      <c r="AE77" s="131">
        <f t="shared" si="88"/>
        <v>2832.0193320490098</v>
      </c>
      <c r="AF77" s="131">
        <f t="shared" si="88"/>
        <v>3057.2250159337937</v>
      </c>
      <c r="AG77" s="131">
        <f t="shared" si="88"/>
        <v>2862.4733289187689</v>
      </c>
      <c r="AH77" s="131">
        <f t="shared" si="88"/>
        <v>2921.5631220697178</v>
      </c>
      <c r="AI77" s="131">
        <f t="shared" si="88"/>
        <v>3061.646505265755</v>
      </c>
      <c r="AJ77" s="131">
        <f t="shared" si="88"/>
        <v>2990.987854643733</v>
      </c>
      <c r="AK77" s="131">
        <f t="shared" si="88"/>
        <v>3046.5077998578763</v>
      </c>
      <c r="AL77" s="131">
        <f t="shared" si="88"/>
        <v>3128.0305154343514</v>
      </c>
      <c r="AM77" s="131">
        <f t="shared" si="88"/>
        <v>3193.4284170160563</v>
      </c>
      <c r="AN77" s="123"/>
      <c r="AO77" s="83">
        <f>SUM(D77:O77)</f>
        <v>19935.595390411905</v>
      </c>
      <c r="AP77" s="83">
        <f t="shared" ref="AP77:AP79" si="89">SUM(P77:AA77)</f>
        <v>29827.97718413236</v>
      </c>
      <c r="AQ77" s="83">
        <f t="shared" si="82"/>
        <v>35584.607500703765</v>
      </c>
      <c r="AR77" s="124"/>
    </row>
    <row r="78" spans="1:44" s="64" customFormat="1" ht="13.2" outlineLevel="1">
      <c r="A78" s="147" t="s">
        <v>177</v>
      </c>
      <c r="B78" s="126" t="s">
        <v>161</v>
      </c>
      <c r="C78" s="82"/>
      <c r="D78" s="131">
        <f>-'OPEX+CAPEX'!I145</f>
        <v>-21.499071428571426</v>
      </c>
      <c r="E78" s="131">
        <f>-'OPEX+CAPEX'!J145</f>
        <v>-35.942624999999992</v>
      </c>
      <c r="F78" s="131">
        <f>-'OPEX+CAPEX'!K145</f>
        <v>-41.966445312499985</v>
      </c>
      <c r="G78" s="131">
        <f>-'OPEX+CAPEX'!L145</f>
        <v>-40.720732695312485</v>
      </c>
      <c r="H78" s="131">
        <f>-'OPEX+CAPEX'!M145</f>
        <v>-20.404999458828119</v>
      </c>
      <c r="I78" s="131">
        <f>-'OPEX+CAPEX'!N145</f>
        <v>-37.842903408981428</v>
      </c>
      <c r="J78" s="131">
        <f>-'OPEX+CAPEX'!O145</f>
        <v>-36.705549971487443</v>
      </c>
      <c r="K78" s="131">
        <f>-'OPEX+CAPEX'!P145</f>
        <v>-27.553039118638946</v>
      </c>
      <c r="L78" s="131">
        <f>-'OPEX+CAPEX'!Q145</f>
        <v>-34.344027810162572</v>
      </c>
      <c r="M78" s="131">
        <f>-'OPEX+CAPEX'!R145</f>
        <v>-33.890446428571423</v>
      </c>
      <c r="N78" s="131">
        <f>-'OPEX+CAPEX'!S145</f>
        <v>-31.782214285714282</v>
      </c>
      <c r="O78" s="131">
        <f>-'OPEX+CAPEX'!T145</f>
        <v>-29.57910714285714</v>
      </c>
      <c r="P78" s="131">
        <f>-'OPEX+CAPEX'!U145</f>
        <v>-19.976053571428572</v>
      </c>
      <c r="Q78" s="131">
        <f>-'OPEX+CAPEX'!V145</f>
        <v>-29.737232142857142</v>
      </c>
      <c r="R78" s="131">
        <f>-'OPEX+CAPEX'!W145</f>
        <v>-34.870821428571418</v>
      </c>
      <c r="S78" s="131">
        <f>-'OPEX+CAPEX'!X145</f>
        <v>-35.155446428571423</v>
      </c>
      <c r="T78" s="131">
        <f>-'OPEX+CAPEX'!Y145</f>
        <v>-20.735053571428573</v>
      </c>
      <c r="U78" s="131">
        <f>-'OPEX+CAPEX'!Z145</f>
        <v>-35.408446428571423</v>
      </c>
      <c r="V78" s="131">
        <f>-'OPEX+CAPEX'!AA145</f>
        <v>-35.693071428571422</v>
      </c>
      <c r="W78" s="131">
        <f>-'OPEX+CAPEX'!AB145</f>
        <v>-28.640999999999998</v>
      </c>
      <c r="X78" s="131">
        <f>-'OPEX+CAPEX'!AC145</f>
        <v>-36.10419642857142</v>
      </c>
      <c r="Y78" s="131">
        <f>-'OPEX+CAPEX'!AD145</f>
        <v>-36.388821428571418</v>
      </c>
      <c r="Z78" s="131">
        <f>-'OPEX+CAPEX'!AE145</f>
        <v>-34.185714285714283</v>
      </c>
      <c r="AA78" s="131">
        <f>-'OPEX+CAPEX'!AF145</f>
        <v>-31.950982142857143</v>
      </c>
      <c r="AB78" s="131">
        <f>-'OPEX+CAPEX'!AG145</f>
        <v>-22.253053571428573</v>
      </c>
      <c r="AC78" s="131">
        <f>-'OPEX+CAPEX'!AH145</f>
        <v>-31.982607142857141</v>
      </c>
      <c r="AD78" s="131">
        <f>-'OPEX+CAPEX'!AI145</f>
        <v>-37.021321428571419</v>
      </c>
      <c r="AE78" s="131">
        <f>-'OPEX+CAPEX'!AJ145</f>
        <v>-37.274321428571419</v>
      </c>
      <c r="AF78" s="131">
        <f>-'OPEX+CAPEX'!AK145</f>
        <v>-22.790678571428572</v>
      </c>
      <c r="AG78" s="131">
        <f>-'OPEX+CAPEX'!AL145</f>
        <v>-37.400821428571419</v>
      </c>
      <c r="AH78" s="131">
        <f>-'OPEX+CAPEX'!AM145</f>
        <v>-37.622196428571421</v>
      </c>
      <c r="AI78" s="131">
        <f>-'OPEX+CAPEX'!AN145</f>
        <v>-30.506875000000001</v>
      </c>
      <c r="AJ78" s="131">
        <f>-'OPEX+CAPEX'!AO145</f>
        <v>-37.906821428571419</v>
      </c>
      <c r="AK78" s="131">
        <f>-'OPEX+CAPEX'!AP145</f>
        <v>-38.159821428571419</v>
      </c>
      <c r="AL78" s="131">
        <f>-'OPEX+CAPEX'!AQ145</f>
        <v>-35.925089285714286</v>
      </c>
      <c r="AM78" s="131">
        <f>-'OPEX+CAPEX'!AR145</f>
        <v>-33.627107142857142</v>
      </c>
      <c r="AN78" s="123"/>
      <c r="AO78" s="83">
        <f t="shared" ref="AO78:AO79" si="90">SUM(D78:O78)</f>
        <v>-392.23116206162524</v>
      </c>
      <c r="AP78" s="83">
        <f t="shared" si="89"/>
        <v>-378.84683928571417</v>
      </c>
      <c r="AQ78" s="83">
        <f t="shared" si="82"/>
        <v>-402.47071428571428</v>
      </c>
      <c r="AR78" s="124"/>
    </row>
    <row r="79" spans="1:44" s="64" customFormat="1" ht="13.2" outlineLevel="1">
      <c r="A79" s="147" t="s">
        <v>178</v>
      </c>
      <c r="B79" s="126" t="s">
        <v>161</v>
      </c>
      <c r="C79" s="82"/>
      <c r="D79" s="131">
        <f>D77+D78</f>
        <v>1156.9986555090418</v>
      </c>
      <c r="E79" s="131">
        <f t="shared" ref="E79:AM79" si="91">E77+E78</f>
        <v>1040.5631924339748</v>
      </c>
      <c r="F79" s="131">
        <f t="shared" si="91"/>
        <v>1113.576919477596</v>
      </c>
      <c r="G79" s="131">
        <f t="shared" si="91"/>
        <v>1305.8448183483861</v>
      </c>
      <c r="H79" s="131">
        <f t="shared" si="91"/>
        <v>1713.7827482008433</v>
      </c>
      <c r="I79" s="131">
        <f t="shared" si="91"/>
        <v>1525.4758405149896</v>
      </c>
      <c r="J79" s="131">
        <f t="shared" si="91"/>
        <v>1671.4810830589199</v>
      </c>
      <c r="K79" s="131">
        <f t="shared" si="91"/>
        <v>1901.4944905196271</v>
      </c>
      <c r="L79" s="131">
        <f t="shared" si="91"/>
        <v>1873.4216296588211</v>
      </c>
      <c r="M79" s="131">
        <f t="shared" si="91"/>
        <v>1973.3528235391477</v>
      </c>
      <c r="N79" s="131">
        <f t="shared" si="91"/>
        <v>2085.8522304220942</v>
      </c>
      <c r="O79" s="131">
        <f t="shared" si="91"/>
        <v>2181.5197966668384</v>
      </c>
      <c r="P79" s="131">
        <f t="shared" si="91"/>
        <v>2350.7657534356231</v>
      </c>
      <c r="Q79" s="131">
        <f t="shared" si="91"/>
        <v>2220.4118480003594</v>
      </c>
      <c r="R79" s="131">
        <f t="shared" si="91"/>
        <v>2208.5664884152839</v>
      </c>
      <c r="S79" s="131">
        <f t="shared" si="91"/>
        <v>2284.5671015405383</v>
      </c>
      <c r="T79" s="131">
        <f t="shared" si="91"/>
        <v>2538.4236445069046</v>
      </c>
      <c r="U79" s="131">
        <f t="shared" si="91"/>
        <v>2342.8337401307235</v>
      </c>
      <c r="V79" s="131">
        <f t="shared" si="91"/>
        <v>2415.0897733472134</v>
      </c>
      <c r="W79" s="131">
        <f t="shared" si="91"/>
        <v>2575.3024578966556</v>
      </c>
      <c r="X79" s="131">
        <f t="shared" si="91"/>
        <v>2509.8945843840902</v>
      </c>
      <c r="Y79" s="131">
        <f t="shared" si="91"/>
        <v>2577.4907122046525</v>
      </c>
      <c r="Z79" s="131">
        <f t="shared" si="91"/>
        <v>2673.2339867635592</v>
      </c>
      <c r="AA79" s="131">
        <f t="shared" si="91"/>
        <v>2752.5502542210388</v>
      </c>
      <c r="AB79" s="131">
        <f t="shared" si="91"/>
        <v>2905.9632434188734</v>
      </c>
      <c r="AC79" s="131">
        <f t="shared" si="91"/>
        <v>2760.155560484076</v>
      </c>
      <c r="AD79" s="131">
        <f t="shared" si="91"/>
        <v>2733.3498234688986</v>
      </c>
      <c r="AE79" s="131">
        <f t="shared" si="91"/>
        <v>2794.7450106204383</v>
      </c>
      <c r="AF79" s="131">
        <f t="shared" si="91"/>
        <v>3034.4343373623651</v>
      </c>
      <c r="AG79" s="131">
        <f t="shared" si="91"/>
        <v>2825.0725074901975</v>
      </c>
      <c r="AH79" s="131">
        <f t="shared" si="91"/>
        <v>2883.9409256411464</v>
      </c>
      <c r="AI79" s="131">
        <f t="shared" si="91"/>
        <v>3031.1396302657549</v>
      </c>
      <c r="AJ79" s="131">
        <f t="shared" si="91"/>
        <v>2953.0810332151618</v>
      </c>
      <c r="AK79" s="131">
        <f t="shared" si="91"/>
        <v>3008.3479784293049</v>
      </c>
      <c r="AL79" s="131">
        <f t="shared" si="91"/>
        <v>3092.105426148637</v>
      </c>
      <c r="AM79" s="131">
        <f t="shared" si="91"/>
        <v>3159.801309873199</v>
      </c>
      <c r="AN79" s="123"/>
      <c r="AO79" s="83">
        <f t="shared" si="90"/>
        <v>19543.364228350281</v>
      </c>
      <c r="AP79" s="83">
        <f t="shared" si="89"/>
        <v>29449.130344846639</v>
      </c>
      <c r="AQ79" s="83">
        <f t="shared" si="82"/>
        <v>35182.13678641805</v>
      </c>
      <c r="AR79" s="124"/>
    </row>
    <row r="80" spans="1:44" s="64" customFormat="1" ht="13.2">
      <c r="A80" s="147"/>
      <c r="B80" s="126"/>
      <c r="C80" s="82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23"/>
      <c r="AO80" s="83"/>
      <c r="AP80" s="83"/>
      <c r="AQ80" s="83"/>
      <c r="AR80" s="124"/>
    </row>
    <row r="81" spans="1:45">
      <c r="A81" s="87" t="s">
        <v>94</v>
      </c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60"/>
      <c r="AO81" s="87"/>
      <c r="AP81" s="87"/>
      <c r="AQ81" s="87"/>
    </row>
    <row r="82" spans="1:45" outlineLevel="1">
      <c r="A82" s="146" t="s">
        <v>153</v>
      </c>
      <c r="AN82" s="60"/>
    </row>
    <row r="83" spans="1:45" s="86" customFormat="1" ht="13.2" outlineLevel="1">
      <c r="A83" s="230" t="s">
        <v>417</v>
      </c>
      <c r="B83" s="122" t="s">
        <v>158</v>
      </c>
      <c r="C83" s="132"/>
      <c r="D83" s="132">
        <f>INT(D93/D89)</f>
        <v>362</v>
      </c>
      <c r="E83" s="132">
        <f t="shared" ref="E83:AM83" si="92">INT(E93/E89)</f>
        <v>359</v>
      </c>
      <c r="F83" s="132">
        <f t="shared" si="92"/>
        <v>359</v>
      </c>
      <c r="G83" s="132">
        <f t="shared" si="92"/>
        <v>358</v>
      </c>
      <c r="H83" s="132">
        <f t="shared" si="92"/>
        <v>348</v>
      </c>
      <c r="I83" s="132">
        <f t="shared" si="92"/>
        <v>346</v>
      </c>
      <c r="J83" s="132">
        <f t="shared" si="92"/>
        <v>343</v>
      </c>
      <c r="K83" s="132">
        <f t="shared" si="92"/>
        <v>336</v>
      </c>
      <c r="L83" s="132">
        <f t="shared" si="92"/>
        <v>332</v>
      </c>
      <c r="M83" s="132">
        <f t="shared" si="92"/>
        <v>329</v>
      </c>
      <c r="N83" s="132">
        <f t="shared" si="92"/>
        <v>324</v>
      </c>
      <c r="O83" s="132">
        <f t="shared" si="92"/>
        <v>318</v>
      </c>
      <c r="P83" s="132">
        <f t="shared" si="92"/>
        <v>309</v>
      </c>
      <c r="Q83" s="132">
        <f t="shared" si="92"/>
        <v>304</v>
      </c>
      <c r="R83" s="132">
        <f t="shared" si="92"/>
        <v>301</v>
      </c>
      <c r="S83" s="132">
        <f t="shared" si="92"/>
        <v>299</v>
      </c>
      <c r="T83" s="132">
        <f t="shared" si="92"/>
        <v>290</v>
      </c>
      <c r="U83" s="132">
        <f t="shared" si="92"/>
        <v>288</v>
      </c>
      <c r="V83" s="132">
        <f t="shared" si="92"/>
        <v>286</v>
      </c>
      <c r="W83" s="132">
        <f t="shared" si="92"/>
        <v>281</v>
      </c>
      <c r="X83" s="132">
        <f t="shared" si="92"/>
        <v>280</v>
      </c>
      <c r="Y83" s="132">
        <f t="shared" si="92"/>
        <v>278</v>
      </c>
      <c r="Z83" s="132">
        <f t="shared" si="92"/>
        <v>275</v>
      </c>
      <c r="AA83" s="132">
        <f t="shared" si="92"/>
        <v>272</v>
      </c>
      <c r="AB83" s="132">
        <f t="shared" si="92"/>
        <v>264</v>
      </c>
      <c r="AC83" s="132">
        <f t="shared" si="92"/>
        <v>261</v>
      </c>
      <c r="AD83" s="132">
        <f t="shared" si="92"/>
        <v>260</v>
      </c>
      <c r="AE83" s="132">
        <f t="shared" si="92"/>
        <v>260</v>
      </c>
      <c r="AF83" s="132">
        <f t="shared" si="92"/>
        <v>253</v>
      </c>
      <c r="AG83" s="132">
        <f t="shared" si="92"/>
        <v>252</v>
      </c>
      <c r="AH83" s="132">
        <f t="shared" si="92"/>
        <v>252</v>
      </c>
      <c r="AI83" s="132">
        <f t="shared" si="92"/>
        <v>248</v>
      </c>
      <c r="AJ83" s="132">
        <f t="shared" si="92"/>
        <v>248</v>
      </c>
      <c r="AK83" s="132">
        <f t="shared" si="92"/>
        <v>247</v>
      </c>
      <c r="AL83" s="132">
        <f t="shared" si="92"/>
        <v>246</v>
      </c>
      <c r="AM83" s="132">
        <f t="shared" si="92"/>
        <v>244</v>
      </c>
      <c r="AN83" s="84"/>
      <c r="AO83" s="83">
        <f>O83</f>
        <v>318</v>
      </c>
      <c r="AP83" s="83">
        <f>AA83</f>
        <v>272</v>
      </c>
      <c r="AQ83" s="83">
        <f>AM83</f>
        <v>244</v>
      </c>
      <c r="AR83" s="85"/>
      <c r="AS83" s="85"/>
    </row>
    <row r="84" spans="1:45" s="64" customFormat="1" ht="13.2" outlineLevel="1">
      <c r="A84" s="147" t="s">
        <v>194</v>
      </c>
      <c r="B84" s="122" t="s">
        <v>158</v>
      </c>
      <c r="C84" s="82"/>
      <c r="D84" s="89">
        <f>'0'!D14</f>
        <v>130</v>
      </c>
      <c r="E84" s="89">
        <f>'0'!E14</f>
        <v>122.85</v>
      </c>
      <c r="F84" s="89">
        <f>'0'!F14</f>
        <v>116.09324999999998</v>
      </c>
      <c r="G84" s="89">
        <f>'0'!G14</f>
        <v>109.70812124999998</v>
      </c>
      <c r="H84" s="89">
        <f>'0'!H14</f>
        <v>103.67417458124997</v>
      </c>
      <c r="I84" s="89">
        <f>'0'!I14</f>
        <v>97.972094979281223</v>
      </c>
      <c r="J84" s="89">
        <f>'0'!J14</f>
        <v>92.583629755420745</v>
      </c>
      <c r="K84" s="89">
        <f>'0'!K14</f>
        <v>87.491530118872603</v>
      </c>
      <c r="L84" s="89">
        <f>'0'!L14</f>
        <v>82.679495962334599</v>
      </c>
      <c r="M84" s="89">
        <f>'0'!M14</f>
        <v>80</v>
      </c>
      <c r="N84" s="89">
        <f>'0'!N14</f>
        <v>80</v>
      </c>
      <c r="O84" s="89">
        <f>'0'!O14</f>
        <v>80</v>
      </c>
      <c r="P84" s="89">
        <f>'0'!P14</f>
        <v>80</v>
      </c>
      <c r="Q84" s="89">
        <f>'0'!Q14</f>
        <v>80</v>
      </c>
      <c r="R84" s="89">
        <f>'0'!R14</f>
        <v>80</v>
      </c>
      <c r="S84" s="89">
        <f>'0'!S14</f>
        <v>80</v>
      </c>
      <c r="T84" s="89">
        <f>'0'!T14</f>
        <v>80</v>
      </c>
      <c r="U84" s="89">
        <f>'0'!U14</f>
        <v>80</v>
      </c>
      <c r="V84" s="89">
        <f>'0'!V14</f>
        <v>80</v>
      </c>
      <c r="W84" s="89">
        <f>'0'!W14</f>
        <v>80</v>
      </c>
      <c r="X84" s="89">
        <f>'0'!X14</f>
        <v>80</v>
      </c>
      <c r="Y84" s="89">
        <f>'0'!Y14</f>
        <v>80</v>
      </c>
      <c r="Z84" s="89">
        <f>'0'!Z14</f>
        <v>80</v>
      </c>
      <c r="AA84" s="89">
        <f>'0'!AA14</f>
        <v>80</v>
      </c>
      <c r="AB84" s="89">
        <f>'0'!AB14</f>
        <v>80</v>
      </c>
      <c r="AC84" s="89">
        <f>'0'!AC14</f>
        <v>80</v>
      </c>
      <c r="AD84" s="89">
        <f>'0'!AD14</f>
        <v>80</v>
      </c>
      <c r="AE84" s="89">
        <f>'0'!AE14</f>
        <v>80</v>
      </c>
      <c r="AF84" s="89">
        <f>'0'!AF14</f>
        <v>80</v>
      </c>
      <c r="AG84" s="89">
        <f>'0'!AG14</f>
        <v>80</v>
      </c>
      <c r="AH84" s="89">
        <f>'0'!AH14</f>
        <v>80</v>
      </c>
      <c r="AI84" s="89">
        <f>'0'!AI14</f>
        <v>80</v>
      </c>
      <c r="AJ84" s="89">
        <f>'0'!AJ14</f>
        <v>80</v>
      </c>
      <c r="AK84" s="89">
        <f>'0'!AK14</f>
        <v>80</v>
      </c>
      <c r="AL84" s="89">
        <f>'0'!AL14</f>
        <v>80</v>
      </c>
      <c r="AM84" s="89">
        <f>'0'!AM14</f>
        <v>80</v>
      </c>
      <c r="AN84" s="60"/>
      <c r="AO84" s="83">
        <f>O84</f>
        <v>80</v>
      </c>
      <c r="AP84" s="83">
        <f>AA84</f>
        <v>80</v>
      </c>
      <c r="AQ84" s="83">
        <f>AM84</f>
        <v>80</v>
      </c>
      <c r="AR84" s="124"/>
    </row>
    <row r="85" spans="1:45" s="64" customFormat="1" ht="13.2" outlineLevel="1">
      <c r="A85" s="147" t="s">
        <v>195</v>
      </c>
      <c r="B85" s="122" t="s">
        <v>158</v>
      </c>
      <c r="C85" s="82"/>
      <c r="D85" s="156">
        <v>0.1875</v>
      </c>
      <c r="E85" s="156">
        <v>0.1875</v>
      </c>
      <c r="F85" s="156">
        <v>0.1875</v>
      </c>
      <c r="G85" s="156">
        <v>0.1875</v>
      </c>
      <c r="H85" s="156">
        <v>0.1875</v>
      </c>
      <c r="I85" s="156">
        <v>0.1875</v>
      </c>
      <c r="J85" s="156">
        <v>0.1875</v>
      </c>
      <c r="K85" s="156">
        <v>0.1875</v>
      </c>
      <c r="L85" s="156">
        <v>0.1875</v>
      </c>
      <c r="M85" s="156">
        <v>0.1875</v>
      </c>
      <c r="N85" s="156">
        <v>0.1875</v>
      </c>
      <c r="O85" s="156">
        <v>0.1875</v>
      </c>
      <c r="P85" s="156">
        <v>0.1875</v>
      </c>
      <c r="Q85" s="156">
        <v>0.1875</v>
      </c>
      <c r="R85" s="156">
        <v>0.1875</v>
      </c>
      <c r="S85" s="156">
        <v>0.1875</v>
      </c>
      <c r="T85" s="156">
        <v>0.1875</v>
      </c>
      <c r="U85" s="156">
        <v>0.1875</v>
      </c>
      <c r="V85" s="156">
        <v>0.1875</v>
      </c>
      <c r="W85" s="156">
        <v>0.1875</v>
      </c>
      <c r="X85" s="156">
        <v>0.1875</v>
      </c>
      <c r="Y85" s="156">
        <v>0.1875</v>
      </c>
      <c r="Z85" s="156">
        <v>0.1875</v>
      </c>
      <c r="AA85" s="156">
        <v>0.1875</v>
      </c>
      <c r="AB85" s="156">
        <v>0.1875</v>
      </c>
      <c r="AC85" s="156">
        <v>0.1875</v>
      </c>
      <c r="AD85" s="156">
        <v>0.1875</v>
      </c>
      <c r="AE85" s="156">
        <v>0.1875</v>
      </c>
      <c r="AF85" s="156">
        <v>0.1875</v>
      </c>
      <c r="AG85" s="156">
        <v>0.1875</v>
      </c>
      <c r="AH85" s="156">
        <v>0.1875</v>
      </c>
      <c r="AI85" s="156">
        <v>0.1875</v>
      </c>
      <c r="AJ85" s="156">
        <v>0.1875</v>
      </c>
      <c r="AK85" s="156">
        <v>0.1875</v>
      </c>
      <c r="AL85" s="156">
        <v>0.1875</v>
      </c>
      <c r="AM85" s="156">
        <v>0.1875</v>
      </c>
      <c r="AN85" s="123"/>
      <c r="AO85" s="83">
        <f>AVERAGE(D85:O85)</f>
        <v>0.1875</v>
      </c>
      <c r="AP85" s="83">
        <f>AVERAGE(P85:AA85)</f>
        <v>0.1875</v>
      </c>
      <c r="AQ85" s="83">
        <f>AVERAGE(AB85:AM85)</f>
        <v>0.1875</v>
      </c>
      <c r="AR85" s="124"/>
    </row>
    <row r="86" spans="1:45" s="64" customFormat="1" ht="13.2" outlineLevel="1">
      <c r="A86" s="147" t="s">
        <v>187</v>
      </c>
      <c r="B86" s="122" t="s">
        <v>158</v>
      </c>
      <c r="C86" s="82"/>
      <c r="D86" s="89">
        <f>D84*D85*D7</f>
        <v>9.75</v>
      </c>
      <c r="E86" s="89">
        <f t="shared" ref="E86:AM86" si="93">E84*E85*E7</f>
        <v>18.427499999999998</v>
      </c>
      <c r="F86" s="89">
        <f t="shared" si="93"/>
        <v>21.767484374999995</v>
      </c>
      <c r="G86" s="89">
        <f t="shared" si="93"/>
        <v>20.570272734374996</v>
      </c>
      <c r="H86" s="89">
        <f t="shared" si="93"/>
        <v>7.7755630935937479</v>
      </c>
      <c r="I86" s="89">
        <f t="shared" si="93"/>
        <v>18.369767808615229</v>
      </c>
      <c r="J86" s="89">
        <f t="shared" si="93"/>
        <v>17.359430579141389</v>
      </c>
      <c r="K86" s="89">
        <f t="shared" si="93"/>
        <v>11.483263328102028</v>
      </c>
      <c r="L86" s="89">
        <f t="shared" si="93"/>
        <v>15.502405492937736</v>
      </c>
      <c r="M86" s="89">
        <f t="shared" si="93"/>
        <v>15</v>
      </c>
      <c r="N86" s="89">
        <f t="shared" si="93"/>
        <v>13.5</v>
      </c>
      <c r="O86" s="89">
        <f t="shared" si="93"/>
        <v>12</v>
      </c>
      <c r="P86" s="89">
        <f t="shared" si="93"/>
        <v>6</v>
      </c>
      <c r="Q86" s="89">
        <f t="shared" si="93"/>
        <v>12</v>
      </c>
      <c r="R86" s="89">
        <f t="shared" si="93"/>
        <v>15</v>
      </c>
      <c r="S86" s="89">
        <f t="shared" si="93"/>
        <v>15</v>
      </c>
      <c r="T86" s="89">
        <f t="shared" si="93"/>
        <v>6</v>
      </c>
      <c r="U86" s="89">
        <f t="shared" si="93"/>
        <v>15</v>
      </c>
      <c r="V86" s="89">
        <f t="shared" si="93"/>
        <v>15</v>
      </c>
      <c r="W86" s="89">
        <f t="shared" si="93"/>
        <v>10.5</v>
      </c>
      <c r="X86" s="89">
        <f t="shared" si="93"/>
        <v>15</v>
      </c>
      <c r="Y86" s="89">
        <f t="shared" si="93"/>
        <v>15</v>
      </c>
      <c r="Z86" s="89">
        <f t="shared" si="93"/>
        <v>13.5</v>
      </c>
      <c r="AA86" s="89">
        <f t="shared" si="93"/>
        <v>12</v>
      </c>
      <c r="AB86" s="89">
        <f t="shared" si="93"/>
        <v>6</v>
      </c>
      <c r="AC86" s="89">
        <f t="shared" si="93"/>
        <v>12</v>
      </c>
      <c r="AD86" s="89">
        <f t="shared" si="93"/>
        <v>15</v>
      </c>
      <c r="AE86" s="89">
        <f t="shared" si="93"/>
        <v>15</v>
      </c>
      <c r="AF86" s="89">
        <f t="shared" si="93"/>
        <v>6</v>
      </c>
      <c r="AG86" s="89">
        <f t="shared" si="93"/>
        <v>15</v>
      </c>
      <c r="AH86" s="89">
        <f t="shared" si="93"/>
        <v>15</v>
      </c>
      <c r="AI86" s="89">
        <f t="shared" si="93"/>
        <v>10.5</v>
      </c>
      <c r="AJ86" s="89">
        <f t="shared" si="93"/>
        <v>15</v>
      </c>
      <c r="AK86" s="89">
        <f t="shared" si="93"/>
        <v>15</v>
      </c>
      <c r="AL86" s="89">
        <f t="shared" si="93"/>
        <v>13.5</v>
      </c>
      <c r="AM86" s="89">
        <f t="shared" si="93"/>
        <v>12</v>
      </c>
      <c r="AN86" s="123"/>
      <c r="AO86" s="83">
        <f t="shared" ref="AO86" si="94">SUM(D86:O86)</f>
        <v>181.50568741176511</v>
      </c>
      <c r="AP86" s="83">
        <f t="shared" ref="AP86" si="95">SUM(P86:AA86)</f>
        <v>150</v>
      </c>
      <c r="AQ86" s="83">
        <f t="shared" ref="AQ86" si="96">SUM(AB86:AM86)</f>
        <v>150</v>
      </c>
      <c r="AR86" s="124"/>
    </row>
    <row r="87" spans="1:45" s="64" customFormat="1" ht="13.2" outlineLevel="1">
      <c r="A87" s="147" t="s">
        <v>188</v>
      </c>
      <c r="B87" s="122" t="s">
        <v>168</v>
      </c>
      <c r="C87" s="82"/>
      <c r="D87" s="133">
        <v>0.66666666666666663</v>
      </c>
      <c r="E87" s="133">
        <v>0.66666666666666663</v>
      </c>
      <c r="F87" s="133">
        <v>0.66666666666666663</v>
      </c>
      <c r="G87" s="133">
        <v>0.66666666666666663</v>
      </c>
      <c r="H87" s="133">
        <v>0.66666666666666663</v>
      </c>
      <c r="I87" s="133">
        <v>0.66666666666666663</v>
      </c>
      <c r="J87" s="133">
        <v>0.66666666666666663</v>
      </c>
      <c r="K87" s="133">
        <v>0.66666666666666663</v>
      </c>
      <c r="L87" s="133">
        <v>0.66666666666666663</v>
      </c>
      <c r="M87" s="133">
        <v>0.66666666666666663</v>
      </c>
      <c r="N87" s="133">
        <v>0.66666666666666663</v>
      </c>
      <c r="O87" s="133">
        <v>0.66666666666666663</v>
      </c>
      <c r="P87" s="133">
        <v>0.66666666666666663</v>
      </c>
      <c r="Q87" s="133">
        <v>0.66666666666666663</v>
      </c>
      <c r="R87" s="133">
        <v>0.66666666666666663</v>
      </c>
      <c r="S87" s="133">
        <v>0.66666666666666663</v>
      </c>
      <c r="T87" s="133">
        <v>0.66666666666666663</v>
      </c>
      <c r="U87" s="133">
        <v>0.66666666666666663</v>
      </c>
      <c r="V87" s="133">
        <v>0.66666666666666663</v>
      </c>
      <c r="W87" s="133">
        <v>0.66666666666666663</v>
      </c>
      <c r="X87" s="133">
        <v>0.66666666666666663</v>
      </c>
      <c r="Y87" s="133">
        <v>0.66666666666666663</v>
      </c>
      <c r="Z87" s="133">
        <v>0.66666666666666663</v>
      </c>
      <c r="AA87" s="133">
        <v>0.66666666666666663</v>
      </c>
      <c r="AB87" s="133">
        <v>0.66666666666666663</v>
      </c>
      <c r="AC87" s="133">
        <v>0.66666666666666663</v>
      </c>
      <c r="AD87" s="133">
        <v>0.66666666666666663</v>
      </c>
      <c r="AE87" s="133">
        <v>0.66666666666666663</v>
      </c>
      <c r="AF87" s="133">
        <v>0.66666666666666663</v>
      </c>
      <c r="AG87" s="133">
        <v>0.66666666666666663</v>
      </c>
      <c r="AH87" s="133">
        <v>0.66666666666666663</v>
      </c>
      <c r="AI87" s="133">
        <v>0.66666666666666663</v>
      </c>
      <c r="AJ87" s="133">
        <v>0.66666666666666663</v>
      </c>
      <c r="AK87" s="133">
        <v>0.66666666666666663</v>
      </c>
      <c r="AL87" s="133">
        <v>0.66666666666666663</v>
      </c>
      <c r="AM87" s="133">
        <v>0.66666666666666663</v>
      </c>
      <c r="AN87" s="123"/>
      <c r="AO87" s="134">
        <f>AVERAGE(D87:O87)</f>
        <v>0.66666666666666663</v>
      </c>
      <c r="AP87" s="134">
        <f>AVERAGE(P87:AA87)</f>
        <v>0.66666666666666663</v>
      </c>
      <c r="AQ87" s="134">
        <f>AVERAGE(AB87:AM87)</f>
        <v>0.66666666666666663</v>
      </c>
      <c r="AR87" s="124"/>
    </row>
    <row r="88" spans="1:45" s="64" customFormat="1" ht="13.2" outlineLevel="1">
      <c r="A88" s="147" t="s">
        <v>159</v>
      </c>
      <c r="B88" s="122" t="s">
        <v>158</v>
      </c>
      <c r="C88" s="82"/>
      <c r="D88" s="89">
        <f>D86*D87</f>
        <v>6.5</v>
      </c>
      <c r="E88" s="89">
        <f t="shared" ref="E88:AM88" si="97">E86*E87</f>
        <v>12.284999999999998</v>
      </c>
      <c r="F88" s="89">
        <f t="shared" si="97"/>
        <v>14.511656249999996</v>
      </c>
      <c r="G88" s="89">
        <f t="shared" si="97"/>
        <v>13.713515156249997</v>
      </c>
      <c r="H88" s="89">
        <f t="shared" si="97"/>
        <v>5.1837087290624986</v>
      </c>
      <c r="I88" s="89">
        <f t="shared" si="97"/>
        <v>12.246511872410153</v>
      </c>
      <c r="J88" s="89">
        <f t="shared" si="97"/>
        <v>11.572953719427591</v>
      </c>
      <c r="K88" s="89">
        <f t="shared" si="97"/>
        <v>7.6555088854013515</v>
      </c>
      <c r="L88" s="89">
        <f t="shared" si="97"/>
        <v>10.334936995291823</v>
      </c>
      <c r="M88" s="89">
        <f t="shared" si="97"/>
        <v>10</v>
      </c>
      <c r="N88" s="89">
        <f t="shared" si="97"/>
        <v>9</v>
      </c>
      <c r="O88" s="89">
        <f t="shared" si="97"/>
        <v>8</v>
      </c>
      <c r="P88" s="89">
        <f t="shared" si="97"/>
        <v>4</v>
      </c>
      <c r="Q88" s="89">
        <f t="shared" si="97"/>
        <v>8</v>
      </c>
      <c r="R88" s="89">
        <f t="shared" si="97"/>
        <v>10</v>
      </c>
      <c r="S88" s="89">
        <f t="shared" si="97"/>
        <v>10</v>
      </c>
      <c r="T88" s="89">
        <f t="shared" si="97"/>
        <v>4</v>
      </c>
      <c r="U88" s="89">
        <f t="shared" si="97"/>
        <v>10</v>
      </c>
      <c r="V88" s="89">
        <f t="shared" si="97"/>
        <v>10</v>
      </c>
      <c r="W88" s="89">
        <f t="shared" si="97"/>
        <v>7</v>
      </c>
      <c r="X88" s="89">
        <f t="shared" si="97"/>
        <v>10</v>
      </c>
      <c r="Y88" s="89">
        <f t="shared" si="97"/>
        <v>10</v>
      </c>
      <c r="Z88" s="89">
        <f t="shared" si="97"/>
        <v>9</v>
      </c>
      <c r="AA88" s="89">
        <f t="shared" si="97"/>
        <v>8</v>
      </c>
      <c r="AB88" s="89">
        <f t="shared" si="97"/>
        <v>4</v>
      </c>
      <c r="AC88" s="89">
        <f t="shared" si="97"/>
        <v>8</v>
      </c>
      <c r="AD88" s="89">
        <f t="shared" si="97"/>
        <v>10</v>
      </c>
      <c r="AE88" s="89">
        <f t="shared" si="97"/>
        <v>10</v>
      </c>
      <c r="AF88" s="89">
        <f t="shared" si="97"/>
        <v>4</v>
      </c>
      <c r="AG88" s="89">
        <f t="shared" si="97"/>
        <v>10</v>
      </c>
      <c r="AH88" s="89">
        <f t="shared" si="97"/>
        <v>10</v>
      </c>
      <c r="AI88" s="89">
        <f t="shared" si="97"/>
        <v>7</v>
      </c>
      <c r="AJ88" s="89">
        <f t="shared" si="97"/>
        <v>10</v>
      </c>
      <c r="AK88" s="89">
        <f t="shared" si="97"/>
        <v>10</v>
      </c>
      <c r="AL88" s="89">
        <f t="shared" si="97"/>
        <v>9</v>
      </c>
      <c r="AM88" s="89">
        <f t="shared" si="97"/>
        <v>8</v>
      </c>
      <c r="AN88" s="123"/>
      <c r="AO88" s="83">
        <f t="shared" ref="AO88" si="98">SUM(D88:O88)</f>
        <v>121.0037916078434</v>
      </c>
      <c r="AP88" s="83">
        <f t="shared" ref="AP88" si="99">SUM(P88:AA88)</f>
        <v>100</v>
      </c>
      <c r="AQ88" s="83">
        <f>SUM(AB88:AM88)</f>
        <v>100</v>
      </c>
      <c r="AR88" s="124"/>
    </row>
    <row r="89" spans="1:45" s="64" customFormat="1" ht="13.2" outlineLevel="1">
      <c r="A89" s="147" t="s">
        <v>160</v>
      </c>
      <c r="B89" s="126" t="s">
        <v>161</v>
      </c>
      <c r="C89" s="82"/>
      <c r="D89" s="125">
        <v>600</v>
      </c>
      <c r="E89" s="125">
        <v>600</v>
      </c>
      <c r="F89" s="125">
        <v>600</v>
      </c>
      <c r="G89" s="125">
        <v>600</v>
      </c>
      <c r="H89" s="125">
        <v>600</v>
      </c>
      <c r="I89" s="125">
        <v>600</v>
      </c>
      <c r="J89" s="125">
        <v>600</v>
      </c>
      <c r="K89" s="125">
        <v>600</v>
      </c>
      <c r="L89" s="125">
        <v>600</v>
      </c>
      <c r="M89" s="125">
        <v>600</v>
      </c>
      <c r="N89" s="125">
        <v>600</v>
      </c>
      <c r="O89" s="125">
        <v>600</v>
      </c>
      <c r="P89" s="125">
        <v>600</v>
      </c>
      <c r="Q89" s="125">
        <v>600</v>
      </c>
      <c r="R89" s="125">
        <v>600</v>
      </c>
      <c r="S89" s="125">
        <v>600</v>
      </c>
      <c r="T89" s="125">
        <v>600</v>
      </c>
      <c r="U89" s="125">
        <v>600</v>
      </c>
      <c r="V89" s="125">
        <v>600</v>
      </c>
      <c r="W89" s="125">
        <v>600</v>
      </c>
      <c r="X89" s="125">
        <v>600</v>
      </c>
      <c r="Y89" s="125">
        <v>600</v>
      </c>
      <c r="Z89" s="125">
        <v>600</v>
      </c>
      <c r="AA89" s="125">
        <v>600</v>
      </c>
      <c r="AB89" s="125">
        <v>600</v>
      </c>
      <c r="AC89" s="125">
        <v>600</v>
      </c>
      <c r="AD89" s="125">
        <v>600</v>
      </c>
      <c r="AE89" s="125">
        <v>600</v>
      </c>
      <c r="AF89" s="125">
        <v>600</v>
      </c>
      <c r="AG89" s="125">
        <v>600</v>
      </c>
      <c r="AH89" s="125">
        <v>600</v>
      </c>
      <c r="AI89" s="125">
        <v>600</v>
      </c>
      <c r="AJ89" s="125">
        <v>600</v>
      </c>
      <c r="AK89" s="125">
        <v>600</v>
      </c>
      <c r="AL89" s="125">
        <v>600</v>
      </c>
      <c r="AM89" s="125">
        <v>600</v>
      </c>
      <c r="AN89" s="123"/>
      <c r="AO89" s="83">
        <f>AVERAGE(D89:O89)</f>
        <v>600</v>
      </c>
      <c r="AP89" s="83">
        <f>AVERAGE(P89:AA89)</f>
        <v>600</v>
      </c>
      <c r="AQ89" s="83">
        <f>AVERAGE(AB89:AM89)</f>
        <v>600</v>
      </c>
      <c r="AR89" s="124"/>
    </row>
    <row r="90" spans="1:45" s="64" customFormat="1" ht="13.2" outlineLevel="1">
      <c r="A90" s="147" t="s">
        <v>162</v>
      </c>
      <c r="B90" s="126" t="s">
        <v>161</v>
      </c>
      <c r="C90" s="82"/>
      <c r="D90" s="89">
        <f>D88*D89</f>
        <v>3900</v>
      </c>
      <c r="E90" s="89">
        <f>E88*E89</f>
        <v>7370.9999999999991</v>
      </c>
      <c r="F90" s="89">
        <f t="shared" ref="F90:AM90" si="100">F88*F89</f>
        <v>8706.9937499999978</v>
      </c>
      <c r="G90" s="89">
        <f t="shared" si="100"/>
        <v>8228.1090937499976</v>
      </c>
      <c r="H90" s="89">
        <f t="shared" si="100"/>
        <v>3110.2252374374993</v>
      </c>
      <c r="I90" s="89">
        <f t="shared" si="100"/>
        <v>7347.9071234460916</v>
      </c>
      <c r="J90" s="89">
        <f t="shared" si="100"/>
        <v>6943.772231656555</v>
      </c>
      <c r="K90" s="89">
        <f t="shared" si="100"/>
        <v>4593.305331240811</v>
      </c>
      <c r="L90" s="89">
        <f t="shared" si="100"/>
        <v>6200.9621971750939</v>
      </c>
      <c r="M90" s="89">
        <f t="shared" si="100"/>
        <v>6000</v>
      </c>
      <c r="N90" s="89">
        <f t="shared" si="100"/>
        <v>5400</v>
      </c>
      <c r="O90" s="89">
        <f t="shared" si="100"/>
        <v>4800</v>
      </c>
      <c r="P90" s="89">
        <f t="shared" si="100"/>
        <v>2400</v>
      </c>
      <c r="Q90" s="89">
        <f t="shared" si="100"/>
        <v>4800</v>
      </c>
      <c r="R90" s="89">
        <f t="shared" si="100"/>
        <v>6000</v>
      </c>
      <c r="S90" s="89">
        <f t="shared" si="100"/>
        <v>6000</v>
      </c>
      <c r="T90" s="89">
        <f t="shared" si="100"/>
        <v>2400</v>
      </c>
      <c r="U90" s="89">
        <f t="shared" si="100"/>
        <v>6000</v>
      </c>
      <c r="V90" s="89">
        <f t="shared" si="100"/>
        <v>6000</v>
      </c>
      <c r="W90" s="89">
        <f t="shared" si="100"/>
        <v>4200</v>
      </c>
      <c r="X90" s="89">
        <f t="shared" si="100"/>
        <v>6000</v>
      </c>
      <c r="Y90" s="89">
        <f t="shared" si="100"/>
        <v>6000</v>
      </c>
      <c r="Z90" s="89">
        <f t="shared" si="100"/>
        <v>5400</v>
      </c>
      <c r="AA90" s="89">
        <f t="shared" si="100"/>
        <v>4800</v>
      </c>
      <c r="AB90" s="89">
        <f t="shared" si="100"/>
        <v>2400</v>
      </c>
      <c r="AC90" s="89">
        <f t="shared" si="100"/>
        <v>4800</v>
      </c>
      <c r="AD90" s="89">
        <f t="shared" si="100"/>
        <v>6000</v>
      </c>
      <c r="AE90" s="89">
        <f t="shared" si="100"/>
        <v>6000</v>
      </c>
      <c r="AF90" s="89">
        <f t="shared" si="100"/>
        <v>2400</v>
      </c>
      <c r="AG90" s="89">
        <f t="shared" si="100"/>
        <v>6000</v>
      </c>
      <c r="AH90" s="89">
        <f t="shared" si="100"/>
        <v>6000</v>
      </c>
      <c r="AI90" s="89">
        <f t="shared" si="100"/>
        <v>4200</v>
      </c>
      <c r="AJ90" s="89">
        <f t="shared" si="100"/>
        <v>6000</v>
      </c>
      <c r="AK90" s="89">
        <f t="shared" si="100"/>
        <v>6000</v>
      </c>
      <c r="AL90" s="89">
        <f t="shared" si="100"/>
        <v>5400</v>
      </c>
      <c r="AM90" s="89">
        <f t="shared" si="100"/>
        <v>4800</v>
      </c>
      <c r="AN90" s="123"/>
      <c r="AO90" s="83">
        <f t="shared" ref="AO90" si="101">SUM(D90:O90)</f>
        <v>72602.274964706041</v>
      </c>
      <c r="AP90" s="83">
        <f t="shared" ref="AP90" si="102">SUM(P90:AA90)</f>
        <v>60000</v>
      </c>
      <c r="AQ90" s="83">
        <f t="shared" ref="AQ90" si="103">SUM(AB90:AM90)</f>
        <v>60000</v>
      </c>
      <c r="AR90" s="124"/>
    </row>
    <row r="91" spans="1:45" s="130" customFormat="1" ht="13.2" outlineLevel="1">
      <c r="A91" s="147" t="s">
        <v>163</v>
      </c>
      <c r="B91" s="126" t="s">
        <v>164</v>
      </c>
      <c r="C91" s="127"/>
      <c r="D91" s="125">
        <v>24</v>
      </c>
      <c r="E91" s="125">
        <v>24</v>
      </c>
      <c r="F91" s="125">
        <v>24</v>
      </c>
      <c r="G91" s="125">
        <v>24</v>
      </c>
      <c r="H91" s="125">
        <v>24</v>
      </c>
      <c r="I91" s="125">
        <v>24</v>
      </c>
      <c r="J91" s="125">
        <v>24</v>
      </c>
      <c r="K91" s="125">
        <v>24</v>
      </c>
      <c r="L91" s="125">
        <v>24</v>
      </c>
      <c r="M91" s="125">
        <v>24</v>
      </c>
      <c r="N91" s="125">
        <v>24</v>
      </c>
      <c r="O91" s="125">
        <v>24</v>
      </c>
      <c r="P91" s="125">
        <v>24</v>
      </c>
      <c r="Q91" s="125">
        <v>24</v>
      </c>
      <c r="R91" s="125">
        <v>24</v>
      </c>
      <c r="S91" s="125">
        <v>24</v>
      </c>
      <c r="T91" s="125">
        <v>24</v>
      </c>
      <c r="U91" s="125">
        <v>24</v>
      </c>
      <c r="V91" s="125">
        <v>24</v>
      </c>
      <c r="W91" s="125">
        <v>24</v>
      </c>
      <c r="X91" s="125">
        <v>24</v>
      </c>
      <c r="Y91" s="125">
        <v>24</v>
      </c>
      <c r="Z91" s="125">
        <v>24</v>
      </c>
      <c r="AA91" s="125">
        <v>24</v>
      </c>
      <c r="AB91" s="125">
        <v>24</v>
      </c>
      <c r="AC91" s="125">
        <v>24</v>
      </c>
      <c r="AD91" s="125">
        <v>24</v>
      </c>
      <c r="AE91" s="125">
        <v>24</v>
      </c>
      <c r="AF91" s="125">
        <v>24</v>
      </c>
      <c r="AG91" s="125">
        <v>24</v>
      </c>
      <c r="AH91" s="125">
        <v>24</v>
      </c>
      <c r="AI91" s="125">
        <v>24</v>
      </c>
      <c r="AJ91" s="125">
        <v>24</v>
      </c>
      <c r="AK91" s="125">
        <v>24</v>
      </c>
      <c r="AL91" s="125">
        <v>24</v>
      </c>
      <c r="AM91" s="125">
        <v>24</v>
      </c>
      <c r="AN91" s="128"/>
      <c r="AO91" s="83">
        <f>AVERAGE(D91:O91)</f>
        <v>24</v>
      </c>
      <c r="AP91" s="83">
        <f>AVERAGE(P91:AA91)</f>
        <v>24</v>
      </c>
      <c r="AQ91" s="83">
        <f>AVERAGE(AB91:AM91)</f>
        <v>24</v>
      </c>
      <c r="AR91" s="129"/>
    </row>
    <row r="92" spans="1:45" s="64" customFormat="1" ht="13.2" outlineLevel="1">
      <c r="A92" s="147" t="s">
        <v>165</v>
      </c>
      <c r="B92" s="126" t="s">
        <v>161</v>
      </c>
      <c r="C92" s="82"/>
      <c r="D92" s="123">
        <f>C93/D91</f>
        <v>9291.6666666666661</v>
      </c>
      <c r="E92" s="123">
        <f>D93/E91</f>
        <v>9067.0138888888887</v>
      </c>
      <c r="F92" s="123">
        <f t="shared" ref="F92" si="104">E93/F91</f>
        <v>8996.3466435185201</v>
      </c>
      <c r="G92" s="123">
        <f t="shared" ref="G92" si="105">F93/G91</f>
        <v>8984.2902729552479</v>
      </c>
      <c r="H92" s="123">
        <f t="shared" ref="H92" si="106">G93/H91</f>
        <v>8952.7827238216942</v>
      </c>
      <c r="I92" s="123">
        <f t="shared" ref="I92" si="107">H93/I91</f>
        <v>8709.3428285556856</v>
      </c>
      <c r="J92" s="123">
        <f t="shared" ref="J92" si="108">I93/J91</f>
        <v>8652.6163408427874</v>
      </c>
      <c r="K92" s="123">
        <f t="shared" ref="K92" si="109">J93/K91</f>
        <v>8581.4145029600277</v>
      </c>
      <c r="L92" s="123">
        <f t="shared" ref="L92" si="110">K93/L91</f>
        <v>8415.2432874717269</v>
      </c>
      <c r="M92" s="123">
        <f t="shared" ref="M92" si="111">L93/M91</f>
        <v>8322.981575376034</v>
      </c>
      <c r="N92" s="123">
        <f t="shared" ref="N92" si="112">M93/N91</f>
        <v>8226.1906764020332</v>
      </c>
      <c r="O92" s="123">
        <f t="shared" ref="O92" si="113">N93/O91</f>
        <v>8108.4327315519477</v>
      </c>
      <c r="P92" s="123">
        <f t="shared" ref="P92" si="114">O93/P91</f>
        <v>7970.5813677372835</v>
      </c>
      <c r="Q92" s="123">
        <f t="shared" ref="Q92" si="115">P93/Q91</f>
        <v>7738.4738107482299</v>
      </c>
      <c r="R92" s="123">
        <f t="shared" ref="R92" si="116">Q93/R91</f>
        <v>7616.0374019670535</v>
      </c>
      <c r="S92" s="123">
        <f t="shared" ref="S92" si="117">R93/S91</f>
        <v>7548.7025102184271</v>
      </c>
      <c r="T92" s="123">
        <f t="shared" ref="T92" si="118">S93/T91</f>
        <v>7484.1732389593262</v>
      </c>
      <c r="U92" s="123">
        <f t="shared" ref="U92" si="119">T93/U91</f>
        <v>7272.3326873360202</v>
      </c>
      <c r="V92" s="123">
        <f t="shared" ref="V92" si="120">U93/V91</f>
        <v>7219.3188253636863</v>
      </c>
      <c r="W92" s="123">
        <f t="shared" ref="W92" si="121">V93/W91</f>
        <v>7168.5138743068665</v>
      </c>
      <c r="X92" s="123">
        <f t="shared" ref="X92" si="122">W93/X91</f>
        <v>7044.8257962107464</v>
      </c>
      <c r="Y92" s="123">
        <f t="shared" ref="Y92" si="123">X93/Y91</f>
        <v>7001.291388035298</v>
      </c>
      <c r="Z92" s="123">
        <f t="shared" ref="Z92" si="124">Y93/Z91</f>
        <v>6959.5709135338284</v>
      </c>
      <c r="AA92" s="123">
        <f t="shared" ref="AA92" si="125">Z93/AA91</f>
        <v>6894.5887921365857</v>
      </c>
      <c r="AB92" s="123">
        <f t="shared" ref="AB92" si="126">AA93/AB91</f>
        <v>6807.3142591308942</v>
      </c>
      <c r="AC92" s="123">
        <f t="shared" ref="AC92" si="127">AB93/AC91</f>
        <v>6623.676165000441</v>
      </c>
      <c r="AD92" s="123">
        <f t="shared" ref="AD92" si="128">AC93/AD91</f>
        <v>6547.6896581254223</v>
      </c>
      <c r="AE92" s="123">
        <f t="shared" ref="AE92" si="129">AD93/AE91</f>
        <v>6524.8692557035292</v>
      </c>
      <c r="AF92" s="123">
        <f t="shared" ref="AF92" si="130">AE93/AF91</f>
        <v>6502.9997033825493</v>
      </c>
      <c r="AG92" s="123">
        <f t="shared" ref="AG92" si="131">AF93/AG91</f>
        <v>6332.0413824082761</v>
      </c>
      <c r="AH92" s="123">
        <f t="shared" ref="AH92" si="132">AG93/AH91</f>
        <v>6318.2063248079321</v>
      </c>
      <c r="AI92" s="123">
        <f t="shared" ref="AI92" si="133">AH93/AI91</f>
        <v>6304.9477279409357</v>
      </c>
      <c r="AJ92" s="123">
        <f t="shared" ref="AJ92" si="134">AI93/AJ91</f>
        <v>6217.2415726100626</v>
      </c>
      <c r="AK92" s="123">
        <f t="shared" ref="AK92" si="135">AJ93/AK91</f>
        <v>6208.1898404179765</v>
      </c>
      <c r="AL92" s="123">
        <f t="shared" ref="AL92" si="136">AK93/AL91</f>
        <v>6199.5152637338942</v>
      </c>
      <c r="AM92" s="123">
        <f t="shared" ref="AM92" si="137">AL93/AM91</f>
        <v>6166.2021277449821</v>
      </c>
      <c r="AN92" s="123"/>
      <c r="AO92" s="83">
        <f t="shared" ref="AO92" si="138">SUM(D92:O92)</f>
        <v>104308.32213901127</v>
      </c>
      <c r="AP92" s="83">
        <f t="shared" ref="AP92" si="139">SUM(P92:AA92)</f>
        <v>87918.410606553341</v>
      </c>
      <c r="AQ92" s="83">
        <f t="shared" ref="AQ92" si="140">SUM(AB92:AM92)</f>
        <v>76752.893281006895</v>
      </c>
      <c r="AR92" s="124"/>
    </row>
    <row r="93" spans="1:45" s="86" customFormat="1" ht="13.2" outlineLevel="1">
      <c r="A93" s="147" t="s">
        <v>166</v>
      </c>
      <c r="B93" s="126" t="s">
        <v>161</v>
      </c>
      <c r="C93" s="125">
        <v>223000</v>
      </c>
      <c r="D93" s="132">
        <f>C93+D90-D92</f>
        <v>217608.33333333334</v>
      </c>
      <c r="E93" s="132">
        <f>D93+E90-E92</f>
        <v>215912.31944444447</v>
      </c>
      <c r="F93" s="132">
        <f t="shared" ref="F93" si="141">E93+F90-F92</f>
        <v>215622.96655092595</v>
      </c>
      <c r="G93" s="132">
        <f t="shared" ref="G93" si="142">F93+G90-G92</f>
        <v>214866.78537172067</v>
      </c>
      <c r="H93" s="132">
        <f t="shared" ref="H93" si="143">G93+H90-H92</f>
        <v>209024.22788533647</v>
      </c>
      <c r="I93" s="132">
        <f t="shared" ref="I93" si="144">H93+I90-I92</f>
        <v>207662.79218022688</v>
      </c>
      <c r="J93" s="132">
        <f t="shared" ref="J93" si="145">I93+J90-J92</f>
        <v>205953.94807104065</v>
      </c>
      <c r="K93" s="132">
        <f t="shared" ref="K93" si="146">J93+K90-K92</f>
        <v>201965.83889932145</v>
      </c>
      <c r="L93" s="132">
        <f t="shared" ref="L93" si="147">K93+L90-L92</f>
        <v>199751.55780902482</v>
      </c>
      <c r="M93" s="132">
        <f t="shared" ref="M93" si="148">L93+M90-M92</f>
        <v>197428.57623364878</v>
      </c>
      <c r="N93" s="132">
        <f t="shared" ref="N93" si="149">M93+N90-N92</f>
        <v>194602.38555724674</v>
      </c>
      <c r="O93" s="132">
        <f t="shared" ref="O93" si="150">N93+O90-O92</f>
        <v>191293.95282569481</v>
      </c>
      <c r="P93" s="132">
        <f t="shared" ref="P93" si="151">O93+P90-P92</f>
        <v>185723.37145795752</v>
      </c>
      <c r="Q93" s="132">
        <f t="shared" ref="Q93" si="152">P93+Q90-Q92</f>
        <v>182784.89764720929</v>
      </c>
      <c r="R93" s="132">
        <f t="shared" ref="R93" si="153">Q93+R90-R92</f>
        <v>181168.86024524225</v>
      </c>
      <c r="S93" s="132">
        <f t="shared" ref="S93" si="154">R93+S90-S92</f>
        <v>179620.15773502382</v>
      </c>
      <c r="T93" s="132">
        <f t="shared" ref="T93" si="155">S93+T90-T92</f>
        <v>174535.98449606448</v>
      </c>
      <c r="U93" s="132">
        <f t="shared" ref="U93" si="156">T93+U90-U92</f>
        <v>173263.65180872846</v>
      </c>
      <c r="V93" s="132">
        <f t="shared" ref="V93" si="157">U93+V90-V92</f>
        <v>172044.33298336479</v>
      </c>
      <c r="W93" s="132">
        <f t="shared" ref="W93" si="158">V93+W90-W92</f>
        <v>169075.81910905792</v>
      </c>
      <c r="X93" s="132">
        <f t="shared" ref="X93" si="159">W93+X90-X92</f>
        <v>168030.99331284716</v>
      </c>
      <c r="Y93" s="132">
        <f t="shared" ref="Y93" si="160">X93+Y90-Y92</f>
        <v>167029.70192481187</v>
      </c>
      <c r="Z93" s="132">
        <f t="shared" ref="Z93" si="161">Y93+Z90-Z92</f>
        <v>165470.13101127805</v>
      </c>
      <c r="AA93" s="132">
        <f t="shared" ref="AA93" si="162">Z93+AA90-AA92</f>
        <v>163375.54221914147</v>
      </c>
      <c r="AB93" s="132">
        <f t="shared" ref="AB93" si="163">AA93+AB90-AB92</f>
        <v>158968.22796001058</v>
      </c>
      <c r="AC93" s="132">
        <f t="shared" ref="AC93" si="164">AB93+AC90-AC92</f>
        <v>157144.55179501013</v>
      </c>
      <c r="AD93" s="132">
        <f t="shared" ref="AD93" si="165">AC93+AD90-AD92</f>
        <v>156596.86213688471</v>
      </c>
      <c r="AE93" s="132">
        <f t="shared" ref="AE93" si="166">AD93+AE90-AE92</f>
        <v>156071.99288118118</v>
      </c>
      <c r="AF93" s="132">
        <f t="shared" ref="AF93" si="167">AE93+AF90-AF92</f>
        <v>151968.99317779863</v>
      </c>
      <c r="AG93" s="132">
        <f t="shared" ref="AG93" si="168">AF93+AG90-AG92</f>
        <v>151636.95179539037</v>
      </c>
      <c r="AH93" s="132">
        <f t="shared" ref="AH93" si="169">AG93+AH90-AH92</f>
        <v>151318.74547058245</v>
      </c>
      <c r="AI93" s="132">
        <f t="shared" ref="AI93" si="170">AH93+AI90-AI92</f>
        <v>149213.7977426415</v>
      </c>
      <c r="AJ93" s="132">
        <f t="shared" ref="AJ93" si="171">AI93+AJ90-AJ92</f>
        <v>148996.55617003143</v>
      </c>
      <c r="AK93" s="132">
        <f t="shared" ref="AK93" si="172">AJ93+AK90-AK92</f>
        <v>148788.36632961346</v>
      </c>
      <c r="AL93" s="132">
        <f t="shared" ref="AL93" si="173">AK93+AL90-AL92</f>
        <v>147988.85106587957</v>
      </c>
      <c r="AM93" s="132">
        <f t="shared" ref="AM93" si="174">AL93+AM90-AM92</f>
        <v>146622.6489381346</v>
      </c>
      <c r="AN93" s="84"/>
      <c r="AO93" s="83">
        <f>O93</f>
        <v>191293.95282569481</v>
      </c>
      <c r="AP93" s="83">
        <f>AA93</f>
        <v>163375.54221914147</v>
      </c>
      <c r="AQ93" s="83">
        <f>AM93</f>
        <v>146622.6489381346</v>
      </c>
      <c r="AR93" s="85"/>
    </row>
    <row r="94" spans="1:45" s="86" customFormat="1" ht="13.2" outlineLevel="1">
      <c r="A94" s="147" t="s">
        <v>167</v>
      </c>
      <c r="B94" s="126" t="s">
        <v>168</v>
      </c>
      <c r="C94" s="82"/>
      <c r="D94" s="133">
        <v>1.3968609865470853E-2</v>
      </c>
      <c r="E94" s="133">
        <v>1.3968609865470853E-2</v>
      </c>
      <c r="F94" s="133">
        <v>1.3968609865470853E-2</v>
      </c>
      <c r="G94" s="133">
        <v>1.3968609865470853E-2</v>
      </c>
      <c r="H94" s="133">
        <v>1.3968609865470853E-2</v>
      </c>
      <c r="I94" s="133">
        <v>1.3968609865470853E-2</v>
      </c>
      <c r="J94" s="133">
        <v>1.3968609865470853E-2</v>
      </c>
      <c r="K94" s="133">
        <v>1.3968609865470853E-2</v>
      </c>
      <c r="L94" s="133">
        <v>1.3968609865470853E-2</v>
      </c>
      <c r="M94" s="133">
        <v>1.3968609865470853E-2</v>
      </c>
      <c r="N94" s="133">
        <v>1.3968609865470853E-2</v>
      </c>
      <c r="O94" s="133">
        <v>1.3968609865470853E-2</v>
      </c>
      <c r="P94" s="133">
        <v>1.3968609865470853E-2</v>
      </c>
      <c r="Q94" s="133">
        <v>1.3968609865470853E-2</v>
      </c>
      <c r="R94" s="133">
        <v>1.3968609865470853E-2</v>
      </c>
      <c r="S94" s="133">
        <v>1.3968609865470853E-2</v>
      </c>
      <c r="T94" s="133">
        <v>1.3968609865470853E-2</v>
      </c>
      <c r="U94" s="133">
        <v>1.3968609865470853E-2</v>
      </c>
      <c r="V94" s="133">
        <v>1.3968609865470853E-2</v>
      </c>
      <c r="W94" s="133">
        <v>1.3968609865470853E-2</v>
      </c>
      <c r="X94" s="133">
        <v>1.3968609865470853E-2</v>
      </c>
      <c r="Y94" s="133">
        <v>1.3968609865470853E-2</v>
      </c>
      <c r="Z94" s="133">
        <v>1.3968609865470853E-2</v>
      </c>
      <c r="AA94" s="133">
        <v>1.3968609865470853E-2</v>
      </c>
      <c r="AB94" s="133">
        <v>1.3968609865470853E-2</v>
      </c>
      <c r="AC94" s="133">
        <v>1.3968609865470853E-2</v>
      </c>
      <c r="AD94" s="133">
        <v>1.3968609865470853E-2</v>
      </c>
      <c r="AE94" s="133">
        <v>1.3968609865470853E-2</v>
      </c>
      <c r="AF94" s="133">
        <v>1.3968609865470853E-2</v>
      </c>
      <c r="AG94" s="133">
        <v>1.3968609865470853E-2</v>
      </c>
      <c r="AH94" s="133">
        <v>1.3968609865470853E-2</v>
      </c>
      <c r="AI94" s="133">
        <v>1.3968609865470853E-2</v>
      </c>
      <c r="AJ94" s="133">
        <v>1.3968609865470853E-2</v>
      </c>
      <c r="AK94" s="133">
        <v>1.3968609865470853E-2</v>
      </c>
      <c r="AL94" s="133">
        <v>1.3968609865470853E-2</v>
      </c>
      <c r="AM94" s="133">
        <v>1.3968609865470853E-2</v>
      </c>
      <c r="AN94" s="84"/>
      <c r="AO94" s="134">
        <f>O94</f>
        <v>1.3968609865470853E-2</v>
      </c>
      <c r="AP94" s="134">
        <f>AA94</f>
        <v>1.3968609865470853E-2</v>
      </c>
      <c r="AQ94" s="134">
        <f>AM94</f>
        <v>1.3968609865470853E-2</v>
      </c>
      <c r="AR94" s="85"/>
    </row>
    <row r="95" spans="1:45" s="86" customFormat="1" ht="13.2" outlineLevel="1">
      <c r="A95" s="147" t="s">
        <v>169</v>
      </c>
      <c r="B95" s="126" t="s">
        <v>161</v>
      </c>
      <c r="C95" s="82"/>
      <c r="D95" s="132">
        <f>D93*D94</f>
        <v>3039.68591180867</v>
      </c>
      <c r="E95" s="132">
        <f t="shared" ref="E95:AM95" si="175">E93*E94</f>
        <v>3015.9949554683612</v>
      </c>
      <c r="F95" s="132">
        <f t="shared" si="175"/>
        <v>3011.953097785356</v>
      </c>
      <c r="G95" s="132">
        <f t="shared" si="175"/>
        <v>3001.3902979054255</v>
      </c>
      <c r="H95" s="132">
        <f t="shared" si="175"/>
        <v>2919.7778917615387</v>
      </c>
      <c r="I95" s="132">
        <f t="shared" si="175"/>
        <v>2900.7605275399405</v>
      </c>
      <c r="J95" s="132">
        <f t="shared" si="175"/>
        <v>2876.8903508578101</v>
      </c>
      <c r="K95" s="132">
        <f t="shared" si="175"/>
        <v>2821.1820097371583</v>
      </c>
      <c r="L95" s="132">
        <f t="shared" si="175"/>
        <v>2790.2515810543155</v>
      </c>
      <c r="M95" s="132">
        <f t="shared" si="175"/>
        <v>2757.8027577032108</v>
      </c>
      <c r="N95" s="132">
        <f t="shared" si="175"/>
        <v>2718.3248027391196</v>
      </c>
      <c r="O95" s="132">
        <f t="shared" si="175"/>
        <v>2672.1105966459163</v>
      </c>
      <c r="P95" s="132">
        <f t="shared" si="175"/>
        <v>2594.2973187961334</v>
      </c>
      <c r="Q95" s="132">
        <f t="shared" si="175"/>
        <v>2553.2509245338879</v>
      </c>
      <c r="R95" s="132">
        <f t="shared" si="175"/>
        <v>2530.6771285378009</v>
      </c>
      <c r="S95" s="132">
        <f t="shared" si="175"/>
        <v>2509.0439073748844</v>
      </c>
      <c r="T95" s="132">
        <f t="shared" si="175"/>
        <v>2438.0250749113943</v>
      </c>
      <c r="U95" s="132">
        <f t="shared" si="175"/>
        <v>2420.252355982911</v>
      </c>
      <c r="V95" s="132">
        <f t="shared" si="175"/>
        <v>2403.220167009782</v>
      </c>
      <c r="W95" s="132">
        <f t="shared" si="175"/>
        <v>2361.7541548193517</v>
      </c>
      <c r="X95" s="132">
        <f t="shared" si="175"/>
        <v>2347.1593908947038</v>
      </c>
      <c r="Y95" s="132">
        <f t="shared" si="175"/>
        <v>2333.1727421335831</v>
      </c>
      <c r="Z95" s="132">
        <f t="shared" si="175"/>
        <v>2311.3877044848932</v>
      </c>
      <c r="AA95" s="132">
        <f t="shared" si="175"/>
        <v>2282.1292108189496</v>
      </c>
      <c r="AB95" s="132">
        <f t="shared" si="175"/>
        <v>2220.5651573786231</v>
      </c>
      <c r="AC95" s="132">
        <f t="shared" si="175"/>
        <v>2195.0909365087741</v>
      </c>
      <c r="AD95" s="132">
        <f t="shared" si="175"/>
        <v>2187.4404733470669</v>
      </c>
      <c r="AE95" s="132">
        <f t="shared" si="175"/>
        <v>2180.108779483764</v>
      </c>
      <c r="AF95" s="132">
        <f t="shared" si="175"/>
        <v>2122.7955773490708</v>
      </c>
      <c r="AG95" s="132">
        <f t="shared" si="175"/>
        <v>2118.1574208190182</v>
      </c>
      <c r="AH95" s="132">
        <f t="shared" si="175"/>
        <v>2113.712520811051</v>
      </c>
      <c r="AI95" s="132">
        <f t="shared" si="175"/>
        <v>2084.3093272122346</v>
      </c>
      <c r="AJ95" s="132">
        <f t="shared" si="175"/>
        <v>2081.2747644378833</v>
      </c>
      <c r="AK95" s="132">
        <f t="shared" si="175"/>
        <v>2078.3666417791301</v>
      </c>
      <c r="AL95" s="132">
        <f t="shared" si="175"/>
        <v>2067.1985249785421</v>
      </c>
      <c r="AM95" s="132">
        <f t="shared" si="175"/>
        <v>2048.1145804586963</v>
      </c>
      <c r="AN95" s="84"/>
      <c r="AO95" s="83">
        <f>O95</f>
        <v>2672.1105966459163</v>
      </c>
      <c r="AP95" s="83">
        <f>AA95</f>
        <v>2282.1292108189496</v>
      </c>
      <c r="AQ95" s="83">
        <f>AM95</f>
        <v>2048.1145804586963</v>
      </c>
      <c r="AR95" s="85"/>
    </row>
    <row r="96" spans="1:45" s="64" customFormat="1" ht="13.2" outlineLevel="1">
      <c r="A96" s="147" t="s">
        <v>170</v>
      </c>
      <c r="B96" s="126" t="s">
        <v>168</v>
      </c>
      <c r="C96" s="82"/>
      <c r="D96" s="133">
        <v>0.22</v>
      </c>
      <c r="E96" s="133">
        <v>0.22</v>
      </c>
      <c r="F96" s="133">
        <v>0.22</v>
      </c>
      <c r="G96" s="133">
        <v>0.22</v>
      </c>
      <c r="H96" s="133">
        <v>0.22</v>
      </c>
      <c r="I96" s="133">
        <v>0.22</v>
      </c>
      <c r="J96" s="133">
        <v>0.22</v>
      </c>
      <c r="K96" s="133">
        <v>0.22</v>
      </c>
      <c r="L96" s="133">
        <v>0.22</v>
      </c>
      <c r="M96" s="133">
        <v>0.22</v>
      </c>
      <c r="N96" s="133">
        <v>0.22</v>
      </c>
      <c r="O96" s="133">
        <v>0.22</v>
      </c>
      <c r="P96" s="133">
        <v>0.22</v>
      </c>
      <c r="Q96" s="133">
        <v>0.22</v>
      </c>
      <c r="R96" s="133">
        <v>0.22</v>
      </c>
      <c r="S96" s="133">
        <v>0.22</v>
      </c>
      <c r="T96" s="133">
        <v>0.22</v>
      </c>
      <c r="U96" s="133">
        <v>0.22</v>
      </c>
      <c r="V96" s="133">
        <v>0.22</v>
      </c>
      <c r="W96" s="133">
        <v>0.22</v>
      </c>
      <c r="X96" s="133">
        <v>0.22</v>
      </c>
      <c r="Y96" s="133">
        <v>0.22</v>
      </c>
      <c r="Z96" s="133">
        <v>0.22</v>
      </c>
      <c r="AA96" s="133">
        <v>0.22</v>
      </c>
      <c r="AB96" s="133">
        <v>0.22</v>
      </c>
      <c r="AC96" s="133">
        <v>0.22</v>
      </c>
      <c r="AD96" s="133">
        <v>0.22</v>
      </c>
      <c r="AE96" s="133">
        <v>0.22</v>
      </c>
      <c r="AF96" s="133">
        <v>0.22</v>
      </c>
      <c r="AG96" s="133">
        <v>0.22</v>
      </c>
      <c r="AH96" s="133">
        <v>0.22</v>
      </c>
      <c r="AI96" s="133">
        <v>0.22</v>
      </c>
      <c r="AJ96" s="133">
        <v>0.22</v>
      </c>
      <c r="AK96" s="133">
        <v>0.22</v>
      </c>
      <c r="AL96" s="133">
        <v>0.22</v>
      </c>
      <c r="AM96" s="133">
        <v>0.22</v>
      </c>
      <c r="AN96" s="123"/>
      <c r="AO96" s="135">
        <f>AVERAGE(D96:O96)</f>
        <v>0.22000000000000006</v>
      </c>
      <c r="AP96" s="135">
        <f>AVERAGE(P96:AA96)</f>
        <v>0.22000000000000006</v>
      </c>
      <c r="AQ96" s="135">
        <f>AVERAGE(AB96:AM96)</f>
        <v>0.22000000000000006</v>
      </c>
      <c r="AR96" s="124"/>
    </row>
    <row r="97" spans="1:44" s="64" customFormat="1" ht="13.2" outlineLevel="1">
      <c r="A97" s="147" t="s">
        <v>171</v>
      </c>
      <c r="B97" s="126" t="s">
        <v>168</v>
      </c>
      <c r="C97" s="82"/>
      <c r="D97" s="133">
        <v>0.15</v>
      </c>
      <c r="E97" s="133">
        <v>0.15</v>
      </c>
      <c r="F97" s="133">
        <v>0.15</v>
      </c>
      <c r="G97" s="133">
        <v>0.15</v>
      </c>
      <c r="H97" s="133">
        <v>0.15</v>
      </c>
      <c r="I97" s="133">
        <v>0.15</v>
      </c>
      <c r="J97" s="133">
        <v>0.15</v>
      </c>
      <c r="K97" s="133">
        <v>0.15</v>
      </c>
      <c r="L97" s="133">
        <v>0.15</v>
      </c>
      <c r="M97" s="133">
        <v>0.15</v>
      </c>
      <c r="N97" s="133">
        <v>0.15</v>
      </c>
      <c r="O97" s="133">
        <v>0.15</v>
      </c>
      <c r="P97" s="133">
        <v>0.15</v>
      </c>
      <c r="Q97" s="133">
        <v>0.15</v>
      </c>
      <c r="R97" s="133">
        <v>0.15</v>
      </c>
      <c r="S97" s="133">
        <v>0.15</v>
      </c>
      <c r="T97" s="133">
        <v>0.15</v>
      </c>
      <c r="U97" s="133">
        <v>0.15</v>
      </c>
      <c r="V97" s="133">
        <v>0.15</v>
      </c>
      <c r="W97" s="133">
        <v>0.15</v>
      </c>
      <c r="X97" s="133">
        <v>0.15</v>
      </c>
      <c r="Y97" s="133">
        <v>0.15</v>
      </c>
      <c r="Z97" s="133">
        <v>0.15</v>
      </c>
      <c r="AA97" s="133">
        <v>0.15</v>
      </c>
      <c r="AB97" s="133">
        <v>0.15</v>
      </c>
      <c r="AC97" s="133">
        <v>0.15</v>
      </c>
      <c r="AD97" s="133">
        <v>0.15</v>
      </c>
      <c r="AE97" s="133">
        <v>0.15</v>
      </c>
      <c r="AF97" s="133">
        <v>0.15</v>
      </c>
      <c r="AG97" s="133">
        <v>0.15</v>
      </c>
      <c r="AH97" s="133">
        <v>0.15</v>
      </c>
      <c r="AI97" s="133">
        <v>0.15</v>
      </c>
      <c r="AJ97" s="133">
        <v>0.15</v>
      </c>
      <c r="AK97" s="133">
        <v>0.15</v>
      </c>
      <c r="AL97" s="133">
        <v>0.15</v>
      </c>
      <c r="AM97" s="133">
        <v>0.15</v>
      </c>
      <c r="AN97" s="123"/>
      <c r="AO97" s="135">
        <f t="shared" ref="AO97:AO98" si="176">AVERAGE(D97:O97)</f>
        <v>0.14999999999999997</v>
      </c>
      <c r="AP97" s="135">
        <f t="shared" ref="AP97:AP98" si="177">AVERAGE(P97:AA97)</f>
        <v>0.14999999999999997</v>
      </c>
      <c r="AQ97" s="135">
        <f t="shared" ref="AQ97:AQ98" si="178">AVERAGE(AB97:AM97)</f>
        <v>0.14999999999999997</v>
      </c>
      <c r="AR97" s="124"/>
    </row>
    <row r="98" spans="1:44" s="64" customFormat="1" ht="13.2" outlineLevel="1">
      <c r="A98" s="147" t="s">
        <v>172</v>
      </c>
      <c r="B98" s="82" t="s">
        <v>168</v>
      </c>
      <c r="C98" s="82"/>
      <c r="D98" s="133">
        <v>3.1390134529147982E-2</v>
      </c>
      <c r="E98" s="133">
        <v>3.1390134529147982E-2</v>
      </c>
      <c r="F98" s="133">
        <v>3.1390134529147982E-2</v>
      </c>
      <c r="G98" s="133">
        <v>3.1390134529147982E-2</v>
      </c>
      <c r="H98" s="133">
        <v>3.1390134529147982E-2</v>
      </c>
      <c r="I98" s="133">
        <v>3.1390134529147982E-2</v>
      </c>
      <c r="J98" s="133">
        <v>3.1390134529147982E-2</v>
      </c>
      <c r="K98" s="133">
        <v>3.1390134529147982E-2</v>
      </c>
      <c r="L98" s="133">
        <v>3.1390134529147982E-2</v>
      </c>
      <c r="M98" s="133">
        <v>3.1390134529147982E-2</v>
      </c>
      <c r="N98" s="133">
        <v>3.1390134529147982E-2</v>
      </c>
      <c r="O98" s="133">
        <v>3.1390134529147982E-2</v>
      </c>
      <c r="P98" s="133">
        <v>3.1390134529147982E-2</v>
      </c>
      <c r="Q98" s="133">
        <v>3.1390134529147982E-2</v>
      </c>
      <c r="R98" s="133">
        <v>3.1390134529147982E-2</v>
      </c>
      <c r="S98" s="133">
        <v>3.1390134529147982E-2</v>
      </c>
      <c r="T98" s="133">
        <v>3.1390134529147982E-2</v>
      </c>
      <c r="U98" s="133">
        <v>3.1390134529147982E-2</v>
      </c>
      <c r="V98" s="133">
        <v>3.1390134529147982E-2</v>
      </c>
      <c r="W98" s="133">
        <v>3.1390134529147982E-2</v>
      </c>
      <c r="X98" s="133">
        <v>3.1390134529147982E-2</v>
      </c>
      <c r="Y98" s="133">
        <v>3.1390134529147982E-2</v>
      </c>
      <c r="Z98" s="133">
        <v>3.1390134529147982E-2</v>
      </c>
      <c r="AA98" s="133">
        <v>3.1390134529147982E-2</v>
      </c>
      <c r="AB98" s="133">
        <v>3.1390134529147982E-2</v>
      </c>
      <c r="AC98" s="133">
        <v>3.1390134529147982E-2</v>
      </c>
      <c r="AD98" s="133">
        <v>3.1390134529147982E-2</v>
      </c>
      <c r="AE98" s="133">
        <v>3.1390134529147982E-2</v>
      </c>
      <c r="AF98" s="133">
        <v>3.1390134529147982E-2</v>
      </c>
      <c r="AG98" s="133">
        <v>3.1390134529147982E-2</v>
      </c>
      <c r="AH98" s="133">
        <v>3.1390134529147982E-2</v>
      </c>
      <c r="AI98" s="133">
        <v>3.1390134529147982E-2</v>
      </c>
      <c r="AJ98" s="133">
        <v>3.1390134529147982E-2</v>
      </c>
      <c r="AK98" s="133">
        <v>3.1390134529147982E-2</v>
      </c>
      <c r="AL98" s="133">
        <v>3.1390134529147982E-2</v>
      </c>
      <c r="AM98" s="133">
        <v>3.1390134529147982E-2</v>
      </c>
      <c r="AN98" s="123"/>
      <c r="AO98" s="135">
        <f t="shared" si="176"/>
        <v>3.1390134529147976E-2</v>
      </c>
      <c r="AP98" s="135">
        <f t="shared" si="177"/>
        <v>3.1390134529147976E-2</v>
      </c>
      <c r="AQ98" s="135">
        <f t="shared" si="178"/>
        <v>3.1390134529147976E-2</v>
      </c>
      <c r="AR98" s="124"/>
    </row>
    <row r="99" spans="1:44" s="64" customFormat="1" ht="13.2" outlineLevel="1">
      <c r="A99" s="147" t="s">
        <v>191</v>
      </c>
      <c r="B99" s="126" t="s">
        <v>161</v>
      </c>
      <c r="C99" s="82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3"/>
      <c r="AO99" s="83" t="e">
        <f>AVERAGE(D99:O99)</f>
        <v>#DIV/0!</v>
      </c>
      <c r="AP99" s="83" t="e">
        <f>AVERAGE(P99:AA99)</f>
        <v>#DIV/0!</v>
      </c>
      <c r="AQ99" s="83" t="e">
        <f>AVERAGE(AB99:AM99)</f>
        <v>#DIV/0!</v>
      </c>
      <c r="AR99" s="124"/>
    </row>
    <row r="100" spans="1:44" s="64" customFormat="1" ht="13.2" outlineLevel="1">
      <c r="A100" s="147" t="s">
        <v>173</v>
      </c>
      <c r="B100" s="126" t="s">
        <v>161</v>
      </c>
      <c r="C100" s="125">
        <v>-7000</v>
      </c>
      <c r="D100" s="132">
        <f t="shared" ref="D100:AM100" si="179">-D93*D98</f>
        <v>-6830.7548579970107</v>
      </c>
      <c r="E100" s="136">
        <f t="shared" si="179"/>
        <v>-6777.516753861486</v>
      </c>
      <c r="F100" s="136">
        <f t="shared" si="179"/>
        <v>-6768.4339276075407</v>
      </c>
      <c r="G100" s="136">
        <f t="shared" si="179"/>
        <v>-6744.6972986638775</v>
      </c>
      <c r="H100" s="136">
        <f t="shared" si="179"/>
        <v>-6561.2986331719967</v>
      </c>
      <c r="I100" s="136">
        <f t="shared" si="179"/>
        <v>-6518.5629832358218</v>
      </c>
      <c r="J100" s="136">
        <f t="shared" si="179"/>
        <v>-6464.9221367591235</v>
      </c>
      <c r="K100" s="136">
        <f t="shared" si="179"/>
        <v>-6339.734853341929</v>
      </c>
      <c r="L100" s="136">
        <f t="shared" si="179"/>
        <v>-6270.2282720321691</v>
      </c>
      <c r="M100" s="136">
        <f t="shared" si="179"/>
        <v>-6197.309567872383</v>
      </c>
      <c r="N100" s="136">
        <f t="shared" si="179"/>
        <v>-6108.5950623351</v>
      </c>
      <c r="O100" s="136">
        <f t="shared" si="179"/>
        <v>-6004.7429138110483</v>
      </c>
      <c r="P100" s="136">
        <f t="shared" si="179"/>
        <v>-5829.8816152722093</v>
      </c>
      <c r="Q100" s="136">
        <f t="shared" si="179"/>
        <v>-5737.6425270424443</v>
      </c>
      <c r="R100" s="136">
        <f t="shared" si="179"/>
        <v>-5686.9148955905639</v>
      </c>
      <c r="S100" s="136">
        <f t="shared" si="179"/>
        <v>-5638.3009154491783</v>
      </c>
      <c r="T100" s="136">
        <f t="shared" si="179"/>
        <v>-5478.7080335087503</v>
      </c>
      <c r="U100" s="136">
        <f t="shared" si="179"/>
        <v>-5438.7693392874407</v>
      </c>
      <c r="V100" s="136">
        <f t="shared" si="179"/>
        <v>-5400.4947573253521</v>
      </c>
      <c r="W100" s="136">
        <f t="shared" si="179"/>
        <v>-5307.3127074592176</v>
      </c>
      <c r="X100" s="136">
        <f t="shared" si="179"/>
        <v>-5274.5154851566376</v>
      </c>
      <c r="Y100" s="136">
        <f t="shared" si="179"/>
        <v>-5243.0848137833327</v>
      </c>
      <c r="Z100" s="136">
        <f t="shared" si="179"/>
        <v>-5194.1296729997594</v>
      </c>
      <c r="AA100" s="136">
        <f t="shared" si="179"/>
        <v>-5128.3802490313465</v>
      </c>
      <c r="AB100" s="136">
        <f t="shared" si="179"/>
        <v>-4990.0340615249961</v>
      </c>
      <c r="AC100" s="136">
        <f t="shared" si="179"/>
        <v>-4932.7886213680313</v>
      </c>
      <c r="AD100" s="136">
        <f t="shared" si="179"/>
        <v>-4915.5965693192511</v>
      </c>
      <c r="AE100" s="136">
        <f t="shared" si="179"/>
        <v>-4899.1208527725039</v>
      </c>
      <c r="AF100" s="136">
        <f t="shared" si="179"/>
        <v>-4770.3271401102711</v>
      </c>
      <c r="AG100" s="136">
        <f t="shared" si="179"/>
        <v>-4759.9043164472314</v>
      </c>
      <c r="AH100" s="136">
        <f t="shared" si="179"/>
        <v>-4749.9157771034852</v>
      </c>
      <c r="AI100" s="136">
        <f t="shared" si="179"/>
        <v>-4683.8411847465941</v>
      </c>
      <c r="AJ100" s="136">
        <f t="shared" si="179"/>
        <v>-4677.0219425570403</v>
      </c>
      <c r="AK100" s="136">
        <f t="shared" si="179"/>
        <v>-4670.4868354587188</v>
      </c>
      <c r="AL100" s="136">
        <f t="shared" si="179"/>
        <v>-4645.3899437720047</v>
      </c>
      <c r="AM100" s="136">
        <f t="shared" si="179"/>
        <v>-4602.5046751880818</v>
      </c>
      <c r="AN100" s="123"/>
      <c r="AO100" s="83">
        <f>O100</f>
        <v>-6004.7429138110483</v>
      </c>
      <c r="AP100" s="83">
        <f>AA100</f>
        <v>-5128.3802490313465</v>
      </c>
      <c r="AQ100" s="83">
        <f>AM100</f>
        <v>-4602.5046751880818</v>
      </c>
      <c r="AR100" s="124"/>
    </row>
    <row r="101" spans="1:44" s="64" customFormat="1" ht="13.2" outlineLevel="1">
      <c r="A101" s="147" t="s">
        <v>174</v>
      </c>
      <c r="B101" s="126" t="s">
        <v>161</v>
      </c>
      <c r="C101" s="82"/>
      <c r="D101" s="132">
        <f t="shared" ref="D101" si="180">(C93+D93)/2*D96/12*(1-2/102)</f>
        <v>3959.7154139433555</v>
      </c>
      <c r="E101" s="132">
        <f t="shared" ref="E101" si="181">(D93+E93)/2*E96/12*(1-2/102)</f>
        <v>3896.0189383623824</v>
      </c>
      <c r="F101" s="132">
        <f t="shared" ref="F101" si="182">(E93+F93)/2*F96/12*(1-2/102)</f>
        <v>3878.1765898276749</v>
      </c>
      <c r="G101" s="132">
        <f t="shared" ref="G101" si="183">(F93+G93)/2*G96/12*(1-2/102)</f>
        <v>3868.7804502852232</v>
      </c>
      <c r="H101" s="132">
        <f t="shared" ref="H101" si="184">(G93+H93)/2*H96/12*(1-2/102)</f>
        <v>3809.4780603166901</v>
      </c>
      <c r="I101" s="132">
        <f t="shared" ref="I101" si="185">(H93+I93)/2*I96/12*(1-2/102)</f>
        <v>3744.7362914388864</v>
      </c>
      <c r="J101" s="132">
        <f t="shared" ref="J101" si="186">(I93+J93)/2*J96/12*(1-2/102)</f>
        <v>3717.1439074868817</v>
      </c>
      <c r="K101" s="132">
        <f t="shared" ref="K101" si="187">(J93+K93)/2*K96/12*(1-2/102)</f>
        <v>3665.9457979362601</v>
      </c>
      <c r="L101" s="132">
        <f t="shared" ref="L101" si="188">(K93+L93)/2*L96/12*(1-2/102)</f>
        <v>3610.2053625750073</v>
      </c>
      <c r="M101" s="132">
        <f t="shared" ref="M101" si="189">(L93+M93)/2*M96/12*(1-2/102)</f>
        <v>3569.4293092070343</v>
      </c>
      <c r="N101" s="132">
        <f t="shared" ref="N101" si="190">(M93+N93)/2*N96/12*(1-2/102)</f>
        <v>3523.1540683822309</v>
      </c>
      <c r="O101" s="132">
        <f t="shared" ref="O101" si="191">(N93+O93)/2*O96/12*(1-2/102)</f>
        <v>3468.0226488663047</v>
      </c>
      <c r="P101" s="132">
        <f t="shared" ref="P101" si="192">(O93+P93)/2*P96/12*(1-2/102)</f>
        <v>3388.2275875164837</v>
      </c>
      <c r="Q101" s="132">
        <f t="shared" ref="Q101" si="193">(P93+Q93)/2*Q96/12*(1-2/102)</f>
        <v>3311.7573203895709</v>
      </c>
      <c r="R101" s="132">
        <f t="shared" ref="R101" si="194">(Q93+R93)/2*R96/12*(1-2/102)</f>
        <v>3270.8262555694173</v>
      </c>
      <c r="S101" s="132">
        <f t="shared" ref="S101" si="195">(R93+S93)/2*S96/12*(1-2/102)</f>
        <v>3242.3849655089275</v>
      </c>
      <c r="T101" s="132">
        <f t="shared" ref="T101" si="196">(S93+T93)/2*T96/12*(1-2/102)</f>
        <v>3182.7757880244867</v>
      </c>
      <c r="U101" s="132">
        <f t="shared" ref="U101" si="197">(T93+U93)/2*U96/12*(1-2/102)</f>
        <v>3125.6503262685642</v>
      </c>
      <c r="V101" s="132">
        <f t="shared" ref="V101" si="198">(U93+V93)/2*V96/12*(1-2/102)</f>
        <v>3103.2580332622761</v>
      </c>
      <c r="W101" s="132">
        <f t="shared" ref="W101" si="199">(V93+W93)/2*W96/12*(1-2/102)</f>
        <v>3065.6222818763476</v>
      </c>
      <c r="X101" s="132">
        <f t="shared" ref="X101" si="200">(W93+X93)/2*X96/12*(1-2/102)</f>
        <v>3029.5546867981666</v>
      </c>
      <c r="Y101" s="132">
        <f t="shared" ref="Y101" si="201">(X93+Y93)/2*Y96/12*(1-2/102)</f>
        <v>3011.1663787698112</v>
      </c>
      <c r="Z101" s="132">
        <f t="shared" ref="Z101" si="202">(Y93+Z93)/2*Z96/12*(1-2/102)</f>
        <v>2988.1520933798929</v>
      </c>
      <c r="AA101" s="132">
        <f t="shared" ref="AA101" si="203">(Z93+AA93)/2*AA96/12*(1-2/102)</f>
        <v>2955.3124228223974</v>
      </c>
      <c r="AB101" s="132">
        <f t="shared" ref="AB101" si="204">(AA93+AB93)/2*AB96/12*(1-2/102)</f>
        <v>2896.8802875577385</v>
      </c>
      <c r="AC101" s="132">
        <f t="shared" ref="AC101" si="205">(AB93+AC93)/2*AC96/12*(1-2/102)</f>
        <v>2840.8828245957748</v>
      </c>
      <c r="AD101" s="132">
        <f t="shared" ref="AD101" si="206">(AC93+AD93)/2*AD96/12*(1-2/102)</f>
        <v>2819.571530433695</v>
      </c>
      <c r="AE101" s="132">
        <f t="shared" ref="AE101" si="207">(AD93+AE93)/2*AE96/12*(1-2/102)</f>
        <v>2809.9325205871933</v>
      </c>
      <c r="AF101" s="132">
        <f t="shared" ref="AF101" si="208">(AE93+AF93)/2*AF96/12*(1-2/102)</f>
        <v>2768.3421949744916</v>
      </c>
      <c r="AG101" s="132">
        <f t="shared" ref="AG101" si="209">(AF93+AG93)/2*AG96/12*(1-2/102)</f>
        <v>2728.4847995956529</v>
      </c>
      <c r="AH101" s="132">
        <f t="shared" ref="AH101" si="210">(AG93+AH93)/2*AH96/12*(1-2/102)</f>
        <v>2722.6410702007365</v>
      </c>
      <c r="AI101" s="132">
        <f t="shared" ref="AI101" si="211">(AH93+AI93)/2*AI96/12*(1-2/102)</f>
        <v>2700.8643589423714</v>
      </c>
      <c r="AJ101" s="132">
        <f t="shared" ref="AJ101" si="212">(AI93+AJ93)/2*AJ96/12*(1-2/102)</f>
        <v>2679.9950106531064</v>
      </c>
      <c r="AK101" s="132">
        <f t="shared" ref="AK101" si="213">(AJ93+AK93)/2*AK96/12*(1-2/102)</f>
        <v>2676.1716891307956</v>
      </c>
      <c r="AL101" s="132">
        <f t="shared" ref="AL101" si="214">(AK93+AL93)/2*AL96/12*(1-2/102)</f>
        <v>2667.1155158091697</v>
      </c>
      <c r="AM101" s="132">
        <f t="shared" ref="AM101" si="215">(AL93+AM93)/2*AM96/12*(1-2/102)</f>
        <v>2647.6523693171207</v>
      </c>
      <c r="AN101" s="123"/>
      <c r="AO101" s="83">
        <f>SUM(D101:O101)</f>
        <v>44710.806838627934</v>
      </c>
      <c r="AP101" s="83">
        <f>SUM(P101:AA101)</f>
        <v>37674.688140186343</v>
      </c>
      <c r="AQ101" s="83">
        <f t="shared" ref="AQ101:AQ107" si="216">SUM(AB101:AM101)</f>
        <v>32958.534171797844</v>
      </c>
      <c r="AR101" s="124"/>
    </row>
    <row r="102" spans="1:44" s="64" customFormat="1" ht="13.2" outlineLevel="1">
      <c r="A102" s="147" t="s">
        <v>175</v>
      </c>
      <c r="B102" s="126" t="s">
        <v>161</v>
      </c>
      <c r="C102" s="82"/>
      <c r="D102" s="132">
        <f t="shared" ref="D102" si="217">-(C93+D93)/2*D97/12</f>
        <v>-2753.8020833333335</v>
      </c>
      <c r="E102" s="132">
        <f t="shared" ref="E102" si="218">-(D93+E93)/2*E97/12</f>
        <v>-2709.5040798611112</v>
      </c>
      <c r="F102" s="132">
        <f t="shared" ref="F102" si="219">-(E93+F93)/2*F97/12</f>
        <v>-2697.0955374710652</v>
      </c>
      <c r="G102" s="132">
        <f t="shared" ref="G102" si="220">-(F93+G93)/2*G97/12</f>
        <v>-2690.5609495165413</v>
      </c>
      <c r="H102" s="132">
        <f t="shared" ref="H102" si="221">-(G93+H93)/2*H97/12</f>
        <v>-2649.3188328566071</v>
      </c>
      <c r="I102" s="132">
        <f t="shared" ref="I102" si="222">-(H93+I93)/2*I97/12</f>
        <v>-2604.2938754097709</v>
      </c>
      <c r="J102" s="132">
        <f t="shared" ref="J102" si="223">-(I93+J93)/2*J97/12</f>
        <v>-2585.1046265704222</v>
      </c>
      <c r="K102" s="132">
        <f t="shared" ref="K102" si="224">-(J93+K93)/2*K97/12</f>
        <v>-2549.4986685647627</v>
      </c>
      <c r="L102" s="132">
        <f t="shared" ref="L102" si="225">-(K93+L93)/2*L97/12</f>
        <v>-2510.7337294271642</v>
      </c>
      <c r="M102" s="132">
        <f t="shared" ref="M102" si="226">-(L93+M93)/2*M97/12</f>
        <v>-2482.37583776671</v>
      </c>
      <c r="N102" s="132">
        <f t="shared" ref="N102" si="227">-(M93+N93)/2*N97/12</f>
        <v>-2450.193511193097</v>
      </c>
      <c r="O102" s="132">
        <f t="shared" ref="O102" si="228">-(N93+O93)/2*O97/12</f>
        <v>-2411.8521148933846</v>
      </c>
      <c r="P102" s="132">
        <f t="shared" ref="P102" si="229">-(O93+P93)/2*P97/12</f>
        <v>-2356.3582767728271</v>
      </c>
      <c r="Q102" s="132">
        <f t="shared" ref="Q102" si="230">-(P93+Q93)/2*Q97/12</f>
        <v>-2303.1766819072923</v>
      </c>
      <c r="R102" s="132">
        <f t="shared" ref="R102" si="231">-(Q93+R93)/2*R97/12</f>
        <v>-2274.7109868278221</v>
      </c>
      <c r="S102" s="132">
        <f t="shared" ref="S102" si="232">-(R93+S93)/2*S97/12</f>
        <v>-2254.9313623766629</v>
      </c>
      <c r="T102" s="132">
        <f t="shared" ref="T102" si="233">-(S93+T93)/2*T97/12</f>
        <v>-2213.4758889443019</v>
      </c>
      <c r="U102" s="132">
        <f t="shared" ref="U102" si="234">-(T93+U93)/2*U97/12</f>
        <v>-2173.7477269049559</v>
      </c>
      <c r="V102" s="132">
        <f t="shared" ref="V102" si="235">-(U93+V93)/2*V97/12</f>
        <v>-2158.1749049505829</v>
      </c>
      <c r="W102" s="132">
        <f t="shared" ref="W102" si="236">-(V93+W93)/2*W97/12</f>
        <v>-2132.000950577642</v>
      </c>
      <c r="X102" s="132">
        <f t="shared" ref="X102" si="237">-(W93+X93)/2*X97/12</f>
        <v>-2106.917577636907</v>
      </c>
      <c r="Y102" s="132">
        <f t="shared" ref="Y102" si="238">-(X93+Y93)/2*Y97/12</f>
        <v>-2094.1293452353689</v>
      </c>
      <c r="Z102" s="132">
        <f t="shared" ref="Z102" si="239">-(Y93+Z93)/2*Z97/12</f>
        <v>-2078.1239558505622</v>
      </c>
      <c r="AA102" s="132">
        <f t="shared" ref="AA102" si="240">-(Z93+AA93)/2*AA97/12</f>
        <v>-2055.2854576901218</v>
      </c>
      <c r="AB102" s="132">
        <f t="shared" ref="AB102" si="241">-(AA93+AB93)/2*AB97/12</f>
        <v>-2014.6485636197001</v>
      </c>
      <c r="AC102" s="132">
        <f t="shared" ref="AC102" si="242">-(AB93+AC93)/2*AC97/12</f>
        <v>-1975.7048734688797</v>
      </c>
      <c r="AD102" s="132">
        <f t="shared" ref="AD102" si="243">-(AC93+AD93)/2*AD97/12</f>
        <v>-1960.8838370743424</v>
      </c>
      <c r="AE102" s="132">
        <f t="shared" ref="AE102" si="244">-(AD93+AE93)/2*AE97/12</f>
        <v>-1954.180343862912</v>
      </c>
      <c r="AF102" s="132">
        <f t="shared" ref="AF102" si="245">-(AE93+AF93)/2*AF97/12</f>
        <v>-1925.2561628686237</v>
      </c>
      <c r="AG102" s="132">
        <f t="shared" ref="AG102" si="246">-(AF93+AG93)/2*AG97/12</f>
        <v>-1897.5371560824315</v>
      </c>
      <c r="AH102" s="132">
        <f t="shared" ref="AH102" si="247">-(AG93+AH93)/2*AH97/12</f>
        <v>-1893.4731079123303</v>
      </c>
      <c r="AI102" s="132">
        <f t="shared" ref="AI102" si="248">-(AH93+AI93)/2*AI97/12</f>
        <v>-1878.3283950826496</v>
      </c>
      <c r="AJ102" s="132">
        <f t="shared" ref="AJ102" si="249">-(AI93+AJ93)/2*AJ97/12</f>
        <v>-1863.8147119542061</v>
      </c>
      <c r="AK102" s="132">
        <f t="shared" ref="AK102" si="250">-(AJ93+AK93)/2*AK97/12</f>
        <v>-1861.1557656227806</v>
      </c>
      <c r="AL102" s="132">
        <f t="shared" ref="AL102" si="251">-(AK93+AL93)/2*AL97/12</f>
        <v>-1854.8576087218316</v>
      </c>
      <c r="AM102" s="132">
        <f t="shared" ref="AM102" si="252">-(AL93+AM93)/2*AM97/12</f>
        <v>-1841.3218750250887</v>
      </c>
      <c r="AN102" s="123"/>
      <c r="AO102" s="83">
        <f>SUM(D102:O102)</f>
        <v>-31094.33384686397</v>
      </c>
      <c r="AP102" s="83">
        <f>SUM(P102:AA102)</f>
        <v>-26201.033115675051</v>
      </c>
      <c r="AQ102" s="83">
        <f t="shared" si="216"/>
        <v>-22921.162401295776</v>
      </c>
      <c r="AR102" s="124"/>
    </row>
    <row r="103" spans="1:44" s="64" customFormat="1" ht="13.2" outlineLevel="1">
      <c r="A103" s="147" t="s">
        <v>176</v>
      </c>
      <c r="B103" s="126" t="s">
        <v>161</v>
      </c>
      <c r="D103" s="131">
        <f>(D100-C100)</f>
        <v>169.24514200298927</v>
      </c>
      <c r="E103" s="131">
        <f t="shared" ref="E103:AM103" si="253">(E100-D100)</f>
        <v>53.238104135524736</v>
      </c>
      <c r="F103" s="131">
        <f t="shared" si="253"/>
        <v>9.0828262539453135</v>
      </c>
      <c r="G103" s="131">
        <f t="shared" si="253"/>
        <v>23.736628943663163</v>
      </c>
      <c r="H103" s="131">
        <f t="shared" si="253"/>
        <v>183.39866549188082</v>
      </c>
      <c r="I103" s="131">
        <f t="shared" si="253"/>
        <v>42.735649936174923</v>
      </c>
      <c r="J103" s="131">
        <f t="shared" si="253"/>
        <v>53.640846476698243</v>
      </c>
      <c r="K103" s="131">
        <f t="shared" si="253"/>
        <v>125.18728341719452</v>
      </c>
      <c r="L103" s="131">
        <f t="shared" si="253"/>
        <v>69.506581309759895</v>
      </c>
      <c r="M103" s="131">
        <f t="shared" si="253"/>
        <v>72.918704159786103</v>
      </c>
      <c r="N103" s="131">
        <f t="shared" si="253"/>
        <v>88.714505537283003</v>
      </c>
      <c r="O103" s="131">
        <f t="shared" si="253"/>
        <v>103.8521485240517</v>
      </c>
      <c r="P103" s="131">
        <f t="shared" si="253"/>
        <v>174.86129853883904</v>
      </c>
      <c r="Q103" s="131">
        <f t="shared" si="253"/>
        <v>92.239088229765002</v>
      </c>
      <c r="R103" s="131">
        <f t="shared" si="253"/>
        <v>50.72763145188037</v>
      </c>
      <c r="S103" s="131">
        <f t="shared" si="253"/>
        <v>48.613980141385582</v>
      </c>
      <c r="T103" s="131">
        <f t="shared" si="253"/>
        <v>159.59288194042801</v>
      </c>
      <c r="U103" s="131">
        <f t="shared" si="253"/>
        <v>39.938694221309561</v>
      </c>
      <c r="V103" s="131">
        <f t="shared" si="253"/>
        <v>38.274581962088632</v>
      </c>
      <c r="W103" s="131">
        <f t="shared" si="253"/>
        <v>93.182049866134548</v>
      </c>
      <c r="X103" s="131">
        <f t="shared" si="253"/>
        <v>32.797222302579939</v>
      </c>
      <c r="Y103" s="131">
        <f t="shared" si="253"/>
        <v>31.430671373304904</v>
      </c>
      <c r="Z103" s="131">
        <f t="shared" si="253"/>
        <v>48.95514078357337</v>
      </c>
      <c r="AA103" s="131">
        <f t="shared" si="253"/>
        <v>65.749423968412884</v>
      </c>
      <c r="AB103" s="131">
        <f t="shared" si="253"/>
        <v>138.34618750635036</v>
      </c>
      <c r="AC103" s="131">
        <f t="shared" si="253"/>
        <v>57.245440156964833</v>
      </c>
      <c r="AD103" s="131">
        <f t="shared" si="253"/>
        <v>17.19205204878017</v>
      </c>
      <c r="AE103" s="131">
        <f t="shared" si="253"/>
        <v>16.475716546747208</v>
      </c>
      <c r="AF103" s="131">
        <f t="shared" si="253"/>
        <v>128.79371266223279</v>
      </c>
      <c r="AG103" s="131">
        <f t="shared" si="253"/>
        <v>10.422823663039708</v>
      </c>
      <c r="AH103" s="131">
        <f t="shared" si="253"/>
        <v>9.9885393437461971</v>
      </c>
      <c r="AI103" s="131">
        <f t="shared" si="253"/>
        <v>66.074592356891117</v>
      </c>
      <c r="AJ103" s="131">
        <f t="shared" si="253"/>
        <v>6.8192421895537336</v>
      </c>
      <c r="AK103" s="131">
        <f t="shared" si="253"/>
        <v>6.5351070983215322</v>
      </c>
      <c r="AL103" s="131">
        <f t="shared" si="253"/>
        <v>25.096891686714116</v>
      </c>
      <c r="AM103" s="131">
        <f t="shared" si="253"/>
        <v>42.88526858392288</v>
      </c>
      <c r="AN103" s="123"/>
      <c r="AO103" s="83">
        <f t="shared" ref="AO103" si="254">SUM(D103:O103)</f>
        <v>995.25708618895169</v>
      </c>
      <c r="AP103" s="83">
        <f t="shared" ref="AP103" si="255">SUM(P103:AA103)</f>
        <v>876.36266477970184</v>
      </c>
      <c r="AQ103" s="83">
        <f t="shared" si="216"/>
        <v>525.87557384326465</v>
      </c>
      <c r="AR103" s="124"/>
    </row>
    <row r="104" spans="1:44" s="64" customFormat="1" ht="13.2" outlineLevel="1">
      <c r="A104" s="147" t="s">
        <v>192</v>
      </c>
      <c r="B104" s="126" t="s">
        <v>161</v>
      </c>
      <c r="C104" s="82"/>
      <c r="D104" s="131">
        <f>D99*(AVERAGE(C93:D93)/D89)*(1-2/102)</f>
        <v>0</v>
      </c>
      <c r="E104" s="131">
        <f t="shared" ref="E104:AM104" si="256">E99*(AVERAGE(D93:E93)/E89)*(1-2/102)</f>
        <v>0</v>
      </c>
      <c r="F104" s="131">
        <f t="shared" si="256"/>
        <v>0</v>
      </c>
      <c r="G104" s="131">
        <f t="shared" si="256"/>
        <v>0</v>
      </c>
      <c r="H104" s="131">
        <f t="shared" si="256"/>
        <v>0</v>
      </c>
      <c r="I104" s="131">
        <f t="shared" si="256"/>
        <v>0</v>
      </c>
      <c r="J104" s="131">
        <f t="shared" si="256"/>
        <v>0</v>
      </c>
      <c r="K104" s="131">
        <f t="shared" si="256"/>
        <v>0</v>
      </c>
      <c r="L104" s="131">
        <f t="shared" si="256"/>
        <v>0</v>
      </c>
      <c r="M104" s="131">
        <f t="shared" si="256"/>
        <v>0</v>
      </c>
      <c r="N104" s="131">
        <f t="shared" si="256"/>
        <v>0</v>
      </c>
      <c r="O104" s="131">
        <f t="shared" si="256"/>
        <v>0</v>
      </c>
      <c r="P104" s="131">
        <f t="shared" si="256"/>
        <v>0</v>
      </c>
      <c r="Q104" s="131">
        <f t="shared" si="256"/>
        <v>0</v>
      </c>
      <c r="R104" s="131">
        <f t="shared" si="256"/>
        <v>0</v>
      </c>
      <c r="S104" s="131">
        <f t="shared" si="256"/>
        <v>0</v>
      </c>
      <c r="T104" s="131">
        <f t="shared" si="256"/>
        <v>0</v>
      </c>
      <c r="U104" s="131">
        <f t="shared" si="256"/>
        <v>0</v>
      </c>
      <c r="V104" s="131">
        <f t="shared" si="256"/>
        <v>0</v>
      </c>
      <c r="W104" s="131">
        <f t="shared" si="256"/>
        <v>0</v>
      </c>
      <c r="X104" s="131">
        <f t="shared" si="256"/>
        <v>0</v>
      </c>
      <c r="Y104" s="131">
        <f t="shared" si="256"/>
        <v>0</v>
      </c>
      <c r="Z104" s="131">
        <f t="shared" si="256"/>
        <v>0</v>
      </c>
      <c r="AA104" s="131">
        <f t="shared" si="256"/>
        <v>0</v>
      </c>
      <c r="AB104" s="131">
        <f t="shared" si="256"/>
        <v>0</v>
      </c>
      <c r="AC104" s="131">
        <f t="shared" si="256"/>
        <v>0</v>
      </c>
      <c r="AD104" s="131">
        <f t="shared" si="256"/>
        <v>0</v>
      </c>
      <c r="AE104" s="131">
        <f t="shared" si="256"/>
        <v>0</v>
      </c>
      <c r="AF104" s="131">
        <f t="shared" si="256"/>
        <v>0</v>
      </c>
      <c r="AG104" s="131">
        <f t="shared" si="256"/>
        <v>0</v>
      </c>
      <c r="AH104" s="131">
        <f t="shared" si="256"/>
        <v>0</v>
      </c>
      <c r="AI104" s="131">
        <f t="shared" si="256"/>
        <v>0</v>
      </c>
      <c r="AJ104" s="131">
        <f t="shared" si="256"/>
        <v>0</v>
      </c>
      <c r="AK104" s="131">
        <f t="shared" si="256"/>
        <v>0</v>
      </c>
      <c r="AL104" s="131">
        <f t="shared" si="256"/>
        <v>0</v>
      </c>
      <c r="AM104" s="131">
        <f t="shared" si="256"/>
        <v>0</v>
      </c>
      <c r="AN104" s="123"/>
      <c r="AO104" s="83">
        <f>SUM(D104:O104)</f>
        <v>0</v>
      </c>
      <c r="AP104" s="83">
        <f>SUM(P104:AA104)</f>
        <v>0</v>
      </c>
      <c r="AQ104" s="83">
        <f t="shared" si="216"/>
        <v>0</v>
      </c>
      <c r="AR104" s="124"/>
    </row>
    <row r="105" spans="1:44" s="64" customFormat="1" ht="13.2" outlineLevel="1">
      <c r="A105" s="147" t="s">
        <v>201</v>
      </c>
      <c r="B105" s="126" t="s">
        <v>161</v>
      </c>
      <c r="C105" s="82"/>
      <c r="D105" s="131">
        <f>SUM(D101:D104)</f>
        <v>1375.1584726130113</v>
      </c>
      <c r="E105" s="131">
        <f t="shared" ref="E105" si="257">SUM(E101:E104)</f>
        <v>1239.7529626367959</v>
      </c>
      <c r="F105" s="131">
        <f t="shared" ref="F105" si="258">SUM(F101:F104)</f>
        <v>1190.163878610555</v>
      </c>
      <c r="G105" s="131">
        <f t="shared" ref="G105" si="259">SUM(G101:G104)</f>
        <v>1201.956129712345</v>
      </c>
      <c r="H105" s="131">
        <f t="shared" ref="H105" si="260">SUM(H101:H104)</f>
        <v>1343.5578929519638</v>
      </c>
      <c r="I105" s="131">
        <f t="shared" ref="I105" si="261">SUM(I101:I104)</f>
        <v>1183.1780659652904</v>
      </c>
      <c r="J105" s="131">
        <f t="shared" ref="J105" si="262">SUM(J101:J104)</f>
        <v>1185.6801273931578</v>
      </c>
      <c r="K105" s="131">
        <f t="shared" ref="K105" si="263">SUM(K101:K104)</f>
        <v>1241.6344127886919</v>
      </c>
      <c r="L105" s="131">
        <f t="shared" ref="L105" si="264">SUM(L101:L104)</f>
        <v>1168.9782144576029</v>
      </c>
      <c r="M105" s="131">
        <f t="shared" ref="M105" si="265">SUM(M101:M104)</f>
        <v>1159.9721756001104</v>
      </c>
      <c r="N105" s="131">
        <f t="shared" ref="N105" si="266">SUM(N101:N104)</f>
        <v>1161.6750627264169</v>
      </c>
      <c r="O105" s="131">
        <f t="shared" ref="O105" si="267">SUM(O101:O104)</f>
        <v>1160.0226824969718</v>
      </c>
      <c r="P105" s="131">
        <f t="shared" ref="P105" si="268">SUM(P101:P104)</f>
        <v>1206.7306092824956</v>
      </c>
      <c r="Q105" s="131">
        <f t="shared" ref="Q105" si="269">SUM(Q101:Q104)</f>
        <v>1100.8197267120436</v>
      </c>
      <c r="R105" s="131">
        <f t="shared" ref="R105" si="270">SUM(R101:R104)</f>
        <v>1046.8429001934755</v>
      </c>
      <c r="S105" s="131">
        <f t="shared" ref="S105" si="271">SUM(S101:S104)</f>
        <v>1036.0675832736501</v>
      </c>
      <c r="T105" s="131">
        <f t="shared" ref="T105" si="272">SUM(T101:T104)</f>
        <v>1128.8927810206128</v>
      </c>
      <c r="U105" s="131">
        <f t="shared" ref="U105" si="273">SUM(U101:U104)</f>
        <v>991.84129358491782</v>
      </c>
      <c r="V105" s="131">
        <f t="shared" ref="V105" si="274">SUM(V101:V104)</f>
        <v>983.35771027378178</v>
      </c>
      <c r="W105" s="131">
        <f t="shared" ref="W105" si="275">SUM(W101:W104)</f>
        <v>1026.8033811648402</v>
      </c>
      <c r="X105" s="131">
        <f t="shared" ref="X105" si="276">SUM(X101:X104)</f>
        <v>955.4343314638395</v>
      </c>
      <c r="Y105" s="131">
        <f t="shared" ref="Y105" si="277">SUM(Y101:Y104)</f>
        <v>948.46770490774725</v>
      </c>
      <c r="Z105" s="131">
        <f t="shared" ref="Z105" si="278">SUM(Z101:Z104)</f>
        <v>958.98327831290408</v>
      </c>
      <c r="AA105" s="131">
        <f t="shared" ref="AA105" si="279">SUM(AA101:AA104)</f>
        <v>965.77638910068845</v>
      </c>
      <c r="AB105" s="131">
        <f t="shared" ref="AB105" si="280">SUM(AB101:AB104)</f>
        <v>1020.5779114443887</v>
      </c>
      <c r="AC105" s="131">
        <f t="shared" ref="AC105" si="281">SUM(AC101:AC104)</f>
        <v>922.42339128385993</v>
      </c>
      <c r="AD105" s="131">
        <f t="shared" ref="AD105" si="282">SUM(AD101:AD104)</f>
        <v>875.87974540813275</v>
      </c>
      <c r="AE105" s="131">
        <f t="shared" ref="AE105" si="283">SUM(AE101:AE104)</f>
        <v>872.22789327102851</v>
      </c>
      <c r="AF105" s="131">
        <f t="shared" ref="AF105" si="284">SUM(AF101:AF104)</f>
        <v>971.87974476810064</v>
      </c>
      <c r="AG105" s="131">
        <f t="shared" ref="AG105" si="285">SUM(AG101:AG104)</f>
        <v>841.37046717626117</v>
      </c>
      <c r="AH105" s="131">
        <f t="shared" ref="AH105" si="286">SUM(AH101:AH104)</f>
        <v>839.15650163215241</v>
      </c>
      <c r="AI105" s="131">
        <f t="shared" ref="AI105" si="287">SUM(AI101:AI104)</f>
        <v>888.61055621661285</v>
      </c>
      <c r="AJ105" s="131">
        <f t="shared" ref="AJ105" si="288">SUM(AJ101:AJ104)</f>
        <v>822.99954088845402</v>
      </c>
      <c r="AK105" s="131">
        <f t="shared" ref="AK105" si="289">SUM(AK101:AK104)</f>
        <v>821.55103060633655</v>
      </c>
      <c r="AL105" s="131">
        <f t="shared" ref="AL105" si="290">SUM(AL101:AL104)</f>
        <v>837.35479877405214</v>
      </c>
      <c r="AM105" s="131">
        <f t="shared" ref="AM105" si="291">SUM(AM101:AM104)</f>
        <v>849.21576287595485</v>
      </c>
      <c r="AN105" s="123"/>
      <c r="AO105" s="83">
        <f>SUM(D105:O105)</f>
        <v>14611.730077952914</v>
      </c>
      <c r="AP105" s="83">
        <f t="shared" ref="AP105:AP107" si="292">SUM(P105:AA105)</f>
        <v>12350.017689290997</v>
      </c>
      <c r="AQ105" s="83">
        <f t="shared" si="216"/>
        <v>10563.247344345336</v>
      </c>
      <c r="AR105" s="124"/>
    </row>
    <row r="106" spans="1:44" s="64" customFormat="1" ht="13.2" outlineLevel="1">
      <c r="A106" s="147" t="s">
        <v>177</v>
      </c>
      <c r="B106" s="126" t="s">
        <v>161</v>
      </c>
      <c r="C106" s="82"/>
      <c r="D106" s="131">
        <f>-'OPEX+CAPEX'!I160</f>
        <v>-19.283071428571429</v>
      </c>
      <c r="E106" s="131">
        <f>-'OPEX+CAPEX'!J160</f>
        <v>-26.161187499999997</v>
      </c>
      <c r="F106" s="131">
        <f>-'OPEX+CAPEX'!K160</f>
        <v>-28.845103515624992</v>
      </c>
      <c r="G106" s="131">
        <f>-'OPEX+CAPEX'!L160</f>
        <v>-27.85143344726562</v>
      </c>
      <c r="H106" s="131">
        <f>-'OPEX+CAPEX'!M160</f>
        <v>-17.253720343066405</v>
      </c>
      <c r="I106" s="131">
        <f>-'OPEX+CAPEX'!N160</f>
        <v>-25.703670560494377</v>
      </c>
      <c r="J106" s="131">
        <f>-'OPEX+CAPEX'!O160</f>
        <v>-24.796917429667186</v>
      </c>
      <c r="K106" s="131">
        <f>-'OPEX+CAPEX'!P160</f>
        <v>-19.853622317224843</v>
      </c>
      <c r="L106" s="131">
        <f>-'OPEX+CAPEX'!Q160</f>
        <v>-22.956790128253534</v>
      </c>
      <c r="M106" s="131">
        <f>-'OPEX+CAPEX'!R160</f>
        <v>-22.458196428571426</v>
      </c>
      <c r="N106" s="131">
        <f>-'OPEX+CAPEX'!S160</f>
        <v>-21.094714285714282</v>
      </c>
      <c r="O106" s="131">
        <f>-'OPEX+CAPEX'!T160</f>
        <v>-19.69960714285714</v>
      </c>
      <c r="P106" s="131">
        <f>-'OPEX+CAPEX'!U160</f>
        <v>-14.59355357142857</v>
      </c>
      <c r="Q106" s="131">
        <f>-'OPEX+CAPEX'!V160</f>
        <v>-19.25685714285714</v>
      </c>
      <c r="R106" s="131">
        <f>-'OPEX+CAPEX'!W160</f>
        <v>-21.572696428571426</v>
      </c>
      <c r="S106" s="131">
        <f>-'OPEX+CAPEX'!X160</f>
        <v>-21.509446428571426</v>
      </c>
      <c r="T106" s="131">
        <f>-'OPEX+CAPEX'!Y160</f>
        <v>-13.99267857142857</v>
      </c>
      <c r="U106" s="131">
        <f>-'OPEX+CAPEX'!Z160</f>
        <v>-21.161571428571428</v>
      </c>
      <c r="V106" s="131">
        <f>-'OPEX+CAPEX'!AA160</f>
        <v>-21.098321428571428</v>
      </c>
      <c r="W106" s="131">
        <f>-'OPEX+CAPEX'!AB160</f>
        <v>-17.324124999999999</v>
      </c>
      <c r="X106" s="131">
        <f>-'OPEX+CAPEX'!AC160</f>
        <v>-20.908571428571427</v>
      </c>
      <c r="Y106" s="131">
        <f>-'OPEX+CAPEX'!AD160</f>
        <v>-20.845321428571427</v>
      </c>
      <c r="Z106" s="131">
        <f>-'OPEX+CAPEX'!AE160</f>
        <v>-19.545089285714283</v>
      </c>
      <c r="AA106" s="131">
        <f>-'OPEX+CAPEX'!AF160</f>
        <v>-18.244857142857143</v>
      </c>
      <c r="AB106" s="131">
        <f>-'OPEX+CAPEX'!AG160</f>
        <v>-13.170428571428571</v>
      </c>
      <c r="AC106" s="131">
        <f>-'OPEX+CAPEX'!AH160</f>
        <v>-17.896982142857141</v>
      </c>
      <c r="AD106" s="131">
        <f>-'OPEX+CAPEX'!AI160</f>
        <v>-20.276071428571427</v>
      </c>
      <c r="AE106" s="131">
        <f>-'OPEX+CAPEX'!AJ160</f>
        <v>-20.276071428571427</v>
      </c>
      <c r="AF106" s="131">
        <f>-'OPEX+CAPEX'!AK160</f>
        <v>-12.822553571428571</v>
      </c>
      <c r="AG106" s="131">
        <f>-'OPEX+CAPEX'!AL160</f>
        <v>-20.023071428571427</v>
      </c>
      <c r="AH106" s="131">
        <f>-'OPEX+CAPEX'!AM160</f>
        <v>-20.023071428571427</v>
      </c>
      <c r="AI106" s="131">
        <f>-'OPEX+CAPEX'!AN160</f>
        <v>-16.2805</v>
      </c>
      <c r="AJ106" s="131">
        <f>-'OPEX+CAPEX'!AO160</f>
        <v>-19.896571428571427</v>
      </c>
      <c r="AK106" s="131">
        <f>-'OPEX+CAPEX'!AP160</f>
        <v>-19.864946428571429</v>
      </c>
      <c r="AL106" s="131">
        <f>-'OPEX+CAPEX'!AQ160</f>
        <v>-18.627964285714281</v>
      </c>
      <c r="AM106" s="131">
        <f>-'OPEX+CAPEX'!AR160</f>
        <v>-17.359357142857142</v>
      </c>
      <c r="AN106" s="123"/>
      <c r="AO106" s="83">
        <f t="shared" ref="AO106:AO107" si="293">SUM(D106:O106)</f>
        <v>-275.95803452731127</v>
      </c>
      <c r="AP106" s="83">
        <f t="shared" si="292"/>
        <v>-230.05308928571429</v>
      </c>
      <c r="AQ106" s="83">
        <f t="shared" si="216"/>
        <v>-216.51758928571428</v>
      </c>
      <c r="AR106" s="124"/>
    </row>
    <row r="107" spans="1:44" s="64" customFormat="1" ht="13.2" outlineLevel="1">
      <c r="A107" s="147" t="s">
        <v>178</v>
      </c>
      <c r="B107" s="126" t="s">
        <v>161</v>
      </c>
      <c r="C107" s="82"/>
      <c r="D107" s="131">
        <f>D105+D106</f>
        <v>1355.8754011844399</v>
      </c>
      <c r="E107" s="131">
        <f t="shared" ref="E107:AM107" si="294">E105+E106</f>
        <v>1213.5917751367958</v>
      </c>
      <c r="F107" s="131">
        <f t="shared" si="294"/>
        <v>1161.3187750949301</v>
      </c>
      <c r="G107" s="131">
        <f t="shared" si="294"/>
        <v>1174.1046962650794</v>
      </c>
      <c r="H107" s="131">
        <f t="shared" si="294"/>
        <v>1326.3041726088975</v>
      </c>
      <c r="I107" s="131">
        <f t="shared" si="294"/>
        <v>1157.474395404796</v>
      </c>
      <c r="J107" s="131">
        <f t="shared" si="294"/>
        <v>1160.8832099634906</v>
      </c>
      <c r="K107" s="131">
        <f t="shared" si="294"/>
        <v>1221.7807904714671</v>
      </c>
      <c r="L107" s="131">
        <f t="shared" si="294"/>
        <v>1146.0214243293494</v>
      </c>
      <c r="M107" s="131">
        <f t="shared" si="294"/>
        <v>1137.5139791715389</v>
      </c>
      <c r="N107" s="131">
        <f t="shared" si="294"/>
        <v>1140.5803484407027</v>
      </c>
      <c r="O107" s="131">
        <f t="shared" si="294"/>
        <v>1140.3230753541147</v>
      </c>
      <c r="P107" s="131">
        <f t="shared" si="294"/>
        <v>1192.137055711067</v>
      </c>
      <c r="Q107" s="131">
        <f t="shared" si="294"/>
        <v>1081.5628695691864</v>
      </c>
      <c r="R107" s="131">
        <f t="shared" si="294"/>
        <v>1025.2702037649042</v>
      </c>
      <c r="S107" s="131">
        <f t="shared" si="294"/>
        <v>1014.5581368450787</v>
      </c>
      <c r="T107" s="131">
        <f t="shared" si="294"/>
        <v>1114.9001024491843</v>
      </c>
      <c r="U107" s="131">
        <f t="shared" si="294"/>
        <v>970.67972215634643</v>
      </c>
      <c r="V107" s="131">
        <f t="shared" si="294"/>
        <v>962.25938884521031</v>
      </c>
      <c r="W107" s="131">
        <f t="shared" si="294"/>
        <v>1009.4792561648402</v>
      </c>
      <c r="X107" s="131">
        <f t="shared" si="294"/>
        <v>934.52576003526804</v>
      </c>
      <c r="Y107" s="131">
        <f t="shared" si="294"/>
        <v>927.62238347917582</v>
      </c>
      <c r="Z107" s="131">
        <f t="shared" si="294"/>
        <v>939.43818902718976</v>
      </c>
      <c r="AA107" s="131">
        <f t="shared" si="294"/>
        <v>947.53153195783125</v>
      </c>
      <c r="AB107" s="131">
        <f t="shared" si="294"/>
        <v>1007.4074828729601</v>
      </c>
      <c r="AC107" s="131">
        <f t="shared" si="294"/>
        <v>904.52640914100277</v>
      </c>
      <c r="AD107" s="131">
        <f t="shared" si="294"/>
        <v>855.60367397956134</v>
      </c>
      <c r="AE107" s="131">
        <f t="shared" si="294"/>
        <v>851.95182184245709</v>
      </c>
      <c r="AF107" s="131">
        <f t="shared" si="294"/>
        <v>959.05719119667208</v>
      </c>
      <c r="AG107" s="131">
        <f t="shared" si="294"/>
        <v>821.34739574768969</v>
      </c>
      <c r="AH107" s="131">
        <f t="shared" si="294"/>
        <v>819.13343020358093</v>
      </c>
      <c r="AI107" s="131">
        <f t="shared" si="294"/>
        <v>872.33005621661289</v>
      </c>
      <c r="AJ107" s="131">
        <f t="shared" si="294"/>
        <v>803.10296945988262</v>
      </c>
      <c r="AK107" s="131">
        <f t="shared" si="294"/>
        <v>801.68608417776511</v>
      </c>
      <c r="AL107" s="131">
        <f t="shared" si="294"/>
        <v>818.72683448833789</v>
      </c>
      <c r="AM107" s="131">
        <f t="shared" si="294"/>
        <v>831.85640573309774</v>
      </c>
      <c r="AN107" s="123"/>
      <c r="AO107" s="83">
        <f t="shared" si="293"/>
        <v>14335.772043425601</v>
      </c>
      <c r="AP107" s="83">
        <f t="shared" si="292"/>
        <v>12119.964600005284</v>
      </c>
      <c r="AQ107" s="83">
        <f t="shared" si="216"/>
        <v>10346.729755059619</v>
      </c>
      <c r="AR107" s="124"/>
    </row>
    <row r="108" spans="1:44">
      <c r="A108" s="80"/>
    </row>
    <row r="109" spans="1:44">
      <c r="A109" s="87" t="s">
        <v>138</v>
      </c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60"/>
      <c r="AO109" s="87"/>
      <c r="AP109" s="87"/>
      <c r="AQ109" s="87"/>
    </row>
    <row r="110" spans="1:44" s="64" customFormat="1" ht="13.2" outlineLevel="1">
      <c r="A110" s="147" t="s">
        <v>196</v>
      </c>
      <c r="B110" s="122" t="s">
        <v>158</v>
      </c>
      <c r="C110" s="82"/>
      <c r="D110" s="125">
        <v>10</v>
      </c>
      <c r="E110" s="125">
        <v>10</v>
      </c>
      <c r="F110" s="125">
        <v>10</v>
      </c>
      <c r="G110" s="125">
        <v>10</v>
      </c>
      <c r="H110" s="125">
        <v>10</v>
      </c>
      <c r="I110" s="125">
        <v>10</v>
      </c>
      <c r="J110" s="125">
        <v>10</v>
      </c>
      <c r="K110" s="125">
        <v>10</v>
      </c>
      <c r="L110" s="125">
        <v>10</v>
      </c>
      <c r="M110" s="125">
        <v>10</v>
      </c>
      <c r="N110" s="125">
        <v>10</v>
      </c>
      <c r="O110" s="125">
        <v>10</v>
      </c>
      <c r="P110" s="125">
        <v>10</v>
      </c>
      <c r="Q110" s="125">
        <v>10</v>
      </c>
      <c r="R110" s="125">
        <v>10</v>
      </c>
      <c r="S110" s="125">
        <v>10</v>
      </c>
      <c r="T110" s="125">
        <v>10</v>
      </c>
      <c r="U110" s="125">
        <v>10</v>
      </c>
      <c r="V110" s="125">
        <v>10</v>
      </c>
      <c r="W110" s="125">
        <v>10</v>
      </c>
      <c r="X110" s="125">
        <v>10</v>
      </c>
      <c r="Y110" s="125">
        <v>10</v>
      </c>
      <c r="Z110" s="125">
        <v>10</v>
      </c>
      <c r="AA110" s="125">
        <v>10</v>
      </c>
      <c r="AB110" s="125">
        <v>10</v>
      </c>
      <c r="AC110" s="125">
        <v>10</v>
      </c>
      <c r="AD110" s="125">
        <v>10</v>
      </c>
      <c r="AE110" s="125">
        <v>10</v>
      </c>
      <c r="AF110" s="125">
        <v>10</v>
      </c>
      <c r="AG110" s="125">
        <v>10</v>
      </c>
      <c r="AH110" s="125">
        <v>10</v>
      </c>
      <c r="AI110" s="125">
        <v>10</v>
      </c>
      <c r="AJ110" s="125">
        <v>10</v>
      </c>
      <c r="AK110" s="125">
        <v>10</v>
      </c>
      <c r="AL110" s="125">
        <v>10</v>
      </c>
      <c r="AM110" s="125">
        <v>10</v>
      </c>
      <c r="AN110" s="123"/>
      <c r="AO110" s="83">
        <f t="shared" ref="AO110" si="295">SUM(D110:O110)</f>
        <v>120</v>
      </c>
      <c r="AP110" s="83">
        <f t="shared" ref="AP110" si="296">SUM(P110:AA110)</f>
        <v>120</v>
      </c>
      <c r="AQ110" s="83">
        <f t="shared" ref="AQ110" si="297">SUM(AB110:AM110)</f>
        <v>120</v>
      </c>
      <c r="AR110" s="124"/>
    </row>
    <row r="111" spans="1:44" s="64" customFormat="1" ht="13.2" outlineLevel="1">
      <c r="A111" s="147" t="s">
        <v>197</v>
      </c>
      <c r="B111" s="126" t="s">
        <v>161</v>
      </c>
      <c r="C111" s="82"/>
      <c r="D111" s="125">
        <v>1500</v>
      </c>
      <c r="E111" s="125">
        <v>1500</v>
      </c>
      <c r="F111" s="125">
        <v>1500</v>
      </c>
      <c r="G111" s="125">
        <v>1500</v>
      </c>
      <c r="H111" s="125">
        <v>1500</v>
      </c>
      <c r="I111" s="125">
        <v>1500</v>
      </c>
      <c r="J111" s="125">
        <v>1500</v>
      </c>
      <c r="K111" s="125">
        <v>1500</v>
      </c>
      <c r="L111" s="125">
        <v>1500</v>
      </c>
      <c r="M111" s="125">
        <v>1500</v>
      </c>
      <c r="N111" s="125">
        <v>1500</v>
      </c>
      <c r="O111" s="125">
        <v>1500</v>
      </c>
      <c r="P111" s="125">
        <v>1500</v>
      </c>
      <c r="Q111" s="125">
        <v>1500</v>
      </c>
      <c r="R111" s="125">
        <v>1500</v>
      </c>
      <c r="S111" s="125">
        <v>1500</v>
      </c>
      <c r="T111" s="125">
        <v>1500</v>
      </c>
      <c r="U111" s="125">
        <v>1500</v>
      </c>
      <c r="V111" s="125">
        <v>1500</v>
      </c>
      <c r="W111" s="125">
        <v>1500</v>
      </c>
      <c r="X111" s="125">
        <v>1500</v>
      </c>
      <c r="Y111" s="125">
        <v>1500</v>
      </c>
      <c r="Z111" s="125">
        <v>1500</v>
      </c>
      <c r="AA111" s="125">
        <v>1500</v>
      </c>
      <c r="AB111" s="125">
        <v>1500</v>
      </c>
      <c r="AC111" s="125">
        <v>1500</v>
      </c>
      <c r="AD111" s="125">
        <v>1500</v>
      </c>
      <c r="AE111" s="125">
        <v>1500</v>
      </c>
      <c r="AF111" s="125">
        <v>1500</v>
      </c>
      <c r="AG111" s="125">
        <v>1500</v>
      </c>
      <c r="AH111" s="125">
        <v>1500</v>
      </c>
      <c r="AI111" s="125">
        <v>1500</v>
      </c>
      <c r="AJ111" s="125">
        <v>1500</v>
      </c>
      <c r="AK111" s="125">
        <v>1500</v>
      </c>
      <c r="AL111" s="125">
        <v>1500</v>
      </c>
      <c r="AM111" s="125">
        <v>1500</v>
      </c>
      <c r="AN111" s="123"/>
      <c r="AO111" s="83">
        <f>AVERAGE(D111:O111)</f>
        <v>1500</v>
      </c>
      <c r="AP111" s="83">
        <f>AVERAGE(P111:AA111)</f>
        <v>1500</v>
      </c>
      <c r="AQ111" s="83">
        <f>AVERAGE(AB111:AM111)</f>
        <v>1500</v>
      </c>
      <c r="AR111" s="124"/>
    </row>
    <row r="112" spans="1:44" s="64" customFormat="1" ht="13.2" outlineLevel="1">
      <c r="A112" s="147" t="s">
        <v>198</v>
      </c>
      <c r="B112" s="126" t="s">
        <v>161</v>
      </c>
      <c r="C112" s="82"/>
      <c r="D112" s="89">
        <f>D110*D111</f>
        <v>15000</v>
      </c>
      <c r="E112" s="89">
        <f>E110*E111</f>
        <v>15000</v>
      </c>
      <c r="F112" s="89">
        <f t="shared" ref="F112:AM112" si="298">F110*F111</f>
        <v>15000</v>
      </c>
      <c r="G112" s="89">
        <f t="shared" si="298"/>
        <v>15000</v>
      </c>
      <c r="H112" s="89">
        <f t="shared" si="298"/>
        <v>15000</v>
      </c>
      <c r="I112" s="89">
        <f t="shared" si="298"/>
        <v>15000</v>
      </c>
      <c r="J112" s="89">
        <f t="shared" si="298"/>
        <v>15000</v>
      </c>
      <c r="K112" s="89">
        <f t="shared" si="298"/>
        <v>15000</v>
      </c>
      <c r="L112" s="89">
        <f t="shared" si="298"/>
        <v>15000</v>
      </c>
      <c r="M112" s="89">
        <f t="shared" si="298"/>
        <v>15000</v>
      </c>
      <c r="N112" s="89">
        <f t="shared" si="298"/>
        <v>15000</v>
      </c>
      <c r="O112" s="89">
        <f t="shared" si="298"/>
        <v>15000</v>
      </c>
      <c r="P112" s="89">
        <f t="shared" si="298"/>
        <v>15000</v>
      </c>
      <c r="Q112" s="89">
        <f t="shared" si="298"/>
        <v>15000</v>
      </c>
      <c r="R112" s="89">
        <f t="shared" si="298"/>
        <v>15000</v>
      </c>
      <c r="S112" s="89">
        <f t="shared" si="298"/>
        <v>15000</v>
      </c>
      <c r="T112" s="89">
        <f t="shared" si="298"/>
        <v>15000</v>
      </c>
      <c r="U112" s="89">
        <f t="shared" si="298"/>
        <v>15000</v>
      </c>
      <c r="V112" s="89">
        <f t="shared" si="298"/>
        <v>15000</v>
      </c>
      <c r="W112" s="89">
        <f t="shared" si="298"/>
        <v>15000</v>
      </c>
      <c r="X112" s="89">
        <f t="shared" si="298"/>
        <v>15000</v>
      </c>
      <c r="Y112" s="89">
        <f t="shared" si="298"/>
        <v>15000</v>
      </c>
      <c r="Z112" s="89">
        <f t="shared" si="298"/>
        <v>15000</v>
      </c>
      <c r="AA112" s="89">
        <f t="shared" si="298"/>
        <v>15000</v>
      </c>
      <c r="AB112" s="89">
        <f t="shared" si="298"/>
        <v>15000</v>
      </c>
      <c r="AC112" s="89">
        <f t="shared" si="298"/>
        <v>15000</v>
      </c>
      <c r="AD112" s="89">
        <f t="shared" si="298"/>
        <v>15000</v>
      </c>
      <c r="AE112" s="89">
        <f t="shared" si="298"/>
        <v>15000</v>
      </c>
      <c r="AF112" s="89">
        <f t="shared" si="298"/>
        <v>15000</v>
      </c>
      <c r="AG112" s="89">
        <f t="shared" si="298"/>
        <v>15000</v>
      </c>
      <c r="AH112" s="89">
        <f t="shared" si="298"/>
        <v>15000</v>
      </c>
      <c r="AI112" s="89">
        <f t="shared" si="298"/>
        <v>15000</v>
      </c>
      <c r="AJ112" s="89">
        <f t="shared" si="298"/>
        <v>15000</v>
      </c>
      <c r="AK112" s="89">
        <f t="shared" si="298"/>
        <v>15000</v>
      </c>
      <c r="AL112" s="89">
        <f t="shared" si="298"/>
        <v>15000</v>
      </c>
      <c r="AM112" s="89">
        <f t="shared" si="298"/>
        <v>15000</v>
      </c>
      <c r="AN112" s="123"/>
      <c r="AO112" s="83">
        <f t="shared" ref="AO112" si="299">SUM(D112:O112)</f>
        <v>180000</v>
      </c>
      <c r="AP112" s="83">
        <f t="shared" ref="AP112" si="300">SUM(P112:AA112)</f>
        <v>180000</v>
      </c>
      <c r="AQ112" s="83">
        <f t="shared" ref="AQ112" si="301">SUM(AB112:AM112)</f>
        <v>180000</v>
      </c>
      <c r="AR112" s="124"/>
    </row>
    <row r="113" spans="1:44" s="64" customFormat="1" ht="13.2" outlineLevel="1">
      <c r="A113" s="147" t="s">
        <v>199</v>
      </c>
      <c r="B113" s="82" t="s">
        <v>168</v>
      </c>
      <c r="C113" s="82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23"/>
      <c r="AO113" s="135" t="e">
        <f t="shared" ref="AO113" si="302">AVERAGE(D113:O113)</f>
        <v>#DIV/0!</v>
      </c>
      <c r="AP113" s="135" t="e">
        <f t="shared" ref="AP113" si="303">AVERAGE(P113:AA113)</f>
        <v>#DIV/0!</v>
      </c>
      <c r="AQ113" s="135" t="e">
        <f t="shared" ref="AQ113" si="304">AVERAGE(AB113:AM113)</f>
        <v>#DIV/0!</v>
      </c>
      <c r="AR113" s="124"/>
    </row>
    <row r="114" spans="1:44" s="86" customFormat="1" ht="13.2" outlineLevel="1">
      <c r="A114" s="147" t="s">
        <v>200</v>
      </c>
      <c r="B114" s="126" t="s">
        <v>168</v>
      </c>
      <c r="C114" s="82"/>
      <c r="D114" s="133">
        <v>0.01</v>
      </c>
      <c r="E114" s="133">
        <v>0.01</v>
      </c>
      <c r="F114" s="133">
        <v>0.01</v>
      </c>
      <c r="G114" s="133">
        <v>0.01</v>
      </c>
      <c r="H114" s="133">
        <v>0.01</v>
      </c>
      <c r="I114" s="133">
        <v>0.01</v>
      </c>
      <c r="J114" s="133">
        <v>0.01</v>
      </c>
      <c r="K114" s="133">
        <v>0.01</v>
      </c>
      <c r="L114" s="133">
        <v>0.01</v>
      </c>
      <c r="M114" s="133">
        <v>0.01</v>
      </c>
      <c r="N114" s="133">
        <v>0.01</v>
      </c>
      <c r="O114" s="133">
        <v>0.01</v>
      </c>
      <c r="P114" s="133">
        <v>0.01</v>
      </c>
      <c r="Q114" s="133">
        <v>0.01</v>
      </c>
      <c r="R114" s="133">
        <v>0.01</v>
      </c>
      <c r="S114" s="133">
        <v>0.01</v>
      </c>
      <c r="T114" s="133">
        <v>0.01</v>
      </c>
      <c r="U114" s="133">
        <v>0.01</v>
      </c>
      <c r="V114" s="133">
        <v>0.01</v>
      </c>
      <c r="W114" s="133">
        <v>0.01</v>
      </c>
      <c r="X114" s="133">
        <v>0.01</v>
      </c>
      <c r="Y114" s="133">
        <v>0.01</v>
      </c>
      <c r="Z114" s="133">
        <v>0.01</v>
      </c>
      <c r="AA114" s="133">
        <v>0.01</v>
      </c>
      <c r="AB114" s="133">
        <v>0.01</v>
      </c>
      <c r="AC114" s="133">
        <v>0.01</v>
      </c>
      <c r="AD114" s="133">
        <v>0.01</v>
      </c>
      <c r="AE114" s="133">
        <v>0.01</v>
      </c>
      <c r="AF114" s="133">
        <v>0.01</v>
      </c>
      <c r="AG114" s="133">
        <v>0.01</v>
      </c>
      <c r="AH114" s="133">
        <v>0.01</v>
      </c>
      <c r="AI114" s="133">
        <v>0.01</v>
      </c>
      <c r="AJ114" s="133">
        <v>0.01</v>
      </c>
      <c r="AK114" s="133">
        <v>0.01</v>
      </c>
      <c r="AL114" s="133">
        <v>0.01</v>
      </c>
      <c r="AM114" s="133">
        <v>0.01</v>
      </c>
      <c r="AN114" s="84"/>
      <c r="AO114" s="135">
        <f>AVERAGE(D114:O114)</f>
        <v>9.9999999999999985E-3</v>
      </c>
      <c r="AP114" s="135">
        <f>AVERAGE(P114:AA114)</f>
        <v>9.9999999999999985E-3</v>
      </c>
      <c r="AQ114" s="135">
        <f>AVERAGE(AB114:AM114)</f>
        <v>9.9999999999999985E-3</v>
      </c>
      <c r="AR114" s="85"/>
    </row>
    <row r="115" spans="1:44" s="64" customFormat="1" ht="13.2" outlineLevel="1">
      <c r="A115" s="147" t="s">
        <v>176</v>
      </c>
      <c r="B115" s="126" t="s">
        <v>161</v>
      </c>
      <c r="C115" s="82"/>
      <c r="D115" s="131">
        <f>-D112*D113</f>
        <v>0</v>
      </c>
      <c r="E115" s="131">
        <f>-E112*E113</f>
        <v>0</v>
      </c>
      <c r="F115" s="131">
        <f>-F112*F113</f>
        <v>0</v>
      </c>
      <c r="G115" s="131">
        <f t="shared" ref="G115:AM115" si="305">-G112*G113</f>
        <v>0</v>
      </c>
      <c r="H115" s="131">
        <f t="shared" si="305"/>
        <v>0</v>
      </c>
      <c r="I115" s="131">
        <f t="shared" si="305"/>
        <v>0</v>
      </c>
      <c r="J115" s="131">
        <f t="shared" si="305"/>
        <v>0</v>
      </c>
      <c r="K115" s="131">
        <f t="shared" si="305"/>
        <v>0</v>
      </c>
      <c r="L115" s="131">
        <f t="shared" si="305"/>
        <v>0</v>
      </c>
      <c r="M115" s="131">
        <f t="shared" si="305"/>
        <v>0</v>
      </c>
      <c r="N115" s="131">
        <f t="shared" si="305"/>
        <v>0</v>
      </c>
      <c r="O115" s="131">
        <f t="shared" si="305"/>
        <v>0</v>
      </c>
      <c r="P115" s="131">
        <f t="shared" si="305"/>
        <v>0</v>
      </c>
      <c r="Q115" s="131">
        <f t="shared" si="305"/>
        <v>0</v>
      </c>
      <c r="R115" s="131">
        <f t="shared" si="305"/>
        <v>0</v>
      </c>
      <c r="S115" s="131">
        <f t="shared" si="305"/>
        <v>0</v>
      </c>
      <c r="T115" s="131">
        <f t="shared" si="305"/>
        <v>0</v>
      </c>
      <c r="U115" s="131">
        <f t="shared" si="305"/>
        <v>0</v>
      </c>
      <c r="V115" s="131">
        <f t="shared" si="305"/>
        <v>0</v>
      </c>
      <c r="W115" s="131">
        <f t="shared" si="305"/>
        <v>0</v>
      </c>
      <c r="X115" s="131">
        <f t="shared" si="305"/>
        <v>0</v>
      </c>
      <c r="Y115" s="131">
        <f t="shared" si="305"/>
        <v>0</v>
      </c>
      <c r="Z115" s="131">
        <f t="shared" si="305"/>
        <v>0</v>
      </c>
      <c r="AA115" s="131">
        <f t="shared" si="305"/>
        <v>0</v>
      </c>
      <c r="AB115" s="131">
        <f t="shared" si="305"/>
        <v>0</v>
      </c>
      <c r="AC115" s="131">
        <f t="shared" si="305"/>
        <v>0</v>
      </c>
      <c r="AD115" s="131">
        <f t="shared" si="305"/>
        <v>0</v>
      </c>
      <c r="AE115" s="131">
        <f t="shared" si="305"/>
        <v>0</v>
      </c>
      <c r="AF115" s="131">
        <f t="shared" si="305"/>
        <v>0</v>
      </c>
      <c r="AG115" s="131">
        <f t="shared" si="305"/>
        <v>0</v>
      </c>
      <c r="AH115" s="131">
        <f t="shared" si="305"/>
        <v>0</v>
      </c>
      <c r="AI115" s="131">
        <f t="shared" si="305"/>
        <v>0</v>
      </c>
      <c r="AJ115" s="131">
        <f t="shared" si="305"/>
        <v>0</v>
      </c>
      <c r="AK115" s="131">
        <f t="shared" si="305"/>
        <v>0</v>
      </c>
      <c r="AL115" s="131">
        <f t="shared" si="305"/>
        <v>0</v>
      </c>
      <c r="AM115" s="131">
        <f t="shared" si="305"/>
        <v>0</v>
      </c>
      <c r="AN115" s="123"/>
      <c r="AO115" s="83">
        <f>SUM(D115:O115)</f>
        <v>0</v>
      </c>
      <c r="AP115" s="83">
        <f>SUM(P115:AA115)</f>
        <v>0</v>
      </c>
      <c r="AQ115" s="83">
        <f>SUM(AB115:AM115)</f>
        <v>0</v>
      </c>
      <c r="AR115" s="124"/>
    </row>
    <row r="116" spans="1:44" s="64" customFormat="1" ht="13.2" outlineLevel="1">
      <c r="A116" s="147" t="s">
        <v>192</v>
      </c>
      <c r="B116" s="126" t="s">
        <v>161</v>
      </c>
      <c r="C116" s="82"/>
      <c r="D116" s="132">
        <f>D114*D112*(1-2/102)</f>
        <v>147.05882352941177</v>
      </c>
      <c r="E116" s="132">
        <f t="shared" ref="E116:AM116" si="306">E114*E112*(1-2/102)</f>
        <v>147.05882352941177</v>
      </c>
      <c r="F116" s="132">
        <f t="shared" si="306"/>
        <v>147.05882352941177</v>
      </c>
      <c r="G116" s="132">
        <f t="shared" si="306"/>
        <v>147.05882352941177</v>
      </c>
      <c r="H116" s="132">
        <f t="shared" si="306"/>
        <v>147.05882352941177</v>
      </c>
      <c r="I116" s="132">
        <f t="shared" si="306"/>
        <v>147.05882352941177</v>
      </c>
      <c r="J116" s="132">
        <f t="shared" si="306"/>
        <v>147.05882352941177</v>
      </c>
      <c r="K116" s="132">
        <f t="shared" si="306"/>
        <v>147.05882352941177</v>
      </c>
      <c r="L116" s="132">
        <f t="shared" si="306"/>
        <v>147.05882352941177</v>
      </c>
      <c r="M116" s="132">
        <f t="shared" si="306"/>
        <v>147.05882352941177</v>
      </c>
      <c r="N116" s="132">
        <f t="shared" si="306"/>
        <v>147.05882352941177</v>
      </c>
      <c r="O116" s="132">
        <f t="shared" si="306"/>
        <v>147.05882352941177</v>
      </c>
      <c r="P116" s="132">
        <f t="shared" si="306"/>
        <v>147.05882352941177</v>
      </c>
      <c r="Q116" s="132">
        <f t="shared" si="306"/>
        <v>147.05882352941177</v>
      </c>
      <c r="R116" s="132">
        <f t="shared" si="306"/>
        <v>147.05882352941177</v>
      </c>
      <c r="S116" s="132">
        <f t="shared" si="306"/>
        <v>147.05882352941177</v>
      </c>
      <c r="T116" s="132">
        <f t="shared" si="306"/>
        <v>147.05882352941177</v>
      </c>
      <c r="U116" s="132">
        <f t="shared" si="306"/>
        <v>147.05882352941177</v>
      </c>
      <c r="V116" s="132">
        <f t="shared" si="306"/>
        <v>147.05882352941177</v>
      </c>
      <c r="W116" s="132">
        <f t="shared" si="306"/>
        <v>147.05882352941177</v>
      </c>
      <c r="X116" s="132">
        <f t="shared" si="306"/>
        <v>147.05882352941177</v>
      </c>
      <c r="Y116" s="132">
        <f t="shared" si="306"/>
        <v>147.05882352941177</v>
      </c>
      <c r="Z116" s="132">
        <f t="shared" si="306"/>
        <v>147.05882352941177</v>
      </c>
      <c r="AA116" s="132">
        <f t="shared" si="306"/>
        <v>147.05882352941177</v>
      </c>
      <c r="AB116" s="132">
        <f t="shared" si="306"/>
        <v>147.05882352941177</v>
      </c>
      <c r="AC116" s="132">
        <f t="shared" si="306"/>
        <v>147.05882352941177</v>
      </c>
      <c r="AD116" s="132">
        <f t="shared" si="306"/>
        <v>147.05882352941177</v>
      </c>
      <c r="AE116" s="132">
        <f t="shared" si="306"/>
        <v>147.05882352941177</v>
      </c>
      <c r="AF116" s="132">
        <f t="shared" si="306"/>
        <v>147.05882352941177</v>
      </c>
      <c r="AG116" s="132">
        <f t="shared" si="306"/>
        <v>147.05882352941177</v>
      </c>
      <c r="AH116" s="132">
        <f t="shared" si="306"/>
        <v>147.05882352941177</v>
      </c>
      <c r="AI116" s="132">
        <f t="shared" si="306"/>
        <v>147.05882352941177</v>
      </c>
      <c r="AJ116" s="132">
        <f t="shared" si="306"/>
        <v>147.05882352941177</v>
      </c>
      <c r="AK116" s="132">
        <f t="shared" si="306"/>
        <v>147.05882352941177</v>
      </c>
      <c r="AL116" s="132">
        <f t="shared" si="306"/>
        <v>147.05882352941177</v>
      </c>
      <c r="AM116" s="132">
        <f t="shared" si="306"/>
        <v>147.05882352941177</v>
      </c>
      <c r="AN116" s="123"/>
      <c r="AO116" s="83">
        <f>SUM(D116:O116)</f>
        <v>1764.7058823529408</v>
      </c>
      <c r="AP116" s="83">
        <f>SUM(P116:AA116)</f>
        <v>1764.7058823529408</v>
      </c>
      <c r="AQ116" s="83">
        <f>SUM(AB116:AM116)</f>
        <v>1764.7058823529408</v>
      </c>
      <c r="AR116" s="124"/>
    </row>
    <row r="117" spans="1:44" s="64" customFormat="1" ht="13.2" outlineLevel="1">
      <c r="A117" s="147" t="s">
        <v>201</v>
      </c>
      <c r="B117" s="126" t="s">
        <v>161</v>
      </c>
      <c r="D117" s="148">
        <f>SUM(D115:D116)</f>
        <v>147.05882352941177</v>
      </c>
      <c r="E117" s="148">
        <f t="shared" ref="E117:AM117" si="307">SUM(E115:E116)</f>
        <v>147.05882352941177</v>
      </c>
      <c r="F117" s="148">
        <f t="shared" si="307"/>
        <v>147.05882352941177</v>
      </c>
      <c r="G117" s="148">
        <f t="shared" si="307"/>
        <v>147.05882352941177</v>
      </c>
      <c r="H117" s="148">
        <f t="shared" si="307"/>
        <v>147.05882352941177</v>
      </c>
      <c r="I117" s="148">
        <f t="shared" si="307"/>
        <v>147.05882352941177</v>
      </c>
      <c r="J117" s="148">
        <f t="shared" si="307"/>
        <v>147.05882352941177</v>
      </c>
      <c r="K117" s="148">
        <f t="shared" si="307"/>
        <v>147.05882352941177</v>
      </c>
      <c r="L117" s="148">
        <f t="shared" si="307"/>
        <v>147.05882352941177</v>
      </c>
      <c r="M117" s="148">
        <f t="shared" si="307"/>
        <v>147.05882352941177</v>
      </c>
      <c r="N117" s="148">
        <f t="shared" si="307"/>
        <v>147.05882352941177</v>
      </c>
      <c r="O117" s="148">
        <f t="shared" si="307"/>
        <v>147.05882352941177</v>
      </c>
      <c r="P117" s="148">
        <f t="shared" si="307"/>
        <v>147.05882352941177</v>
      </c>
      <c r="Q117" s="148">
        <f t="shared" si="307"/>
        <v>147.05882352941177</v>
      </c>
      <c r="R117" s="148">
        <f t="shared" si="307"/>
        <v>147.05882352941177</v>
      </c>
      <c r="S117" s="148">
        <f t="shared" si="307"/>
        <v>147.05882352941177</v>
      </c>
      <c r="T117" s="148">
        <f t="shared" si="307"/>
        <v>147.05882352941177</v>
      </c>
      <c r="U117" s="148">
        <f t="shared" si="307"/>
        <v>147.05882352941177</v>
      </c>
      <c r="V117" s="148">
        <f t="shared" si="307"/>
        <v>147.05882352941177</v>
      </c>
      <c r="W117" s="148">
        <f t="shared" si="307"/>
        <v>147.05882352941177</v>
      </c>
      <c r="X117" s="148">
        <f t="shared" si="307"/>
        <v>147.05882352941177</v>
      </c>
      <c r="Y117" s="148">
        <f t="shared" si="307"/>
        <v>147.05882352941177</v>
      </c>
      <c r="Z117" s="148">
        <f t="shared" si="307"/>
        <v>147.05882352941177</v>
      </c>
      <c r="AA117" s="148">
        <f t="shared" si="307"/>
        <v>147.05882352941177</v>
      </c>
      <c r="AB117" s="148">
        <f t="shared" si="307"/>
        <v>147.05882352941177</v>
      </c>
      <c r="AC117" s="148">
        <f t="shared" si="307"/>
        <v>147.05882352941177</v>
      </c>
      <c r="AD117" s="148">
        <f t="shared" si="307"/>
        <v>147.05882352941177</v>
      </c>
      <c r="AE117" s="148">
        <f t="shared" si="307"/>
        <v>147.05882352941177</v>
      </c>
      <c r="AF117" s="148">
        <f t="shared" si="307"/>
        <v>147.05882352941177</v>
      </c>
      <c r="AG117" s="148">
        <f t="shared" si="307"/>
        <v>147.05882352941177</v>
      </c>
      <c r="AH117" s="148">
        <f t="shared" si="307"/>
        <v>147.05882352941177</v>
      </c>
      <c r="AI117" s="148">
        <f t="shared" si="307"/>
        <v>147.05882352941177</v>
      </c>
      <c r="AJ117" s="148">
        <f t="shared" si="307"/>
        <v>147.05882352941177</v>
      </c>
      <c r="AK117" s="148">
        <f t="shared" si="307"/>
        <v>147.05882352941177</v>
      </c>
      <c r="AL117" s="148">
        <f t="shared" si="307"/>
        <v>147.05882352941177</v>
      </c>
      <c r="AM117" s="148">
        <f t="shared" si="307"/>
        <v>147.05882352941177</v>
      </c>
      <c r="AO117" s="83">
        <f t="shared" ref="AO117:AO119" si="308">SUM(D117:O117)</f>
        <v>1764.7058823529408</v>
      </c>
      <c r="AP117" s="83">
        <f t="shared" ref="AP117:AP119" si="309">SUM(P117:AA117)</f>
        <v>1764.7058823529408</v>
      </c>
      <c r="AQ117" s="83">
        <f t="shared" ref="AQ117:AQ118" si="310">SUM(AB117:AM117)</f>
        <v>1764.7058823529408</v>
      </c>
    </row>
    <row r="118" spans="1:44" s="64" customFormat="1" ht="13.2" outlineLevel="1">
      <c r="A118" s="147" t="s">
        <v>177</v>
      </c>
      <c r="B118" s="126" t="s">
        <v>161</v>
      </c>
      <c r="C118" s="82"/>
      <c r="D118" s="131">
        <f>-'OPEX+CAPEX'!I175</f>
        <v>-9.5424404761904746</v>
      </c>
      <c r="E118" s="131">
        <f>-'OPEX+CAPEX'!J175</f>
        <v>-9.5424404761904746</v>
      </c>
      <c r="F118" s="131">
        <f>-'OPEX+CAPEX'!K175</f>
        <v>-9.5424404761904746</v>
      </c>
      <c r="G118" s="131">
        <f>-'OPEX+CAPEX'!L175</f>
        <v>-9.5424404761904746</v>
      </c>
      <c r="H118" s="131">
        <f>-'OPEX+CAPEX'!M175</f>
        <v>-9.5424404761904746</v>
      </c>
      <c r="I118" s="131">
        <f>-'OPEX+CAPEX'!N175</f>
        <v>-9.5424404761904746</v>
      </c>
      <c r="J118" s="131">
        <f>-'OPEX+CAPEX'!O175</f>
        <v>-9.5424404761904746</v>
      </c>
      <c r="K118" s="131">
        <f>-'OPEX+CAPEX'!P175</f>
        <v>-9.5424404761904746</v>
      </c>
      <c r="L118" s="131">
        <f>-'OPEX+CAPEX'!Q175</f>
        <v>-9.5424404761904746</v>
      </c>
      <c r="M118" s="131">
        <f>-'OPEX+CAPEX'!R175</f>
        <v>-9.5424404761904746</v>
      </c>
      <c r="N118" s="131">
        <f>-'OPEX+CAPEX'!S175</f>
        <v>-9.5424404761904746</v>
      </c>
      <c r="O118" s="131">
        <f>-'OPEX+CAPEX'!T175</f>
        <v>-9.5424404761904746</v>
      </c>
      <c r="P118" s="131">
        <f>-'OPEX+CAPEX'!U175</f>
        <v>-9.5424404761904746</v>
      </c>
      <c r="Q118" s="131">
        <f>-'OPEX+CAPEX'!V175</f>
        <v>-9.5424404761904746</v>
      </c>
      <c r="R118" s="131">
        <f>-'OPEX+CAPEX'!W175</f>
        <v>-9.5424404761904746</v>
      </c>
      <c r="S118" s="131">
        <f>-'OPEX+CAPEX'!X175</f>
        <v>-9.5424404761904746</v>
      </c>
      <c r="T118" s="131">
        <f>-'OPEX+CAPEX'!Y175</f>
        <v>-9.5424404761904746</v>
      </c>
      <c r="U118" s="131">
        <f>-'OPEX+CAPEX'!Z175</f>
        <v>-9.5424404761904746</v>
      </c>
      <c r="V118" s="131">
        <f>-'OPEX+CAPEX'!AA175</f>
        <v>-9.5424404761904746</v>
      </c>
      <c r="W118" s="131">
        <f>-'OPEX+CAPEX'!AB175</f>
        <v>-9.5424404761904746</v>
      </c>
      <c r="X118" s="131">
        <f>-'OPEX+CAPEX'!AC175</f>
        <v>-9.5424404761904746</v>
      </c>
      <c r="Y118" s="131">
        <f>-'OPEX+CAPEX'!AD175</f>
        <v>-9.5424404761904746</v>
      </c>
      <c r="Z118" s="131">
        <f>-'OPEX+CAPEX'!AE175</f>
        <v>-9.5424404761904746</v>
      </c>
      <c r="AA118" s="131">
        <f>-'OPEX+CAPEX'!AF175</f>
        <v>-9.5424404761904746</v>
      </c>
      <c r="AB118" s="131">
        <f>-'OPEX+CAPEX'!AG175</f>
        <v>-9.5424404761904746</v>
      </c>
      <c r="AC118" s="131">
        <f>-'OPEX+CAPEX'!AH175</f>
        <v>-9.5424404761904746</v>
      </c>
      <c r="AD118" s="131">
        <f>-'OPEX+CAPEX'!AI175</f>
        <v>-9.5424404761904746</v>
      </c>
      <c r="AE118" s="131">
        <f>-'OPEX+CAPEX'!AJ175</f>
        <v>-9.5424404761904746</v>
      </c>
      <c r="AF118" s="131">
        <f>-'OPEX+CAPEX'!AK175</f>
        <v>-9.5424404761904746</v>
      </c>
      <c r="AG118" s="131">
        <f>-'OPEX+CAPEX'!AL175</f>
        <v>-9.5424404761904746</v>
      </c>
      <c r="AH118" s="131">
        <f>-'OPEX+CAPEX'!AM175</f>
        <v>-9.5424404761904746</v>
      </c>
      <c r="AI118" s="131">
        <f>-'OPEX+CAPEX'!AN175</f>
        <v>-9.5424404761904746</v>
      </c>
      <c r="AJ118" s="131">
        <f>-'OPEX+CAPEX'!AO175</f>
        <v>-9.5424404761904746</v>
      </c>
      <c r="AK118" s="131">
        <f>-'OPEX+CAPEX'!AP175</f>
        <v>-9.5424404761904746</v>
      </c>
      <c r="AL118" s="131">
        <f>-'OPEX+CAPEX'!AQ175</f>
        <v>-9.5424404761904746</v>
      </c>
      <c r="AM118" s="131">
        <f>-'OPEX+CAPEX'!AR175</f>
        <v>-9.5424404761904746</v>
      </c>
      <c r="AN118" s="123"/>
      <c r="AO118" s="83">
        <f t="shared" si="308"/>
        <v>-114.50928571428572</v>
      </c>
      <c r="AP118" s="83">
        <f t="shared" si="309"/>
        <v>-114.50928571428572</v>
      </c>
      <c r="AQ118" s="83">
        <f t="shared" si="310"/>
        <v>-114.50928571428572</v>
      </c>
      <c r="AR118" s="124"/>
    </row>
    <row r="119" spans="1:44" s="64" customFormat="1" ht="13.2" outlineLevel="1">
      <c r="A119" s="147" t="s">
        <v>178</v>
      </c>
      <c r="B119" s="126" t="s">
        <v>161</v>
      </c>
      <c r="C119" s="82"/>
      <c r="D119" s="131">
        <f>D117+D118</f>
        <v>137.51638305322129</v>
      </c>
      <c r="E119" s="131">
        <f t="shared" ref="E119:AM119" si="311">E117+E118</f>
        <v>137.51638305322129</v>
      </c>
      <c r="F119" s="131">
        <f t="shared" si="311"/>
        <v>137.51638305322129</v>
      </c>
      <c r="G119" s="131">
        <f t="shared" si="311"/>
        <v>137.51638305322129</v>
      </c>
      <c r="H119" s="131">
        <f t="shared" si="311"/>
        <v>137.51638305322129</v>
      </c>
      <c r="I119" s="131">
        <f t="shared" si="311"/>
        <v>137.51638305322129</v>
      </c>
      <c r="J119" s="131">
        <f t="shared" si="311"/>
        <v>137.51638305322129</v>
      </c>
      <c r="K119" s="131">
        <f t="shared" si="311"/>
        <v>137.51638305322129</v>
      </c>
      <c r="L119" s="131">
        <f t="shared" si="311"/>
        <v>137.51638305322129</v>
      </c>
      <c r="M119" s="131">
        <f t="shared" si="311"/>
        <v>137.51638305322129</v>
      </c>
      <c r="N119" s="131">
        <f t="shared" si="311"/>
        <v>137.51638305322129</v>
      </c>
      <c r="O119" s="131">
        <f t="shared" si="311"/>
        <v>137.51638305322129</v>
      </c>
      <c r="P119" s="131">
        <f t="shared" si="311"/>
        <v>137.51638305322129</v>
      </c>
      <c r="Q119" s="131">
        <f t="shared" si="311"/>
        <v>137.51638305322129</v>
      </c>
      <c r="R119" s="131">
        <f t="shared" si="311"/>
        <v>137.51638305322129</v>
      </c>
      <c r="S119" s="131">
        <f t="shared" si="311"/>
        <v>137.51638305322129</v>
      </c>
      <c r="T119" s="131">
        <f t="shared" si="311"/>
        <v>137.51638305322129</v>
      </c>
      <c r="U119" s="131">
        <f t="shared" si="311"/>
        <v>137.51638305322129</v>
      </c>
      <c r="V119" s="131">
        <f t="shared" si="311"/>
        <v>137.51638305322129</v>
      </c>
      <c r="W119" s="131">
        <f t="shared" si="311"/>
        <v>137.51638305322129</v>
      </c>
      <c r="X119" s="131">
        <f t="shared" si="311"/>
        <v>137.51638305322129</v>
      </c>
      <c r="Y119" s="131">
        <f t="shared" si="311"/>
        <v>137.51638305322129</v>
      </c>
      <c r="Z119" s="131">
        <f t="shared" si="311"/>
        <v>137.51638305322129</v>
      </c>
      <c r="AA119" s="131">
        <f t="shared" si="311"/>
        <v>137.51638305322129</v>
      </c>
      <c r="AB119" s="131">
        <f t="shared" si="311"/>
        <v>137.51638305322129</v>
      </c>
      <c r="AC119" s="131">
        <f t="shared" si="311"/>
        <v>137.51638305322129</v>
      </c>
      <c r="AD119" s="131">
        <f t="shared" si="311"/>
        <v>137.51638305322129</v>
      </c>
      <c r="AE119" s="131">
        <f t="shared" si="311"/>
        <v>137.51638305322129</v>
      </c>
      <c r="AF119" s="131">
        <f t="shared" si="311"/>
        <v>137.51638305322129</v>
      </c>
      <c r="AG119" s="131">
        <f t="shared" si="311"/>
        <v>137.51638305322129</v>
      </c>
      <c r="AH119" s="131">
        <f t="shared" si="311"/>
        <v>137.51638305322129</v>
      </c>
      <c r="AI119" s="131">
        <f t="shared" si="311"/>
        <v>137.51638305322129</v>
      </c>
      <c r="AJ119" s="131">
        <f t="shared" si="311"/>
        <v>137.51638305322129</v>
      </c>
      <c r="AK119" s="131">
        <f t="shared" si="311"/>
        <v>137.51638305322129</v>
      </c>
      <c r="AL119" s="131">
        <f t="shared" si="311"/>
        <v>137.51638305322129</v>
      </c>
      <c r="AM119" s="131">
        <f t="shared" si="311"/>
        <v>137.51638305322129</v>
      </c>
      <c r="AN119" s="123"/>
      <c r="AO119" s="83">
        <f t="shared" si="308"/>
        <v>1650.1965966386554</v>
      </c>
      <c r="AP119" s="83">
        <f t="shared" si="309"/>
        <v>1650.1965966386554</v>
      </c>
      <c r="AQ119" s="83">
        <f>SUM(AB119:AM119)</f>
        <v>1650.1965966386554</v>
      </c>
      <c r="AR119" s="124"/>
    </row>
    <row r="120" spans="1:44" s="64" customFormat="1" ht="13.2">
      <c r="D120" s="6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3E0F-22FD-4558-B30A-9A40F9F61137}">
  <sheetPr>
    <tabColor theme="7" tint="0.79998168889431442"/>
  </sheetPr>
  <dimension ref="A1:AT458"/>
  <sheetViews>
    <sheetView workbookViewId="0">
      <pane xSplit="2" ySplit="4" topLeftCell="C342" activePane="bottomRight" state="frozen"/>
      <selection pane="topRight" activeCell="C1" sqref="C1"/>
      <selection pane="bottomLeft" activeCell="A5" sqref="A5"/>
      <selection pane="bottomRight" activeCell="D2" sqref="D2:O2"/>
    </sheetView>
  </sheetViews>
  <sheetFormatPr defaultRowHeight="14.4" outlineLevelRow="1"/>
  <cols>
    <col min="1" max="1" width="40.109375" style="79" customWidth="1"/>
    <col min="2" max="2" width="8.88671875" style="79"/>
    <col min="3" max="3" width="9.109375" style="79" bestFit="1" customWidth="1"/>
    <col min="4" max="4" width="10.44140625" style="79" bestFit="1" customWidth="1"/>
    <col min="5" max="5" width="9.109375" style="79" bestFit="1" customWidth="1"/>
    <col min="6" max="14" width="8.88671875" style="79"/>
    <col min="15" max="15" width="9.109375" style="79" bestFit="1" customWidth="1"/>
    <col min="16" max="38" width="8.88671875" style="79"/>
    <col min="39" max="39" width="9.109375" style="79" bestFit="1" customWidth="1"/>
    <col min="40" max="40" width="3.77734375" style="79" customWidth="1"/>
    <col min="41" max="43" width="8.88671875" style="79"/>
    <col min="44" max="44" width="13.109375" style="79" bestFit="1" customWidth="1"/>
    <col min="45" max="45" width="17.21875" style="79" customWidth="1"/>
    <col min="46" max="46" width="14.33203125" style="79" customWidth="1"/>
    <col min="47" max="16384" width="8.88671875" style="79"/>
  </cols>
  <sheetData>
    <row r="1" spans="1:44" s="4" customFormat="1" ht="15.6">
      <c r="A1" s="1" t="s">
        <v>230</v>
      </c>
      <c r="B1" s="2"/>
      <c r="C1" s="2"/>
      <c r="D1" s="5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O1" s="2"/>
      <c r="AP1" s="2"/>
      <c r="AQ1" s="2"/>
    </row>
    <row r="2" spans="1:44" s="54" customFormat="1" ht="17.25" customHeight="1">
      <c r="A2" s="53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44" s="54" customFormat="1" ht="15" customHeight="1"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44" s="59" customFormat="1" ht="13.2">
      <c r="A4" s="54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44" s="60" customFormat="1" ht="13.2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44" ht="7.8" customHeight="1"/>
    <row r="7" spans="1:44">
      <c r="A7" s="87" t="s">
        <v>193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60"/>
      <c r="AO7" s="87"/>
      <c r="AP7" s="87"/>
      <c r="AQ7" s="87"/>
    </row>
    <row r="8" spans="1:44" s="86" customFormat="1" ht="13.2">
      <c r="A8" s="147" t="s">
        <v>213</v>
      </c>
      <c r="B8" s="126" t="s">
        <v>161</v>
      </c>
      <c r="C8" s="132">
        <f>C18+C160+C296+C428</f>
        <v>3292238.2760000001</v>
      </c>
      <c r="D8" s="132">
        <f>D18+D160+D296+D428</f>
        <v>3463787.0766666667</v>
      </c>
      <c r="E8" s="132">
        <f t="shared" ref="E8:AL8" si="1">E18+E160+E296+E428</f>
        <v>3482601.3755555553</v>
      </c>
      <c r="F8" s="132">
        <f t="shared" si="1"/>
        <v>3505955.3257115008</v>
      </c>
      <c r="G8" s="132">
        <f t="shared" si="1"/>
        <v>3626888.7052079272</v>
      </c>
      <c r="H8" s="132">
        <f t="shared" si="1"/>
        <v>3414303.8493870478</v>
      </c>
      <c r="I8" s="132">
        <f t="shared" si="1"/>
        <v>3512341.083761245</v>
      </c>
      <c r="J8" s="132">
        <f t="shared" si="1"/>
        <v>3533929.9290104951</v>
      </c>
      <c r="K8" s="132">
        <f t="shared" si="1"/>
        <v>3509463.2849887423</v>
      </c>
      <c r="L8" s="132">
        <f t="shared" si="1"/>
        <v>3560965.4939884627</v>
      </c>
      <c r="M8" s="132">
        <f t="shared" si="1"/>
        <v>3698150.7753892317</v>
      </c>
      <c r="N8" s="132">
        <f t="shared" si="1"/>
        <v>3715653.8474222338</v>
      </c>
      <c r="O8" s="132">
        <f t="shared" si="1"/>
        <v>3603006.8969024755</v>
      </c>
      <c r="P8" s="132">
        <f t="shared" si="1"/>
        <v>3654476.6301966961</v>
      </c>
      <c r="Q8" s="132">
        <f t="shared" si="1"/>
        <v>3709797.7651937278</v>
      </c>
      <c r="R8" s="132">
        <f t="shared" si="1"/>
        <v>3776278.3156295535</v>
      </c>
      <c r="S8" s="132">
        <f t="shared" si="1"/>
        <v>3844617.3697454785</v>
      </c>
      <c r="T8" s="132">
        <f t="shared" si="1"/>
        <v>3914398.4297375032</v>
      </c>
      <c r="U8" s="132">
        <f t="shared" si="1"/>
        <v>3995996.0577900908</v>
      </c>
      <c r="V8" s="132">
        <f t="shared" si="1"/>
        <v>4102648.2991580889</v>
      </c>
      <c r="W8" s="132">
        <f t="shared" si="1"/>
        <v>4188954.5787931634</v>
      </c>
      <c r="X8" s="132">
        <f t="shared" si="1"/>
        <v>4292401.7772697285</v>
      </c>
      <c r="Y8" s="132">
        <f t="shared" si="1"/>
        <v>4410885.1658377117</v>
      </c>
      <c r="Z8" s="132">
        <f t="shared" si="1"/>
        <v>4530926.2750099348</v>
      </c>
      <c r="AA8" s="132">
        <f t="shared" si="1"/>
        <v>4671271.2768421052</v>
      </c>
      <c r="AB8" s="132">
        <f t="shared" si="1"/>
        <v>4748454.6456140354</v>
      </c>
      <c r="AC8" s="132">
        <f t="shared" si="1"/>
        <v>4817768.5401169593</v>
      </c>
      <c r="AD8" s="132">
        <f t="shared" si="1"/>
        <v>4898291.661881092</v>
      </c>
      <c r="AE8" s="132">
        <f t="shared" si="1"/>
        <v>4983840.1783170886</v>
      </c>
      <c r="AF8" s="132">
        <f t="shared" si="1"/>
        <v>5061902.6053064754</v>
      </c>
      <c r="AG8" s="132">
        <f t="shared" si="1"/>
        <v>5161901.0344716273</v>
      </c>
      <c r="AH8" s="132">
        <f t="shared" si="1"/>
        <v>5272069.0556998346</v>
      </c>
      <c r="AI8" s="132">
        <f t="shared" si="1"/>
        <v>5360433.0186882671</v>
      </c>
      <c r="AJ8" s="132">
        <f t="shared" si="1"/>
        <v>5455013.0028458908</v>
      </c>
      <c r="AK8" s="132">
        <f t="shared" si="1"/>
        <v>5565210.4191473927</v>
      </c>
      <c r="AL8" s="132">
        <f t="shared" si="1"/>
        <v>5674295.0188108701</v>
      </c>
      <c r="AM8" s="132">
        <f>AM18+AM160+AM296+AM428</f>
        <v>5799594.7468421049</v>
      </c>
      <c r="AN8" s="84"/>
      <c r="AO8" s="83">
        <f>O8</f>
        <v>3603006.8969024755</v>
      </c>
      <c r="AP8" s="83">
        <f>AA8</f>
        <v>4671271.2768421052</v>
      </c>
      <c r="AQ8" s="83">
        <f>AM8</f>
        <v>5799594.7468421049</v>
      </c>
      <c r="AR8" s="85"/>
    </row>
    <row r="9" spans="1:44" s="64" customFormat="1" ht="13.2">
      <c r="A9" s="147" t="s">
        <v>214</v>
      </c>
      <c r="B9" s="126" t="s">
        <v>161</v>
      </c>
      <c r="C9" s="82"/>
      <c r="D9" s="132">
        <f t="shared" ref="D9:AM9" si="2">D19+D161+D297+D429</f>
        <v>-16426.849245138892</v>
      </c>
      <c r="E9" s="132">
        <f t="shared" si="2"/>
        <v>-17016.381740046298</v>
      </c>
      <c r="F9" s="132">
        <f t="shared" si="2"/>
        <v>-17035.615893904323</v>
      </c>
      <c r="G9" s="132">
        <f t="shared" si="2"/>
        <v>-17647.723105144036</v>
      </c>
      <c r="H9" s="132">
        <f t="shared" si="2"/>
        <v>-16880.699035356654</v>
      </c>
      <c r="I9" s="132">
        <f t="shared" si="2"/>
        <v>-15979.445302027321</v>
      </c>
      <c r="J9" s="132">
        <f t="shared" si="2"/>
        <v>-16441.407991058833</v>
      </c>
      <c r="K9" s="132">
        <f t="shared" si="2"/>
        <v>-16186.533148877133</v>
      </c>
      <c r="L9" s="132">
        <f t="shared" si="2"/>
        <v>-16103.308813989839</v>
      </c>
      <c r="M9" s="132">
        <f t="shared" si="2"/>
        <v>-16960.233262817252</v>
      </c>
      <c r="N9" s="132">
        <f t="shared" si="2"/>
        <v>-17616.504236027413</v>
      </c>
      <c r="O9" s="132">
        <f t="shared" si="2"/>
        <v>-16812.599741784492</v>
      </c>
      <c r="P9" s="132">
        <f t="shared" si="2"/>
        <v>-16204.01332364868</v>
      </c>
      <c r="Q9" s="132">
        <f t="shared" si="2"/>
        <v>-16572.419956444144</v>
      </c>
      <c r="R9" s="132">
        <f t="shared" si="2"/>
        <v>-17031.251618508621</v>
      </c>
      <c r="S9" s="132">
        <f t="shared" si="2"/>
        <v>-17563.285374007864</v>
      </c>
      <c r="T9" s="132">
        <f t="shared" si="2"/>
        <v>-18106.154820668271</v>
      </c>
      <c r="U9" s="132">
        <f t="shared" si="2"/>
        <v>-18724.04316671798</v>
      </c>
      <c r="V9" s="132">
        <f t="shared" si="2"/>
        <v>-19556.440369697717</v>
      </c>
      <c r="W9" s="132">
        <f t="shared" si="2"/>
        <v>-20413.486320395463</v>
      </c>
      <c r="X9" s="132">
        <f t="shared" si="2"/>
        <v>-21248.994467713364</v>
      </c>
      <c r="Y9" s="132">
        <f t="shared" si="2"/>
        <v>-22269.360697293407</v>
      </c>
      <c r="Z9" s="132">
        <f t="shared" si="2"/>
        <v>-23383.706352751622</v>
      </c>
      <c r="AA9" s="132">
        <f t="shared" si="2"/>
        <v>-24622.72098415883</v>
      </c>
      <c r="AB9" s="132">
        <f t="shared" si="2"/>
        <v>-25608.875028472223</v>
      </c>
      <c r="AC9" s="132">
        <f t="shared" si="2"/>
        <v>-26177.862560185189</v>
      </c>
      <c r="AD9" s="132">
        <f t="shared" si="2"/>
        <v>-26763.513597839512</v>
      </c>
      <c r="AE9" s="132">
        <f t="shared" si="2"/>
        <v>-27441.009495344653</v>
      </c>
      <c r="AF9" s="132">
        <f t="shared" si="2"/>
        <v>-28099.048886488345</v>
      </c>
      <c r="AG9" s="132">
        <f t="shared" si="2"/>
        <v>-28838.561048705604</v>
      </c>
      <c r="AH9" s="132">
        <f t="shared" si="2"/>
        <v>-29762.537457469494</v>
      </c>
      <c r="AI9" s="132">
        <f t="shared" si="2"/>
        <v>-30615.76571211042</v>
      </c>
      <c r="AJ9" s="132">
        <f t="shared" si="2"/>
        <v>-31375.183315747505</v>
      </c>
      <c r="AK9" s="132">
        <f t="shared" si="2"/>
        <v>-32259.14434386434</v>
      </c>
      <c r="AL9" s="132">
        <f t="shared" si="2"/>
        <v>-33224.858527673205</v>
      </c>
      <c r="AM9" s="132">
        <f t="shared" si="2"/>
        <v>-34275.812428480072</v>
      </c>
      <c r="AN9" s="123"/>
      <c r="AO9" s="83">
        <f>SUM(D9:O9)</f>
        <v>-201107.30151617248</v>
      </c>
      <c r="AP9" s="83">
        <f>SUM(P9:AA9)</f>
        <v>-235695.87745200598</v>
      </c>
      <c r="AQ9" s="83">
        <f>SUM(AB9:AM9)</f>
        <v>-354442.17240238056</v>
      </c>
      <c r="AR9" s="124"/>
    </row>
    <row r="10" spans="1:44" s="64" customFormat="1" ht="13.2">
      <c r="A10" s="147" t="s">
        <v>215</v>
      </c>
      <c r="B10" s="126" t="s">
        <v>161</v>
      </c>
      <c r="C10" s="82"/>
      <c r="D10" s="132">
        <f t="shared" ref="D10:AM10" si="3">D20+D162+D298+D430</f>
        <v>31712.89336111111</v>
      </c>
      <c r="E10" s="132">
        <f t="shared" si="3"/>
        <v>32664.533564814814</v>
      </c>
      <c r="F10" s="132">
        <f t="shared" si="3"/>
        <v>32817.90636151722</v>
      </c>
      <c r="G10" s="132">
        <f t="shared" si="3"/>
        <v>33605.180265120747</v>
      </c>
      <c r="H10" s="132">
        <f t="shared" si="3"/>
        <v>32912.093531729661</v>
      </c>
      <c r="I10" s="132">
        <f t="shared" si="3"/>
        <v>32067.07178919037</v>
      </c>
      <c r="J10" s="132">
        <f t="shared" si="3"/>
        <v>32676.697474180019</v>
      </c>
      <c r="K10" s="132">
        <f t="shared" si="3"/>
        <v>32503.067754293163</v>
      </c>
      <c r="L10" s="132">
        <f t="shared" si="3"/>
        <v>32491.931147348034</v>
      </c>
      <c r="M10" s="132">
        <f t="shared" si="3"/>
        <v>33454.73406449164</v>
      </c>
      <c r="N10" s="132">
        <f t="shared" si="3"/>
        <v>34151.518393085207</v>
      </c>
      <c r="O10" s="132">
        <f t="shared" si="3"/>
        <v>33209.099530147185</v>
      </c>
      <c r="P10" s="132">
        <f t="shared" si="3"/>
        <v>32505.915096889214</v>
      </c>
      <c r="Q10" s="132">
        <f t="shared" si="3"/>
        <v>32919.764588348437</v>
      </c>
      <c r="R10" s="132">
        <f t="shared" si="3"/>
        <v>33405.24328991837</v>
      </c>
      <c r="S10" s="132">
        <f t="shared" si="3"/>
        <v>33953.206765219518</v>
      </c>
      <c r="T10" s="132">
        <f t="shared" si="3"/>
        <v>34487.269110588291</v>
      </c>
      <c r="U10" s="132">
        <f t="shared" si="3"/>
        <v>35071.750128692729</v>
      </c>
      <c r="V10" s="132">
        <f t="shared" si="3"/>
        <v>35850.379065838744</v>
      </c>
      <c r="W10" s="132">
        <f t="shared" si="3"/>
        <v>36615.719890069755</v>
      </c>
      <c r="X10" s="132">
        <f t="shared" si="3"/>
        <v>37312.031971559634</v>
      </c>
      <c r="Y10" s="132">
        <f t="shared" si="3"/>
        <v>38153.359655803994</v>
      </c>
      <c r="Z10" s="132">
        <f t="shared" si="3"/>
        <v>39031.535954554485</v>
      </c>
      <c r="AA10" s="132">
        <f t="shared" si="3"/>
        <v>39973.573391513601</v>
      </c>
      <c r="AB10" s="132">
        <f t="shared" si="3"/>
        <v>40791.079608918124</v>
      </c>
      <c r="AC10" s="132">
        <f t="shared" si="3"/>
        <v>41340.174320662765</v>
      </c>
      <c r="AD10" s="132">
        <f t="shared" si="3"/>
        <v>41897.358262223846</v>
      </c>
      <c r="AE10" s="132">
        <f t="shared" si="3"/>
        <v>42542.626733119454</v>
      </c>
      <c r="AF10" s="132">
        <f t="shared" si="3"/>
        <v>43157.406788630789</v>
      </c>
      <c r="AG10" s="132">
        <f t="shared" si="3"/>
        <v>43850.325472204902</v>
      </c>
      <c r="AH10" s="132">
        <f t="shared" si="3"/>
        <v>44728.3606605729</v>
      </c>
      <c r="AI10" s="132">
        <f t="shared" si="3"/>
        <v>45514.842957543478</v>
      </c>
      <c r="AJ10" s="132">
        <f t="shared" si="3"/>
        <v>46187.026890490873</v>
      </c>
      <c r="AK10" s="132">
        <f t="shared" si="3"/>
        <v>46978.068888727161</v>
      </c>
      <c r="AL10" s="132">
        <f t="shared" si="3"/>
        <v>47843.854540116481</v>
      </c>
      <c r="AM10" s="132">
        <f t="shared" si="3"/>
        <v>48790.210986151411</v>
      </c>
      <c r="AN10" s="123"/>
      <c r="AO10" s="83">
        <f>SUM(D10:O10)</f>
        <v>394266.72723702923</v>
      </c>
      <c r="AP10" s="83">
        <f>SUM(P10:AA10)</f>
        <v>429279.74890899681</v>
      </c>
      <c r="AQ10" s="83">
        <f>SUM(AB10:AM10)</f>
        <v>533621.33610936219</v>
      </c>
      <c r="AR10" s="124"/>
    </row>
    <row r="11" spans="1:44" s="64" customFormat="1" ht="13.2">
      <c r="A11" s="147" t="s">
        <v>201</v>
      </c>
      <c r="B11" s="126" t="s">
        <v>161</v>
      </c>
      <c r="C11" s="82"/>
      <c r="D11" s="132">
        <f t="shared" ref="D11:AM11" si="4">D21+D163+D299+D431</f>
        <v>15286.04411597222</v>
      </c>
      <c r="E11" s="132">
        <f t="shared" si="4"/>
        <v>15648.151824768518</v>
      </c>
      <c r="F11" s="132">
        <f t="shared" si="4"/>
        <v>15782.290467612898</v>
      </c>
      <c r="G11" s="132">
        <f t="shared" si="4"/>
        <v>15957.457159976719</v>
      </c>
      <c r="H11" s="132">
        <f t="shared" si="4"/>
        <v>16031.394496373006</v>
      </c>
      <c r="I11" s="132">
        <f t="shared" si="4"/>
        <v>16087.62648716305</v>
      </c>
      <c r="J11" s="132">
        <f t="shared" si="4"/>
        <v>16235.289483121185</v>
      </c>
      <c r="K11" s="132">
        <f t="shared" si="4"/>
        <v>16316.534605416033</v>
      </c>
      <c r="L11" s="132">
        <f t="shared" si="4"/>
        <v>16388.622333358198</v>
      </c>
      <c r="M11" s="132">
        <f t="shared" si="4"/>
        <v>16494.500801674396</v>
      </c>
      <c r="N11" s="132">
        <f t="shared" si="4"/>
        <v>16535.014157057798</v>
      </c>
      <c r="O11" s="132">
        <f t="shared" si="4"/>
        <v>16396.499788362697</v>
      </c>
      <c r="P11" s="132">
        <f t="shared" si="4"/>
        <v>16301.901773240535</v>
      </c>
      <c r="Q11" s="132">
        <f t="shared" si="4"/>
        <v>16347.344631904296</v>
      </c>
      <c r="R11" s="132">
        <f t="shared" si="4"/>
        <v>16373.991671409753</v>
      </c>
      <c r="S11" s="132">
        <f t="shared" si="4"/>
        <v>16389.92139121165</v>
      </c>
      <c r="T11" s="132">
        <f t="shared" si="4"/>
        <v>16381.114289920028</v>
      </c>
      <c r="U11" s="132">
        <f t="shared" si="4"/>
        <v>16347.706961974747</v>
      </c>
      <c r="V11" s="132">
        <f t="shared" si="4"/>
        <v>16293.938696141027</v>
      </c>
      <c r="W11" s="132">
        <f t="shared" si="4"/>
        <v>16202.233569674287</v>
      </c>
      <c r="X11" s="132">
        <f t="shared" si="4"/>
        <v>16063.03750384627</v>
      </c>
      <c r="Y11" s="132">
        <f t="shared" si="4"/>
        <v>15883.998958510585</v>
      </c>
      <c r="Z11" s="132">
        <f t="shared" si="4"/>
        <v>15647.829601802865</v>
      </c>
      <c r="AA11" s="132">
        <f t="shared" si="4"/>
        <v>15350.852407354769</v>
      </c>
      <c r="AB11" s="132">
        <f t="shared" si="4"/>
        <v>15182.204580445905</v>
      </c>
      <c r="AC11" s="132">
        <f t="shared" si="4"/>
        <v>15162.31176047758</v>
      </c>
      <c r="AD11" s="132">
        <f t="shared" si="4"/>
        <v>15133.844664384336</v>
      </c>
      <c r="AE11" s="132">
        <f t="shared" si="4"/>
        <v>15101.617237774797</v>
      </c>
      <c r="AF11" s="132">
        <f t="shared" si="4"/>
        <v>15058.357902142445</v>
      </c>
      <c r="AG11" s="132">
        <f t="shared" si="4"/>
        <v>15011.764423499295</v>
      </c>
      <c r="AH11" s="132">
        <f t="shared" si="4"/>
        <v>14965.823203103409</v>
      </c>
      <c r="AI11" s="132">
        <f t="shared" si="4"/>
        <v>14899.07724543306</v>
      </c>
      <c r="AJ11" s="132">
        <f t="shared" si="4"/>
        <v>14811.843574743374</v>
      </c>
      <c r="AK11" s="132">
        <f t="shared" si="4"/>
        <v>14718.924544862823</v>
      </c>
      <c r="AL11" s="132">
        <f t="shared" si="4"/>
        <v>14618.996012443287</v>
      </c>
      <c r="AM11" s="132">
        <f t="shared" si="4"/>
        <v>14514.398557671333</v>
      </c>
      <c r="AN11" s="123"/>
      <c r="AO11" s="83">
        <f t="shared" ref="AO11:AO14" si="5">SUM(D11:O11)</f>
        <v>193159.42572085676</v>
      </c>
      <c r="AP11" s="83">
        <f t="shared" ref="AP11:AP14" si="6">SUM(P11:AA11)</f>
        <v>193583.8714569908</v>
      </c>
      <c r="AQ11" s="83">
        <f>SUM(AB11:AM11)</f>
        <v>179179.16370698166</v>
      </c>
      <c r="AR11" s="124"/>
    </row>
    <row r="12" spans="1:44" s="64" customFormat="1" ht="13.2">
      <c r="A12" s="164" t="s">
        <v>248</v>
      </c>
      <c r="B12" s="165" t="s">
        <v>161</v>
      </c>
      <c r="C12" s="82"/>
      <c r="D12" s="132">
        <f t="shared" ref="D12:AM12" si="7">D22+D164+D300+D432</f>
        <v>-563.00211272222225</v>
      </c>
      <c r="E12" s="132">
        <f t="shared" si="7"/>
        <v>-578.86570435185183</v>
      </c>
      <c r="F12" s="132">
        <f t="shared" si="7"/>
        <v>-582.37972510558814</v>
      </c>
      <c r="G12" s="132">
        <f t="shared" si="7"/>
        <v>-594.40366924328566</v>
      </c>
      <c r="H12" s="132">
        <f t="shared" si="7"/>
        <v>-586.7660462162479</v>
      </c>
      <c r="I12" s="132">
        <f t="shared" si="7"/>
        <v>-577.22041109569113</v>
      </c>
      <c r="J12" s="132">
        <f t="shared" si="7"/>
        <v>-587.18925106431163</v>
      </c>
      <c r="K12" s="132">
        <f t="shared" si="7"/>
        <v>-586.94943449993639</v>
      </c>
      <c r="L12" s="132">
        <f t="shared" si="7"/>
        <v>-589.20239824810051</v>
      </c>
      <c r="M12" s="132">
        <f t="shared" si="7"/>
        <v>-604.92635578147451</v>
      </c>
      <c r="N12" s="132">
        <f t="shared" si="7"/>
        <v>-617.81705190095556</v>
      </c>
      <c r="O12" s="132">
        <f t="shared" si="7"/>
        <v>-609.88839536039245</v>
      </c>
      <c r="P12" s="132">
        <f t="shared" si="7"/>
        <v>-604.79029392493101</v>
      </c>
      <c r="Q12" s="132">
        <f t="shared" si="7"/>
        <v>-613.68953294920209</v>
      </c>
      <c r="R12" s="132">
        <f t="shared" si="7"/>
        <v>-623.8396734019401</v>
      </c>
      <c r="S12" s="132">
        <f t="shared" si="7"/>
        <v>-635.07464044791936</v>
      </c>
      <c r="T12" s="132">
        <f t="shared" si="7"/>
        <v>-646.5846499569152</v>
      </c>
      <c r="U12" s="132">
        <f t="shared" si="7"/>
        <v>-659.19954062729948</v>
      </c>
      <c r="V12" s="132">
        <f t="shared" si="7"/>
        <v>-674.88702974568162</v>
      </c>
      <c r="W12" s="132">
        <f t="shared" si="7"/>
        <v>-690.96690649593768</v>
      </c>
      <c r="X12" s="132">
        <f t="shared" si="7"/>
        <v>-706.77969633857435</v>
      </c>
      <c r="Y12" s="132">
        <f t="shared" si="7"/>
        <v>-725.27391192562004</v>
      </c>
      <c r="Z12" s="132">
        <f t="shared" si="7"/>
        <v>-745.15095340397056</v>
      </c>
      <c r="AA12" s="132">
        <f t="shared" si="7"/>
        <v>-766.84979598766995</v>
      </c>
      <c r="AB12" s="132">
        <f t="shared" si="7"/>
        <v>-784.97716020467828</v>
      </c>
      <c r="AC12" s="132">
        <f t="shared" si="7"/>
        <v>-797.18526547758302</v>
      </c>
      <c r="AD12" s="132">
        <f t="shared" si="7"/>
        <v>-809.67168349983751</v>
      </c>
      <c r="AE12" s="132">
        <f t="shared" si="7"/>
        <v>-823.51098668318173</v>
      </c>
      <c r="AF12" s="132">
        <f t="shared" si="7"/>
        <v>-837.14523196863036</v>
      </c>
      <c r="AG12" s="132">
        <f t="shared" si="7"/>
        <v>-851.98363664817543</v>
      </c>
      <c r="AH12" s="132">
        <f t="shared" si="7"/>
        <v>-869.4975075142886</v>
      </c>
      <c r="AI12" s="132">
        <f t="shared" si="7"/>
        <v>-886.0418395323419</v>
      </c>
      <c r="AJ12" s="132">
        <f t="shared" si="7"/>
        <v>-901.28716846117993</v>
      </c>
      <c r="AK12" s="132">
        <f t="shared" si="7"/>
        <v>-918.35195183277392</v>
      </c>
      <c r="AL12" s="132">
        <f t="shared" si="7"/>
        <v>-936.62545316318858</v>
      </c>
      <c r="AM12" s="132">
        <f t="shared" si="7"/>
        <v>-956.15748047108116</v>
      </c>
      <c r="AN12" s="123"/>
      <c r="AO12" s="83">
        <f t="shared" ref="AO12" si="8">SUM(D12:O12)</f>
        <v>-7078.6105555900576</v>
      </c>
      <c r="AP12" s="83">
        <f t="shared" ref="AP12" si="9">SUM(P12:AA12)</f>
        <v>-8093.0866252056621</v>
      </c>
      <c r="AQ12" s="83">
        <f>SUM(AB12:AM12)</f>
        <v>-10372.435365456942</v>
      </c>
      <c r="AR12" s="124"/>
    </row>
    <row r="13" spans="1:44" s="64" customFormat="1" ht="13.2">
      <c r="A13" s="147" t="s">
        <v>177</v>
      </c>
      <c r="B13" s="126" t="s">
        <v>161</v>
      </c>
      <c r="C13" s="82"/>
      <c r="D13" s="132">
        <f t="shared" ref="D13:AM13" si="10">D23+D165+D301+D433</f>
        <v>-572.91952343650803</v>
      </c>
      <c r="E13" s="132">
        <f t="shared" si="10"/>
        <v>-588.80186506613757</v>
      </c>
      <c r="F13" s="132">
        <f t="shared" si="10"/>
        <v>-592.47894385558811</v>
      </c>
      <c r="G13" s="132">
        <f t="shared" si="10"/>
        <v>-604.66972870757127</v>
      </c>
      <c r="H13" s="132">
        <f t="shared" si="10"/>
        <v>-597.22031594124792</v>
      </c>
      <c r="I13" s="132">
        <f t="shared" si="10"/>
        <v>-587.81553752386969</v>
      </c>
      <c r="J13" s="132">
        <f t="shared" si="10"/>
        <v>-598.13353177194165</v>
      </c>
      <c r="K13" s="132">
        <f t="shared" si="10"/>
        <v>-598.11066678981922</v>
      </c>
      <c r="L13" s="132">
        <f t="shared" si="10"/>
        <v>-600.82356315421066</v>
      </c>
      <c r="M13" s="132">
        <f t="shared" si="10"/>
        <v>-616.84661706271118</v>
      </c>
      <c r="N13" s="132">
        <f t="shared" si="10"/>
        <v>-630.25925946025723</v>
      </c>
      <c r="O13" s="132">
        <f t="shared" si="10"/>
        <v>-622.97048728521838</v>
      </c>
      <c r="P13" s="132">
        <f t="shared" si="10"/>
        <v>-618.36815419235029</v>
      </c>
      <c r="Q13" s="132">
        <f t="shared" si="10"/>
        <v>-627.57561879411048</v>
      </c>
      <c r="R13" s="132">
        <f t="shared" si="10"/>
        <v>-637.97246088285033</v>
      </c>
      <c r="S13" s="132">
        <f t="shared" si="10"/>
        <v>-649.43817701268631</v>
      </c>
      <c r="T13" s="132">
        <f t="shared" si="10"/>
        <v>-661.24464270576357</v>
      </c>
      <c r="U13" s="132">
        <f t="shared" si="10"/>
        <v>-674.01802568951882</v>
      </c>
      <c r="V13" s="132">
        <f t="shared" si="10"/>
        <v>-690.07308340923305</v>
      </c>
      <c r="W13" s="132">
        <f t="shared" si="10"/>
        <v>-706.38026667935821</v>
      </c>
      <c r="X13" s="132">
        <f t="shared" si="10"/>
        <v>-722.62723948365817</v>
      </c>
      <c r="Y13" s="132">
        <f t="shared" si="10"/>
        <v>-741.37309250640033</v>
      </c>
      <c r="Z13" s="132">
        <f t="shared" si="10"/>
        <v>-761.59279538888904</v>
      </c>
      <c r="AA13" s="132">
        <f t="shared" si="10"/>
        <v>-783.6650640038298</v>
      </c>
      <c r="AB13" s="132">
        <f t="shared" si="10"/>
        <v>-802.18414908468674</v>
      </c>
      <c r="AC13" s="132">
        <f t="shared" si="10"/>
        <v>-814.67958682150959</v>
      </c>
      <c r="AD13" s="132">
        <f t="shared" si="10"/>
        <v>-827.46374097144803</v>
      </c>
      <c r="AE13" s="132">
        <f t="shared" si="10"/>
        <v>-841.61030505726262</v>
      </c>
      <c r="AF13" s="132">
        <f t="shared" si="10"/>
        <v>-855.6006746169852</v>
      </c>
      <c r="AG13" s="132">
        <f t="shared" si="10"/>
        <v>-870.75621094789983</v>
      </c>
      <c r="AH13" s="132">
        <f t="shared" si="10"/>
        <v>-888.60102607760507</v>
      </c>
      <c r="AI13" s="132">
        <f t="shared" si="10"/>
        <v>-905.48268729893061</v>
      </c>
      <c r="AJ13" s="132">
        <f t="shared" si="10"/>
        <v>-921.12875213720372</v>
      </c>
      <c r="AK13" s="132">
        <f t="shared" si="10"/>
        <v>-938.47805645114818</v>
      </c>
      <c r="AL13" s="132">
        <f t="shared" si="10"/>
        <v>-957.2741618342659</v>
      </c>
      <c r="AM13" s="132">
        <f t="shared" si="10"/>
        <v>-977.07387394496538</v>
      </c>
      <c r="AN13" s="123"/>
      <c r="AO13" s="83">
        <f t="shared" si="5"/>
        <v>-7211.0500400550809</v>
      </c>
      <c r="AP13" s="83">
        <f t="shared" si="6"/>
        <v>-8274.3286207486472</v>
      </c>
      <c r="AQ13" s="83">
        <f t="shared" ref="AQ13:AQ14" si="11">SUM(AB13:AM13)</f>
        <v>-10600.33322524391</v>
      </c>
      <c r="AR13" s="124"/>
    </row>
    <row r="14" spans="1:44" s="64" customFormat="1" ht="13.2">
      <c r="A14" s="147" t="s">
        <v>178</v>
      </c>
      <c r="B14" s="126" t="s">
        <v>161</v>
      </c>
      <c r="C14" s="82"/>
      <c r="D14" s="132">
        <f t="shared" ref="D14:AM14" si="12">D24+D166+D302+D434</f>
        <v>14713.124592535711</v>
      </c>
      <c r="E14" s="132">
        <f t="shared" si="12"/>
        <v>15059.349959702382</v>
      </c>
      <c r="F14" s="132">
        <f t="shared" si="12"/>
        <v>15189.811523757311</v>
      </c>
      <c r="G14" s="132">
        <f t="shared" si="12"/>
        <v>15352.787431269147</v>
      </c>
      <c r="H14" s="132">
        <f t="shared" si="12"/>
        <v>15434.174180431757</v>
      </c>
      <c r="I14" s="132">
        <f t="shared" si="12"/>
        <v>15499.810949639179</v>
      </c>
      <c r="J14" s="132">
        <f t="shared" si="12"/>
        <v>15637.155951349243</v>
      </c>
      <c r="K14" s="132">
        <f t="shared" si="12"/>
        <v>15718.423938626212</v>
      </c>
      <c r="L14" s="132">
        <f t="shared" si="12"/>
        <v>15787.798770203988</v>
      </c>
      <c r="M14" s="132">
        <f t="shared" si="12"/>
        <v>15877.654184611683</v>
      </c>
      <c r="N14" s="132">
        <f t="shared" si="12"/>
        <v>15904.754897597542</v>
      </c>
      <c r="O14" s="132">
        <f t="shared" si="12"/>
        <v>15773.529301077475</v>
      </c>
      <c r="P14" s="132">
        <f t="shared" si="12"/>
        <v>15683.533619048185</v>
      </c>
      <c r="Q14" s="132">
        <f t="shared" si="12"/>
        <v>15719.769013110184</v>
      </c>
      <c r="R14" s="132">
        <f t="shared" si="12"/>
        <v>15736.019210526902</v>
      </c>
      <c r="S14" s="132">
        <f t="shared" si="12"/>
        <v>15740.483214198963</v>
      </c>
      <c r="T14" s="132">
        <f t="shared" si="12"/>
        <v>15719.869647214264</v>
      </c>
      <c r="U14" s="132">
        <f t="shared" si="12"/>
        <v>15673.688936285227</v>
      </c>
      <c r="V14" s="132">
        <f t="shared" si="12"/>
        <v>15603.865612731794</v>
      </c>
      <c r="W14" s="132">
        <f t="shared" si="12"/>
        <v>15495.85330299493</v>
      </c>
      <c r="X14" s="132">
        <f t="shared" si="12"/>
        <v>15340.410264362612</v>
      </c>
      <c r="Y14" s="132">
        <f t="shared" si="12"/>
        <v>15142.625866004184</v>
      </c>
      <c r="Z14" s="132">
        <f t="shared" si="12"/>
        <v>14886.236806413976</v>
      </c>
      <c r="AA14" s="132">
        <f t="shared" si="12"/>
        <v>14567.187343350939</v>
      </c>
      <c r="AB14" s="132">
        <f t="shared" si="12"/>
        <v>14380.020431361219</v>
      </c>
      <c r="AC14" s="132">
        <f t="shared" si="12"/>
        <v>14347.632173656069</v>
      </c>
      <c r="AD14" s="132">
        <f t="shared" si="12"/>
        <v>14306.380923412889</v>
      </c>
      <c r="AE14" s="132">
        <f t="shared" si="12"/>
        <v>14260.006932717535</v>
      </c>
      <c r="AF14" s="132">
        <f t="shared" si="12"/>
        <v>14202.757227525461</v>
      </c>
      <c r="AG14" s="132">
        <f t="shared" si="12"/>
        <v>14141.008212551396</v>
      </c>
      <c r="AH14" s="132">
        <f t="shared" si="12"/>
        <v>14077.222177025804</v>
      </c>
      <c r="AI14" s="132">
        <f t="shared" si="12"/>
        <v>13993.594558134129</v>
      </c>
      <c r="AJ14" s="132">
        <f t="shared" si="12"/>
        <v>13890.714822606171</v>
      </c>
      <c r="AK14" s="132">
        <f t="shared" si="12"/>
        <v>13780.446488411673</v>
      </c>
      <c r="AL14" s="132">
        <f t="shared" si="12"/>
        <v>13661.721850609023</v>
      </c>
      <c r="AM14" s="132">
        <f t="shared" si="12"/>
        <v>13537.324683726369</v>
      </c>
      <c r="AN14" s="123"/>
      <c r="AO14" s="83">
        <f t="shared" si="5"/>
        <v>185948.37568080163</v>
      </c>
      <c r="AP14" s="83">
        <f t="shared" si="6"/>
        <v>185309.54283624215</v>
      </c>
      <c r="AQ14" s="83">
        <f t="shared" si="11"/>
        <v>168578.83048173774</v>
      </c>
      <c r="AR14" s="124"/>
    </row>
    <row r="15" spans="1:44">
      <c r="A15" s="146"/>
      <c r="AN15" s="60"/>
    </row>
    <row r="16" spans="1:44">
      <c r="A16" s="87" t="s">
        <v>120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60"/>
      <c r="AO16" s="87"/>
      <c r="AP16" s="87"/>
      <c r="AQ16" s="87"/>
    </row>
    <row r="17" spans="1:44" outlineLevel="1">
      <c r="A17" s="146" t="s">
        <v>193</v>
      </c>
      <c r="AN17" s="60"/>
    </row>
    <row r="18" spans="1:44" s="86" customFormat="1" ht="13.2" outlineLevel="1">
      <c r="A18" s="147" t="s">
        <v>213</v>
      </c>
      <c r="B18" s="126" t="s">
        <v>161</v>
      </c>
      <c r="C18" s="132">
        <f t="shared" ref="C18:AM18" si="13">C26+C92</f>
        <v>1380044.0360000001</v>
      </c>
      <c r="D18" s="132">
        <f t="shared" si="13"/>
        <v>1482066</v>
      </c>
      <c r="E18" s="132">
        <f>E26+E92</f>
        <v>1482536</v>
      </c>
      <c r="F18" s="132">
        <f t="shared" si="13"/>
        <v>1483036</v>
      </c>
      <c r="G18" s="132">
        <f t="shared" si="13"/>
        <v>1584036</v>
      </c>
      <c r="H18" s="132">
        <f t="shared" si="13"/>
        <v>1346036</v>
      </c>
      <c r="I18" s="132">
        <f t="shared" si="13"/>
        <v>1421536</v>
      </c>
      <c r="J18" s="132">
        <f t="shared" si="13"/>
        <v>1413036</v>
      </c>
      <c r="K18" s="132">
        <f t="shared" si="13"/>
        <v>1360036</v>
      </c>
      <c r="L18" s="132">
        <f t="shared" si="13"/>
        <v>1372036</v>
      </c>
      <c r="M18" s="132">
        <f t="shared" si="13"/>
        <v>1467536</v>
      </c>
      <c r="N18" s="132">
        <f t="shared" si="13"/>
        <v>1425536</v>
      </c>
      <c r="O18" s="132">
        <f t="shared" si="13"/>
        <v>1236036</v>
      </c>
      <c r="P18" s="132">
        <f t="shared" si="13"/>
        <v>1245036</v>
      </c>
      <c r="Q18" s="132">
        <f t="shared" si="13"/>
        <v>1248036</v>
      </c>
      <c r="R18" s="132">
        <f t="shared" si="13"/>
        <v>1259036</v>
      </c>
      <c r="S18" s="132">
        <f t="shared" si="13"/>
        <v>1272536</v>
      </c>
      <c r="T18" s="132">
        <f t="shared" si="13"/>
        <v>1275536</v>
      </c>
      <c r="U18" s="132">
        <f t="shared" si="13"/>
        <v>1290536</v>
      </c>
      <c r="V18" s="132">
        <f t="shared" si="13"/>
        <v>1317236</v>
      </c>
      <c r="W18" s="132">
        <f t="shared" si="13"/>
        <v>1321436</v>
      </c>
      <c r="X18" s="132">
        <f t="shared" si="13"/>
        <v>1327136</v>
      </c>
      <c r="Y18" s="132">
        <f t="shared" si="13"/>
        <v>1343136</v>
      </c>
      <c r="Z18" s="132">
        <f t="shared" si="13"/>
        <v>1348136</v>
      </c>
      <c r="AA18" s="132">
        <f t="shared" si="13"/>
        <v>1356636</v>
      </c>
      <c r="AB18" s="132">
        <f t="shared" si="13"/>
        <v>1370636</v>
      </c>
      <c r="AC18" s="132">
        <f t="shared" si="13"/>
        <v>1374136</v>
      </c>
      <c r="AD18" s="132">
        <f t="shared" si="13"/>
        <v>1386436</v>
      </c>
      <c r="AE18" s="132">
        <f t="shared" si="13"/>
        <v>1400936</v>
      </c>
      <c r="AF18" s="132">
        <f t="shared" si="13"/>
        <v>1404936</v>
      </c>
      <c r="AG18" s="132">
        <f t="shared" si="13"/>
        <v>1422136</v>
      </c>
      <c r="AH18" s="132">
        <f t="shared" si="13"/>
        <v>1452756</v>
      </c>
      <c r="AI18" s="132">
        <f t="shared" si="13"/>
        <v>1458626</v>
      </c>
      <c r="AJ18" s="132">
        <f t="shared" si="13"/>
        <v>1467196</v>
      </c>
      <c r="AK18" s="132">
        <f t="shared" si="13"/>
        <v>1488196</v>
      </c>
      <c r="AL18" s="132">
        <f t="shared" si="13"/>
        <v>1498196</v>
      </c>
      <c r="AM18" s="132">
        <f t="shared" si="13"/>
        <v>1513696</v>
      </c>
      <c r="AN18" s="84"/>
      <c r="AO18" s="83">
        <f>O18</f>
        <v>1236036</v>
      </c>
      <c r="AP18" s="83">
        <f>AA18</f>
        <v>1356636</v>
      </c>
      <c r="AQ18" s="83">
        <f>AM18</f>
        <v>1513696</v>
      </c>
      <c r="AR18" s="85"/>
    </row>
    <row r="19" spans="1:44" s="64" customFormat="1" ht="13.2" outlineLevel="1">
      <c r="A19" s="147" t="s">
        <v>214</v>
      </c>
      <c r="B19" s="126" t="s">
        <v>161</v>
      </c>
      <c r="C19" s="82"/>
      <c r="D19" s="132">
        <f t="shared" ref="D19:AM19" si="14">D27+D93</f>
        <v>-16051.555000000002</v>
      </c>
      <c r="E19" s="132">
        <f t="shared" si="14"/>
        <v>-16649.296666666669</v>
      </c>
      <c r="F19" s="132">
        <f t="shared" si="14"/>
        <v>-16654.955000000002</v>
      </c>
      <c r="G19" s="132">
        <f t="shared" si="14"/>
        <v>-17247.038333333334</v>
      </c>
      <c r="H19" s="132">
        <f t="shared" si="14"/>
        <v>-16447.87166666667</v>
      </c>
      <c r="I19" s="132">
        <f t="shared" si="14"/>
        <v>-15499.955000000002</v>
      </c>
      <c r="J19" s="132">
        <f t="shared" si="14"/>
        <v>-15890.788333333334</v>
      </c>
      <c r="K19" s="132">
        <f t="shared" si="14"/>
        <v>-15532.038333333334</v>
      </c>
      <c r="L19" s="132">
        <f t="shared" si="14"/>
        <v>-15292.871666666668</v>
      </c>
      <c r="M19" s="132">
        <f t="shared" si="14"/>
        <v>-15919.955000000002</v>
      </c>
      <c r="N19" s="132">
        <f t="shared" si="14"/>
        <v>-16232.038333333336</v>
      </c>
      <c r="O19" s="132">
        <f t="shared" si="14"/>
        <v>-14881.621666666668</v>
      </c>
      <c r="P19" s="132">
        <f t="shared" si="14"/>
        <v>-13828.705000000002</v>
      </c>
      <c r="Q19" s="132">
        <f t="shared" si="14"/>
        <v>-13898.705000000002</v>
      </c>
      <c r="R19" s="132">
        <f t="shared" si="14"/>
        <v>-13980.37166666667</v>
      </c>
      <c r="S19" s="132">
        <f t="shared" si="14"/>
        <v>-14123.288333333336</v>
      </c>
      <c r="T19" s="132">
        <f t="shared" si="14"/>
        <v>-14219.538333333334</v>
      </c>
      <c r="U19" s="132">
        <f t="shared" si="14"/>
        <v>-14324.538333333334</v>
      </c>
      <c r="V19" s="132">
        <f t="shared" si="14"/>
        <v>-14567.788333333336</v>
      </c>
      <c r="W19" s="132">
        <f t="shared" si="14"/>
        <v>-14748.038333333334</v>
      </c>
      <c r="X19" s="132">
        <f t="shared" si="14"/>
        <v>-14805.788333333334</v>
      </c>
      <c r="Y19" s="132">
        <f t="shared" si="14"/>
        <v>-14932.371666666668</v>
      </c>
      <c r="Z19" s="132">
        <f t="shared" si="14"/>
        <v>-15054.871666666668</v>
      </c>
      <c r="AA19" s="132">
        <f t="shared" si="14"/>
        <v>-15133.621666666668</v>
      </c>
      <c r="AB19" s="132">
        <f t="shared" si="14"/>
        <v>-15264.871666666668</v>
      </c>
      <c r="AC19" s="132">
        <f t="shared" si="14"/>
        <v>-15366.955000000002</v>
      </c>
      <c r="AD19" s="132">
        <f t="shared" si="14"/>
        <v>-15459.121666666668</v>
      </c>
      <c r="AE19" s="132">
        <f t="shared" si="14"/>
        <v>-15615.455000000002</v>
      </c>
      <c r="AF19" s="132">
        <f t="shared" si="14"/>
        <v>-15723.37166666667</v>
      </c>
      <c r="AG19" s="132">
        <f t="shared" si="14"/>
        <v>-15847.038333333336</v>
      </c>
      <c r="AH19" s="132">
        <f t="shared" si="14"/>
        <v>-16125.988333333335</v>
      </c>
      <c r="AI19" s="132">
        <f t="shared" si="14"/>
        <v>-16338.84666666667</v>
      </c>
      <c r="AJ19" s="132">
        <f t="shared" si="14"/>
        <v>-16423.080000000002</v>
      </c>
      <c r="AK19" s="132">
        <f t="shared" si="14"/>
        <v>-16595.571666666667</v>
      </c>
      <c r="AL19" s="132">
        <f t="shared" si="14"/>
        <v>-16776.405000000002</v>
      </c>
      <c r="AM19" s="132">
        <f t="shared" si="14"/>
        <v>-16925.155000000002</v>
      </c>
      <c r="AN19" s="123"/>
      <c r="AO19" s="83">
        <f>SUM(D19:O19)</f>
        <v>-192299.98500000002</v>
      </c>
      <c r="AP19" s="83">
        <f>SUM(P19:AA19)</f>
        <v>-173617.62666666668</v>
      </c>
      <c r="AQ19" s="83">
        <f>SUM(AB19:AM19)</f>
        <v>-192461.86</v>
      </c>
      <c r="AR19" s="124"/>
    </row>
    <row r="20" spans="1:44" s="64" customFormat="1" ht="13.2" outlineLevel="1">
      <c r="A20" s="147" t="s">
        <v>215</v>
      </c>
      <c r="B20" s="126" t="s">
        <v>161</v>
      </c>
      <c r="C20" s="82"/>
      <c r="D20" s="132">
        <f t="shared" ref="D20:AM20" si="15">D28+D94</f>
        <v>17640.55</v>
      </c>
      <c r="E20" s="132">
        <f t="shared" si="15"/>
        <v>18280.987499999999</v>
      </c>
      <c r="F20" s="132">
        <f t="shared" si="15"/>
        <v>18287.05</v>
      </c>
      <c r="G20" s="132">
        <f t="shared" si="15"/>
        <v>18921.424999999999</v>
      </c>
      <c r="H20" s="132">
        <f t="shared" si="15"/>
        <v>18065.174999999999</v>
      </c>
      <c r="I20" s="132">
        <f t="shared" si="15"/>
        <v>17049.55</v>
      </c>
      <c r="J20" s="132">
        <f t="shared" si="15"/>
        <v>17468.3</v>
      </c>
      <c r="K20" s="132">
        <f t="shared" si="15"/>
        <v>17083.924999999999</v>
      </c>
      <c r="L20" s="132">
        <f t="shared" si="15"/>
        <v>16827.674999999999</v>
      </c>
      <c r="M20" s="132">
        <f t="shared" si="15"/>
        <v>17499.55</v>
      </c>
      <c r="N20" s="132">
        <f t="shared" si="15"/>
        <v>17833.924999999999</v>
      </c>
      <c r="O20" s="132">
        <f t="shared" si="15"/>
        <v>16387.05</v>
      </c>
      <c r="P20" s="132">
        <f t="shared" si="15"/>
        <v>15258.924999999999</v>
      </c>
      <c r="Q20" s="132">
        <f t="shared" si="15"/>
        <v>15333.924999999999</v>
      </c>
      <c r="R20" s="132">
        <f t="shared" si="15"/>
        <v>15421.424999999999</v>
      </c>
      <c r="S20" s="132">
        <f t="shared" si="15"/>
        <v>15574.55</v>
      </c>
      <c r="T20" s="132">
        <f t="shared" si="15"/>
        <v>15677.674999999999</v>
      </c>
      <c r="U20" s="132">
        <f t="shared" si="15"/>
        <v>15790.174999999999</v>
      </c>
      <c r="V20" s="132">
        <f t="shared" si="15"/>
        <v>16050.8</v>
      </c>
      <c r="W20" s="132">
        <f t="shared" si="15"/>
        <v>16243.924999999999</v>
      </c>
      <c r="X20" s="132">
        <f t="shared" si="15"/>
        <v>16305.8</v>
      </c>
      <c r="Y20" s="132">
        <f t="shared" si="15"/>
        <v>16441.424999999999</v>
      </c>
      <c r="Z20" s="132">
        <f t="shared" si="15"/>
        <v>16572.674999999999</v>
      </c>
      <c r="AA20" s="132">
        <f t="shared" si="15"/>
        <v>16657.05</v>
      </c>
      <c r="AB20" s="132">
        <f t="shared" si="15"/>
        <v>16797.674999999999</v>
      </c>
      <c r="AC20" s="132">
        <f t="shared" si="15"/>
        <v>16907.05</v>
      </c>
      <c r="AD20" s="132">
        <f t="shared" si="15"/>
        <v>17005.8</v>
      </c>
      <c r="AE20" s="132">
        <f t="shared" si="15"/>
        <v>17173.3</v>
      </c>
      <c r="AF20" s="132">
        <f t="shared" si="15"/>
        <v>17288.924999999999</v>
      </c>
      <c r="AG20" s="132">
        <f t="shared" si="15"/>
        <v>17421.424999999999</v>
      </c>
      <c r="AH20" s="132">
        <f t="shared" si="15"/>
        <v>17720.3</v>
      </c>
      <c r="AI20" s="132">
        <f t="shared" si="15"/>
        <v>17948.362499999999</v>
      </c>
      <c r="AJ20" s="132">
        <f t="shared" si="15"/>
        <v>18038.612499999999</v>
      </c>
      <c r="AK20" s="132">
        <f t="shared" si="15"/>
        <v>18223.424999999999</v>
      </c>
      <c r="AL20" s="132">
        <f t="shared" si="15"/>
        <v>18417.174999999999</v>
      </c>
      <c r="AM20" s="132">
        <f t="shared" si="15"/>
        <v>18576.55</v>
      </c>
      <c r="AN20" s="123"/>
      <c r="AO20" s="83">
        <f>SUM(D20:O20)</f>
        <v>211345.16249999995</v>
      </c>
      <c r="AP20" s="83">
        <f>SUM(P20:AA20)</f>
        <v>191328.34999999998</v>
      </c>
      <c r="AQ20" s="83">
        <f>SUM(AB20:AM20)</f>
        <v>211518.59999999995</v>
      </c>
      <c r="AR20" s="124"/>
    </row>
    <row r="21" spans="1:44" s="64" customFormat="1" ht="13.2" outlineLevel="1">
      <c r="A21" s="147" t="s">
        <v>201</v>
      </c>
      <c r="B21" s="126" t="s">
        <v>161</v>
      </c>
      <c r="C21" s="82"/>
      <c r="D21" s="132">
        <f t="shared" ref="D21:AM21" si="16">D29+D95</f>
        <v>1588.9949999999976</v>
      </c>
      <c r="E21" s="132">
        <f t="shared" si="16"/>
        <v>1631.6908333333326</v>
      </c>
      <c r="F21" s="132">
        <f t="shared" si="16"/>
        <v>1632.0949999999987</v>
      </c>
      <c r="G21" s="132">
        <f t="shared" si="16"/>
        <v>1674.3866666666665</v>
      </c>
      <c r="H21" s="132">
        <f t="shared" si="16"/>
        <v>1617.3033333333319</v>
      </c>
      <c r="I21" s="132">
        <f t="shared" si="16"/>
        <v>1549.594999999998</v>
      </c>
      <c r="J21" s="132">
        <f t="shared" si="16"/>
        <v>1577.5116666666659</v>
      </c>
      <c r="K21" s="132">
        <f t="shared" si="16"/>
        <v>1551.8866666666659</v>
      </c>
      <c r="L21" s="132">
        <f t="shared" si="16"/>
        <v>1534.8033333333319</v>
      </c>
      <c r="M21" s="132">
        <f t="shared" si="16"/>
        <v>1579.5949999999987</v>
      </c>
      <c r="N21" s="132">
        <f t="shared" si="16"/>
        <v>1601.8866666666652</v>
      </c>
      <c r="O21" s="132">
        <f t="shared" si="16"/>
        <v>1505.4283333333324</v>
      </c>
      <c r="P21" s="132">
        <f t="shared" si="16"/>
        <v>1430.219999999998</v>
      </c>
      <c r="Q21" s="132">
        <f t="shared" si="16"/>
        <v>1435.2199999999993</v>
      </c>
      <c r="R21" s="132">
        <f t="shared" si="16"/>
        <v>1441.0533333333315</v>
      </c>
      <c r="S21" s="132">
        <f t="shared" si="16"/>
        <v>1451.2616666666645</v>
      </c>
      <c r="T21" s="132">
        <f t="shared" si="16"/>
        <v>1458.1366666666659</v>
      </c>
      <c r="U21" s="132">
        <f t="shared" si="16"/>
        <v>1465.6366666666659</v>
      </c>
      <c r="V21" s="132">
        <f t="shared" si="16"/>
        <v>1483.0116666666647</v>
      </c>
      <c r="W21" s="132">
        <f t="shared" si="16"/>
        <v>1495.8866666666659</v>
      </c>
      <c r="X21" s="132">
        <f t="shared" si="16"/>
        <v>1500.0116666666659</v>
      </c>
      <c r="Y21" s="132">
        <f t="shared" si="16"/>
        <v>1509.0533333333319</v>
      </c>
      <c r="Z21" s="132">
        <f t="shared" si="16"/>
        <v>1517.8033333333324</v>
      </c>
      <c r="AA21" s="132">
        <f t="shared" si="16"/>
        <v>1523.4283333333324</v>
      </c>
      <c r="AB21" s="132">
        <f t="shared" si="16"/>
        <v>1532.8033333333324</v>
      </c>
      <c r="AC21" s="132">
        <f t="shared" si="16"/>
        <v>1540.094999999998</v>
      </c>
      <c r="AD21" s="132">
        <f t="shared" si="16"/>
        <v>1546.6783333333324</v>
      </c>
      <c r="AE21" s="132">
        <f t="shared" si="16"/>
        <v>1557.8449999999991</v>
      </c>
      <c r="AF21" s="132">
        <f t="shared" si="16"/>
        <v>1565.5533333333312</v>
      </c>
      <c r="AG21" s="132">
        <f t="shared" si="16"/>
        <v>1574.3866666666645</v>
      </c>
      <c r="AH21" s="132">
        <f t="shared" si="16"/>
        <v>1594.3116666666651</v>
      </c>
      <c r="AI21" s="132">
        <f t="shared" si="16"/>
        <v>1609.5158333333309</v>
      </c>
      <c r="AJ21" s="132">
        <f t="shared" si="16"/>
        <v>1615.532499999998</v>
      </c>
      <c r="AK21" s="132">
        <f t="shared" si="16"/>
        <v>1627.853333333333</v>
      </c>
      <c r="AL21" s="132">
        <f t="shared" si="16"/>
        <v>1640.7699999999991</v>
      </c>
      <c r="AM21" s="132">
        <f t="shared" si="16"/>
        <v>1651.3949999999991</v>
      </c>
      <c r="AN21" s="123"/>
      <c r="AO21" s="83">
        <f t="shared" ref="AO21:AO24" si="17">SUM(D21:O21)</f>
        <v>19045.177499999983</v>
      </c>
      <c r="AP21" s="83">
        <f t="shared" ref="AP21:AP24" si="18">SUM(P21:AA21)</f>
        <v>17710.723333333317</v>
      </c>
      <c r="AQ21" s="83">
        <f>SUM(AB21:AM21)</f>
        <v>19056.739999999983</v>
      </c>
      <c r="AR21" s="124"/>
    </row>
    <row r="22" spans="1:44" s="64" customFormat="1" ht="13.2" outlineLevel="1">
      <c r="A22" s="164" t="s">
        <v>248</v>
      </c>
      <c r="B22" s="165" t="s">
        <v>161</v>
      </c>
      <c r="C22" s="82"/>
      <c r="D22" s="132">
        <f>-0.2%*(C18+D18)/2/12</f>
        <v>-238.50916966666671</v>
      </c>
      <c r="E22" s="132">
        <f>-0.2%*(D18+E18)/2/12</f>
        <v>-247.05016666666666</v>
      </c>
      <c r="F22" s="132">
        <f t="shared" ref="F22:AM22" si="19">-0.2%*(E18+F18)/2/12</f>
        <v>-247.131</v>
      </c>
      <c r="G22" s="132">
        <f t="shared" si="19"/>
        <v>-255.58933333333334</v>
      </c>
      <c r="H22" s="132">
        <f t="shared" si="19"/>
        <v>-244.17266666666669</v>
      </c>
      <c r="I22" s="132">
        <f t="shared" si="19"/>
        <v>-230.631</v>
      </c>
      <c r="J22" s="132">
        <f t="shared" si="19"/>
        <v>-236.21433333333334</v>
      </c>
      <c r="K22" s="132">
        <f t="shared" si="19"/>
        <v>-231.08933333333334</v>
      </c>
      <c r="L22" s="132">
        <f t="shared" si="19"/>
        <v>-227.67266666666669</v>
      </c>
      <c r="M22" s="132">
        <f t="shared" si="19"/>
        <v>-236.631</v>
      </c>
      <c r="N22" s="132">
        <f t="shared" si="19"/>
        <v>-241.08933333333334</v>
      </c>
      <c r="O22" s="132">
        <f t="shared" si="19"/>
        <v>-221.79766666666669</v>
      </c>
      <c r="P22" s="132">
        <f t="shared" si="19"/>
        <v>-206.756</v>
      </c>
      <c r="Q22" s="132">
        <f t="shared" si="19"/>
        <v>-207.756</v>
      </c>
      <c r="R22" s="132">
        <f t="shared" si="19"/>
        <v>-208.92266666666669</v>
      </c>
      <c r="S22" s="132">
        <f t="shared" si="19"/>
        <v>-210.96433333333334</v>
      </c>
      <c r="T22" s="132">
        <f t="shared" si="19"/>
        <v>-212.33933333333334</v>
      </c>
      <c r="U22" s="132">
        <f t="shared" si="19"/>
        <v>-213.83933333333334</v>
      </c>
      <c r="V22" s="132">
        <f t="shared" si="19"/>
        <v>-217.31433333333334</v>
      </c>
      <c r="W22" s="132">
        <f t="shared" si="19"/>
        <v>-219.88933333333333</v>
      </c>
      <c r="X22" s="132">
        <f t="shared" si="19"/>
        <v>-220.71433333333334</v>
      </c>
      <c r="Y22" s="132">
        <f t="shared" si="19"/>
        <v>-222.52266666666665</v>
      </c>
      <c r="Z22" s="132">
        <f t="shared" si="19"/>
        <v>-224.27266666666665</v>
      </c>
      <c r="AA22" s="132">
        <f t="shared" si="19"/>
        <v>-225.39766666666665</v>
      </c>
      <c r="AB22" s="132">
        <f t="shared" si="19"/>
        <v>-227.27266666666665</v>
      </c>
      <c r="AC22" s="132">
        <f t="shared" si="19"/>
        <v>-228.73099999999999</v>
      </c>
      <c r="AD22" s="132">
        <f t="shared" si="19"/>
        <v>-230.04766666666669</v>
      </c>
      <c r="AE22" s="132">
        <f t="shared" si="19"/>
        <v>-232.28099999999998</v>
      </c>
      <c r="AF22" s="132">
        <f t="shared" si="19"/>
        <v>-233.82266666666666</v>
      </c>
      <c r="AG22" s="132">
        <f t="shared" si="19"/>
        <v>-235.58933333333334</v>
      </c>
      <c r="AH22" s="132">
        <f t="shared" si="19"/>
        <v>-239.57433333333336</v>
      </c>
      <c r="AI22" s="132">
        <f t="shared" si="19"/>
        <v>-242.61516666666668</v>
      </c>
      <c r="AJ22" s="132">
        <f t="shared" si="19"/>
        <v>-243.8185</v>
      </c>
      <c r="AK22" s="132">
        <f t="shared" si="19"/>
        <v>-246.2826666666667</v>
      </c>
      <c r="AL22" s="132">
        <f t="shared" si="19"/>
        <v>-248.86600000000001</v>
      </c>
      <c r="AM22" s="132">
        <f t="shared" si="19"/>
        <v>-250.99100000000001</v>
      </c>
      <c r="AN22" s="123"/>
      <c r="AO22" s="83">
        <f t="shared" ref="AO22" si="20">SUM(D22:O22)</f>
        <v>-2857.5776696666667</v>
      </c>
      <c r="AP22" s="83">
        <f t="shared" ref="AP22" si="21">SUM(P22:AA22)</f>
        <v>-2590.6886666666664</v>
      </c>
      <c r="AQ22" s="83">
        <f>SUM(AB22:AM22)</f>
        <v>-2859.8919999999998</v>
      </c>
      <c r="AR22" s="124"/>
    </row>
    <row r="23" spans="1:44" s="64" customFormat="1" ht="13.2" outlineLevel="1">
      <c r="A23" s="147" t="s">
        <v>177</v>
      </c>
      <c r="B23" s="126" t="s">
        <v>161</v>
      </c>
      <c r="C23" s="82"/>
      <c r="D23" s="132">
        <f>D30+D96+D22</f>
        <v>-240.85291966666671</v>
      </c>
      <c r="E23" s="132">
        <f t="shared" ref="E23:AM23" si="22">E30+E96+E22</f>
        <v>-249.41266666666667</v>
      </c>
      <c r="F23" s="132">
        <f t="shared" si="22"/>
        <v>-249.54271875000001</v>
      </c>
      <c r="G23" s="132">
        <f t="shared" si="22"/>
        <v>-258.04735708333334</v>
      </c>
      <c r="H23" s="132">
        <f t="shared" si="22"/>
        <v>-246.70506139166667</v>
      </c>
      <c r="I23" s="132">
        <f t="shared" si="22"/>
        <v>-233.26407285675</v>
      </c>
      <c r="J23" s="132">
        <f t="shared" si="22"/>
        <v>-239.00236404096333</v>
      </c>
      <c r="K23" s="132">
        <f t="shared" si="22"/>
        <v>-234.05413705178754</v>
      </c>
      <c r="L23" s="132">
        <f t="shared" si="22"/>
        <v>-230.86302800134837</v>
      </c>
      <c r="M23" s="132">
        <f t="shared" si="22"/>
        <v>-240.12045770980811</v>
      </c>
      <c r="N23" s="132">
        <f t="shared" si="22"/>
        <v>-244.94671946406362</v>
      </c>
      <c r="O23" s="132">
        <f t="shared" si="22"/>
        <v>-226.14091930577831</v>
      </c>
      <c r="P23" s="132">
        <f t="shared" si="22"/>
        <v>-211.55484241027645</v>
      </c>
      <c r="Q23" s="132">
        <f t="shared" si="22"/>
        <v>-212.66887155919417</v>
      </c>
      <c r="R23" s="132">
        <f t="shared" si="22"/>
        <v>-213.96840057614818</v>
      </c>
      <c r="S23" s="132">
        <f t="shared" si="22"/>
        <v>-216.16045918381454</v>
      </c>
      <c r="T23" s="132">
        <f t="shared" si="22"/>
        <v>-217.6778975107533</v>
      </c>
      <c r="U23" s="132">
        <f t="shared" si="22"/>
        <v>-219.3363898241241</v>
      </c>
      <c r="V23" s="132">
        <f t="shared" si="22"/>
        <v>-222.98476199688477</v>
      </c>
      <c r="W23" s="132">
        <f t="shared" si="22"/>
        <v>-225.74688994532528</v>
      </c>
      <c r="X23" s="132">
        <f t="shared" si="22"/>
        <v>-226.77169790698852</v>
      </c>
      <c r="Y23" s="132">
        <f t="shared" si="22"/>
        <v>-228.7914901045898</v>
      </c>
      <c r="Z23" s="132">
        <f t="shared" si="22"/>
        <v>-230.76361579444219</v>
      </c>
      <c r="AA23" s="132">
        <f t="shared" si="22"/>
        <v>-232.141506111398</v>
      </c>
      <c r="AB23" s="132">
        <f t="shared" si="22"/>
        <v>-234.28769126096074</v>
      </c>
      <c r="AC23" s="132">
        <f t="shared" si="22"/>
        <v>-235.95299991535521</v>
      </c>
      <c r="AD23" s="132">
        <f>AD30+AD96+AD22</f>
        <v>-237.44686699542012</v>
      </c>
      <c r="AE23" s="132">
        <f t="shared" si="22"/>
        <v>-239.86692551693798</v>
      </c>
      <c r="AF23" s="132">
        <f t="shared" si="22"/>
        <v>-241.60400217216437</v>
      </c>
      <c r="AG23" s="132">
        <f t="shared" si="22"/>
        <v>-243.57396120448641</v>
      </c>
      <c r="AH23" s="132">
        <f t="shared" si="22"/>
        <v>-247.76936975379266</v>
      </c>
      <c r="AI23" s="132">
        <f t="shared" si="22"/>
        <v>-251.02699657611268</v>
      </c>
      <c r="AJ23" s="132">
        <f t="shared" si="22"/>
        <v>-252.47035153316676</v>
      </c>
      <c r="AK23" s="132">
        <f t="shared" si="22"/>
        <v>-255.17886057075529</v>
      </c>
      <c r="AL23" s="132">
        <f t="shared" si="22"/>
        <v>-258.01024438536314</v>
      </c>
      <c r="AM23" s="132">
        <f t="shared" si="22"/>
        <v>-260.40292918816994</v>
      </c>
      <c r="AN23" s="123"/>
      <c r="AO23" s="83">
        <f t="shared" si="17"/>
        <v>-2892.9524219888335</v>
      </c>
      <c r="AP23" s="83">
        <f t="shared" si="18"/>
        <v>-2658.5668229239395</v>
      </c>
      <c r="AQ23" s="83">
        <f t="shared" ref="AQ23:AQ24" si="23">SUM(AB23:AM23)</f>
        <v>-2957.591199072685</v>
      </c>
      <c r="AR23" s="124"/>
    </row>
    <row r="24" spans="1:44" s="64" customFormat="1" ht="13.2" outlineLevel="1">
      <c r="A24" s="147" t="s">
        <v>178</v>
      </c>
      <c r="B24" s="126" t="s">
        <v>161</v>
      </c>
      <c r="C24" s="82"/>
      <c r="D24" s="132">
        <f>D21+D23</f>
        <v>1348.1420803333308</v>
      </c>
      <c r="E24" s="132">
        <f t="shared" ref="E24:AM24" si="24">E21+E23</f>
        <v>1382.278166666666</v>
      </c>
      <c r="F24" s="132">
        <f t="shared" si="24"/>
        <v>1382.5522812499987</v>
      </c>
      <c r="G24" s="132">
        <f t="shared" si="24"/>
        <v>1416.3393095833333</v>
      </c>
      <c r="H24" s="132">
        <f t="shared" si="24"/>
        <v>1370.5982719416652</v>
      </c>
      <c r="I24" s="132">
        <f t="shared" si="24"/>
        <v>1316.3309271432479</v>
      </c>
      <c r="J24" s="132">
        <f t="shared" si="24"/>
        <v>1338.5093026257025</v>
      </c>
      <c r="K24" s="132">
        <f t="shared" si="24"/>
        <v>1317.8325296148782</v>
      </c>
      <c r="L24" s="132">
        <f t="shared" si="24"/>
        <v>1303.9403053319836</v>
      </c>
      <c r="M24" s="132">
        <f t="shared" si="24"/>
        <v>1339.4745422901906</v>
      </c>
      <c r="N24" s="132">
        <f t="shared" si="24"/>
        <v>1356.9399472026016</v>
      </c>
      <c r="O24" s="132">
        <f t="shared" si="24"/>
        <v>1279.287414027554</v>
      </c>
      <c r="P24" s="132">
        <f t="shared" si="24"/>
        <v>1218.6651575897215</v>
      </c>
      <c r="Q24" s="132">
        <f t="shared" si="24"/>
        <v>1222.5511284408051</v>
      </c>
      <c r="R24" s="132">
        <f t="shared" si="24"/>
        <v>1227.0849327571832</v>
      </c>
      <c r="S24" s="132">
        <f t="shared" si="24"/>
        <v>1235.10120748285</v>
      </c>
      <c r="T24" s="132">
        <f t="shared" si="24"/>
        <v>1240.4587691559125</v>
      </c>
      <c r="U24" s="132">
        <f t="shared" si="24"/>
        <v>1246.3002768425417</v>
      </c>
      <c r="V24" s="132">
        <f t="shared" si="24"/>
        <v>1260.0269046697799</v>
      </c>
      <c r="W24" s="132">
        <f t="shared" si="24"/>
        <v>1270.1397767213407</v>
      </c>
      <c r="X24" s="132">
        <f t="shared" si="24"/>
        <v>1273.2399687596774</v>
      </c>
      <c r="Y24" s="132">
        <f t="shared" si="24"/>
        <v>1280.2618432287422</v>
      </c>
      <c r="Z24" s="132">
        <f t="shared" si="24"/>
        <v>1287.0397175388903</v>
      </c>
      <c r="AA24" s="132">
        <f t="shared" si="24"/>
        <v>1291.2868272219343</v>
      </c>
      <c r="AB24" s="132">
        <f t="shared" si="24"/>
        <v>1298.5156420723715</v>
      </c>
      <c r="AC24" s="132">
        <f t="shared" si="24"/>
        <v>1304.1420000846429</v>
      </c>
      <c r="AD24" s="132">
        <f t="shared" si="24"/>
        <v>1309.2314663379123</v>
      </c>
      <c r="AE24" s="132">
        <f t="shared" si="24"/>
        <v>1317.9780744830612</v>
      </c>
      <c r="AF24" s="132">
        <f t="shared" si="24"/>
        <v>1323.9493311611668</v>
      </c>
      <c r="AG24" s="132">
        <f t="shared" si="24"/>
        <v>1330.8127054621782</v>
      </c>
      <c r="AH24" s="132">
        <f t="shared" si="24"/>
        <v>1346.5422969128724</v>
      </c>
      <c r="AI24" s="132">
        <f t="shared" si="24"/>
        <v>1358.4888367572182</v>
      </c>
      <c r="AJ24" s="132">
        <f t="shared" si="24"/>
        <v>1363.0621484668313</v>
      </c>
      <c r="AK24" s="132">
        <f t="shared" si="24"/>
        <v>1372.6744727625778</v>
      </c>
      <c r="AL24" s="132">
        <f t="shared" si="24"/>
        <v>1382.7597556146359</v>
      </c>
      <c r="AM24" s="132">
        <f t="shared" si="24"/>
        <v>1390.9920708118291</v>
      </c>
      <c r="AN24" s="123"/>
      <c r="AO24" s="83">
        <f t="shared" si="17"/>
        <v>16152.225078011152</v>
      </c>
      <c r="AP24" s="83">
        <f t="shared" si="18"/>
        <v>15052.156510409377</v>
      </c>
      <c r="AQ24" s="83">
        <f t="shared" si="23"/>
        <v>16099.148800927298</v>
      </c>
      <c r="AR24" s="124"/>
    </row>
    <row r="25" spans="1:44" outlineLevel="1">
      <c r="A25" s="146" t="s">
        <v>153</v>
      </c>
      <c r="AN25" s="60"/>
    </row>
    <row r="26" spans="1:44" s="86" customFormat="1" ht="13.2" outlineLevel="1">
      <c r="A26" s="147" t="s">
        <v>213</v>
      </c>
      <c r="B26" s="126" t="s">
        <v>161</v>
      </c>
      <c r="C26" s="132">
        <f>C40+C55*'0'!C$16+C70*'0'!C$19+C85*'0'!C$17</f>
        <v>1380044.0360000001</v>
      </c>
      <c r="D26" s="132">
        <f>D40+D55*'0'!D$16+D70*'0'!D$19+D85*'0'!D$17</f>
        <v>1477066</v>
      </c>
      <c r="E26" s="132">
        <f>E40+E55*'0'!E$16+E70*'0'!E$19+E85*'0'!E$17</f>
        <v>1476536</v>
      </c>
      <c r="F26" s="132">
        <f>F40+F55*'0'!F$16+F70*'0'!F$19+F85*'0'!F$17</f>
        <v>1475536</v>
      </c>
      <c r="G26" s="132">
        <f>G40+G55*'0'!G$16+G70*'0'!G$19+G85*'0'!G$17</f>
        <v>1575036</v>
      </c>
      <c r="H26" s="132">
        <f>H40+H55*'0'!H$16+H70*'0'!H$19+H85*'0'!H$17</f>
        <v>1335036</v>
      </c>
      <c r="I26" s="132">
        <f>I40+I55*'0'!I$16+I70*'0'!I$19+I85*'0'!I$17</f>
        <v>1408036</v>
      </c>
      <c r="J26" s="132">
        <f>J40+J55*'0'!J$16+J70*'0'!J$19+J85*'0'!J$17</f>
        <v>1396036</v>
      </c>
      <c r="K26" s="132">
        <f>K40+K55*'0'!K$16+K70*'0'!K$19+K85*'0'!K$17</f>
        <v>1339036</v>
      </c>
      <c r="L26" s="132">
        <f>L40+L55*'0'!L$16+L70*'0'!L$19+L85*'0'!L$17</f>
        <v>1346036</v>
      </c>
      <c r="M26" s="132">
        <f>M40+M55*'0'!M$16+M70*'0'!M$19+M85*'0'!M$17</f>
        <v>1435036</v>
      </c>
      <c r="N26" s="132">
        <f>N40+N55*'0'!N$16+N70*'0'!N$19+N85*'0'!N$17</f>
        <v>1385036</v>
      </c>
      <c r="O26" s="132">
        <f>O40+O55*'0'!O$16+O70*'0'!O$19+O85*'0'!O$17</f>
        <v>1185036</v>
      </c>
      <c r="P26" s="132">
        <f>P40+P55*'0'!P$16+P70*'0'!P$19+P85*'0'!P$17</f>
        <v>1195036</v>
      </c>
      <c r="Q26" s="132">
        <f>Q40+Q55*'0'!Q$16+Q70*'0'!Q$19+Q85*'0'!Q$17</f>
        <v>1195036</v>
      </c>
      <c r="R26" s="132">
        <f>R40+R55*'0'!R$16+R70*'0'!R$19+R85*'0'!R$17</f>
        <v>1203036</v>
      </c>
      <c r="S26" s="132">
        <f>S40+S55*'0'!S$16+S70*'0'!S$19+S85*'0'!S$17</f>
        <v>1213036</v>
      </c>
      <c r="T26" s="132">
        <f>T40+T55*'0'!T$16+T70*'0'!T$19+T85*'0'!T$17</f>
        <v>1213036</v>
      </c>
      <c r="U26" s="132">
        <f>U40+U55*'0'!U$16+U70*'0'!U$19+U85*'0'!U$17</f>
        <v>1225036</v>
      </c>
      <c r="V26" s="132">
        <f>V40+V55*'0'!V$16+V70*'0'!V$19+V85*'0'!V$17</f>
        <v>1249236</v>
      </c>
      <c r="W26" s="132">
        <f>W40+W55*'0'!W$16+W70*'0'!W$19+W85*'0'!W$17</f>
        <v>1250936</v>
      </c>
      <c r="X26" s="132">
        <f>X40+X55*'0'!X$16+X70*'0'!X$19+X85*'0'!X$17</f>
        <v>1254636</v>
      </c>
      <c r="Y26" s="132">
        <f>Y40+Y55*'0'!Y$16+Y70*'0'!Y$19+Y85*'0'!Y$17</f>
        <v>1269636</v>
      </c>
      <c r="Z26" s="132">
        <f>Z40+Z55*'0'!Z$16+Z70*'0'!Z$19+Z85*'0'!Z$17</f>
        <v>1274636</v>
      </c>
      <c r="AA26" s="132">
        <f>AA40+AA55*'0'!AA$16+AA70*'0'!AA$19+AA85*'0'!AA$17</f>
        <v>1284636</v>
      </c>
      <c r="AB26" s="132">
        <f>AB40+AB55*'0'!AB$16+AB70*'0'!AB$19+AB85*'0'!AB$17</f>
        <v>1295636</v>
      </c>
      <c r="AC26" s="132">
        <f>AC40+AC55*'0'!AC$16+AC70*'0'!AC$19+AC85*'0'!AC$17</f>
        <v>1295636</v>
      </c>
      <c r="AD26" s="132">
        <f>AD40+AD55*'0'!AD$16+AD70*'0'!AD$19+AD85*'0'!AD$17</f>
        <v>1304436</v>
      </c>
      <c r="AE26" s="132">
        <f>AE40+AE55*'0'!AE$16+AE70*'0'!AE$19+AE85*'0'!AE$17</f>
        <v>1315436</v>
      </c>
      <c r="AF26" s="132">
        <f>AF40+AF55*'0'!AF$16+AF70*'0'!AF$19+AF85*'0'!AF$17</f>
        <v>1315436</v>
      </c>
      <c r="AG26" s="132">
        <f>AG40+AG55*'0'!AG$16+AG70*'0'!AG$19+AG85*'0'!AG$17</f>
        <v>1328636</v>
      </c>
      <c r="AH26" s="132">
        <f>AH40+AH55*'0'!AH$16+AH70*'0'!AH$19+AH85*'0'!AH$17</f>
        <v>1355256</v>
      </c>
      <c r="AI26" s="132">
        <f>AI40+AI55*'0'!AI$16+AI70*'0'!AI$19+AI85*'0'!AI$17</f>
        <v>1357126</v>
      </c>
      <c r="AJ26" s="132">
        <f>AJ40+AJ55*'0'!AJ$16+AJ70*'0'!AJ$19+AJ85*'0'!AJ$17</f>
        <v>1361196</v>
      </c>
      <c r="AK26" s="132">
        <f>AK40+AK55*'0'!AK$16+AK70*'0'!AK$19+AK85*'0'!AK$17</f>
        <v>1377696</v>
      </c>
      <c r="AL26" s="132">
        <f>AL40+AL55*'0'!AL$16+AL70*'0'!AL$19+AL85*'0'!AL$17</f>
        <v>1383196</v>
      </c>
      <c r="AM26" s="132">
        <f>AM40+AM55*'0'!AM$16+AM70*'0'!AM$19+AM85*'0'!AM$17</f>
        <v>1394196</v>
      </c>
      <c r="AN26" s="84"/>
      <c r="AO26" s="83">
        <f>O26</f>
        <v>1185036</v>
      </c>
      <c r="AP26" s="83">
        <f>AA26</f>
        <v>1284636</v>
      </c>
      <c r="AQ26" s="83">
        <f>AM26</f>
        <v>1394196</v>
      </c>
      <c r="AR26" s="85"/>
    </row>
    <row r="27" spans="1:44" s="64" customFormat="1" ht="13.2" outlineLevel="1">
      <c r="A27" s="147" t="s">
        <v>214</v>
      </c>
      <c r="B27" s="126" t="s">
        <v>161</v>
      </c>
      <c r="C27" s="82"/>
      <c r="D27" s="132">
        <f>D43+D58*'0'!D$16+D73*'0'!D$19+D88*'0'!D$17</f>
        <v>-16022.388333333336</v>
      </c>
      <c r="E27" s="132">
        <f>E43+E58*'0'!E$16+E73*'0'!E$19+E88*'0'!E$17</f>
        <v>-16585.13</v>
      </c>
      <c r="F27" s="132">
        <f>F43+F58*'0'!F$16+F73*'0'!F$19+F88*'0'!F$17</f>
        <v>-16576.205000000002</v>
      </c>
      <c r="G27" s="132">
        <f>G43+G58*'0'!G$16+G73*'0'!G$19+G88*'0'!G$17</f>
        <v>-17150.788333333334</v>
      </c>
      <c r="H27" s="132">
        <f>H43+H58*'0'!H$16+H73*'0'!H$19+H88*'0'!H$17</f>
        <v>-16331.205000000002</v>
      </c>
      <c r="I27" s="132">
        <f>I43+I58*'0'!I$16+I73*'0'!I$19+I88*'0'!I$17</f>
        <v>-15357.038333333336</v>
      </c>
      <c r="J27" s="132">
        <f>J43+J58*'0'!J$16+J73*'0'!J$19+J88*'0'!J$17</f>
        <v>-15712.871666666668</v>
      </c>
      <c r="K27" s="132">
        <f>K43+K58*'0'!K$16+K73*'0'!K$19+K88*'0'!K$17</f>
        <v>-15310.371666666668</v>
      </c>
      <c r="L27" s="132">
        <f>L43+L58*'0'!L$16+L73*'0'!L$19+L88*'0'!L$17</f>
        <v>-15018.705000000002</v>
      </c>
      <c r="M27" s="132">
        <f>M43+M58*'0'!M$16+M73*'0'!M$19+M88*'0'!M$17</f>
        <v>-15578.705000000002</v>
      </c>
      <c r="N27" s="132">
        <f>N43+N58*'0'!N$16+N73*'0'!N$19+N88*'0'!N$17</f>
        <v>-15806.205000000002</v>
      </c>
      <c r="O27" s="132">
        <f>O43+O58*'0'!O$16+O73*'0'!O$19+O88*'0'!O$17</f>
        <v>-14347.871666666668</v>
      </c>
      <c r="P27" s="132">
        <f>P43+P58*'0'!P$16+P73*'0'!P$19+P88*'0'!P$17</f>
        <v>-13239.538333333336</v>
      </c>
      <c r="Q27" s="132">
        <f>Q43+Q58*'0'!Q$16+Q73*'0'!Q$19+Q88*'0'!Q$17</f>
        <v>-13297.871666666668</v>
      </c>
      <c r="R27" s="132">
        <f>R43+R58*'0'!R$16+R73*'0'!R$19+R88*'0'!R$17</f>
        <v>-13344.538333333336</v>
      </c>
      <c r="S27" s="132">
        <f>S43+S58*'0'!S$16+S73*'0'!S$19+S88*'0'!S$17</f>
        <v>-13449.538333333336</v>
      </c>
      <c r="T27" s="132">
        <f>T43+T58*'0'!T$16+T73*'0'!T$19+T88*'0'!T$17</f>
        <v>-13507.871666666668</v>
      </c>
      <c r="U27" s="132">
        <f>U43+U58*'0'!U$16+U73*'0'!U$19+U88*'0'!U$17</f>
        <v>-13577.871666666668</v>
      </c>
      <c r="V27" s="132">
        <f>V43+V58*'0'!V$16+V73*'0'!V$19+V88*'0'!V$17</f>
        <v>-13789.038333333336</v>
      </c>
      <c r="W27" s="132">
        <f>W43+W58*'0'!W$16+W73*'0'!W$19+W88*'0'!W$17</f>
        <v>-13940.121666666668</v>
      </c>
      <c r="X27" s="132">
        <f>X43+X58*'0'!X$16+X73*'0'!X$19+X88*'0'!X$17</f>
        <v>-13971.621666666668</v>
      </c>
      <c r="Y27" s="132">
        <f>Y43+Y58*'0'!Y$16+Y73*'0'!Y$19+Y88*'0'!Y$17</f>
        <v>-14080.705000000002</v>
      </c>
      <c r="Z27" s="132">
        <f>Z43+Z58*'0'!Z$16+Z73*'0'!Z$19+Z88*'0'!Z$17</f>
        <v>-14197.371666666668</v>
      </c>
      <c r="AA27" s="132">
        <f>AA43+AA58*'0'!AA$16+AA73*'0'!AA$19+AA88*'0'!AA$17</f>
        <v>-14284.871666666668</v>
      </c>
      <c r="AB27" s="132">
        <f>AB43+AB58*'0'!AB$16+AB73*'0'!AB$19+AB88*'0'!AB$17</f>
        <v>-14407.371666666668</v>
      </c>
      <c r="AC27" s="132">
        <f>AC43+AC58*'0'!AC$16+AC73*'0'!AC$19+AC88*'0'!AC$17</f>
        <v>-14471.538333333336</v>
      </c>
      <c r="AD27" s="132">
        <f>AD43+AD58*'0'!AD$16+AD73*'0'!AD$19+AD88*'0'!AD$17</f>
        <v>-14522.871666666668</v>
      </c>
      <c r="AE27" s="132">
        <f>AE43+AE58*'0'!AE$16+AE73*'0'!AE$19+AE88*'0'!AE$17</f>
        <v>-14638.371666666668</v>
      </c>
      <c r="AF27" s="132">
        <f>AF43+AF58*'0'!AF$16+AF73*'0'!AF$19+AF88*'0'!AF$17</f>
        <v>-14702.538333333336</v>
      </c>
      <c r="AG27" s="132">
        <f>AG43+AG58*'0'!AG$16+AG73*'0'!AG$19+AG88*'0'!AG$17</f>
        <v>-14779.538333333336</v>
      </c>
      <c r="AH27" s="132">
        <f>AH43+AH58*'0'!AH$16+AH73*'0'!AH$19+AH88*'0'!AH$17</f>
        <v>-15011.821666666669</v>
      </c>
      <c r="AI27" s="132">
        <f>AI43+AI58*'0'!AI$16+AI73*'0'!AI$19+AI88*'0'!AI$17</f>
        <v>-15178.013333333336</v>
      </c>
      <c r="AJ27" s="132">
        <f>AJ43+AJ58*'0'!AJ$16+AJ73*'0'!AJ$19+AJ88*'0'!AJ$17</f>
        <v>-15212.663333333336</v>
      </c>
      <c r="AK27" s="132">
        <f>AK43+AK58*'0'!AK$16+AK73*'0'!AK$19+AK88*'0'!AK$17</f>
        <v>-15332.655000000001</v>
      </c>
      <c r="AL27" s="132">
        <f>AL43+AL58*'0'!AL$16+AL73*'0'!AL$19+AL88*'0'!AL$17</f>
        <v>-15460.988333333335</v>
      </c>
      <c r="AM27" s="132">
        <f>AM43+AM58*'0'!AM$16+AM73*'0'!AM$19+AM88*'0'!AM$17</f>
        <v>-15557.238333333335</v>
      </c>
      <c r="AN27" s="123"/>
      <c r="AO27" s="83">
        <f>SUM(D27:O27)</f>
        <v>-189797.48500000007</v>
      </c>
      <c r="AP27" s="83">
        <f>SUM(P27:AA27)</f>
        <v>-164680.96000000005</v>
      </c>
      <c r="AQ27" s="83">
        <f>SUM(AB27:AM27)</f>
        <v>-179275.61000000002</v>
      </c>
      <c r="AR27" s="124"/>
    </row>
    <row r="28" spans="1:44" s="64" customFormat="1" ht="13.2" outlineLevel="1">
      <c r="A28" s="147" t="s">
        <v>215</v>
      </c>
      <c r="B28" s="126" t="s">
        <v>161</v>
      </c>
      <c r="C28" s="82"/>
      <c r="D28" s="132">
        <f>D44+D59*'0'!D$16+D74*'0'!D$19+D89*'0'!D$17</f>
        <v>17609.3</v>
      </c>
      <c r="E28" s="132">
        <f>E44+E59*'0'!E$16+E74*'0'!E$19+E89*'0'!E$17</f>
        <v>18212.237499999999</v>
      </c>
      <c r="F28" s="132">
        <f>F44+F59*'0'!F$16+F74*'0'!F$19+F89*'0'!F$17</f>
        <v>18202.674999999999</v>
      </c>
      <c r="G28" s="132">
        <f>G44+G59*'0'!G$16+G74*'0'!G$19+G89*'0'!G$17</f>
        <v>18818.3</v>
      </c>
      <c r="H28" s="132">
        <f>H44+H59*'0'!H$16+H74*'0'!H$19+H89*'0'!H$17</f>
        <v>17940.174999999999</v>
      </c>
      <c r="I28" s="132">
        <f>I44+I59*'0'!I$16+I74*'0'!I$19+I89*'0'!I$17</f>
        <v>16896.424999999999</v>
      </c>
      <c r="J28" s="132">
        <f>J44+J59*'0'!J$16+J74*'0'!J$19+J89*'0'!J$17</f>
        <v>17277.674999999999</v>
      </c>
      <c r="K28" s="132">
        <f>K44+K59*'0'!K$16+K74*'0'!K$19+K89*'0'!K$17</f>
        <v>16846.424999999999</v>
      </c>
      <c r="L28" s="132">
        <f>L44+L59*'0'!L$16+L74*'0'!L$19+L89*'0'!L$17</f>
        <v>16533.924999999999</v>
      </c>
      <c r="M28" s="132">
        <f>M44+M59*'0'!M$16+M74*'0'!M$19+M89*'0'!M$17</f>
        <v>17133.924999999999</v>
      </c>
      <c r="N28" s="132">
        <f>N44+N59*'0'!N$16+N74*'0'!N$19+N89*'0'!N$17</f>
        <v>17377.674999999999</v>
      </c>
      <c r="O28" s="132">
        <f>O44+O59*'0'!O$16+O74*'0'!O$19+O89*'0'!O$17</f>
        <v>15815.174999999999</v>
      </c>
      <c r="P28" s="132">
        <f>P44+P59*'0'!P$16+P74*'0'!P$19+P89*'0'!P$17</f>
        <v>14627.674999999999</v>
      </c>
      <c r="Q28" s="132">
        <f>Q44+Q59*'0'!Q$16+Q74*'0'!Q$19+Q89*'0'!Q$17</f>
        <v>14690.174999999999</v>
      </c>
      <c r="R28" s="132">
        <f>R44+R59*'0'!R$16+R74*'0'!R$19+R89*'0'!R$17</f>
        <v>14740.174999999999</v>
      </c>
      <c r="S28" s="132">
        <f>S44+S59*'0'!S$16+S74*'0'!S$19+S89*'0'!S$17</f>
        <v>14852.674999999999</v>
      </c>
      <c r="T28" s="132">
        <f>T44+T59*'0'!T$16+T74*'0'!T$19+T89*'0'!T$17</f>
        <v>14915.174999999999</v>
      </c>
      <c r="U28" s="132">
        <f>U44+U59*'0'!U$16+U74*'0'!U$19+U89*'0'!U$17</f>
        <v>14990.174999999999</v>
      </c>
      <c r="V28" s="132">
        <f>V44+V59*'0'!V$16+V74*'0'!V$19+V89*'0'!V$17</f>
        <v>15216.424999999999</v>
      </c>
      <c r="W28" s="132">
        <f>W44+W59*'0'!W$16+W74*'0'!W$19+W89*'0'!W$17</f>
        <v>15378.3</v>
      </c>
      <c r="X28" s="132">
        <f>X44+X59*'0'!X$16+X74*'0'!X$19+X89*'0'!X$17</f>
        <v>15412.05</v>
      </c>
      <c r="Y28" s="132">
        <f>Y44+Y59*'0'!Y$16+Y74*'0'!Y$19+Y89*'0'!Y$17</f>
        <v>15528.924999999999</v>
      </c>
      <c r="Z28" s="132">
        <f>Z44+Z59*'0'!Z$16+Z74*'0'!Z$19+Z89*'0'!Z$17</f>
        <v>15653.924999999999</v>
      </c>
      <c r="AA28" s="132">
        <f>AA44+AA59*'0'!AA$16+AA74*'0'!AA$19+AA89*'0'!AA$17</f>
        <v>15747.674999999999</v>
      </c>
      <c r="AB28" s="132">
        <f>AB44+AB59*'0'!AB$16+AB74*'0'!AB$19+AB89*'0'!AB$17</f>
        <v>15878.924999999999</v>
      </c>
      <c r="AC28" s="132">
        <f>AC44+AC59*'0'!AC$16+AC74*'0'!AC$19+AC89*'0'!AC$17</f>
        <v>15947.674999999999</v>
      </c>
      <c r="AD28" s="132">
        <f>AD44+AD59*'0'!AD$16+AD74*'0'!AD$19+AD89*'0'!AD$17</f>
        <v>16002.674999999999</v>
      </c>
      <c r="AE28" s="132">
        <f>AE44+AE59*'0'!AE$16+AE74*'0'!AE$19+AE89*'0'!AE$17</f>
        <v>16126.424999999999</v>
      </c>
      <c r="AF28" s="132">
        <f>AF44+AF59*'0'!AF$16+AF74*'0'!AF$19+AF89*'0'!AF$17</f>
        <v>16195.174999999999</v>
      </c>
      <c r="AG28" s="132">
        <f>AG44+AG59*'0'!AG$16+AG74*'0'!AG$19+AG89*'0'!AG$17</f>
        <v>16277.674999999999</v>
      </c>
      <c r="AH28" s="132">
        <f>AH44+AH59*'0'!AH$16+AH74*'0'!AH$19+AH89*'0'!AH$17</f>
        <v>16526.55</v>
      </c>
      <c r="AI28" s="132">
        <f>AI44+AI59*'0'!AI$16+AI74*'0'!AI$19+AI89*'0'!AI$17</f>
        <v>16704.612499999999</v>
      </c>
      <c r="AJ28" s="132">
        <f>AJ44+AJ59*'0'!AJ$16+AJ74*'0'!AJ$19+AJ89*'0'!AJ$17</f>
        <v>16741.737499999999</v>
      </c>
      <c r="AK28" s="132">
        <f>AK44+AK59*'0'!AK$16+AK74*'0'!AK$19+AK89*'0'!AK$17</f>
        <v>16870.3</v>
      </c>
      <c r="AL28" s="132">
        <f>AL44+AL59*'0'!AL$16+AL74*'0'!AL$19+AL89*'0'!AL$17</f>
        <v>17007.8</v>
      </c>
      <c r="AM28" s="132">
        <f>AM44+AM59*'0'!AM$16+AM74*'0'!AM$19+AM89*'0'!AM$17</f>
        <v>17110.924999999999</v>
      </c>
      <c r="AN28" s="123"/>
      <c r="AO28" s="83">
        <f>SUM(D28:O28)</f>
        <v>208663.91249999995</v>
      </c>
      <c r="AP28" s="83">
        <f>SUM(P28:AA28)</f>
        <v>181753.34999999998</v>
      </c>
      <c r="AQ28" s="83">
        <f>SUM(AB28:AM28)</f>
        <v>197390.47499999998</v>
      </c>
      <c r="AR28" s="124"/>
    </row>
    <row r="29" spans="1:44" s="64" customFormat="1" ht="13.2" outlineLevel="1">
      <c r="A29" s="147" t="s">
        <v>201</v>
      </c>
      <c r="B29" s="126" t="s">
        <v>161</v>
      </c>
      <c r="C29" s="82"/>
      <c r="D29" s="132">
        <f>D45+D60*'0'!D$16+D75*'0'!D$19+D90*'0'!D$17</f>
        <v>1586.9116666666644</v>
      </c>
      <c r="E29" s="132">
        <f>E45+E60*'0'!E$16+E75*'0'!E$19+E90*'0'!E$17</f>
        <v>1627.1074999999994</v>
      </c>
      <c r="F29" s="132">
        <f>F45+F60*'0'!F$16+F75*'0'!F$19+F90*'0'!F$17</f>
        <v>1626.4699999999987</v>
      </c>
      <c r="G29" s="132">
        <f>G45+G60*'0'!G$16+G75*'0'!G$19+G90*'0'!G$17</f>
        <v>1667.5116666666665</v>
      </c>
      <c r="H29" s="132">
        <f>H45+H60*'0'!H$16+H75*'0'!H$19+H90*'0'!H$17</f>
        <v>1608.9699999999987</v>
      </c>
      <c r="I29" s="132">
        <f>I45+I60*'0'!I$16+I75*'0'!I$19+I90*'0'!I$17</f>
        <v>1539.3866666666647</v>
      </c>
      <c r="J29" s="132">
        <f>J45+J60*'0'!J$16+J75*'0'!J$19+J90*'0'!J$17</f>
        <v>1564.8033333333326</v>
      </c>
      <c r="K29" s="132">
        <f>K45+K60*'0'!K$16+K75*'0'!K$19+K90*'0'!K$17</f>
        <v>1536.0533333333326</v>
      </c>
      <c r="L29" s="132">
        <f>L45+L60*'0'!L$16+L75*'0'!L$19+L90*'0'!L$17</f>
        <v>1515.2199999999987</v>
      </c>
      <c r="M29" s="132">
        <f>M45+M60*'0'!M$16+M75*'0'!M$19+M90*'0'!M$17</f>
        <v>1555.2199999999987</v>
      </c>
      <c r="N29" s="132">
        <f>N45+N60*'0'!N$16+N75*'0'!N$19+N90*'0'!N$17</f>
        <v>1571.4699999999987</v>
      </c>
      <c r="O29" s="132">
        <f>O45+O60*'0'!O$16+O75*'0'!O$19+O90*'0'!O$17</f>
        <v>1467.3033333333326</v>
      </c>
      <c r="P29" s="132">
        <f>P45+P60*'0'!P$16+P75*'0'!P$19+P90*'0'!P$17</f>
        <v>1388.1366666666647</v>
      </c>
      <c r="Q29" s="132">
        <f>Q45+Q60*'0'!Q$16+Q75*'0'!Q$19+Q90*'0'!Q$17</f>
        <v>1392.3033333333326</v>
      </c>
      <c r="R29" s="132">
        <f>R45+R60*'0'!R$16+R75*'0'!R$19+R90*'0'!R$17</f>
        <v>1395.6366666666647</v>
      </c>
      <c r="S29" s="132">
        <f>S45+S60*'0'!S$16+S75*'0'!S$19+S90*'0'!S$17</f>
        <v>1403.1366666666647</v>
      </c>
      <c r="T29" s="132">
        <f>T45+T60*'0'!T$16+T75*'0'!T$19+T90*'0'!T$17</f>
        <v>1407.3033333333326</v>
      </c>
      <c r="U29" s="132">
        <f>U45+U60*'0'!U$16+U75*'0'!U$19+U90*'0'!U$17</f>
        <v>1412.3033333333326</v>
      </c>
      <c r="V29" s="132">
        <f>V45+V60*'0'!V$16+V75*'0'!V$19+V90*'0'!V$17</f>
        <v>1427.3866666666647</v>
      </c>
      <c r="W29" s="132">
        <f>W45+W60*'0'!W$16+W75*'0'!W$19+W90*'0'!W$17</f>
        <v>1438.1783333333326</v>
      </c>
      <c r="X29" s="132">
        <f>X45+X60*'0'!X$16+X75*'0'!X$19+X90*'0'!X$17</f>
        <v>1440.4283333333326</v>
      </c>
      <c r="Y29" s="132">
        <f>Y45+Y60*'0'!Y$16+Y75*'0'!Y$19+Y90*'0'!Y$17</f>
        <v>1448.2199999999987</v>
      </c>
      <c r="Z29" s="132">
        <f>Z45+Z60*'0'!Z$16+Z75*'0'!Z$19+Z90*'0'!Z$17</f>
        <v>1456.5533333333326</v>
      </c>
      <c r="AA29" s="132">
        <f>AA45+AA60*'0'!AA$16+AA75*'0'!AA$19+AA90*'0'!AA$17</f>
        <v>1462.8033333333326</v>
      </c>
      <c r="AB29" s="132">
        <f>AB45+AB60*'0'!AB$16+AB75*'0'!AB$19+AB90*'0'!AB$17</f>
        <v>1471.5533333333326</v>
      </c>
      <c r="AC29" s="132">
        <f>AC45+AC60*'0'!AC$16+AC75*'0'!AC$19+AC90*'0'!AC$17</f>
        <v>1476.1366666666647</v>
      </c>
      <c r="AD29" s="132">
        <f>AD45+AD60*'0'!AD$16+AD75*'0'!AD$19+AD90*'0'!AD$17</f>
        <v>1479.8033333333326</v>
      </c>
      <c r="AE29" s="132">
        <f>AE45+AE60*'0'!AE$16+AE75*'0'!AE$19+AE90*'0'!AE$17</f>
        <v>1488.0533333333326</v>
      </c>
      <c r="AF29" s="132">
        <f>AF45+AF60*'0'!AF$16+AF75*'0'!AF$19+AF90*'0'!AF$17</f>
        <v>1492.6366666666647</v>
      </c>
      <c r="AG29" s="132">
        <f>AG45+AG60*'0'!AG$16+AG75*'0'!AG$19+AG90*'0'!AG$17</f>
        <v>1498.1366666666647</v>
      </c>
      <c r="AH29" s="132">
        <f>AH45+AH60*'0'!AH$16+AH75*'0'!AH$19+AH90*'0'!AH$17</f>
        <v>1514.7283333333319</v>
      </c>
      <c r="AI29" s="132">
        <f>AI45+AI60*'0'!AI$16+AI75*'0'!AI$19+AI90*'0'!AI$17</f>
        <v>1526.5991666666644</v>
      </c>
      <c r="AJ29" s="132">
        <f>AJ45+AJ60*'0'!AJ$16+AJ75*'0'!AJ$19+AJ90*'0'!AJ$17</f>
        <v>1529.0741666666647</v>
      </c>
      <c r="AK29" s="132">
        <f>AK45+AK60*'0'!AK$16+AK75*'0'!AK$19+AK90*'0'!AK$17</f>
        <v>1537.6449999999998</v>
      </c>
      <c r="AL29" s="132">
        <f>AL45+AL60*'0'!AL$16+AL75*'0'!AL$19+AL90*'0'!AL$17</f>
        <v>1546.8116666666658</v>
      </c>
      <c r="AM29" s="132">
        <f>AM45+AM60*'0'!AM$16+AM75*'0'!AM$19+AM90*'0'!AM$17</f>
        <v>1553.6866666666658</v>
      </c>
      <c r="AN29" s="123"/>
      <c r="AO29" s="83">
        <f t="shared" ref="AO29:AO30" si="25">SUM(D29:O29)</f>
        <v>18866.427499999991</v>
      </c>
      <c r="AP29" s="83">
        <f t="shared" ref="AP29:AP30" si="26">SUM(P29:AA29)</f>
        <v>17072.389999999989</v>
      </c>
      <c r="AQ29" s="83">
        <f>SUM(AB29:AM29)</f>
        <v>18114.864999999987</v>
      </c>
      <c r="AR29" s="124"/>
    </row>
    <row r="30" spans="1:44" s="64" customFormat="1" ht="13.2" outlineLevel="1">
      <c r="A30" s="147" t="s">
        <v>177</v>
      </c>
      <c r="B30" s="126" t="s">
        <v>161</v>
      </c>
      <c r="C30" s="82"/>
      <c r="D30" s="132">
        <f>-'OPEX+CAPEX'!I237</f>
        <v>-2.34375</v>
      </c>
      <c r="E30" s="132">
        <f>-'OPEX+CAPEX'!J237</f>
        <v>-2.3624999999999998</v>
      </c>
      <c r="F30" s="132">
        <f>-'OPEX+CAPEX'!K237</f>
        <v>-2.4117187499999995</v>
      </c>
      <c r="G30" s="132">
        <f>-'OPEX+CAPEX'!L237</f>
        <v>-2.4580237499999997</v>
      </c>
      <c r="H30" s="132">
        <f>-'OPEX+CAPEX'!M237</f>
        <v>-2.5323947249999996</v>
      </c>
      <c r="I30" s="132">
        <f>-'OPEX+CAPEX'!N237</f>
        <v>-2.6330728567499992</v>
      </c>
      <c r="J30" s="132">
        <f>-'OPEX+CAPEX'!O237</f>
        <v>-2.788030707629999</v>
      </c>
      <c r="K30" s="132">
        <f>-'OPEX+CAPEX'!P237</f>
        <v>-2.9648037184541995</v>
      </c>
      <c r="L30" s="132">
        <f>-'OPEX+CAPEX'!Q237</f>
        <v>-3.1903613346816946</v>
      </c>
      <c r="M30" s="132">
        <f>-'OPEX+CAPEX'!R237</f>
        <v>-3.4894577098081041</v>
      </c>
      <c r="N30" s="132">
        <f>-'OPEX+CAPEX'!S237</f>
        <v>-3.8573861307302701</v>
      </c>
      <c r="O30" s="132">
        <f>-'OPEX+CAPEX'!T237</f>
        <v>-4.3432526391116149</v>
      </c>
      <c r="P30" s="132">
        <f>-'OPEX+CAPEX'!U237</f>
        <v>-4.7988424102764489</v>
      </c>
      <c r="Q30" s="132">
        <f>-'OPEX+CAPEX'!V237</f>
        <v>-4.912871559194163</v>
      </c>
      <c r="R30" s="132">
        <f>-'OPEX+CAPEX'!W237</f>
        <v>-5.0457339094815108</v>
      </c>
      <c r="S30" s="132">
        <f>-'OPEX+CAPEX'!X237</f>
        <v>-5.1961258504811898</v>
      </c>
      <c r="T30" s="132">
        <f>-'OPEX+CAPEX'!Y237</f>
        <v>-5.3385641774199462</v>
      </c>
      <c r="U30" s="132">
        <f>-'OPEX+CAPEX'!Z237</f>
        <v>-5.4970564907907571</v>
      </c>
      <c r="V30" s="132">
        <f>-'OPEX+CAPEX'!AA237</f>
        <v>-5.6704286635514292</v>
      </c>
      <c r="W30" s="132">
        <f>-'OPEX+CAPEX'!AB237</f>
        <v>-5.85755661199196</v>
      </c>
      <c r="X30" s="132">
        <f>-'OPEX+CAPEX'!AC237</f>
        <v>-6.0573645736551782</v>
      </c>
      <c r="Y30" s="132">
        <f>-'OPEX+CAPEX'!AD237</f>
        <v>-6.2688234379231416</v>
      </c>
      <c r="Z30" s="132">
        <f>-'OPEX+CAPEX'!AE237</f>
        <v>-6.490949127775532</v>
      </c>
      <c r="AA30" s="132">
        <f>-'OPEX+CAPEX'!AF237</f>
        <v>-6.7438394447313437</v>
      </c>
      <c r="AB30" s="132">
        <f>-'OPEX+CAPEX'!AG237</f>
        <v>-7.0150245942940943</v>
      </c>
      <c r="AC30" s="132">
        <f>-'OPEX+CAPEX'!AH237</f>
        <v>-7.2219999153552035</v>
      </c>
      <c r="AD30" s="132">
        <f>-'OPEX+CAPEX'!AI237</f>
        <v>-7.399200328753448</v>
      </c>
      <c r="AE30" s="132">
        <f>-'OPEX+CAPEX'!AJ237</f>
        <v>-7.5859255169380031</v>
      </c>
      <c r="AF30" s="132">
        <f>-'OPEX+CAPEX'!AK237</f>
        <v>-7.781335505497716</v>
      </c>
      <c r="AG30" s="132">
        <f>-'OPEX+CAPEX'!AL237</f>
        <v>-7.9846278711530561</v>
      </c>
      <c r="AH30" s="132">
        <f>-'OPEX+CAPEX'!AM237</f>
        <v>-8.1950364204593065</v>
      </c>
      <c r="AI30" s="132">
        <f>-'OPEX+CAPEX'!AN237</f>
        <v>-8.4118299094460092</v>
      </c>
      <c r="AJ30" s="132">
        <f>-'OPEX+CAPEX'!AO237</f>
        <v>-8.6518515331667718</v>
      </c>
      <c r="AK30" s="132">
        <f>-'OPEX+CAPEX'!AP237</f>
        <v>-8.8961939040885927</v>
      </c>
      <c r="AL30" s="132">
        <f>-'OPEX+CAPEX'!AQ237</f>
        <v>-9.1442443853630966</v>
      </c>
      <c r="AM30" s="132">
        <f>-'OPEX+CAPEX'!AR237</f>
        <v>-9.4119291881699443</v>
      </c>
      <c r="AN30" s="123"/>
      <c r="AO30" s="83">
        <f t="shared" si="25"/>
        <v>-35.374752322165875</v>
      </c>
      <c r="AP30" s="83">
        <f t="shared" si="26"/>
        <v>-67.878156257272593</v>
      </c>
      <c r="AQ30" s="83">
        <f t="shared" ref="AQ30" si="27">SUM(AB30:AM30)</f>
        <v>-97.699199072685261</v>
      </c>
      <c r="AR30" s="124"/>
    </row>
    <row r="31" spans="1:44" outlineLevel="1">
      <c r="A31" s="145" t="s">
        <v>190</v>
      </c>
    </row>
    <row r="32" spans="1:44" s="64" customFormat="1" ht="13.2" outlineLevel="1">
      <c r="A32" s="147" t="s">
        <v>217</v>
      </c>
      <c r="B32" s="122" t="s">
        <v>158</v>
      </c>
      <c r="C32" s="125">
        <v>46</v>
      </c>
      <c r="D32" s="89">
        <v>50</v>
      </c>
      <c r="E32" s="89">
        <v>50</v>
      </c>
      <c r="F32" s="89">
        <v>50</v>
      </c>
      <c r="G32" s="89">
        <v>50</v>
      </c>
      <c r="H32" s="89">
        <v>50</v>
      </c>
      <c r="I32" s="89">
        <v>50</v>
      </c>
      <c r="J32" s="89">
        <v>50</v>
      </c>
      <c r="K32" s="89">
        <v>50</v>
      </c>
      <c r="L32" s="89">
        <v>50</v>
      </c>
      <c r="M32" s="89">
        <v>50</v>
      </c>
      <c r="N32" s="89">
        <v>50</v>
      </c>
      <c r="O32" s="89">
        <v>50</v>
      </c>
      <c r="P32" s="89">
        <f>D32*(1+P33)</f>
        <v>55.000000000000007</v>
      </c>
      <c r="Q32" s="89">
        <f t="shared" ref="Q32:AM32" si="28">E32*(1+Q33)</f>
        <v>55.000000000000007</v>
      </c>
      <c r="R32" s="89">
        <f t="shared" si="28"/>
        <v>55.000000000000007</v>
      </c>
      <c r="S32" s="89">
        <f t="shared" si="28"/>
        <v>55.000000000000007</v>
      </c>
      <c r="T32" s="89">
        <f t="shared" si="28"/>
        <v>55.000000000000007</v>
      </c>
      <c r="U32" s="89">
        <f t="shared" si="28"/>
        <v>55.000000000000007</v>
      </c>
      <c r="V32" s="89">
        <f t="shared" si="28"/>
        <v>55.000000000000007</v>
      </c>
      <c r="W32" s="89">
        <f t="shared" si="28"/>
        <v>55.000000000000007</v>
      </c>
      <c r="X32" s="89">
        <f t="shared" si="28"/>
        <v>55.000000000000007</v>
      </c>
      <c r="Y32" s="89">
        <f t="shared" si="28"/>
        <v>55.000000000000007</v>
      </c>
      <c r="Z32" s="89">
        <f t="shared" si="28"/>
        <v>55.000000000000007</v>
      </c>
      <c r="AA32" s="89">
        <f t="shared" si="28"/>
        <v>55.000000000000007</v>
      </c>
      <c r="AB32" s="89">
        <f t="shared" si="28"/>
        <v>60.500000000000014</v>
      </c>
      <c r="AC32" s="89">
        <f t="shared" si="28"/>
        <v>60.500000000000014</v>
      </c>
      <c r="AD32" s="89">
        <f t="shared" si="28"/>
        <v>60.500000000000014</v>
      </c>
      <c r="AE32" s="89">
        <f t="shared" si="28"/>
        <v>60.500000000000014</v>
      </c>
      <c r="AF32" s="89">
        <f t="shared" si="28"/>
        <v>60.500000000000014</v>
      </c>
      <c r="AG32" s="89">
        <f t="shared" si="28"/>
        <v>60.500000000000014</v>
      </c>
      <c r="AH32" s="89">
        <f t="shared" si="28"/>
        <v>60.500000000000014</v>
      </c>
      <c r="AI32" s="89">
        <f t="shared" si="28"/>
        <v>60.500000000000014</v>
      </c>
      <c r="AJ32" s="89">
        <f t="shared" si="28"/>
        <v>60.500000000000014</v>
      </c>
      <c r="AK32" s="89">
        <f t="shared" si="28"/>
        <v>60.500000000000014</v>
      </c>
      <c r="AL32" s="89">
        <f t="shared" si="28"/>
        <v>60.500000000000014</v>
      </c>
      <c r="AM32" s="89">
        <f t="shared" si="28"/>
        <v>60.500000000000014</v>
      </c>
      <c r="AN32" s="123"/>
      <c r="AO32" s="83">
        <f>AVERAGE(D32:O32)</f>
        <v>50</v>
      </c>
      <c r="AP32" s="83">
        <f>AVERAGE(P32:AA32)</f>
        <v>55.000000000000007</v>
      </c>
      <c r="AQ32" s="83">
        <f>AVERAGE(AB32:AM32)</f>
        <v>60.500000000000007</v>
      </c>
    </row>
    <row r="33" spans="1:43" s="64" customFormat="1" ht="13.2" outlineLevel="1">
      <c r="A33" s="147" t="s">
        <v>216</v>
      </c>
      <c r="B33" s="122" t="s">
        <v>158</v>
      </c>
      <c r="C33" s="82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>
        <v>0.1</v>
      </c>
      <c r="Q33" s="133">
        <v>0.1</v>
      </c>
      <c r="R33" s="133">
        <v>0.1</v>
      </c>
      <c r="S33" s="133">
        <v>0.1</v>
      </c>
      <c r="T33" s="133">
        <v>0.1</v>
      </c>
      <c r="U33" s="133">
        <v>0.1</v>
      </c>
      <c r="V33" s="133">
        <v>0.1</v>
      </c>
      <c r="W33" s="133">
        <v>0.1</v>
      </c>
      <c r="X33" s="133">
        <v>0.1</v>
      </c>
      <c r="Y33" s="133">
        <v>0.1</v>
      </c>
      <c r="Z33" s="133">
        <v>0.1</v>
      </c>
      <c r="AA33" s="133">
        <v>0.1</v>
      </c>
      <c r="AB33" s="133">
        <v>0.1</v>
      </c>
      <c r="AC33" s="133">
        <v>0.1</v>
      </c>
      <c r="AD33" s="133">
        <v>0.1</v>
      </c>
      <c r="AE33" s="133">
        <v>0.1</v>
      </c>
      <c r="AF33" s="133">
        <v>0.1</v>
      </c>
      <c r="AG33" s="133">
        <v>0.1</v>
      </c>
      <c r="AH33" s="133">
        <v>0.1</v>
      </c>
      <c r="AI33" s="133">
        <v>0.1</v>
      </c>
      <c r="AJ33" s="133">
        <v>0.1</v>
      </c>
      <c r="AK33" s="133">
        <v>0.1</v>
      </c>
      <c r="AL33" s="133">
        <v>0.1</v>
      </c>
      <c r="AM33" s="133">
        <v>0.1</v>
      </c>
      <c r="AN33" s="123"/>
      <c r="AO33" s="83">
        <f>O33</f>
        <v>0</v>
      </c>
      <c r="AP33" s="83">
        <f>AA33</f>
        <v>0.1</v>
      </c>
      <c r="AQ33" s="83">
        <f>AM33</f>
        <v>0.1</v>
      </c>
    </row>
    <row r="34" spans="1:43" s="64" customFormat="1" ht="13.2" outlineLevel="1">
      <c r="A34" s="147" t="s">
        <v>209</v>
      </c>
      <c r="B34" s="122" t="s">
        <v>158</v>
      </c>
      <c r="C34" s="82"/>
      <c r="D34" s="89">
        <f>INT(C32*D33)</f>
        <v>0</v>
      </c>
      <c r="E34" s="89">
        <f>INT(D32*E33)</f>
        <v>0</v>
      </c>
      <c r="F34" s="89">
        <f t="shared" ref="F34:AM34" si="29">INT(E32*F33)</f>
        <v>0</v>
      </c>
      <c r="G34" s="89">
        <f t="shared" si="29"/>
        <v>0</v>
      </c>
      <c r="H34" s="89">
        <f t="shared" si="29"/>
        <v>0</v>
      </c>
      <c r="I34" s="89">
        <f t="shared" si="29"/>
        <v>0</v>
      </c>
      <c r="J34" s="89">
        <f t="shared" si="29"/>
        <v>0</v>
      </c>
      <c r="K34" s="89">
        <f t="shared" si="29"/>
        <v>0</v>
      </c>
      <c r="L34" s="89">
        <f t="shared" si="29"/>
        <v>0</v>
      </c>
      <c r="M34" s="89">
        <f t="shared" si="29"/>
        <v>0</v>
      </c>
      <c r="N34" s="89">
        <f t="shared" si="29"/>
        <v>0</v>
      </c>
      <c r="O34" s="89">
        <f t="shared" si="29"/>
        <v>0</v>
      </c>
      <c r="P34" s="89">
        <f t="shared" si="29"/>
        <v>5</v>
      </c>
      <c r="Q34" s="89">
        <f t="shared" si="29"/>
        <v>5</v>
      </c>
      <c r="R34" s="89">
        <f t="shared" si="29"/>
        <v>5</v>
      </c>
      <c r="S34" s="89">
        <f t="shared" si="29"/>
        <v>5</v>
      </c>
      <c r="T34" s="89">
        <f t="shared" si="29"/>
        <v>5</v>
      </c>
      <c r="U34" s="89">
        <f t="shared" si="29"/>
        <v>5</v>
      </c>
      <c r="V34" s="89">
        <f t="shared" si="29"/>
        <v>5</v>
      </c>
      <c r="W34" s="89">
        <f t="shared" si="29"/>
        <v>5</v>
      </c>
      <c r="X34" s="89">
        <f t="shared" si="29"/>
        <v>5</v>
      </c>
      <c r="Y34" s="89">
        <f t="shared" si="29"/>
        <v>5</v>
      </c>
      <c r="Z34" s="89">
        <f t="shared" si="29"/>
        <v>5</v>
      </c>
      <c r="AA34" s="89">
        <f t="shared" si="29"/>
        <v>5</v>
      </c>
      <c r="AB34" s="89">
        <f t="shared" si="29"/>
        <v>5</v>
      </c>
      <c r="AC34" s="89">
        <f t="shared" si="29"/>
        <v>6</v>
      </c>
      <c r="AD34" s="89">
        <f t="shared" si="29"/>
        <v>6</v>
      </c>
      <c r="AE34" s="89">
        <f t="shared" si="29"/>
        <v>6</v>
      </c>
      <c r="AF34" s="89">
        <f t="shared" si="29"/>
        <v>6</v>
      </c>
      <c r="AG34" s="89">
        <f t="shared" si="29"/>
        <v>6</v>
      </c>
      <c r="AH34" s="89">
        <f t="shared" si="29"/>
        <v>6</v>
      </c>
      <c r="AI34" s="89">
        <f t="shared" si="29"/>
        <v>6</v>
      </c>
      <c r="AJ34" s="89">
        <f t="shared" si="29"/>
        <v>6</v>
      </c>
      <c r="AK34" s="89">
        <f t="shared" si="29"/>
        <v>6</v>
      </c>
      <c r="AL34" s="89">
        <f t="shared" si="29"/>
        <v>6</v>
      </c>
      <c r="AM34" s="89">
        <f t="shared" si="29"/>
        <v>6</v>
      </c>
      <c r="AN34" s="123"/>
      <c r="AO34" s="83">
        <f>SUM(D34:O34)</f>
        <v>0</v>
      </c>
      <c r="AP34" s="83">
        <f>SUM(P34:AA34)</f>
        <v>60</v>
      </c>
      <c r="AQ34" s="83">
        <f>SUM(AB34:AM34)</f>
        <v>71</v>
      </c>
    </row>
    <row r="35" spans="1:43" s="64" customFormat="1" ht="13.2" outlineLevel="1">
      <c r="A35" s="147" t="s">
        <v>219</v>
      </c>
      <c r="B35" s="126" t="s">
        <v>161</v>
      </c>
      <c r="C35" s="82"/>
      <c r="D35" s="173">
        <f>D40/D32</f>
        <v>28352</v>
      </c>
      <c r="E35" s="173">
        <f t="shared" ref="E35:AM35" si="30">E40/E32</f>
        <v>28341.4</v>
      </c>
      <c r="F35" s="173">
        <f t="shared" si="30"/>
        <v>28321.4</v>
      </c>
      <c r="G35" s="173">
        <f t="shared" si="30"/>
        <v>30311.4</v>
      </c>
      <c r="H35" s="173">
        <f t="shared" si="30"/>
        <v>25511.4</v>
      </c>
      <c r="I35" s="173">
        <f t="shared" si="30"/>
        <v>26971.4</v>
      </c>
      <c r="J35" s="173">
        <f t="shared" si="30"/>
        <v>26731.4</v>
      </c>
      <c r="K35" s="173">
        <f t="shared" si="30"/>
        <v>25591.4</v>
      </c>
      <c r="L35" s="173">
        <f t="shared" si="30"/>
        <v>25731.4</v>
      </c>
      <c r="M35" s="173">
        <f t="shared" si="30"/>
        <v>27511.4</v>
      </c>
      <c r="N35" s="173">
        <f t="shared" si="30"/>
        <v>26511.4</v>
      </c>
      <c r="O35" s="173">
        <f t="shared" si="30"/>
        <v>22511.4</v>
      </c>
      <c r="P35" s="173">
        <f t="shared" si="30"/>
        <v>20646.727272727268</v>
      </c>
      <c r="Q35" s="173">
        <f t="shared" si="30"/>
        <v>20646.727272727268</v>
      </c>
      <c r="R35" s="173">
        <f t="shared" si="30"/>
        <v>20792.181818181816</v>
      </c>
      <c r="S35" s="173">
        <f t="shared" si="30"/>
        <v>20973.999999999996</v>
      </c>
      <c r="T35" s="173">
        <f t="shared" si="30"/>
        <v>20973.999999999996</v>
      </c>
      <c r="U35" s="173">
        <f t="shared" si="30"/>
        <v>21192.181818181816</v>
      </c>
      <c r="V35" s="173">
        <f t="shared" si="30"/>
        <v>21632.181818181816</v>
      </c>
      <c r="W35" s="173">
        <f t="shared" si="30"/>
        <v>21663.090909090908</v>
      </c>
      <c r="X35" s="173">
        <f t="shared" si="30"/>
        <v>21730.363636363632</v>
      </c>
      <c r="Y35" s="173">
        <f t="shared" si="30"/>
        <v>22003.090909090904</v>
      </c>
      <c r="Z35" s="173">
        <f t="shared" si="30"/>
        <v>22093.999999999996</v>
      </c>
      <c r="AA35" s="173">
        <f t="shared" si="30"/>
        <v>22275.81818181818</v>
      </c>
      <c r="AB35" s="173">
        <f t="shared" si="30"/>
        <v>20432.561983471071</v>
      </c>
      <c r="AC35" s="173">
        <f t="shared" si="30"/>
        <v>20432.561983471071</v>
      </c>
      <c r="AD35" s="173">
        <f t="shared" si="30"/>
        <v>20578.016528925615</v>
      </c>
      <c r="AE35" s="173">
        <f t="shared" si="30"/>
        <v>20759.834710743798</v>
      </c>
      <c r="AF35" s="173">
        <f t="shared" si="30"/>
        <v>20759.834710743798</v>
      </c>
      <c r="AG35" s="173">
        <f t="shared" si="30"/>
        <v>20978.016528925615</v>
      </c>
      <c r="AH35" s="173">
        <f t="shared" si="30"/>
        <v>21418.016528925615</v>
      </c>
      <c r="AI35" s="173">
        <f t="shared" si="30"/>
        <v>21448.925619834707</v>
      </c>
      <c r="AJ35" s="173">
        <f t="shared" si="30"/>
        <v>21516.198347107435</v>
      </c>
      <c r="AK35" s="173">
        <f t="shared" si="30"/>
        <v>21788.925619834707</v>
      </c>
      <c r="AL35" s="173">
        <f t="shared" si="30"/>
        <v>21879.834710743795</v>
      </c>
      <c r="AM35" s="173">
        <f t="shared" si="30"/>
        <v>22061.652892561979</v>
      </c>
      <c r="AN35" s="123"/>
      <c r="AO35" s="83">
        <f>AVERAGE(D35:O35)</f>
        <v>26866.45</v>
      </c>
      <c r="AP35" s="83">
        <f>AVERAGE(P35:AA35)</f>
        <v>21385.363636363636</v>
      </c>
      <c r="AQ35" s="83">
        <f>AVERAGE(AB35:AM35)</f>
        <v>21171.198347107438</v>
      </c>
    </row>
    <row r="36" spans="1:43" s="64" customFormat="1" ht="13.2" outlineLevel="1">
      <c r="A36" s="147" t="s">
        <v>210</v>
      </c>
      <c r="B36" s="126" t="s">
        <v>161</v>
      </c>
      <c r="C36" s="82"/>
      <c r="D36" s="125">
        <v>100000</v>
      </c>
      <c r="E36" s="125"/>
      <c r="F36" s="125">
        <v>80000</v>
      </c>
      <c r="G36" s="125">
        <v>100000</v>
      </c>
      <c r="H36" s="125"/>
      <c r="I36" s="125">
        <v>120000</v>
      </c>
      <c r="J36" s="125">
        <f>120000+122000</f>
        <v>242000</v>
      </c>
      <c r="K36" s="125">
        <v>17000</v>
      </c>
      <c r="L36" s="125">
        <v>37000</v>
      </c>
      <c r="M36" s="125">
        <v>150000</v>
      </c>
      <c r="N36" s="125">
        <v>50000</v>
      </c>
      <c r="O36" s="125">
        <v>100000</v>
      </c>
      <c r="P36" s="89">
        <f>D36*(1+P33)</f>
        <v>110000.00000000001</v>
      </c>
      <c r="Q36" s="89">
        <f t="shared" ref="Q36:AM36" si="31">E36*(1+Q33)</f>
        <v>0</v>
      </c>
      <c r="R36" s="89">
        <f t="shared" si="31"/>
        <v>88000</v>
      </c>
      <c r="S36" s="89">
        <f t="shared" si="31"/>
        <v>110000.00000000001</v>
      </c>
      <c r="T36" s="89">
        <f t="shared" si="31"/>
        <v>0</v>
      </c>
      <c r="U36" s="89">
        <f t="shared" si="31"/>
        <v>132000</v>
      </c>
      <c r="V36" s="89">
        <f t="shared" si="31"/>
        <v>266200</v>
      </c>
      <c r="W36" s="89">
        <f t="shared" si="31"/>
        <v>18700</v>
      </c>
      <c r="X36" s="89">
        <f t="shared" si="31"/>
        <v>40700</v>
      </c>
      <c r="Y36" s="89">
        <f t="shared" si="31"/>
        <v>165000</v>
      </c>
      <c r="Z36" s="89">
        <f t="shared" si="31"/>
        <v>55000.000000000007</v>
      </c>
      <c r="AA36" s="89">
        <f t="shared" si="31"/>
        <v>110000.00000000001</v>
      </c>
      <c r="AB36" s="89">
        <f t="shared" si="31"/>
        <v>121000.00000000003</v>
      </c>
      <c r="AC36" s="89">
        <f t="shared" si="31"/>
        <v>0</v>
      </c>
      <c r="AD36" s="89">
        <f t="shared" si="31"/>
        <v>96800.000000000015</v>
      </c>
      <c r="AE36" s="89">
        <f t="shared" si="31"/>
        <v>121000.00000000003</v>
      </c>
      <c r="AF36" s="89">
        <f t="shared" si="31"/>
        <v>0</v>
      </c>
      <c r="AG36" s="89">
        <f t="shared" si="31"/>
        <v>145200</v>
      </c>
      <c r="AH36" s="89">
        <f t="shared" si="31"/>
        <v>292820</v>
      </c>
      <c r="AI36" s="89">
        <f t="shared" si="31"/>
        <v>20570</v>
      </c>
      <c r="AJ36" s="89">
        <f t="shared" si="31"/>
        <v>44770</v>
      </c>
      <c r="AK36" s="89">
        <f t="shared" si="31"/>
        <v>181500.00000000003</v>
      </c>
      <c r="AL36" s="89">
        <f t="shared" si="31"/>
        <v>60500.000000000015</v>
      </c>
      <c r="AM36" s="89">
        <f t="shared" si="31"/>
        <v>121000.00000000003</v>
      </c>
      <c r="AN36" s="123"/>
      <c r="AO36" s="83">
        <f>SUM(D36:O36)</f>
        <v>996000</v>
      </c>
      <c r="AP36" s="83">
        <f>SUM(P36:AA36)</f>
        <v>1095600</v>
      </c>
      <c r="AQ36" s="83">
        <f>SUM(AB36:AM36)</f>
        <v>1205160.0000000002</v>
      </c>
    </row>
    <row r="37" spans="1:43" s="64" customFormat="1" ht="13.2" outlineLevel="1">
      <c r="A37" s="147" t="s">
        <v>211</v>
      </c>
      <c r="B37" s="126" t="s">
        <v>161</v>
      </c>
      <c r="C37" s="82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123"/>
      <c r="AO37" s="83">
        <f>SUM(D37:O37)</f>
        <v>0</v>
      </c>
      <c r="AP37" s="83">
        <f>SUM(P37:AA37)</f>
        <v>0</v>
      </c>
      <c r="AQ37" s="83">
        <f>SUM(AB37:AM37)</f>
        <v>0</v>
      </c>
    </row>
    <row r="38" spans="1:43" s="130" customFormat="1" ht="13.2" outlineLevel="1">
      <c r="A38" s="147" t="s">
        <v>163</v>
      </c>
      <c r="B38" s="126" t="s">
        <v>164</v>
      </c>
      <c r="C38" s="127"/>
      <c r="D38" s="125">
        <v>12</v>
      </c>
      <c r="E38" s="125">
        <v>12</v>
      </c>
      <c r="F38" s="125">
        <v>12</v>
      </c>
      <c r="G38" s="125">
        <v>12</v>
      </c>
      <c r="H38" s="125">
        <v>12</v>
      </c>
      <c r="I38" s="125">
        <v>12</v>
      </c>
      <c r="J38" s="125">
        <v>12</v>
      </c>
      <c r="K38" s="125">
        <v>12</v>
      </c>
      <c r="L38" s="125">
        <v>12</v>
      </c>
      <c r="M38" s="125">
        <v>12</v>
      </c>
      <c r="N38" s="125">
        <v>12</v>
      </c>
      <c r="O38" s="125">
        <v>12</v>
      </c>
      <c r="P38" s="125">
        <v>12</v>
      </c>
      <c r="Q38" s="125">
        <v>12</v>
      </c>
      <c r="R38" s="125">
        <v>12</v>
      </c>
      <c r="S38" s="125">
        <v>12</v>
      </c>
      <c r="T38" s="125">
        <v>12</v>
      </c>
      <c r="U38" s="125">
        <v>12</v>
      </c>
      <c r="V38" s="125">
        <v>12</v>
      </c>
      <c r="W38" s="125">
        <v>12</v>
      </c>
      <c r="X38" s="125">
        <v>12</v>
      </c>
      <c r="Y38" s="125">
        <v>12</v>
      </c>
      <c r="Z38" s="125">
        <v>12</v>
      </c>
      <c r="AA38" s="125">
        <v>12</v>
      </c>
      <c r="AB38" s="125">
        <v>12</v>
      </c>
      <c r="AC38" s="125">
        <v>12</v>
      </c>
      <c r="AD38" s="125">
        <v>12</v>
      </c>
      <c r="AE38" s="125">
        <v>12</v>
      </c>
      <c r="AF38" s="125">
        <v>12</v>
      </c>
      <c r="AG38" s="125">
        <v>12</v>
      </c>
      <c r="AH38" s="125">
        <v>12</v>
      </c>
      <c r="AI38" s="125">
        <v>12</v>
      </c>
      <c r="AJ38" s="125">
        <v>12</v>
      </c>
      <c r="AK38" s="125">
        <v>12</v>
      </c>
      <c r="AL38" s="125">
        <v>12</v>
      </c>
      <c r="AM38" s="125">
        <v>12</v>
      </c>
      <c r="AN38" s="128"/>
      <c r="AO38" s="83">
        <f>AVERAGE(D38:O38)</f>
        <v>12</v>
      </c>
      <c r="AP38" s="83">
        <f>AVERAGE(P38:AA38)</f>
        <v>12</v>
      </c>
      <c r="AQ38" s="83">
        <f>AVERAGE(AB38:AM38)</f>
        <v>12</v>
      </c>
    </row>
    <row r="39" spans="1:43" s="64" customFormat="1" ht="13.2" outlineLevel="1">
      <c r="A39" s="147" t="s">
        <v>212</v>
      </c>
      <c r="B39" s="126" t="s">
        <v>161</v>
      </c>
      <c r="C39" s="82"/>
      <c r="D39" s="125">
        <v>3000</v>
      </c>
      <c r="E39" s="125">
        <v>530</v>
      </c>
      <c r="F39" s="125">
        <v>81000</v>
      </c>
      <c r="G39" s="125">
        <v>500</v>
      </c>
      <c r="H39" s="125">
        <v>240000</v>
      </c>
      <c r="I39" s="125">
        <v>47000</v>
      </c>
      <c r="J39" s="125">
        <v>254000</v>
      </c>
      <c r="K39" s="125">
        <v>74000</v>
      </c>
      <c r="L39" s="125">
        <v>30000</v>
      </c>
      <c r="M39" s="125">
        <v>61000</v>
      </c>
      <c r="N39" s="125">
        <v>100000</v>
      </c>
      <c r="O39" s="125">
        <v>300000</v>
      </c>
      <c r="P39" s="123">
        <f>D36</f>
        <v>100000</v>
      </c>
      <c r="Q39" s="123">
        <f t="shared" ref="Q39:AM39" si="32">E36</f>
        <v>0</v>
      </c>
      <c r="R39" s="123">
        <f t="shared" si="32"/>
        <v>80000</v>
      </c>
      <c r="S39" s="123">
        <f t="shared" si="32"/>
        <v>100000</v>
      </c>
      <c r="T39" s="123">
        <f t="shared" si="32"/>
        <v>0</v>
      </c>
      <c r="U39" s="123">
        <f t="shared" si="32"/>
        <v>120000</v>
      </c>
      <c r="V39" s="123">
        <f t="shared" si="32"/>
        <v>242000</v>
      </c>
      <c r="W39" s="123">
        <f t="shared" si="32"/>
        <v>17000</v>
      </c>
      <c r="X39" s="123">
        <f t="shared" si="32"/>
        <v>37000</v>
      </c>
      <c r="Y39" s="123">
        <f t="shared" si="32"/>
        <v>150000</v>
      </c>
      <c r="Z39" s="123">
        <f t="shared" si="32"/>
        <v>50000</v>
      </c>
      <c r="AA39" s="123">
        <f t="shared" si="32"/>
        <v>100000</v>
      </c>
      <c r="AB39" s="123">
        <f t="shared" si="32"/>
        <v>110000.00000000001</v>
      </c>
      <c r="AC39" s="123">
        <f t="shared" si="32"/>
        <v>0</v>
      </c>
      <c r="AD39" s="123">
        <f t="shared" si="32"/>
        <v>88000</v>
      </c>
      <c r="AE39" s="123">
        <f t="shared" si="32"/>
        <v>110000.00000000001</v>
      </c>
      <c r="AF39" s="123">
        <f t="shared" si="32"/>
        <v>0</v>
      </c>
      <c r="AG39" s="123">
        <f t="shared" si="32"/>
        <v>132000</v>
      </c>
      <c r="AH39" s="123">
        <f t="shared" si="32"/>
        <v>266200</v>
      </c>
      <c r="AI39" s="123">
        <f t="shared" si="32"/>
        <v>18700</v>
      </c>
      <c r="AJ39" s="123">
        <f t="shared" si="32"/>
        <v>40700</v>
      </c>
      <c r="AK39" s="123">
        <f t="shared" si="32"/>
        <v>165000</v>
      </c>
      <c r="AL39" s="123">
        <f t="shared" si="32"/>
        <v>55000.000000000007</v>
      </c>
      <c r="AM39" s="123">
        <f t="shared" si="32"/>
        <v>110000.00000000001</v>
      </c>
      <c r="AN39" s="123"/>
      <c r="AO39" s="83">
        <f>SUM(D39:O39)</f>
        <v>1191030</v>
      </c>
      <c r="AP39" s="83">
        <f>SUM(P39:AA39)</f>
        <v>996000</v>
      </c>
      <c r="AQ39" s="83">
        <f>SUM(AB39:AM39)</f>
        <v>1095600</v>
      </c>
    </row>
    <row r="40" spans="1:43" s="86" customFormat="1" ht="13.2" outlineLevel="1">
      <c r="A40" s="147" t="s">
        <v>213</v>
      </c>
      <c r="B40" s="126" t="s">
        <v>161</v>
      </c>
      <c r="C40" s="125">
        <v>1320600</v>
      </c>
      <c r="D40" s="132">
        <f>C40+D36-D39+D37</f>
        <v>1417600</v>
      </c>
      <c r="E40" s="132">
        <f>D40+E36-E39+E37</f>
        <v>1417070</v>
      </c>
      <c r="F40" s="132">
        <f t="shared" ref="F40:AM40" si="33">E40+F36-F39+F37</f>
        <v>1416070</v>
      </c>
      <c r="G40" s="132">
        <f t="shared" si="33"/>
        <v>1515570</v>
      </c>
      <c r="H40" s="132">
        <f t="shared" si="33"/>
        <v>1275570</v>
      </c>
      <c r="I40" s="132">
        <f t="shared" si="33"/>
        <v>1348570</v>
      </c>
      <c r="J40" s="132">
        <f t="shared" si="33"/>
        <v>1336570</v>
      </c>
      <c r="K40" s="132">
        <f t="shared" si="33"/>
        <v>1279570</v>
      </c>
      <c r="L40" s="132">
        <f t="shared" si="33"/>
        <v>1286570</v>
      </c>
      <c r="M40" s="132">
        <f t="shared" si="33"/>
        <v>1375570</v>
      </c>
      <c r="N40" s="132">
        <f t="shared" si="33"/>
        <v>1325570</v>
      </c>
      <c r="O40" s="132">
        <f>N40+O36-O39+O37</f>
        <v>1125570</v>
      </c>
      <c r="P40" s="132">
        <f t="shared" si="33"/>
        <v>1135570</v>
      </c>
      <c r="Q40" s="132">
        <f t="shared" si="33"/>
        <v>1135570</v>
      </c>
      <c r="R40" s="132">
        <f t="shared" si="33"/>
        <v>1143570</v>
      </c>
      <c r="S40" s="132">
        <f t="shared" si="33"/>
        <v>1153570</v>
      </c>
      <c r="T40" s="132">
        <f t="shared" si="33"/>
        <v>1153570</v>
      </c>
      <c r="U40" s="132">
        <f t="shared" si="33"/>
        <v>1165570</v>
      </c>
      <c r="V40" s="132">
        <f t="shared" si="33"/>
        <v>1189770</v>
      </c>
      <c r="W40" s="132">
        <f t="shared" si="33"/>
        <v>1191470</v>
      </c>
      <c r="X40" s="132">
        <f t="shared" si="33"/>
        <v>1195170</v>
      </c>
      <c r="Y40" s="132">
        <f t="shared" si="33"/>
        <v>1210170</v>
      </c>
      <c r="Z40" s="132">
        <f t="shared" si="33"/>
        <v>1215170</v>
      </c>
      <c r="AA40" s="132">
        <f t="shared" si="33"/>
        <v>1225170</v>
      </c>
      <c r="AB40" s="132">
        <f t="shared" si="33"/>
        <v>1236170</v>
      </c>
      <c r="AC40" s="132">
        <f t="shared" si="33"/>
        <v>1236170</v>
      </c>
      <c r="AD40" s="132">
        <f t="shared" si="33"/>
        <v>1244970</v>
      </c>
      <c r="AE40" s="132">
        <f t="shared" si="33"/>
        <v>1255970</v>
      </c>
      <c r="AF40" s="132">
        <f t="shared" si="33"/>
        <v>1255970</v>
      </c>
      <c r="AG40" s="132">
        <f t="shared" si="33"/>
        <v>1269170</v>
      </c>
      <c r="AH40" s="132">
        <f t="shared" si="33"/>
        <v>1295790</v>
      </c>
      <c r="AI40" s="132">
        <f t="shared" si="33"/>
        <v>1297660</v>
      </c>
      <c r="AJ40" s="132">
        <f t="shared" si="33"/>
        <v>1301730</v>
      </c>
      <c r="AK40" s="132">
        <f t="shared" si="33"/>
        <v>1318230</v>
      </c>
      <c r="AL40" s="132">
        <f t="shared" si="33"/>
        <v>1323730</v>
      </c>
      <c r="AM40" s="132">
        <f t="shared" si="33"/>
        <v>1334730</v>
      </c>
      <c r="AN40" s="84"/>
      <c r="AO40" s="83">
        <f>O40</f>
        <v>1125570</v>
      </c>
      <c r="AP40" s="83">
        <f>AA40</f>
        <v>1225170</v>
      </c>
      <c r="AQ40" s="83">
        <f>AM40</f>
        <v>1334730</v>
      </c>
    </row>
    <row r="41" spans="1:43" s="64" customFormat="1" ht="13.2" outlineLevel="1">
      <c r="A41" s="147" t="s">
        <v>170</v>
      </c>
      <c r="B41" s="126" t="s">
        <v>168</v>
      </c>
      <c r="C41" s="82"/>
      <c r="D41" s="133">
        <v>0.14000000000000001</v>
      </c>
      <c r="E41" s="133">
        <v>0.14000000000000001</v>
      </c>
      <c r="F41" s="133">
        <v>0.14000000000000001</v>
      </c>
      <c r="G41" s="133">
        <v>0.14000000000000001</v>
      </c>
      <c r="H41" s="133">
        <v>0.14000000000000001</v>
      </c>
      <c r="I41" s="133">
        <v>0.14000000000000001</v>
      </c>
      <c r="J41" s="133">
        <v>0.14000000000000001</v>
      </c>
      <c r="K41" s="133">
        <v>0.14000000000000001</v>
      </c>
      <c r="L41" s="133">
        <v>0.14000000000000001</v>
      </c>
      <c r="M41" s="133">
        <v>0.14000000000000001</v>
      </c>
      <c r="N41" s="133">
        <v>0.14000000000000001</v>
      </c>
      <c r="O41" s="133">
        <v>0.14000000000000001</v>
      </c>
      <c r="P41" s="133">
        <v>0.14000000000000001</v>
      </c>
      <c r="Q41" s="133">
        <v>0.14000000000000001</v>
      </c>
      <c r="R41" s="133">
        <v>0.14000000000000001</v>
      </c>
      <c r="S41" s="133">
        <v>0.14000000000000001</v>
      </c>
      <c r="T41" s="133">
        <v>0.14000000000000001</v>
      </c>
      <c r="U41" s="133">
        <v>0.14000000000000001</v>
      </c>
      <c r="V41" s="133">
        <v>0.14000000000000001</v>
      </c>
      <c r="W41" s="133">
        <v>0.14000000000000001</v>
      </c>
      <c r="X41" s="133">
        <v>0.14000000000000001</v>
      </c>
      <c r="Y41" s="133">
        <v>0.14000000000000001</v>
      </c>
      <c r="Z41" s="133">
        <v>0.14000000000000001</v>
      </c>
      <c r="AA41" s="133">
        <v>0.14000000000000001</v>
      </c>
      <c r="AB41" s="133">
        <v>0.14000000000000001</v>
      </c>
      <c r="AC41" s="133">
        <v>0.14000000000000001</v>
      </c>
      <c r="AD41" s="133">
        <v>0.14000000000000001</v>
      </c>
      <c r="AE41" s="133">
        <v>0.14000000000000001</v>
      </c>
      <c r="AF41" s="133">
        <v>0.14000000000000001</v>
      </c>
      <c r="AG41" s="133">
        <v>0.14000000000000001</v>
      </c>
      <c r="AH41" s="133">
        <v>0.14000000000000001</v>
      </c>
      <c r="AI41" s="133">
        <v>0.14000000000000001</v>
      </c>
      <c r="AJ41" s="133">
        <v>0.14000000000000001</v>
      </c>
      <c r="AK41" s="133">
        <v>0.14000000000000001</v>
      </c>
      <c r="AL41" s="133">
        <v>0.14000000000000001</v>
      </c>
      <c r="AM41" s="133">
        <v>0.14000000000000001</v>
      </c>
      <c r="AN41" s="123"/>
      <c r="AO41" s="135">
        <f>AVERAGE(D41:O41)</f>
        <v>0.14000000000000004</v>
      </c>
      <c r="AP41" s="135">
        <f>AVERAGE(P41:AA41)</f>
        <v>0.14000000000000004</v>
      </c>
      <c r="AQ41" s="135">
        <f>AVERAGE(AB41:AM41)</f>
        <v>0.14000000000000004</v>
      </c>
    </row>
    <row r="42" spans="1:43" s="64" customFormat="1" ht="13.2" outlineLevel="1">
      <c r="A42" s="147" t="s">
        <v>171</v>
      </c>
      <c r="B42" s="126" t="s">
        <v>168</v>
      </c>
      <c r="C42" s="82"/>
      <c r="D42" s="133">
        <v>0.15</v>
      </c>
      <c r="E42" s="133">
        <v>0.15</v>
      </c>
      <c r="F42" s="133">
        <v>0.15</v>
      </c>
      <c r="G42" s="133">
        <v>0.15</v>
      </c>
      <c r="H42" s="133">
        <v>0.15</v>
      </c>
      <c r="I42" s="133">
        <v>0.15</v>
      </c>
      <c r="J42" s="133">
        <v>0.15</v>
      </c>
      <c r="K42" s="133">
        <v>0.15</v>
      </c>
      <c r="L42" s="133">
        <v>0.15</v>
      </c>
      <c r="M42" s="133">
        <v>0.15</v>
      </c>
      <c r="N42" s="133">
        <v>0.15</v>
      </c>
      <c r="O42" s="133">
        <v>0.15</v>
      </c>
      <c r="P42" s="133">
        <v>0.15</v>
      </c>
      <c r="Q42" s="133">
        <v>0.15</v>
      </c>
      <c r="R42" s="133">
        <v>0.15</v>
      </c>
      <c r="S42" s="133">
        <v>0.15</v>
      </c>
      <c r="T42" s="133">
        <v>0.15</v>
      </c>
      <c r="U42" s="133">
        <v>0.15</v>
      </c>
      <c r="V42" s="133">
        <v>0.15</v>
      </c>
      <c r="W42" s="133">
        <v>0.15</v>
      </c>
      <c r="X42" s="133">
        <v>0.15</v>
      </c>
      <c r="Y42" s="133">
        <v>0.15</v>
      </c>
      <c r="Z42" s="133">
        <v>0.15</v>
      </c>
      <c r="AA42" s="133">
        <v>0.15</v>
      </c>
      <c r="AB42" s="133">
        <v>0.15</v>
      </c>
      <c r="AC42" s="133">
        <v>0.15</v>
      </c>
      <c r="AD42" s="133">
        <v>0.15</v>
      </c>
      <c r="AE42" s="133">
        <v>0.15</v>
      </c>
      <c r="AF42" s="133">
        <v>0.15</v>
      </c>
      <c r="AG42" s="133">
        <v>0.15</v>
      </c>
      <c r="AH42" s="133">
        <v>0.15</v>
      </c>
      <c r="AI42" s="133">
        <v>0.15</v>
      </c>
      <c r="AJ42" s="133">
        <v>0.15</v>
      </c>
      <c r="AK42" s="133">
        <v>0.15</v>
      </c>
      <c r="AL42" s="133">
        <v>0.15</v>
      </c>
      <c r="AM42" s="133">
        <v>0.15</v>
      </c>
      <c r="AN42" s="123"/>
      <c r="AO42" s="135">
        <f>AVERAGE(D42:O42)</f>
        <v>0.14999999999999997</v>
      </c>
      <c r="AP42" s="135">
        <f>AVERAGE(P42:AA42)</f>
        <v>0.14999999999999997</v>
      </c>
      <c r="AQ42" s="135">
        <f>AVERAGE(AB42:AM42)</f>
        <v>0.14999999999999997</v>
      </c>
    </row>
    <row r="43" spans="1:43" s="64" customFormat="1" ht="13.2" outlineLevel="1">
      <c r="A43" s="147" t="s">
        <v>214</v>
      </c>
      <c r="B43" s="126" t="s">
        <v>161</v>
      </c>
      <c r="C43" s="82"/>
      <c r="D43" s="132">
        <f>-(C40+D40)/2*D41/12</f>
        <v>-15972.833333333336</v>
      </c>
      <c r="E43" s="132">
        <f t="shared" ref="E43:AM43" si="34">-(D40+E40)/2*E41/12</f>
        <v>-16535.575000000001</v>
      </c>
      <c r="F43" s="132">
        <f t="shared" si="34"/>
        <v>-16526.650000000001</v>
      </c>
      <c r="G43" s="132">
        <f t="shared" si="34"/>
        <v>-17101.233333333334</v>
      </c>
      <c r="H43" s="132">
        <f t="shared" si="34"/>
        <v>-16281.650000000001</v>
      </c>
      <c r="I43" s="132">
        <f t="shared" si="34"/>
        <v>-15307.483333333335</v>
      </c>
      <c r="J43" s="132">
        <f t="shared" si="34"/>
        <v>-15663.316666666668</v>
      </c>
      <c r="K43" s="132">
        <f t="shared" si="34"/>
        <v>-15260.816666666668</v>
      </c>
      <c r="L43" s="132">
        <f t="shared" si="34"/>
        <v>-14969.150000000001</v>
      </c>
      <c r="M43" s="132">
        <f t="shared" si="34"/>
        <v>-15529.150000000001</v>
      </c>
      <c r="N43" s="132">
        <f t="shared" si="34"/>
        <v>-15756.650000000001</v>
      </c>
      <c r="O43" s="132">
        <f t="shared" si="34"/>
        <v>-14298.316666666668</v>
      </c>
      <c r="P43" s="132">
        <f t="shared" si="34"/>
        <v>-13189.983333333335</v>
      </c>
      <c r="Q43" s="132">
        <f t="shared" si="34"/>
        <v>-13248.316666666668</v>
      </c>
      <c r="R43" s="132">
        <f t="shared" si="34"/>
        <v>-13294.983333333335</v>
      </c>
      <c r="S43" s="132">
        <f t="shared" si="34"/>
        <v>-13399.983333333335</v>
      </c>
      <c r="T43" s="132">
        <f t="shared" si="34"/>
        <v>-13458.316666666668</v>
      </c>
      <c r="U43" s="132">
        <f t="shared" si="34"/>
        <v>-13528.316666666668</v>
      </c>
      <c r="V43" s="132">
        <f t="shared" si="34"/>
        <v>-13739.483333333335</v>
      </c>
      <c r="W43" s="132">
        <f t="shared" si="34"/>
        <v>-13890.566666666668</v>
      </c>
      <c r="X43" s="132">
        <f t="shared" si="34"/>
        <v>-13922.066666666668</v>
      </c>
      <c r="Y43" s="132">
        <f t="shared" si="34"/>
        <v>-14031.150000000001</v>
      </c>
      <c r="Z43" s="132">
        <f t="shared" si="34"/>
        <v>-14147.816666666668</v>
      </c>
      <c r="AA43" s="132">
        <f t="shared" si="34"/>
        <v>-14235.316666666668</v>
      </c>
      <c r="AB43" s="132">
        <f t="shared" si="34"/>
        <v>-14357.816666666668</v>
      </c>
      <c r="AC43" s="132">
        <f t="shared" si="34"/>
        <v>-14421.983333333335</v>
      </c>
      <c r="AD43" s="132">
        <f t="shared" si="34"/>
        <v>-14473.316666666668</v>
      </c>
      <c r="AE43" s="132">
        <f t="shared" si="34"/>
        <v>-14588.816666666668</v>
      </c>
      <c r="AF43" s="132">
        <f t="shared" si="34"/>
        <v>-14652.983333333335</v>
      </c>
      <c r="AG43" s="132">
        <f t="shared" si="34"/>
        <v>-14729.983333333335</v>
      </c>
      <c r="AH43" s="132">
        <f t="shared" si="34"/>
        <v>-14962.266666666668</v>
      </c>
      <c r="AI43" s="132">
        <f t="shared" si="34"/>
        <v>-15128.458333333336</v>
      </c>
      <c r="AJ43" s="132">
        <f t="shared" si="34"/>
        <v>-15163.108333333335</v>
      </c>
      <c r="AK43" s="132">
        <f t="shared" si="34"/>
        <v>-15283.1</v>
      </c>
      <c r="AL43" s="132">
        <f t="shared" si="34"/>
        <v>-15411.433333333334</v>
      </c>
      <c r="AM43" s="132">
        <f t="shared" si="34"/>
        <v>-15507.683333333334</v>
      </c>
      <c r="AN43" s="123"/>
      <c r="AO43" s="83">
        <f>SUM(D43:O43)</f>
        <v>-189202.82500000001</v>
      </c>
      <c r="AP43" s="83">
        <f>SUM(P43:AA43)</f>
        <v>-164086.30000000005</v>
      </c>
      <c r="AQ43" s="83">
        <f>SUM(AB43:AM43)</f>
        <v>-178680.95</v>
      </c>
    </row>
    <row r="44" spans="1:43" s="64" customFormat="1" ht="13.2" outlineLevel="1">
      <c r="A44" s="147" t="s">
        <v>215</v>
      </c>
      <c r="B44" s="126" t="s">
        <v>161</v>
      </c>
      <c r="C44" s="82"/>
      <c r="D44" s="132">
        <f>(C40+D40)/2*D42/12</f>
        <v>17113.75</v>
      </c>
      <c r="E44" s="132">
        <f t="shared" ref="E44:AM44" si="35">(D40+E40)/2*E42/12</f>
        <v>17716.6875</v>
      </c>
      <c r="F44" s="132">
        <f t="shared" si="35"/>
        <v>17707.125</v>
      </c>
      <c r="G44" s="132">
        <f t="shared" si="35"/>
        <v>18322.75</v>
      </c>
      <c r="H44" s="132">
        <f t="shared" si="35"/>
        <v>17444.625</v>
      </c>
      <c r="I44" s="132">
        <f t="shared" si="35"/>
        <v>16400.875</v>
      </c>
      <c r="J44" s="132">
        <f t="shared" si="35"/>
        <v>16782.125</v>
      </c>
      <c r="K44" s="132">
        <f t="shared" si="35"/>
        <v>16350.875</v>
      </c>
      <c r="L44" s="132">
        <f t="shared" si="35"/>
        <v>16038.375</v>
      </c>
      <c r="M44" s="132">
        <f t="shared" si="35"/>
        <v>16638.375</v>
      </c>
      <c r="N44" s="132">
        <f t="shared" si="35"/>
        <v>16882.125</v>
      </c>
      <c r="O44" s="132">
        <f t="shared" si="35"/>
        <v>15319.625</v>
      </c>
      <c r="P44" s="132">
        <f t="shared" si="35"/>
        <v>14132.125</v>
      </c>
      <c r="Q44" s="132">
        <f t="shared" si="35"/>
        <v>14194.625</v>
      </c>
      <c r="R44" s="132">
        <f t="shared" si="35"/>
        <v>14244.625</v>
      </c>
      <c r="S44" s="132">
        <f t="shared" si="35"/>
        <v>14357.125</v>
      </c>
      <c r="T44" s="132">
        <f t="shared" si="35"/>
        <v>14419.625</v>
      </c>
      <c r="U44" s="132">
        <f t="shared" si="35"/>
        <v>14494.625</v>
      </c>
      <c r="V44" s="132">
        <f t="shared" si="35"/>
        <v>14720.875</v>
      </c>
      <c r="W44" s="132">
        <f t="shared" si="35"/>
        <v>14882.75</v>
      </c>
      <c r="X44" s="132">
        <f t="shared" si="35"/>
        <v>14916.5</v>
      </c>
      <c r="Y44" s="132">
        <f t="shared" si="35"/>
        <v>15033.375</v>
      </c>
      <c r="Z44" s="132">
        <f t="shared" si="35"/>
        <v>15158.375</v>
      </c>
      <c r="AA44" s="132">
        <f t="shared" si="35"/>
        <v>15252.125</v>
      </c>
      <c r="AB44" s="132">
        <f t="shared" si="35"/>
        <v>15383.375</v>
      </c>
      <c r="AC44" s="132">
        <f t="shared" si="35"/>
        <v>15452.125</v>
      </c>
      <c r="AD44" s="132">
        <f t="shared" si="35"/>
        <v>15507.125</v>
      </c>
      <c r="AE44" s="132">
        <f t="shared" si="35"/>
        <v>15630.875</v>
      </c>
      <c r="AF44" s="132">
        <f t="shared" si="35"/>
        <v>15699.625</v>
      </c>
      <c r="AG44" s="132">
        <f t="shared" si="35"/>
        <v>15782.125</v>
      </c>
      <c r="AH44" s="132">
        <f t="shared" si="35"/>
        <v>16031</v>
      </c>
      <c r="AI44" s="132">
        <f t="shared" si="35"/>
        <v>16209.0625</v>
      </c>
      <c r="AJ44" s="132">
        <f t="shared" si="35"/>
        <v>16246.1875</v>
      </c>
      <c r="AK44" s="132">
        <f t="shared" si="35"/>
        <v>16374.75</v>
      </c>
      <c r="AL44" s="132">
        <f t="shared" si="35"/>
        <v>16512.25</v>
      </c>
      <c r="AM44" s="132">
        <f t="shared" si="35"/>
        <v>16615.375</v>
      </c>
      <c r="AN44" s="123"/>
      <c r="AO44" s="83">
        <f>SUM(D44:O44)</f>
        <v>202717.3125</v>
      </c>
      <c r="AP44" s="83">
        <f>SUM(P44:AA44)</f>
        <v>175806.75</v>
      </c>
      <c r="AQ44" s="83">
        <f>SUM(AB44:AM44)</f>
        <v>191443.875</v>
      </c>
    </row>
    <row r="45" spans="1:43" s="64" customFormat="1" ht="13.2" outlineLevel="1">
      <c r="A45" s="147" t="s">
        <v>201</v>
      </c>
      <c r="B45" s="126" t="s">
        <v>161</v>
      </c>
      <c r="C45" s="82"/>
      <c r="D45" s="131">
        <f>SUM(D43:D44)</f>
        <v>1140.9166666666642</v>
      </c>
      <c r="E45" s="131">
        <f t="shared" ref="E45:AM45" si="36">SUM(E43:E44)</f>
        <v>1181.1124999999993</v>
      </c>
      <c r="F45" s="131">
        <f t="shared" si="36"/>
        <v>1180.4749999999985</v>
      </c>
      <c r="G45" s="131">
        <f t="shared" si="36"/>
        <v>1221.5166666666664</v>
      </c>
      <c r="H45" s="131">
        <f t="shared" si="36"/>
        <v>1162.9749999999985</v>
      </c>
      <c r="I45" s="131">
        <f t="shared" si="36"/>
        <v>1093.3916666666646</v>
      </c>
      <c r="J45" s="131">
        <f t="shared" si="36"/>
        <v>1118.8083333333325</v>
      </c>
      <c r="K45" s="131">
        <f t="shared" si="36"/>
        <v>1090.0583333333325</v>
      </c>
      <c r="L45" s="131">
        <f t="shared" si="36"/>
        <v>1069.2249999999985</v>
      </c>
      <c r="M45" s="131">
        <f t="shared" si="36"/>
        <v>1109.2249999999985</v>
      </c>
      <c r="N45" s="131">
        <f t="shared" si="36"/>
        <v>1125.4749999999985</v>
      </c>
      <c r="O45" s="131">
        <f t="shared" si="36"/>
        <v>1021.3083333333325</v>
      </c>
      <c r="P45" s="131">
        <f t="shared" si="36"/>
        <v>942.14166666666461</v>
      </c>
      <c r="Q45" s="131">
        <f t="shared" si="36"/>
        <v>946.30833333333248</v>
      </c>
      <c r="R45" s="131">
        <f t="shared" si="36"/>
        <v>949.64166666666461</v>
      </c>
      <c r="S45" s="131">
        <f t="shared" si="36"/>
        <v>957.14166666666461</v>
      </c>
      <c r="T45" s="131">
        <f t="shared" si="36"/>
        <v>961.30833333333248</v>
      </c>
      <c r="U45" s="131">
        <f t="shared" si="36"/>
        <v>966.30833333333248</v>
      </c>
      <c r="V45" s="131">
        <f t="shared" si="36"/>
        <v>981.39166666666461</v>
      </c>
      <c r="W45" s="131">
        <f t="shared" si="36"/>
        <v>992.18333333333248</v>
      </c>
      <c r="X45" s="131">
        <f t="shared" si="36"/>
        <v>994.43333333333248</v>
      </c>
      <c r="Y45" s="131">
        <f t="shared" si="36"/>
        <v>1002.2249999999985</v>
      </c>
      <c r="Z45" s="131">
        <f t="shared" si="36"/>
        <v>1010.5583333333325</v>
      </c>
      <c r="AA45" s="131">
        <f t="shared" si="36"/>
        <v>1016.8083333333325</v>
      </c>
      <c r="AB45" s="131">
        <f t="shared" si="36"/>
        <v>1025.5583333333325</v>
      </c>
      <c r="AC45" s="131">
        <f t="shared" si="36"/>
        <v>1030.1416666666646</v>
      </c>
      <c r="AD45" s="131">
        <f t="shared" si="36"/>
        <v>1033.8083333333325</v>
      </c>
      <c r="AE45" s="131">
        <f t="shared" si="36"/>
        <v>1042.0583333333325</v>
      </c>
      <c r="AF45" s="131">
        <f t="shared" si="36"/>
        <v>1046.6416666666646</v>
      </c>
      <c r="AG45" s="131">
        <f t="shared" si="36"/>
        <v>1052.1416666666646</v>
      </c>
      <c r="AH45" s="131">
        <f t="shared" si="36"/>
        <v>1068.7333333333318</v>
      </c>
      <c r="AI45" s="131">
        <f t="shared" si="36"/>
        <v>1080.6041666666642</v>
      </c>
      <c r="AJ45" s="131">
        <f t="shared" si="36"/>
        <v>1083.0791666666646</v>
      </c>
      <c r="AK45" s="131">
        <f t="shared" si="36"/>
        <v>1091.6499999999996</v>
      </c>
      <c r="AL45" s="131">
        <f t="shared" si="36"/>
        <v>1100.8166666666657</v>
      </c>
      <c r="AM45" s="131">
        <f t="shared" si="36"/>
        <v>1107.6916666666657</v>
      </c>
      <c r="AN45" s="123"/>
      <c r="AO45" s="83">
        <f>SUM(D45:O45)</f>
        <v>13514.487499999985</v>
      </c>
      <c r="AP45" s="83">
        <f>SUM(P45:AA45)</f>
        <v>11720.449999999984</v>
      </c>
      <c r="AQ45" s="83">
        <f>SUM(AB45:AM45)</f>
        <v>12762.924999999983</v>
      </c>
    </row>
    <row r="46" spans="1:43" outlineLevel="1">
      <c r="A46" s="145" t="s">
        <v>183</v>
      </c>
    </row>
    <row r="47" spans="1:43" s="64" customFormat="1" ht="13.2" outlineLevel="1">
      <c r="A47" s="147" t="s">
        <v>217</v>
      </c>
      <c r="B47" s="122" t="s">
        <v>158</v>
      </c>
      <c r="C47" s="125"/>
      <c r="D47" s="89">
        <f>C47+D49</f>
        <v>0</v>
      </c>
      <c r="E47" s="89">
        <f>D47+E49</f>
        <v>0</v>
      </c>
      <c r="F47" s="89">
        <f t="shared" ref="F47:AM47" si="37">E47+F49</f>
        <v>0</v>
      </c>
      <c r="G47" s="89">
        <f t="shared" si="37"/>
        <v>0</v>
      </c>
      <c r="H47" s="89">
        <f t="shared" si="37"/>
        <v>0</v>
      </c>
      <c r="I47" s="89">
        <f t="shared" si="37"/>
        <v>0</v>
      </c>
      <c r="J47" s="89">
        <f t="shared" si="37"/>
        <v>0</v>
      </c>
      <c r="K47" s="89">
        <f t="shared" si="37"/>
        <v>0</v>
      </c>
      <c r="L47" s="89">
        <f t="shared" si="37"/>
        <v>0</v>
      </c>
      <c r="M47" s="89">
        <f t="shared" si="37"/>
        <v>0</v>
      </c>
      <c r="N47" s="89">
        <f t="shared" si="37"/>
        <v>0</v>
      </c>
      <c r="O47" s="89">
        <f t="shared" si="37"/>
        <v>0</v>
      </c>
      <c r="P47" s="89">
        <f t="shared" si="37"/>
        <v>0</v>
      </c>
      <c r="Q47" s="89">
        <f t="shared" si="37"/>
        <v>0</v>
      </c>
      <c r="R47" s="89">
        <f t="shared" si="37"/>
        <v>0</v>
      </c>
      <c r="S47" s="89">
        <f t="shared" si="37"/>
        <v>0</v>
      </c>
      <c r="T47" s="89">
        <f t="shared" si="37"/>
        <v>0</v>
      </c>
      <c r="U47" s="89">
        <f t="shared" si="37"/>
        <v>0</v>
      </c>
      <c r="V47" s="89">
        <f t="shared" si="37"/>
        <v>0</v>
      </c>
      <c r="W47" s="89">
        <f t="shared" si="37"/>
        <v>0</v>
      </c>
      <c r="X47" s="89">
        <f t="shared" si="37"/>
        <v>0</v>
      </c>
      <c r="Y47" s="89">
        <f t="shared" si="37"/>
        <v>0</v>
      </c>
      <c r="Z47" s="89">
        <f t="shared" si="37"/>
        <v>0</v>
      </c>
      <c r="AA47" s="89">
        <f t="shared" si="37"/>
        <v>0</v>
      </c>
      <c r="AB47" s="89">
        <f t="shared" si="37"/>
        <v>0</v>
      </c>
      <c r="AC47" s="89">
        <f t="shared" si="37"/>
        <v>0</v>
      </c>
      <c r="AD47" s="89">
        <f t="shared" si="37"/>
        <v>0</v>
      </c>
      <c r="AE47" s="89">
        <f t="shared" si="37"/>
        <v>0</v>
      </c>
      <c r="AF47" s="89">
        <f t="shared" si="37"/>
        <v>0</v>
      </c>
      <c r="AG47" s="89">
        <f t="shared" si="37"/>
        <v>0</v>
      </c>
      <c r="AH47" s="89">
        <f t="shared" si="37"/>
        <v>0</v>
      </c>
      <c r="AI47" s="89">
        <f t="shared" si="37"/>
        <v>0</v>
      </c>
      <c r="AJ47" s="89">
        <f t="shared" si="37"/>
        <v>0</v>
      </c>
      <c r="AK47" s="89">
        <f t="shared" si="37"/>
        <v>0</v>
      </c>
      <c r="AL47" s="89">
        <f t="shared" si="37"/>
        <v>0</v>
      </c>
      <c r="AM47" s="89">
        <f t="shared" si="37"/>
        <v>0</v>
      </c>
      <c r="AN47" s="123"/>
      <c r="AO47" s="83">
        <f>AVERAGE(D47:O47)</f>
        <v>0</v>
      </c>
      <c r="AP47" s="83">
        <f>AVERAGE(P47:AA47)</f>
        <v>0</v>
      </c>
      <c r="AQ47" s="83">
        <f>AVERAGE(AB47:AM47)</f>
        <v>0</v>
      </c>
    </row>
    <row r="48" spans="1:43" s="64" customFormat="1" ht="13.2" outlineLevel="1">
      <c r="A48" s="147" t="s">
        <v>216</v>
      </c>
      <c r="B48" s="122" t="s">
        <v>158</v>
      </c>
      <c r="C48" s="82"/>
      <c r="D48" s="133">
        <v>0.01</v>
      </c>
      <c r="E48" s="133">
        <v>0.01</v>
      </c>
      <c r="F48" s="133">
        <v>0.01</v>
      </c>
      <c r="G48" s="133">
        <v>0.01</v>
      </c>
      <c r="H48" s="133">
        <v>0.01</v>
      </c>
      <c r="I48" s="133">
        <v>0.01</v>
      </c>
      <c r="J48" s="133">
        <v>0.01</v>
      </c>
      <c r="K48" s="133">
        <v>0.01</v>
      </c>
      <c r="L48" s="133">
        <v>0.01</v>
      </c>
      <c r="M48" s="133">
        <v>0.01</v>
      </c>
      <c r="N48" s="133">
        <v>0.01</v>
      </c>
      <c r="O48" s="133">
        <v>0.01</v>
      </c>
      <c r="P48" s="133">
        <v>0.01</v>
      </c>
      <c r="Q48" s="133">
        <v>0.01</v>
      </c>
      <c r="R48" s="133">
        <v>0.01</v>
      </c>
      <c r="S48" s="133">
        <v>0.01</v>
      </c>
      <c r="T48" s="133">
        <v>0.01</v>
      </c>
      <c r="U48" s="133">
        <v>0.01</v>
      </c>
      <c r="V48" s="133">
        <v>0.01</v>
      </c>
      <c r="W48" s="133">
        <v>0.01</v>
      </c>
      <c r="X48" s="133">
        <v>0.01</v>
      </c>
      <c r="Y48" s="133">
        <v>0.01</v>
      </c>
      <c r="Z48" s="133">
        <v>0.01</v>
      </c>
      <c r="AA48" s="133">
        <v>0.01</v>
      </c>
      <c r="AB48" s="133">
        <v>0.01</v>
      </c>
      <c r="AC48" s="133">
        <v>0.01</v>
      </c>
      <c r="AD48" s="133">
        <v>0.01</v>
      </c>
      <c r="AE48" s="133">
        <v>0.01</v>
      </c>
      <c r="AF48" s="133">
        <v>0.01</v>
      </c>
      <c r="AG48" s="133">
        <v>0.01</v>
      </c>
      <c r="AH48" s="133">
        <v>0.01</v>
      </c>
      <c r="AI48" s="133">
        <v>0.01</v>
      </c>
      <c r="AJ48" s="133">
        <v>0.01</v>
      </c>
      <c r="AK48" s="133">
        <v>0.01</v>
      </c>
      <c r="AL48" s="133">
        <v>0.01</v>
      </c>
      <c r="AM48" s="133">
        <v>0.01</v>
      </c>
      <c r="AN48" s="123"/>
      <c r="AO48" s="83">
        <f>O48</f>
        <v>0.01</v>
      </c>
      <c r="AP48" s="83">
        <f>AA48</f>
        <v>0.01</v>
      </c>
      <c r="AQ48" s="83">
        <f>AM48</f>
        <v>0.01</v>
      </c>
    </row>
    <row r="49" spans="1:43" s="64" customFormat="1" ht="13.2" outlineLevel="1">
      <c r="A49" s="147" t="s">
        <v>209</v>
      </c>
      <c r="B49" s="122" t="s">
        <v>158</v>
      </c>
      <c r="C49" s="82"/>
      <c r="D49" s="89">
        <f>INT(C47*D48)</f>
        <v>0</v>
      </c>
      <c r="E49" s="89">
        <f>INT(D47*E48)</f>
        <v>0</v>
      </c>
      <c r="F49" s="89">
        <f t="shared" ref="F49:AM49" si="38">INT(E47*F48)</f>
        <v>0</v>
      </c>
      <c r="G49" s="89">
        <f t="shared" si="38"/>
        <v>0</v>
      </c>
      <c r="H49" s="89">
        <f t="shared" si="38"/>
        <v>0</v>
      </c>
      <c r="I49" s="89">
        <f t="shared" si="38"/>
        <v>0</v>
      </c>
      <c r="J49" s="89">
        <f t="shared" si="38"/>
        <v>0</v>
      </c>
      <c r="K49" s="89">
        <f t="shared" si="38"/>
        <v>0</v>
      </c>
      <c r="L49" s="89">
        <f t="shared" si="38"/>
        <v>0</v>
      </c>
      <c r="M49" s="89">
        <f t="shared" si="38"/>
        <v>0</v>
      </c>
      <c r="N49" s="89">
        <f t="shared" si="38"/>
        <v>0</v>
      </c>
      <c r="O49" s="89">
        <f t="shared" si="38"/>
        <v>0</v>
      </c>
      <c r="P49" s="89">
        <f t="shared" si="38"/>
        <v>0</v>
      </c>
      <c r="Q49" s="89">
        <f t="shared" si="38"/>
        <v>0</v>
      </c>
      <c r="R49" s="89">
        <f t="shared" si="38"/>
        <v>0</v>
      </c>
      <c r="S49" s="89">
        <f t="shared" si="38"/>
        <v>0</v>
      </c>
      <c r="T49" s="89">
        <f t="shared" si="38"/>
        <v>0</v>
      </c>
      <c r="U49" s="89">
        <f t="shared" si="38"/>
        <v>0</v>
      </c>
      <c r="V49" s="89">
        <f t="shared" si="38"/>
        <v>0</v>
      </c>
      <c r="W49" s="89">
        <f t="shared" si="38"/>
        <v>0</v>
      </c>
      <c r="X49" s="89">
        <f t="shared" si="38"/>
        <v>0</v>
      </c>
      <c r="Y49" s="89">
        <f t="shared" si="38"/>
        <v>0</v>
      </c>
      <c r="Z49" s="89">
        <f t="shared" si="38"/>
        <v>0</v>
      </c>
      <c r="AA49" s="89">
        <f t="shared" si="38"/>
        <v>0</v>
      </c>
      <c r="AB49" s="89">
        <f t="shared" si="38"/>
        <v>0</v>
      </c>
      <c r="AC49" s="89">
        <f t="shared" si="38"/>
        <v>0</v>
      </c>
      <c r="AD49" s="89">
        <f t="shared" si="38"/>
        <v>0</v>
      </c>
      <c r="AE49" s="89">
        <f t="shared" si="38"/>
        <v>0</v>
      </c>
      <c r="AF49" s="89">
        <f t="shared" si="38"/>
        <v>0</v>
      </c>
      <c r="AG49" s="89">
        <f t="shared" si="38"/>
        <v>0</v>
      </c>
      <c r="AH49" s="89">
        <f t="shared" si="38"/>
        <v>0</v>
      </c>
      <c r="AI49" s="89">
        <f t="shared" si="38"/>
        <v>0</v>
      </c>
      <c r="AJ49" s="89">
        <f t="shared" si="38"/>
        <v>0</v>
      </c>
      <c r="AK49" s="89">
        <f t="shared" si="38"/>
        <v>0</v>
      </c>
      <c r="AL49" s="89">
        <f t="shared" si="38"/>
        <v>0</v>
      </c>
      <c r="AM49" s="89">
        <f t="shared" si="38"/>
        <v>0</v>
      </c>
      <c r="AN49" s="123"/>
      <c r="AO49" s="83">
        <f>SUM(D49:O49)</f>
        <v>0</v>
      </c>
      <c r="AP49" s="83">
        <f>SUM(P49:AA49)</f>
        <v>0</v>
      </c>
      <c r="AQ49" s="83">
        <f>SUM(AB49:AM49)</f>
        <v>0</v>
      </c>
    </row>
    <row r="50" spans="1:43" s="64" customFormat="1" ht="13.2" outlineLevel="1">
      <c r="A50" s="147" t="s">
        <v>219</v>
      </c>
      <c r="B50" s="126" t="s">
        <v>218</v>
      </c>
      <c r="C50" s="82"/>
      <c r="D50" s="125">
        <v>50</v>
      </c>
      <c r="E50" s="125">
        <v>50</v>
      </c>
      <c r="F50" s="125">
        <v>50</v>
      </c>
      <c r="G50" s="125">
        <v>50</v>
      </c>
      <c r="H50" s="125">
        <v>50</v>
      </c>
      <c r="I50" s="125">
        <v>50</v>
      </c>
      <c r="J50" s="125">
        <v>50</v>
      </c>
      <c r="K50" s="125">
        <v>50</v>
      </c>
      <c r="L50" s="125">
        <v>50</v>
      </c>
      <c r="M50" s="125">
        <v>50</v>
      </c>
      <c r="N50" s="125">
        <v>50</v>
      </c>
      <c r="O50" s="125">
        <v>50</v>
      </c>
      <c r="P50" s="125">
        <v>50</v>
      </c>
      <c r="Q50" s="125">
        <v>50</v>
      </c>
      <c r="R50" s="125">
        <v>50</v>
      </c>
      <c r="S50" s="125">
        <v>50</v>
      </c>
      <c r="T50" s="125">
        <v>50</v>
      </c>
      <c r="U50" s="125">
        <v>50</v>
      </c>
      <c r="V50" s="125">
        <v>50</v>
      </c>
      <c r="W50" s="125">
        <v>50</v>
      </c>
      <c r="X50" s="125">
        <v>50</v>
      </c>
      <c r="Y50" s="125">
        <v>50</v>
      </c>
      <c r="Z50" s="125">
        <v>50</v>
      </c>
      <c r="AA50" s="125">
        <v>50</v>
      </c>
      <c r="AB50" s="125">
        <v>50</v>
      </c>
      <c r="AC50" s="125">
        <v>50</v>
      </c>
      <c r="AD50" s="125">
        <v>50</v>
      </c>
      <c r="AE50" s="125">
        <v>50</v>
      </c>
      <c r="AF50" s="125">
        <v>50</v>
      </c>
      <c r="AG50" s="125">
        <v>50</v>
      </c>
      <c r="AH50" s="125">
        <v>50</v>
      </c>
      <c r="AI50" s="125">
        <v>50</v>
      </c>
      <c r="AJ50" s="125">
        <v>50</v>
      </c>
      <c r="AK50" s="125">
        <v>50</v>
      </c>
      <c r="AL50" s="125">
        <v>50</v>
      </c>
      <c r="AM50" s="125">
        <v>50</v>
      </c>
      <c r="AN50" s="123"/>
      <c r="AO50" s="83">
        <f>AVERAGE(D50:O50)</f>
        <v>50</v>
      </c>
      <c r="AP50" s="83">
        <f>AVERAGE(P50:AA50)</f>
        <v>50</v>
      </c>
      <c r="AQ50" s="83">
        <f>AVERAGE(AB50:AM50)</f>
        <v>50</v>
      </c>
    </row>
    <row r="51" spans="1:43" s="64" customFormat="1" ht="13.2" outlineLevel="1">
      <c r="A51" s="147" t="s">
        <v>210</v>
      </c>
      <c r="B51" s="126" t="s">
        <v>218</v>
      </c>
      <c r="C51" s="82"/>
      <c r="D51" s="89">
        <f>D49*D50</f>
        <v>0</v>
      </c>
      <c r="E51" s="89">
        <f>E49*E50</f>
        <v>0</v>
      </c>
      <c r="F51" s="89">
        <f t="shared" ref="F51:AM51" si="39">F49*F50</f>
        <v>0</v>
      </c>
      <c r="G51" s="89">
        <f t="shared" si="39"/>
        <v>0</v>
      </c>
      <c r="H51" s="89">
        <f t="shared" si="39"/>
        <v>0</v>
      </c>
      <c r="I51" s="89">
        <f t="shared" si="39"/>
        <v>0</v>
      </c>
      <c r="J51" s="89">
        <f t="shared" si="39"/>
        <v>0</v>
      </c>
      <c r="K51" s="89">
        <f t="shared" si="39"/>
        <v>0</v>
      </c>
      <c r="L51" s="89">
        <f t="shared" si="39"/>
        <v>0</v>
      </c>
      <c r="M51" s="89">
        <f t="shared" si="39"/>
        <v>0</v>
      </c>
      <c r="N51" s="89">
        <f t="shared" si="39"/>
        <v>0</v>
      </c>
      <c r="O51" s="89">
        <f t="shared" si="39"/>
        <v>0</v>
      </c>
      <c r="P51" s="89">
        <f t="shared" si="39"/>
        <v>0</v>
      </c>
      <c r="Q51" s="89">
        <f t="shared" si="39"/>
        <v>0</v>
      </c>
      <c r="R51" s="89">
        <f t="shared" si="39"/>
        <v>0</v>
      </c>
      <c r="S51" s="89">
        <f t="shared" si="39"/>
        <v>0</v>
      </c>
      <c r="T51" s="89">
        <f t="shared" si="39"/>
        <v>0</v>
      </c>
      <c r="U51" s="89">
        <f t="shared" si="39"/>
        <v>0</v>
      </c>
      <c r="V51" s="89">
        <f t="shared" si="39"/>
        <v>0</v>
      </c>
      <c r="W51" s="89">
        <f t="shared" si="39"/>
        <v>0</v>
      </c>
      <c r="X51" s="89">
        <f t="shared" si="39"/>
        <v>0</v>
      </c>
      <c r="Y51" s="89">
        <f t="shared" si="39"/>
        <v>0</v>
      </c>
      <c r="Z51" s="89">
        <f t="shared" si="39"/>
        <v>0</v>
      </c>
      <c r="AA51" s="89">
        <f t="shared" si="39"/>
        <v>0</v>
      </c>
      <c r="AB51" s="89">
        <f t="shared" si="39"/>
        <v>0</v>
      </c>
      <c r="AC51" s="89">
        <f t="shared" si="39"/>
        <v>0</v>
      </c>
      <c r="AD51" s="89">
        <f t="shared" si="39"/>
        <v>0</v>
      </c>
      <c r="AE51" s="89">
        <f t="shared" si="39"/>
        <v>0</v>
      </c>
      <c r="AF51" s="89">
        <f t="shared" si="39"/>
        <v>0</v>
      </c>
      <c r="AG51" s="89">
        <f t="shared" si="39"/>
        <v>0</v>
      </c>
      <c r="AH51" s="89">
        <f t="shared" si="39"/>
        <v>0</v>
      </c>
      <c r="AI51" s="89">
        <f t="shared" si="39"/>
        <v>0</v>
      </c>
      <c r="AJ51" s="89">
        <f t="shared" si="39"/>
        <v>0</v>
      </c>
      <c r="AK51" s="89">
        <f t="shared" si="39"/>
        <v>0</v>
      </c>
      <c r="AL51" s="89">
        <f t="shared" si="39"/>
        <v>0</v>
      </c>
      <c r="AM51" s="89">
        <f t="shared" si="39"/>
        <v>0</v>
      </c>
      <c r="AN51" s="123"/>
      <c r="AO51" s="83">
        <f>SUM(D51:O51)</f>
        <v>0</v>
      </c>
      <c r="AP51" s="83">
        <f>SUM(P51:AA51)</f>
        <v>0</v>
      </c>
      <c r="AQ51" s="83">
        <f>SUM(AB51:AM51)</f>
        <v>0</v>
      </c>
    </row>
    <row r="52" spans="1:43" s="64" customFormat="1" ht="13.2" outlineLevel="1">
      <c r="A52" s="147" t="s">
        <v>211</v>
      </c>
      <c r="B52" s="126" t="s">
        <v>218</v>
      </c>
      <c r="C52" s="82"/>
      <c r="D52" s="89"/>
      <c r="E52" s="89">
        <f t="shared" ref="E52:AM52" si="40">-D58/2</f>
        <v>0</v>
      </c>
      <c r="F52" s="89">
        <f t="shared" si="40"/>
        <v>0</v>
      </c>
      <c r="G52" s="89">
        <f t="shared" si="40"/>
        <v>0</v>
      </c>
      <c r="H52" s="89">
        <f t="shared" si="40"/>
        <v>0</v>
      </c>
      <c r="I52" s="89">
        <f t="shared" si="40"/>
        <v>0</v>
      </c>
      <c r="J52" s="89">
        <f t="shared" si="40"/>
        <v>0</v>
      </c>
      <c r="K52" s="89">
        <f t="shared" si="40"/>
        <v>0</v>
      </c>
      <c r="L52" s="89">
        <f t="shared" si="40"/>
        <v>0</v>
      </c>
      <c r="M52" s="89">
        <f t="shared" si="40"/>
        <v>0</v>
      </c>
      <c r="N52" s="89">
        <f t="shared" si="40"/>
        <v>0</v>
      </c>
      <c r="O52" s="89">
        <f t="shared" si="40"/>
        <v>0</v>
      </c>
      <c r="P52" s="89">
        <f t="shared" si="40"/>
        <v>0</v>
      </c>
      <c r="Q52" s="89">
        <f t="shared" si="40"/>
        <v>0</v>
      </c>
      <c r="R52" s="89">
        <f t="shared" si="40"/>
        <v>0</v>
      </c>
      <c r="S52" s="89">
        <f t="shared" si="40"/>
        <v>0</v>
      </c>
      <c r="T52" s="89">
        <f t="shared" si="40"/>
        <v>0</v>
      </c>
      <c r="U52" s="89">
        <f t="shared" si="40"/>
        <v>0</v>
      </c>
      <c r="V52" s="89">
        <f t="shared" si="40"/>
        <v>0</v>
      </c>
      <c r="W52" s="89">
        <f t="shared" si="40"/>
        <v>0</v>
      </c>
      <c r="X52" s="89">
        <f t="shared" si="40"/>
        <v>0</v>
      </c>
      <c r="Y52" s="89">
        <f t="shared" si="40"/>
        <v>0</v>
      </c>
      <c r="Z52" s="89">
        <f t="shared" si="40"/>
        <v>0</v>
      </c>
      <c r="AA52" s="89">
        <f t="shared" si="40"/>
        <v>0</v>
      </c>
      <c r="AB52" s="89">
        <f t="shared" si="40"/>
        <v>0</v>
      </c>
      <c r="AC52" s="89">
        <f t="shared" si="40"/>
        <v>0</v>
      </c>
      <c r="AD52" s="89">
        <f t="shared" si="40"/>
        <v>0</v>
      </c>
      <c r="AE52" s="89">
        <f t="shared" si="40"/>
        <v>0</v>
      </c>
      <c r="AF52" s="89">
        <f t="shared" si="40"/>
        <v>0</v>
      </c>
      <c r="AG52" s="89">
        <f t="shared" si="40"/>
        <v>0</v>
      </c>
      <c r="AH52" s="89">
        <f t="shared" si="40"/>
        <v>0</v>
      </c>
      <c r="AI52" s="89">
        <f t="shared" si="40"/>
        <v>0</v>
      </c>
      <c r="AJ52" s="89">
        <f t="shared" si="40"/>
        <v>0</v>
      </c>
      <c r="AK52" s="89">
        <f t="shared" si="40"/>
        <v>0</v>
      </c>
      <c r="AL52" s="89">
        <f t="shared" si="40"/>
        <v>0</v>
      </c>
      <c r="AM52" s="89">
        <f t="shared" si="40"/>
        <v>0</v>
      </c>
      <c r="AN52" s="123"/>
      <c r="AO52" s="83">
        <f>SUM(D52:O52)</f>
        <v>0</v>
      </c>
      <c r="AP52" s="83">
        <f>SUM(P52:AA52)</f>
        <v>0</v>
      </c>
      <c r="AQ52" s="83">
        <f>SUM(AB52:AM52)</f>
        <v>0</v>
      </c>
    </row>
    <row r="53" spans="1:43" s="130" customFormat="1" ht="13.2" outlineLevel="1">
      <c r="A53" s="147" t="s">
        <v>163</v>
      </c>
      <c r="B53" s="126" t="s">
        <v>164</v>
      </c>
      <c r="C53" s="127"/>
      <c r="D53" s="125">
        <v>12</v>
      </c>
      <c r="E53" s="125">
        <v>12</v>
      </c>
      <c r="F53" s="125">
        <v>12</v>
      </c>
      <c r="G53" s="125">
        <v>12</v>
      </c>
      <c r="H53" s="125">
        <v>12</v>
      </c>
      <c r="I53" s="125">
        <v>12</v>
      </c>
      <c r="J53" s="125">
        <v>12</v>
      </c>
      <c r="K53" s="125">
        <v>12</v>
      </c>
      <c r="L53" s="125">
        <v>12</v>
      </c>
      <c r="M53" s="125">
        <v>12</v>
      </c>
      <c r="N53" s="125">
        <v>12</v>
      </c>
      <c r="O53" s="125">
        <v>12</v>
      </c>
      <c r="P53" s="125">
        <v>12</v>
      </c>
      <c r="Q53" s="125">
        <v>12</v>
      </c>
      <c r="R53" s="125">
        <v>12</v>
      </c>
      <c r="S53" s="125">
        <v>12</v>
      </c>
      <c r="T53" s="125">
        <v>12</v>
      </c>
      <c r="U53" s="125">
        <v>12</v>
      </c>
      <c r="V53" s="125">
        <v>12</v>
      </c>
      <c r="W53" s="125">
        <v>12</v>
      </c>
      <c r="X53" s="125">
        <v>12</v>
      </c>
      <c r="Y53" s="125">
        <v>12</v>
      </c>
      <c r="Z53" s="125">
        <v>12</v>
      </c>
      <c r="AA53" s="125">
        <v>12</v>
      </c>
      <c r="AB53" s="125">
        <v>12</v>
      </c>
      <c r="AC53" s="125">
        <v>12</v>
      </c>
      <c r="AD53" s="125">
        <v>12</v>
      </c>
      <c r="AE53" s="125">
        <v>12</v>
      </c>
      <c r="AF53" s="125">
        <v>12</v>
      </c>
      <c r="AG53" s="125">
        <v>12</v>
      </c>
      <c r="AH53" s="125">
        <v>12</v>
      </c>
      <c r="AI53" s="125">
        <v>12</v>
      </c>
      <c r="AJ53" s="125">
        <v>12</v>
      </c>
      <c r="AK53" s="125">
        <v>12</v>
      </c>
      <c r="AL53" s="125">
        <v>12</v>
      </c>
      <c r="AM53" s="125">
        <v>12</v>
      </c>
      <c r="AN53" s="128"/>
      <c r="AO53" s="83">
        <f>AVERAGE(D53:O53)</f>
        <v>12</v>
      </c>
      <c r="AP53" s="83">
        <f>AVERAGE(P53:AA53)</f>
        <v>12</v>
      </c>
      <c r="AQ53" s="83">
        <f>AVERAGE(AB53:AM53)</f>
        <v>12</v>
      </c>
    </row>
    <row r="54" spans="1:43" s="64" customFormat="1" ht="13.2" outlineLevel="1">
      <c r="A54" s="147" t="s">
        <v>212</v>
      </c>
      <c r="B54" s="126" t="s">
        <v>218</v>
      </c>
      <c r="C54" s="82"/>
      <c r="D54" s="123">
        <f>C55/D53</f>
        <v>0</v>
      </c>
      <c r="E54" s="123">
        <f>D55/E53</f>
        <v>0</v>
      </c>
      <c r="F54" s="123">
        <f>E55/F53</f>
        <v>0</v>
      </c>
      <c r="G54" s="123">
        <f>F55/G53</f>
        <v>0</v>
      </c>
      <c r="H54" s="123">
        <f t="shared" ref="H54:AM54" si="41">G55/H53</f>
        <v>0</v>
      </c>
      <c r="I54" s="123">
        <f t="shared" si="41"/>
        <v>0</v>
      </c>
      <c r="J54" s="123">
        <f t="shared" si="41"/>
        <v>0</v>
      </c>
      <c r="K54" s="123">
        <f t="shared" si="41"/>
        <v>0</v>
      </c>
      <c r="L54" s="123">
        <f t="shared" si="41"/>
        <v>0</v>
      </c>
      <c r="M54" s="123">
        <f t="shared" si="41"/>
        <v>0</v>
      </c>
      <c r="N54" s="123">
        <f t="shared" si="41"/>
        <v>0</v>
      </c>
      <c r="O54" s="123">
        <f t="shared" si="41"/>
        <v>0</v>
      </c>
      <c r="P54" s="123">
        <f t="shared" si="41"/>
        <v>0</v>
      </c>
      <c r="Q54" s="123">
        <f t="shared" si="41"/>
        <v>0</v>
      </c>
      <c r="R54" s="123">
        <f t="shared" si="41"/>
        <v>0</v>
      </c>
      <c r="S54" s="123">
        <f t="shared" si="41"/>
        <v>0</v>
      </c>
      <c r="T54" s="123">
        <f t="shared" si="41"/>
        <v>0</v>
      </c>
      <c r="U54" s="123">
        <f t="shared" si="41"/>
        <v>0</v>
      </c>
      <c r="V54" s="123">
        <f t="shared" si="41"/>
        <v>0</v>
      </c>
      <c r="W54" s="123">
        <f t="shared" si="41"/>
        <v>0</v>
      </c>
      <c r="X54" s="123">
        <f t="shared" si="41"/>
        <v>0</v>
      </c>
      <c r="Y54" s="123">
        <f t="shared" si="41"/>
        <v>0</v>
      </c>
      <c r="Z54" s="123">
        <f t="shared" si="41"/>
        <v>0</v>
      </c>
      <c r="AA54" s="123">
        <f t="shared" si="41"/>
        <v>0</v>
      </c>
      <c r="AB54" s="123">
        <f t="shared" si="41"/>
        <v>0</v>
      </c>
      <c r="AC54" s="123">
        <f t="shared" si="41"/>
        <v>0</v>
      </c>
      <c r="AD54" s="123">
        <f t="shared" si="41"/>
        <v>0</v>
      </c>
      <c r="AE54" s="123">
        <f t="shared" si="41"/>
        <v>0</v>
      </c>
      <c r="AF54" s="123">
        <f t="shared" si="41"/>
        <v>0</v>
      </c>
      <c r="AG54" s="123">
        <f t="shared" si="41"/>
        <v>0</v>
      </c>
      <c r="AH54" s="123">
        <f t="shared" si="41"/>
        <v>0</v>
      </c>
      <c r="AI54" s="123">
        <f t="shared" si="41"/>
        <v>0</v>
      </c>
      <c r="AJ54" s="123">
        <f t="shared" si="41"/>
        <v>0</v>
      </c>
      <c r="AK54" s="123">
        <f t="shared" si="41"/>
        <v>0</v>
      </c>
      <c r="AL54" s="123">
        <f t="shared" si="41"/>
        <v>0</v>
      </c>
      <c r="AM54" s="123">
        <f t="shared" si="41"/>
        <v>0</v>
      </c>
      <c r="AN54" s="123"/>
      <c r="AO54" s="83">
        <f>SUM(D54:O54)</f>
        <v>0</v>
      </c>
      <c r="AP54" s="83">
        <f>SUM(P54:AA54)</f>
        <v>0</v>
      </c>
      <c r="AQ54" s="83">
        <f>SUM(AB54:AM54)</f>
        <v>0</v>
      </c>
    </row>
    <row r="55" spans="1:43" s="86" customFormat="1" ht="13.2" outlineLevel="1">
      <c r="A55" s="147" t="s">
        <v>213</v>
      </c>
      <c r="B55" s="126" t="s">
        <v>218</v>
      </c>
      <c r="C55" s="125"/>
      <c r="D55" s="132">
        <f>C55+D51-D54+D52</f>
        <v>0</v>
      </c>
      <c r="E55" s="132">
        <f>D55+E51-E54+E52</f>
        <v>0</v>
      </c>
      <c r="F55" s="132">
        <f t="shared" ref="F55:AM55" si="42">E55+F51-F54+F52</f>
        <v>0</v>
      </c>
      <c r="G55" s="132">
        <f t="shared" si="42"/>
        <v>0</v>
      </c>
      <c r="H55" s="132">
        <f t="shared" si="42"/>
        <v>0</v>
      </c>
      <c r="I55" s="132">
        <f t="shared" si="42"/>
        <v>0</v>
      </c>
      <c r="J55" s="132">
        <f t="shared" si="42"/>
        <v>0</v>
      </c>
      <c r="K55" s="132">
        <f t="shared" si="42"/>
        <v>0</v>
      </c>
      <c r="L55" s="132">
        <f t="shared" si="42"/>
        <v>0</v>
      </c>
      <c r="M55" s="132">
        <f t="shared" si="42"/>
        <v>0</v>
      </c>
      <c r="N55" s="132">
        <f t="shared" si="42"/>
        <v>0</v>
      </c>
      <c r="O55" s="132">
        <f t="shared" si="42"/>
        <v>0</v>
      </c>
      <c r="P55" s="132">
        <f t="shared" si="42"/>
        <v>0</v>
      </c>
      <c r="Q55" s="132">
        <f t="shared" si="42"/>
        <v>0</v>
      </c>
      <c r="R55" s="132">
        <f t="shared" si="42"/>
        <v>0</v>
      </c>
      <c r="S55" s="132">
        <f t="shared" si="42"/>
        <v>0</v>
      </c>
      <c r="T55" s="132">
        <f t="shared" si="42"/>
        <v>0</v>
      </c>
      <c r="U55" s="132">
        <f t="shared" si="42"/>
        <v>0</v>
      </c>
      <c r="V55" s="132">
        <f t="shared" si="42"/>
        <v>0</v>
      </c>
      <c r="W55" s="132">
        <f t="shared" si="42"/>
        <v>0</v>
      </c>
      <c r="X55" s="132">
        <f t="shared" si="42"/>
        <v>0</v>
      </c>
      <c r="Y55" s="132">
        <f t="shared" si="42"/>
        <v>0</v>
      </c>
      <c r="Z55" s="132">
        <f t="shared" si="42"/>
        <v>0</v>
      </c>
      <c r="AA55" s="132">
        <f t="shared" si="42"/>
        <v>0</v>
      </c>
      <c r="AB55" s="132">
        <f t="shared" si="42"/>
        <v>0</v>
      </c>
      <c r="AC55" s="132">
        <f t="shared" si="42"/>
        <v>0</v>
      </c>
      <c r="AD55" s="132">
        <f t="shared" si="42"/>
        <v>0</v>
      </c>
      <c r="AE55" s="132">
        <f t="shared" si="42"/>
        <v>0</v>
      </c>
      <c r="AF55" s="132">
        <f t="shared" si="42"/>
        <v>0</v>
      </c>
      <c r="AG55" s="132">
        <f t="shared" si="42"/>
        <v>0</v>
      </c>
      <c r="AH55" s="132">
        <f t="shared" si="42"/>
        <v>0</v>
      </c>
      <c r="AI55" s="132">
        <f t="shared" si="42"/>
        <v>0</v>
      </c>
      <c r="AJ55" s="132">
        <f t="shared" si="42"/>
        <v>0</v>
      </c>
      <c r="AK55" s="132">
        <f t="shared" si="42"/>
        <v>0</v>
      </c>
      <c r="AL55" s="132">
        <f t="shared" si="42"/>
        <v>0</v>
      </c>
      <c r="AM55" s="132">
        <f t="shared" si="42"/>
        <v>0</v>
      </c>
      <c r="AN55" s="84"/>
      <c r="AO55" s="83">
        <f>O55</f>
        <v>0</v>
      </c>
      <c r="AP55" s="83">
        <f>AA55</f>
        <v>0</v>
      </c>
      <c r="AQ55" s="83">
        <f>AM55</f>
        <v>0</v>
      </c>
    </row>
    <row r="56" spans="1:43" s="64" customFormat="1" ht="13.2" outlineLevel="1">
      <c r="A56" s="147" t="s">
        <v>170</v>
      </c>
      <c r="B56" s="126" t="s">
        <v>168</v>
      </c>
      <c r="C56" s="82"/>
      <c r="D56" s="133">
        <v>0.14000000000000001</v>
      </c>
      <c r="E56" s="133">
        <v>0.14000000000000001</v>
      </c>
      <c r="F56" s="133">
        <v>0.14000000000000001</v>
      </c>
      <c r="G56" s="133">
        <v>0.14000000000000001</v>
      </c>
      <c r="H56" s="133">
        <v>0.14000000000000001</v>
      </c>
      <c r="I56" s="133">
        <v>0.14000000000000001</v>
      </c>
      <c r="J56" s="133">
        <v>0.14000000000000001</v>
      </c>
      <c r="K56" s="133">
        <v>0.14000000000000001</v>
      </c>
      <c r="L56" s="133">
        <v>0.14000000000000001</v>
      </c>
      <c r="M56" s="133">
        <v>0.14000000000000001</v>
      </c>
      <c r="N56" s="133">
        <v>0.14000000000000001</v>
      </c>
      <c r="O56" s="133">
        <v>0.14000000000000001</v>
      </c>
      <c r="P56" s="133">
        <v>0.14000000000000001</v>
      </c>
      <c r="Q56" s="133">
        <v>0.14000000000000001</v>
      </c>
      <c r="R56" s="133">
        <v>0.14000000000000001</v>
      </c>
      <c r="S56" s="133">
        <v>0.14000000000000001</v>
      </c>
      <c r="T56" s="133">
        <v>0.14000000000000001</v>
      </c>
      <c r="U56" s="133">
        <v>0.14000000000000001</v>
      </c>
      <c r="V56" s="133">
        <v>0.14000000000000001</v>
      </c>
      <c r="W56" s="133">
        <v>0.14000000000000001</v>
      </c>
      <c r="X56" s="133">
        <v>0.14000000000000001</v>
      </c>
      <c r="Y56" s="133">
        <v>0.14000000000000001</v>
      </c>
      <c r="Z56" s="133">
        <v>0.14000000000000001</v>
      </c>
      <c r="AA56" s="133">
        <v>0.14000000000000001</v>
      </c>
      <c r="AB56" s="133">
        <v>0.14000000000000001</v>
      </c>
      <c r="AC56" s="133">
        <v>0.14000000000000001</v>
      </c>
      <c r="AD56" s="133">
        <v>0.14000000000000001</v>
      </c>
      <c r="AE56" s="133">
        <v>0.14000000000000001</v>
      </c>
      <c r="AF56" s="133">
        <v>0.14000000000000001</v>
      </c>
      <c r="AG56" s="133">
        <v>0.14000000000000001</v>
      </c>
      <c r="AH56" s="133">
        <v>0.14000000000000001</v>
      </c>
      <c r="AI56" s="133">
        <v>0.14000000000000001</v>
      </c>
      <c r="AJ56" s="133">
        <v>0.14000000000000001</v>
      </c>
      <c r="AK56" s="133">
        <v>0.14000000000000001</v>
      </c>
      <c r="AL56" s="133">
        <v>0.14000000000000001</v>
      </c>
      <c r="AM56" s="133">
        <v>0.14000000000000001</v>
      </c>
      <c r="AN56" s="123"/>
      <c r="AO56" s="135">
        <f>AVERAGE(D56:O56)</f>
        <v>0.14000000000000004</v>
      </c>
      <c r="AP56" s="135">
        <f>AVERAGE(P56:AA56)</f>
        <v>0.14000000000000004</v>
      </c>
      <c r="AQ56" s="135">
        <f>AVERAGE(AB56:AM56)</f>
        <v>0.14000000000000004</v>
      </c>
    </row>
    <row r="57" spans="1:43" s="64" customFormat="1" ht="13.2" outlineLevel="1">
      <c r="A57" s="147" t="s">
        <v>171</v>
      </c>
      <c r="B57" s="126" t="s">
        <v>168</v>
      </c>
      <c r="C57" s="82"/>
      <c r="D57" s="133">
        <v>0.16</v>
      </c>
      <c r="E57" s="133">
        <v>0.16</v>
      </c>
      <c r="F57" s="133">
        <v>0.16</v>
      </c>
      <c r="G57" s="133">
        <v>0.16</v>
      </c>
      <c r="H57" s="133">
        <v>0.16</v>
      </c>
      <c r="I57" s="133">
        <v>0.16</v>
      </c>
      <c r="J57" s="133">
        <v>0.16</v>
      </c>
      <c r="K57" s="133">
        <v>0.16</v>
      </c>
      <c r="L57" s="133">
        <v>0.16</v>
      </c>
      <c r="M57" s="133">
        <v>0.16</v>
      </c>
      <c r="N57" s="133">
        <v>0.16</v>
      </c>
      <c r="O57" s="133">
        <v>0.16</v>
      </c>
      <c r="P57" s="133">
        <v>0.16</v>
      </c>
      <c r="Q57" s="133">
        <v>0.16</v>
      </c>
      <c r="R57" s="133">
        <v>0.16</v>
      </c>
      <c r="S57" s="133">
        <v>0.16</v>
      </c>
      <c r="T57" s="133">
        <v>0.16</v>
      </c>
      <c r="U57" s="133">
        <v>0.16</v>
      </c>
      <c r="V57" s="133">
        <v>0.16</v>
      </c>
      <c r="W57" s="133">
        <v>0.16</v>
      </c>
      <c r="X57" s="133">
        <v>0.16</v>
      </c>
      <c r="Y57" s="133">
        <v>0.16</v>
      </c>
      <c r="Z57" s="133">
        <v>0.16</v>
      </c>
      <c r="AA57" s="133">
        <v>0.16</v>
      </c>
      <c r="AB57" s="133">
        <v>0.16</v>
      </c>
      <c r="AC57" s="133">
        <v>0.16</v>
      </c>
      <c r="AD57" s="133">
        <v>0.16</v>
      </c>
      <c r="AE57" s="133">
        <v>0.16</v>
      </c>
      <c r="AF57" s="133">
        <v>0.16</v>
      </c>
      <c r="AG57" s="133">
        <v>0.16</v>
      </c>
      <c r="AH57" s="133">
        <v>0.16</v>
      </c>
      <c r="AI57" s="133">
        <v>0.16</v>
      </c>
      <c r="AJ57" s="133">
        <v>0.16</v>
      </c>
      <c r="AK57" s="133">
        <v>0.16</v>
      </c>
      <c r="AL57" s="133">
        <v>0.16</v>
      </c>
      <c r="AM57" s="133">
        <v>0.16</v>
      </c>
      <c r="AN57" s="123"/>
      <c r="AO57" s="135">
        <f>AVERAGE(D57:O57)</f>
        <v>0.15999999999999998</v>
      </c>
      <c r="AP57" s="135">
        <f>AVERAGE(P57:AA57)</f>
        <v>0.15999999999999998</v>
      </c>
      <c r="AQ57" s="135">
        <f>AVERAGE(AB57:AM57)</f>
        <v>0.15999999999999998</v>
      </c>
    </row>
    <row r="58" spans="1:43" s="64" customFormat="1" ht="13.2" outlineLevel="1">
      <c r="A58" s="147" t="s">
        <v>214</v>
      </c>
      <c r="B58" s="126" t="s">
        <v>218</v>
      </c>
      <c r="C58" s="82"/>
      <c r="D58" s="132">
        <f t="shared" ref="D58:AM58" si="43">-(C55+D55)/2*D56/12</f>
        <v>0</v>
      </c>
      <c r="E58" s="132">
        <f t="shared" si="43"/>
        <v>0</v>
      </c>
      <c r="F58" s="132">
        <f t="shared" si="43"/>
        <v>0</v>
      </c>
      <c r="G58" s="132">
        <f t="shared" si="43"/>
        <v>0</v>
      </c>
      <c r="H58" s="132">
        <f t="shared" si="43"/>
        <v>0</v>
      </c>
      <c r="I58" s="132">
        <f t="shared" si="43"/>
        <v>0</v>
      </c>
      <c r="J58" s="132">
        <f t="shared" si="43"/>
        <v>0</v>
      </c>
      <c r="K58" s="132">
        <f t="shared" si="43"/>
        <v>0</v>
      </c>
      <c r="L58" s="132">
        <f t="shared" si="43"/>
        <v>0</v>
      </c>
      <c r="M58" s="132">
        <f t="shared" si="43"/>
        <v>0</v>
      </c>
      <c r="N58" s="132">
        <f t="shared" si="43"/>
        <v>0</v>
      </c>
      <c r="O58" s="132">
        <f t="shared" si="43"/>
        <v>0</v>
      </c>
      <c r="P58" s="132">
        <f t="shared" si="43"/>
        <v>0</v>
      </c>
      <c r="Q58" s="132">
        <f t="shared" si="43"/>
        <v>0</v>
      </c>
      <c r="R58" s="132">
        <f t="shared" si="43"/>
        <v>0</v>
      </c>
      <c r="S58" s="132">
        <f t="shared" si="43"/>
        <v>0</v>
      </c>
      <c r="T58" s="132">
        <f t="shared" si="43"/>
        <v>0</v>
      </c>
      <c r="U58" s="132">
        <f t="shared" si="43"/>
        <v>0</v>
      </c>
      <c r="V58" s="132">
        <f t="shared" si="43"/>
        <v>0</v>
      </c>
      <c r="W58" s="132">
        <f t="shared" si="43"/>
        <v>0</v>
      </c>
      <c r="X58" s="132">
        <f t="shared" si="43"/>
        <v>0</v>
      </c>
      <c r="Y58" s="132">
        <f t="shared" si="43"/>
        <v>0</v>
      </c>
      <c r="Z58" s="132">
        <f t="shared" si="43"/>
        <v>0</v>
      </c>
      <c r="AA58" s="132">
        <f t="shared" si="43"/>
        <v>0</v>
      </c>
      <c r="AB58" s="132">
        <f t="shared" si="43"/>
        <v>0</v>
      </c>
      <c r="AC58" s="132">
        <f t="shared" si="43"/>
        <v>0</v>
      </c>
      <c r="AD58" s="132">
        <f t="shared" si="43"/>
        <v>0</v>
      </c>
      <c r="AE58" s="132">
        <f t="shared" si="43"/>
        <v>0</v>
      </c>
      <c r="AF58" s="132">
        <f t="shared" si="43"/>
        <v>0</v>
      </c>
      <c r="AG58" s="132">
        <f t="shared" si="43"/>
        <v>0</v>
      </c>
      <c r="AH58" s="132">
        <f t="shared" si="43"/>
        <v>0</v>
      </c>
      <c r="AI58" s="132">
        <f t="shared" si="43"/>
        <v>0</v>
      </c>
      <c r="AJ58" s="132">
        <f t="shared" si="43"/>
        <v>0</v>
      </c>
      <c r="AK58" s="132">
        <f t="shared" si="43"/>
        <v>0</v>
      </c>
      <c r="AL58" s="132">
        <f t="shared" si="43"/>
        <v>0</v>
      </c>
      <c r="AM58" s="132">
        <f t="shared" si="43"/>
        <v>0</v>
      </c>
      <c r="AN58" s="123"/>
      <c r="AO58" s="83">
        <f>SUM(D58:O58)</f>
        <v>0</v>
      </c>
      <c r="AP58" s="83">
        <f>SUM(P58:AA58)</f>
        <v>0</v>
      </c>
      <c r="AQ58" s="83">
        <f>SUM(AB58:AM58)</f>
        <v>0</v>
      </c>
    </row>
    <row r="59" spans="1:43" s="64" customFormat="1" ht="13.2" outlineLevel="1">
      <c r="A59" s="147" t="s">
        <v>215</v>
      </c>
      <c r="B59" s="126" t="s">
        <v>218</v>
      </c>
      <c r="C59" s="82"/>
      <c r="D59" s="132">
        <f t="shared" ref="D59:AM59" si="44">(C55+D55)/2*D57/12</f>
        <v>0</v>
      </c>
      <c r="E59" s="132">
        <f t="shared" si="44"/>
        <v>0</v>
      </c>
      <c r="F59" s="132">
        <f t="shared" si="44"/>
        <v>0</v>
      </c>
      <c r="G59" s="132">
        <f t="shared" si="44"/>
        <v>0</v>
      </c>
      <c r="H59" s="132">
        <f t="shared" si="44"/>
        <v>0</v>
      </c>
      <c r="I59" s="132">
        <f t="shared" si="44"/>
        <v>0</v>
      </c>
      <c r="J59" s="132">
        <f t="shared" si="44"/>
        <v>0</v>
      </c>
      <c r="K59" s="132">
        <f t="shared" si="44"/>
        <v>0</v>
      </c>
      <c r="L59" s="132">
        <f t="shared" si="44"/>
        <v>0</v>
      </c>
      <c r="M59" s="132">
        <f t="shared" si="44"/>
        <v>0</v>
      </c>
      <c r="N59" s="132">
        <f t="shared" si="44"/>
        <v>0</v>
      </c>
      <c r="O59" s="132">
        <f t="shared" si="44"/>
        <v>0</v>
      </c>
      <c r="P59" s="132">
        <f t="shared" si="44"/>
        <v>0</v>
      </c>
      <c r="Q59" s="132">
        <f t="shared" si="44"/>
        <v>0</v>
      </c>
      <c r="R59" s="132">
        <f t="shared" si="44"/>
        <v>0</v>
      </c>
      <c r="S59" s="132">
        <f t="shared" si="44"/>
        <v>0</v>
      </c>
      <c r="T59" s="132">
        <f t="shared" si="44"/>
        <v>0</v>
      </c>
      <c r="U59" s="132">
        <f t="shared" si="44"/>
        <v>0</v>
      </c>
      <c r="V59" s="132">
        <f t="shared" si="44"/>
        <v>0</v>
      </c>
      <c r="W59" s="132">
        <f t="shared" si="44"/>
        <v>0</v>
      </c>
      <c r="X59" s="132">
        <f t="shared" si="44"/>
        <v>0</v>
      </c>
      <c r="Y59" s="132">
        <f t="shared" si="44"/>
        <v>0</v>
      </c>
      <c r="Z59" s="132">
        <f t="shared" si="44"/>
        <v>0</v>
      </c>
      <c r="AA59" s="132">
        <f t="shared" si="44"/>
        <v>0</v>
      </c>
      <c r="AB59" s="132">
        <f t="shared" si="44"/>
        <v>0</v>
      </c>
      <c r="AC59" s="132">
        <f t="shared" si="44"/>
        <v>0</v>
      </c>
      <c r="AD59" s="132">
        <f t="shared" si="44"/>
        <v>0</v>
      </c>
      <c r="AE59" s="132">
        <f t="shared" si="44"/>
        <v>0</v>
      </c>
      <c r="AF59" s="132">
        <f t="shared" si="44"/>
        <v>0</v>
      </c>
      <c r="AG59" s="132">
        <f t="shared" si="44"/>
        <v>0</v>
      </c>
      <c r="AH59" s="132">
        <f t="shared" si="44"/>
        <v>0</v>
      </c>
      <c r="AI59" s="132">
        <f t="shared" si="44"/>
        <v>0</v>
      </c>
      <c r="AJ59" s="132">
        <f t="shared" si="44"/>
        <v>0</v>
      </c>
      <c r="AK59" s="132">
        <f t="shared" si="44"/>
        <v>0</v>
      </c>
      <c r="AL59" s="132">
        <f t="shared" si="44"/>
        <v>0</v>
      </c>
      <c r="AM59" s="132">
        <f t="shared" si="44"/>
        <v>0</v>
      </c>
      <c r="AN59" s="123"/>
      <c r="AO59" s="83">
        <f>SUM(D59:O59)</f>
        <v>0</v>
      </c>
      <c r="AP59" s="83">
        <f>SUM(P59:AA59)</f>
        <v>0</v>
      </c>
      <c r="AQ59" s="83">
        <f>SUM(AB59:AM59)</f>
        <v>0</v>
      </c>
    </row>
    <row r="60" spans="1:43" s="64" customFormat="1" ht="13.2" outlineLevel="1">
      <c r="A60" s="147" t="s">
        <v>201</v>
      </c>
      <c r="B60" s="126" t="s">
        <v>218</v>
      </c>
      <c r="C60" s="82"/>
      <c r="D60" s="131">
        <f t="shared" ref="D60:AM60" si="45">SUM(D58:D59)</f>
        <v>0</v>
      </c>
      <c r="E60" s="131">
        <f t="shared" si="45"/>
        <v>0</v>
      </c>
      <c r="F60" s="131">
        <f t="shared" si="45"/>
        <v>0</v>
      </c>
      <c r="G60" s="131">
        <f t="shared" si="45"/>
        <v>0</v>
      </c>
      <c r="H60" s="131">
        <f t="shared" si="45"/>
        <v>0</v>
      </c>
      <c r="I60" s="131">
        <f t="shared" si="45"/>
        <v>0</v>
      </c>
      <c r="J60" s="131">
        <f t="shared" si="45"/>
        <v>0</v>
      </c>
      <c r="K60" s="131">
        <f t="shared" si="45"/>
        <v>0</v>
      </c>
      <c r="L60" s="131">
        <f t="shared" si="45"/>
        <v>0</v>
      </c>
      <c r="M60" s="131">
        <f t="shared" si="45"/>
        <v>0</v>
      </c>
      <c r="N60" s="131">
        <f t="shared" si="45"/>
        <v>0</v>
      </c>
      <c r="O60" s="131">
        <f t="shared" si="45"/>
        <v>0</v>
      </c>
      <c r="P60" s="131">
        <f t="shared" si="45"/>
        <v>0</v>
      </c>
      <c r="Q60" s="131">
        <f t="shared" si="45"/>
        <v>0</v>
      </c>
      <c r="R60" s="131">
        <f t="shared" si="45"/>
        <v>0</v>
      </c>
      <c r="S60" s="131">
        <f t="shared" si="45"/>
        <v>0</v>
      </c>
      <c r="T60" s="131">
        <f t="shared" si="45"/>
        <v>0</v>
      </c>
      <c r="U60" s="131">
        <f t="shared" si="45"/>
        <v>0</v>
      </c>
      <c r="V60" s="131">
        <f t="shared" si="45"/>
        <v>0</v>
      </c>
      <c r="W60" s="131">
        <f t="shared" si="45"/>
        <v>0</v>
      </c>
      <c r="X60" s="131">
        <f t="shared" si="45"/>
        <v>0</v>
      </c>
      <c r="Y60" s="131">
        <f t="shared" si="45"/>
        <v>0</v>
      </c>
      <c r="Z60" s="131">
        <f t="shared" si="45"/>
        <v>0</v>
      </c>
      <c r="AA60" s="131">
        <f t="shared" si="45"/>
        <v>0</v>
      </c>
      <c r="AB60" s="131">
        <f t="shared" si="45"/>
        <v>0</v>
      </c>
      <c r="AC60" s="131">
        <f t="shared" si="45"/>
        <v>0</v>
      </c>
      <c r="AD60" s="131">
        <f t="shared" si="45"/>
        <v>0</v>
      </c>
      <c r="AE60" s="131">
        <f t="shared" si="45"/>
        <v>0</v>
      </c>
      <c r="AF60" s="131">
        <f t="shared" si="45"/>
        <v>0</v>
      </c>
      <c r="AG60" s="131">
        <f t="shared" si="45"/>
        <v>0</v>
      </c>
      <c r="AH60" s="131">
        <f t="shared" si="45"/>
        <v>0</v>
      </c>
      <c r="AI60" s="131">
        <f t="shared" si="45"/>
        <v>0</v>
      </c>
      <c r="AJ60" s="131">
        <f t="shared" si="45"/>
        <v>0</v>
      </c>
      <c r="AK60" s="131">
        <f t="shared" si="45"/>
        <v>0</v>
      </c>
      <c r="AL60" s="131">
        <f t="shared" si="45"/>
        <v>0</v>
      </c>
      <c r="AM60" s="131">
        <f t="shared" si="45"/>
        <v>0</v>
      </c>
      <c r="AN60" s="123"/>
      <c r="AO60" s="83">
        <f>SUM(D60:O60)</f>
        <v>0</v>
      </c>
      <c r="AP60" s="83">
        <f>SUM(P60:AA60)</f>
        <v>0</v>
      </c>
      <c r="AQ60" s="83">
        <f>SUM(AB60:AM60)</f>
        <v>0</v>
      </c>
    </row>
    <row r="61" spans="1:43" outlineLevel="1">
      <c r="A61" s="145" t="s">
        <v>208</v>
      </c>
    </row>
    <row r="62" spans="1:43" s="64" customFormat="1" ht="13.2" outlineLevel="1">
      <c r="A62" s="147" t="s">
        <v>217</v>
      </c>
      <c r="B62" s="122" t="s">
        <v>158</v>
      </c>
      <c r="C62" s="125"/>
      <c r="D62" s="89">
        <f>C62+D64</f>
        <v>0</v>
      </c>
      <c r="E62" s="89">
        <f>D62+E64</f>
        <v>0</v>
      </c>
      <c r="F62" s="89">
        <f t="shared" ref="F62:AM62" si="46">E62+F64</f>
        <v>0</v>
      </c>
      <c r="G62" s="89">
        <f t="shared" si="46"/>
        <v>0</v>
      </c>
      <c r="H62" s="89">
        <f t="shared" si="46"/>
        <v>0</v>
      </c>
      <c r="I62" s="89">
        <f t="shared" si="46"/>
        <v>0</v>
      </c>
      <c r="J62" s="89">
        <f t="shared" si="46"/>
        <v>0</v>
      </c>
      <c r="K62" s="89">
        <f t="shared" si="46"/>
        <v>0</v>
      </c>
      <c r="L62" s="89">
        <f t="shared" si="46"/>
        <v>0</v>
      </c>
      <c r="M62" s="89">
        <f t="shared" si="46"/>
        <v>0</v>
      </c>
      <c r="N62" s="89">
        <f t="shared" si="46"/>
        <v>0</v>
      </c>
      <c r="O62" s="89">
        <f t="shared" si="46"/>
        <v>0</v>
      </c>
      <c r="P62" s="89">
        <f t="shared" si="46"/>
        <v>0</v>
      </c>
      <c r="Q62" s="89">
        <f t="shared" si="46"/>
        <v>0</v>
      </c>
      <c r="R62" s="89">
        <f t="shared" si="46"/>
        <v>0</v>
      </c>
      <c r="S62" s="89">
        <f t="shared" si="46"/>
        <v>0</v>
      </c>
      <c r="T62" s="89">
        <f t="shared" si="46"/>
        <v>0</v>
      </c>
      <c r="U62" s="89">
        <f t="shared" si="46"/>
        <v>0</v>
      </c>
      <c r="V62" s="89">
        <f t="shared" si="46"/>
        <v>0</v>
      </c>
      <c r="W62" s="89">
        <f t="shared" si="46"/>
        <v>0</v>
      </c>
      <c r="X62" s="89">
        <f t="shared" si="46"/>
        <v>0</v>
      </c>
      <c r="Y62" s="89">
        <f t="shared" si="46"/>
        <v>0</v>
      </c>
      <c r="Z62" s="89">
        <f t="shared" si="46"/>
        <v>0</v>
      </c>
      <c r="AA62" s="89">
        <f t="shared" si="46"/>
        <v>0</v>
      </c>
      <c r="AB62" s="89">
        <f t="shared" si="46"/>
        <v>0</v>
      </c>
      <c r="AC62" s="89">
        <f t="shared" si="46"/>
        <v>0</v>
      </c>
      <c r="AD62" s="89">
        <f t="shared" si="46"/>
        <v>0</v>
      </c>
      <c r="AE62" s="89">
        <f t="shared" si="46"/>
        <v>0</v>
      </c>
      <c r="AF62" s="89">
        <f t="shared" si="46"/>
        <v>0</v>
      </c>
      <c r="AG62" s="89">
        <f t="shared" si="46"/>
        <v>0</v>
      </c>
      <c r="AH62" s="89">
        <f t="shared" si="46"/>
        <v>0</v>
      </c>
      <c r="AI62" s="89">
        <f t="shared" si="46"/>
        <v>0</v>
      </c>
      <c r="AJ62" s="89">
        <f t="shared" si="46"/>
        <v>0</v>
      </c>
      <c r="AK62" s="89">
        <f t="shared" si="46"/>
        <v>0</v>
      </c>
      <c r="AL62" s="89">
        <f t="shared" si="46"/>
        <v>0</v>
      </c>
      <c r="AM62" s="89">
        <f t="shared" si="46"/>
        <v>0</v>
      </c>
      <c r="AN62" s="123"/>
      <c r="AO62" s="83">
        <f>AVERAGE(D62:O62)</f>
        <v>0</v>
      </c>
      <c r="AP62" s="83">
        <f>AVERAGE(P62:AA62)</f>
        <v>0</v>
      </c>
      <c r="AQ62" s="83">
        <f>AVERAGE(AB62:AM62)</f>
        <v>0</v>
      </c>
    </row>
    <row r="63" spans="1:43" s="64" customFormat="1" ht="13.2" outlineLevel="1">
      <c r="A63" s="147" t="s">
        <v>216</v>
      </c>
      <c r="B63" s="122" t="s">
        <v>158</v>
      </c>
      <c r="C63" s="82"/>
      <c r="D63" s="133">
        <v>0.01</v>
      </c>
      <c r="E63" s="133">
        <v>0.01</v>
      </c>
      <c r="F63" s="133">
        <v>0.01</v>
      </c>
      <c r="G63" s="133">
        <v>0.01</v>
      </c>
      <c r="H63" s="133">
        <v>0.01</v>
      </c>
      <c r="I63" s="133">
        <v>0.01</v>
      </c>
      <c r="J63" s="133">
        <v>0.01</v>
      </c>
      <c r="K63" s="133">
        <v>0.01</v>
      </c>
      <c r="L63" s="133">
        <v>0.01</v>
      </c>
      <c r="M63" s="133">
        <v>0.01</v>
      </c>
      <c r="N63" s="133">
        <v>0.01</v>
      </c>
      <c r="O63" s="133">
        <v>0.01</v>
      </c>
      <c r="P63" s="133">
        <v>0.01</v>
      </c>
      <c r="Q63" s="133">
        <v>0.01</v>
      </c>
      <c r="R63" s="133">
        <v>0.01</v>
      </c>
      <c r="S63" s="133">
        <v>0.01</v>
      </c>
      <c r="T63" s="133">
        <v>0.01</v>
      </c>
      <c r="U63" s="133">
        <v>0.01</v>
      </c>
      <c r="V63" s="133">
        <v>0.01</v>
      </c>
      <c r="W63" s="133">
        <v>0.01</v>
      </c>
      <c r="X63" s="133">
        <v>0.01</v>
      </c>
      <c r="Y63" s="133">
        <v>0.01</v>
      </c>
      <c r="Z63" s="133">
        <v>0.01</v>
      </c>
      <c r="AA63" s="133">
        <v>0.01</v>
      </c>
      <c r="AB63" s="133">
        <v>0.01</v>
      </c>
      <c r="AC63" s="133">
        <v>0.01</v>
      </c>
      <c r="AD63" s="133">
        <v>0.01</v>
      </c>
      <c r="AE63" s="133">
        <v>0.01</v>
      </c>
      <c r="AF63" s="133">
        <v>0.01</v>
      </c>
      <c r="AG63" s="133">
        <v>0.01</v>
      </c>
      <c r="AH63" s="133">
        <v>0.01</v>
      </c>
      <c r="AI63" s="133">
        <v>0.01</v>
      </c>
      <c r="AJ63" s="133">
        <v>0.01</v>
      </c>
      <c r="AK63" s="133">
        <v>0.01</v>
      </c>
      <c r="AL63" s="133">
        <v>0.01</v>
      </c>
      <c r="AM63" s="133">
        <v>0.01</v>
      </c>
      <c r="AN63" s="123"/>
      <c r="AO63" s="83">
        <f>O63</f>
        <v>0.01</v>
      </c>
      <c r="AP63" s="83">
        <f>AA63</f>
        <v>0.01</v>
      </c>
      <c r="AQ63" s="83">
        <f>AM63</f>
        <v>0.01</v>
      </c>
    </row>
    <row r="64" spans="1:43" s="64" customFormat="1" ht="13.2" outlineLevel="1">
      <c r="A64" s="147" t="s">
        <v>209</v>
      </c>
      <c r="B64" s="122" t="s">
        <v>158</v>
      </c>
      <c r="C64" s="82"/>
      <c r="D64" s="89">
        <f>INT(C62*D63)</f>
        <v>0</v>
      </c>
      <c r="E64" s="89">
        <f>INT(D62*E63)</f>
        <v>0</v>
      </c>
      <c r="F64" s="89">
        <f t="shared" ref="F64:AM64" si="47">INT(E62*F63)</f>
        <v>0</v>
      </c>
      <c r="G64" s="89">
        <f t="shared" si="47"/>
        <v>0</v>
      </c>
      <c r="H64" s="89">
        <f t="shared" si="47"/>
        <v>0</v>
      </c>
      <c r="I64" s="89">
        <f t="shared" si="47"/>
        <v>0</v>
      </c>
      <c r="J64" s="89">
        <f t="shared" si="47"/>
        <v>0</v>
      </c>
      <c r="K64" s="89">
        <f t="shared" si="47"/>
        <v>0</v>
      </c>
      <c r="L64" s="89">
        <f t="shared" si="47"/>
        <v>0</v>
      </c>
      <c r="M64" s="89">
        <f t="shared" si="47"/>
        <v>0</v>
      </c>
      <c r="N64" s="89">
        <f t="shared" si="47"/>
        <v>0</v>
      </c>
      <c r="O64" s="89">
        <f t="shared" si="47"/>
        <v>0</v>
      </c>
      <c r="P64" s="89">
        <f t="shared" si="47"/>
        <v>0</v>
      </c>
      <c r="Q64" s="89">
        <f t="shared" si="47"/>
        <v>0</v>
      </c>
      <c r="R64" s="89">
        <f t="shared" si="47"/>
        <v>0</v>
      </c>
      <c r="S64" s="89">
        <f t="shared" si="47"/>
        <v>0</v>
      </c>
      <c r="T64" s="89">
        <f t="shared" si="47"/>
        <v>0</v>
      </c>
      <c r="U64" s="89">
        <f t="shared" si="47"/>
        <v>0</v>
      </c>
      <c r="V64" s="89">
        <f t="shared" si="47"/>
        <v>0</v>
      </c>
      <c r="W64" s="89">
        <f t="shared" si="47"/>
        <v>0</v>
      </c>
      <c r="X64" s="89">
        <f t="shared" si="47"/>
        <v>0</v>
      </c>
      <c r="Y64" s="89">
        <f t="shared" si="47"/>
        <v>0</v>
      </c>
      <c r="Z64" s="89">
        <f t="shared" si="47"/>
        <v>0</v>
      </c>
      <c r="AA64" s="89">
        <f t="shared" si="47"/>
        <v>0</v>
      </c>
      <c r="AB64" s="89">
        <f t="shared" si="47"/>
        <v>0</v>
      </c>
      <c r="AC64" s="89">
        <f t="shared" si="47"/>
        <v>0</v>
      </c>
      <c r="AD64" s="89">
        <f t="shared" si="47"/>
        <v>0</v>
      </c>
      <c r="AE64" s="89">
        <f t="shared" si="47"/>
        <v>0</v>
      </c>
      <c r="AF64" s="89">
        <f t="shared" si="47"/>
        <v>0</v>
      </c>
      <c r="AG64" s="89">
        <f t="shared" si="47"/>
        <v>0</v>
      </c>
      <c r="AH64" s="89">
        <f t="shared" si="47"/>
        <v>0</v>
      </c>
      <c r="AI64" s="89">
        <f t="shared" si="47"/>
        <v>0</v>
      </c>
      <c r="AJ64" s="89">
        <f t="shared" si="47"/>
        <v>0</v>
      </c>
      <c r="AK64" s="89">
        <f t="shared" si="47"/>
        <v>0</v>
      </c>
      <c r="AL64" s="89">
        <f t="shared" si="47"/>
        <v>0</v>
      </c>
      <c r="AM64" s="89">
        <f t="shared" si="47"/>
        <v>0</v>
      </c>
      <c r="AN64" s="123"/>
      <c r="AO64" s="83">
        <f>SUM(D64:O64)</f>
        <v>0</v>
      </c>
      <c r="AP64" s="83">
        <f>SUM(P64:AA64)</f>
        <v>0</v>
      </c>
      <c r="AQ64" s="83">
        <f>SUM(AB64:AM64)</f>
        <v>0</v>
      </c>
    </row>
    <row r="65" spans="1:43" s="64" customFormat="1" ht="13.2" outlineLevel="1">
      <c r="A65" s="147" t="s">
        <v>219</v>
      </c>
      <c r="B65" s="126" t="s">
        <v>220</v>
      </c>
      <c r="C65" s="82"/>
      <c r="D65" s="125">
        <v>50</v>
      </c>
      <c r="E65" s="125">
        <v>50</v>
      </c>
      <c r="F65" s="125">
        <v>50</v>
      </c>
      <c r="G65" s="125">
        <v>50</v>
      </c>
      <c r="H65" s="125">
        <v>50</v>
      </c>
      <c r="I65" s="125">
        <v>50</v>
      </c>
      <c r="J65" s="125">
        <v>50</v>
      </c>
      <c r="K65" s="125">
        <v>50</v>
      </c>
      <c r="L65" s="125">
        <v>50</v>
      </c>
      <c r="M65" s="125">
        <v>50</v>
      </c>
      <c r="N65" s="125">
        <v>50</v>
      </c>
      <c r="O65" s="125">
        <v>50</v>
      </c>
      <c r="P65" s="125">
        <v>50</v>
      </c>
      <c r="Q65" s="125">
        <v>50</v>
      </c>
      <c r="R65" s="125">
        <v>50</v>
      </c>
      <c r="S65" s="125">
        <v>50</v>
      </c>
      <c r="T65" s="125">
        <v>50</v>
      </c>
      <c r="U65" s="125">
        <v>50</v>
      </c>
      <c r="V65" s="125">
        <v>50</v>
      </c>
      <c r="W65" s="125">
        <v>50</v>
      </c>
      <c r="X65" s="125">
        <v>50</v>
      </c>
      <c r="Y65" s="125">
        <v>50</v>
      </c>
      <c r="Z65" s="125">
        <v>50</v>
      </c>
      <c r="AA65" s="125">
        <v>50</v>
      </c>
      <c r="AB65" s="125">
        <v>50</v>
      </c>
      <c r="AC65" s="125">
        <v>50</v>
      </c>
      <c r="AD65" s="125">
        <v>50</v>
      </c>
      <c r="AE65" s="125">
        <v>50</v>
      </c>
      <c r="AF65" s="125">
        <v>50</v>
      </c>
      <c r="AG65" s="125">
        <v>50</v>
      </c>
      <c r="AH65" s="125">
        <v>50</v>
      </c>
      <c r="AI65" s="125">
        <v>50</v>
      </c>
      <c r="AJ65" s="125">
        <v>50</v>
      </c>
      <c r="AK65" s="125">
        <v>50</v>
      </c>
      <c r="AL65" s="125">
        <v>50</v>
      </c>
      <c r="AM65" s="125">
        <v>50</v>
      </c>
      <c r="AN65" s="123"/>
      <c r="AO65" s="83">
        <f>AVERAGE(D65:O65)</f>
        <v>50</v>
      </c>
      <c r="AP65" s="83">
        <f>AVERAGE(P65:AA65)</f>
        <v>50</v>
      </c>
      <c r="AQ65" s="83">
        <f>AVERAGE(AB65:AM65)</f>
        <v>50</v>
      </c>
    </row>
    <row r="66" spans="1:43" s="64" customFormat="1" ht="13.2" outlineLevel="1">
      <c r="A66" s="147" t="s">
        <v>210</v>
      </c>
      <c r="B66" s="126" t="s">
        <v>220</v>
      </c>
      <c r="C66" s="82"/>
      <c r="D66" s="89">
        <f>D64*D65</f>
        <v>0</v>
      </c>
      <c r="E66" s="89">
        <f>E64*E65</f>
        <v>0</v>
      </c>
      <c r="F66" s="89">
        <f t="shared" ref="F66:AM66" si="48">F64*F65</f>
        <v>0</v>
      </c>
      <c r="G66" s="89">
        <f t="shared" si="48"/>
        <v>0</v>
      </c>
      <c r="H66" s="89">
        <f t="shared" si="48"/>
        <v>0</v>
      </c>
      <c r="I66" s="89">
        <f t="shared" si="48"/>
        <v>0</v>
      </c>
      <c r="J66" s="89">
        <f t="shared" si="48"/>
        <v>0</v>
      </c>
      <c r="K66" s="89">
        <f t="shared" si="48"/>
        <v>0</v>
      </c>
      <c r="L66" s="89">
        <f t="shared" si="48"/>
        <v>0</v>
      </c>
      <c r="M66" s="89">
        <f t="shared" si="48"/>
        <v>0</v>
      </c>
      <c r="N66" s="89">
        <f t="shared" si="48"/>
        <v>0</v>
      </c>
      <c r="O66" s="89">
        <f t="shared" si="48"/>
        <v>0</v>
      </c>
      <c r="P66" s="89">
        <f t="shared" si="48"/>
        <v>0</v>
      </c>
      <c r="Q66" s="89">
        <f t="shared" si="48"/>
        <v>0</v>
      </c>
      <c r="R66" s="89">
        <f t="shared" si="48"/>
        <v>0</v>
      </c>
      <c r="S66" s="89">
        <f t="shared" si="48"/>
        <v>0</v>
      </c>
      <c r="T66" s="89">
        <f t="shared" si="48"/>
        <v>0</v>
      </c>
      <c r="U66" s="89">
        <f t="shared" si="48"/>
        <v>0</v>
      </c>
      <c r="V66" s="89">
        <f t="shared" si="48"/>
        <v>0</v>
      </c>
      <c r="W66" s="89">
        <f t="shared" si="48"/>
        <v>0</v>
      </c>
      <c r="X66" s="89">
        <f t="shared" si="48"/>
        <v>0</v>
      </c>
      <c r="Y66" s="89">
        <f t="shared" si="48"/>
        <v>0</v>
      </c>
      <c r="Z66" s="89">
        <f t="shared" si="48"/>
        <v>0</v>
      </c>
      <c r="AA66" s="89">
        <f t="shared" si="48"/>
        <v>0</v>
      </c>
      <c r="AB66" s="89">
        <f t="shared" si="48"/>
        <v>0</v>
      </c>
      <c r="AC66" s="89">
        <f t="shared" si="48"/>
        <v>0</v>
      </c>
      <c r="AD66" s="89">
        <f t="shared" si="48"/>
        <v>0</v>
      </c>
      <c r="AE66" s="89">
        <f t="shared" si="48"/>
        <v>0</v>
      </c>
      <c r="AF66" s="89">
        <f t="shared" si="48"/>
        <v>0</v>
      </c>
      <c r="AG66" s="89">
        <f t="shared" si="48"/>
        <v>0</v>
      </c>
      <c r="AH66" s="89">
        <f t="shared" si="48"/>
        <v>0</v>
      </c>
      <c r="AI66" s="89">
        <f t="shared" si="48"/>
        <v>0</v>
      </c>
      <c r="AJ66" s="89">
        <f t="shared" si="48"/>
        <v>0</v>
      </c>
      <c r="AK66" s="89">
        <f t="shared" si="48"/>
        <v>0</v>
      </c>
      <c r="AL66" s="89">
        <f t="shared" si="48"/>
        <v>0</v>
      </c>
      <c r="AM66" s="89">
        <f t="shared" si="48"/>
        <v>0</v>
      </c>
      <c r="AN66" s="123"/>
      <c r="AO66" s="83">
        <f>SUM(D66:O66)</f>
        <v>0</v>
      </c>
      <c r="AP66" s="83">
        <f>SUM(P66:AA66)</f>
        <v>0</v>
      </c>
      <c r="AQ66" s="83">
        <f>SUM(AB66:AM66)</f>
        <v>0</v>
      </c>
    </row>
    <row r="67" spans="1:43" s="64" customFormat="1" ht="13.2" outlineLevel="1">
      <c r="A67" s="147" t="s">
        <v>211</v>
      </c>
      <c r="B67" s="126" t="s">
        <v>220</v>
      </c>
      <c r="C67" s="82"/>
      <c r="D67" s="89"/>
      <c r="E67" s="89">
        <f t="shared" ref="E67:AM67" si="49">-D73/2</f>
        <v>0</v>
      </c>
      <c r="F67" s="89">
        <f t="shared" si="49"/>
        <v>0</v>
      </c>
      <c r="G67" s="89">
        <f t="shared" si="49"/>
        <v>0</v>
      </c>
      <c r="H67" s="89">
        <f t="shared" si="49"/>
        <v>0</v>
      </c>
      <c r="I67" s="89">
        <f t="shared" si="49"/>
        <v>0</v>
      </c>
      <c r="J67" s="89">
        <f t="shared" si="49"/>
        <v>0</v>
      </c>
      <c r="K67" s="89">
        <f t="shared" si="49"/>
        <v>0</v>
      </c>
      <c r="L67" s="89">
        <f t="shared" si="49"/>
        <v>0</v>
      </c>
      <c r="M67" s="89">
        <f t="shared" si="49"/>
        <v>0</v>
      </c>
      <c r="N67" s="89">
        <f t="shared" si="49"/>
        <v>0</v>
      </c>
      <c r="O67" s="89">
        <f t="shared" si="49"/>
        <v>0</v>
      </c>
      <c r="P67" s="89">
        <f t="shared" si="49"/>
        <v>0</v>
      </c>
      <c r="Q67" s="89">
        <f t="shared" si="49"/>
        <v>0</v>
      </c>
      <c r="R67" s="89">
        <f t="shared" si="49"/>
        <v>0</v>
      </c>
      <c r="S67" s="89">
        <f t="shared" si="49"/>
        <v>0</v>
      </c>
      <c r="T67" s="89">
        <f t="shared" si="49"/>
        <v>0</v>
      </c>
      <c r="U67" s="89">
        <f t="shared" si="49"/>
        <v>0</v>
      </c>
      <c r="V67" s="89">
        <f t="shared" si="49"/>
        <v>0</v>
      </c>
      <c r="W67" s="89">
        <f t="shared" si="49"/>
        <v>0</v>
      </c>
      <c r="X67" s="89">
        <f t="shared" si="49"/>
        <v>0</v>
      </c>
      <c r="Y67" s="89">
        <f t="shared" si="49"/>
        <v>0</v>
      </c>
      <c r="Z67" s="89">
        <f t="shared" si="49"/>
        <v>0</v>
      </c>
      <c r="AA67" s="89">
        <f t="shared" si="49"/>
        <v>0</v>
      </c>
      <c r="AB67" s="89">
        <f t="shared" si="49"/>
        <v>0</v>
      </c>
      <c r="AC67" s="89">
        <f t="shared" si="49"/>
        <v>0</v>
      </c>
      <c r="AD67" s="89">
        <f t="shared" si="49"/>
        <v>0</v>
      </c>
      <c r="AE67" s="89">
        <f t="shared" si="49"/>
        <v>0</v>
      </c>
      <c r="AF67" s="89">
        <f t="shared" si="49"/>
        <v>0</v>
      </c>
      <c r="AG67" s="89">
        <f t="shared" si="49"/>
        <v>0</v>
      </c>
      <c r="AH67" s="89">
        <f t="shared" si="49"/>
        <v>0</v>
      </c>
      <c r="AI67" s="89">
        <f t="shared" si="49"/>
        <v>0</v>
      </c>
      <c r="AJ67" s="89">
        <f t="shared" si="49"/>
        <v>0</v>
      </c>
      <c r="AK67" s="89">
        <f t="shared" si="49"/>
        <v>0</v>
      </c>
      <c r="AL67" s="89">
        <f t="shared" si="49"/>
        <v>0</v>
      </c>
      <c r="AM67" s="89">
        <f t="shared" si="49"/>
        <v>0</v>
      </c>
      <c r="AN67" s="123"/>
      <c r="AO67" s="83">
        <f>SUM(D67:O67)</f>
        <v>0</v>
      </c>
      <c r="AP67" s="83">
        <f>SUM(P67:AA67)</f>
        <v>0</v>
      </c>
      <c r="AQ67" s="83">
        <f>SUM(AB67:AM67)</f>
        <v>0</v>
      </c>
    </row>
    <row r="68" spans="1:43" s="130" customFormat="1" ht="13.2" outlineLevel="1">
      <c r="A68" s="147" t="s">
        <v>163</v>
      </c>
      <c r="B68" s="126" t="s">
        <v>164</v>
      </c>
      <c r="C68" s="127"/>
      <c r="D68" s="125">
        <v>12</v>
      </c>
      <c r="E68" s="125">
        <v>12</v>
      </c>
      <c r="F68" s="125">
        <v>12</v>
      </c>
      <c r="G68" s="125">
        <v>12</v>
      </c>
      <c r="H68" s="125">
        <v>12</v>
      </c>
      <c r="I68" s="125">
        <v>12</v>
      </c>
      <c r="J68" s="125">
        <v>12</v>
      </c>
      <c r="K68" s="125">
        <v>12</v>
      </c>
      <c r="L68" s="125">
        <v>12</v>
      </c>
      <c r="M68" s="125">
        <v>12</v>
      </c>
      <c r="N68" s="125">
        <v>12</v>
      </c>
      <c r="O68" s="125">
        <v>12</v>
      </c>
      <c r="P68" s="125">
        <v>12</v>
      </c>
      <c r="Q68" s="125">
        <v>12</v>
      </c>
      <c r="R68" s="125">
        <v>12</v>
      </c>
      <c r="S68" s="125">
        <v>12</v>
      </c>
      <c r="T68" s="125">
        <v>12</v>
      </c>
      <c r="U68" s="125">
        <v>12</v>
      </c>
      <c r="V68" s="125">
        <v>12</v>
      </c>
      <c r="W68" s="125">
        <v>12</v>
      </c>
      <c r="X68" s="125">
        <v>12</v>
      </c>
      <c r="Y68" s="125">
        <v>12</v>
      </c>
      <c r="Z68" s="125">
        <v>12</v>
      </c>
      <c r="AA68" s="125">
        <v>12</v>
      </c>
      <c r="AB68" s="125">
        <v>12</v>
      </c>
      <c r="AC68" s="125">
        <v>12</v>
      </c>
      <c r="AD68" s="125">
        <v>12</v>
      </c>
      <c r="AE68" s="125">
        <v>12</v>
      </c>
      <c r="AF68" s="125">
        <v>12</v>
      </c>
      <c r="AG68" s="125">
        <v>12</v>
      </c>
      <c r="AH68" s="125">
        <v>12</v>
      </c>
      <c r="AI68" s="125">
        <v>12</v>
      </c>
      <c r="AJ68" s="125">
        <v>12</v>
      </c>
      <c r="AK68" s="125">
        <v>12</v>
      </c>
      <c r="AL68" s="125">
        <v>12</v>
      </c>
      <c r="AM68" s="125">
        <v>12</v>
      </c>
      <c r="AN68" s="128"/>
      <c r="AO68" s="83">
        <f>AVERAGE(D68:O68)</f>
        <v>12</v>
      </c>
      <c r="AP68" s="83">
        <f>AVERAGE(P68:AA68)</f>
        <v>12</v>
      </c>
      <c r="AQ68" s="83">
        <f>AVERAGE(AB68:AM68)</f>
        <v>12</v>
      </c>
    </row>
    <row r="69" spans="1:43" s="64" customFormat="1" ht="13.2" outlineLevel="1">
      <c r="A69" s="147" t="s">
        <v>212</v>
      </c>
      <c r="B69" s="126" t="s">
        <v>220</v>
      </c>
      <c r="C69" s="82"/>
      <c r="D69" s="123">
        <f>C70/D68</f>
        <v>0</v>
      </c>
      <c r="E69" s="123">
        <f>D70/E68</f>
        <v>0</v>
      </c>
      <c r="F69" s="123">
        <f>E70/F68</f>
        <v>0</v>
      </c>
      <c r="G69" s="123">
        <f>F70/G68</f>
        <v>0</v>
      </c>
      <c r="H69" s="123">
        <f t="shared" ref="H69:AM69" si="50">G70/H68</f>
        <v>0</v>
      </c>
      <c r="I69" s="123">
        <f t="shared" si="50"/>
        <v>0</v>
      </c>
      <c r="J69" s="123">
        <f t="shared" si="50"/>
        <v>0</v>
      </c>
      <c r="K69" s="123">
        <f t="shared" si="50"/>
        <v>0</v>
      </c>
      <c r="L69" s="123">
        <f t="shared" si="50"/>
        <v>0</v>
      </c>
      <c r="M69" s="123">
        <f t="shared" si="50"/>
        <v>0</v>
      </c>
      <c r="N69" s="123">
        <f t="shared" si="50"/>
        <v>0</v>
      </c>
      <c r="O69" s="123">
        <f t="shared" si="50"/>
        <v>0</v>
      </c>
      <c r="P69" s="123">
        <f t="shared" si="50"/>
        <v>0</v>
      </c>
      <c r="Q69" s="123">
        <f t="shared" si="50"/>
        <v>0</v>
      </c>
      <c r="R69" s="123">
        <f t="shared" si="50"/>
        <v>0</v>
      </c>
      <c r="S69" s="123">
        <f t="shared" si="50"/>
        <v>0</v>
      </c>
      <c r="T69" s="123">
        <f t="shared" si="50"/>
        <v>0</v>
      </c>
      <c r="U69" s="123">
        <f t="shared" si="50"/>
        <v>0</v>
      </c>
      <c r="V69" s="123">
        <f t="shared" si="50"/>
        <v>0</v>
      </c>
      <c r="W69" s="123">
        <f t="shared" si="50"/>
        <v>0</v>
      </c>
      <c r="X69" s="123">
        <f t="shared" si="50"/>
        <v>0</v>
      </c>
      <c r="Y69" s="123">
        <f t="shared" si="50"/>
        <v>0</v>
      </c>
      <c r="Z69" s="123">
        <f t="shared" si="50"/>
        <v>0</v>
      </c>
      <c r="AA69" s="123">
        <f t="shared" si="50"/>
        <v>0</v>
      </c>
      <c r="AB69" s="123">
        <f t="shared" si="50"/>
        <v>0</v>
      </c>
      <c r="AC69" s="123">
        <f t="shared" si="50"/>
        <v>0</v>
      </c>
      <c r="AD69" s="123">
        <f t="shared" si="50"/>
        <v>0</v>
      </c>
      <c r="AE69" s="123">
        <f t="shared" si="50"/>
        <v>0</v>
      </c>
      <c r="AF69" s="123">
        <f t="shared" si="50"/>
        <v>0</v>
      </c>
      <c r="AG69" s="123">
        <f t="shared" si="50"/>
        <v>0</v>
      </c>
      <c r="AH69" s="123">
        <f t="shared" si="50"/>
        <v>0</v>
      </c>
      <c r="AI69" s="123">
        <f t="shared" si="50"/>
        <v>0</v>
      </c>
      <c r="AJ69" s="123">
        <f t="shared" si="50"/>
        <v>0</v>
      </c>
      <c r="AK69" s="123">
        <f t="shared" si="50"/>
        <v>0</v>
      </c>
      <c r="AL69" s="123">
        <f t="shared" si="50"/>
        <v>0</v>
      </c>
      <c r="AM69" s="123">
        <f t="shared" si="50"/>
        <v>0</v>
      </c>
      <c r="AN69" s="123"/>
      <c r="AO69" s="83">
        <f>SUM(D69:O69)</f>
        <v>0</v>
      </c>
      <c r="AP69" s="83">
        <f>SUM(P69:AA69)</f>
        <v>0</v>
      </c>
      <c r="AQ69" s="83">
        <f>SUM(AB69:AM69)</f>
        <v>0</v>
      </c>
    </row>
    <row r="70" spans="1:43" s="86" customFormat="1" ht="13.2" outlineLevel="1">
      <c r="A70" s="147" t="s">
        <v>213</v>
      </c>
      <c r="B70" s="126" t="s">
        <v>220</v>
      </c>
      <c r="C70" s="125"/>
      <c r="D70" s="132">
        <f>C70+D66-D69+D67</f>
        <v>0</v>
      </c>
      <c r="E70" s="132">
        <f>D70+E66-E69+E67</f>
        <v>0</v>
      </c>
      <c r="F70" s="132">
        <f t="shared" ref="F70:AM70" si="51">E70+F66-F69+F67</f>
        <v>0</v>
      </c>
      <c r="G70" s="132">
        <f t="shared" si="51"/>
        <v>0</v>
      </c>
      <c r="H70" s="132">
        <f t="shared" si="51"/>
        <v>0</v>
      </c>
      <c r="I70" s="132">
        <f t="shared" si="51"/>
        <v>0</v>
      </c>
      <c r="J70" s="132">
        <f t="shared" si="51"/>
        <v>0</v>
      </c>
      <c r="K70" s="132">
        <f t="shared" si="51"/>
        <v>0</v>
      </c>
      <c r="L70" s="132">
        <f t="shared" si="51"/>
        <v>0</v>
      </c>
      <c r="M70" s="132">
        <f t="shared" si="51"/>
        <v>0</v>
      </c>
      <c r="N70" s="132">
        <f t="shared" si="51"/>
        <v>0</v>
      </c>
      <c r="O70" s="132">
        <f t="shared" si="51"/>
        <v>0</v>
      </c>
      <c r="P70" s="132">
        <f t="shared" si="51"/>
        <v>0</v>
      </c>
      <c r="Q70" s="132">
        <f t="shared" si="51"/>
        <v>0</v>
      </c>
      <c r="R70" s="132">
        <f t="shared" si="51"/>
        <v>0</v>
      </c>
      <c r="S70" s="132">
        <f t="shared" si="51"/>
        <v>0</v>
      </c>
      <c r="T70" s="132">
        <f t="shared" si="51"/>
        <v>0</v>
      </c>
      <c r="U70" s="132">
        <f t="shared" si="51"/>
        <v>0</v>
      </c>
      <c r="V70" s="132">
        <f t="shared" si="51"/>
        <v>0</v>
      </c>
      <c r="W70" s="132">
        <f t="shared" si="51"/>
        <v>0</v>
      </c>
      <c r="X70" s="132">
        <f t="shared" si="51"/>
        <v>0</v>
      </c>
      <c r="Y70" s="132">
        <f t="shared" si="51"/>
        <v>0</v>
      </c>
      <c r="Z70" s="132">
        <f t="shared" si="51"/>
        <v>0</v>
      </c>
      <c r="AA70" s="132">
        <f t="shared" si="51"/>
        <v>0</v>
      </c>
      <c r="AB70" s="132">
        <f t="shared" si="51"/>
        <v>0</v>
      </c>
      <c r="AC70" s="132">
        <f t="shared" si="51"/>
        <v>0</v>
      </c>
      <c r="AD70" s="132">
        <f t="shared" si="51"/>
        <v>0</v>
      </c>
      <c r="AE70" s="132">
        <f t="shared" si="51"/>
        <v>0</v>
      </c>
      <c r="AF70" s="132">
        <f t="shared" si="51"/>
        <v>0</v>
      </c>
      <c r="AG70" s="132">
        <f t="shared" si="51"/>
        <v>0</v>
      </c>
      <c r="AH70" s="132">
        <f t="shared" si="51"/>
        <v>0</v>
      </c>
      <c r="AI70" s="132">
        <f t="shared" si="51"/>
        <v>0</v>
      </c>
      <c r="AJ70" s="132">
        <f t="shared" si="51"/>
        <v>0</v>
      </c>
      <c r="AK70" s="132">
        <f t="shared" si="51"/>
        <v>0</v>
      </c>
      <c r="AL70" s="132">
        <f t="shared" si="51"/>
        <v>0</v>
      </c>
      <c r="AM70" s="132">
        <f t="shared" si="51"/>
        <v>0</v>
      </c>
      <c r="AN70" s="84"/>
      <c r="AO70" s="83">
        <f>O70</f>
        <v>0</v>
      </c>
      <c r="AP70" s="83">
        <f>AA70</f>
        <v>0</v>
      </c>
      <c r="AQ70" s="83">
        <f>AM70</f>
        <v>0</v>
      </c>
    </row>
    <row r="71" spans="1:43" s="64" customFormat="1" ht="13.2" outlineLevel="1">
      <c r="A71" s="147" t="s">
        <v>170</v>
      </c>
      <c r="B71" s="126" t="s">
        <v>168</v>
      </c>
      <c r="C71" s="82"/>
      <c r="D71" s="133">
        <v>0.14000000000000001</v>
      </c>
      <c r="E71" s="133">
        <v>0.14000000000000001</v>
      </c>
      <c r="F71" s="133">
        <v>0.14000000000000001</v>
      </c>
      <c r="G71" s="133">
        <v>0.14000000000000001</v>
      </c>
      <c r="H71" s="133">
        <v>0.14000000000000001</v>
      </c>
      <c r="I71" s="133">
        <v>0.14000000000000001</v>
      </c>
      <c r="J71" s="133">
        <v>0.14000000000000001</v>
      </c>
      <c r="K71" s="133">
        <v>0.14000000000000001</v>
      </c>
      <c r="L71" s="133">
        <v>0.14000000000000001</v>
      </c>
      <c r="M71" s="133">
        <v>0.14000000000000001</v>
      </c>
      <c r="N71" s="133">
        <v>0.14000000000000001</v>
      </c>
      <c r="O71" s="133">
        <v>0.14000000000000001</v>
      </c>
      <c r="P71" s="133">
        <v>0.14000000000000001</v>
      </c>
      <c r="Q71" s="133">
        <v>0.14000000000000001</v>
      </c>
      <c r="R71" s="133">
        <v>0.14000000000000001</v>
      </c>
      <c r="S71" s="133">
        <v>0.14000000000000001</v>
      </c>
      <c r="T71" s="133">
        <v>0.14000000000000001</v>
      </c>
      <c r="U71" s="133">
        <v>0.14000000000000001</v>
      </c>
      <c r="V71" s="133">
        <v>0.14000000000000001</v>
      </c>
      <c r="W71" s="133">
        <v>0.14000000000000001</v>
      </c>
      <c r="X71" s="133">
        <v>0.14000000000000001</v>
      </c>
      <c r="Y71" s="133">
        <v>0.14000000000000001</v>
      </c>
      <c r="Z71" s="133">
        <v>0.14000000000000001</v>
      </c>
      <c r="AA71" s="133">
        <v>0.14000000000000001</v>
      </c>
      <c r="AB71" s="133">
        <v>0.14000000000000001</v>
      </c>
      <c r="AC71" s="133">
        <v>0.14000000000000001</v>
      </c>
      <c r="AD71" s="133">
        <v>0.14000000000000001</v>
      </c>
      <c r="AE71" s="133">
        <v>0.14000000000000001</v>
      </c>
      <c r="AF71" s="133">
        <v>0.14000000000000001</v>
      </c>
      <c r="AG71" s="133">
        <v>0.14000000000000001</v>
      </c>
      <c r="AH71" s="133">
        <v>0.14000000000000001</v>
      </c>
      <c r="AI71" s="133">
        <v>0.14000000000000001</v>
      </c>
      <c r="AJ71" s="133">
        <v>0.14000000000000001</v>
      </c>
      <c r="AK71" s="133">
        <v>0.14000000000000001</v>
      </c>
      <c r="AL71" s="133">
        <v>0.14000000000000001</v>
      </c>
      <c r="AM71" s="133">
        <v>0.14000000000000001</v>
      </c>
      <c r="AN71" s="123"/>
      <c r="AO71" s="135">
        <f>AVERAGE(D71:O71)</f>
        <v>0.14000000000000004</v>
      </c>
      <c r="AP71" s="135">
        <f>AVERAGE(P71:AA71)</f>
        <v>0.14000000000000004</v>
      </c>
      <c r="AQ71" s="135">
        <f>AVERAGE(AB71:AM71)</f>
        <v>0.14000000000000004</v>
      </c>
    </row>
    <row r="72" spans="1:43" s="64" customFormat="1" ht="13.2" outlineLevel="1">
      <c r="A72" s="147" t="s">
        <v>171</v>
      </c>
      <c r="B72" s="126" t="s">
        <v>168</v>
      </c>
      <c r="C72" s="82"/>
      <c r="D72" s="133">
        <v>0.16</v>
      </c>
      <c r="E72" s="133">
        <v>0.16</v>
      </c>
      <c r="F72" s="133">
        <v>0.16</v>
      </c>
      <c r="G72" s="133">
        <v>0.16</v>
      </c>
      <c r="H72" s="133">
        <v>0.16</v>
      </c>
      <c r="I72" s="133">
        <v>0.16</v>
      </c>
      <c r="J72" s="133">
        <v>0.16</v>
      </c>
      <c r="K72" s="133">
        <v>0.16</v>
      </c>
      <c r="L72" s="133">
        <v>0.16</v>
      </c>
      <c r="M72" s="133">
        <v>0.16</v>
      </c>
      <c r="N72" s="133">
        <v>0.16</v>
      </c>
      <c r="O72" s="133">
        <v>0.16</v>
      </c>
      <c r="P72" s="133">
        <v>0.16</v>
      </c>
      <c r="Q72" s="133">
        <v>0.16</v>
      </c>
      <c r="R72" s="133">
        <v>0.16</v>
      </c>
      <c r="S72" s="133">
        <v>0.16</v>
      </c>
      <c r="T72" s="133">
        <v>0.16</v>
      </c>
      <c r="U72" s="133">
        <v>0.16</v>
      </c>
      <c r="V72" s="133">
        <v>0.16</v>
      </c>
      <c r="W72" s="133">
        <v>0.16</v>
      </c>
      <c r="X72" s="133">
        <v>0.16</v>
      </c>
      <c r="Y72" s="133">
        <v>0.16</v>
      </c>
      <c r="Z72" s="133">
        <v>0.16</v>
      </c>
      <c r="AA72" s="133">
        <v>0.16</v>
      </c>
      <c r="AB72" s="133">
        <v>0.16</v>
      </c>
      <c r="AC72" s="133">
        <v>0.16</v>
      </c>
      <c r="AD72" s="133">
        <v>0.16</v>
      </c>
      <c r="AE72" s="133">
        <v>0.16</v>
      </c>
      <c r="AF72" s="133">
        <v>0.16</v>
      </c>
      <c r="AG72" s="133">
        <v>0.16</v>
      </c>
      <c r="AH72" s="133">
        <v>0.16</v>
      </c>
      <c r="AI72" s="133">
        <v>0.16</v>
      </c>
      <c r="AJ72" s="133">
        <v>0.16</v>
      </c>
      <c r="AK72" s="133">
        <v>0.16</v>
      </c>
      <c r="AL72" s="133">
        <v>0.16</v>
      </c>
      <c r="AM72" s="133">
        <v>0.16</v>
      </c>
      <c r="AN72" s="123"/>
      <c r="AO72" s="135">
        <f>AVERAGE(D72:O72)</f>
        <v>0.15999999999999998</v>
      </c>
      <c r="AP72" s="135">
        <f>AVERAGE(P72:AA72)</f>
        <v>0.15999999999999998</v>
      </c>
      <c r="AQ72" s="135">
        <f>AVERAGE(AB72:AM72)</f>
        <v>0.15999999999999998</v>
      </c>
    </row>
    <row r="73" spans="1:43" s="64" customFormat="1" ht="13.2" outlineLevel="1">
      <c r="A73" s="147" t="s">
        <v>214</v>
      </c>
      <c r="B73" s="126" t="s">
        <v>220</v>
      </c>
      <c r="C73" s="82"/>
      <c r="D73" s="132">
        <f t="shared" ref="D73:AM73" si="52">-(C70+D70)/2*D71/12</f>
        <v>0</v>
      </c>
      <c r="E73" s="132">
        <f t="shared" si="52"/>
        <v>0</v>
      </c>
      <c r="F73" s="132">
        <f t="shared" si="52"/>
        <v>0</v>
      </c>
      <c r="G73" s="132">
        <f t="shared" si="52"/>
        <v>0</v>
      </c>
      <c r="H73" s="132">
        <f t="shared" si="52"/>
        <v>0</v>
      </c>
      <c r="I73" s="132">
        <f t="shared" si="52"/>
        <v>0</v>
      </c>
      <c r="J73" s="132">
        <f t="shared" si="52"/>
        <v>0</v>
      </c>
      <c r="K73" s="132">
        <f t="shared" si="52"/>
        <v>0</v>
      </c>
      <c r="L73" s="132">
        <f t="shared" si="52"/>
        <v>0</v>
      </c>
      <c r="M73" s="132">
        <f t="shared" si="52"/>
        <v>0</v>
      </c>
      <c r="N73" s="132">
        <f t="shared" si="52"/>
        <v>0</v>
      </c>
      <c r="O73" s="132">
        <f t="shared" si="52"/>
        <v>0</v>
      </c>
      <c r="P73" s="132">
        <f t="shared" si="52"/>
        <v>0</v>
      </c>
      <c r="Q73" s="132">
        <f t="shared" si="52"/>
        <v>0</v>
      </c>
      <c r="R73" s="132">
        <f t="shared" si="52"/>
        <v>0</v>
      </c>
      <c r="S73" s="132">
        <f t="shared" si="52"/>
        <v>0</v>
      </c>
      <c r="T73" s="132">
        <f t="shared" si="52"/>
        <v>0</v>
      </c>
      <c r="U73" s="132">
        <f t="shared" si="52"/>
        <v>0</v>
      </c>
      <c r="V73" s="132">
        <f t="shared" si="52"/>
        <v>0</v>
      </c>
      <c r="W73" s="132">
        <f t="shared" si="52"/>
        <v>0</v>
      </c>
      <c r="X73" s="132">
        <f t="shared" si="52"/>
        <v>0</v>
      </c>
      <c r="Y73" s="132">
        <f t="shared" si="52"/>
        <v>0</v>
      </c>
      <c r="Z73" s="132">
        <f t="shared" si="52"/>
        <v>0</v>
      </c>
      <c r="AA73" s="132">
        <f t="shared" si="52"/>
        <v>0</v>
      </c>
      <c r="AB73" s="132">
        <f t="shared" si="52"/>
        <v>0</v>
      </c>
      <c r="AC73" s="132">
        <f t="shared" si="52"/>
        <v>0</v>
      </c>
      <c r="AD73" s="132">
        <f t="shared" si="52"/>
        <v>0</v>
      </c>
      <c r="AE73" s="132">
        <f t="shared" si="52"/>
        <v>0</v>
      </c>
      <c r="AF73" s="132">
        <f t="shared" si="52"/>
        <v>0</v>
      </c>
      <c r="AG73" s="132">
        <f t="shared" si="52"/>
        <v>0</v>
      </c>
      <c r="AH73" s="132">
        <f t="shared" si="52"/>
        <v>0</v>
      </c>
      <c r="AI73" s="132">
        <f t="shared" si="52"/>
        <v>0</v>
      </c>
      <c r="AJ73" s="132">
        <f t="shared" si="52"/>
        <v>0</v>
      </c>
      <c r="AK73" s="132">
        <f t="shared" si="52"/>
        <v>0</v>
      </c>
      <c r="AL73" s="132">
        <f t="shared" si="52"/>
        <v>0</v>
      </c>
      <c r="AM73" s="132">
        <f t="shared" si="52"/>
        <v>0</v>
      </c>
      <c r="AN73" s="123"/>
      <c r="AO73" s="83">
        <f>SUM(D73:O73)</f>
        <v>0</v>
      </c>
      <c r="AP73" s="83">
        <f>SUM(P73:AA73)</f>
        <v>0</v>
      </c>
      <c r="AQ73" s="83">
        <f>SUM(AB73:AM73)</f>
        <v>0</v>
      </c>
    </row>
    <row r="74" spans="1:43" s="64" customFormat="1" ht="13.2" outlineLevel="1">
      <c r="A74" s="147" t="s">
        <v>215</v>
      </c>
      <c r="B74" s="126" t="s">
        <v>220</v>
      </c>
      <c r="C74" s="82"/>
      <c r="D74" s="132">
        <f t="shared" ref="D74:AM74" si="53">(C70+D70)/2*D72/12</f>
        <v>0</v>
      </c>
      <c r="E74" s="132">
        <f t="shared" si="53"/>
        <v>0</v>
      </c>
      <c r="F74" s="132">
        <f t="shared" si="53"/>
        <v>0</v>
      </c>
      <c r="G74" s="132">
        <f t="shared" si="53"/>
        <v>0</v>
      </c>
      <c r="H74" s="132">
        <f t="shared" si="53"/>
        <v>0</v>
      </c>
      <c r="I74" s="132">
        <f t="shared" si="53"/>
        <v>0</v>
      </c>
      <c r="J74" s="132">
        <f t="shared" si="53"/>
        <v>0</v>
      </c>
      <c r="K74" s="132">
        <f t="shared" si="53"/>
        <v>0</v>
      </c>
      <c r="L74" s="132">
        <f t="shared" si="53"/>
        <v>0</v>
      </c>
      <c r="M74" s="132">
        <f t="shared" si="53"/>
        <v>0</v>
      </c>
      <c r="N74" s="132">
        <f t="shared" si="53"/>
        <v>0</v>
      </c>
      <c r="O74" s="132">
        <f t="shared" si="53"/>
        <v>0</v>
      </c>
      <c r="P74" s="132">
        <f t="shared" si="53"/>
        <v>0</v>
      </c>
      <c r="Q74" s="132">
        <f t="shared" si="53"/>
        <v>0</v>
      </c>
      <c r="R74" s="132">
        <f t="shared" si="53"/>
        <v>0</v>
      </c>
      <c r="S74" s="132">
        <f t="shared" si="53"/>
        <v>0</v>
      </c>
      <c r="T74" s="132">
        <f t="shared" si="53"/>
        <v>0</v>
      </c>
      <c r="U74" s="132">
        <f t="shared" si="53"/>
        <v>0</v>
      </c>
      <c r="V74" s="132">
        <f t="shared" si="53"/>
        <v>0</v>
      </c>
      <c r="W74" s="132">
        <f t="shared" si="53"/>
        <v>0</v>
      </c>
      <c r="X74" s="132">
        <f t="shared" si="53"/>
        <v>0</v>
      </c>
      <c r="Y74" s="132">
        <f t="shared" si="53"/>
        <v>0</v>
      </c>
      <c r="Z74" s="132">
        <f t="shared" si="53"/>
        <v>0</v>
      </c>
      <c r="AA74" s="132">
        <f t="shared" si="53"/>
        <v>0</v>
      </c>
      <c r="AB74" s="132">
        <f t="shared" si="53"/>
        <v>0</v>
      </c>
      <c r="AC74" s="132">
        <f t="shared" si="53"/>
        <v>0</v>
      </c>
      <c r="AD74" s="132">
        <f t="shared" si="53"/>
        <v>0</v>
      </c>
      <c r="AE74" s="132">
        <f t="shared" si="53"/>
        <v>0</v>
      </c>
      <c r="AF74" s="132">
        <f t="shared" si="53"/>
        <v>0</v>
      </c>
      <c r="AG74" s="132">
        <f t="shared" si="53"/>
        <v>0</v>
      </c>
      <c r="AH74" s="132">
        <f t="shared" si="53"/>
        <v>0</v>
      </c>
      <c r="AI74" s="132">
        <f t="shared" si="53"/>
        <v>0</v>
      </c>
      <c r="AJ74" s="132">
        <f t="shared" si="53"/>
        <v>0</v>
      </c>
      <c r="AK74" s="132">
        <f t="shared" si="53"/>
        <v>0</v>
      </c>
      <c r="AL74" s="132">
        <f t="shared" si="53"/>
        <v>0</v>
      </c>
      <c r="AM74" s="132">
        <f t="shared" si="53"/>
        <v>0</v>
      </c>
      <c r="AN74" s="123"/>
      <c r="AO74" s="83">
        <f>SUM(D74:O74)</f>
        <v>0</v>
      </c>
      <c r="AP74" s="83">
        <f>SUM(P74:AA74)</f>
        <v>0</v>
      </c>
      <c r="AQ74" s="83">
        <f>SUM(AB74:AM74)</f>
        <v>0</v>
      </c>
    </row>
    <row r="75" spans="1:43" s="64" customFormat="1" ht="13.2" outlineLevel="1">
      <c r="A75" s="147" t="s">
        <v>201</v>
      </c>
      <c r="B75" s="126" t="s">
        <v>220</v>
      </c>
      <c r="C75" s="82"/>
      <c r="D75" s="131">
        <f t="shared" ref="D75:AM75" si="54">SUM(D73:D74)</f>
        <v>0</v>
      </c>
      <c r="E75" s="131">
        <f t="shared" si="54"/>
        <v>0</v>
      </c>
      <c r="F75" s="131">
        <f t="shared" si="54"/>
        <v>0</v>
      </c>
      <c r="G75" s="131">
        <f t="shared" si="54"/>
        <v>0</v>
      </c>
      <c r="H75" s="131">
        <f t="shared" si="54"/>
        <v>0</v>
      </c>
      <c r="I75" s="131">
        <f t="shared" si="54"/>
        <v>0</v>
      </c>
      <c r="J75" s="131">
        <f t="shared" si="54"/>
        <v>0</v>
      </c>
      <c r="K75" s="131">
        <f t="shared" si="54"/>
        <v>0</v>
      </c>
      <c r="L75" s="131">
        <f t="shared" si="54"/>
        <v>0</v>
      </c>
      <c r="M75" s="131">
        <f t="shared" si="54"/>
        <v>0</v>
      </c>
      <c r="N75" s="131">
        <f t="shared" si="54"/>
        <v>0</v>
      </c>
      <c r="O75" s="131">
        <f t="shared" si="54"/>
        <v>0</v>
      </c>
      <c r="P75" s="131">
        <f t="shared" si="54"/>
        <v>0</v>
      </c>
      <c r="Q75" s="131">
        <f t="shared" si="54"/>
        <v>0</v>
      </c>
      <c r="R75" s="131">
        <f t="shared" si="54"/>
        <v>0</v>
      </c>
      <c r="S75" s="131">
        <f t="shared" si="54"/>
        <v>0</v>
      </c>
      <c r="T75" s="131">
        <f t="shared" si="54"/>
        <v>0</v>
      </c>
      <c r="U75" s="131">
        <f t="shared" si="54"/>
        <v>0</v>
      </c>
      <c r="V75" s="131">
        <f t="shared" si="54"/>
        <v>0</v>
      </c>
      <c r="W75" s="131">
        <f t="shared" si="54"/>
        <v>0</v>
      </c>
      <c r="X75" s="131">
        <f t="shared" si="54"/>
        <v>0</v>
      </c>
      <c r="Y75" s="131">
        <f t="shared" si="54"/>
        <v>0</v>
      </c>
      <c r="Z75" s="131">
        <f t="shared" si="54"/>
        <v>0</v>
      </c>
      <c r="AA75" s="131">
        <f t="shared" si="54"/>
        <v>0</v>
      </c>
      <c r="AB75" s="131">
        <f t="shared" si="54"/>
        <v>0</v>
      </c>
      <c r="AC75" s="131">
        <f t="shared" si="54"/>
        <v>0</v>
      </c>
      <c r="AD75" s="131">
        <f t="shared" si="54"/>
        <v>0</v>
      </c>
      <c r="AE75" s="131">
        <f t="shared" si="54"/>
        <v>0</v>
      </c>
      <c r="AF75" s="131">
        <f t="shared" si="54"/>
        <v>0</v>
      </c>
      <c r="AG75" s="131">
        <f t="shared" si="54"/>
        <v>0</v>
      </c>
      <c r="AH75" s="131">
        <f t="shared" si="54"/>
        <v>0</v>
      </c>
      <c r="AI75" s="131">
        <f t="shared" si="54"/>
        <v>0</v>
      </c>
      <c r="AJ75" s="131">
        <f t="shared" si="54"/>
        <v>0</v>
      </c>
      <c r="AK75" s="131">
        <f t="shared" si="54"/>
        <v>0</v>
      </c>
      <c r="AL75" s="131">
        <f t="shared" si="54"/>
        <v>0</v>
      </c>
      <c r="AM75" s="131">
        <f t="shared" si="54"/>
        <v>0</v>
      </c>
      <c r="AN75" s="123"/>
      <c r="AO75" s="83">
        <f>SUM(D75:O75)</f>
        <v>0</v>
      </c>
      <c r="AP75" s="83">
        <f>SUM(P75:AA75)</f>
        <v>0</v>
      </c>
      <c r="AQ75" s="83">
        <f>SUM(AB75:AM75)</f>
        <v>0</v>
      </c>
    </row>
    <row r="76" spans="1:43" outlineLevel="1">
      <c r="A76" s="145" t="s">
        <v>184</v>
      </c>
    </row>
    <row r="77" spans="1:43" s="64" customFormat="1" ht="13.2" outlineLevel="1">
      <c r="A77" s="147" t="s">
        <v>217</v>
      </c>
      <c r="B77" s="122" t="s">
        <v>158</v>
      </c>
      <c r="C77" s="125">
        <v>10</v>
      </c>
      <c r="D77" s="89">
        <f>C77+D79</f>
        <v>10</v>
      </c>
      <c r="E77" s="89">
        <f>D77+E79</f>
        <v>10</v>
      </c>
      <c r="F77" s="89">
        <f t="shared" ref="F77:AM77" si="55">E77+F79</f>
        <v>10</v>
      </c>
      <c r="G77" s="89">
        <f t="shared" si="55"/>
        <v>10</v>
      </c>
      <c r="H77" s="89">
        <f t="shared" si="55"/>
        <v>10</v>
      </c>
      <c r="I77" s="89">
        <f t="shared" si="55"/>
        <v>10</v>
      </c>
      <c r="J77" s="89">
        <f t="shared" si="55"/>
        <v>10</v>
      </c>
      <c r="K77" s="89">
        <f t="shared" si="55"/>
        <v>10</v>
      </c>
      <c r="L77" s="89">
        <f t="shared" si="55"/>
        <v>10</v>
      </c>
      <c r="M77" s="89">
        <f t="shared" si="55"/>
        <v>10</v>
      </c>
      <c r="N77" s="89">
        <f t="shared" si="55"/>
        <v>10</v>
      </c>
      <c r="O77" s="89">
        <f t="shared" si="55"/>
        <v>10</v>
      </c>
      <c r="P77" s="89">
        <f t="shared" si="55"/>
        <v>10</v>
      </c>
      <c r="Q77" s="89">
        <f t="shared" si="55"/>
        <v>10</v>
      </c>
      <c r="R77" s="89">
        <f t="shared" si="55"/>
        <v>10</v>
      </c>
      <c r="S77" s="89">
        <f t="shared" si="55"/>
        <v>10</v>
      </c>
      <c r="T77" s="89">
        <f t="shared" si="55"/>
        <v>10</v>
      </c>
      <c r="U77" s="89">
        <f t="shared" si="55"/>
        <v>10</v>
      </c>
      <c r="V77" s="89">
        <f t="shared" si="55"/>
        <v>10</v>
      </c>
      <c r="W77" s="89">
        <f t="shared" si="55"/>
        <v>10</v>
      </c>
      <c r="X77" s="89">
        <f t="shared" si="55"/>
        <v>10</v>
      </c>
      <c r="Y77" s="89">
        <f t="shared" si="55"/>
        <v>10</v>
      </c>
      <c r="Z77" s="89">
        <f t="shared" si="55"/>
        <v>10</v>
      </c>
      <c r="AA77" s="89">
        <f t="shared" si="55"/>
        <v>10</v>
      </c>
      <c r="AB77" s="89">
        <f t="shared" si="55"/>
        <v>10</v>
      </c>
      <c r="AC77" s="89">
        <f t="shared" si="55"/>
        <v>10</v>
      </c>
      <c r="AD77" s="89">
        <f t="shared" si="55"/>
        <v>10</v>
      </c>
      <c r="AE77" s="89">
        <f t="shared" si="55"/>
        <v>10</v>
      </c>
      <c r="AF77" s="89">
        <f t="shared" si="55"/>
        <v>10</v>
      </c>
      <c r="AG77" s="89">
        <f t="shared" si="55"/>
        <v>10</v>
      </c>
      <c r="AH77" s="89">
        <f t="shared" si="55"/>
        <v>10</v>
      </c>
      <c r="AI77" s="89">
        <f t="shared" si="55"/>
        <v>10</v>
      </c>
      <c r="AJ77" s="89">
        <f t="shared" si="55"/>
        <v>10</v>
      </c>
      <c r="AK77" s="89">
        <f t="shared" si="55"/>
        <v>10</v>
      </c>
      <c r="AL77" s="89">
        <f t="shared" si="55"/>
        <v>10</v>
      </c>
      <c r="AM77" s="89">
        <f t="shared" si="55"/>
        <v>10</v>
      </c>
      <c r="AN77" s="123"/>
      <c r="AO77" s="83">
        <f>AVERAGE(D77:O77)</f>
        <v>10</v>
      </c>
      <c r="AP77" s="83">
        <f>AVERAGE(P77:AA77)</f>
        <v>10</v>
      </c>
      <c r="AQ77" s="83">
        <f>AVERAGE(AB77:AM77)</f>
        <v>10</v>
      </c>
    </row>
    <row r="78" spans="1:43" s="64" customFormat="1" ht="13.2" outlineLevel="1">
      <c r="A78" s="147" t="s">
        <v>216</v>
      </c>
      <c r="B78" s="122" t="s">
        <v>158</v>
      </c>
      <c r="C78" s="82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23"/>
      <c r="AO78" s="83">
        <f>O78</f>
        <v>0</v>
      </c>
      <c r="AP78" s="83">
        <f>AA78</f>
        <v>0</v>
      </c>
      <c r="AQ78" s="83">
        <f>AM78</f>
        <v>0</v>
      </c>
    </row>
    <row r="79" spans="1:43" s="64" customFormat="1" ht="13.2" outlineLevel="1">
      <c r="A79" s="147" t="s">
        <v>209</v>
      </c>
      <c r="B79" s="122" t="s">
        <v>158</v>
      </c>
      <c r="C79" s="82"/>
      <c r="D79" s="89">
        <f>INT(C77*D78)</f>
        <v>0</v>
      </c>
      <c r="E79" s="89">
        <f>INT(D77*E78)</f>
        <v>0</v>
      </c>
      <c r="F79" s="89">
        <f t="shared" ref="F79" si="56">INT(E77*F78)</f>
        <v>0</v>
      </c>
      <c r="G79" s="89">
        <f t="shared" ref="G79" si="57">INT(F77*G78)</f>
        <v>0</v>
      </c>
      <c r="H79" s="89">
        <f t="shared" ref="H79" si="58">INT(G77*H78)</f>
        <v>0</v>
      </c>
      <c r="I79" s="89">
        <f t="shared" ref="I79" si="59">INT(H77*I78)</f>
        <v>0</v>
      </c>
      <c r="J79" s="89">
        <f t="shared" ref="J79" si="60">INT(I77*J78)</f>
        <v>0</v>
      </c>
      <c r="K79" s="89">
        <f t="shared" ref="K79" si="61">INT(J77*K78)</f>
        <v>0</v>
      </c>
      <c r="L79" s="89">
        <f t="shared" ref="L79" si="62">INT(K77*L78)</f>
        <v>0</v>
      </c>
      <c r="M79" s="89">
        <f t="shared" ref="M79" si="63">INT(L77*M78)</f>
        <v>0</v>
      </c>
      <c r="N79" s="89">
        <f t="shared" ref="N79" si="64">INT(M77*N78)</f>
        <v>0</v>
      </c>
      <c r="O79" s="89">
        <f t="shared" ref="O79" si="65">INT(N77*O78)</f>
        <v>0</v>
      </c>
      <c r="P79" s="89">
        <f t="shared" ref="P79" si="66">INT(O77*P78)</f>
        <v>0</v>
      </c>
      <c r="Q79" s="89">
        <f t="shared" ref="Q79" si="67">INT(P77*Q78)</f>
        <v>0</v>
      </c>
      <c r="R79" s="89">
        <f t="shared" ref="R79" si="68">INT(Q77*R78)</f>
        <v>0</v>
      </c>
      <c r="S79" s="89">
        <f t="shared" ref="S79" si="69">INT(R77*S78)</f>
        <v>0</v>
      </c>
      <c r="T79" s="89">
        <f t="shared" ref="T79" si="70">INT(S77*T78)</f>
        <v>0</v>
      </c>
      <c r="U79" s="89">
        <f t="shared" ref="U79" si="71">INT(T77*U78)</f>
        <v>0</v>
      </c>
      <c r="V79" s="89">
        <f t="shared" ref="V79" si="72">INT(U77*V78)</f>
        <v>0</v>
      </c>
      <c r="W79" s="89">
        <f t="shared" ref="W79" si="73">INT(V77*W78)</f>
        <v>0</v>
      </c>
      <c r="X79" s="89">
        <f t="shared" ref="X79" si="74">INT(W77*X78)</f>
        <v>0</v>
      </c>
      <c r="Y79" s="89">
        <f t="shared" ref="Y79" si="75">INT(X77*Y78)</f>
        <v>0</v>
      </c>
      <c r="Z79" s="89">
        <f t="shared" ref="Z79" si="76">INT(Y77*Z78)</f>
        <v>0</v>
      </c>
      <c r="AA79" s="89">
        <f t="shared" ref="AA79" si="77">INT(Z77*AA78)</f>
        <v>0</v>
      </c>
      <c r="AB79" s="89">
        <f t="shared" ref="AB79" si="78">INT(AA77*AB78)</f>
        <v>0</v>
      </c>
      <c r="AC79" s="89">
        <f t="shared" ref="AC79" si="79">INT(AB77*AC78)</f>
        <v>0</v>
      </c>
      <c r="AD79" s="89">
        <f t="shared" ref="AD79" si="80">INT(AC77*AD78)</f>
        <v>0</v>
      </c>
      <c r="AE79" s="89">
        <f t="shared" ref="AE79" si="81">INT(AD77*AE78)</f>
        <v>0</v>
      </c>
      <c r="AF79" s="89">
        <f t="shared" ref="AF79" si="82">INT(AE77*AF78)</f>
        <v>0</v>
      </c>
      <c r="AG79" s="89">
        <f t="shared" ref="AG79" si="83">INT(AF77*AG78)</f>
        <v>0</v>
      </c>
      <c r="AH79" s="89">
        <f t="shared" ref="AH79" si="84">INT(AG77*AH78)</f>
        <v>0</v>
      </c>
      <c r="AI79" s="89">
        <f t="shared" ref="AI79" si="85">INT(AH77*AI78)</f>
        <v>0</v>
      </c>
      <c r="AJ79" s="89">
        <f t="shared" ref="AJ79" si="86">INT(AI77*AJ78)</f>
        <v>0</v>
      </c>
      <c r="AK79" s="89">
        <f t="shared" ref="AK79" si="87">INT(AJ77*AK78)</f>
        <v>0</v>
      </c>
      <c r="AL79" s="89">
        <f t="shared" ref="AL79" si="88">INT(AK77*AL78)</f>
        <v>0</v>
      </c>
      <c r="AM79" s="89">
        <f t="shared" ref="AM79" si="89">INT(AL77*AM78)</f>
        <v>0</v>
      </c>
      <c r="AN79" s="123"/>
      <c r="AO79" s="83">
        <f>SUM(D79:O79)</f>
        <v>0</v>
      </c>
      <c r="AP79" s="83">
        <f>SUM(P79:AA79)</f>
        <v>0</v>
      </c>
      <c r="AQ79" s="83">
        <f>SUM(AB79:AM79)</f>
        <v>0</v>
      </c>
    </row>
    <row r="80" spans="1:43" s="64" customFormat="1" ht="13.2" outlineLevel="1">
      <c r="A80" s="147" t="s">
        <v>219</v>
      </c>
      <c r="B80" s="126" t="s">
        <v>221</v>
      </c>
      <c r="C80" s="82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3"/>
      <c r="AO80" s="83" t="e">
        <f>AVERAGE(D80:O80)</f>
        <v>#DIV/0!</v>
      </c>
      <c r="AP80" s="83" t="e">
        <f>AVERAGE(P80:AA80)</f>
        <v>#DIV/0!</v>
      </c>
      <c r="AQ80" s="83" t="e">
        <f>AVERAGE(AB80:AM80)</f>
        <v>#DIV/0!</v>
      </c>
    </row>
    <row r="81" spans="1:44" s="64" customFormat="1" ht="13.2" outlineLevel="1">
      <c r="A81" s="147" t="s">
        <v>210</v>
      </c>
      <c r="B81" s="126" t="s">
        <v>221</v>
      </c>
      <c r="C81" s="82"/>
      <c r="D81" s="89">
        <f>D79*D80</f>
        <v>0</v>
      </c>
      <c r="E81" s="89">
        <f>E79*E80</f>
        <v>0</v>
      </c>
      <c r="F81" s="89">
        <f t="shared" ref="F81:AM81" si="90">F79*F80</f>
        <v>0</v>
      </c>
      <c r="G81" s="89">
        <f t="shared" si="90"/>
        <v>0</v>
      </c>
      <c r="H81" s="89">
        <f t="shared" si="90"/>
        <v>0</v>
      </c>
      <c r="I81" s="89">
        <f t="shared" si="90"/>
        <v>0</v>
      </c>
      <c r="J81" s="89">
        <f t="shared" si="90"/>
        <v>0</v>
      </c>
      <c r="K81" s="89">
        <f t="shared" si="90"/>
        <v>0</v>
      </c>
      <c r="L81" s="89">
        <f t="shared" si="90"/>
        <v>0</v>
      </c>
      <c r="M81" s="89">
        <f t="shared" si="90"/>
        <v>0</v>
      </c>
      <c r="N81" s="89">
        <f t="shared" si="90"/>
        <v>0</v>
      </c>
      <c r="O81" s="89">
        <f t="shared" si="90"/>
        <v>0</v>
      </c>
      <c r="P81" s="89">
        <f t="shared" si="90"/>
        <v>0</v>
      </c>
      <c r="Q81" s="89">
        <f t="shared" si="90"/>
        <v>0</v>
      </c>
      <c r="R81" s="89">
        <f t="shared" si="90"/>
        <v>0</v>
      </c>
      <c r="S81" s="89">
        <f t="shared" si="90"/>
        <v>0</v>
      </c>
      <c r="T81" s="89">
        <f t="shared" si="90"/>
        <v>0</v>
      </c>
      <c r="U81" s="89">
        <f t="shared" si="90"/>
        <v>0</v>
      </c>
      <c r="V81" s="89">
        <f t="shared" si="90"/>
        <v>0</v>
      </c>
      <c r="W81" s="89">
        <f t="shared" si="90"/>
        <v>0</v>
      </c>
      <c r="X81" s="89">
        <f t="shared" si="90"/>
        <v>0</v>
      </c>
      <c r="Y81" s="89">
        <f t="shared" si="90"/>
        <v>0</v>
      </c>
      <c r="Z81" s="89">
        <f t="shared" si="90"/>
        <v>0</v>
      </c>
      <c r="AA81" s="89">
        <f t="shared" si="90"/>
        <v>0</v>
      </c>
      <c r="AB81" s="89">
        <f t="shared" si="90"/>
        <v>0</v>
      </c>
      <c r="AC81" s="89">
        <f t="shared" si="90"/>
        <v>0</v>
      </c>
      <c r="AD81" s="89">
        <f t="shared" si="90"/>
        <v>0</v>
      </c>
      <c r="AE81" s="89">
        <f t="shared" si="90"/>
        <v>0</v>
      </c>
      <c r="AF81" s="89">
        <f t="shared" si="90"/>
        <v>0</v>
      </c>
      <c r="AG81" s="89">
        <f t="shared" si="90"/>
        <v>0</v>
      </c>
      <c r="AH81" s="89">
        <f t="shared" si="90"/>
        <v>0</v>
      </c>
      <c r="AI81" s="89">
        <f t="shared" si="90"/>
        <v>0</v>
      </c>
      <c r="AJ81" s="89">
        <f t="shared" si="90"/>
        <v>0</v>
      </c>
      <c r="AK81" s="89">
        <f t="shared" si="90"/>
        <v>0</v>
      </c>
      <c r="AL81" s="89">
        <f t="shared" si="90"/>
        <v>0</v>
      </c>
      <c r="AM81" s="89">
        <f t="shared" si="90"/>
        <v>0</v>
      </c>
      <c r="AN81" s="123"/>
      <c r="AO81" s="83">
        <f>SUM(D81:O81)</f>
        <v>0</v>
      </c>
      <c r="AP81" s="83">
        <f>SUM(P81:AA81)</f>
        <v>0</v>
      </c>
      <c r="AQ81" s="83">
        <f>SUM(AB81:AM81)</f>
        <v>0</v>
      </c>
    </row>
    <row r="82" spans="1:44" s="64" customFormat="1" ht="13.2" outlineLevel="1">
      <c r="A82" s="147" t="s">
        <v>211</v>
      </c>
      <c r="B82" s="126" t="s">
        <v>221</v>
      </c>
      <c r="C82" s="82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123"/>
      <c r="AO82" s="83">
        <f>SUM(D82:O82)</f>
        <v>0</v>
      </c>
      <c r="AP82" s="83">
        <f>SUM(P82:AA82)</f>
        <v>0</v>
      </c>
      <c r="AQ82" s="83">
        <f>SUM(AB82:AM82)</f>
        <v>0</v>
      </c>
    </row>
    <row r="83" spans="1:44" s="130" customFormat="1" ht="13.2" outlineLevel="1">
      <c r="A83" s="147" t="s">
        <v>163</v>
      </c>
      <c r="B83" s="126" t="s">
        <v>164</v>
      </c>
      <c r="C83" s="127"/>
      <c r="D83" s="125">
        <v>12</v>
      </c>
      <c r="E83" s="125">
        <v>12</v>
      </c>
      <c r="F83" s="125">
        <v>12</v>
      </c>
      <c r="G83" s="125">
        <v>12</v>
      </c>
      <c r="H83" s="125">
        <v>12</v>
      </c>
      <c r="I83" s="125">
        <v>12</v>
      </c>
      <c r="J83" s="125">
        <v>12</v>
      </c>
      <c r="K83" s="125">
        <v>12</v>
      </c>
      <c r="L83" s="125">
        <v>12</v>
      </c>
      <c r="M83" s="125">
        <v>12</v>
      </c>
      <c r="N83" s="125">
        <v>12</v>
      </c>
      <c r="O83" s="125">
        <v>12</v>
      </c>
      <c r="P83" s="125">
        <v>12</v>
      </c>
      <c r="Q83" s="125">
        <v>12</v>
      </c>
      <c r="R83" s="125">
        <v>12</v>
      </c>
      <c r="S83" s="125">
        <v>12</v>
      </c>
      <c r="T83" s="125">
        <v>12</v>
      </c>
      <c r="U83" s="125">
        <v>12</v>
      </c>
      <c r="V83" s="125">
        <v>12</v>
      </c>
      <c r="W83" s="125">
        <v>12</v>
      </c>
      <c r="X83" s="125">
        <v>12</v>
      </c>
      <c r="Y83" s="125">
        <v>12</v>
      </c>
      <c r="Z83" s="125">
        <v>12</v>
      </c>
      <c r="AA83" s="125">
        <v>12</v>
      </c>
      <c r="AB83" s="125">
        <v>12</v>
      </c>
      <c r="AC83" s="125">
        <v>12</v>
      </c>
      <c r="AD83" s="125">
        <v>12</v>
      </c>
      <c r="AE83" s="125">
        <v>12</v>
      </c>
      <c r="AF83" s="125">
        <v>12</v>
      </c>
      <c r="AG83" s="125">
        <v>12</v>
      </c>
      <c r="AH83" s="125">
        <v>12</v>
      </c>
      <c r="AI83" s="125">
        <v>12</v>
      </c>
      <c r="AJ83" s="125">
        <v>12</v>
      </c>
      <c r="AK83" s="125">
        <v>12</v>
      </c>
      <c r="AL83" s="125">
        <v>12</v>
      </c>
      <c r="AM83" s="125">
        <v>12</v>
      </c>
      <c r="AN83" s="128"/>
      <c r="AO83" s="83">
        <f>AVERAGE(D83:O83)</f>
        <v>12</v>
      </c>
      <c r="AP83" s="83">
        <f>AVERAGE(P83:AA83)</f>
        <v>12</v>
      </c>
      <c r="AQ83" s="83">
        <f>AVERAGE(AB83:AM83)</f>
        <v>12</v>
      </c>
    </row>
    <row r="84" spans="1:44" s="64" customFormat="1" ht="13.2" outlineLevel="1">
      <c r="A84" s="147" t="s">
        <v>212</v>
      </c>
      <c r="B84" s="126" t="s">
        <v>221</v>
      </c>
      <c r="C84" s="82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83">
        <f>SUM(D84:O84)</f>
        <v>0</v>
      </c>
      <c r="AP84" s="83">
        <f>SUM(P84:AA84)</f>
        <v>0</v>
      </c>
      <c r="AQ84" s="83">
        <f>SUM(AB84:AM84)</f>
        <v>0</v>
      </c>
    </row>
    <row r="85" spans="1:44" s="86" customFormat="1" ht="13.2" outlineLevel="1">
      <c r="A85" s="147" t="s">
        <v>213</v>
      </c>
      <c r="B85" s="126" t="s">
        <v>221</v>
      </c>
      <c r="C85" s="125">
        <v>680</v>
      </c>
      <c r="D85" s="132">
        <f>C85</f>
        <v>680</v>
      </c>
      <c r="E85" s="132">
        <f t="shared" ref="E85:AM85" si="91">D85</f>
        <v>680</v>
      </c>
      <c r="F85" s="132">
        <f t="shared" si="91"/>
        <v>680</v>
      </c>
      <c r="G85" s="132">
        <f t="shared" si="91"/>
        <v>680</v>
      </c>
      <c r="H85" s="132">
        <f t="shared" si="91"/>
        <v>680</v>
      </c>
      <c r="I85" s="132">
        <f t="shared" si="91"/>
        <v>680</v>
      </c>
      <c r="J85" s="132">
        <f t="shared" si="91"/>
        <v>680</v>
      </c>
      <c r="K85" s="132">
        <f t="shared" si="91"/>
        <v>680</v>
      </c>
      <c r="L85" s="132">
        <f t="shared" si="91"/>
        <v>680</v>
      </c>
      <c r="M85" s="132">
        <f t="shared" si="91"/>
        <v>680</v>
      </c>
      <c r="N85" s="132">
        <f t="shared" si="91"/>
        <v>680</v>
      </c>
      <c r="O85" s="132">
        <f t="shared" si="91"/>
        <v>680</v>
      </c>
      <c r="P85" s="132">
        <f t="shared" si="91"/>
        <v>680</v>
      </c>
      <c r="Q85" s="132">
        <f t="shared" si="91"/>
        <v>680</v>
      </c>
      <c r="R85" s="132">
        <f t="shared" si="91"/>
        <v>680</v>
      </c>
      <c r="S85" s="132">
        <f t="shared" si="91"/>
        <v>680</v>
      </c>
      <c r="T85" s="132">
        <f t="shared" si="91"/>
        <v>680</v>
      </c>
      <c r="U85" s="132">
        <f t="shared" si="91"/>
        <v>680</v>
      </c>
      <c r="V85" s="132">
        <f t="shared" si="91"/>
        <v>680</v>
      </c>
      <c r="W85" s="132">
        <f t="shared" si="91"/>
        <v>680</v>
      </c>
      <c r="X85" s="132">
        <f t="shared" si="91"/>
        <v>680</v>
      </c>
      <c r="Y85" s="132">
        <f t="shared" si="91"/>
        <v>680</v>
      </c>
      <c r="Z85" s="132">
        <f t="shared" si="91"/>
        <v>680</v>
      </c>
      <c r="AA85" s="132">
        <f t="shared" si="91"/>
        <v>680</v>
      </c>
      <c r="AB85" s="132">
        <f t="shared" si="91"/>
        <v>680</v>
      </c>
      <c r="AC85" s="132">
        <f t="shared" si="91"/>
        <v>680</v>
      </c>
      <c r="AD85" s="132">
        <f t="shared" si="91"/>
        <v>680</v>
      </c>
      <c r="AE85" s="132">
        <f t="shared" si="91"/>
        <v>680</v>
      </c>
      <c r="AF85" s="132">
        <f t="shared" si="91"/>
        <v>680</v>
      </c>
      <c r="AG85" s="132">
        <f t="shared" si="91"/>
        <v>680</v>
      </c>
      <c r="AH85" s="132">
        <f t="shared" si="91"/>
        <v>680</v>
      </c>
      <c r="AI85" s="132">
        <f t="shared" si="91"/>
        <v>680</v>
      </c>
      <c r="AJ85" s="132">
        <f t="shared" si="91"/>
        <v>680</v>
      </c>
      <c r="AK85" s="132">
        <f t="shared" si="91"/>
        <v>680</v>
      </c>
      <c r="AL85" s="132">
        <f t="shared" si="91"/>
        <v>680</v>
      </c>
      <c r="AM85" s="132">
        <f t="shared" si="91"/>
        <v>680</v>
      </c>
      <c r="AN85" s="84"/>
      <c r="AO85" s="83">
        <f>O85</f>
        <v>680</v>
      </c>
      <c r="AP85" s="83">
        <f>AA85</f>
        <v>680</v>
      </c>
      <c r="AQ85" s="83">
        <f>AM85</f>
        <v>680</v>
      </c>
    </row>
    <row r="86" spans="1:44" s="64" customFormat="1" ht="13.2" outlineLevel="1">
      <c r="A86" s="147" t="s">
        <v>170</v>
      </c>
      <c r="B86" s="126" t="s">
        <v>168</v>
      </c>
      <c r="C86" s="82"/>
      <c r="D86" s="133">
        <v>0.01</v>
      </c>
      <c r="E86" s="133">
        <v>0.01</v>
      </c>
      <c r="F86" s="133">
        <v>0.01</v>
      </c>
      <c r="G86" s="133">
        <v>0.01</v>
      </c>
      <c r="H86" s="133">
        <v>0.01</v>
      </c>
      <c r="I86" s="133">
        <v>0.01</v>
      </c>
      <c r="J86" s="133">
        <v>0.01</v>
      </c>
      <c r="K86" s="133">
        <v>0.01</v>
      </c>
      <c r="L86" s="133">
        <v>0.01</v>
      </c>
      <c r="M86" s="133">
        <v>0.01</v>
      </c>
      <c r="N86" s="133">
        <v>0.01</v>
      </c>
      <c r="O86" s="133">
        <v>0.01</v>
      </c>
      <c r="P86" s="133">
        <v>0.01</v>
      </c>
      <c r="Q86" s="133">
        <v>0.01</v>
      </c>
      <c r="R86" s="133">
        <v>0.01</v>
      </c>
      <c r="S86" s="133">
        <v>0.01</v>
      </c>
      <c r="T86" s="133">
        <v>0.01</v>
      </c>
      <c r="U86" s="133">
        <v>0.01</v>
      </c>
      <c r="V86" s="133">
        <v>0.01</v>
      </c>
      <c r="W86" s="133">
        <v>0.01</v>
      </c>
      <c r="X86" s="133">
        <v>0.01</v>
      </c>
      <c r="Y86" s="133">
        <v>0.01</v>
      </c>
      <c r="Z86" s="133">
        <v>0.01</v>
      </c>
      <c r="AA86" s="133">
        <v>0.01</v>
      </c>
      <c r="AB86" s="133">
        <v>0.01</v>
      </c>
      <c r="AC86" s="133">
        <v>0.01</v>
      </c>
      <c r="AD86" s="133">
        <v>0.01</v>
      </c>
      <c r="AE86" s="133">
        <v>0.01</v>
      </c>
      <c r="AF86" s="133">
        <v>0.01</v>
      </c>
      <c r="AG86" s="133">
        <v>0.01</v>
      </c>
      <c r="AH86" s="133">
        <v>0.01</v>
      </c>
      <c r="AI86" s="133">
        <v>0.01</v>
      </c>
      <c r="AJ86" s="133">
        <v>0.01</v>
      </c>
      <c r="AK86" s="133">
        <v>0.01</v>
      </c>
      <c r="AL86" s="133">
        <v>0.01</v>
      </c>
      <c r="AM86" s="133">
        <v>0.01</v>
      </c>
      <c r="AN86" s="123"/>
      <c r="AO86" s="135">
        <f>AVERAGE(D86:O86)</f>
        <v>9.9999999999999985E-3</v>
      </c>
      <c r="AP86" s="135">
        <f>AVERAGE(P86:AA86)</f>
        <v>9.9999999999999985E-3</v>
      </c>
      <c r="AQ86" s="135">
        <f>AVERAGE(AB86:AM86)</f>
        <v>9.9999999999999985E-3</v>
      </c>
    </row>
    <row r="87" spans="1:44" s="64" customFormat="1" ht="13.2" outlineLevel="1">
      <c r="A87" s="147" t="s">
        <v>171</v>
      </c>
      <c r="B87" s="126" t="s">
        <v>168</v>
      </c>
      <c r="C87" s="82"/>
      <c r="D87" s="133">
        <v>0.1</v>
      </c>
      <c r="E87" s="133">
        <v>0.1</v>
      </c>
      <c r="F87" s="133">
        <v>0.1</v>
      </c>
      <c r="G87" s="133">
        <v>0.1</v>
      </c>
      <c r="H87" s="133">
        <v>0.1</v>
      </c>
      <c r="I87" s="133">
        <v>0.1</v>
      </c>
      <c r="J87" s="133">
        <v>0.1</v>
      </c>
      <c r="K87" s="133">
        <v>0.1</v>
      </c>
      <c r="L87" s="133">
        <v>0.1</v>
      </c>
      <c r="M87" s="133">
        <v>0.1</v>
      </c>
      <c r="N87" s="133">
        <v>0.1</v>
      </c>
      <c r="O87" s="133">
        <v>0.1</v>
      </c>
      <c r="P87" s="133">
        <v>0.1</v>
      </c>
      <c r="Q87" s="133">
        <v>0.1</v>
      </c>
      <c r="R87" s="133">
        <v>0.1</v>
      </c>
      <c r="S87" s="133">
        <v>0.1</v>
      </c>
      <c r="T87" s="133">
        <v>0.1</v>
      </c>
      <c r="U87" s="133">
        <v>0.1</v>
      </c>
      <c r="V87" s="133">
        <v>0.1</v>
      </c>
      <c r="W87" s="133">
        <v>0.1</v>
      </c>
      <c r="X87" s="133">
        <v>0.1</v>
      </c>
      <c r="Y87" s="133">
        <v>0.1</v>
      </c>
      <c r="Z87" s="133">
        <v>0.1</v>
      </c>
      <c r="AA87" s="133">
        <v>0.1</v>
      </c>
      <c r="AB87" s="133">
        <v>0.1</v>
      </c>
      <c r="AC87" s="133">
        <v>0.1</v>
      </c>
      <c r="AD87" s="133">
        <v>0.1</v>
      </c>
      <c r="AE87" s="133">
        <v>0.1</v>
      </c>
      <c r="AF87" s="133">
        <v>0.1</v>
      </c>
      <c r="AG87" s="133">
        <v>0.1</v>
      </c>
      <c r="AH87" s="133">
        <v>0.1</v>
      </c>
      <c r="AI87" s="133">
        <v>0.1</v>
      </c>
      <c r="AJ87" s="133">
        <v>0.1</v>
      </c>
      <c r="AK87" s="133">
        <v>0.1</v>
      </c>
      <c r="AL87" s="133">
        <v>0.1</v>
      </c>
      <c r="AM87" s="133">
        <v>0.1</v>
      </c>
      <c r="AN87" s="123"/>
      <c r="AO87" s="135">
        <f>AVERAGE(D87:O87)</f>
        <v>9.9999999999999992E-2</v>
      </c>
      <c r="AP87" s="135">
        <f>AVERAGE(P87:AA87)</f>
        <v>9.9999999999999992E-2</v>
      </c>
      <c r="AQ87" s="135">
        <f>AVERAGE(AB87:AM87)</f>
        <v>9.9999999999999992E-2</v>
      </c>
    </row>
    <row r="88" spans="1:44" s="64" customFormat="1" ht="13.2" outlineLevel="1">
      <c r="A88" s="147" t="s">
        <v>214</v>
      </c>
      <c r="B88" s="126" t="s">
        <v>221</v>
      </c>
      <c r="C88" s="82"/>
      <c r="D88" s="132">
        <f t="shared" ref="D88:AM88" si="92">-(C85+D85)/2*D86/12</f>
        <v>-0.56666666666666665</v>
      </c>
      <c r="E88" s="169">
        <f>-(D85+E85)/2*E86/12</f>
        <v>-0.56666666666666665</v>
      </c>
      <c r="F88" s="132">
        <f t="shared" si="92"/>
        <v>-0.56666666666666665</v>
      </c>
      <c r="G88" s="132">
        <f t="shared" si="92"/>
        <v>-0.56666666666666665</v>
      </c>
      <c r="H88" s="132">
        <f t="shared" si="92"/>
        <v>-0.56666666666666665</v>
      </c>
      <c r="I88" s="132">
        <f t="shared" si="92"/>
        <v>-0.56666666666666665</v>
      </c>
      <c r="J88" s="132">
        <f t="shared" si="92"/>
        <v>-0.56666666666666665</v>
      </c>
      <c r="K88" s="132">
        <f t="shared" si="92"/>
        <v>-0.56666666666666665</v>
      </c>
      <c r="L88" s="132">
        <f t="shared" si="92"/>
        <v>-0.56666666666666665</v>
      </c>
      <c r="M88" s="132">
        <f t="shared" si="92"/>
        <v>-0.56666666666666665</v>
      </c>
      <c r="N88" s="132">
        <f t="shared" si="92"/>
        <v>-0.56666666666666665</v>
      </c>
      <c r="O88" s="132">
        <f t="shared" si="92"/>
        <v>-0.56666666666666665</v>
      </c>
      <c r="P88" s="132">
        <f t="shared" si="92"/>
        <v>-0.56666666666666665</v>
      </c>
      <c r="Q88" s="132">
        <f t="shared" si="92"/>
        <v>-0.56666666666666665</v>
      </c>
      <c r="R88" s="132">
        <f t="shared" si="92"/>
        <v>-0.56666666666666665</v>
      </c>
      <c r="S88" s="132">
        <f t="shared" si="92"/>
        <v>-0.56666666666666665</v>
      </c>
      <c r="T88" s="132">
        <f t="shared" si="92"/>
        <v>-0.56666666666666665</v>
      </c>
      <c r="U88" s="132">
        <f t="shared" si="92"/>
        <v>-0.56666666666666665</v>
      </c>
      <c r="V88" s="132">
        <f t="shared" si="92"/>
        <v>-0.56666666666666665</v>
      </c>
      <c r="W88" s="132">
        <f t="shared" si="92"/>
        <v>-0.56666666666666665</v>
      </c>
      <c r="X88" s="132">
        <f t="shared" si="92"/>
        <v>-0.56666666666666665</v>
      </c>
      <c r="Y88" s="132">
        <f t="shared" si="92"/>
        <v>-0.56666666666666665</v>
      </c>
      <c r="Z88" s="132">
        <f t="shared" si="92"/>
        <v>-0.56666666666666665</v>
      </c>
      <c r="AA88" s="132">
        <f t="shared" si="92"/>
        <v>-0.56666666666666665</v>
      </c>
      <c r="AB88" s="132">
        <f t="shared" si="92"/>
        <v>-0.56666666666666665</v>
      </c>
      <c r="AC88" s="132">
        <f t="shared" si="92"/>
        <v>-0.56666666666666665</v>
      </c>
      <c r="AD88" s="132">
        <f t="shared" si="92"/>
        <v>-0.56666666666666665</v>
      </c>
      <c r="AE88" s="132">
        <f t="shared" si="92"/>
        <v>-0.56666666666666665</v>
      </c>
      <c r="AF88" s="132">
        <f t="shared" si="92"/>
        <v>-0.56666666666666665</v>
      </c>
      <c r="AG88" s="132">
        <f t="shared" si="92"/>
        <v>-0.56666666666666665</v>
      </c>
      <c r="AH88" s="132">
        <f t="shared" si="92"/>
        <v>-0.56666666666666665</v>
      </c>
      <c r="AI88" s="132">
        <f t="shared" si="92"/>
        <v>-0.56666666666666665</v>
      </c>
      <c r="AJ88" s="132">
        <f t="shared" si="92"/>
        <v>-0.56666666666666665</v>
      </c>
      <c r="AK88" s="132">
        <f t="shared" si="92"/>
        <v>-0.56666666666666665</v>
      </c>
      <c r="AL88" s="132">
        <f t="shared" si="92"/>
        <v>-0.56666666666666665</v>
      </c>
      <c r="AM88" s="132">
        <f t="shared" si="92"/>
        <v>-0.56666666666666665</v>
      </c>
      <c r="AN88" s="123"/>
      <c r="AO88" s="83">
        <f>SUM(D88:O88)</f>
        <v>-6.799999999999998</v>
      </c>
      <c r="AP88" s="83">
        <f>SUM(P88:AA88)</f>
        <v>-6.799999999999998</v>
      </c>
      <c r="AQ88" s="83">
        <f>SUM(AB88:AM88)</f>
        <v>-6.799999999999998</v>
      </c>
    </row>
    <row r="89" spans="1:44" s="64" customFormat="1" ht="13.2" outlineLevel="1">
      <c r="A89" s="147" t="s">
        <v>215</v>
      </c>
      <c r="B89" s="126" t="s">
        <v>221</v>
      </c>
      <c r="C89" s="82"/>
      <c r="D89" s="132">
        <f t="shared" ref="D89:AM89" si="93">(C85+D85)/2*D87/12</f>
        <v>5.666666666666667</v>
      </c>
      <c r="E89" s="132">
        <f t="shared" si="93"/>
        <v>5.666666666666667</v>
      </c>
      <c r="F89" s="132">
        <f t="shared" si="93"/>
        <v>5.666666666666667</v>
      </c>
      <c r="G89" s="132">
        <f t="shared" si="93"/>
        <v>5.666666666666667</v>
      </c>
      <c r="H89" s="132">
        <f t="shared" si="93"/>
        <v>5.666666666666667</v>
      </c>
      <c r="I89" s="132">
        <f t="shared" si="93"/>
        <v>5.666666666666667</v>
      </c>
      <c r="J89" s="132">
        <f t="shared" si="93"/>
        <v>5.666666666666667</v>
      </c>
      <c r="K89" s="132">
        <f t="shared" si="93"/>
        <v>5.666666666666667</v>
      </c>
      <c r="L89" s="132">
        <f t="shared" si="93"/>
        <v>5.666666666666667</v>
      </c>
      <c r="M89" s="132">
        <f t="shared" si="93"/>
        <v>5.666666666666667</v>
      </c>
      <c r="N89" s="132">
        <f t="shared" si="93"/>
        <v>5.666666666666667</v>
      </c>
      <c r="O89" s="132">
        <f t="shared" si="93"/>
        <v>5.666666666666667</v>
      </c>
      <c r="P89" s="132">
        <f t="shared" si="93"/>
        <v>5.666666666666667</v>
      </c>
      <c r="Q89" s="132">
        <f t="shared" si="93"/>
        <v>5.666666666666667</v>
      </c>
      <c r="R89" s="132">
        <f t="shared" si="93"/>
        <v>5.666666666666667</v>
      </c>
      <c r="S89" s="132">
        <f t="shared" si="93"/>
        <v>5.666666666666667</v>
      </c>
      <c r="T89" s="132">
        <f t="shared" si="93"/>
        <v>5.666666666666667</v>
      </c>
      <c r="U89" s="132">
        <f t="shared" si="93"/>
        <v>5.666666666666667</v>
      </c>
      <c r="V89" s="132">
        <f t="shared" si="93"/>
        <v>5.666666666666667</v>
      </c>
      <c r="W89" s="132">
        <f t="shared" si="93"/>
        <v>5.666666666666667</v>
      </c>
      <c r="X89" s="132">
        <f t="shared" si="93"/>
        <v>5.666666666666667</v>
      </c>
      <c r="Y89" s="132">
        <f t="shared" si="93"/>
        <v>5.666666666666667</v>
      </c>
      <c r="Z89" s="132">
        <f t="shared" si="93"/>
        <v>5.666666666666667</v>
      </c>
      <c r="AA89" s="132">
        <f t="shared" si="93"/>
        <v>5.666666666666667</v>
      </c>
      <c r="AB89" s="132">
        <f t="shared" si="93"/>
        <v>5.666666666666667</v>
      </c>
      <c r="AC89" s="132">
        <f t="shared" si="93"/>
        <v>5.666666666666667</v>
      </c>
      <c r="AD89" s="132">
        <f t="shared" si="93"/>
        <v>5.666666666666667</v>
      </c>
      <c r="AE89" s="132">
        <f t="shared" si="93"/>
        <v>5.666666666666667</v>
      </c>
      <c r="AF89" s="132">
        <f t="shared" si="93"/>
        <v>5.666666666666667</v>
      </c>
      <c r="AG89" s="132">
        <f t="shared" si="93"/>
        <v>5.666666666666667</v>
      </c>
      <c r="AH89" s="132">
        <f t="shared" si="93"/>
        <v>5.666666666666667</v>
      </c>
      <c r="AI89" s="132">
        <f t="shared" si="93"/>
        <v>5.666666666666667</v>
      </c>
      <c r="AJ89" s="132">
        <f t="shared" si="93"/>
        <v>5.666666666666667</v>
      </c>
      <c r="AK89" s="132">
        <f t="shared" si="93"/>
        <v>5.666666666666667</v>
      </c>
      <c r="AL89" s="132">
        <f t="shared" si="93"/>
        <v>5.666666666666667</v>
      </c>
      <c r="AM89" s="132">
        <f t="shared" si="93"/>
        <v>5.666666666666667</v>
      </c>
      <c r="AN89" s="123"/>
      <c r="AO89" s="83">
        <f>SUM(D89:O89)</f>
        <v>67.999999999999986</v>
      </c>
      <c r="AP89" s="83">
        <f>SUM(P89:AA89)</f>
        <v>67.999999999999986</v>
      </c>
      <c r="AQ89" s="83">
        <f>SUM(AB89:AM89)</f>
        <v>67.999999999999986</v>
      </c>
    </row>
    <row r="90" spans="1:44" s="64" customFormat="1" ht="13.2" outlineLevel="1">
      <c r="A90" s="147" t="s">
        <v>201</v>
      </c>
      <c r="B90" s="126" t="s">
        <v>221</v>
      </c>
      <c r="C90" s="82"/>
      <c r="D90" s="131">
        <f t="shared" ref="D90:AM90" si="94">SUM(D88:D89)</f>
        <v>5.1000000000000005</v>
      </c>
      <c r="E90" s="131">
        <f t="shared" si="94"/>
        <v>5.1000000000000005</v>
      </c>
      <c r="F90" s="131">
        <f t="shared" si="94"/>
        <v>5.1000000000000005</v>
      </c>
      <c r="G90" s="131">
        <f t="shared" si="94"/>
        <v>5.1000000000000005</v>
      </c>
      <c r="H90" s="131">
        <f t="shared" si="94"/>
        <v>5.1000000000000005</v>
      </c>
      <c r="I90" s="131">
        <f t="shared" si="94"/>
        <v>5.1000000000000005</v>
      </c>
      <c r="J90" s="131">
        <f t="shared" si="94"/>
        <v>5.1000000000000005</v>
      </c>
      <c r="K90" s="131">
        <f t="shared" si="94"/>
        <v>5.1000000000000005</v>
      </c>
      <c r="L90" s="131">
        <f t="shared" si="94"/>
        <v>5.1000000000000005</v>
      </c>
      <c r="M90" s="131">
        <f t="shared" si="94"/>
        <v>5.1000000000000005</v>
      </c>
      <c r="N90" s="131">
        <f t="shared" si="94"/>
        <v>5.1000000000000005</v>
      </c>
      <c r="O90" s="131">
        <f t="shared" si="94"/>
        <v>5.1000000000000005</v>
      </c>
      <c r="P90" s="131">
        <f t="shared" si="94"/>
        <v>5.1000000000000005</v>
      </c>
      <c r="Q90" s="131">
        <f t="shared" si="94"/>
        <v>5.1000000000000005</v>
      </c>
      <c r="R90" s="131">
        <f t="shared" si="94"/>
        <v>5.1000000000000005</v>
      </c>
      <c r="S90" s="131">
        <f t="shared" si="94"/>
        <v>5.1000000000000005</v>
      </c>
      <c r="T90" s="131">
        <f t="shared" si="94"/>
        <v>5.1000000000000005</v>
      </c>
      <c r="U90" s="131">
        <f t="shared" si="94"/>
        <v>5.1000000000000005</v>
      </c>
      <c r="V90" s="131">
        <f t="shared" si="94"/>
        <v>5.1000000000000005</v>
      </c>
      <c r="W90" s="131">
        <f t="shared" si="94"/>
        <v>5.1000000000000005</v>
      </c>
      <c r="X90" s="131">
        <f t="shared" si="94"/>
        <v>5.1000000000000005</v>
      </c>
      <c r="Y90" s="131">
        <f t="shared" si="94"/>
        <v>5.1000000000000005</v>
      </c>
      <c r="Z90" s="131">
        <f t="shared" si="94"/>
        <v>5.1000000000000005</v>
      </c>
      <c r="AA90" s="131">
        <f t="shared" si="94"/>
        <v>5.1000000000000005</v>
      </c>
      <c r="AB90" s="131">
        <f t="shared" si="94"/>
        <v>5.1000000000000005</v>
      </c>
      <c r="AC90" s="131">
        <f t="shared" si="94"/>
        <v>5.1000000000000005</v>
      </c>
      <c r="AD90" s="131">
        <f t="shared" si="94"/>
        <v>5.1000000000000005</v>
      </c>
      <c r="AE90" s="131">
        <f t="shared" si="94"/>
        <v>5.1000000000000005</v>
      </c>
      <c r="AF90" s="131">
        <f t="shared" si="94"/>
        <v>5.1000000000000005</v>
      </c>
      <c r="AG90" s="131">
        <f t="shared" si="94"/>
        <v>5.1000000000000005</v>
      </c>
      <c r="AH90" s="131">
        <f t="shared" si="94"/>
        <v>5.1000000000000005</v>
      </c>
      <c r="AI90" s="131">
        <f t="shared" si="94"/>
        <v>5.1000000000000005</v>
      </c>
      <c r="AJ90" s="131">
        <f t="shared" si="94"/>
        <v>5.1000000000000005</v>
      </c>
      <c r="AK90" s="131">
        <f t="shared" si="94"/>
        <v>5.1000000000000005</v>
      </c>
      <c r="AL90" s="131">
        <f t="shared" si="94"/>
        <v>5.1000000000000005</v>
      </c>
      <c r="AM90" s="131">
        <f t="shared" si="94"/>
        <v>5.1000000000000005</v>
      </c>
      <c r="AN90" s="123"/>
      <c r="AO90" s="83">
        <f>SUM(D90:O90)</f>
        <v>61.20000000000001</v>
      </c>
      <c r="AP90" s="83">
        <f>SUM(P90:AA90)</f>
        <v>61.20000000000001</v>
      </c>
      <c r="AQ90" s="83">
        <f>SUM(AB90:AM90)</f>
        <v>61.20000000000001</v>
      </c>
    </row>
    <row r="91" spans="1:44" outlineLevel="1">
      <c r="A91" s="146" t="s">
        <v>247</v>
      </c>
      <c r="AN91" s="60"/>
    </row>
    <row r="92" spans="1:44" s="86" customFormat="1" ht="13.2" outlineLevel="1">
      <c r="A92" s="147" t="s">
        <v>213</v>
      </c>
      <c r="B92" s="126" t="s">
        <v>161</v>
      </c>
      <c r="C92" s="132">
        <f>C106+C121*'0'!C$16+C136*'0'!C$19+C151*'0'!C$17</f>
        <v>0</v>
      </c>
      <c r="D92" s="132">
        <f>D106+D121*'0'!D$16+D136*'0'!D$19+D151*'0'!D$17</f>
        <v>5000</v>
      </c>
      <c r="E92" s="132">
        <f>E106+E121*'0'!E$16+E136*'0'!E$19+E151*'0'!E$17</f>
        <v>6000</v>
      </c>
      <c r="F92" s="132">
        <f>F106+F121*'0'!F$16+F136*'0'!F$19+F151*'0'!F$17</f>
        <v>7500</v>
      </c>
      <c r="G92" s="132">
        <f>G106+G121*'0'!G$16+G136*'0'!G$19+G151*'0'!G$17</f>
        <v>9000</v>
      </c>
      <c r="H92" s="132">
        <f>H106+H121*'0'!H$16+H136*'0'!H$19+H151*'0'!H$17</f>
        <v>11000</v>
      </c>
      <c r="I92" s="132">
        <f>I106+I121*'0'!I$16+I136*'0'!I$19+I151*'0'!I$17</f>
        <v>13500</v>
      </c>
      <c r="J92" s="132">
        <f>J106+J121*'0'!J$16+J136*'0'!J$19+J151*'0'!J$17</f>
        <v>17000</v>
      </c>
      <c r="K92" s="132">
        <f>K106+K121*'0'!K$16+K136*'0'!K$19+K151*'0'!K$17</f>
        <v>21000</v>
      </c>
      <c r="L92" s="132">
        <f>L106+L121*'0'!L$16+L136*'0'!L$19+L151*'0'!L$17</f>
        <v>26000</v>
      </c>
      <c r="M92" s="132">
        <f>M106+M121*'0'!M$16+M136*'0'!M$19+M151*'0'!M$17</f>
        <v>32500</v>
      </c>
      <c r="N92" s="132">
        <f>N106+N121*'0'!N$16+N136*'0'!N$19+N151*'0'!N$17</f>
        <v>40500</v>
      </c>
      <c r="O92" s="132">
        <f>O106+O121*'0'!O$16+O136*'0'!O$19+O151*'0'!O$17</f>
        <v>51000</v>
      </c>
      <c r="P92" s="132">
        <f>P106+P121*'0'!P$16+P136*'0'!P$19+P151*'0'!P$17</f>
        <v>50000</v>
      </c>
      <c r="Q92" s="132">
        <f>Q106+Q121*'0'!Q$16+Q136*'0'!Q$19+Q151*'0'!Q$17</f>
        <v>53000</v>
      </c>
      <c r="R92" s="132">
        <f>R106+R121*'0'!R$16+R136*'0'!R$19+R151*'0'!R$17</f>
        <v>56000</v>
      </c>
      <c r="S92" s="132">
        <f>S106+S121*'0'!S$16+S136*'0'!S$19+S151*'0'!S$17</f>
        <v>59500</v>
      </c>
      <c r="T92" s="132">
        <f>T106+T121*'0'!T$16+T136*'0'!T$19+T151*'0'!T$17</f>
        <v>62500</v>
      </c>
      <c r="U92" s="132">
        <f>U106+U121*'0'!U$16+U136*'0'!U$19+U151*'0'!U$17</f>
        <v>65500</v>
      </c>
      <c r="V92" s="132">
        <f>V106+V121*'0'!V$16+V136*'0'!V$19+V151*'0'!V$17</f>
        <v>68000</v>
      </c>
      <c r="W92" s="132">
        <f>W106+W121*'0'!W$16+W136*'0'!W$19+W151*'0'!W$17</f>
        <v>70500</v>
      </c>
      <c r="X92" s="132">
        <f>X106+X121*'0'!X$16+X136*'0'!X$19+X151*'0'!X$17</f>
        <v>72500</v>
      </c>
      <c r="Y92" s="132">
        <f>Y106+Y121*'0'!Y$16+Y136*'0'!Y$19+Y151*'0'!Y$17</f>
        <v>73500</v>
      </c>
      <c r="Z92" s="132">
        <f>Z106+Z121*'0'!Z$16+Z136*'0'!Z$19+Z151*'0'!Z$17</f>
        <v>73500</v>
      </c>
      <c r="AA92" s="132">
        <f>AA106+AA121*'0'!AA$16+AA136*'0'!AA$19+AA151*'0'!AA$17</f>
        <v>72000</v>
      </c>
      <c r="AB92" s="132">
        <f>AB106+AB121*'0'!AB$16+AB136*'0'!AB$19+AB151*'0'!AB$17</f>
        <v>75000</v>
      </c>
      <c r="AC92" s="132">
        <f>AC106+AC121*'0'!AC$16+AC136*'0'!AC$19+AC151*'0'!AC$17</f>
        <v>78500</v>
      </c>
      <c r="AD92" s="132">
        <f>AD106+AD121*'0'!AD$16+AD136*'0'!AD$19+AD151*'0'!AD$17</f>
        <v>82000</v>
      </c>
      <c r="AE92" s="132">
        <f>AE106+AE121*'0'!AE$16+AE136*'0'!AE$19+AE151*'0'!AE$17</f>
        <v>85500</v>
      </c>
      <c r="AF92" s="132">
        <f>AF106+AF121*'0'!AF$16+AF136*'0'!AF$19+AF151*'0'!AF$17</f>
        <v>89500</v>
      </c>
      <c r="AG92" s="132">
        <f>AG106+AG121*'0'!AG$16+AG136*'0'!AG$19+AG151*'0'!AG$17</f>
        <v>93500</v>
      </c>
      <c r="AH92" s="132">
        <f>AH106+AH121*'0'!AH$16+AH136*'0'!AH$19+AH151*'0'!AH$17</f>
        <v>97500</v>
      </c>
      <c r="AI92" s="132">
        <f>AI106+AI121*'0'!AI$16+AI136*'0'!AI$19+AI151*'0'!AI$17</f>
        <v>101500</v>
      </c>
      <c r="AJ92" s="132">
        <f>AJ106+AJ121*'0'!AJ$16+AJ136*'0'!AJ$19+AJ151*'0'!AJ$17</f>
        <v>106000</v>
      </c>
      <c r="AK92" s="132">
        <f>AK106+AK121*'0'!AK$16+AK136*'0'!AK$19+AK151*'0'!AK$17</f>
        <v>110500</v>
      </c>
      <c r="AL92" s="132">
        <f>AL106+AL121*'0'!AL$16+AL136*'0'!AL$19+AL151*'0'!AL$17</f>
        <v>115000</v>
      </c>
      <c r="AM92" s="132">
        <f>AM106+AM121*'0'!AM$16+AM136*'0'!AM$19+AM151*'0'!AM$17</f>
        <v>119500</v>
      </c>
      <c r="AN92" s="84"/>
      <c r="AO92" s="83">
        <f>O92</f>
        <v>51000</v>
      </c>
      <c r="AP92" s="83">
        <f>AA92</f>
        <v>72000</v>
      </c>
      <c r="AQ92" s="83">
        <f>AM92</f>
        <v>119500</v>
      </c>
      <c r="AR92" s="85"/>
    </row>
    <row r="93" spans="1:44" s="64" customFormat="1" ht="13.2" outlineLevel="1">
      <c r="A93" s="147" t="s">
        <v>214</v>
      </c>
      <c r="B93" s="126" t="s">
        <v>161</v>
      </c>
      <c r="C93" s="82"/>
      <c r="D93" s="132">
        <f>D109+D124*'0'!D$16+D139*'0'!D$19+D154*'0'!D$17</f>
        <v>-29.166666666666671</v>
      </c>
      <c r="E93" s="132">
        <f>E109+E124*'0'!E$16+E139*'0'!E$19+E154*'0'!E$17</f>
        <v>-64.166666666666671</v>
      </c>
      <c r="F93" s="132">
        <f>F109+F124*'0'!F$16+F139*'0'!F$19+F154*'0'!F$17</f>
        <v>-78.750000000000014</v>
      </c>
      <c r="G93" s="132">
        <f>G109+G124*'0'!G$16+G139*'0'!G$19+G154*'0'!G$17</f>
        <v>-96.25</v>
      </c>
      <c r="H93" s="132">
        <f>H109+H124*'0'!H$16+H139*'0'!H$19+H154*'0'!H$17</f>
        <v>-116.66666666666669</v>
      </c>
      <c r="I93" s="132">
        <f>I109+I124*'0'!I$16+I139*'0'!I$19+I154*'0'!I$17</f>
        <v>-142.91666666666669</v>
      </c>
      <c r="J93" s="132">
        <f>J109+J124*'0'!J$16+J139*'0'!J$19+J154*'0'!J$17</f>
        <v>-177.91666666666666</v>
      </c>
      <c r="K93" s="132">
        <f>K109+K124*'0'!K$16+K139*'0'!K$19+K154*'0'!K$17</f>
        <v>-221.66666666666671</v>
      </c>
      <c r="L93" s="132">
        <f>L109+L124*'0'!L$16+L139*'0'!L$19+L154*'0'!L$17</f>
        <v>-274.16666666666669</v>
      </c>
      <c r="M93" s="132">
        <f>M109+M124*'0'!M$16+M139*'0'!M$19+M154*'0'!M$17</f>
        <v>-341.25000000000006</v>
      </c>
      <c r="N93" s="132">
        <f>N109+N124*'0'!N$16+N139*'0'!N$19+N154*'0'!N$17</f>
        <v>-425.83333333333343</v>
      </c>
      <c r="O93" s="132">
        <f>O109+O124*'0'!O$16+O139*'0'!O$19+O154*'0'!O$17</f>
        <v>-533.75000000000011</v>
      </c>
      <c r="P93" s="132">
        <f>P109+P124*'0'!P$16+P139*'0'!P$19+P154*'0'!P$17</f>
        <v>-589.16666666666674</v>
      </c>
      <c r="Q93" s="132">
        <f>Q109+Q124*'0'!Q$16+Q139*'0'!Q$19+Q154*'0'!Q$17</f>
        <v>-600.83333333333337</v>
      </c>
      <c r="R93" s="132">
        <f>R109+R124*'0'!R$16+R139*'0'!R$19+R154*'0'!R$17</f>
        <v>-635.83333333333337</v>
      </c>
      <c r="S93" s="132">
        <f>S109+S124*'0'!S$16+S139*'0'!S$19+S154*'0'!S$17</f>
        <v>-673.75000000000011</v>
      </c>
      <c r="T93" s="132">
        <f>T109+T124*'0'!T$16+T139*'0'!T$19+T154*'0'!T$17</f>
        <v>-711.66666666666663</v>
      </c>
      <c r="U93" s="132">
        <f>U109+U124*'0'!U$16+U139*'0'!U$19+U154*'0'!U$17</f>
        <v>-746.66666666666663</v>
      </c>
      <c r="V93" s="132">
        <f>V109+V124*'0'!V$16+V139*'0'!V$19+V154*'0'!V$17</f>
        <v>-778.75</v>
      </c>
      <c r="W93" s="132">
        <f>W109+W124*'0'!W$16+W139*'0'!W$19+W154*'0'!W$17</f>
        <v>-807.91666666666686</v>
      </c>
      <c r="X93" s="132">
        <f>X109+X124*'0'!X$16+X139*'0'!X$19+X154*'0'!X$17</f>
        <v>-834.16666666666686</v>
      </c>
      <c r="Y93" s="132">
        <f>Y109+Y124*'0'!Y$16+Y139*'0'!Y$19+Y154*'0'!Y$17</f>
        <v>-851.66666666666686</v>
      </c>
      <c r="Z93" s="132">
        <f>Z109+Z124*'0'!Z$16+Z139*'0'!Z$19+Z154*'0'!Z$17</f>
        <v>-857.50000000000011</v>
      </c>
      <c r="AA93" s="132">
        <f>AA109+AA124*'0'!AA$16+AA139*'0'!AA$19+AA154*'0'!AA$17</f>
        <v>-848.75000000000011</v>
      </c>
      <c r="AB93" s="132">
        <f>AB109+AB124*'0'!AB$16+AB139*'0'!AB$19+AB154*'0'!AB$17</f>
        <v>-857.50000000000011</v>
      </c>
      <c r="AC93" s="132">
        <f>AC109+AC124*'0'!AC$16+AC139*'0'!AC$19+AC154*'0'!AC$17</f>
        <v>-895.41666666666686</v>
      </c>
      <c r="AD93" s="132">
        <f>AD109+AD124*'0'!AD$16+AD139*'0'!AD$19+AD154*'0'!AD$17</f>
        <v>-936.25000000000011</v>
      </c>
      <c r="AE93" s="132">
        <f>AE109+AE124*'0'!AE$16+AE139*'0'!AE$19+AE154*'0'!AE$17</f>
        <v>-977.08333333333348</v>
      </c>
      <c r="AF93" s="132">
        <f>AF109+AF124*'0'!AF$16+AF139*'0'!AF$19+AF154*'0'!AF$17</f>
        <v>-1020.8333333333335</v>
      </c>
      <c r="AG93" s="132">
        <f>AG109+AG124*'0'!AG$16+AG139*'0'!AG$19+AG154*'0'!AG$17</f>
        <v>-1067.5000000000002</v>
      </c>
      <c r="AH93" s="132">
        <f>AH109+AH124*'0'!AH$16+AH139*'0'!AH$19+AH154*'0'!AH$17</f>
        <v>-1114.1666666666667</v>
      </c>
      <c r="AI93" s="132">
        <f>AI109+AI124*'0'!AI$16+AI139*'0'!AI$19+AI154*'0'!AI$17</f>
        <v>-1160.8333333333335</v>
      </c>
      <c r="AJ93" s="132">
        <f>AJ109+AJ124*'0'!AJ$16+AJ139*'0'!AJ$19+AJ154*'0'!AJ$17</f>
        <v>-1210.4166666666667</v>
      </c>
      <c r="AK93" s="132">
        <f>AK109+AK124*'0'!AK$16+AK139*'0'!AK$19+AK154*'0'!AK$17</f>
        <v>-1262.9166666666667</v>
      </c>
      <c r="AL93" s="132">
        <f>AL109+AL124*'0'!AL$16+AL139*'0'!AL$19+AL154*'0'!AL$17</f>
        <v>-1315.4166666666667</v>
      </c>
      <c r="AM93" s="132">
        <f>AM109+AM124*'0'!AM$16+AM139*'0'!AM$19+AM154*'0'!AM$17</f>
        <v>-1367.9166666666667</v>
      </c>
      <c r="AN93" s="123"/>
      <c r="AO93" s="83">
        <f>SUM(D93:O93)</f>
        <v>-2502.5000000000005</v>
      </c>
      <c r="AP93" s="83">
        <f>SUM(P93:AA93)</f>
        <v>-8936.6666666666679</v>
      </c>
      <c r="AQ93" s="83">
        <f>SUM(AB93:AM93)</f>
        <v>-13186.249999999998</v>
      </c>
      <c r="AR93" s="124"/>
    </row>
    <row r="94" spans="1:44" s="64" customFormat="1" ht="13.2" outlineLevel="1">
      <c r="A94" s="147" t="s">
        <v>215</v>
      </c>
      <c r="B94" s="126" t="s">
        <v>161</v>
      </c>
      <c r="C94" s="82"/>
      <c r="D94" s="132">
        <f>D110+D125*'0'!D$16+D140*'0'!D$19+D155*'0'!D$17</f>
        <v>31.25</v>
      </c>
      <c r="E94" s="132">
        <f>E110+E125*'0'!E$16+E140*'0'!E$19+E155*'0'!E$17</f>
        <v>68.75</v>
      </c>
      <c r="F94" s="132">
        <f>F110+F125*'0'!F$16+F140*'0'!F$19+F155*'0'!F$17</f>
        <v>84.375</v>
      </c>
      <c r="G94" s="132">
        <f>G110+G125*'0'!G$16+G140*'0'!G$19+G155*'0'!G$17</f>
        <v>103.125</v>
      </c>
      <c r="H94" s="132">
        <f>H110+H125*'0'!H$16+H140*'0'!H$19+H155*'0'!H$17</f>
        <v>125</v>
      </c>
      <c r="I94" s="132">
        <f>I110+I125*'0'!I$16+I140*'0'!I$19+I155*'0'!I$17</f>
        <v>153.125</v>
      </c>
      <c r="J94" s="132">
        <f>J110+J125*'0'!J$16+J140*'0'!J$19+J155*'0'!J$17</f>
        <v>190.625</v>
      </c>
      <c r="K94" s="132">
        <f>K110+K125*'0'!K$16+K140*'0'!K$19+K155*'0'!K$17</f>
        <v>237.5</v>
      </c>
      <c r="L94" s="132">
        <f>L110+L125*'0'!L$16+L140*'0'!L$19+L155*'0'!L$17</f>
        <v>293.75</v>
      </c>
      <c r="M94" s="132">
        <f>M110+M125*'0'!M$16+M140*'0'!M$19+M155*'0'!M$17</f>
        <v>365.625</v>
      </c>
      <c r="N94" s="132">
        <f>N110+N125*'0'!N$16+N140*'0'!N$19+N155*'0'!N$17</f>
        <v>456.25</v>
      </c>
      <c r="O94" s="132">
        <f>O110+O125*'0'!O$16+O140*'0'!O$19+O155*'0'!O$17</f>
        <v>571.875</v>
      </c>
      <c r="P94" s="132">
        <f>P110+P125*'0'!P$16+P140*'0'!P$19+P155*'0'!P$17</f>
        <v>631.25</v>
      </c>
      <c r="Q94" s="132">
        <f>Q110+Q125*'0'!Q$16+Q140*'0'!Q$19+Q155*'0'!Q$17</f>
        <v>643.75</v>
      </c>
      <c r="R94" s="132">
        <f>R110+R125*'0'!R$16+R140*'0'!R$19+R155*'0'!R$17</f>
        <v>681.25</v>
      </c>
      <c r="S94" s="132">
        <f>S110+S125*'0'!S$16+S140*'0'!S$19+S155*'0'!S$17</f>
        <v>721.875</v>
      </c>
      <c r="T94" s="132">
        <f>T110+T125*'0'!T$16+T140*'0'!T$19+T155*'0'!T$17</f>
        <v>762.5</v>
      </c>
      <c r="U94" s="132">
        <f>U110+U125*'0'!U$16+U140*'0'!U$19+U155*'0'!U$17</f>
        <v>800</v>
      </c>
      <c r="V94" s="132">
        <f>V110+V125*'0'!V$16+V140*'0'!V$19+V155*'0'!V$17</f>
        <v>834.375</v>
      </c>
      <c r="W94" s="132">
        <f>W110+W125*'0'!W$16+W140*'0'!W$19+W155*'0'!W$17</f>
        <v>865.625</v>
      </c>
      <c r="X94" s="132">
        <f>X110+X125*'0'!X$16+X140*'0'!X$19+X155*'0'!X$17</f>
        <v>893.75</v>
      </c>
      <c r="Y94" s="132">
        <f>Y110+Y125*'0'!Y$16+Y140*'0'!Y$19+Y155*'0'!Y$17</f>
        <v>912.5</v>
      </c>
      <c r="Z94" s="132">
        <f>Z110+Z125*'0'!Z$16+Z140*'0'!Z$19+Z155*'0'!Z$17</f>
        <v>918.75</v>
      </c>
      <c r="AA94" s="132">
        <f>AA110+AA125*'0'!AA$16+AA140*'0'!AA$19+AA155*'0'!AA$17</f>
        <v>909.375</v>
      </c>
      <c r="AB94" s="132">
        <f>AB110+AB125*'0'!AB$16+AB140*'0'!AB$19+AB155*'0'!AB$17</f>
        <v>918.75</v>
      </c>
      <c r="AC94" s="132">
        <f>AC110+AC125*'0'!AC$16+AC140*'0'!AC$19+AC155*'0'!AC$17</f>
        <v>959.375</v>
      </c>
      <c r="AD94" s="132">
        <f>AD110+AD125*'0'!AD$16+AD140*'0'!AD$19+AD155*'0'!AD$17</f>
        <v>1003.125</v>
      </c>
      <c r="AE94" s="132">
        <f>AE110+AE125*'0'!AE$16+AE140*'0'!AE$19+AE155*'0'!AE$17</f>
        <v>1046.875</v>
      </c>
      <c r="AF94" s="132">
        <f>AF110+AF125*'0'!AF$16+AF140*'0'!AF$19+AF155*'0'!AF$17</f>
        <v>1093.75</v>
      </c>
      <c r="AG94" s="132">
        <f>AG110+AG125*'0'!AG$16+AG140*'0'!AG$19+AG155*'0'!AG$17</f>
        <v>1143.75</v>
      </c>
      <c r="AH94" s="132">
        <f>AH110+AH125*'0'!AH$16+AH140*'0'!AH$19+AH155*'0'!AH$17</f>
        <v>1193.75</v>
      </c>
      <c r="AI94" s="132">
        <f>AI110+AI125*'0'!AI$16+AI140*'0'!AI$19+AI155*'0'!AI$17</f>
        <v>1243.75</v>
      </c>
      <c r="AJ94" s="132">
        <f>AJ110+AJ125*'0'!AJ$16+AJ140*'0'!AJ$19+AJ155*'0'!AJ$17</f>
        <v>1296.875</v>
      </c>
      <c r="AK94" s="132">
        <f>AK110+AK125*'0'!AK$16+AK140*'0'!AK$19+AK155*'0'!AK$17</f>
        <v>1353.125</v>
      </c>
      <c r="AL94" s="132">
        <f>AL110+AL125*'0'!AL$16+AL140*'0'!AL$19+AL155*'0'!AL$17</f>
        <v>1409.375</v>
      </c>
      <c r="AM94" s="132">
        <f>AM110+AM125*'0'!AM$16+AM140*'0'!AM$19+AM155*'0'!AM$17</f>
        <v>1465.625</v>
      </c>
      <c r="AN94" s="123"/>
      <c r="AO94" s="83">
        <f>SUM(D94:O94)</f>
        <v>2681.25</v>
      </c>
      <c r="AP94" s="83">
        <f>SUM(P94:AA94)</f>
        <v>9575</v>
      </c>
      <c r="AQ94" s="83">
        <f>SUM(AB94:AM94)</f>
        <v>14128.125</v>
      </c>
      <c r="AR94" s="124"/>
    </row>
    <row r="95" spans="1:44" s="64" customFormat="1" ht="13.2" outlineLevel="1">
      <c r="A95" s="147" t="s">
        <v>201</v>
      </c>
      <c r="B95" s="126" t="s">
        <v>161</v>
      </c>
      <c r="C95" s="82"/>
      <c r="D95" s="132">
        <f>D111+D126*'0'!D$16+D141*'0'!D$19+D156*'0'!D$17</f>
        <v>2.0833333333333286</v>
      </c>
      <c r="E95" s="132">
        <f>E111+E126*'0'!E$16+E141*'0'!E$19+E156*'0'!E$17</f>
        <v>4.5833333333333286</v>
      </c>
      <c r="F95" s="132">
        <f>F111+F126*'0'!F$16+F141*'0'!F$19+F156*'0'!F$17</f>
        <v>5.6249999999999858</v>
      </c>
      <c r="G95" s="132">
        <f>G111+G126*'0'!G$16+G141*'0'!G$19+G156*'0'!G$17</f>
        <v>6.875</v>
      </c>
      <c r="H95" s="132">
        <f>H111+H126*'0'!H$16+H141*'0'!H$19+H156*'0'!H$17</f>
        <v>8.3333333333333144</v>
      </c>
      <c r="I95" s="132">
        <f>I111+I126*'0'!I$16+I141*'0'!I$19+I156*'0'!I$17</f>
        <v>10.208333333333314</v>
      </c>
      <c r="J95" s="132">
        <f>J111+J126*'0'!J$16+J141*'0'!J$19+J156*'0'!J$17</f>
        <v>12.708333333333343</v>
      </c>
      <c r="K95" s="132">
        <f>K111+K126*'0'!K$16+K141*'0'!K$19+K156*'0'!K$17</f>
        <v>15.833333333333286</v>
      </c>
      <c r="L95" s="132">
        <f>L111+L126*'0'!L$16+L141*'0'!L$19+L156*'0'!L$17</f>
        <v>19.583333333333314</v>
      </c>
      <c r="M95" s="132">
        <f>M111+M126*'0'!M$16+M141*'0'!M$19+M156*'0'!M$17</f>
        <v>24.374999999999943</v>
      </c>
      <c r="N95" s="132">
        <f>N111+N126*'0'!N$16+N141*'0'!N$19+N156*'0'!N$17</f>
        <v>30.416666666666572</v>
      </c>
      <c r="O95" s="132">
        <f>O111+O126*'0'!O$16+O141*'0'!O$19+O156*'0'!O$17</f>
        <v>38.124999999999886</v>
      </c>
      <c r="P95" s="132">
        <f>P111+P126*'0'!P$16+P141*'0'!P$19+P156*'0'!P$17</f>
        <v>42.083333333333258</v>
      </c>
      <c r="Q95" s="132">
        <f>Q111+Q126*'0'!Q$16+Q141*'0'!Q$19+Q156*'0'!Q$17</f>
        <v>42.916666666666629</v>
      </c>
      <c r="R95" s="132">
        <f>R111+R126*'0'!R$16+R141*'0'!R$19+R156*'0'!R$17</f>
        <v>45.416666666666629</v>
      </c>
      <c r="S95" s="132">
        <f>S111+S126*'0'!S$16+S141*'0'!S$19+S156*'0'!S$17</f>
        <v>48.124999999999886</v>
      </c>
      <c r="T95" s="132">
        <f>T111+T126*'0'!T$16+T141*'0'!T$19+T156*'0'!T$17</f>
        <v>50.833333333333371</v>
      </c>
      <c r="U95" s="132">
        <f>U111+U126*'0'!U$16+U141*'0'!U$19+U156*'0'!U$17</f>
        <v>53.333333333333371</v>
      </c>
      <c r="V95" s="132">
        <f>V111+V126*'0'!V$16+V141*'0'!V$19+V156*'0'!V$17</f>
        <v>55.625</v>
      </c>
      <c r="W95" s="132">
        <f>W111+W126*'0'!W$16+W141*'0'!W$19+W156*'0'!W$17</f>
        <v>57.708333333333144</v>
      </c>
      <c r="X95" s="132">
        <f>X111+X126*'0'!X$16+X141*'0'!X$19+X156*'0'!X$17</f>
        <v>59.583333333333144</v>
      </c>
      <c r="Y95" s="132">
        <f>Y111+Y126*'0'!Y$16+Y141*'0'!Y$19+Y156*'0'!Y$17</f>
        <v>60.833333333333144</v>
      </c>
      <c r="Z95" s="132">
        <f>Z111+Z126*'0'!Z$16+Z141*'0'!Z$19+Z156*'0'!Z$17</f>
        <v>61.249999999999886</v>
      </c>
      <c r="AA95" s="132">
        <f>AA111+AA126*'0'!AA$16+AA141*'0'!AA$19+AA156*'0'!AA$17</f>
        <v>60.624999999999886</v>
      </c>
      <c r="AB95" s="132">
        <f>AB111+AB126*'0'!AB$16+AB141*'0'!AB$19+AB156*'0'!AB$17</f>
        <v>61.249999999999886</v>
      </c>
      <c r="AC95" s="132">
        <f>AC111+AC126*'0'!AC$16+AC141*'0'!AC$19+AC156*'0'!AC$17</f>
        <v>63.958333333333144</v>
      </c>
      <c r="AD95" s="132">
        <f>AD111+AD126*'0'!AD$16+AD141*'0'!AD$19+AD156*'0'!AD$17</f>
        <v>66.874999999999886</v>
      </c>
      <c r="AE95" s="132">
        <f>AE111+AE126*'0'!AE$16+AE141*'0'!AE$19+AE156*'0'!AE$17</f>
        <v>69.791666666666515</v>
      </c>
      <c r="AF95" s="132">
        <f>AF111+AF126*'0'!AF$16+AF141*'0'!AF$19+AF156*'0'!AF$17</f>
        <v>72.916666666666515</v>
      </c>
      <c r="AG95" s="132">
        <f>AG111+AG126*'0'!AG$16+AG141*'0'!AG$19+AG156*'0'!AG$17</f>
        <v>76.249999999999773</v>
      </c>
      <c r="AH95" s="132">
        <f>AH111+AH126*'0'!AH$16+AH141*'0'!AH$19+AH156*'0'!AH$17</f>
        <v>79.583333333333258</v>
      </c>
      <c r="AI95" s="132">
        <f>AI111+AI126*'0'!AI$16+AI141*'0'!AI$19+AI156*'0'!AI$17</f>
        <v>82.916666666666515</v>
      </c>
      <c r="AJ95" s="132">
        <f>AJ111+AJ126*'0'!AJ$16+AJ141*'0'!AJ$19+AJ156*'0'!AJ$17</f>
        <v>86.458333333333258</v>
      </c>
      <c r="AK95" s="132">
        <f>AK111+AK126*'0'!AK$16+AK141*'0'!AK$19+AK156*'0'!AK$17</f>
        <v>90.208333333333258</v>
      </c>
      <c r="AL95" s="132">
        <f>AL111+AL126*'0'!AL$16+AL141*'0'!AL$19+AL156*'0'!AL$17</f>
        <v>93.958333333333258</v>
      </c>
      <c r="AM95" s="132">
        <f>AM111+AM126*'0'!AM$16+AM141*'0'!AM$19+AM156*'0'!AM$17</f>
        <v>97.708333333333258</v>
      </c>
      <c r="AN95" s="123"/>
      <c r="AO95" s="83">
        <f t="shared" ref="AO95:AO96" si="95">SUM(D95:O95)</f>
        <v>178.7499999999996</v>
      </c>
      <c r="AP95" s="83">
        <f t="shared" ref="AP95:AP96" si="96">SUM(P95:AA95)</f>
        <v>638.33333333333235</v>
      </c>
      <c r="AQ95" s="83">
        <f>SUM(AB95:AM95)</f>
        <v>941.87499999999852</v>
      </c>
      <c r="AR95" s="124"/>
    </row>
    <row r="96" spans="1:44" s="64" customFormat="1" ht="13.2" outlineLevel="1">
      <c r="A96" s="147" t="s">
        <v>177</v>
      </c>
      <c r="B96" s="126" t="s">
        <v>161</v>
      </c>
      <c r="C96" s="82"/>
      <c r="D96" s="132">
        <f>-'OPEX+CAPEX'!I248</f>
        <v>0</v>
      </c>
      <c r="E96" s="132">
        <f>-'OPEX+CAPEX'!J248</f>
        <v>0</v>
      </c>
      <c r="F96" s="132">
        <f>-'OPEX+CAPEX'!K248</f>
        <v>0</v>
      </c>
      <c r="G96" s="132">
        <f>-'OPEX+CAPEX'!L248</f>
        <v>0</v>
      </c>
      <c r="H96" s="132">
        <f>-'OPEX+CAPEX'!M248</f>
        <v>0</v>
      </c>
      <c r="I96" s="132">
        <f>-'OPEX+CAPEX'!N248</f>
        <v>0</v>
      </c>
      <c r="J96" s="132">
        <f>-'OPEX+CAPEX'!O248</f>
        <v>0</v>
      </c>
      <c r="K96" s="132">
        <f>-'OPEX+CAPEX'!P248</f>
        <v>0</v>
      </c>
      <c r="L96" s="132">
        <f>-'OPEX+CAPEX'!Q248</f>
        <v>0</v>
      </c>
      <c r="M96" s="132">
        <f>-'OPEX+CAPEX'!R248</f>
        <v>0</v>
      </c>
      <c r="N96" s="132">
        <f>-'OPEX+CAPEX'!S248</f>
        <v>0</v>
      </c>
      <c r="O96" s="132">
        <f>-'OPEX+CAPEX'!T248</f>
        <v>0</v>
      </c>
      <c r="P96" s="132">
        <f>-'OPEX+CAPEX'!U248</f>
        <v>0</v>
      </c>
      <c r="Q96" s="132">
        <f>-'OPEX+CAPEX'!V248</f>
        <v>0</v>
      </c>
      <c r="R96" s="132">
        <f>-'OPEX+CAPEX'!W248</f>
        <v>0</v>
      </c>
      <c r="S96" s="132">
        <f>-'OPEX+CAPEX'!X248</f>
        <v>0</v>
      </c>
      <c r="T96" s="132">
        <f>-'OPEX+CAPEX'!Y248</f>
        <v>0</v>
      </c>
      <c r="U96" s="132">
        <f>-'OPEX+CAPEX'!Z248</f>
        <v>0</v>
      </c>
      <c r="V96" s="132">
        <f>-'OPEX+CAPEX'!AA248</f>
        <v>0</v>
      </c>
      <c r="W96" s="132">
        <f>-'OPEX+CAPEX'!AB248</f>
        <v>0</v>
      </c>
      <c r="X96" s="132">
        <f>-'OPEX+CAPEX'!AC248</f>
        <v>0</v>
      </c>
      <c r="Y96" s="132">
        <f>-'OPEX+CAPEX'!AD248</f>
        <v>0</v>
      </c>
      <c r="Z96" s="132">
        <f>-'OPEX+CAPEX'!AE248</f>
        <v>0</v>
      </c>
      <c r="AA96" s="132">
        <f>-'OPEX+CAPEX'!AF248</f>
        <v>0</v>
      </c>
      <c r="AB96" s="132">
        <f>-'OPEX+CAPEX'!AG248</f>
        <v>0</v>
      </c>
      <c r="AC96" s="132">
        <f>-'OPEX+CAPEX'!AH248</f>
        <v>0</v>
      </c>
      <c r="AD96" s="132">
        <f>-'OPEX+CAPEX'!AI248</f>
        <v>0</v>
      </c>
      <c r="AE96" s="132">
        <f>-'OPEX+CAPEX'!AJ248</f>
        <v>0</v>
      </c>
      <c r="AF96" s="132">
        <f>-'OPEX+CAPEX'!AK248</f>
        <v>0</v>
      </c>
      <c r="AG96" s="132">
        <f>-'OPEX+CAPEX'!AL248</f>
        <v>0</v>
      </c>
      <c r="AH96" s="132">
        <f>-'OPEX+CAPEX'!AM248</f>
        <v>0</v>
      </c>
      <c r="AI96" s="132">
        <f>-'OPEX+CAPEX'!AN248</f>
        <v>0</v>
      </c>
      <c r="AJ96" s="132">
        <f>-'OPEX+CAPEX'!AO248</f>
        <v>0</v>
      </c>
      <c r="AK96" s="132">
        <f>-'OPEX+CAPEX'!AP248</f>
        <v>0</v>
      </c>
      <c r="AL96" s="132">
        <f>-'OPEX+CAPEX'!AQ248</f>
        <v>0</v>
      </c>
      <c r="AM96" s="132">
        <f>-'OPEX+CAPEX'!AR248</f>
        <v>0</v>
      </c>
      <c r="AN96" s="123"/>
      <c r="AO96" s="83">
        <f t="shared" si="95"/>
        <v>0</v>
      </c>
      <c r="AP96" s="83">
        <f t="shared" si="96"/>
        <v>0</v>
      </c>
      <c r="AQ96" s="83">
        <f t="shared" ref="AQ96" si="97">SUM(AB96:AM96)</f>
        <v>0</v>
      </c>
      <c r="AR96" s="124"/>
    </row>
    <row r="97" spans="1:43" outlineLevel="1">
      <c r="A97" s="145" t="s">
        <v>190</v>
      </c>
    </row>
    <row r="98" spans="1:43" s="64" customFormat="1" ht="13.2" outlineLevel="1">
      <c r="A98" s="147" t="s">
        <v>217</v>
      </c>
      <c r="B98" s="122" t="s">
        <v>158</v>
      </c>
      <c r="C98" s="125"/>
      <c r="D98" s="89">
        <f>C98+D100</f>
        <v>10</v>
      </c>
      <c r="E98" s="89">
        <f>D98+E100</f>
        <v>12</v>
      </c>
      <c r="F98" s="89">
        <f t="shared" ref="F98" si="98">E98+F100</f>
        <v>15</v>
      </c>
      <c r="G98" s="89">
        <f t="shared" ref="G98" si="99">F98+G100</f>
        <v>18</v>
      </c>
      <c r="H98" s="89">
        <f t="shared" ref="H98" si="100">G98+H100</f>
        <v>22</v>
      </c>
      <c r="I98" s="89">
        <f t="shared" ref="I98" si="101">H98+I100</f>
        <v>27</v>
      </c>
      <c r="J98" s="89">
        <f t="shared" ref="J98" si="102">I98+J100</f>
        <v>34</v>
      </c>
      <c r="K98" s="89">
        <f t="shared" ref="K98" si="103">J98+K100</f>
        <v>42</v>
      </c>
      <c r="L98" s="89">
        <f t="shared" ref="L98" si="104">K98+L100</f>
        <v>52</v>
      </c>
      <c r="M98" s="89">
        <f t="shared" ref="M98" si="105">L98+M100</f>
        <v>65</v>
      </c>
      <c r="N98" s="89">
        <f t="shared" ref="N98" si="106">M98+N100</f>
        <v>81</v>
      </c>
      <c r="O98" s="89">
        <f t="shared" ref="O98" si="107">N98+O100</f>
        <v>102</v>
      </c>
      <c r="P98" s="89">
        <f t="shared" ref="P98" si="108">O98+P100</f>
        <v>110</v>
      </c>
      <c r="Q98" s="89">
        <f t="shared" ref="Q98" si="109">P98+Q100</f>
        <v>118</v>
      </c>
      <c r="R98" s="89">
        <f t="shared" ref="R98" si="110">Q98+R100</f>
        <v>127</v>
      </c>
      <c r="S98" s="89">
        <f t="shared" ref="S98" si="111">R98+S100</f>
        <v>137</v>
      </c>
      <c r="T98" s="89">
        <f t="shared" ref="T98" si="112">S98+T100</f>
        <v>147</v>
      </c>
      <c r="U98" s="89">
        <f t="shared" ref="U98" si="113">T98+U100</f>
        <v>158</v>
      </c>
      <c r="V98" s="89">
        <f t="shared" ref="V98" si="114">U98+V100</f>
        <v>170</v>
      </c>
      <c r="W98" s="89">
        <f t="shared" ref="W98" si="115">V98+W100</f>
        <v>183</v>
      </c>
      <c r="X98" s="89">
        <f t="shared" ref="X98" si="116">W98+X100</f>
        <v>197</v>
      </c>
      <c r="Y98" s="89">
        <f t="shared" ref="Y98" si="117">X98+Y100</f>
        <v>212</v>
      </c>
      <c r="Z98" s="89">
        <f t="shared" ref="Z98:AA98" si="118">Y98+Z100</f>
        <v>228</v>
      </c>
      <c r="AA98" s="89">
        <f t="shared" si="118"/>
        <v>246</v>
      </c>
      <c r="AB98" s="89">
        <f t="shared" ref="AB98" si="119">AA98+AB100</f>
        <v>260</v>
      </c>
      <c r="AC98" s="89">
        <f t="shared" ref="AC98" si="120">AB98+AC100</f>
        <v>275</v>
      </c>
      <c r="AD98" s="89">
        <f t="shared" ref="AD98" si="121">AC98+AD100</f>
        <v>291</v>
      </c>
      <c r="AE98" s="89">
        <f t="shared" ref="AE98" si="122">AD98+AE100</f>
        <v>308</v>
      </c>
      <c r="AF98" s="89">
        <f t="shared" ref="AF98" si="123">AE98+AF100</f>
        <v>326</v>
      </c>
      <c r="AG98" s="89">
        <f t="shared" ref="AG98" si="124">AF98+AG100</f>
        <v>345</v>
      </c>
      <c r="AH98" s="89">
        <f t="shared" ref="AH98" si="125">AG98+AH100</f>
        <v>365</v>
      </c>
      <c r="AI98" s="89">
        <f t="shared" ref="AI98" si="126">AH98+AI100</f>
        <v>386</v>
      </c>
      <c r="AJ98" s="89">
        <f t="shared" ref="AJ98" si="127">AI98+AJ100</f>
        <v>409</v>
      </c>
      <c r="AK98" s="89">
        <f t="shared" ref="AK98" si="128">AJ98+AK100</f>
        <v>433</v>
      </c>
      <c r="AL98" s="89">
        <f t="shared" ref="AL98:AM98" si="129">AK98+AL100</f>
        <v>458</v>
      </c>
      <c r="AM98" s="89">
        <f t="shared" si="129"/>
        <v>485</v>
      </c>
      <c r="AN98" s="123"/>
      <c r="AO98" s="83">
        <f>AVERAGE(D98:O98)</f>
        <v>40</v>
      </c>
      <c r="AP98" s="83">
        <f>AVERAGE(P98:AA98)</f>
        <v>169.41666666666666</v>
      </c>
      <c r="AQ98" s="83">
        <f>AVERAGE(AB98:AM98)</f>
        <v>361.75</v>
      </c>
    </row>
    <row r="99" spans="1:43" s="64" customFormat="1" ht="13.2" outlineLevel="1">
      <c r="A99" s="147" t="s">
        <v>216</v>
      </c>
      <c r="B99" s="122" t="s">
        <v>158</v>
      </c>
      <c r="C99" s="82"/>
      <c r="D99" s="133">
        <v>0.01</v>
      </c>
      <c r="E99" s="133">
        <v>0.26</v>
      </c>
      <c r="F99" s="133">
        <v>0.26</v>
      </c>
      <c r="G99" s="133">
        <v>0.26</v>
      </c>
      <c r="H99" s="133">
        <v>0.26</v>
      </c>
      <c r="I99" s="133">
        <v>0.26</v>
      </c>
      <c r="J99" s="133">
        <v>0.26</v>
      </c>
      <c r="K99" s="133">
        <v>0.26</v>
      </c>
      <c r="L99" s="133">
        <v>0.26</v>
      </c>
      <c r="M99" s="133">
        <v>0.26</v>
      </c>
      <c r="N99" s="133">
        <v>0.26</v>
      </c>
      <c r="O99" s="133">
        <v>0.26</v>
      </c>
      <c r="P99" s="133">
        <v>0.08</v>
      </c>
      <c r="Q99" s="133">
        <v>0.08</v>
      </c>
      <c r="R99" s="133">
        <v>0.08</v>
      </c>
      <c r="S99" s="133">
        <v>0.08</v>
      </c>
      <c r="T99" s="133">
        <v>0.08</v>
      </c>
      <c r="U99" s="133">
        <v>0.08</v>
      </c>
      <c r="V99" s="133">
        <v>0.08</v>
      </c>
      <c r="W99" s="133">
        <v>0.08</v>
      </c>
      <c r="X99" s="133">
        <v>0.08</v>
      </c>
      <c r="Y99" s="133">
        <v>0.08</v>
      </c>
      <c r="Z99" s="133">
        <v>0.08</v>
      </c>
      <c r="AA99" s="133">
        <v>0.08</v>
      </c>
      <c r="AB99" s="133">
        <v>0.06</v>
      </c>
      <c r="AC99" s="133">
        <v>0.06</v>
      </c>
      <c r="AD99" s="133">
        <v>0.06</v>
      </c>
      <c r="AE99" s="133">
        <v>0.06</v>
      </c>
      <c r="AF99" s="133">
        <v>0.06</v>
      </c>
      <c r="AG99" s="133">
        <v>0.06</v>
      </c>
      <c r="AH99" s="133">
        <v>0.06</v>
      </c>
      <c r="AI99" s="133">
        <v>0.06</v>
      </c>
      <c r="AJ99" s="133">
        <v>0.06</v>
      </c>
      <c r="AK99" s="133">
        <v>0.06</v>
      </c>
      <c r="AL99" s="133">
        <v>0.06</v>
      </c>
      <c r="AM99" s="133">
        <v>0.06</v>
      </c>
      <c r="AN99" s="123"/>
      <c r="AO99" s="83">
        <f>O99</f>
        <v>0.26</v>
      </c>
      <c r="AP99" s="83">
        <f>AA99</f>
        <v>0.08</v>
      </c>
      <c r="AQ99" s="83">
        <f>AM99</f>
        <v>0.06</v>
      </c>
    </row>
    <row r="100" spans="1:43" s="64" customFormat="1" ht="13.2" outlineLevel="1">
      <c r="A100" s="147" t="s">
        <v>209</v>
      </c>
      <c r="B100" s="122" t="s">
        <v>158</v>
      </c>
      <c r="C100" s="82"/>
      <c r="D100" s="89">
        <v>10</v>
      </c>
      <c r="E100" s="89">
        <f>INT(D98*E99)</f>
        <v>2</v>
      </c>
      <c r="F100" s="89">
        <f t="shared" ref="F100" si="130">INT(E98*F99)</f>
        <v>3</v>
      </c>
      <c r="G100" s="89">
        <f t="shared" ref="G100" si="131">INT(F98*G99)</f>
        <v>3</v>
      </c>
      <c r="H100" s="89">
        <f t="shared" ref="H100" si="132">INT(G98*H99)</f>
        <v>4</v>
      </c>
      <c r="I100" s="89">
        <f t="shared" ref="I100" si="133">INT(H98*I99)</f>
        <v>5</v>
      </c>
      <c r="J100" s="89">
        <f t="shared" ref="J100" si="134">INT(I98*J99)</f>
        <v>7</v>
      </c>
      <c r="K100" s="89">
        <f t="shared" ref="K100" si="135">INT(J98*K99)</f>
        <v>8</v>
      </c>
      <c r="L100" s="89">
        <f t="shared" ref="L100" si="136">INT(K98*L99)</f>
        <v>10</v>
      </c>
      <c r="M100" s="89">
        <f t="shared" ref="M100" si="137">INT(L98*M99)</f>
        <v>13</v>
      </c>
      <c r="N100" s="89">
        <f t="shared" ref="N100" si="138">INT(M98*N99)</f>
        <v>16</v>
      </c>
      <c r="O100" s="89">
        <f t="shared" ref="O100" si="139">INT(N98*O99)</f>
        <v>21</v>
      </c>
      <c r="P100" s="89">
        <f t="shared" ref="P100" si="140">INT(O98*P99)</f>
        <v>8</v>
      </c>
      <c r="Q100" s="89">
        <f t="shared" ref="Q100" si="141">INT(P98*Q99)</f>
        <v>8</v>
      </c>
      <c r="R100" s="89">
        <f t="shared" ref="R100" si="142">INT(Q98*R99)</f>
        <v>9</v>
      </c>
      <c r="S100" s="89">
        <f t="shared" ref="S100" si="143">INT(R98*S99)</f>
        <v>10</v>
      </c>
      <c r="T100" s="89">
        <f t="shared" ref="T100" si="144">INT(S98*T99)</f>
        <v>10</v>
      </c>
      <c r="U100" s="89">
        <f t="shared" ref="U100" si="145">INT(T98*U99)</f>
        <v>11</v>
      </c>
      <c r="V100" s="89">
        <f t="shared" ref="V100" si="146">INT(U98*V99)</f>
        <v>12</v>
      </c>
      <c r="W100" s="89">
        <f t="shared" ref="W100" si="147">INT(V98*W99)</f>
        <v>13</v>
      </c>
      <c r="X100" s="89">
        <f t="shared" ref="X100" si="148">INT(W98*X99)</f>
        <v>14</v>
      </c>
      <c r="Y100" s="89">
        <f t="shared" ref="Y100" si="149">INT(X98*Y99)</f>
        <v>15</v>
      </c>
      <c r="Z100" s="89">
        <f t="shared" ref="Z100" si="150">INT(Y98*Z99)</f>
        <v>16</v>
      </c>
      <c r="AA100" s="89">
        <f t="shared" ref="AA100" si="151">INT(Z98*AA99)</f>
        <v>18</v>
      </c>
      <c r="AB100" s="89">
        <f t="shared" ref="AB100" si="152">INT(AA98*AB99)</f>
        <v>14</v>
      </c>
      <c r="AC100" s="89">
        <f t="shared" ref="AC100" si="153">INT(AB98*AC99)</f>
        <v>15</v>
      </c>
      <c r="AD100" s="89">
        <f t="shared" ref="AD100" si="154">INT(AC98*AD99)</f>
        <v>16</v>
      </c>
      <c r="AE100" s="89">
        <f t="shared" ref="AE100" si="155">INT(AD98*AE99)</f>
        <v>17</v>
      </c>
      <c r="AF100" s="89">
        <f t="shared" ref="AF100" si="156">INT(AE98*AF99)</f>
        <v>18</v>
      </c>
      <c r="AG100" s="89">
        <f t="shared" ref="AG100" si="157">INT(AF98*AG99)</f>
        <v>19</v>
      </c>
      <c r="AH100" s="89">
        <f t="shared" ref="AH100" si="158">INT(AG98*AH99)</f>
        <v>20</v>
      </c>
      <c r="AI100" s="89">
        <f t="shared" ref="AI100" si="159">INT(AH98*AI99)</f>
        <v>21</v>
      </c>
      <c r="AJ100" s="89">
        <f t="shared" ref="AJ100" si="160">INT(AI98*AJ99)</f>
        <v>23</v>
      </c>
      <c r="AK100" s="89">
        <f t="shared" ref="AK100" si="161">INT(AJ98*AK99)</f>
        <v>24</v>
      </c>
      <c r="AL100" s="89">
        <f t="shared" ref="AL100" si="162">INT(AK98*AL99)</f>
        <v>25</v>
      </c>
      <c r="AM100" s="89">
        <f t="shared" ref="AM100" si="163">INT(AL98*AM99)</f>
        <v>27</v>
      </c>
      <c r="AN100" s="123"/>
      <c r="AO100" s="83">
        <f>SUM(D100:O100)</f>
        <v>102</v>
      </c>
      <c r="AP100" s="83">
        <f>SUM(P100:AA100)</f>
        <v>144</v>
      </c>
      <c r="AQ100" s="83">
        <f>SUM(AB100:AM100)</f>
        <v>239</v>
      </c>
    </row>
    <row r="101" spans="1:43" s="64" customFormat="1" ht="13.2" outlineLevel="1">
      <c r="A101" s="147" t="s">
        <v>219</v>
      </c>
      <c r="B101" s="126" t="s">
        <v>161</v>
      </c>
      <c r="C101" s="82"/>
      <c r="D101" s="125">
        <v>500</v>
      </c>
      <c r="E101" s="125">
        <v>500</v>
      </c>
      <c r="F101" s="125">
        <v>500</v>
      </c>
      <c r="G101" s="125">
        <v>500</v>
      </c>
      <c r="H101" s="125">
        <v>500</v>
      </c>
      <c r="I101" s="125">
        <v>500</v>
      </c>
      <c r="J101" s="125">
        <v>500</v>
      </c>
      <c r="K101" s="125">
        <v>500</v>
      </c>
      <c r="L101" s="125">
        <v>500</v>
      </c>
      <c r="M101" s="125">
        <v>500</v>
      </c>
      <c r="N101" s="125">
        <v>500</v>
      </c>
      <c r="O101" s="125">
        <v>500</v>
      </c>
      <c r="P101" s="125">
        <v>500</v>
      </c>
      <c r="Q101" s="125">
        <v>500</v>
      </c>
      <c r="R101" s="125">
        <v>500</v>
      </c>
      <c r="S101" s="125">
        <v>500</v>
      </c>
      <c r="T101" s="125">
        <v>500</v>
      </c>
      <c r="U101" s="125">
        <v>500</v>
      </c>
      <c r="V101" s="125">
        <v>500</v>
      </c>
      <c r="W101" s="125">
        <v>500</v>
      </c>
      <c r="X101" s="125">
        <v>500</v>
      </c>
      <c r="Y101" s="125">
        <v>500</v>
      </c>
      <c r="Z101" s="125">
        <v>500</v>
      </c>
      <c r="AA101" s="125">
        <v>500</v>
      </c>
      <c r="AB101" s="125">
        <v>500</v>
      </c>
      <c r="AC101" s="125">
        <v>500</v>
      </c>
      <c r="AD101" s="125">
        <v>500</v>
      </c>
      <c r="AE101" s="125">
        <v>500</v>
      </c>
      <c r="AF101" s="125">
        <v>500</v>
      </c>
      <c r="AG101" s="125">
        <v>500</v>
      </c>
      <c r="AH101" s="125">
        <v>500</v>
      </c>
      <c r="AI101" s="125">
        <v>500</v>
      </c>
      <c r="AJ101" s="125">
        <v>500</v>
      </c>
      <c r="AK101" s="125">
        <v>500</v>
      </c>
      <c r="AL101" s="125">
        <v>500</v>
      </c>
      <c r="AM101" s="125">
        <v>500</v>
      </c>
      <c r="AN101" s="123"/>
      <c r="AO101" s="83">
        <f>AVERAGE(D101:O101)</f>
        <v>500</v>
      </c>
      <c r="AP101" s="83">
        <f>AVERAGE(P101:AA101)</f>
        <v>500</v>
      </c>
      <c r="AQ101" s="83">
        <f>AVERAGE(AB101:AM101)</f>
        <v>500</v>
      </c>
    </row>
    <row r="102" spans="1:43" s="64" customFormat="1" ht="13.2" outlineLevel="1">
      <c r="A102" s="147" t="s">
        <v>210</v>
      </c>
      <c r="B102" s="126" t="s">
        <v>161</v>
      </c>
      <c r="C102" s="82"/>
      <c r="D102" s="89">
        <f>D100*D101</f>
        <v>5000</v>
      </c>
      <c r="E102" s="89">
        <f>E100*E101</f>
        <v>1000</v>
      </c>
      <c r="F102" s="89">
        <f t="shared" ref="F102:AM102" si="164">F100*F101</f>
        <v>1500</v>
      </c>
      <c r="G102" s="89">
        <f t="shared" si="164"/>
        <v>1500</v>
      </c>
      <c r="H102" s="89">
        <f t="shared" si="164"/>
        <v>2000</v>
      </c>
      <c r="I102" s="89">
        <f t="shared" si="164"/>
        <v>2500</v>
      </c>
      <c r="J102" s="89">
        <f t="shared" si="164"/>
        <v>3500</v>
      </c>
      <c r="K102" s="89">
        <f t="shared" si="164"/>
        <v>4000</v>
      </c>
      <c r="L102" s="89">
        <f t="shared" si="164"/>
        <v>5000</v>
      </c>
      <c r="M102" s="89">
        <f t="shared" si="164"/>
        <v>6500</v>
      </c>
      <c r="N102" s="89">
        <f t="shared" si="164"/>
        <v>8000</v>
      </c>
      <c r="O102" s="89">
        <f t="shared" si="164"/>
        <v>10500</v>
      </c>
      <c r="P102" s="89">
        <f t="shared" si="164"/>
        <v>4000</v>
      </c>
      <c r="Q102" s="89">
        <f t="shared" si="164"/>
        <v>4000</v>
      </c>
      <c r="R102" s="89">
        <f t="shared" si="164"/>
        <v>4500</v>
      </c>
      <c r="S102" s="89">
        <f t="shared" si="164"/>
        <v>5000</v>
      </c>
      <c r="T102" s="89">
        <f t="shared" si="164"/>
        <v>5000</v>
      </c>
      <c r="U102" s="89">
        <f t="shared" si="164"/>
        <v>5500</v>
      </c>
      <c r="V102" s="89">
        <f t="shared" si="164"/>
        <v>6000</v>
      </c>
      <c r="W102" s="89">
        <f t="shared" si="164"/>
        <v>6500</v>
      </c>
      <c r="X102" s="89">
        <f t="shared" si="164"/>
        <v>7000</v>
      </c>
      <c r="Y102" s="89">
        <f t="shared" si="164"/>
        <v>7500</v>
      </c>
      <c r="Z102" s="89">
        <f t="shared" si="164"/>
        <v>8000</v>
      </c>
      <c r="AA102" s="89">
        <f t="shared" si="164"/>
        <v>9000</v>
      </c>
      <c r="AB102" s="89">
        <f t="shared" si="164"/>
        <v>7000</v>
      </c>
      <c r="AC102" s="89">
        <f t="shared" si="164"/>
        <v>7500</v>
      </c>
      <c r="AD102" s="89">
        <f t="shared" si="164"/>
        <v>8000</v>
      </c>
      <c r="AE102" s="89">
        <f t="shared" si="164"/>
        <v>8500</v>
      </c>
      <c r="AF102" s="89">
        <f t="shared" si="164"/>
        <v>9000</v>
      </c>
      <c r="AG102" s="89">
        <f t="shared" si="164"/>
        <v>9500</v>
      </c>
      <c r="AH102" s="89">
        <f t="shared" si="164"/>
        <v>10000</v>
      </c>
      <c r="AI102" s="89">
        <f t="shared" si="164"/>
        <v>10500</v>
      </c>
      <c r="AJ102" s="89">
        <f t="shared" si="164"/>
        <v>11500</v>
      </c>
      <c r="AK102" s="89">
        <f t="shared" si="164"/>
        <v>12000</v>
      </c>
      <c r="AL102" s="89">
        <f t="shared" si="164"/>
        <v>12500</v>
      </c>
      <c r="AM102" s="89">
        <f t="shared" si="164"/>
        <v>13500</v>
      </c>
      <c r="AN102" s="123"/>
      <c r="AO102" s="83">
        <f>SUM(D102:O102)</f>
        <v>51000</v>
      </c>
      <c r="AP102" s="83">
        <f>SUM(P102:AA102)</f>
        <v>72000</v>
      </c>
      <c r="AQ102" s="83">
        <f>SUM(AB102:AM102)</f>
        <v>119500</v>
      </c>
    </row>
    <row r="103" spans="1:43" s="64" customFormat="1" ht="13.2" outlineLevel="1">
      <c r="A103" s="147" t="s">
        <v>211</v>
      </c>
      <c r="B103" s="126" t="s">
        <v>161</v>
      </c>
      <c r="C103" s="82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123"/>
      <c r="AO103" s="83">
        <f>SUM(D103:O103)</f>
        <v>0</v>
      </c>
      <c r="AP103" s="83">
        <f>SUM(P103:AA103)</f>
        <v>0</v>
      </c>
      <c r="AQ103" s="83">
        <f>SUM(AB103:AM103)</f>
        <v>0</v>
      </c>
    </row>
    <row r="104" spans="1:43" s="130" customFormat="1" ht="13.2" outlineLevel="1">
      <c r="A104" s="147" t="s">
        <v>163</v>
      </c>
      <c r="B104" s="126" t="s">
        <v>164</v>
      </c>
      <c r="C104" s="127"/>
      <c r="D104" s="125">
        <v>12</v>
      </c>
      <c r="E104" s="125">
        <v>12</v>
      </c>
      <c r="F104" s="125">
        <v>12</v>
      </c>
      <c r="G104" s="125">
        <v>12</v>
      </c>
      <c r="H104" s="125">
        <v>12</v>
      </c>
      <c r="I104" s="125">
        <v>12</v>
      </c>
      <c r="J104" s="125">
        <v>12</v>
      </c>
      <c r="K104" s="125">
        <v>12</v>
      </c>
      <c r="L104" s="125">
        <v>12</v>
      </c>
      <c r="M104" s="125">
        <v>12</v>
      </c>
      <c r="N104" s="125">
        <v>12</v>
      </c>
      <c r="O104" s="125">
        <v>12</v>
      </c>
      <c r="P104" s="125">
        <v>12</v>
      </c>
      <c r="Q104" s="125">
        <v>12</v>
      </c>
      <c r="R104" s="125">
        <v>12</v>
      </c>
      <c r="S104" s="125">
        <v>12</v>
      </c>
      <c r="T104" s="125">
        <v>12</v>
      </c>
      <c r="U104" s="125">
        <v>12</v>
      </c>
      <c r="V104" s="125">
        <v>12</v>
      </c>
      <c r="W104" s="125">
        <v>12</v>
      </c>
      <c r="X104" s="125">
        <v>12</v>
      </c>
      <c r="Y104" s="125">
        <v>12</v>
      </c>
      <c r="Z104" s="125">
        <v>12</v>
      </c>
      <c r="AA104" s="125">
        <v>12</v>
      </c>
      <c r="AB104" s="125">
        <v>12</v>
      </c>
      <c r="AC104" s="125">
        <v>12</v>
      </c>
      <c r="AD104" s="125">
        <v>12</v>
      </c>
      <c r="AE104" s="125">
        <v>12</v>
      </c>
      <c r="AF104" s="125">
        <v>12</v>
      </c>
      <c r="AG104" s="125">
        <v>12</v>
      </c>
      <c r="AH104" s="125">
        <v>12</v>
      </c>
      <c r="AI104" s="125">
        <v>12</v>
      </c>
      <c r="AJ104" s="125">
        <v>12</v>
      </c>
      <c r="AK104" s="125">
        <v>12</v>
      </c>
      <c r="AL104" s="125">
        <v>12</v>
      </c>
      <c r="AM104" s="125">
        <v>12</v>
      </c>
      <c r="AN104" s="128"/>
      <c r="AO104" s="83">
        <f>AVERAGE(D104:O104)</f>
        <v>12</v>
      </c>
      <c r="AP104" s="83">
        <f>AVERAGE(P104:AA104)</f>
        <v>12</v>
      </c>
      <c r="AQ104" s="83">
        <f>AVERAGE(AB104:AM104)</f>
        <v>12</v>
      </c>
    </row>
    <row r="105" spans="1:43" s="64" customFormat="1" ht="13.2" outlineLevel="1">
      <c r="A105" s="147" t="s">
        <v>212</v>
      </c>
      <c r="B105" s="126" t="s">
        <v>161</v>
      </c>
      <c r="C105" s="82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>
        <f>D102</f>
        <v>5000</v>
      </c>
      <c r="Q105" s="123">
        <f t="shared" ref="Q105:AM105" si="165">E102</f>
        <v>1000</v>
      </c>
      <c r="R105" s="123">
        <f t="shared" si="165"/>
        <v>1500</v>
      </c>
      <c r="S105" s="123">
        <f t="shared" si="165"/>
        <v>1500</v>
      </c>
      <c r="T105" s="123">
        <f t="shared" si="165"/>
        <v>2000</v>
      </c>
      <c r="U105" s="123">
        <f t="shared" si="165"/>
        <v>2500</v>
      </c>
      <c r="V105" s="123">
        <f t="shared" si="165"/>
        <v>3500</v>
      </c>
      <c r="W105" s="123">
        <f t="shared" si="165"/>
        <v>4000</v>
      </c>
      <c r="X105" s="123">
        <f t="shared" si="165"/>
        <v>5000</v>
      </c>
      <c r="Y105" s="123">
        <f t="shared" si="165"/>
        <v>6500</v>
      </c>
      <c r="Z105" s="123">
        <f t="shared" si="165"/>
        <v>8000</v>
      </c>
      <c r="AA105" s="123">
        <f t="shared" si="165"/>
        <v>10500</v>
      </c>
      <c r="AB105" s="123">
        <f t="shared" si="165"/>
        <v>4000</v>
      </c>
      <c r="AC105" s="123">
        <f t="shared" si="165"/>
        <v>4000</v>
      </c>
      <c r="AD105" s="123">
        <f t="shared" si="165"/>
        <v>4500</v>
      </c>
      <c r="AE105" s="123">
        <f t="shared" si="165"/>
        <v>5000</v>
      </c>
      <c r="AF105" s="123">
        <f t="shared" si="165"/>
        <v>5000</v>
      </c>
      <c r="AG105" s="123">
        <f t="shared" si="165"/>
        <v>5500</v>
      </c>
      <c r="AH105" s="123">
        <f t="shared" si="165"/>
        <v>6000</v>
      </c>
      <c r="AI105" s="123">
        <f t="shared" si="165"/>
        <v>6500</v>
      </c>
      <c r="AJ105" s="123">
        <f t="shared" si="165"/>
        <v>7000</v>
      </c>
      <c r="AK105" s="123">
        <f t="shared" si="165"/>
        <v>7500</v>
      </c>
      <c r="AL105" s="123">
        <f t="shared" si="165"/>
        <v>8000</v>
      </c>
      <c r="AM105" s="123">
        <f t="shared" si="165"/>
        <v>9000</v>
      </c>
      <c r="AN105" s="123"/>
      <c r="AO105" s="83">
        <f>SUM(D105:O105)</f>
        <v>0</v>
      </c>
      <c r="AP105" s="83">
        <f>SUM(P105:AA105)</f>
        <v>51000</v>
      </c>
      <c r="AQ105" s="83">
        <f>SUM(AB105:AM105)</f>
        <v>72000</v>
      </c>
    </row>
    <row r="106" spans="1:43" s="86" customFormat="1" ht="13.2" outlineLevel="1">
      <c r="A106" s="147" t="s">
        <v>213</v>
      </c>
      <c r="B106" s="126" t="s">
        <v>161</v>
      </c>
      <c r="C106" s="125"/>
      <c r="D106" s="132">
        <f>C106+D102-D105+D103</f>
        <v>5000</v>
      </c>
      <c r="E106" s="132">
        <f>D106+E102-E105+E103</f>
        <v>6000</v>
      </c>
      <c r="F106" s="132">
        <f t="shared" ref="F106" si="166">E106+F102-F105+F103</f>
        <v>7500</v>
      </c>
      <c r="G106" s="132">
        <f t="shared" ref="G106" si="167">F106+G102-G105+G103</f>
        <v>9000</v>
      </c>
      <c r="H106" s="132">
        <f t="shared" ref="H106" si="168">G106+H102-H105+H103</f>
        <v>11000</v>
      </c>
      <c r="I106" s="132">
        <f t="shared" ref="I106" si="169">H106+I102-I105+I103</f>
        <v>13500</v>
      </c>
      <c r="J106" s="132">
        <f t="shared" ref="J106" si="170">I106+J102-J105+J103</f>
        <v>17000</v>
      </c>
      <c r="K106" s="132">
        <f t="shared" ref="K106" si="171">J106+K102-K105+K103</f>
        <v>21000</v>
      </c>
      <c r="L106" s="132">
        <f t="shared" ref="L106" si="172">K106+L102-L105+L103</f>
        <v>26000</v>
      </c>
      <c r="M106" s="132">
        <f t="shared" ref="M106" si="173">L106+M102-M105+M103</f>
        <v>32500</v>
      </c>
      <c r="N106" s="132">
        <f t="shared" ref="N106" si="174">M106+N102-N105+N103</f>
        <v>40500</v>
      </c>
      <c r="O106" s="132">
        <f t="shared" ref="O106" si="175">N106+O102-O105+O103</f>
        <v>51000</v>
      </c>
      <c r="P106" s="132">
        <f t="shared" ref="P106" si="176">O106+P102-P105+P103</f>
        <v>50000</v>
      </c>
      <c r="Q106" s="132">
        <f t="shared" ref="Q106" si="177">P106+Q102-Q105+Q103</f>
        <v>53000</v>
      </c>
      <c r="R106" s="132">
        <f t="shared" ref="R106" si="178">Q106+R102-R105+R103</f>
        <v>56000</v>
      </c>
      <c r="S106" s="132">
        <f t="shared" ref="S106" si="179">R106+S102-S105+S103</f>
        <v>59500</v>
      </c>
      <c r="T106" s="132">
        <f t="shared" ref="T106" si="180">S106+T102-T105+T103</f>
        <v>62500</v>
      </c>
      <c r="U106" s="132">
        <f t="shared" ref="U106" si="181">T106+U102-U105+U103</f>
        <v>65500</v>
      </c>
      <c r="V106" s="132">
        <f t="shared" ref="V106" si="182">U106+V102-V105+V103</f>
        <v>68000</v>
      </c>
      <c r="W106" s="132">
        <f t="shared" ref="W106" si="183">V106+W102-W105+W103</f>
        <v>70500</v>
      </c>
      <c r="X106" s="132">
        <f t="shared" ref="X106" si="184">W106+X102-X105+X103</f>
        <v>72500</v>
      </c>
      <c r="Y106" s="132">
        <f t="shared" ref="Y106" si="185">X106+Y102-Y105+Y103</f>
        <v>73500</v>
      </c>
      <c r="Z106" s="132">
        <f t="shared" ref="Z106" si="186">Y106+Z102-Z105+Z103</f>
        <v>73500</v>
      </c>
      <c r="AA106" s="132">
        <f t="shared" ref="AA106" si="187">Z106+AA102-AA105+AA103</f>
        <v>72000</v>
      </c>
      <c r="AB106" s="132">
        <f t="shared" ref="AB106" si="188">AA106+AB102-AB105+AB103</f>
        <v>75000</v>
      </c>
      <c r="AC106" s="132">
        <f t="shared" ref="AC106" si="189">AB106+AC102-AC105+AC103</f>
        <v>78500</v>
      </c>
      <c r="AD106" s="132">
        <f t="shared" ref="AD106" si="190">AC106+AD102-AD105+AD103</f>
        <v>82000</v>
      </c>
      <c r="AE106" s="132">
        <f t="shared" ref="AE106" si="191">AD106+AE102-AE105+AE103</f>
        <v>85500</v>
      </c>
      <c r="AF106" s="132">
        <f t="shared" ref="AF106" si="192">AE106+AF102-AF105+AF103</f>
        <v>89500</v>
      </c>
      <c r="AG106" s="132">
        <f t="shared" ref="AG106" si="193">AF106+AG102-AG105+AG103</f>
        <v>93500</v>
      </c>
      <c r="AH106" s="132">
        <f t="shared" ref="AH106" si="194">AG106+AH102-AH105+AH103</f>
        <v>97500</v>
      </c>
      <c r="AI106" s="132">
        <f t="shared" ref="AI106" si="195">AH106+AI102-AI105+AI103</f>
        <v>101500</v>
      </c>
      <c r="AJ106" s="132">
        <f t="shared" ref="AJ106" si="196">AI106+AJ102-AJ105+AJ103</f>
        <v>106000</v>
      </c>
      <c r="AK106" s="132">
        <f t="shared" ref="AK106" si="197">AJ106+AK102-AK105+AK103</f>
        <v>110500</v>
      </c>
      <c r="AL106" s="132">
        <f t="shared" ref="AL106" si="198">AK106+AL102-AL105+AL103</f>
        <v>115000</v>
      </c>
      <c r="AM106" s="132">
        <f t="shared" ref="AM106" si="199">AL106+AM102-AM105+AM103</f>
        <v>119500</v>
      </c>
      <c r="AN106" s="84"/>
      <c r="AO106" s="83">
        <f>O106</f>
        <v>51000</v>
      </c>
      <c r="AP106" s="83">
        <f>AA106</f>
        <v>72000</v>
      </c>
      <c r="AQ106" s="83">
        <f>AM106</f>
        <v>119500</v>
      </c>
    </row>
    <row r="107" spans="1:43" s="64" customFormat="1" ht="13.2" outlineLevel="1">
      <c r="A107" s="147" t="s">
        <v>170</v>
      </c>
      <c r="B107" s="126" t="s">
        <v>168</v>
      </c>
      <c r="C107" s="82"/>
      <c r="D107" s="133">
        <v>0.14000000000000001</v>
      </c>
      <c r="E107" s="133">
        <v>0.14000000000000001</v>
      </c>
      <c r="F107" s="133">
        <v>0.14000000000000001</v>
      </c>
      <c r="G107" s="133">
        <v>0.14000000000000001</v>
      </c>
      <c r="H107" s="133">
        <v>0.14000000000000001</v>
      </c>
      <c r="I107" s="133">
        <v>0.14000000000000001</v>
      </c>
      <c r="J107" s="133">
        <v>0.14000000000000001</v>
      </c>
      <c r="K107" s="133">
        <v>0.14000000000000001</v>
      </c>
      <c r="L107" s="133">
        <v>0.14000000000000001</v>
      </c>
      <c r="M107" s="133">
        <v>0.14000000000000001</v>
      </c>
      <c r="N107" s="133">
        <v>0.14000000000000001</v>
      </c>
      <c r="O107" s="133">
        <v>0.14000000000000001</v>
      </c>
      <c r="P107" s="133">
        <v>0.14000000000000001</v>
      </c>
      <c r="Q107" s="133">
        <v>0.14000000000000001</v>
      </c>
      <c r="R107" s="133">
        <v>0.14000000000000001</v>
      </c>
      <c r="S107" s="133">
        <v>0.14000000000000001</v>
      </c>
      <c r="T107" s="133">
        <v>0.14000000000000001</v>
      </c>
      <c r="U107" s="133">
        <v>0.14000000000000001</v>
      </c>
      <c r="V107" s="133">
        <v>0.14000000000000001</v>
      </c>
      <c r="W107" s="133">
        <v>0.14000000000000001</v>
      </c>
      <c r="X107" s="133">
        <v>0.14000000000000001</v>
      </c>
      <c r="Y107" s="133">
        <v>0.14000000000000001</v>
      </c>
      <c r="Z107" s="133">
        <v>0.14000000000000001</v>
      </c>
      <c r="AA107" s="133">
        <v>0.14000000000000001</v>
      </c>
      <c r="AB107" s="133">
        <v>0.14000000000000001</v>
      </c>
      <c r="AC107" s="133">
        <v>0.14000000000000001</v>
      </c>
      <c r="AD107" s="133">
        <v>0.14000000000000001</v>
      </c>
      <c r="AE107" s="133">
        <v>0.14000000000000001</v>
      </c>
      <c r="AF107" s="133">
        <v>0.14000000000000001</v>
      </c>
      <c r="AG107" s="133">
        <v>0.14000000000000001</v>
      </c>
      <c r="AH107" s="133">
        <v>0.14000000000000001</v>
      </c>
      <c r="AI107" s="133">
        <v>0.14000000000000001</v>
      </c>
      <c r="AJ107" s="133">
        <v>0.14000000000000001</v>
      </c>
      <c r="AK107" s="133">
        <v>0.14000000000000001</v>
      </c>
      <c r="AL107" s="133">
        <v>0.14000000000000001</v>
      </c>
      <c r="AM107" s="133">
        <v>0.14000000000000001</v>
      </c>
      <c r="AN107" s="123"/>
      <c r="AO107" s="135">
        <f>AVERAGE(D107:O107)</f>
        <v>0.14000000000000004</v>
      </c>
      <c r="AP107" s="135">
        <f>AVERAGE(P107:AA107)</f>
        <v>0.14000000000000004</v>
      </c>
      <c r="AQ107" s="135">
        <f>AVERAGE(AB107:AM107)</f>
        <v>0.14000000000000004</v>
      </c>
    </row>
    <row r="108" spans="1:43" s="64" customFormat="1" ht="13.2" outlineLevel="1">
      <c r="A108" s="147" t="s">
        <v>171</v>
      </c>
      <c r="B108" s="126" t="s">
        <v>168</v>
      </c>
      <c r="C108" s="82"/>
      <c r="D108" s="133">
        <v>0.15</v>
      </c>
      <c r="E108" s="133">
        <v>0.15</v>
      </c>
      <c r="F108" s="133">
        <v>0.15</v>
      </c>
      <c r="G108" s="133">
        <v>0.15</v>
      </c>
      <c r="H108" s="133">
        <v>0.15</v>
      </c>
      <c r="I108" s="133">
        <v>0.15</v>
      </c>
      <c r="J108" s="133">
        <v>0.15</v>
      </c>
      <c r="K108" s="133">
        <v>0.15</v>
      </c>
      <c r="L108" s="133">
        <v>0.15</v>
      </c>
      <c r="M108" s="133">
        <v>0.15</v>
      </c>
      <c r="N108" s="133">
        <v>0.15</v>
      </c>
      <c r="O108" s="133">
        <v>0.15</v>
      </c>
      <c r="P108" s="133">
        <v>0.15</v>
      </c>
      <c r="Q108" s="133">
        <v>0.15</v>
      </c>
      <c r="R108" s="133">
        <v>0.15</v>
      </c>
      <c r="S108" s="133">
        <v>0.15</v>
      </c>
      <c r="T108" s="133">
        <v>0.15</v>
      </c>
      <c r="U108" s="133">
        <v>0.15</v>
      </c>
      <c r="V108" s="133">
        <v>0.15</v>
      </c>
      <c r="W108" s="133">
        <v>0.15</v>
      </c>
      <c r="X108" s="133">
        <v>0.15</v>
      </c>
      <c r="Y108" s="133">
        <v>0.15</v>
      </c>
      <c r="Z108" s="133">
        <v>0.15</v>
      </c>
      <c r="AA108" s="133">
        <v>0.15</v>
      </c>
      <c r="AB108" s="133">
        <v>0.15</v>
      </c>
      <c r="AC108" s="133">
        <v>0.15</v>
      </c>
      <c r="AD108" s="133">
        <v>0.15</v>
      </c>
      <c r="AE108" s="133">
        <v>0.15</v>
      </c>
      <c r="AF108" s="133">
        <v>0.15</v>
      </c>
      <c r="AG108" s="133">
        <v>0.15</v>
      </c>
      <c r="AH108" s="133">
        <v>0.15</v>
      </c>
      <c r="AI108" s="133">
        <v>0.15</v>
      </c>
      <c r="AJ108" s="133">
        <v>0.15</v>
      </c>
      <c r="AK108" s="133">
        <v>0.15</v>
      </c>
      <c r="AL108" s="133">
        <v>0.15</v>
      </c>
      <c r="AM108" s="133">
        <v>0.15</v>
      </c>
      <c r="AN108" s="123"/>
      <c r="AO108" s="135">
        <f>AVERAGE(D108:O108)</f>
        <v>0.14999999999999997</v>
      </c>
      <c r="AP108" s="135">
        <f>AVERAGE(P108:AA108)</f>
        <v>0.14999999999999997</v>
      </c>
      <c r="AQ108" s="135">
        <f>AVERAGE(AB108:AM108)</f>
        <v>0.14999999999999997</v>
      </c>
    </row>
    <row r="109" spans="1:43" s="64" customFormat="1" ht="13.2" outlineLevel="1">
      <c r="A109" s="147" t="s">
        <v>214</v>
      </c>
      <c r="B109" s="126" t="s">
        <v>161</v>
      </c>
      <c r="C109" s="82"/>
      <c r="D109" s="132">
        <f t="shared" ref="D109:AM109" si="200">-(C106+D106)/2*D107/12</f>
        <v>-29.166666666666671</v>
      </c>
      <c r="E109" s="132">
        <f t="shared" si="200"/>
        <v>-64.166666666666671</v>
      </c>
      <c r="F109" s="132">
        <f t="shared" si="200"/>
        <v>-78.750000000000014</v>
      </c>
      <c r="G109" s="132">
        <f t="shared" si="200"/>
        <v>-96.25</v>
      </c>
      <c r="H109" s="132">
        <f t="shared" si="200"/>
        <v>-116.66666666666669</v>
      </c>
      <c r="I109" s="132">
        <f t="shared" si="200"/>
        <v>-142.91666666666669</v>
      </c>
      <c r="J109" s="132">
        <f t="shared" si="200"/>
        <v>-177.91666666666666</v>
      </c>
      <c r="K109" s="132">
        <f t="shared" si="200"/>
        <v>-221.66666666666671</v>
      </c>
      <c r="L109" s="132">
        <f t="shared" si="200"/>
        <v>-274.16666666666669</v>
      </c>
      <c r="M109" s="132">
        <f t="shared" si="200"/>
        <v>-341.25000000000006</v>
      </c>
      <c r="N109" s="132">
        <f t="shared" si="200"/>
        <v>-425.83333333333343</v>
      </c>
      <c r="O109" s="132">
        <f t="shared" si="200"/>
        <v>-533.75000000000011</v>
      </c>
      <c r="P109" s="132">
        <f t="shared" si="200"/>
        <v>-589.16666666666674</v>
      </c>
      <c r="Q109" s="132">
        <f t="shared" si="200"/>
        <v>-600.83333333333337</v>
      </c>
      <c r="R109" s="132">
        <f t="shared" si="200"/>
        <v>-635.83333333333337</v>
      </c>
      <c r="S109" s="132">
        <f t="shared" si="200"/>
        <v>-673.75000000000011</v>
      </c>
      <c r="T109" s="132">
        <f t="shared" si="200"/>
        <v>-711.66666666666663</v>
      </c>
      <c r="U109" s="132">
        <f t="shared" si="200"/>
        <v>-746.66666666666663</v>
      </c>
      <c r="V109" s="132">
        <f t="shared" si="200"/>
        <v>-778.75</v>
      </c>
      <c r="W109" s="132">
        <f t="shared" si="200"/>
        <v>-807.91666666666686</v>
      </c>
      <c r="X109" s="132">
        <f t="shared" si="200"/>
        <v>-834.16666666666686</v>
      </c>
      <c r="Y109" s="132">
        <f t="shared" si="200"/>
        <v>-851.66666666666686</v>
      </c>
      <c r="Z109" s="132">
        <f t="shared" si="200"/>
        <v>-857.50000000000011</v>
      </c>
      <c r="AA109" s="132">
        <f t="shared" si="200"/>
        <v>-848.75000000000011</v>
      </c>
      <c r="AB109" s="132">
        <f t="shared" si="200"/>
        <v>-857.50000000000011</v>
      </c>
      <c r="AC109" s="132">
        <f t="shared" si="200"/>
        <v>-895.41666666666686</v>
      </c>
      <c r="AD109" s="132">
        <f t="shared" si="200"/>
        <v>-936.25000000000011</v>
      </c>
      <c r="AE109" s="132">
        <f t="shared" si="200"/>
        <v>-977.08333333333348</v>
      </c>
      <c r="AF109" s="132">
        <f t="shared" si="200"/>
        <v>-1020.8333333333335</v>
      </c>
      <c r="AG109" s="132">
        <f t="shared" si="200"/>
        <v>-1067.5000000000002</v>
      </c>
      <c r="AH109" s="132">
        <f t="shared" si="200"/>
        <v>-1114.1666666666667</v>
      </c>
      <c r="AI109" s="132">
        <f t="shared" si="200"/>
        <v>-1160.8333333333335</v>
      </c>
      <c r="AJ109" s="132">
        <f t="shared" si="200"/>
        <v>-1210.4166666666667</v>
      </c>
      <c r="AK109" s="132">
        <f t="shared" si="200"/>
        <v>-1262.9166666666667</v>
      </c>
      <c r="AL109" s="132">
        <f t="shared" si="200"/>
        <v>-1315.4166666666667</v>
      </c>
      <c r="AM109" s="132">
        <f t="shared" si="200"/>
        <v>-1367.9166666666667</v>
      </c>
      <c r="AN109" s="123"/>
      <c r="AO109" s="83">
        <f>SUM(D109:O109)</f>
        <v>-2502.5000000000005</v>
      </c>
      <c r="AP109" s="83">
        <f>SUM(P109:AA109)</f>
        <v>-8936.6666666666679</v>
      </c>
      <c r="AQ109" s="83">
        <f>SUM(AB109:AM109)</f>
        <v>-13186.249999999998</v>
      </c>
    </row>
    <row r="110" spans="1:43" s="64" customFormat="1" ht="13.2" outlineLevel="1">
      <c r="A110" s="147" t="s">
        <v>215</v>
      </c>
      <c r="B110" s="126" t="s">
        <v>161</v>
      </c>
      <c r="C110" s="82"/>
      <c r="D110" s="132">
        <f t="shared" ref="D110:AM110" si="201">(C106+D106)/2*D108/12</f>
        <v>31.25</v>
      </c>
      <c r="E110" s="132">
        <f t="shared" si="201"/>
        <v>68.75</v>
      </c>
      <c r="F110" s="132">
        <f t="shared" si="201"/>
        <v>84.375</v>
      </c>
      <c r="G110" s="132">
        <f t="shared" si="201"/>
        <v>103.125</v>
      </c>
      <c r="H110" s="132">
        <f t="shared" si="201"/>
        <v>125</v>
      </c>
      <c r="I110" s="132">
        <f t="shared" si="201"/>
        <v>153.125</v>
      </c>
      <c r="J110" s="132">
        <f t="shared" si="201"/>
        <v>190.625</v>
      </c>
      <c r="K110" s="132">
        <f t="shared" si="201"/>
        <v>237.5</v>
      </c>
      <c r="L110" s="132">
        <f t="shared" si="201"/>
        <v>293.75</v>
      </c>
      <c r="M110" s="132">
        <f t="shared" si="201"/>
        <v>365.625</v>
      </c>
      <c r="N110" s="132">
        <f t="shared" si="201"/>
        <v>456.25</v>
      </c>
      <c r="O110" s="132">
        <f t="shared" si="201"/>
        <v>571.875</v>
      </c>
      <c r="P110" s="132">
        <f t="shared" si="201"/>
        <v>631.25</v>
      </c>
      <c r="Q110" s="132">
        <f t="shared" si="201"/>
        <v>643.75</v>
      </c>
      <c r="R110" s="132">
        <f t="shared" si="201"/>
        <v>681.25</v>
      </c>
      <c r="S110" s="132">
        <f t="shared" si="201"/>
        <v>721.875</v>
      </c>
      <c r="T110" s="132">
        <f t="shared" si="201"/>
        <v>762.5</v>
      </c>
      <c r="U110" s="132">
        <f t="shared" si="201"/>
        <v>800</v>
      </c>
      <c r="V110" s="132">
        <f t="shared" si="201"/>
        <v>834.375</v>
      </c>
      <c r="W110" s="132">
        <f t="shared" si="201"/>
        <v>865.625</v>
      </c>
      <c r="X110" s="132">
        <f t="shared" si="201"/>
        <v>893.75</v>
      </c>
      <c r="Y110" s="132">
        <f t="shared" si="201"/>
        <v>912.5</v>
      </c>
      <c r="Z110" s="132">
        <f t="shared" si="201"/>
        <v>918.75</v>
      </c>
      <c r="AA110" s="132">
        <f t="shared" si="201"/>
        <v>909.375</v>
      </c>
      <c r="AB110" s="132">
        <f t="shared" si="201"/>
        <v>918.75</v>
      </c>
      <c r="AC110" s="132">
        <f t="shared" si="201"/>
        <v>959.375</v>
      </c>
      <c r="AD110" s="132">
        <f t="shared" si="201"/>
        <v>1003.125</v>
      </c>
      <c r="AE110" s="132">
        <f t="shared" si="201"/>
        <v>1046.875</v>
      </c>
      <c r="AF110" s="132">
        <f t="shared" si="201"/>
        <v>1093.75</v>
      </c>
      <c r="AG110" s="132">
        <f t="shared" si="201"/>
        <v>1143.75</v>
      </c>
      <c r="AH110" s="132">
        <f t="shared" si="201"/>
        <v>1193.75</v>
      </c>
      <c r="AI110" s="132">
        <f t="shared" si="201"/>
        <v>1243.75</v>
      </c>
      <c r="AJ110" s="132">
        <f t="shared" si="201"/>
        <v>1296.875</v>
      </c>
      <c r="AK110" s="132">
        <f t="shared" si="201"/>
        <v>1353.125</v>
      </c>
      <c r="AL110" s="132">
        <f t="shared" si="201"/>
        <v>1409.375</v>
      </c>
      <c r="AM110" s="132">
        <f t="shared" si="201"/>
        <v>1465.625</v>
      </c>
      <c r="AN110" s="123"/>
      <c r="AO110" s="83">
        <f>SUM(D110:O110)</f>
        <v>2681.25</v>
      </c>
      <c r="AP110" s="83">
        <f>SUM(P110:AA110)</f>
        <v>9575</v>
      </c>
      <c r="AQ110" s="83">
        <f>SUM(AB110:AM110)</f>
        <v>14128.125</v>
      </c>
    </row>
    <row r="111" spans="1:43" s="64" customFormat="1" ht="13.2" outlineLevel="1">
      <c r="A111" s="147" t="s">
        <v>201</v>
      </c>
      <c r="B111" s="126" t="s">
        <v>161</v>
      </c>
      <c r="C111" s="82"/>
      <c r="D111" s="131">
        <f t="shared" ref="D111" si="202">SUM(D109:D110)</f>
        <v>2.0833333333333286</v>
      </c>
      <c r="E111" s="131">
        <f t="shared" ref="E111" si="203">SUM(E109:E110)</f>
        <v>4.5833333333333286</v>
      </c>
      <c r="F111" s="131">
        <f t="shared" ref="F111" si="204">SUM(F109:F110)</f>
        <v>5.6249999999999858</v>
      </c>
      <c r="G111" s="131">
        <f t="shared" ref="G111" si="205">SUM(G109:G110)</f>
        <v>6.875</v>
      </c>
      <c r="H111" s="131">
        <f t="shared" ref="H111" si="206">SUM(H109:H110)</f>
        <v>8.3333333333333144</v>
      </c>
      <c r="I111" s="131">
        <f t="shared" ref="I111" si="207">SUM(I109:I110)</f>
        <v>10.208333333333314</v>
      </c>
      <c r="J111" s="131">
        <f t="shared" ref="J111" si="208">SUM(J109:J110)</f>
        <v>12.708333333333343</v>
      </c>
      <c r="K111" s="131">
        <f t="shared" ref="K111" si="209">SUM(K109:K110)</f>
        <v>15.833333333333286</v>
      </c>
      <c r="L111" s="131">
        <f t="shared" ref="L111" si="210">SUM(L109:L110)</f>
        <v>19.583333333333314</v>
      </c>
      <c r="M111" s="131">
        <f t="shared" ref="M111" si="211">SUM(M109:M110)</f>
        <v>24.374999999999943</v>
      </c>
      <c r="N111" s="131">
        <f t="shared" ref="N111" si="212">SUM(N109:N110)</f>
        <v>30.416666666666572</v>
      </c>
      <c r="O111" s="131">
        <f t="shared" ref="O111" si="213">SUM(O109:O110)</f>
        <v>38.124999999999886</v>
      </c>
      <c r="P111" s="131">
        <f t="shared" ref="P111" si="214">SUM(P109:P110)</f>
        <v>42.083333333333258</v>
      </c>
      <c r="Q111" s="131">
        <f t="shared" ref="Q111" si="215">SUM(Q109:Q110)</f>
        <v>42.916666666666629</v>
      </c>
      <c r="R111" s="131">
        <f t="shared" ref="R111" si="216">SUM(R109:R110)</f>
        <v>45.416666666666629</v>
      </c>
      <c r="S111" s="131">
        <f t="shared" ref="S111" si="217">SUM(S109:S110)</f>
        <v>48.124999999999886</v>
      </c>
      <c r="T111" s="131">
        <f t="shared" ref="T111" si="218">SUM(T109:T110)</f>
        <v>50.833333333333371</v>
      </c>
      <c r="U111" s="131">
        <f t="shared" ref="U111" si="219">SUM(U109:U110)</f>
        <v>53.333333333333371</v>
      </c>
      <c r="V111" s="131">
        <f t="shared" ref="V111" si="220">SUM(V109:V110)</f>
        <v>55.625</v>
      </c>
      <c r="W111" s="131">
        <f t="shared" ref="W111" si="221">SUM(W109:W110)</f>
        <v>57.708333333333144</v>
      </c>
      <c r="X111" s="131">
        <f t="shared" ref="X111" si="222">SUM(X109:X110)</f>
        <v>59.583333333333144</v>
      </c>
      <c r="Y111" s="131">
        <f t="shared" ref="Y111" si="223">SUM(Y109:Y110)</f>
        <v>60.833333333333144</v>
      </c>
      <c r="Z111" s="131">
        <f t="shared" ref="Z111" si="224">SUM(Z109:Z110)</f>
        <v>61.249999999999886</v>
      </c>
      <c r="AA111" s="131">
        <f t="shared" ref="AA111" si="225">SUM(AA109:AA110)</f>
        <v>60.624999999999886</v>
      </c>
      <c r="AB111" s="131">
        <f t="shared" ref="AB111" si="226">SUM(AB109:AB110)</f>
        <v>61.249999999999886</v>
      </c>
      <c r="AC111" s="131">
        <f t="shared" ref="AC111" si="227">SUM(AC109:AC110)</f>
        <v>63.958333333333144</v>
      </c>
      <c r="AD111" s="131">
        <f t="shared" ref="AD111" si="228">SUM(AD109:AD110)</f>
        <v>66.874999999999886</v>
      </c>
      <c r="AE111" s="131">
        <f t="shared" ref="AE111" si="229">SUM(AE109:AE110)</f>
        <v>69.791666666666515</v>
      </c>
      <c r="AF111" s="131">
        <f t="shared" ref="AF111" si="230">SUM(AF109:AF110)</f>
        <v>72.916666666666515</v>
      </c>
      <c r="AG111" s="131">
        <f t="shared" ref="AG111" si="231">SUM(AG109:AG110)</f>
        <v>76.249999999999773</v>
      </c>
      <c r="AH111" s="131">
        <f t="shared" ref="AH111" si="232">SUM(AH109:AH110)</f>
        <v>79.583333333333258</v>
      </c>
      <c r="AI111" s="131">
        <f t="shared" ref="AI111" si="233">SUM(AI109:AI110)</f>
        <v>82.916666666666515</v>
      </c>
      <c r="AJ111" s="131">
        <f t="shared" ref="AJ111" si="234">SUM(AJ109:AJ110)</f>
        <v>86.458333333333258</v>
      </c>
      <c r="AK111" s="131">
        <f t="shared" ref="AK111" si="235">SUM(AK109:AK110)</f>
        <v>90.208333333333258</v>
      </c>
      <c r="AL111" s="131">
        <f t="shared" ref="AL111" si="236">SUM(AL109:AL110)</f>
        <v>93.958333333333258</v>
      </c>
      <c r="AM111" s="131">
        <f t="shared" ref="AM111" si="237">SUM(AM109:AM110)</f>
        <v>97.708333333333258</v>
      </c>
      <c r="AN111" s="123"/>
      <c r="AO111" s="83">
        <f>SUM(D111:O111)</f>
        <v>178.7499999999996</v>
      </c>
      <c r="AP111" s="83">
        <f>SUM(P111:AA111)</f>
        <v>638.33333333333235</v>
      </c>
      <c r="AQ111" s="83">
        <f>SUM(AB111:AM111)</f>
        <v>941.87499999999852</v>
      </c>
    </row>
    <row r="112" spans="1:43" outlineLevel="1">
      <c r="A112" s="145" t="s">
        <v>183</v>
      </c>
    </row>
    <row r="113" spans="1:43" s="64" customFormat="1" ht="13.2" outlineLevel="1">
      <c r="A113" s="147" t="s">
        <v>217</v>
      </c>
      <c r="B113" s="122" t="s">
        <v>158</v>
      </c>
      <c r="C113" s="125"/>
      <c r="D113" s="89">
        <f>C113+D115</f>
        <v>0</v>
      </c>
      <c r="E113" s="89">
        <f>D113+E115</f>
        <v>0</v>
      </c>
      <c r="F113" s="89">
        <f t="shared" ref="F113" si="238">E113+F115</f>
        <v>0</v>
      </c>
      <c r="G113" s="89">
        <f t="shared" ref="G113" si="239">F113+G115</f>
        <v>0</v>
      </c>
      <c r="H113" s="89">
        <f t="shared" ref="H113" si="240">G113+H115</f>
        <v>0</v>
      </c>
      <c r="I113" s="89">
        <f t="shared" ref="I113" si="241">H113+I115</f>
        <v>0</v>
      </c>
      <c r="J113" s="89">
        <f t="shared" ref="J113" si="242">I113+J115</f>
        <v>0</v>
      </c>
      <c r="K113" s="89">
        <f t="shared" ref="K113" si="243">J113+K115</f>
        <v>0</v>
      </c>
      <c r="L113" s="89">
        <f t="shared" ref="L113" si="244">K113+L115</f>
        <v>0</v>
      </c>
      <c r="M113" s="89">
        <f t="shared" ref="M113" si="245">L113+M115</f>
        <v>0</v>
      </c>
      <c r="N113" s="89">
        <f t="shared" ref="N113" si="246">M113+N115</f>
        <v>0</v>
      </c>
      <c r="O113" s="89">
        <f t="shared" ref="O113" si="247">N113+O115</f>
        <v>0</v>
      </c>
      <c r="P113" s="89">
        <f t="shared" ref="P113" si="248">O113+P115</f>
        <v>0</v>
      </c>
      <c r="Q113" s="89">
        <f t="shared" ref="Q113" si="249">P113+Q115</f>
        <v>0</v>
      </c>
      <c r="R113" s="89">
        <f t="shared" ref="R113" si="250">Q113+R115</f>
        <v>0</v>
      </c>
      <c r="S113" s="89">
        <f t="shared" ref="S113" si="251">R113+S115</f>
        <v>0</v>
      </c>
      <c r="T113" s="89">
        <f t="shared" ref="T113" si="252">S113+T115</f>
        <v>0</v>
      </c>
      <c r="U113" s="89">
        <f t="shared" ref="U113" si="253">T113+U115</f>
        <v>0</v>
      </c>
      <c r="V113" s="89">
        <f t="shared" ref="V113" si="254">U113+V115</f>
        <v>0</v>
      </c>
      <c r="W113" s="89">
        <f t="shared" ref="W113" si="255">V113+W115</f>
        <v>0</v>
      </c>
      <c r="X113" s="89">
        <f t="shared" ref="X113" si="256">W113+X115</f>
        <v>0</v>
      </c>
      <c r="Y113" s="89">
        <f t="shared" ref="Y113" si="257">X113+Y115</f>
        <v>0</v>
      </c>
      <c r="Z113" s="89">
        <f t="shared" ref="Z113" si="258">Y113+Z115</f>
        <v>0</v>
      </c>
      <c r="AA113" s="89">
        <f t="shared" ref="AA113" si="259">Z113+AA115</f>
        <v>0</v>
      </c>
      <c r="AB113" s="89">
        <f t="shared" ref="AB113" si="260">AA113+AB115</f>
        <v>0</v>
      </c>
      <c r="AC113" s="89">
        <f t="shared" ref="AC113" si="261">AB113+AC115</f>
        <v>0</v>
      </c>
      <c r="AD113" s="89">
        <f t="shared" ref="AD113" si="262">AC113+AD115</f>
        <v>0</v>
      </c>
      <c r="AE113" s="89">
        <f t="shared" ref="AE113" si="263">AD113+AE115</f>
        <v>0</v>
      </c>
      <c r="AF113" s="89">
        <f t="shared" ref="AF113" si="264">AE113+AF115</f>
        <v>0</v>
      </c>
      <c r="AG113" s="89">
        <f t="shared" ref="AG113" si="265">AF113+AG115</f>
        <v>0</v>
      </c>
      <c r="AH113" s="89">
        <f t="shared" ref="AH113" si="266">AG113+AH115</f>
        <v>0</v>
      </c>
      <c r="AI113" s="89">
        <f t="shared" ref="AI113" si="267">AH113+AI115</f>
        <v>0</v>
      </c>
      <c r="AJ113" s="89">
        <f t="shared" ref="AJ113" si="268">AI113+AJ115</f>
        <v>0</v>
      </c>
      <c r="AK113" s="89">
        <f t="shared" ref="AK113" si="269">AJ113+AK115</f>
        <v>0</v>
      </c>
      <c r="AL113" s="89">
        <f t="shared" ref="AL113" si="270">AK113+AL115</f>
        <v>0</v>
      </c>
      <c r="AM113" s="89">
        <f t="shared" ref="AM113" si="271">AL113+AM115</f>
        <v>0</v>
      </c>
      <c r="AN113" s="123"/>
      <c r="AO113" s="83">
        <f>AVERAGE(D113:O113)</f>
        <v>0</v>
      </c>
      <c r="AP113" s="83">
        <f>AVERAGE(P113:AA113)</f>
        <v>0</v>
      </c>
      <c r="AQ113" s="83">
        <f>AVERAGE(AB113:AM113)</f>
        <v>0</v>
      </c>
    </row>
    <row r="114" spans="1:43" s="64" customFormat="1" ht="13.2" outlineLevel="1">
      <c r="A114" s="147" t="s">
        <v>216</v>
      </c>
      <c r="B114" s="122" t="s">
        <v>158</v>
      </c>
      <c r="C114" s="82"/>
      <c r="D114" s="133">
        <v>0.01</v>
      </c>
      <c r="E114" s="133">
        <v>0.01</v>
      </c>
      <c r="F114" s="133">
        <v>0.01</v>
      </c>
      <c r="G114" s="133">
        <v>0.01</v>
      </c>
      <c r="H114" s="133">
        <v>0.01</v>
      </c>
      <c r="I114" s="133">
        <v>0.01</v>
      </c>
      <c r="J114" s="133">
        <v>0.01</v>
      </c>
      <c r="K114" s="133">
        <v>0.01</v>
      </c>
      <c r="L114" s="133">
        <v>0.01</v>
      </c>
      <c r="M114" s="133">
        <v>0.01</v>
      </c>
      <c r="N114" s="133">
        <v>0.01</v>
      </c>
      <c r="O114" s="133">
        <v>0.01</v>
      </c>
      <c r="P114" s="133">
        <v>0.01</v>
      </c>
      <c r="Q114" s="133">
        <v>0.01</v>
      </c>
      <c r="R114" s="133">
        <v>0.01</v>
      </c>
      <c r="S114" s="133">
        <v>0.01</v>
      </c>
      <c r="T114" s="133">
        <v>0.01</v>
      </c>
      <c r="U114" s="133">
        <v>0.01</v>
      </c>
      <c r="V114" s="133">
        <v>0.01</v>
      </c>
      <c r="W114" s="133">
        <v>0.01</v>
      </c>
      <c r="X114" s="133">
        <v>0.01</v>
      </c>
      <c r="Y114" s="133">
        <v>0.01</v>
      </c>
      <c r="Z114" s="133">
        <v>0.01</v>
      </c>
      <c r="AA114" s="133">
        <v>0.01</v>
      </c>
      <c r="AB114" s="133">
        <v>0.01</v>
      </c>
      <c r="AC114" s="133">
        <v>0.01</v>
      </c>
      <c r="AD114" s="133">
        <v>0.01</v>
      </c>
      <c r="AE114" s="133">
        <v>0.01</v>
      </c>
      <c r="AF114" s="133">
        <v>0.01</v>
      </c>
      <c r="AG114" s="133">
        <v>0.01</v>
      </c>
      <c r="AH114" s="133">
        <v>0.01</v>
      </c>
      <c r="AI114" s="133">
        <v>0.01</v>
      </c>
      <c r="AJ114" s="133">
        <v>0.01</v>
      </c>
      <c r="AK114" s="133">
        <v>0.01</v>
      </c>
      <c r="AL114" s="133">
        <v>0.01</v>
      </c>
      <c r="AM114" s="133">
        <v>0.01</v>
      </c>
      <c r="AN114" s="123"/>
      <c r="AO114" s="83">
        <f>O114</f>
        <v>0.01</v>
      </c>
      <c r="AP114" s="83">
        <f>AA114</f>
        <v>0.01</v>
      </c>
      <c r="AQ114" s="83">
        <f>AM114</f>
        <v>0.01</v>
      </c>
    </row>
    <row r="115" spans="1:43" s="64" customFormat="1" ht="13.2" outlineLevel="1">
      <c r="A115" s="147" t="s">
        <v>209</v>
      </c>
      <c r="B115" s="122" t="s">
        <v>158</v>
      </c>
      <c r="C115" s="82"/>
      <c r="D115" s="89">
        <f>INT(C113*D114)</f>
        <v>0</v>
      </c>
      <c r="E115" s="89">
        <f>INT(D113*E114)</f>
        <v>0</v>
      </c>
      <c r="F115" s="89">
        <f t="shared" ref="F115" si="272">INT(E113*F114)</f>
        <v>0</v>
      </c>
      <c r="G115" s="89">
        <f t="shared" ref="G115" si="273">INT(F113*G114)</f>
        <v>0</v>
      </c>
      <c r="H115" s="89">
        <f t="shared" ref="H115" si="274">INT(G113*H114)</f>
        <v>0</v>
      </c>
      <c r="I115" s="89">
        <f t="shared" ref="I115" si="275">INT(H113*I114)</f>
        <v>0</v>
      </c>
      <c r="J115" s="89">
        <f t="shared" ref="J115" si="276">INT(I113*J114)</f>
        <v>0</v>
      </c>
      <c r="K115" s="89">
        <f t="shared" ref="K115" si="277">INT(J113*K114)</f>
        <v>0</v>
      </c>
      <c r="L115" s="89">
        <f t="shared" ref="L115" si="278">INT(K113*L114)</f>
        <v>0</v>
      </c>
      <c r="M115" s="89">
        <f t="shared" ref="M115" si="279">INT(L113*M114)</f>
        <v>0</v>
      </c>
      <c r="N115" s="89">
        <f t="shared" ref="N115" si="280">INT(M113*N114)</f>
        <v>0</v>
      </c>
      <c r="O115" s="89">
        <f t="shared" ref="O115" si="281">INT(N113*O114)</f>
        <v>0</v>
      </c>
      <c r="P115" s="89">
        <f t="shared" ref="P115" si="282">INT(O113*P114)</f>
        <v>0</v>
      </c>
      <c r="Q115" s="89">
        <f t="shared" ref="Q115" si="283">INT(P113*Q114)</f>
        <v>0</v>
      </c>
      <c r="R115" s="89">
        <f t="shared" ref="R115" si="284">INT(Q113*R114)</f>
        <v>0</v>
      </c>
      <c r="S115" s="89">
        <f t="shared" ref="S115" si="285">INT(R113*S114)</f>
        <v>0</v>
      </c>
      <c r="T115" s="89">
        <f t="shared" ref="T115" si="286">INT(S113*T114)</f>
        <v>0</v>
      </c>
      <c r="U115" s="89">
        <f t="shared" ref="U115" si="287">INT(T113*U114)</f>
        <v>0</v>
      </c>
      <c r="V115" s="89">
        <f t="shared" ref="V115" si="288">INT(U113*V114)</f>
        <v>0</v>
      </c>
      <c r="W115" s="89">
        <f t="shared" ref="W115" si="289">INT(V113*W114)</f>
        <v>0</v>
      </c>
      <c r="X115" s="89">
        <f t="shared" ref="X115" si="290">INT(W113*X114)</f>
        <v>0</v>
      </c>
      <c r="Y115" s="89">
        <f t="shared" ref="Y115" si="291">INT(X113*Y114)</f>
        <v>0</v>
      </c>
      <c r="Z115" s="89">
        <f t="shared" ref="Z115" si="292">INT(Y113*Z114)</f>
        <v>0</v>
      </c>
      <c r="AA115" s="89">
        <f t="shared" ref="AA115" si="293">INT(Z113*AA114)</f>
        <v>0</v>
      </c>
      <c r="AB115" s="89">
        <f t="shared" ref="AB115" si="294">INT(AA113*AB114)</f>
        <v>0</v>
      </c>
      <c r="AC115" s="89">
        <f t="shared" ref="AC115" si="295">INT(AB113*AC114)</f>
        <v>0</v>
      </c>
      <c r="AD115" s="89">
        <f t="shared" ref="AD115" si="296">INT(AC113*AD114)</f>
        <v>0</v>
      </c>
      <c r="AE115" s="89">
        <f t="shared" ref="AE115" si="297">INT(AD113*AE114)</f>
        <v>0</v>
      </c>
      <c r="AF115" s="89">
        <f t="shared" ref="AF115" si="298">INT(AE113*AF114)</f>
        <v>0</v>
      </c>
      <c r="AG115" s="89">
        <f t="shared" ref="AG115" si="299">INT(AF113*AG114)</f>
        <v>0</v>
      </c>
      <c r="AH115" s="89">
        <f t="shared" ref="AH115" si="300">INT(AG113*AH114)</f>
        <v>0</v>
      </c>
      <c r="AI115" s="89">
        <f t="shared" ref="AI115" si="301">INT(AH113*AI114)</f>
        <v>0</v>
      </c>
      <c r="AJ115" s="89">
        <f t="shared" ref="AJ115" si="302">INT(AI113*AJ114)</f>
        <v>0</v>
      </c>
      <c r="AK115" s="89">
        <f t="shared" ref="AK115" si="303">INT(AJ113*AK114)</f>
        <v>0</v>
      </c>
      <c r="AL115" s="89">
        <f t="shared" ref="AL115" si="304">INT(AK113*AL114)</f>
        <v>0</v>
      </c>
      <c r="AM115" s="89">
        <f t="shared" ref="AM115" si="305">INT(AL113*AM114)</f>
        <v>0</v>
      </c>
      <c r="AN115" s="123"/>
      <c r="AO115" s="83">
        <f>SUM(D115:O115)</f>
        <v>0</v>
      </c>
      <c r="AP115" s="83">
        <f>SUM(P115:AA115)</f>
        <v>0</v>
      </c>
      <c r="AQ115" s="83">
        <f>SUM(AB115:AM115)</f>
        <v>0</v>
      </c>
    </row>
    <row r="116" spans="1:43" s="64" customFormat="1" ht="13.2" outlineLevel="1">
      <c r="A116" s="147" t="s">
        <v>219</v>
      </c>
      <c r="B116" s="126" t="s">
        <v>218</v>
      </c>
      <c r="C116" s="82"/>
      <c r="D116" s="125">
        <v>50</v>
      </c>
      <c r="E116" s="125">
        <v>50</v>
      </c>
      <c r="F116" s="125">
        <v>50</v>
      </c>
      <c r="G116" s="125">
        <v>50</v>
      </c>
      <c r="H116" s="125">
        <v>50</v>
      </c>
      <c r="I116" s="125">
        <v>50</v>
      </c>
      <c r="J116" s="125">
        <v>50</v>
      </c>
      <c r="K116" s="125">
        <v>50</v>
      </c>
      <c r="L116" s="125">
        <v>50</v>
      </c>
      <c r="M116" s="125">
        <v>50</v>
      </c>
      <c r="N116" s="125">
        <v>50</v>
      </c>
      <c r="O116" s="125">
        <v>50</v>
      </c>
      <c r="P116" s="125">
        <v>50</v>
      </c>
      <c r="Q116" s="125">
        <v>50</v>
      </c>
      <c r="R116" s="125">
        <v>50</v>
      </c>
      <c r="S116" s="125">
        <v>50</v>
      </c>
      <c r="T116" s="125">
        <v>50</v>
      </c>
      <c r="U116" s="125">
        <v>50</v>
      </c>
      <c r="V116" s="125">
        <v>50</v>
      </c>
      <c r="W116" s="125">
        <v>50</v>
      </c>
      <c r="X116" s="125">
        <v>50</v>
      </c>
      <c r="Y116" s="125">
        <v>50</v>
      </c>
      <c r="Z116" s="125">
        <v>50</v>
      </c>
      <c r="AA116" s="125">
        <v>50</v>
      </c>
      <c r="AB116" s="125">
        <v>50</v>
      </c>
      <c r="AC116" s="125">
        <v>50</v>
      </c>
      <c r="AD116" s="125">
        <v>50</v>
      </c>
      <c r="AE116" s="125">
        <v>50</v>
      </c>
      <c r="AF116" s="125">
        <v>50</v>
      </c>
      <c r="AG116" s="125">
        <v>50</v>
      </c>
      <c r="AH116" s="125">
        <v>50</v>
      </c>
      <c r="AI116" s="125">
        <v>50</v>
      </c>
      <c r="AJ116" s="125">
        <v>50</v>
      </c>
      <c r="AK116" s="125">
        <v>50</v>
      </c>
      <c r="AL116" s="125">
        <v>50</v>
      </c>
      <c r="AM116" s="125">
        <v>50</v>
      </c>
      <c r="AN116" s="123"/>
      <c r="AO116" s="83">
        <f>AVERAGE(D116:O116)</f>
        <v>50</v>
      </c>
      <c r="AP116" s="83">
        <f>AVERAGE(P116:AA116)</f>
        <v>50</v>
      </c>
      <c r="AQ116" s="83">
        <f>AVERAGE(AB116:AM116)</f>
        <v>50</v>
      </c>
    </row>
    <row r="117" spans="1:43" s="64" customFormat="1" ht="13.2" outlineLevel="1">
      <c r="A117" s="147" t="s">
        <v>210</v>
      </c>
      <c r="B117" s="126" t="s">
        <v>218</v>
      </c>
      <c r="C117" s="82"/>
      <c r="D117" s="89">
        <f>D115*D116</f>
        <v>0</v>
      </c>
      <c r="E117" s="89">
        <f>E115*E116</f>
        <v>0</v>
      </c>
      <c r="F117" s="89">
        <f t="shared" ref="F117:AM117" si="306">F115*F116</f>
        <v>0</v>
      </c>
      <c r="G117" s="89">
        <f t="shared" si="306"/>
        <v>0</v>
      </c>
      <c r="H117" s="89">
        <f t="shared" si="306"/>
        <v>0</v>
      </c>
      <c r="I117" s="89">
        <f t="shared" si="306"/>
        <v>0</v>
      </c>
      <c r="J117" s="89">
        <f t="shared" si="306"/>
        <v>0</v>
      </c>
      <c r="K117" s="89">
        <f t="shared" si="306"/>
        <v>0</v>
      </c>
      <c r="L117" s="89">
        <f t="shared" si="306"/>
        <v>0</v>
      </c>
      <c r="M117" s="89">
        <f t="shared" si="306"/>
        <v>0</v>
      </c>
      <c r="N117" s="89">
        <f t="shared" si="306"/>
        <v>0</v>
      </c>
      <c r="O117" s="89">
        <f t="shared" si="306"/>
        <v>0</v>
      </c>
      <c r="P117" s="89">
        <f t="shared" si="306"/>
        <v>0</v>
      </c>
      <c r="Q117" s="89">
        <f t="shared" si="306"/>
        <v>0</v>
      </c>
      <c r="R117" s="89">
        <f t="shared" si="306"/>
        <v>0</v>
      </c>
      <c r="S117" s="89">
        <f t="shared" si="306"/>
        <v>0</v>
      </c>
      <c r="T117" s="89">
        <f t="shared" si="306"/>
        <v>0</v>
      </c>
      <c r="U117" s="89">
        <f t="shared" si="306"/>
        <v>0</v>
      </c>
      <c r="V117" s="89">
        <f t="shared" si="306"/>
        <v>0</v>
      </c>
      <c r="W117" s="89">
        <f t="shared" si="306"/>
        <v>0</v>
      </c>
      <c r="X117" s="89">
        <f t="shared" si="306"/>
        <v>0</v>
      </c>
      <c r="Y117" s="89">
        <f t="shared" si="306"/>
        <v>0</v>
      </c>
      <c r="Z117" s="89">
        <f t="shared" si="306"/>
        <v>0</v>
      </c>
      <c r="AA117" s="89">
        <f t="shared" si="306"/>
        <v>0</v>
      </c>
      <c r="AB117" s="89">
        <f t="shared" si="306"/>
        <v>0</v>
      </c>
      <c r="AC117" s="89">
        <f t="shared" si="306"/>
        <v>0</v>
      </c>
      <c r="AD117" s="89">
        <f t="shared" si="306"/>
        <v>0</v>
      </c>
      <c r="AE117" s="89">
        <f t="shared" si="306"/>
        <v>0</v>
      </c>
      <c r="AF117" s="89">
        <f t="shared" si="306"/>
        <v>0</v>
      </c>
      <c r="AG117" s="89">
        <f t="shared" si="306"/>
        <v>0</v>
      </c>
      <c r="AH117" s="89">
        <f t="shared" si="306"/>
        <v>0</v>
      </c>
      <c r="AI117" s="89">
        <f t="shared" si="306"/>
        <v>0</v>
      </c>
      <c r="AJ117" s="89">
        <f t="shared" si="306"/>
        <v>0</v>
      </c>
      <c r="AK117" s="89">
        <f t="shared" si="306"/>
        <v>0</v>
      </c>
      <c r="AL117" s="89">
        <f t="shared" si="306"/>
        <v>0</v>
      </c>
      <c r="AM117" s="89">
        <f t="shared" si="306"/>
        <v>0</v>
      </c>
      <c r="AN117" s="123"/>
      <c r="AO117" s="83">
        <f>SUM(D117:O117)</f>
        <v>0</v>
      </c>
      <c r="AP117" s="83">
        <f>SUM(P117:AA117)</f>
        <v>0</v>
      </c>
      <c r="AQ117" s="83">
        <f>SUM(AB117:AM117)</f>
        <v>0</v>
      </c>
    </row>
    <row r="118" spans="1:43" s="64" customFormat="1" ht="13.2" outlineLevel="1">
      <c r="A118" s="147" t="s">
        <v>211</v>
      </c>
      <c r="B118" s="126" t="s">
        <v>218</v>
      </c>
      <c r="C118" s="82"/>
      <c r="D118" s="89"/>
      <c r="E118" s="89">
        <f t="shared" ref="E118:AM118" si="307">-D124/2</f>
        <v>0</v>
      </c>
      <c r="F118" s="89">
        <f t="shared" si="307"/>
        <v>0</v>
      </c>
      <c r="G118" s="89">
        <f t="shared" si="307"/>
        <v>0</v>
      </c>
      <c r="H118" s="89">
        <f t="shared" si="307"/>
        <v>0</v>
      </c>
      <c r="I118" s="89">
        <f t="shared" si="307"/>
        <v>0</v>
      </c>
      <c r="J118" s="89">
        <f t="shared" si="307"/>
        <v>0</v>
      </c>
      <c r="K118" s="89">
        <f t="shared" si="307"/>
        <v>0</v>
      </c>
      <c r="L118" s="89">
        <f t="shared" si="307"/>
        <v>0</v>
      </c>
      <c r="M118" s="89">
        <f t="shared" si="307"/>
        <v>0</v>
      </c>
      <c r="N118" s="89">
        <f t="shared" si="307"/>
        <v>0</v>
      </c>
      <c r="O118" s="89">
        <f t="shared" si="307"/>
        <v>0</v>
      </c>
      <c r="P118" s="89">
        <f t="shared" si="307"/>
        <v>0</v>
      </c>
      <c r="Q118" s="89">
        <f t="shared" si="307"/>
        <v>0</v>
      </c>
      <c r="R118" s="89">
        <f t="shared" si="307"/>
        <v>0</v>
      </c>
      <c r="S118" s="89">
        <f t="shared" si="307"/>
        <v>0</v>
      </c>
      <c r="T118" s="89">
        <f t="shared" si="307"/>
        <v>0</v>
      </c>
      <c r="U118" s="89">
        <f t="shared" si="307"/>
        <v>0</v>
      </c>
      <c r="V118" s="89">
        <f t="shared" si="307"/>
        <v>0</v>
      </c>
      <c r="W118" s="89">
        <f t="shared" si="307"/>
        <v>0</v>
      </c>
      <c r="X118" s="89">
        <f t="shared" si="307"/>
        <v>0</v>
      </c>
      <c r="Y118" s="89">
        <f t="shared" si="307"/>
        <v>0</v>
      </c>
      <c r="Z118" s="89">
        <f t="shared" si="307"/>
        <v>0</v>
      </c>
      <c r="AA118" s="89">
        <f t="shared" si="307"/>
        <v>0</v>
      </c>
      <c r="AB118" s="89">
        <f t="shared" si="307"/>
        <v>0</v>
      </c>
      <c r="AC118" s="89">
        <f t="shared" si="307"/>
        <v>0</v>
      </c>
      <c r="AD118" s="89">
        <f t="shared" si="307"/>
        <v>0</v>
      </c>
      <c r="AE118" s="89">
        <f t="shared" si="307"/>
        <v>0</v>
      </c>
      <c r="AF118" s="89">
        <f t="shared" si="307"/>
        <v>0</v>
      </c>
      <c r="AG118" s="89">
        <f t="shared" si="307"/>
        <v>0</v>
      </c>
      <c r="AH118" s="89">
        <f t="shared" si="307"/>
        <v>0</v>
      </c>
      <c r="AI118" s="89">
        <f t="shared" si="307"/>
        <v>0</v>
      </c>
      <c r="AJ118" s="89">
        <f t="shared" si="307"/>
        <v>0</v>
      </c>
      <c r="AK118" s="89">
        <f t="shared" si="307"/>
        <v>0</v>
      </c>
      <c r="AL118" s="89">
        <f t="shared" si="307"/>
        <v>0</v>
      </c>
      <c r="AM118" s="89">
        <f t="shared" si="307"/>
        <v>0</v>
      </c>
      <c r="AN118" s="123"/>
      <c r="AO118" s="83">
        <f>SUM(D118:O118)</f>
        <v>0</v>
      </c>
      <c r="AP118" s="83">
        <f>SUM(P118:AA118)</f>
        <v>0</v>
      </c>
      <c r="AQ118" s="83">
        <f>SUM(AB118:AM118)</f>
        <v>0</v>
      </c>
    </row>
    <row r="119" spans="1:43" s="130" customFormat="1" ht="13.2" outlineLevel="1">
      <c r="A119" s="147" t="s">
        <v>163</v>
      </c>
      <c r="B119" s="126" t="s">
        <v>164</v>
      </c>
      <c r="C119" s="127"/>
      <c r="D119" s="125">
        <v>12</v>
      </c>
      <c r="E119" s="125">
        <v>12</v>
      </c>
      <c r="F119" s="125">
        <v>12</v>
      </c>
      <c r="G119" s="125">
        <v>12</v>
      </c>
      <c r="H119" s="125">
        <v>12</v>
      </c>
      <c r="I119" s="125">
        <v>12</v>
      </c>
      <c r="J119" s="125">
        <v>12</v>
      </c>
      <c r="K119" s="125">
        <v>12</v>
      </c>
      <c r="L119" s="125">
        <v>12</v>
      </c>
      <c r="M119" s="125">
        <v>12</v>
      </c>
      <c r="N119" s="125">
        <v>12</v>
      </c>
      <c r="O119" s="125">
        <v>12</v>
      </c>
      <c r="P119" s="125">
        <v>12</v>
      </c>
      <c r="Q119" s="125">
        <v>12</v>
      </c>
      <c r="R119" s="125">
        <v>12</v>
      </c>
      <c r="S119" s="125">
        <v>12</v>
      </c>
      <c r="T119" s="125">
        <v>12</v>
      </c>
      <c r="U119" s="125">
        <v>12</v>
      </c>
      <c r="V119" s="125">
        <v>12</v>
      </c>
      <c r="W119" s="125">
        <v>12</v>
      </c>
      <c r="X119" s="125">
        <v>12</v>
      </c>
      <c r="Y119" s="125">
        <v>12</v>
      </c>
      <c r="Z119" s="125">
        <v>12</v>
      </c>
      <c r="AA119" s="125">
        <v>12</v>
      </c>
      <c r="AB119" s="125">
        <v>12</v>
      </c>
      <c r="AC119" s="125">
        <v>12</v>
      </c>
      <c r="AD119" s="125">
        <v>12</v>
      </c>
      <c r="AE119" s="125">
        <v>12</v>
      </c>
      <c r="AF119" s="125">
        <v>12</v>
      </c>
      <c r="AG119" s="125">
        <v>12</v>
      </c>
      <c r="AH119" s="125">
        <v>12</v>
      </c>
      <c r="AI119" s="125">
        <v>12</v>
      </c>
      <c r="AJ119" s="125">
        <v>12</v>
      </c>
      <c r="AK119" s="125">
        <v>12</v>
      </c>
      <c r="AL119" s="125">
        <v>12</v>
      </c>
      <c r="AM119" s="125">
        <v>12</v>
      </c>
      <c r="AN119" s="128"/>
      <c r="AO119" s="83">
        <f>AVERAGE(D119:O119)</f>
        <v>12</v>
      </c>
      <c r="AP119" s="83">
        <f>AVERAGE(P119:AA119)</f>
        <v>12</v>
      </c>
      <c r="AQ119" s="83">
        <f>AVERAGE(AB119:AM119)</f>
        <v>12</v>
      </c>
    </row>
    <row r="120" spans="1:43" s="64" customFormat="1" ht="13.2" outlineLevel="1">
      <c r="A120" s="147" t="s">
        <v>212</v>
      </c>
      <c r="B120" s="126" t="s">
        <v>218</v>
      </c>
      <c r="C120" s="82"/>
      <c r="D120" s="123">
        <f>C121/D119</f>
        <v>0</v>
      </c>
      <c r="E120" s="123">
        <f>D121/E119</f>
        <v>0</v>
      </c>
      <c r="F120" s="123">
        <f>E121/F119</f>
        <v>0</v>
      </c>
      <c r="G120" s="123">
        <f>F121/G119</f>
        <v>0</v>
      </c>
      <c r="H120" s="123">
        <f t="shared" ref="H120" si="308">G121/H119</f>
        <v>0</v>
      </c>
      <c r="I120" s="123">
        <f t="shared" ref="I120" si="309">H121/I119</f>
        <v>0</v>
      </c>
      <c r="J120" s="123">
        <f t="shared" ref="J120" si="310">I121/J119</f>
        <v>0</v>
      </c>
      <c r="K120" s="123">
        <f t="shared" ref="K120" si="311">J121/K119</f>
        <v>0</v>
      </c>
      <c r="L120" s="123">
        <f t="shared" ref="L120" si="312">K121/L119</f>
        <v>0</v>
      </c>
      <c r="M120" s="123">
        <f t="shared" ref="M120" si="313">L121/M119</f>
        <v>0</v>
      </c>
      <c r="N120" s="123">
        <f t="shared" ref="N120" si="314">M121/N119</f>
        <v>0</v>
      </c>
      <c r="O120" s="123">
        <f t="shared" ref="O120" si="315">N121/O119</f>
        <v>0</v>
      </c>
      <c r="P120" s="123">
        <f t="shared" ref="P120" si="316">O121/P119</f>
        <v>0</v>
      </c>
      <c r="Q120" s="123">
        <f t="shared" ref="Q120" si="317">P121/Q119</f>
        <v>0</v>
      </c>
      <c r="R120" s="123">
        <f t="shared" ref="R120" si="318">Q121/R119</f>
        <v>0</v>
      </c>
      <c r="S120" s="123">
        <f t="shared" ref="S120" si="319">R121/S119</f>
        <v>0</v>
      </c>
      <c r="T120" s="123">
        <f t="shared" ref="T120" si="320">S121/T119</f>
        <v>0</v>
      </c>
      <c r="U120" s="123">
        <f t="shared" ref="U120" si="321">T121/U119</f>
        <v>0</v>
      </c>
      <c r="V120" s="123">
        <f t="shared" ref="V120" si="322">U121/V119</f>
        <v>0</v>
      </c>
      <c r="W120" s="123">
        <f t="shared" ref="W120" si="323">V121/W119</f>
        <v>0</v>
      </c>
      <c r="X120" s="123">
        <f t="shared" ref="X120" si="324">W121/X119</f>
        <v>0</v>
      </c>
      <c r="Y120" s="123">
        <f t="shared" ref="Y120" si="325">X121/Y119</f>
        <v>0</v>
      </c>
      <c r="Z120" s="123">
        <f t="shared" ref="Z120" si="326">Y121/Z119</f>
        <v>0</v>
      </c>
      <c r="AA120" s="123">
        <f t="shared" ref="AA120" si="327">Z121/AA119</f>
        <v>0</v>
      </c>
      <c r="AB120" s="123">
        <f t="shared" ref="AB120" si="328">AA121/AB119</f>
        <v>0</v>
      </c>
      <c r="AC120" s="123">
        <f t="shared" ref="AC120" si="329">AB121/AC119</f>
        <v>0</v>
      </c>
      <c r="AD120" s="123">
        <f t="shared" ref="AD120" si="330">AC121/AD119</f>
        <v>0</v>
      </c>
      <c r="AE120" s="123">
        <f t="shared" ref="AE120" si="331">AD121/AE119</f>
        <v>0</v>
      </c>
      <c r="AF120" s="123">
        <f t="shared" ref="AF120" si="332">AE121/AF119</f>
        <v>0</v>
      </c>
      <c r="AG120" s="123">
        <f t="shared" ref="AG120" si="333">AF121/AG119</f>
        <v>0</v>
      </c>
      <c r="AH120" s="123">
        <f t="shared" ref="AH120" si="334">AG121/AH119</f>
        <v>0</v>
      </c>
      <c r="AI120" s="123">
        <f t="shared" ref="AI120" si="335">AH121/AI119</f>
        <v>0</v>
      </c>
      <c r="AJ120" s="123">
        <f t="shared" ref="AJ120" si="336">AI121/AJ119</f>
        <v>0</v>
      </c>
      <c r="AK120" s="123">
        <f t="shared" ref="AK120" si="337">AJ121/AK119</f>
        <v>0</v>
      </c>
      <c r="AL120" s="123">
        <f t="shared" ref="AL120" si="338">AK121/AL119</f>
        <v>0</v>
      </c>
      <c r="AM120" s="123">
        <f t="shared" ref="AM120" si="339">AL121/AM119</f>
        <v>0</v>
      </c>
      <c r="AN120" s="123"/>
      <c r="AO120" s="83">
        <f>SUM(D120:O120)</f>
        <v>0</v>
      </c>
      <c r="AP120" s="83">
        <f>SUM(P120:AA120)</f>
        <v>0</v>
      </c>
      <c r="AQ120" s="83">
        <f>SUM(AB120:AM120)</f>
        <v>0</v>
      </c>
    </row>
    <row r="121" spans="1:43" s="86" customFormat="1" ht="13.2" outlineLevel="1">
      <c r="A121" s="147" t="s">
        <v>213</v>
      </c>
      <c r="B121" s="126" t="s">
        <v>218</v>
      </c>
      <c r="C121" s="125"/>
      <c r="D121" s="132">
        <f>C121+D117-D120+D118</f>
        <v>0</v>
      </c>
      <c r="E121" s="132">
        <f>D121+E117-E120+E118</f>
        <v>0</v>
      </c>
      <c r="F121" s="132">
        <f t="shared" ref="F121" si="340">E121+F117-F120+F118</f>
        <v>0</v>
      </c>
      <c r="G121" s="132">
        <f t="shared" ref="G121" si="341">F121+G117-G120+G118</f>
        <v>0</v>
      </c>
      <c r="H121" s="132">
        <f t="shared" ref="H121" si="342">G121+H117-H120+H118</f>
        <v>0</v>
      </c>
      <c r="I121" s="132">
        <f t="shared" ref="I121" si="343">H121+I117-I120+I118</f>
        <v>0</v>
      </c>
      <c r="J121" s="132">
        <f t="shared" ref="J121" si="344">I121+J117-J120+J118</f>
        <v>0</v>
      </c>
      <c r="K121" s="132">
        <f t="shared" ref="K121" si="345">J121+K117-K120+K118</f>
        <v>0</v>
      </c>
      <c r="L121" s="132">
        <f t="shared" ref="L121" si="346">K121+L117-L120+L118</f>
        <v>0</v>
      </c>
      <c r="M121" s="132">
        <f t="shared" ref="M121" si="347">L121+M117-M120+M118</f>
        <v>0</v>
      </c>
      <c r="N121" s="132">
        <f t="shared" ref="N121" si="348">M121+N117-N120+N118</f>
        <v>0</v>
      </c>
      <c r="O121" s="132">
        <f t="shared" ref="O121" si="349">N121+O117-O120+O118</f>
        <v>0</v>
      </c>
      <c r="P121" s="132">
        <f t="shared" ref="P121" si="350">O121+P117-P120+P118</f>
        <v>0</v>
      </c>
      <c r="Q121" s="132">
        <f t="shared" ref="Q121" si="351">P121+Q117-Q120+Q118</f>
        <v>0</v>
      </c>
      <c r="R121" s="132">
        <f t="shared" ref="R121" si="352">Q121+R117-R120+R118</f>
        <v>0</v>
      </c>
      <c r="S121" s="132">
        <f t="shared" ref="S121" si="353">R121+S117-S120+S118</f>
        <v>0</v>
      </c>
      <c r="T121" s="132">
        <f t="shared" ref="T121" si="354">S121+T117-T120+T118</f>
        <v>0</v>
      </c>
      <c r="U121" s="132">
        <f t="shared" ref="U121" si="355">T121+U117-U120+U118</f>
        <v>0</v>
      </c>
      <c r="V121" s="132">
        <f t="shared" ref="V121" si="356">U121+V117-V120+V118</f>
        <v>0</v>
      </c>
      <c r="W121" s="132">
        <f t="shared" ref="W121" si="357">V121+W117-W120+W118</f>
        <v>0</v>
      </c>
      <c r="X121" s="132">
        <f t="shared" ref="X121" si="358">W121+X117-X120+X118</f>
        <v>0</v>
      </c>
      <c r="Y121" s="132">
        <f t="shared" ref="Y121" si="359">X121+Y117-Y120+Y118</f>
        <v>0</v>
      </c>
      <c r="Z121" s="132">
        <f t="shared" ref="Z121" si="360">Y121+Z117-Z120+Z118</f>
        <v>0</v>
      </c>
      <c r="AA121" s="132">
        <f t="shared" ref="AA121" si="361">Z121+AA117-AA120+AA118</f>
        <v>0</v>
      </c>
      <c r="AB121" s="132">
        <f t="shared" ref="AB121" si="362">AA121+AB117-AB120+AB118</f>
        <v>0</v>
      </c>
      <c r="AC121" s="132">
        <f t="shared" ref="AC121" si="363">AB121+AC117-AC120+AC118</f>
        <v>0</v>
      </c>
      <c r="AD121" s="132">
        <f t="shared" ref="AD121" si="364">AC121+AD117-AD120+AD118</f>
        <v>0</v>
      </c>
      <c r="AE121" s="132">
        <f t="shared" ref="AE121" si="365">AD121+AE117-AE120+AE118</f>
        <v>0</v>
      </c>
      <c r="AF121" s="132">
        <f t="shared" ref="AF121" si="366">AE121+AF117-AF120+AF118</f>
        <v>0</v>
      </c>
      <c r="AG121" s="132">
        <f t="shared" ref="AG121" si="367">AF121+AG117-AG120+AG118</f>
        <v>0</v>
      </c>
      <c r="AH121" s="132">
        <f t="shared" ref="AH121" si="368">AG121+AH117-AH120+AH118</f>
        <v>0</v>
      </c>
      <c r="AI121" s="132">
        <f t="shared" ref="AI121" si="369">AH121+AI117-AI120+AI118</f>
        <v>0</v>
      </c>
      <c r="AJ121" s="132">
        <f t="shared" ref="AJ121" si="370">AI121+AJ117-AJ120+AJ118</f>
        <v>0</v>
      </c>
      <c r="AK121" s="132">
        <f t="shared" ref="AK121" si="371">AJ121+AK117-AK120+AK118</f>
        <v>0</v>
      </c>
      <c r="AL121" s="132">
        <f t="shared" ref="AL121" si="372">AK121+AL117-AL120+AL118</f>
        <v>0</v>
      </c>
      <c r="AM121" s="132">
        <f t="shared" ref="AM121" si="373">AL121+AM117-AM120+AM118</f>
        <v>0</v>
      </c>
      <c r="AN121" s="84"/>
      <c r="AO121" s="83">
        <f>O121</f>
        <v>0</v>
      </c>
      <c r="AP121" s="83">
        <f>AA121</f>
        <v>0</v>
      </c>
      <c r="AQ121" s="83">
        <f>AM121</f>
        <v>0</v>
      </c>
    </row>
    <row r="122" spans="1:43" s="64" customFormat="1" ht="13.2" outlineLevel="1">
      <c r="A122" s="147" t="s">
        <v>170</v>
      </c>
      <c r="B122" s="126" t="s">
        <v>168</v>
      </c>
      <c r="C122" s="82"/>
      <c r="D122" s="133">
        <v>0.14000000000000001</v>
      </c>
      <c r="E122" s="133">
        <v>0.14000000000000001</v>
      </c>
      <c r="F122" s="133">
        <v>0.14000000000000001</v>
      </c>
      <c r="G122" s="133">
        <v>0.14000000000000001</v>
      </c>
      <c r="H122" s="133">
        <v>0.14000000000000001</v>
      </c>
      <c r="I122" s="133">
        <v>0.14000000000000001</v>
      </c>
      <c r="J122" s="133">
        <v>0.14000000000000001</v>
      </c>
      <c r="K122" s="133">
        <v>0.14000000000000001</v>
      </c>
      <c r="L122" s="133">
        <v>0.14000000000000001</v>
      </c>
      <c r="M122" s="133">
        <v>0.14000000000000001</v>
      </c>
      <c r="N122" s="133">
        <v>0.14000000000000001</v>
      </c>
      <c r="O122" s="133">
        <v>0.14000000000000001</v>
      </c>
      <c r="P122" s="133">
        <v>0.14000000000000001</v>
      </c>
      <c r="Q122" s="133">
        <v>0.14000000000000001</v>
      </c>
      <c r="R122" s="133">
        <v>0.14000000000000001</v>
      </c>
      <c r="S122" s="133">
        <v>0.14000000000000001</v>
      </c>
      <c r="T122" s="133">
        <v>0.14000000000000001</v>
      </c>
      <c r="U122" s="133">
        <v>0.14000000000000001</v>
      </c>
      <c r="V122" s="133">
        <v>0.14000000000000001</v>
      </c>
      <c r="W122" s="133">
        <v>0.14000000000000001</v>
      </c>
      <c r="X122" s="133">
        <v>0.14000000000000001</v>
      </c>
      <c r="Y122" s="133">
        <v>0.14000000000000001</v>
      </c>
      <c r="Z122" s="133">
        <v>0.14000000000000001</v>
      </c>
      <c r="AA122" s="133">
        <v>0.14000000000000001</v>
      </c>
      <c r="AB122" s="133">
        <v>0.14000000000000001</v>
      </c>
      <c r="AC122" s="133">
        <v>0.14000000000000001</v>
      </c>
      <c r="AD122" s="133">
        <v>0.14000000000000001</v>
      </c>
      <c r="AE122" s="133">
        <v>0.14000000000000001</v>
      </c>
      <c r="AF122" s="133">
        <v>0.14000000000000001</v>
      </c>
      <c r="AG122" s="133">
        <v>0.14000000000000001</v>
      </c>
      <c r="AH122" s="133">
        <v>0.14000000000000001</v>
      </c>
      <c r="AI122" s="133">
        <v>0.14000000000000001</v>
      </c>
      <c r="AJ122" s="133">
        <v>0.14000000000000001</v>
      </c>
      <c r="AK122" s="133">
        <v>0.14000000000000001</v>
      </c>
      <c r="AL122" s="133">
        <v>0.14000000000000001</v>
      </c>
      <c r="AM122" s="133">
        <v>0.14000000000000001</v>
      </c>
      <c r="AN122" s="123"/>
      <c r="AO122" s="135">
        <f>AVERAGE(D122:O122)</f>
        <v>0.14000000000000004</v>
      </c>
      <c r="AP122" s="135">
        <f>AVERAGE(P122:AA122)</f>
        <v>0.14000000000000004</v>
      </c>
      <c r="AQ122" s="135">
        <f>AVERAGE(AB122:AM122)</f>
        <v>0.14000000000000004</v>
      </c>
    </row>
    <row r="123" spans="1:43" s="64" customFormat="1" ht="13.2" outlineLevel="1">
      <c r="A123" s="147" t="s">
        <v>171</v>
      </c>
      <c r="B123" s="126" t="s">
        <v>168</v>
      </c>
      <c r="C123" s="82"/>
      <c r="D123" s="133">
        <v>0.16</v>
      </c>
      <c r="E123" s="133">
        <v>0.16</v>
      </c>
      <c r="F123" s="133">
        <v>0.16</v>
      </c>
      <c r="G123" s="133">
        <v>0.16</v>
      </c>
      <c r="H123" s="133">
        <v>0.16</v>
      </c>
      <c r="I123" s="133">
        <v>0.16</v>
      </c>
      <c r="J123" s="133">
        <v>0.16</v>
      </c>
      <c r="K123" s="133">
        <v>0.16</v>
      </c>
      <c r="L123" s="133">
        <v>0.16</v>
      </c>
      <c r="M123" s="133">
        <v>0.16</v>
      </c>
      <c r="N123" s="133">
        <v>0.16</v>
      </c>
      <c r="O123" s="133">
        <v>0.16</v>
      </c>
      <c r="P123" s="133">
        <v>0.16</v>
      </c>
      <c r="Q123" s="133">
        <v>0.16</v>
      </c>
      <c r="R123" s="133">
        <v>0.16</v>
      </c>
      <c r="S123" s="133">
        <v>0.16</v>
      </c>
      <c r="T123" s="133">
        <v>0.16</v>
      </c>
      <c r="U123" s="133">
        <v>0.16</v>
      </c>
      <c r="V123" s="133">
        <v>0.16</v>
      </c>
      <c r="W123" s="133">
        <v>0.16</v>
      </c>
      <c r="X123" s="133">
        <v>0.16</v>
      </c>
      <c r="Y123" s="133">
        <v>0.16</v>
      </c>
      <c r="Z123" s="133">
        <v>0.16</v>
      </c>
      <c r="AA123" s="133">
        <v>0.16</v>
      </c>
      <c r="AB123" s="133">
        <v>0.16</v>
      </c>
      <c r="AC123" s="133">
        <v>0.16</v>
      </c>
      <c r="AD123" s="133">
        <v>0.16</v>
      </c>
      <c r="AE123" s="133">
        <v>0.16</v>
      </c>
      <c r="AF123" s="133">
        <v>0.16</v>
      </c>
      <c r="AG123" s="133">
        <v>0.16</v>
      </c>
      <c r="AH123" s="133">
        <v>0.16</v>
      </c>
      <c r="AI123" s="133">
        <v>0.16</v>
      </c>
      <c r="AJ123" s="133">
        <v>0.16</v>
      </c>
      <c r="AK123" s="133">
        <v>0.16</v>
      </c>
      <c r="AL123" s="133">
        <v>0.16</v>
      </c>
      <c r="AM123" s="133">
        <v>0.16</v>
      </c>
      <c r="AN123" s="123"/>
      <c r="AO123" s="135">
        <f>AVERAGE(D123:O123)</f>
        <v>0.15999999999999998</v>
      </c>
      <c r="AP123" s="135">
        <f>AVERAGE(P123:AA123)</f>
        <v>0.15999999999999998</v>
      </c>
      <c r="AQ123" s="135">
        <f>AVERAGE(AB123:AM123)</f>
        <v>0.15999999999999998</v>
      </c>
    </row>
    <row r="124" spans="1:43" s="64" customFormat="1" ht="13.2" outlineLevel="1">
      <c r="A124" s="147" t="s">
        <v>214</v>
      </c>
      <c r="B124" s="126" t="s">
        <v>218</v>
      </c>
      <c r="C124" s="82"/>
      <c r="D124" s="132">
        <f t="shared" ref="D124:AM124" si="374">-(C121+D121)/2*D122/12</f>
        <v>0</v>
      </c>
      <c r="E124" s="132">
        <f t="shared" si="374"/>
        <v>0</v>
      </c>
      <c r="F124" s="132">
        <f t="shared" si="374"/>
        <v>0</v>
      </c>
      <c r="G124" s="132">
        <f t="shared" si="374"/>
        <v>0</v>
      </c>
      <c r="H124" s="132">
        <f t="shared" si="374"/>
        <v>0</v>
      </c>
      <c r="I124" s="132">
        <f t="shared" si="374"/>
        <v>0</v>
      </c>
      <c r="J124" s="132">
        <f t="shared" si="374"/>
        <v>0</v>
      </c>
      <c r="K124" s="132">
        <f t="shared" si="374"/>
        <v>0</v>
      </c>
      <c r="L124" s="132">
        <f t="shared" si="374"/>
        <v>0</v>
      </c>
      <c r="M124" s="132">
        <f t="shared" si="374"/>
        <v>0</v>
      </c>
      <c r="N124" s="132">
        <f t="shared" si="374"/>
        <v>0</v>
      </c>
      <c r="O124" s="132">
        <f t="shared" si="374"/>
        <v>0</v>
      </c>
      <c r="P124" s="132">
        <f t="shared" si="374"/>
        <v>0</v>
      </c>
      <c r="Q124" s="132">
        <f t="shared" si="374"/>
        <v>0</v>
      </c>
      <c r="R124" s="132">
        <f t="shared" si="374"/>
        <v>0</v>
      </c>
      <c r="S124" s="132">
        <f t="shared" si="374"/>
        <v>0</v>
      </c>
      <c r="T124" s="132">
        <f t="shared" si="374"/>
        <v>0</v>
      </c>
      <c r="U124" s="132">
        <f t="shared" si="374"/>
        <v>0</v>
      </c>
      <c r="V124" s="132">
        <f t="shared" si="374"/>
        <v>0</v>
      </c>
      <c r="W124" s="132">
        <f t="shared" si="374"/>
        <v>0</v>
      </c>
      <c r="X124" s="132">
        <f t="shared" si="374"/>
        <v>0</v>
      </c>
      <c r="Y124" s="132">
        <f t="shared" si="374"/>
        <v>0</v>
      </c>
      <c r="Z124" s="132">
        <f t="shared" si="374"/>
        <v>0</v>
      </c>
      <c r="AA124" s="132">
        <f t="shared" si="374"/>
        <v>0</v>
      </c>
      <c r="AB124" s="132">
        <f t="shared" si="374"/>
        <v>0</v>
      </c>
      <c r="AC124" s="132">
        <f t="shared" si="374"/>
        <v>0</v>
      </c>
      <c r="AD124" s="132">
        <f t="shared" si="374"/>
        <v>0</v>
      </c>
      <c r="AE124" s="132">
        <f t="shared" si="374"/>
        <v>0</v>
      </c>
      <c r="AF124" s="132">
        <f t="shared" si="374"/>
        <v>0</v>
      </c>
      <c r="AG124" s="132">
        <f t="shared" si="374"/>
        <v>0</v>
      </c>
      <c r="AH124" s="132">
        <f t="shared" si="374"/>
        <v>0</v>
      </c>
      <c r="AI124" s="132">
        <f t="shared" si="374"/>
        <v>0</v>
      </c>
      <c r="AJ124" s="132">
        <f t="shared" si="374"/>
        <v>0</v>
      </c>
      <c r="AK124" s="132">
        <f t="shared" si="374"/>
        <v>0</v>
      </c>
      <c r="AL124" s="132">
        <f t="shared" si="374"/>
        <v>0</v>
      </c>
      <c r="AM124" s="132">
        <f t="shared" si="374"/>
        <v>0</v>
      </c>
      <c r="AN124" s="123"/>
      <c r="AO124" s="83">
        <f>SUM(D124:O124)</f>
        <v>0</v>
      </c>
      <c r="AP124" s="83">
        <f>SUM(P124:AA124)</f>
        <v>0</v>
      </c>
      <c r="AQ124" s="83">
        <f>SUM(AB124:AM124)</f>
        <v>0</v>
      </c>
    </row>
    <row r="125" spans="1:43" s="64" customFormat="1" ht="13.2" outlineLevel="1">
      <c r="A125" s="147" t="s">
        <v>215</v>
      </c>
      <c r="B125" s="126" t="s">
        <v>218</v>
      </c>
      <c r="C125" s="82"/>
      <c r="D125" s="132">
        <f t="shared" ref="D125:AM125" si="375">(C121+D121)/2*D123/12</f>
        <v>0</v>
      </c>
      <c r="E125" s="132">
        <f t="shared" si="375"/>
        <v>0</v>
      </c>
      <c r="F125" s="132">
        <f t="shared" si="375"/>
        <v>0</v>
      </c>
      <c r="G125" s="132">
        <f t="shared" si="375"/>
        <v>0</v>
      </c>
      <c r="H125" s="132">
        <f t="shared" si="375"/>
        <v>0</v>
      </c>
      <c r="I125" s="132">
        <f t="shared" si="375"/>
        <v>0</v>
      </c>
      <c r="J125" s="132">
        <f t="shared" si="375"/>
        <v>0</v>
      </c>
      <c r="K125" s="132">
        <f t="shared" si="375"/>
        <v>0</v>
      </c>
      <c r="L125" s="132">
        <f t="shared" si="375"/>
        <v>0</v>
      </c>
      <c r="M125" s="132">
        <f t="shared" si="375"/>
        <v>0</v>
      </c>
      <c r="N125" s="132">
        <f t="shared" si="375"/>
        <v>0</v>
      </c>
      <c r="O125" s="132">
        <f t="shared" si="375"/>
        <v>0</v>
      </c>
      <c r="P125" s="132">
        <f t="shared" si="375"/>
        <v>0</v>
      </c>
      <c r="Q125" s="132">
        <f t="shared" si="375"/>
        <v>0</v>
      </c>
      <c r="R125" s="132">
        <f t="shared" si="375"/>
        <v>0</v>
      </c>
      <c r="S125" s="132">
        <f t="shared" si="375"/>
        <v>0</v>
      </c>
      <c r="T125" s="132">
        <f t="shared" si="375"/>
        <v>0</v>
      </c>
      <c r="U125" s="132">
        <f t="shared" si="375"/>
        <v>0</v>
      </c>
      <c r="V125" s="132">
        <f t="shared" si="375"/>
        <v>0</v>
      </c>
      <c r="W125" s="132">
        <f t="shared" si="375"/>
        <v>0</v>
      </c>
      <c r="X125" s="132">
        <f t="shared" si="375"/>
        <v>0</v>
      </c>
      <c r="Y125" s="132">
        <f t="shared" si="375"/>
        <v>0</v>
      </c>
      <c r="Z125" s="132">
        <f t="shared" si="375"/>
        <v>0</v>
      </c>
      <c r="AA125" s="132">
        <f t="shared" si="375"/>
        <v>0</v>
      </c>
      <c r="AB125" s="132">
        <f t="shared" si="375"/>
        <v>0</v>
      </c>
      <c r="AC125" s="132">
        <f t="shared" si="375"/>
        <v>0</v>
      </c>
      <c r="AD125" s="132">
        <f t="shared" si="375"/>
        <v>0</v>
      </c>
      <c r="AE125" s="132">
        <f t="shared" si="375"/>
        <v>0</v>
      </c>
      <c r="AF125" s="132">
        <f t="shared" si="375"/>
        <v>0</v>
      </c>
      <c r="AG125" s="132">
        <f t="shared" si="375"/>
        <v>0</v>
      </c>
      <c r="AH125" s="132">
        <f t="shared" si="375"/>
        <v>0</v>
      </c>
      <c r="AI125" s="132">
        <f t="shared" si="375"/>
        <v>0</v>
      </c>
      <c r="AJ125" s="132">
        <f t="shared" si="375"/>
        <v>0</v>
      </c>
      <c r="AK125" s="132">
        <f t="shared" si="375"/>
        <v>0</v>
      </c>
      <c r="AL125" s="132">
        <f t="shared" si="375"/>
        <v>0</v>
      </c>
      <c r="AM125" s="132">
        <f t="shared" si="375"/>
        <v>0</v>
      </c>
      <c r="AN125" s="123"/>
      <c r="AO125" s="83">
        <f>SUM(D125:O125)</f>
        <v>0</v>
      </c>
      <c r="AP125" s="83">
        <f>SUM(P125:AA125)</f>
        <v>0</v>
      </c>
      <c r="AQ125" s="83">
        <f>SUM(AB125:AM125)</f>
        <v>0</v>
      </c>
    </row>
    <row r="126" spans="1:43" s="64" customFormat="1" ht="13.2" outlineLevel="1">
      <c r="A126" s="147" t="s">
        <v>201</v>
      </c>
      <c r="B126" s="126" t="s">
        <v>218</v>
      </c>
      <c r="C126" s="82"/>
      <c r="D126" s="131">
        <f t="shared" ref="D126" si="376">SUM(D124:D125)</f>
        <v>0</v>
      </c>
      <c r="E126" s="131">
        <f t="shared" ref="E126" si="377">SUM(E124:E125)</f>
        <v>0</v>
      </c>
      <c r="F126" s="131">
        <f t="shared" ref="F126" si="378">SUM(F124:F125)</f>
        <v>0</v>
      </c>
      <c r="G126" s="131">
        <f t="shared" ref="G126" si="379">SUM(G124:G125)</f>
        <v>0</v>
      </c>
      <c r="H126" s="131">
        <f t="shared" ref="H126" si="380">SUM(H124:H125)</f>
        <v>0</v>
      </c>
      <c r="I126" s="131">
        <f t="shared" ref="I126" si="381">SUM(I124:I125)</f>
        <v>0</v>
      </c>
      <c r="J126" s="131">
        <f t="shared" ref="J126" si="382">SUM(J124:J125)</f>
        <v>0</v>
      </c>
      <c r="K126" s="131">
        <f t="shared" ref="K126" si="383">SUM(K124:K125)</f>
        <v>0</v>
      </c>
      <c r="L126" s="131">
        <f t="shared" ref="L126" si="384">SUM(L124:L125)</f>
        <v>0</v>
      </c>
      <c r="M126" s="131">
        <f t="shared" ref="M126" si="385">SUM(M124:M125)</f>
        <v>0</v>
      </c>
      <c r="N126" s="131">
        <f t="shared" ref="N126" si="386">SUM(N124:N125)</f>
        <v>0</v>
      </c>
      <c r="O126" s="131">
        <f t="shared" ref="O126" si="387">SUM(O124:O125)</f>
        <v>0</v>
      </c>
      <c r="P126" s="131">
        <f t="shared" ref="P126" si="388">SUM(P124:P125)</f>
        <v>0</v>
      </c>
      <c r="Q126" s="131">
        <f t="shared" ref="Q126" si="389">SUM(Q124:Q125)</f>
        <v>0</v>
      </c>
      <c r="R126" s="131">
        <f t="shared" ref="R126" si="390">SUM(R124:R125)</f>
        <v>0</v>
      </c>
      <c r="S126" s="131">
        <f t="shared" ref="S126" si="391">SUM(S124:S125)</f>
        <v>0</v>
      </c>
      <c r="T126" s="131">
        <f t="shared" ref="T126" si="392">SUM(T124:T125)</f>
        <v>0</v>
      </c>
      <c r="U126" s="131">
        <f t="shared" ref="U126" si="393">SUM(U124:U125)</f>
        <v>0</v>
      </c>
      <c r="V126" s="131">
        <f t="shared" ref="V126" si="394">SUM(V124:V125)</f>
        <v>0</v>
      </c>
      <c r="W126" s="131">
        <f t="shared" ref="W126" si="395">SUM(W124:W125)</f>
        <v>0</v>
      </c>
      <c r="X126" s="131">
        <f t="shared" ref="X126" si="396">SUM(X124:X125)</f>
        <v>0</v>
      </c>
      <c r="Y126" s="131">
        <f t="shared" ref="Y126" si="397">SUM(Y124:Y125)</f>
        <v>0</v>
      </c>
      <c r="Z126" s="131">
        <f t="shared" ref="Z126" si="398">SUM(Z124:Z125)</f>
        <v>0</v>
      </c>
      <c r="AA126" s="131">
        <f t="shared" ref="AA126" si="399">SUM(AA124:AA125)</f>
        <v>0</v>
      </c>
      <c r="AB126" s="131">
        <f t="shared" ref="AB126" si="400">SUM(AB124:AB125)</f>
        <v>0</v>
      </c>
      <c r="AC126" s="131">
        <f t="shared" ref="AC126" si="401">SUM(AC124:AC125)</f>
        <v>0</v>
      </c>
      <c r="AD126" s="131">
        <f t="shared" ref="AD126" si="402">SUM(AD124:AD125)</f>
        <v>0</v>
      </c>
      <c r="AE126" s="131">
        <f t="shared" ref="AE126" si="403">SUM(AE124:AE125)</f>
        <v>0</v>
      </c>
      <c r="AF126" s="131">
        <f t="shared" ref="AF126" si="404">SUM(AF124:AF125)</f>
        <v>0</v>
      </c>
      <c r="AG126" s="131">
        <f t="shared" ref="AG126" si="405">SUM(AG124:AG125)</f>
        <v>0</v>
      </c>
      <c r="AH126" s="131">
        <f t="shared" ref="AH126" si="406">SUM(AH124:AH125)</f>
        <v>0</v>
      </c>
      <c r="AI126" s="131">
        <f t="shared" ref="AI126" si="407">SUM(AI124:AI125)</f>
        <v>0</v>
      </c>
      <c r="AJ126" s="131">
        <f t="shared" ref="AJ126" si="408">SUM(AJ124:AJ125)</f>
        <v>0</v>
      </c>
      <c r="AK126" s="131">
        <f t="shared" ref="AK126" si="409">SUM(AK124:AK125)</f>
        <v>0</v>
      </c>
      <c r="AL126" s="131">
        <f t="shared" ref="AL126" si="410">SUM(AL124:AL125)</f>
        <v>0</v>
      </c>
      <c r="AM126" s="131">
        <f t="shared" ref="AM126" si="411">SUM(AM124:AM125)</f>
        <v>0</v>
      </c>
      <c r="AN126" s="123"/>
      <c r="AO126" s="83">
        <f>SUM(D126:O126)</f>
        <v>0</v>
      </c>
      <c r="AP126" s="83">
        <f>SUM(P126:AA126)</f>
        <v>0</v>
      </c>
      <c r="AQ126" s="83">
        <f>SUM(AB126:AM126)</f>
        <v>0</v>
      </c>
    </row>
    <row r="127" spans="1:43" outlineLevel="1">
      <c r="A127" s="145" t="s">
        <v>208</v>
      </c>
    </row>
    <row r="128" spans="1:43" s="64" customFormat="1" ht="13.2" outlineLevel="1">
      <c r="A128" s="147" t="s">
        <v>217</v>
      </c>
      <c r="B128" s="122" t="s">
        <v>158</v>
      </c>
      <c r="C128" s="125"/>
      <c r="D128" s="89">
        <f>C128+D130</f>
        <v>0</v>
      </c>
      <c r="E128" s="89">
        <f>D128+E130</f>
        <v>0</v>
      </c>
      <c r="F128" s="89">
        <f t="shared" ref="F128" si="412">E128+F130</f>
        <v>0</v>
      </c>
      <c r="G128" s="89">
        <f t="shared" ref="G128" si="413">F128+G130</f>
        <v>0</v>
      </c>
      <c r="H128" s="89">
        <f t="shared" ref="H128" si="414">G128+H130</f>
        <v>0</v>
      </c>
      <c r="I128" s="89">
        <f t="shared" ref="I128" si="415">H128+I130</f>
        <v>0</v>
      </c>
      <c r="J128" s="89">
        <f t="shared" ref="J128" si="416">I128+J130</f>
        <v>0</v>
      </c>
      <c r="K128" s="89">
        <f t="shared" ref="K128" si="417">J128+K130</f>
        <v>0</v>
      </c>
      <c r="L128" s="89">
        <f t="shared" ref="L128" si="418">K128+L130</f>
        <v>0</v>
      </c>
      <c r="M128" s="89">
        <f t="shared" ref="M128" si="419">L128+M130</f>
        <v>0</v>
      </c>
      <c r="N128" s="89">
        <f t="shared" ref="N128" si="420">M128+N130</f>
        <v>0</v>
      </c>
      <c r="O128" s="89">
        <f t="shared" ref="O128" si="421">N128+O130</f>
        <v>0</v>
      </c>
      <c r="P128" s="89">
        <f t="shared" ref="P128" si="422">O128+P130</f>
        <v>0</v>
      </c>
      <c r="Q128" s="89">
        <f t="shared" ref="Q128" si="423">P128+Q130</f>
        <v>0</v>
      </c>
      <c r="R128" s="89">
        <f t="shared" ref="R128" si="424">Q128+R130</f>
        <v>0</v>
      </c>
      <c r="S128" s="89">
        <f t="shared" ref="S128" si="425">R128+S130</f>
        <v>0</v>
      </c>
      <c r="T128" s="89">
        <f t="shared" ref="T128" si="426">S128+T130</f>
        <v>0</v>
      </c>
      <c r="U128" s="89">
        <f t="shared" ref="U128" si="427">T128+U130</f>
        <v>0</v>
      </c>
      <c r="V128" s="89">
        <f t="shared" ref="V128" si="428">U128+V130</f>
        <v>0</v>
      </c>
      <c r="W128" s="89">
        <f t="shared" ref="W128" si="429">V128+W130</f>
        <v>0</v>
      </c>
      <c r="X128" s="89">
        <f t="shared" ref="X128" si="430">W128+X130</f>
        <v>0</v>
      </c>
      <c r="Y128" s="89">
        <f t="shared" ref="Y128" si="431">X128+Y130</f>
        <v>0</v>
      </c>
      <c r="Z128" s="89">
        <f t="shared" ref="Z128" si="432">Y128+Z130</f>
        <v>0</v>
      </c>
      <c r="AA128" s="89">
        <f t="shared" ref="AA128" si="433">Z128+AA130</f>
        <v>0</v>
      </c>
      <c r="AB128" s="89">
        <f t="shared" ref="AB128" si="434">AA128+AB130</f>
        <v>0</v>
      </c>
      <c r="AC128" s="89">
        <f t="shared" ref="AC128" si="435">AB128+AC130</f>
        <v>0</v>
      </c>
      <c r="AD128" s="89">
        <f t="shared" ref="AD128" si="436">AC128+AD130</f>
        <v>0</v>
      </c>
      <c r="AE128" s="89">
        <f t="shared" ref="AE128" si="437">AD128+AE130</f>
        <v>0</v>
      </c>
      <c r="AF128" s="89">
        <f t="shared" ref="AF128" si="438">AE128+AF130</f>
        <v>0</v>
      </c>
      <c r="AG128" s="89">
        <f t="shared" ref="AG128" si="439">AF128+AG130</f>
        <v>0</v>
      </c>
      <c r="AH128" s="89">
        <f t="shared" ref="AH128" si="440">AG128+AH130</f>
        <v>0</v>
      </c>
      <c r="AI128" s="89">
        <f t="shared" ref="AI128" si="441">AH128+AI130</f>
        <v>0</v>
      </c>
      <c r="AJ128" s="89">
        <f t="shared" ref="AJ128" si="442">AI128+AJ130</f>
        <v>0</v>
      </c>
      <c r="AK128" s="89">
        <f t="shared" ref="AK128" si="443">AJ128+AK130</f>
        <v>0</v>
      </c>
      <c r="AL128" s="89">
        <f t="shared" ref="AL128" si="444">AK128+AL130</f>
        <v>0</v>
      </c>
      <c r="AM128" s="89">
        <f t="shared" ref="AM128" si="445">AL128+AM130</f>
        <v>0</v>
      </c>
      <c r="AN128" s="123"/>
      <c r="AO128" s="83">
        <f>AVERAGE(D128:O128)</f>
        <v>0</v>
      </c>
      <c r="AP128" s="83">
        <f>AVERAGE(P128:AA128)</f>
        <v>0</v>
      </c>
      <c r="AQ128" s="83">
        <f>AVERAGE(AB128:AM128)</f>
        <v>0</v>
      </c>
    </row>
    <row r="129" spans="1:43" s="64" customFormat="1" ht="13.2" outlineLevel="1">
      <c r="A129" s="147" t="s">
        <v>216</v>
      </c>
      <c r="B129" s="122" t="s">
        <v>158</v>
      </c>
      <c r="C129" s="82"/>
      <c r="D129" s="133">
        <v>0.01</v>
      </c>
      <c r="E129" s="133">
        <v>0.01</v>
      </c>
      <c r="F129" s="133">
        <v>0.01</v>
      </c>
      <c r="G129" s="133">
        <v>0.01</v>
      </c>
      <c r="H129" s="133">
        <v>0.01</v>
      </c>
      <c r="I129" s="133">
        <v>0.01</v>
      </c>
      <c r="J129" s="133">
        <v>0.01</v>
      </c>
      <c r="K129" s="133">
        <v>0.01</v>
      </c>
      <c r="L129" s="133">
        <v>0.01</v>
      </c>
      <c r="M129" s="133">
        <v>0.01</v>
      </c>
      <c r="N129" s="133">
        <v>0.01</v>
      </c>
      <c r="O129" s="133">
        <v>0.01</v>
      </c>
      <c r="P129" s="133">
        <v>0.01</v>
      </c>
      <c r="Q129" s="133">
        <v>0.01</v>
      </c>
      <c r="R129" s="133">
        <v>0.01</v>
      </c>
      <c r="S129" s="133">
        <v>0.01</v>
      </c>
      <c r="T129" s="133">
        <v>0.01</v>
      </c>
      <c r="U129" s="133">
        <v>0.01</v>
      </c>
      <c r="V129" s="133">
        <v>0.01</v>
      </c>
      <c r="W129" s="133">
        <v>0.01</v>
      </c>
      <c r="X129" s="133">
        <v>0.01</v>
      </c>
      <c r="Y129" s="133">
        <v>0.01</v>
      </c>
      <c r="Z129" s="133">
        <v>0.01</v>
      </c>
      <c r="AA129" s="133">
        <v>0.01</v>
      </c>
      <c r="AB129" s="133">
        <v>0.01</v>
      </c>
      <c r="AC129" s="133">
        <v>0.01</v>
      </c>
      <c r="AD129" s="133">
        <v>0.01</v>
      </c>
      <c r="AE129" s="133">
        <v>0.01</v>
      </c>
      <c r="AF129" s="133">
        <v>0.01</v>
      </c>
      <c r="AG129" s="133">
        <v>0.01</v>
      </c>
      <c r="AH129" s="133">
        <v>0.01</v>
      </c>
      <c r="AI129" s="133">
        <v>0.01</v>
      </c>
      <c r="AJ129" s="133">
        <v>0.01</v>
      </c>
      <c r="AK129" s="133">
        <v>0.01</v>
      </c>
      <c r="AL129" s="133">
        <v>0.01</v>
      </c>
      <c r="AM129" s="133">
        <v>0.01</v>
      </c>
      <c r="AN129" s="123"/>
      <c r="AO129" s="83">
        <f>O129</f>
        <v>0.01</v>
      </c>
      <c r="AP129" s="83">
        <f>AA129</f>
        <v>0.01</v>
      </c>
      <c r="AQ129" s="83">
        <f>AM129</f>
        <v>0.01</v>
      </c>
    </row>
    <row r="130" spans="1:43" s="64" customFormat="1" ht="13.2" outlineLevel="1">
      <c r="A130" s="147" t="s">
        <v>209</v>
      </c>
      <c r="B130" s="122" t="s">
        <v>158</v>
      </c>
      <c r="C130" s="82"/>
      <c r="D130" s="89">
        <f>INT(C128*D129)</f>
        <v>0</v>
      </c>
      <c r="E130" s="89">
        <f>INT(D128*E129)</f>
        <v>0</v>
      </c>
      <c r="F130" s="89">
        <f t="shared" ref="F130" si="446">INT(E128*F129)</f>
        <v>0</v>
      </c>
      <c r="G130" s="89">
        <f t="shared" ref="G130" si="447">INT(F128*G129)</f>
        <v>0</v>
      </c>
      <c r="H130" s="89">
        <f t="shared" ref="H130" si="448">INT(G128*H129)</f>
        <v>0</v>
      </c>
      <c r="I130" s="89">
        <f t="shared" ref="I130" si="449">INT(H128*I129)</f>
        <v>0</v>
      </c>
      <c r="J130" s="89">
        <f t="shared" ref="J130" si="450">INT(I128*J129)</f>
        <v>0</v>
      </c>
      <c r="K130" s="89">
        <f t="shared" ref="K130" si="451">INT(J128*K129)</f>
        <v>0</v>
      </c>
      <c r="L130" s="89">
        <f t="shared" ref="L130" si="452">INT(K128*L129)</f>
        <v>0</v>
      </c>
      <c r="M130" s="89">
        <f t="shared" ref="M130" si="453">INT(L128*M129)</f>
        <v>0</v>
      </c>
      <c r="N130" s="89">
        <f t="shared" ref="N130" si="454">INT(M128*N129)</f>
        <v>0</v>
      </c>
      <c r="O130" s="89">
        <f t="shared" ref="O130" si="455">INT(N128*O129)</f>
        <v>0</v>
      </c>
      <c r="P130" s="89">
        <f t="shared" ref="P130" si="456">INT(O128*P129)</f>
        <v>0</v>
      </c>
      <c r="Q130" s="89">
        <f t="shared" ref="Q130" si="457">INT(P128*Q129)</f>
        <v>0</v>
      </c>
      <c r="R130" s="89">
        <f t="shared" ref="R130" si="458">INT(Q128*R129)</f>
        <v>0</v>
      </c>
      <c r="S130" s="89">
        <f t="shared" ref="S130" si="459">INT(R128*S129)</f>
        <v>0</v>
      </c>
      <c r="T130" s="89">
        <f t="shared" ref="T130" si="460">INT(S128*T129)</f>
        <v>0</v>
      </c>
      <c r="U130" s="89">
        <f t="shared" ref="U130" si="461">INT(T128*U129)</f>
        <v>0</v>
      </c>
      <c r="V130" s="89">
        <f t="shared" ref="V130" si="462">INT(U128*V129)</f>
        <v>0</v>
      </c>
      <c r="W130" s="89">
        <f t="shared" ref="W130" si="463">INT(V128*W129)</f>
        <v>0</v>
      </c>
      <c r="X130" s="89">
        <f t="shared" ref="X130" si="464">INT(W128*X129)</f>
        <v>0</v>
      </c>
      <c r="Y130" s="89">
        <f t="shared" ref="Y130" si="465">INT(X128*Y129)</f>
        <v>0</v>
      </c>
      <c r="Z130" s="89">
        <f t="shared" ref="Z130" si="466">INT(Y128*Z129)</f>
        <v>0</v>
      </c>
      <c r="AA130" s="89">
        <f t="shared" ref="AA130" si="467">INT(Z128*AA129)</f>
        <v>0</v>
      </c>
      <c r="AB130" s="89">
        <f t="shared" ref="AB130" si="468">INT(AA128*AB129)</f>
        <v>0</v>
      </c>
      <c r="AC130" s="89">
        <f t="shared" ref="AC130" si="469">INT(AB128*AC129)</f>
        <v>0</v>
      </c>
      <c r="AD130" s="89">
        <f t="shared" ref="AD130" si="470">INT(AC128*AD129)</f>
        <v>0</v>
      </c>
      <c r="AE130" s="89">
        <f t="shared" ref="AE130" si="471">INT(AD128*AE129)</f>
        <v>0</v>
      </c>
      <c r="AF130" s="89">
        <f t="shared" ref="AF130" si="472">INT(AE128*AF129)</f>
        <v>0</v>
      </c>
      <c r="AG130" s="89">
        <f t="shared" ref="AG130" si="473">INT(AF128*AG129)</f>
        <v>0</v>
      </c>
      <c r="AH130" s="89">
        <f t="shared" ref="AH130" si="474">INT(AG128*AH129)</f>
        <v>0</v>
      </c>
      <c r="AI130" s="89">
        <f t="shared" ref="AI130" si="475">INT(AH128*AI129)</f>
        <v>0</v>
      </c>
      <c r="AJ130" s="89">
        <f t="shared" ref="AJ130" si="476">INT(AI128*AJ129)</f>
        <v>0</v>
      </c>
      <c r="AK130" s="89">
        <f t="shared" ref="AK130" si="477">INT(AJ128*AK129)</f>
        <v>0</v>
      </c>
      <c r="AL130" s="89">
        <f t="shared" ref="AL130" si="478">INT(AK128*AL129)</f>
        <v>0</v>
      </c>
      <c r="AM130" s="89">
        <f t="shared" ref="AM130" si="479">INT(AL128*AM129)</f>
        <v>0</v>
      </c>
      <c r="AN130" s="123"/>
      <c r="AO130" s="83">
        <f>SUM(D130:O130)</f>
        <v>0</v>
      </c>
      <c r="AP130" s="83">
        <f>SUM(P130:AA130)</f>
        <v>0</v>
      </c>
      <c r="AQ130" s="83">
        <f>SUM(AB130:AM130)</f>
        <v>0</v>
      </c>
    </row>
    <row r="131" spans="1:43" s="64" customFormat="1" ht="13.2" outlineLevel="1">
      <c r="A131" s="147" t="s">
        <v>219</v>
      </c>
      <c r="B131" s="126" t="s">
        <v>220</v>
      </c>
      <c r="C131" s="82"/>
      <c r="D131" s="125">
        <v>50</v>
      </c>
      <c r="E131" s="125">
        <v>50</v>
      </c>
      <c r="F131" s="125">
        <v>50</v>
      </c>
      <c r="G131" s="125">
        <v>50</v>
      </c>
      <c r="H131" s="125">
        <v>50</v>
      </c>
      <c r="I131" s="125">
        <v>50</v>
      </c>
      <c r="J131" s="125">
        <v>50</v>
      </c>
      <c r="K131" s="125">
        <v>50</v>
      </c>
      <c r="L131" s="125">
        <v>50</v>
      </c>
      <c r="M131" s="125">
        <v>50</v>
      </c>
      <c r="N131" s="125">
        <v>50</v>
      </c>
      <c r="O131" s="125">
        <v>50</v>
      </c>
      <c r="P131" s="125">
        <v>50</v>
      </c>
      <c r="Q131" s="125">
        <v>50</v>
      </c>
      <c r="R131" s="125">
        <v>50</v>
      </c>
      <c r="S131" s="125">
        <v>50</v>
      </c>
      <c r="T131" s="125">
        <v>50</v>
      </c>
      <c r="U131" s="125">
        <v>50</v>
      </c>
      <c r="V131" s="125">
        <v>50</v>
      </c>
      <c r="W131" s="125">
        <v>50</v>
      </c>
      <c r="X131" s="125">
        <v>50</v>
      </c>
      <c r="Y131" s="125">
        <v>50</v>
      </c>
      <c r="Z131" s="125">
        <v>50</v>
      </c>
      <c r="AA131" s="125">
        <v>50</v>
      </c>
      <c r="AB131" s="125">
        <v>50</v>
      </c>
      <c r="AC131" s="125">
        <v>50</v>
      </c>
      <c r="AD131" s="125">
        <v>50</v>
      </c>
      <c r="AE131" s="125">
        <v>50</v>
      </c>
      <c r="AF131" s="125">
        <v>50</v>
      </c>
      <c r="AG131" s="125">
        <v>50</v>
      </c>
      <c r="AH131" s="125">
        <v>50</v>
      </c>
      <c r="AI131" s="125">
        <v>50</v>
      </c>
      <c r="AJ131" s="125">
        <v>50</v>
      </c>
      <c r="AK131" s="125">
        <v>50</v>
      </c>
      <c r="AL131" s="125">
        <v>50</v>
      </c>
      <c r="AM131" s="125">
        <v>50</v>
      </c>
      <c r="AN131" s="123"/>
      <c r="AO131" s="83">
        <f>AVERAGE(D131:O131)</f>
        <v>50</v>
      </c>
      <c r="AP131" s="83">
        <f>AVERAGE(P131:AA131)</f>
        <v>50</v>
      </c>
      <c r="AQ131" s="83">
        <f>AVERAGE(AB131:AM131)</f>
        <v>50</v>
      </c>
    </row>
    <row r="132" spans="1:43" s="64" customFormat="1" ht="13.2" outlineLevel="1">
      <c r="A132" s="147" t="s">
        <v>210</v>
      </c>
      <c r="B132" s="126" t="s">
        <v>220</v>
      </c>
      <c r="C132" s="82"/>
      <c r="D132" s="89">
        <f>D130*D131</f>
        <v>0</v>
      </c>
      <c r="E132" s="89">
        <f>E130*E131</f>
        <v>0</v>
      </c>
      <c r="F132" s="89">
        <f t="shared" ref="F132:AM132" si="480">F130*F131</f>
        <v>0</v>
      </c>
      <c r="G132" s="89">
        <f t="shared" si="480"/>
        <v>0</v>
      </c>
      <c r="H132" s="89">
        <f t="shared" si="480"/>
        <v>0</v>
      </c>
      <c r="I132" s="89">
        <f t="shared" si="480"/>
        <v>0</v>
      </c>
      <c r="J132" s="89">
        <f t="shared" si="480"/>
        <v>0</v>
      </c>
      <c r="K132" s="89">
        <f t="shared" si="480"/>
        <v>0</v>
      </c>
      <c r="L132" s="89">
        <f t="shared" si="480"/>
        <v>0</v>
      </c>
      <c r="M132" s="89">
        <f t="shared" si="480"/>
        <v>0</v>
      </c>
      <c r="N132" s="89">
        <f t="shared" si="480"/>
        <v>0</v>
      </c>
      <c r="O132" s="89">
        <f t="shared" si="480"/>
        <v>0</v>
      </c>
      <c r="P132" s="89">
        <f t="shared" si="480"/>
        <v>0</v>
      </c>
      <c r="Q132" s="89">
        <f t="shared" si="480"/>
        <v>0</v>
      </c>
      <c r="R132" s="89">
        <f t="shared" si="480"/>
        <v>0</v>
      </c>
      <c r="S132" s="89">
        <f t="shared" si="480"/>
        <v>0</v>
      </c>
      <c r="T132" s="89">
        <f t="shared" si="480"/>
        <v>0</v>
      </c>
      <c r="U132" s="89">
        <f t="shared" si="480"/>
        <v>0</v>
      </c>
      <c r="V132" s="89">
        <f t="shared" si="480"/>
        <v>0</v>
      </c>
      <c r="W132" s="89">
        <f t="shared" si="480"/>
        <v>0</v>
      </c>
      <c r="X132" s="89">
        <f t="shared" si="480"/>
        <v>0</v>
      </c>
      <c r="Y132" s="89">
        <f t="shared" si="480"/>
        <v>0</v>
      </c>
      <c r="Z132" s="89">
        <f t="shared" si="480"/>
        <v>0</v>
      </c>
      <c r="AA132" s="89">
        <f t="shared" si="480"/>
        <v>0</v>
      </c>
      <c r="AB132" s="89">
        <f t="shared" si="480"/>
        <v>0</v>
      </c>
      <c r="AC132" s="89">
        <f t="shared" si="480"/>
        <v>0</v>
      </c>
      <c r="AD132" s="89">
        <f t="shared" si="480"/>
        <v>0</v>
      </c>
      <c r="AE132" s="89">
        <f t="shared" si="480"/>
        <v>0</v>
      </c>
      <c r="AF132" s="89">
        <f t="shared" si="480"/>
        <v>0</v>
      </c>
      <c r="AG132" s="89">
        <f t="shared" si="480"/>
        <v>0</v>
      </c>
      <c r="AH132" s="89">
        <f t="shared" si="480"/>
        <v>0</v>
      </c>
      <c r="AI132" s="89">
        <f t="shared" si="480"/>
        <v>0</v>
      </c>
      <c r="AJ132" s="89">
        <f t="shared" si="480"/>
        <v>0</v>
      </c>
      <c r="AK132" s="89">
        <f t="shared" si="480"/>
        <v>0</v>
      </c>
      <c r="AL132" s="89">
        <f t="shared" si="480"/>
        <v>0</v>
      </c>
      <c r="AM132" s="89">
        <f t="shared" si="480"/>
        <v>0</v>
      </c>
      <c r="AN132" s="123"/>
      <c r="AO132" s="83">
        <f>SUM(D132:O132)</f>
        <v>0</v>
      </c>
      <c r="AP132" s="83">
        <f>SUM(P132:AA132)</f>
        <v>0</v>
      </c>
      <c r="AQ132" s="83">
        <f>SUM(AB132:AM132)</f>
        <v>0</v>
      </c>
    </row>
    <row r="133" spans="1:43" s="64" customFormat="1" ht="13.2" outlineLevel="1">
      <c r="A133" s="147" t="s">
        <v>211</v>
      </c>
      <c r="B133" s="126" t="s">
        <v>220</v>
      </c>
      <c r="C133" s="82"/>
      <c r="D133" s="89"/>
      <c r="E133" s="89">
        <f t="shared" ref="E133:AM133" si="481">-D139/2</f>
        <v>0</v>
      </c>
      <c r="F133" s="89">
        <f t="shared" si="481"/>
        <v>0</v>
      </c>
      <c r="G133" s="89">
        <f t="shared" si="481"/>
        <v>0</v>
      </c>
      <c r="H133" s="89">
        <f t="shared" si="481"/>
        <v>0</v>
      </c>
      <c r="I133" s="89">
        <f t="shared" si="481"/>
        <v>0</v>
      </c>
      <c r="J133" s="89">
        <f t="shared" si="481"/>
        <v>0</v>
      </c>
      <c r="K133" s="89">
        <f t="shared" si="481"/>
        <v>0</v>
      </c>
      <c r="L133" s="89">
        <f t="shared" si="481"/>
        <v>0</v>
      </c>
      <c r="M133" s="89">
        <f t="shared" si="481"/>
        <v>0</v>
      </c>
      <c r="N133" s="89">
        <f t="shared" si="481"/>
        <v>0</v>
      </c>
      <c r="O133" s="89">
        <f t="shared" si="481"/>
        <v>0</v>
      </c>
      <c r="P133" s="89">
        <f t="shared" si="481"/>
        <v>0</v>
      </c>
      <c r="Q133" s="89">
        <f t="shared" si="481"/>
        <v>0</v>
      </c>
      <c r="R133" s="89">
        <f t="shared" si="481"/>
        <v>0</v>
      </c>
      <c r="S133" s="89">
        <f t="shared" si="481"/>
        <v>0</v>
      </c>
      <c r="T133" s="89">
        <f t="shared" si="481"/>
        <v>0</v>
      </c>
      <c r="U133" s="89">
        <f t="shared" si="481"/>
        <v>0</v>
      </c>
      <c r="V133" s="89">
        <f t="shared" si="481"/>
        <v>0</v>
      </c>
      <c r="W133" s="89">
        <f t="shared" si="481"/>
        <v>0</v>
      </c>
      <c r="X133" s="89">
        <f t="shared" si="481"/>
        <v>0</v>
      </c>
      <c r="Y133" s="89">
        <f t="shared" si="481"/>
        <v>0</v>
      </c>
      <c r="Z133" s="89">
        <f t="shared" si="481"/>
        <v>0</v>
      </c>
      <c r="AA133" s="89">
        <f t="shared" si="481"/>
        <v>0</v>
      </c>
      <c r="AB133" s="89">
        <f t="shared" si="481"/>
        <v>0</v>
      </c>
      <c r="AC133" s="89">
        <f t="shared" si="481"/>
        <v>0</v>
      </c>
      <c r="AD133" s="89">
        <f t="shared" si="481"/>
        <v>0</v>
      </c>
      <c r="AE133" s="89">
        <f t="shared" si="481"/>
        <v>0</v>
      </c>
      <c r="AF133" s="89">
        <f t="shared" si="481"/>
        <v>0</v>
      </c>
      <c r="AG133" s="89">
        <f t="shared" si="481"/>
        <v>0</v>
      </c>
      <c r="AH133" s="89">
        <f t="shared" si="481"/>
        <v>0</v>
      </c>
      <c r="AI133" s="89">
        <f t="shared" si="481"/>
        <v>0</v>
      </c>
      <c r="AJ133" s="89">
        <f t="shared" si="481"/>
        <v>0</v>
      </c>
      <c r="AK133" s="89">
        <f t="shared" si="481"/>
        <v>0</v>
      </c>
      <c r="AL133" s="89">
        <f t="shared" si="481"/>
        <v>0</v>
      </c>
      <c r="AM133" s="89">
        <f t="shared" si="481"/>
        <v>0</v>
      </c>
      <c r="AN133" s="123"/>
      <c r="AO133" s="83">
        <f>SUM(D133:O133)</f>
        <v>0</v>
      </c>
      <c r="AP133" s="83">
        <f>SUM(P133:AA133)</f>
        <v>0</v>
      </c>
      <c r="AQ133" s="83">
        <f>SUM(AB133:AM133)</f>
        <v>0</v>
      </c>
    </row>
    <row r="134" spans="1:43" s="130" customFormat="1" ht="13.2" outlineLevel="1">
      <c r="A134" s="147" t="s">
        <v>163</v>
      </c>
      <c r="B134" s="126" t="s">
        <v>164</v>
      </c>
      <c r="C134" s="127"/>
      <c r="D134" s="125">
        <v>12</v>
      </c>
      <c r="E134" s="125">
        <v>12</v>
      </c>
      <c r="F134" s="125">
        <v>12</v>
      </c>
      <c r="G134" s="125">
        <v>12</v>
      </c>
      <c r="H134" s="125">
        <v>12</v>
      </c>
      <c r="I134" s="125">
        <v>12</v>
      </c>
      <c r="J134" s="125">
        <v>12</v>
      </c>
      <c r="K134" s="125">
        <v>12</v>
      </c>
      <c r="L134" s="125">
        <v>12</v>
      </c>
      <c r="M134" s="125">
        <v>12</v>
      </c>
      <c r="N134" s="125">
        <v>12</v>
      </c>
      <c r="O134" s="125">
        <v>12</v>
      </c>
      <c r="P134" s="125">
        <v>12</v>
      </c>
      <c r="Q134" s="125">
        <v>12</v>
      </c>
      <c r="R134" s="125">
        <v>12</v>
      </c>
      <c r="S134" s="125">
        <v>12</v>
      </c>
      <c r="T134" s="125">
        <v>12</v>
      </c>
      <c r="U134" s="125">
        <v>12</v>
      </c>
      <c r="V134" s="125">
        <v>12</v>
      </c>
      <c r="W134" s="125">
        <v>12</v>
      </c>
      <c r="X134" s="125">
        <v>12</v>
      </c>
      <c r="Y134" s="125">
        <v>12</v>
      </c>
      <c r="Z134" s="125">
        <v>12</v>
      </c>
      <c r="AA134" s="125">
        <v>12</v>
      </c>
      <c r="AB134" s="125">
        <v>12</v>
      </c>
      <c r="AC134" s="125">
        <v>12</v>
      </c>
      <c r="AD134" s="125">
        <v>12</v>
      </c>
      <c r="AE134" s="125">
        <v>12</v>
      </c>
      <c r="AF134" s="125">
        <v>12</v>
      </c>
      <c r="AG134" s="125">
        <v>12</v>
      </c>
      <c r="AH134" s="125">
        <v>12</v>
      </c>
      <c r="AI134" s="125">
        <v>12</v>
      </c>
      <c r="AJ134" s="125">
        <v>12</v>
      </c>
      <c r="AK134" s="125">
        <v>12</v>
      </c>
      <c r="AL134" s="125">
        <v>12</v>
      </c>
      <c r="AM134" s="125">
        <v>12</v>
      </c>
      <c r="AN134" s="128"/>
      <c r="AO134" s="83">
        <f>AVERAGE(D134:O134)</f>
        <v>12</v>
      </c>
      <c r="AP134" s="83">
        <f>AVERAGE(P134:AA134)</f>
        <v>12</v>
      </c>
      <c r="AQ134" s="83">
        <f>AVERAGE(AB134:AM134)</f>
        <v>12</v>
      </c>
    </row>
    <row r="135" spans="1:43" s="64" customFormat="1" ht="13.2" outlineLevel="1">
      <c r="A135" s="147" t="s">
        <v>212</v>
      </c>
      <c r="B135" s="126" t="s">
        <v>220</v>
      </c>
      <c r="C135" s="82"/>
      <c r="D135" s="123">
        <f>C136/D134</f>
        <v>0</v>
      </c>
      <c r="E135" s="123">
        <f>D136/E134</f>
        <v>0</v>
      </c>
      <c r="F135" s="123">
        <f>E136/F134</f>
        <v>0</v>
      </c>
      <c r="G135" s="123">
        <f>F136/G134</f>
        <v>0</v>
      </c>
      <c r="H135" s="123">
        <f t="shared" ref="H135" si="482">G136/H134</f>
        <v>0</v>
      </c>
      <c r="I135" s="123">
        <f t="shared" ref="I135" si="483">H136/I134</f>
        <v>0</v>
      </c>
      <c r="J135" s="123">
        <f t="shared" ref="J135" si="484">I136/J134</f>
        <v>0</v>
      </c>
      <c r="K135" s="123">
        <f t="shared" ref="K135" si="485">J136/K134</f>
        <v>0</v>
      </c>
      <c r="L135" s="123">
        <f t="shared" ref="L135" si="486">K136/L134</f>
        <v>0</v>
      </c>
      <c r="M135" s="123">
        <f t="shared" ref="M135" si="487">L136/M134</f>
        <v>0</v>
      </c>
      <c r="N135" s="123">
        <f t="shared" ref="N135" si="488">M136/N134</f>
        <v>0</v>
      </c>
      <c r="O135" s="123">
        <f t="shared" ref="O135" si="489">N136/O134</f>
        <v>0</v>
      </c>
      <c r="P135" s="123">
        <f t="shared" ref="P135" si="490">O136/P134</f>
        <v>0</v>
      </c>
      <c r="Q135" s="123">
        <f t="shared" ref="Q135" si="491">P136/Q134</f>
        <v>0</v>
      </c>
      <c r="R135" s="123">
        <f t="shared" ref="R135" si="492">Q136/R134</f>
        <v>0</v>
      </c>
      <c r="S135" s="123">
        <f t="shared" ref="S135" si="493">R136/S134</f>
        <v>0</v>
      </c>
      <c r="T135" s="123">
        <f t="shared" ref="T135" si="494">S136/T134</f>
        <v>0</v>
      </c>
      <c r="U135" s="123">
        <f t="shared" ref="U135" si="495">T136/U134</f>
        <v>0</v>
      </c>
      <c r="V135" s="123">
        <f t="shared" ref="V135" si="496">U136/V134</f>
        <v>0</v>
      </c>
      <c r="W135" s="123">
        <f t="shared" ref="W135" si="497">V136/W134</f>
        <v>0</v>
      </c>
      <c r="X135" s="123">
        <f t="shared" ref="X135" si="498">W136/X134</f>
        <v>0</v>
      </c>
      <c r="Y135" s="123">
        <f t="shared" ref="Y135" si="499">X136/Y134</f>
        <v>0</v>
      </c>
      <c r="Z135" s="123">
        <f t="shared" ref="Z135" si="500">Y136/Z134</f>
        <v>0</v>
      </c>
      <c r="AA135" s="123">
        <f t="shared" ref="AA135" si="501">Z136/AA134</f>
        <v>0</v>
      </c>
      <c r="AB135" s="123">
        <f t="shared" ref="AB135" si="502">AA136/AB134</f>
        <v>0</v>
      </c>
      <c r="AC135" s="123">
        <f t="shared" ref="AC135" si="503">AB136/AC134</f>
        <v>0</v>
      </c>
      <c r="AD135" s="123">
        <f t="shared" ref="AD135" si="504">AC136/AD134</f>
        <v>0</v>
      </c>
      <c r="AE135" s="123">
        <f t="shared" ref="AE135" si="505">AD136/AE134</f>
        <v>0</v>
      </c>
      <c r="AF135" s="123">
        <f t="shared" ref="AF135" si="506">AE136/AF134</f>
        <v>0</v>
      </c>
      <c r="AG135" s="123">
        <f t="shared" ref="AG135" si="507">AF136/AG134</f>
        <v>0</v>
      </c>
      <c r="AH135" s="123">
        <f t="shared" ref="AH135" si="508">AG136/AH134</f>
        <v>0</v>
      </c>
      <c r="AI135" s="123">
        <f t="shared" ref="AI135" si="509">AH136/AI134</f>
        <v>0</v>
      </c>
      <c r="AJ135" s="123">
        <f t="shared" ref="AJ135" si="510">AI136/AJ134</f>
        <v>0</v>
      </c>
      <c r="AK135" s="123">
        <f t="shared" ref="AK135" si="511">AJ136/AK134</f>
        <v>0</v>
      </c>
      <c r="AL135" s="123">
        <f t="shared" ref="AL135" si="512">AK136/AL134</f>
        <v>0</v>
      </c>
      <c r="AM135" s="123">
        <f t="shared" ref="AM135" si="513">AL136/AM134</f>
        <v>0</v>
      </c>
      <c r="AN135" s="123"/>
      <c r="AO135" s="83">
        <f>SUM(D135:O135)</f>
        <v>0</v>
      </c>
      <c r="AP135" s="83">
        <f>SUM(P135:AA135)</f>
        <v>0</v>
      </c>
      <c r="AQ135" s="83">
        <f>SUM(AB135:AM135)</f>
        <v>0</v>
      </c>
    </row>
    <row r="136" spans="1:43" s="86" customFormat="1" ht="13.2" outlineLevel="1">
      <c r="A136" s="147" t="s">
        <v>213</v>
      </c>
      <c r="B136" s="126" t="s">
        <v>220</v>
      </c>
      <c r="C136" s="125"/>
      <c r="D136" s="132">
        <f>C136+D132-D135+D133</f>
        <v>0</v>
      </c>
      <c r="E136" s="132">
        <f>D136+E132-E135+E133</f>
        <v>0</v>
      </c>
      <c r="F136" s="132">
        <f t="shared" ref="F136" si="514">E136+F132-F135+F133</f>
        <v>0</v>
      </c>
      <c r="G136" s="132">
        <f t="shared" ref="G136" si="515">F136+G132-G135+G133</f>
        <v>0</v>
      </c>
      <c r="H136" s="132">
        <f t="shared" ref="H136" si="516">G136+H132-H135+H133</f>
        <v>0</v>
      </c>
      <c r="I136" s="132">
        <f t="shared" ref="I136" si="517">H136+I132-I135+I133</f>
        <v>0</v>
      </c>
      <c r="J136" s="132">
        <f t="shared" ref="J136" si="518">I136+J132-J135+J133</f>
        <v>0</v>
      </c>
      <c r="K136" s="132">
        <f t="shared" ref="K136" si="519">J136+K132-K135+K133</f>
        <v>0</v>
      </c>
      <c r="L136" s="132">
        <f t="shared" ref="L136" si="520">K136+L132-L135+L133</f>
        <v>0</v>
      </c>
      <c r="M136" s="132">
        <f t="shared" ref="M136" si="521">L136+M132-M135+M133</f>
        <v>0</v>
      </c>
      <c r="N136" s="132">
        <f t="shared" ref="N136" si="522">M136+N132-N135+N133</f>
        <v>0</v>
      </c>
      <c r="O136" s="132">
        <f t="shared" ref="O136" si="523">N136+O132-O135+O133</f>
        <v>0</v>
      </c>
      <c r="P136" s="132">
        <f t="shared" ref="P136" si="524">O136+P132-P135+P133</f>
        <v>0</v>
      </c>
      <c r="Q136" s="132">
        <f t="shared" ref="Q136" si="525">P136+Q132-Q135+Q133</f>
        <v>0</v>
      </c>
      <c r="R136" s="132">
        <f t="shared" ref="R136" si="526">Q136+R132-R135+R133</f>
        <v>0</v>
      </c>
      <c r="S136" s="132">
        <f t="shared" ref="S136" si="527">R136+S132-S135+S133</f>
        <v>0</v>
      </c>
      <c r="T136" s="132">
        <f t="shared" ref="T136" si="528">S136+T132-T135+T133</f>
        <v>0</v>
      </c>
      <c r="U136" s="132">
        <f t="shared" ref="U136" si="529">T136+U132-U135+U133</f>
        <v>0</v>
      </c>
      <c r="V136" s="132">
        <f t="shared" ref="V136" si="530">U136+V132-V135+V133</f>
        <v>0</v>
      </c>
      <c r="W136" s="132">
        <f t="shared" ref="W136" si="531">V136+W132-W135+W133</f>
        <v>0</v>
      </c>
      <c r="X136" s="132">
        <f t="shared" ref="X136" si="532">W136+X132-X135+X133</f>
        <v>0</v>
      </c>
      <c r="Y136" s="132">
        <f t="shared" ref="Y136" si="533">X136+Y132-Y135+Y133</f>
        <v>0</v>
      </c>
      <c r="Z136" s="132">
        <f t="shared" ref="Z136" si="534">Y136+Z132-Z135+Z133</f>
        <v>0</v>
      </c>
      <c r="AA136" s="132">
        <f t="shared" ref="AA136" si="535">Z136+AA132-AA135+AA133</f>
        <v>0</v>
      </c>
      <c r="AB136" s="132">
        <f t="shared" ref="AB136" si="536">AA136+AB132-AB135+AB133</f>
        <v>0</v>
      </c>
      <c r="AC136" s="132">
        <f t="shared" ref="AC136" si="537">AB136+AC132-AC135+AC133</f>
        <v>0</v>
      </c>
      <c r="AD136" s="132">
        <f t="shared" ref="AD136" si="538">AC136+AD132-AD135+AD133</f>
        <v>0</v>
      </c>
      <c r="AE136" s="132">
        <f t="shared" ref="AE136" si="539">AD136+AE132-AE135+AE133</f>
        <v>0</v>
      </c>
      <c r="AF136" s="132">
        <f t="shared" ref="AF136" si="540">AE136+AF132-AF135+AF133</f>
        <v>0</v>
      </c>
      <c r="AG136" s="132">
        <f t="shared" ref="AG136" si="541">AF136+AG132-AG135+AG133</f>
        <v>0</v>
      </c>
      <c r="AH136" s="132">
        <f t="shared" ref="AH136" si="542">AG136+AH132-AH135+AH133</f>
        <v>0</v>
      </c>
      <c r="AI136" s="132">
        <f t="shared" ref="AI136" si="543">AH136+AI132-AI135+AI133</f>
        <v>0</v>
      </c>
      <c r="AJ136" s="132">
        <f t="shared" ref="AJ136" si="544">AI136+AJ132-AJ135+AJ133</f>
        <v>0</v>
      </c>
      <c r="AK136" s="132">
        <f t="shared" ref="AK136" si="545">AJ136+AK132-AK135+AK133</f>
        <v>0</v>
      </c>
      <c r="AL136" s="132">
        <f t="shared" ref="AL136" si="546">AK136+AL132-AL135+AL133</f>
        <v>0</v>
      </c>
      <c r="AM136" s="132">
        <f t="shared" ref="AM136" si="547">AL136+AM132-AM135+AM133</f>
        <v>0</v>
      </c>
      <c r="AN136" s="84"/>
      <c r="AO136" s="83">
        <f>O136</f>
        <v>0</v>
      </c>
      <c r="AP136" s="83">
        <f>AA136</f>
        <v>0</v>
      </c>
      <c r="AQ136" s="83">
        <f>AM136</f>
        <v>0</v>
      </c>
    </row>
    <row r="137" spans="1:43" s="64" customFormat="1" ht="13.2" outlineLevel="1">
      <c r="A137" s="147" t="s">
        <v>170</v>
      </c>
      <c r="B137" s="126" t="s">
        <v>168</v>
      </c>
      <c r="C137" s="82"/>
      <c r="D137" s="133">
        <v>0.14000000000000001</v>
      </c>
      <c r="E137" s="133">
        <v>0.14000000000000001</v>
      </c>
      <c r="F137" s="133">
        <v>0.14000000000000001</v>
      </c>
      <c r="G137" s="133">
        <v>0.14000000000000001</v>
      </c>
      <c r="H137" s="133">
        <v>0.14000000000000001</v>
      </c>
      <c r="I137" s="133">
        <v>0.14000000000000001</v>
      </c>
      <c r="J137" s="133">
        <v>0.14000000000000001</v>
      </c>
      <c r="K137" s="133">
        <v>0.14000000000000001</v>
      </c>
      <c r="L137" s="133">
        <v>0.14000000000000001</v>
      </c>
      <c r="M137" s="133">
        <v>0.14000000000000001</v>
      </c>
      <c r="N137" s="133">
        <v>0.14000000000000001</v>
      </c>
      <c r="O137" s="133">
        <v>0.14000000000000001</v>
      </c>
      <c r="P137" s="133">
        <v>0.14000000000000001</v>
      </c>
      <c r="Q137" s="133">
        <v>0.14000000000000001</v>
      </c>
      <c r="R137" s="133">
        <v>0.14000000000000001</v>
      </c>
      <c r="S137" s="133">
        <v>0.14000000000000001</v>
      </c>
      <c r="T137" s="133">
        <v>0.14000000000000001</v>
      </c>
      <c r="U137" s="133">
        <v>0.14000000000000001</v>
      </c>
      <c r="V137" s="133">
        <v>0.14000000000000001</v>
      </c>
      <c r="W137" s="133">
        <v>0.14000000000000001</v>
      </c>
      <c r="X137" s="133">
        <v>0.14000000000000001</v>
      </c>
      <c r="Y137" s="133">
        <v>0.14000000000000001</v>
      </c>
      <c r="Z137" s="133">
        <v>0.14000000000000001</v>
      </c>
      <c r="AA137" s="133">
        <v>0.14000000000000001</v>
      </c>
      <c r="AB137" s="133">
        <v>0.14000000000000001</v>
      </c>
      <c r="AC137" s="133">
        <v>0.14000000000000001</v>
      </c>
      <c r="AD137" s="133">
        <v>0.14000000000000001</v>
      </c>
      <c r="AE137" s="133">
        <v>0.14000000000000001</v>
      </c>
      <c r="AF137" s="133">
        <v>0.14000000000000001</v>
      </c>
      <c r="AG137" s="133">
        <v>0.14000000000000001</v>
      </c>
      <c r="AH137" s="133">
        <v>0.14000000000000001</v>
      </c>
      <c r="AI137" s="133">
        <v>0.14000000000000001</v>
      </c>
      <c r="AJ137" s="133">
        <v>0.14000000000000001</v>
      </c>
      <c r="AK137" s="133">
        <v>0.14000000000000001</v>
      </c>
      <c r="AL137" s="133">
        <v>0.14000000000000001</v>
      </c>
      <c r="AM137" s="133">
        <v>0.14000000000000001</v>
      </c>
      <c r="AN137" s="123"/>
      <c r="AO137" s="135">
        <f>AVERAGE(D137:O137)</f>
        <v>0.14000000000000004</v>
      </c>
      <c r="AP137" s="135">
        <f>AVERAGE(P137:AA137)</f>
        <v>0.14000000000000004</v>
      </c>
      <c r="AQ137" s="135">
        <f>AVERAGE(AB137:AM137)</f>
        <v>0.14000000000000004</v>
      </c>
    </row>
    <row r="138" spans="1:43" s="64" customFormat="1" ht="13.2" outlineLevel="1">
      <c r="A138" s="147" t="s">
        <v>171</v>
      </c>
      <c r="B138" s="126" t="s">
        <v>168</v>
      </c>
      <c r="C138" s="82"/>
      <c r="D138" s="133">
        <v>0.16</v>
      </c>
      <c r="E138" s="133">
        <v>0.16</v>
      </c>
      <c r="F138" s="133">
        <v>0.16</v>
      </c>
      <c r="G138" s="133">
        <v>0.16</v>
      </c>
      <c r="H138" s="133">
        <v>0.16</v>
      </c>
      <c r="I138" s="133">
        <v>0.16</v>
      </c>
      <c r="J138" s="133">
        <v>0.16</v>
      </c>
      <c r="K138" s="133">
        <v>0.16</v>
      </c>
      <c r="L138" s="133">
        <v>0.16</v>
      </c>
      <c r="M138" s="133">
        <v>0.16</v>
      </c>
      <c r="N138" s="133">
        <v>0.16</v>
      </c>
      <c r="O138" s="133">
        <v>0.16</v>
      </c>
      <c r="P138" s="133">
        <v>0.16</v>
      </c>
      <c r="Q138" s="133">
        <v>0.16</v>
      </c>
      <c r="R138" s="133">
        <v>0.16</v>
      </c>
      <c r="S138" s="133">
        <v>0.16</v>
      </c>
      <c r="T138" s="133">
        <v>0.16</v>
      </c>
      <c r="U138" s="133">
        <v>0.16</v>
      </c>
      <c r="V138" s="133">
        <v>0.16</v>
      </c>
      <c r="W138" s="133">
        <v>0.16</v>
      </c>
      <c r="X138" s="133">
        <v>0.16</v>
      </c>
      <c r="Y138" s="133">
        <v>0.16</v>
      </c>
      <c r="Z138" s="133">
        <v>0.16</v>
      </c>
      <c r="AA138" s="133">
        <v>0.16</v>
      </c>
      <c r="AB138" s="133">
        <v>0.16</v>
      </c>
      <c r="AC138" s="133">
        <v>0.16</v>
      </c>
      <c r="AD138" s="133">
        <v>0.16</v>
      </c>
      <c r="AE138" s="133">
        <v>0.16</v>
      </c>
      <c r="AF138" s="133">
        <v>0.16</v>
      </c>
      <c r="AG138" s="133">
        <v>0.16</v>
      </c>
      <c r="AH138" s="133">
        <v>0.16</v>
      </c>
      <c r="AI138" s="133">
        <v>0.16</v>
      </c>
      <c r="AJ138" s="133">
        <v>0.16</v>
      </c>
      <c r="AK138" s="133">
        <v>0.16</v>
      </c>
      <c r="AL138" s="133">
        <v>0.16</v>
      </c>
      <c r="AM138" s="133">
        <v>0.16</v>
      </c>
      <c r="AN138" s="123"/>
      <c r="AO138" s="135">
        <f>AVERAGE(D138:O138)</f>
        <v>0.15999999999999998</v>
      </c>
      <c r="AP138" s="135">
        <f>AVERAGE(P138:AA138)</f>
        <v>0.15999999999999998</v>
      </c>
      <c r="AQ138" s="135">
        <f>AVERAGE(AB138:AM138)</f>
        <v>0.15999999999999998</v>
      </c>
    </row>
    <row r="139" spans="1:43" s="64" customFormat="1" ht="13.2" outlineLevel="1">
      <c r="A139" s="147" t="s">
        <v>214</v>
      </c>
      <c r="B139" s="126" t="s">
        <v>220</v>
      </c>
      <c r="C139" s="82"/>
      <c r="D139" s="132">
        <f t="shared" ref="D139:AM139" si="548">-(C136+D136)/2*D137/12</f>
        <v>0</v>
      </c>
      <c r="E139" s="132">
        <f t="shared" si="548"/>
        <v>0</v>
      </c>
      <c r="F139" s="132">
        <f t="shared" si="548"/>
        <v>0</v>
      </c>
      <c r="G139" s="132">
        <f t="shared" si="548"/>
        <v>0</v>
      </c>
      <c r="H139" s="132">
        <f t="shared" si="548"/>
        <v>0</v>
      </c>
      <c r="I139" s="132">
        <f t="shared" si="548"/>
        <v>0</v>
      </c>
      <c r="J139" s="132">
        <f t="shared" si="548"/>
        <v>0</v>
      </c>
      <c r="K139" s="132">
        <f t="shared" si="548"/>
        <v>0</v>
      </c>
      <c r="L139" s="132">
        <f t="shared" si="548"/>
        <v>0</v>
      </c>
      <c r="M139" s="132">
        <f t="shared" si="548"/>
        <v>0</v>
      </c>
      <c r="N139" s="132">
        <f t="shared" si="548"/>
        <v>0</v>
      </c>
      <c r="O139" s="132">
        <f t="shared" si="548"/>
        <v>0</v>
      </c>
      <c r="P139" s="132">
        <f t="shared" si="548"/>
        <v>0</v>
      </c>
      <c r="Q139" s="132">
        <f t="shared" si="548"/>
        <v>0</v>
      </c>
      <c r="R139" s="132">
        <f t="shared" si="548"/>
        <v>0</v>
      </c>
      <c r="S139" s="132">
        <f t="shared" si="548"/>
        <v>0</v>
      </c>
      <c r="T139" s="132">
        <f t="shared" si="548"/>
        <v>0</v>
      </c>
      <c r="U139" s="132">
        <f t="shared" si="548"/>
        <v>0</v>
      </c>
      <c r="V139" s="132">
        <f t="shared" si="548"/>
        <v>0</v>
      </c>
      <c r="W139" s="132">
        <f t="shared" si="548"/>
        <v>0</v>
      </c>
      <c r="X139" s="132">
        <f t="shared" si="548"/>
        <v>0</v>
      </c>
      <c r="Y139" s="132">
        <f t="shared" si="548"/>
        <v>0</v>
      </c>
      <c r="Z139" s="132">
        <f t="shared" si="548"/>
        <v>0</v>
      </c>
      <c r="AA139" s="132">
        <f t="shared" si="548"/>
        <v>0</v>
      </c>
      <c r="AB139" s="132">
        <f t="shared" si="548"/>
        <v>0</v>
      </c>
      <c r="AC139" s="132">
        <f t="shared" si="548"/>
        <v>0</v>
      </c>
      <c r="AD139" s="132">
        <f t="shared" si="548"/>
        <v>0</v>
      </c>
      <c r="AE139" s="132">
        <f t="shared" si="548"/>
        <v>0</v>
      </c>
      <c r="AF139" s="132">
        <f t="shared" si="548"/>
        <v>0</v>
      </c>
      <c r="AG139" s="132">
        <f t="shared" si="548"/>
        <v>0</v>
      </c>
      <c r="AH139" s="132">
        <f t="shared" si="548"/>
        <v>0</v>
      </c>
      <c r="AI139" s="132">
        <f t="shared" si="548"/>
        <v>0</v>
      </c>
      <c r="AJ139" s="132">
        <f t="shared" si="548"/>
        <v>0</v>
      </c>
      <c r="AK139" s="132">
        <f t="shared" si="548"/>
        <v>0</v>
      </c>
      <c r="AL139" s="132">
        <f t="shared" si="548"/>
        <v>0</v>
      </c>
      <c r="AM139" s="132">
        <f t="shared" si="548"/>
        <v>0</v>
      </c>
      <c r="AN139" s="123"/>
      <c r="AO139" s="83">
        <f>SUM(D139:O139)</f>
        <v>0</v>
      </c>
      <c r="AP139" s="83">
        <f>SUM(P139:AA139)</f>
        <v>0</v>
      </c>
      <c r="AQ139" s="83">
        <f>SUM(AB139:AM139)</f>
        <v>0</v>
      </c>
    </row>
    <row r="140" spans="1:43" s="64" customFormat="1" ht="13.2" outlineLevel="1">
      <c r="A140" s="147" t="s">
        <v>215</v>
      </c>
      <c r="B140" s="126" t="s">
        <v>220</v>
      </c>
      <c r="C140" s="82"/>
      <c r="D140" s="132">
        <f t="shared" ref="D140:AM140" si="549">(C136+D136)/2*D138/12</f>
        <v>0</v>
      </c>
      <c r="E140" s="132">
        <f t="shared" si="549"/>
        <v>0</v>
      </c>
      <c r="F140" s="132">
        <f t="shared" si="549"/>
        <v>0</v>
      </c>
      <c r="G140" s="132">
        <f t="shared" si="549"/>
        <v>0</v>
      </c>
      <c r="H140" s="132">
        <f t="shared" si="549"/>
        <v>0</v>
      </c>
      <c r="I140" s="132">
        <f t="shared" si="549"/>
        <v>0</v>
      </c>
      <c r="J140" s="132">
        <f t="shared" si="549"/>
        <v>0</v>
      </c>
      <c r="K140" s="132">
        <f t="shared" si="549"/>
        <v>0</v>
      </c>
      <c r="L140" s="132">
        <f t="shared" si="549"/>
        <v>0</v>
      </c>
      <c r="M140" s="132">
        <f t="shared" si="549"/>
        <v>0</v>
      </c>
      <c r="N140" s="132">
        <f t="shared" si="549"/>
        <v>0</v>
      </c>
      <c r="O140" s="132">
        <f t="shared" si="549"/>
        <v>0</v>
      </c>
      <c r="P140" s="132">
        <f t="shared" si="549"/>
        <v>0</v>
      </c>
      <c r="Q140" s="132">
        <f t="shared" si="549"/>
        <v>0</v>
      </c>
      <c r="R140" s="132">
        <f t="shared" si="549"/>
        <v>0</v>
      </c>
      <c r="S140" s="132">
        <f t="shared" si="549"/>
        <v>0</v>
      </c>
      <c r="T140" s="132">
        <f t="shared" si="549"/>
        <v>0</v>
      </c>
      <c r="U140" s="132">
        <f t="shared" si="549"/>
        <v>0</v>
      </c>
      <c r="V140" s="132">
        <f t="shared" si="549"/>
        <v>0</v>
      </c>
      <c r="W140" s="132">
        <f t="shared" si="549"/>
        <v>0</v>
      </c>
      <c r="X140" s="132">
        <f t="shared" si="549"/>
        <v>0</v>
      </c>
      <c r="Y140" s="132">
        <f t="shared" si="549"/>
        <v>0</v>
      </c>
      <c r="Z140" s="132">
        <f t="shared" si="549"/>
        <v>0</v>
      </c>
      <c r="AA140" s="132">
        <f t="shared" si="549"/>
        <v>0</v>
      </c>
      <c r="AB140" s="132">
        <f t="shared" si="549"/>
        <v>0</v>
      </c>
      <c r="AC140" s="132">
        <f t="shared" si="549"/>
        <v>0</v>
      </c>
      <c r="AD140" s="132">
        <f t="shared" si="549"/>
        <v>0</v>
      </c>
      <c r="AE140" s="132">
        <f t="shared" si="549"/>
        <v>0</v>
      </c>
      <c r="AF140" s="132">
        <f t="shared" si="549"/>
        <v>0</v>
      </c>
      <c r="AG140" s="132">
        <f t="shared" si="549"/>
        <v>0</v>
      </c>
      <c r="AH140" s="132">
        <f t="shared" si="549"/>
        <v>0</v>
      </c>
      <c r="AI140" s="132">
        <f t="shared" si="549"/>
        <v>0</v>
      </c>
      <c r="AJ140" s="132">
        <f t="shared" si="549"/>
        <v>0</v>
      </c>
      <c r="AK140" s="132">
        <f t="shared" si="549"/>
        <v>0</v>
      </c>
      <c r="AL140" s="132">
        <f t="shared" si="549"/>
        <v>0</v>
      </c>
      <c r="AM140" s="132">
        <f t="shared" si="549"/>
        <v>0</v>
      </c>
      <c r="AN140" s="123"/>
      <c r="AO140" s="83">
        <f>SUM(D140:O140)</f>
        <v>0</v>
      </c>
      <c r="AP140" s="83">
        <f>SUM(P140:AA140)</f>
        <v>0</v>
      </c>
      <c r="AQ140" s="83">
        <f>SUM(AB140:AM140)</f>
        <v>0</v>
      </c>
    </row>
    <row r="141" spans="1:43" s="64" customFormat="1" ht="13.2" outlineLevel="1">
      <c r="A141" s="147" t="s">
        <v>201</v>
      </c>
      <c r="B141" s="126" t="s">
        <v>220</v>
      </c>
      <c r="C141" s="82"/>
      <c r="D141" s="131">
        <f t="shared" ref="D141" si="550">SUM(D139:D140)</f>
        <v>0</v>
      </c>
      <c r="E141" s="131">
        <f t="shared" ref="E141" si="551">SUM(E139:E140)</f>
        <v>0</v>
      </c>
      <c r="F141" s="131">
        <f t="shared" ref="F141" si="552">SUM(F139:F140)</f>
        <v>0</v>
      </c>
      <c r="G141" s="131">
        <f t="shared" ref="G141" si="553">SUM(G139:G140)</f>
        <v>0</v>
      </c>
      <c r="H141" s="131">
        <f t="shared" ref="H141" si="554">SUM(H139:H140)</f>
        <v>0</v>
      </c>
      <c r="I141" s="131">
        <f t="shared" ref="I141" si="555">SUM(I139:I140)</f>
        <v>0</v>
      </c>
      <c r="J141" s="131">
        <f t="shared" ref="J141" si="556">SUM(J139:J140)</f>
        <v>0</v>
      </c>
      <c r="K141" s="131">
        <f t="shared" ref="K141" si="557">SUM(K139:K140)</f>
        <v>0</v>
      </c>
      <c r="L141" s="131">
        <f t="shared" ref="L141" si="558">SUM(L139:L140)</f>
        <v>0</v>
      </c>
      <c r="M141" s="131">
        <f t="shared" ref="M141" si="559">SUM(M139:M140)</f>
        <v>0</v>
      </c>
      <c r="N141" s="131">
        <f t="shared" ref="N141" si="560">SUM(N139:N140)</f>
        <v>0</v>
      </c>
      <c r="O141" s="131">
        <f t="shared" ref="O141" si="561">SUM(O139:O140)</f>
        <v>0</v>
      </c>
      <c r="P141" s="131">
        <f t="shared" ref="P141" si="562">SUM(P139:P140)</f>
        <v>0</v>
      </c>
      <c r="Q141" s="131">
        <f t="shared" ref="Q141" si="563">SUM(Q139:Q140)</f>
        <v>0</v>
      </c>
      <c r="R141" s="131">
        <f t="shared" ref="R141" si="564">SUM(R139:R140)</f>
        <v>0</v>
      </c>
      <c r="S141" s="131">
        <f t="shared" ref="S141" si="565">SUM(S139:S140)</f>
        <v>0</v>
      </c>
      <c r="T141" s="131">
        <f t="shared" ref="T141" si="566">SUM(T139:T140)</f>
        <v>0</v>
      </c>
      <c r="U141" s="131">
        <f t="shared" ref="U141" si="567">SUM(U139:U140)</f>
        <v>0</v>
      </c>
      <c r="V141" s="131">
        <f t="shared" ref="V141" si="568">SUM(V139:V140)</f>
        <v>0</v>
      </c>
      <c r="W141" s="131">
        <f t="shared" ref="W141" si="569">SUM(W139:W140)</f>
        <v>0</v>
      </c>
      <c r="X141" s="131">
        <f t="shared" ref="X141" si="570">SUM(X139:X140)</f>
        <v>0</v>
      </c>
      <c r="Y141" s="131">
        <f t="shared" ref="Y141" si="571">SUM(Y139:Y140)</f>
        <v>0</v>
      </c>
      <c r="Z141" s="131">
        <f t="shared" ref="Z141" si="572">SUM(Z139:Z140)</f>
        <v>0</v>
      </c>
      <c r="AA141" s="131">
        <f t="shared" ref="AA141" si="573">SUM(AA139:AA140)</f>
        <v>0</v>
      </c>
      <c r="AB141" s="131">
        <f t="shared" ref="AB141" si="574">SUM(AB139:AB140)</f>
        <v>0</v>
      </c>
      <c r="AC141" s="131">
        <f t="shared" ref="AC141" si="575">SUM(AC139:AC140)</f>
        <v>0</v>
      </c>
      <c r="AD141" s="131">
        <f t="shared" ref="AD141" si="576">SUM(AD139:AD140)</f>
        <v>0</v>
      </c>
      <c r="AE141" s="131">
        <f t="shared" ref="AE141" si="577">SUM(AE139:AE140)</f>
        <v>0</v>
      </c>
      <c r="AF141" s="131">
        <f t="shared" ref="AF141" si="578">SUM(AF139:AF140)</f>
        <v>0</v>
      </c>
      <c r="AG141" s="131">
        <f t="shared" ref="AG141" si="579">SUM(AG139:AG140)</f>
        <v>0</v>
      </c>
      <c r="AH141" s="131">
        <f t="shared" ref="AH141" si="580">SUM(AH139:AH140)</f>
        <v>0</v>
      </c>
      <c r="AI141" s="131">
        <f t="shared" ref="AI141" si="581">SUM(AI139:AI140)</f>
        <v>0</v>
      </c>
      <c r="AJ141" s="131">
        <f t="shared" ref="AJ141" si="582">SUM(AJ139:AJ140)</f>
        <v>0</v>
      </c>
      <c r="AK141" s="131">
        <f t="shared" ref="AK141" si="583">SUM(AK139:AK140)</f>
        <v>0</v>
      </c>
      <c r="AL141" s="131">
        <f t="shared" ref="AL141" si="584">SUM(AL139:AL140)</f>
        <v>0</v>
      </c>
      <c r="AM141" s="131">
        <f t="shared" ref="AM141" si="585">SUM(AM139:AM140)</f>
        <v>0</v>
      </c>
      <c r="AN141" s="123"/>
      <c r="AO141" s="83">
        <f>SUM(D141:O141)</f>
        <v>0</v>
      </c>
      <c r="AP141" s="83">
        <f>SUM(P141:AA141)</f>
        <v>0</v>
      </c>
      <c r="AQ141" s="83">
        <f>SUM(AB141:AM141)</f>
        <v>0</v>
      </c>
    </row>
    <row r="142" spans="1:43" outlineLevel="1">
      <c r="A142" s="145" t="s">
        <v>184</v>
      </c>
    </row>
    <row r="143" spans="1:43" s="64" customFormat="1" ht="13.2" outlineLevel="1">
      <c r="A143" s="147" t="s">
        <v>217</v>
      </c>
      <c r="B143" s="122" t="s">
        <v>158</v>
      </c>
      <c r="C143" s="125"/>
      <c r="D143" s="89">
        <f>C143+D145</f>
        <v>0</v>
      </c>
      <c r="E143" s="89">
        <f>D143+E145</f>
        <v>0</v>
      </c>
      <c r="F143" s="89">
        <f t="shared" ref="F143" si="586">E143+F145</f>
        <v>0</v>
      </c>
      <c r="G143" s="89">
        <f t="shared" ref="G143" si="587">F143+G145</f>
        <v>0</v>
      </c>
      <c r="H143" s="89">
        <f t="shared" ref="H143" si="588">G143+H145</f>
        <v>0</v>
      </c>
      <c r="I143" s="89">
        <f t="shared" ref="I143" si="589">H143+I145</f>
        <v>0</v>
      </c>
      <c r="J143" s="89">
        <f t="shared" ref="J143" si="590">I143+J145</f>
        <v>0</v>
      </c>
      <c r="K143" s="89">
        <f t="shared" ref="K143" si="591">J143+K145</f>
        <v>0</v>
      </c>
      <c r="L143" s="89">
        <f t="shared" ref="L143" si="592">K143+L145</f>
        <v>0</v>
      </c>
      <c r="M143" s="89">
        <f t="shared" ref="M143" si="593">L143+M145</f>
        <v>0</v>
      </c>
      <c r="N143" s="89">
        <f t="shared" ref="N143" si="594">M143+N145</f>
        <v>0</v>
      </c>
      <c r="O143" s="89">
        <f t="shared" ref="O143" si="595">N143+O145</f>
        <v>0</v>
      </c>
      <c r="P143" s="89">
        <f t="shared" ref="P143" si="596">O143+P145</f>
        <v>0</v>
      </c>
      <c r="Q143" s="89">
        <f t="shared" ref="Q143" si="597">P143+Q145</f>
        <v>0</v>
      </c>
      <c r="R143" s="89">
        <f t="shared" ref="R143" si="598">Q143+R145</f>
        <v>0</v>
      </c>
      <c r="S143" s="89">
        <f t="shared" ref="S143" si="599">R143+S145</f>
        <v>0</v>
      </c>
      <c r="T143" s="89">
        <f t="shared" ref="T143" si="600">S143+T145</f>
        <v>0</v>
      </c>
      <c r="U143" s="89">
        <f t="shared" ref="U143" si="601">T143+U145</f>
        <v>0</v>
      </c>
      <c r="V143" s="89">
        <f t="shared" ref="V143" si="602">U143+V145</f>
        <v>0</v>
      </c>
      <c r="W143" s="89">
        <f t="shared" ref="W143" si="603">V143+W145</f>
        <v>0</v>
      </c>
      <c r="X143" s="89">
        <f t="shared" ref="X143" si="604">W143+X145</f>
        <v>0</v>
      </c>
      <c r="Y143" s="89">
        <f t="shared" ref="Y143" si="605">X143+Y145</f>
        <v>0</v>
      </c>
      <c r="Z143" s="89">
        <f t="shared" ref="Z143" si="606">Y143+Z145</f>
        <v>0</v>
      </c>
      <c r="AA143" s="89">
        <f t="shared" ref="AA143" si="607">Z143+AA145</f>
        <v>0</v>
      </c>
      <c r="AB143" s="89">
        <f t="shared" ref="AB143" si="608">AA143+AB145</f>
        <v>0</v>
      </c>
      <c r="AC143" s="89">
        <f t="shared" ref="AC143" si="609">AB143+AC145</f>
        <v>0</v>
      </c>
      <c r="AD143" s="89">
        <f t="shared" ref="AD143" si="610">AC143+AD145</f>
        <v>0</v>
      </c>
      <c r="AE143" s="89">
        <f t="shared" ref="AE143" si="611">AD143+AE145</f>
        <v>0</v>
      </c>
      <c r="AF143" s="89">
        <f t="shared" ref="AF143" si="612">AE143+AF145</f>
        <v>0</v>
      </c>
      <c r="AG143" s="89">
        <f t="shared" ref="AG143" si="613">AF143+AG145</f>
        <v>0</v>
      </c>
      <c r="AH143" s="89">
        <f t="shared" ref="AH143" si="614">AG143+AH145</f>
        <v>0</v>
      </c>
      <c r="AI143" s="89">
        <f t="shared" ref="AI143" si="615">AH143+AI145</f>
        <v>0</v>
      </c>
      <c r="AJ143" s="89">
        <f t="shared" ref="AJ143" si="616">AI143+AJ145</f>
        <v>0</v>
      </c>
      <c r="AK143" s="89">
        <f t="shared" ref="AK143" si="617">AJ143+AK145</f>
        <v>0</v>
      </c>
      <c r="AL143" s="89">
        <f t="shared" ref="AL143" si="618">AK143+AL145</f>
        <v>0</v>
      </c>
      <c r="AM143" s="89">
        <f t="shared" ref="AM143" si="619">AL143+AM145</f>
        <v>0</v>
      </c>
      <c r="AN143" s="123"/>
      <c r="AO143" s="83">
        <f>AVERAGE(D143:O143)</f>
        <v>0</v>
      </c>
      <c r="AP143" s="83">
        <f>AVERAGE(P143:AA143)</f>
        <v>0</v>
      </c>
      <c r="AQ143" s="83">
        <f>AVERAGE(AB143:AM143)</f>
        <v>0</v>
      </c>
    </row>
    <row r="144" spans="1:43" s="64" customFormat="1" ht="13.2" outlineLevel="1">
      <c r="A144" s="147" t="s">
        <v>216</v>
      </c>
      <c r="B144" s="122" t="s">
        <v>158</v>
      </c>
      <c r="C144" s="82"/>
      <c r="D144" s="133">
        <v>0.01</v>
      </c>
      <c r="E144" s="133">
        <v>0.01</v>
      </c>
      <c r="F144" s="133">
        <v>0.01</v>
      </c>
      <c r="G144" s="133">
        <v>0.01</v>
      </c>
      <c r="H144" s="133">
        <v>0.01</v>
      </c>
      <c r="I144" s="133">
        <v>0.01</v>
      </c>
      <c r="J144" s="133">
        <v>0.01</v>
      </c>
      <c r="K144" s="133">
        <v>0.01</v>
      </c>
      <c r="L144" s="133">
        <v>0.01</v>
      </c>
      <c r="M144" s="133">
        <v>0.01</v>
      </c>
      <c r="N144" s="133">
        <v>0.01</v>
      </c>
      <c r="O144" s="133">
        <v>0.01</v>
      </c>
      <c r="P144" s="133">
        <v>0.01</v>
      </c>
      <c r="Q144" s="133">
        <v>0.01</v>
      </c>
      <c r="R144" s="133">
        <v>0.01</v>
      </c>
      <c r="S144" s="133">
        <v>0.01</v>
      </c>
      <c r="T144" s="133">
        <v>0.01</v>
      </c>
      <c r="U144" s="133">
        <v>0.01</v>
      </c>
      <c r="V144" s="133">
        <v>0.01</v>
      </c>
      <c r="W144" s="133">
        <v>0.01</v>
      </c>
      <c r="X144" s="133">
        <v>0.01</v>
      </c>
      <c r="Y144" s="133">
        <v>0.01</v>
      </c>
      <c r="Z144" s="133">
        <v>0.01</v>
      </c>
      <c r="AA144" s="133">
        <v>0.01</v>
      </c>
      <c r="AB144" s="133">
        <v>0.01</v>
      </c>
      <c r="AC144" s="133">
        <v>0.01</v>
      </c>
      <c r="AD144" s="133">
        <v>0.01</v>
      </c>
      <c r="AE144" s="133">
        <v>0.01</v>
      </c>
      <c r="AF144" s="133">
        <v>0.01</v>
      </c>
      <c r="AG144" s="133">
        <v>0.01</v>
      </c>
      <c r="AH144" s="133">
        <v>0.01</v>
      </c>
      <c r="AI144" s="133">
        <v>0.01</v>
      </c>
      <c r="AJ144" s="133">
        <v>0.01</v>
      </c>
      <c r="AK144" s="133">
        <v>0.01</v>
      </c>
      <c r="AL144" s="133">
        <v>0.01</v>
      </c>
      <c r="AM144" s="133">
        <v>0.01</v>
      </c>
      <c r="AN144" s="123"/>
      <c r="AO144" s="83">
        <f>O144</f>
        <v>0.01</v>
      </c>
      <c r="AP144" s="83">
        <f>AA144</f>
        <v>0.01</v>
      </c>
      <c r="AQ144" s="83">
        <f>AM144</f>
        <v>0.01</v>
      </c>
    </row>
    <row r="145" spans="1:44" s="64" customFormat="1" ht="13.2" outlineLevel="1">
      <c r="A145" s="147" t="s">
        <v>209</v>
      </c>
      <c r="B145" s="122" t="s">
        <v>158</v>
      </c>
      <c r="C145" s="82"/>
      <c r="D145" s="89">
        <f>INT(C143*D144)</f>
        <v>0</v>
      </c>
      <c r="E145" s="89">
        <f>INT(D143*E144)</f>
        <v>0</v>
      </c>
      <c r="F145" s="89">
        <f t="shared" ref="F145" si="620">INT(E143*F144)</f>
        <v>0</v>
      </c>
      <c r="G145" s="89">
        <f t="shared" ref="G145" si="621">INT(F143*G144)</f>
        <v>0</v>
      </c>
      <c r="H145" s="89">
        <f t="shared" ref="H145" si="622">INT(G143*H144)</f>
        <v>0</v>
      </c>
      <c r="I145" s="89">
        <f t="shared" ref="I145" si="623">INT(H143*I144)</f>
        <v>0</v>
      </c>
      <c r="J145" s="89">
        <f t="shared" ref="J145" si="624">INT(I143*J144)</f>
        <v>0</v>
      </c>
      <c r="K145" s="89">
        <f t="shared" ref="K145" si="625">INT(J143*K144)</f>
        <v>0</v>
      </c>
      <c r="L145" s="89">
        <f t="shared" ref="L145" si="626">INT(K143*L144)</f>
        <v>0</v>
      </c>
      <c r="M145" s="89">
        <f t="shared" ref="M145" si="627">INT(L143*M144)</f>
        <v>0</v>
      </c>
      <c r="N145" s="89">
        <f t="shared" ref="N145" si="628">INT(M143*N144)</f>
        <v>0</v>
      </c>
      <c r="O145" s="89">
        <f t="shared" ref="O145" si="629">INT(N143*O144)</f>
        <v>0</v>
      </c>
      <c r="P145" s="89">
        <f t="shared" ref="P145" si="630">INT(O143*P144)</f>
        <v>0</v>
      </c>
      <c r="Q145" s="89">
        <f t="shared" ref="Q145" si="631">INT(P143*Q144)</f>
        <v>0</v>
      </c>
      <c r="R145" s="89">
        <f t="shared" ref="R145" si="632">INT(Q143*R144)</f>
        <v>0</v>
      </c>
      <c r="S145" s="89">
        <f t="shared" ref="S145" si="633">INT(R143*S144)</f>
        <v>0</v>
      </c>
      <c r="T145" s="89">
        <f t="shared" ref="T145" si="634">INT(S143*T144)</f>
        <v>0</v>
      </c>
      <c r="U145" s="89">
        <f t="shared" ref="U145" si="635">INT(T143*U144)</f>
        <v>0</v>
      </c>
      <c r="V145" s="89">
        <f t="shared" ref="V145" si="636">INT(U143*V144)</f>
        <v>0</v>
      </c>
      <c r="W145" s="89">
        <f t="shared" ref="W145" si="637">INT(V143*W144)</f>
        <v>0</v>
      </c>
      <c r="X145" s="89">
        <f t="shared" ref="X145" si="638">INT(W143*X144)</f>
        <v>0</v>
      </c>
      <c r="Y145" s="89">
        <f t="shared" ref="Y145" si="639">INT(X143*Y144)</f>
        <v>0</v>
      </c>
      <c r="Z145" s="89">
        <f t="shared" ref="Z145" si="640">INT(Y143*Z144)</f>
        <v>0</v>
      </c>
      <c r="AA145" s="89">
        <f t="shared" ref="AA145" si="641">INT(Z143*AA144)</f>
        <v>0</v>
      </c>
      <c r="AB145" s="89">
        <f t="shared" ref="AB145" si="642">INT(AA143*AB144)</f>
        <v>0</v>
      </c>
      <c r="AC145" s="89">
        <f t="shared" ref="AC145" si="643">INT(AB143*AC144)</f>
        <v>0</v>
      </c>
      <c r="AD145" s="89">
        <f t="shared" ref="AD145" si="644">INT(AC143*AD144)</f>
        <v>0</v>
      </c>
      <c r="AE145" s="89">
        <f t="shared" ref="AE145" si="645">INT(AD143*AE144)</f>
        <v>0</v>
      </c>
      <c r="AF145" s="89">
        <f t="shared" ref="AF145" si="646">INT(AE143*AF144)</f>
        <v>0</v>
      </c>
      <c r="AG145" s="89">
        <f t="shared" ref="AG145" si="647">INT(AF143*AG144)</f>
        <v>0</v>
      </c>
      <c r="AH145" s="89">
        <f t="shared" ref="AH145" si="648">INT(AG143*AH144)</f>
        <v>0</v>
      </c>
      <c r="AI145" s="89">
        <f t="shared" ref="AI145" si="649">INT(AH143*AI144)</f>
        <v>0</v>
      </c>
      <c r="AJ145" s="89">
        <f t="shared" ref="AJ145" si="650">INT(AI143*AJ144)</f>
        <v>0</v>
      </c>
      <c r="AK145" s="89">
        <f t="shared" ref="AK145" si="651">INT(AJ143*AK144)</f>
        <v>0</v>
      </c>
      <c r="AL145" s="89">
        <f t="shared" ref="AL145" si="652">INT(AK143*AL144)</f>
        <v>0</v>
      </c>
      <c r="AM145" s="89">
        <f t="shared" ref="AM145" si="653">INT(AL143*AM144)</f>
        <v>0</v>
      </c>
      <c r="AN145" s="123"/>
      <c r="AO145" s="83">
        <f>SUM(D145:O145)</f>
        <v>0</v>
      </c>
      <c r="AP145" s="83">
        <f>SUM(P145:AA145)</f>
        <v>0</v>
      </c>
      <c r="AQ145" s="83">
        <f>SUM(AB145:AM145)</f>
        <v>0</v>
      </c>
    </row>
    <row r="146" spans="1:44" s="64" customFormat="1" ht="13.2" outlineLevel="1">
      <c r="A146" s="147" t="s">
        <v>219</v>
      </c>
      <c r="B146" s="126" t="s">
        <v>221</v>
      </c>
      <c r="C146" s="82"/>
      <c r="D146" s="125">
        <v>50</v>
      </c>
      <c r="E146" s="125">
        <v>50</v>
      </c>
      <c r="F146" s="125">
        <v>50</v>
      </c>
      <c r="G146" s="125">
        <v>50</v>
      </c>
      <c r="H146" s="125">
        <v>50</v>
      </c>
      <c r="I146" s="125">
        <v>50</v>
      </c>
      <c r="J146" s="125">
        <v>50</v>
      </c>
      <c r="K146" s="125">
        <v>50</v>
      </c>
      <c r="L146" s="125">
        <v>50</v>
      </c>
      <c r="M146" s="125">
        <v>50</v>
      </c>
      <c r="N146" s="125">
        <v>50</v>
      </c>
      <c r="O146" s="125">
        <v>50</v>
      </c>
      <c r="P146" s="125">
        <v>50</v>
      </c>
      <c r="Q146" s="125">
        <v>50</v>
      </c>
      <c r="R146" s="125">
        <v>50</v>
      </c>
      <c r="S146" s="125">
        <v>50</v>
      </c>
      <c r="T146" s="125">
        <v>50</v>
      </c>
      <c r="U146" s="125">
        <v>50</v>
      </c>
      <c r="V146" s="125">
        <v>50</v>
      </c>
      <c r="W146" s="125">
        <v>50</v>
      </c>
      <c r="X146" s="125">
        <v>50</v>
      </c>
      <c r="Y146" s="125">
        <v>50</v>
      </c>
      <c r="Z146" s="125">
        <v>50</v>
      </c>
      <c r="AA146" s="125">
        <v>50</v>
      </c>
      <c r="AB146" s="125">
        <v>50</v>
      </c>
      <c r="AC146" s="125">
        <v>50</v>
      </c>
      <c r="AD146" s="125">
        <v>50</v>
      </c>
      <c r="AE146" s="125">
        <v>50</v>
      </c>
      <c r="AF146" s="125">
        <v>50</v>
      </c>
      <c r="AG146" s="125">
        <v>50</v>
      </c>
      <c r="AH146" s="125">
        <v>50</v>
      </c>
      <c r="AI146" s="125">
        <v>50</v>
      </c>
      <c r="AJ146" s="125">
        <v>50</v>
      </c>
      <c r="AK146" s="125">
        <v>50</v>
      </c>
      <c r="AL146" s="125">
        <v>50</v>
      </c>
      <c r="AM146" s="125">
        <v>50</v>
      </c>
      <c r="AN146" s="123"/>
      <c r="AO146" s="83">
        <f>AVERAGE(D146:O146)</f>
        <v>50</v>
      </c>
      <c r="AP146" s="83">
        <f>AVERAGE(P146:AA146)</f>
        <v>50</v>
      </c>
      <c r="AQ146" s="83">
        <f>AVERAGE(AB146:AM146)</f>
        <v>50</v>
      </c>
    </row>
    <row r="147" spans="1:44" s="64" customFormat="1" ht="13.2" outlineLevel="1">
      <c r="A147" s="147" t="s">
        <v>210</v>
      </c>
      <c r="B147" s="126" t="s">
        <v>221</v>
      </c>
      <c r="C147" s="82"/>
      <c r="D147" s="89">
        <f>D145*D146</f>
        <v>0</v>
      </c>
      <c r="E147" s="89">
        <f>E145*E146</f>
        <v>0</v>
      </c>
      <c r="F147" s="89">
        <f t="shared" ref="F147:AM147" si="654">F145*F146</f>
        <v>0</v>
      </c>
      <c r="G147" s="89">
        <f t="shared" si="654"/>
        <v>0</v>
      </c>
      <c r="H147" s="89">
        <f t="shared" si="654"/>
        <v>0</v>
      </c>
      <c r="I147" s="89">
        <f t="shared" si="654"/>
        <v>0</v>
      </c>
      <c r="J147" s="89">
        <f t="shared" si="654"/>
        <v>0</v>
      </c>
      <c r="K147" s="89">
        <f t="shared" si="654"/>
        <v>0</v>
      </c>
      <c r="L147" s="89">
        <f t="shared" si="654"/>
        <v>0</v>
      </c>
      <c r="M147" s="89">
        <f t="shared" si="654"/>
        <v>0</v>
      </c>
      <c r="N147" s="89">
        <f t="shared" si="654"/>
        <v>0</v>
      </c>
      <c r="O147" s="89">
        <f t="shared" si="654"/>
        <v>0</v>
      </c>
      <c r="P147" s="89">
        <f t="shared" si="654"/>
        <v>0</v>
      </c>
      <c r="Q147" s="89">
        <f t="shared" si="654"/>
        <v>0</v>
      </c>
      <c r="R147" s="89">
        <f t="shared" si="654"/>
        <v>0</v>
      </c>
      <c r="S147" s="89">
        <f t="shared" si="654"/>
        <v>0</v>
      </c>
      <c r="T147" s="89">
        <f t="shared" si="654"/>
        <v>0</v>
      </c>
      <c r="U147" s="89">
        <f t="shared" si="654"/>
        <v>0</v>
      </c>
      <c r="V147" s="89">
        <f t="shared" si="654"/>
        <v>0</v>
      </c>
      <c r="W147" s="89">
        <f t="shared" si="654"/>
        <v>0</v>
      </c>
      <c r="X147" s="89">
        <f t="shared" si="654"/>
        <v>0</v>
      </c>
      <c r="Y147" s="89">
        <f t="shared" si="654"/>
        <v>0</v>
      </c>
      <c r="Z147" s="89">
        <f t="shared" si="654"/>
        <v>0</v>
      </c>
      <c r="AA147" s="89">
        <f t="shared" si="654"/>
        <v>0</v>
      </c>
      <c r="AB147" s="89">
        <f t="shared" si="654"/>
        <v>0</v>
      </c>
      <c r="AC147" s="89">
        <f t="shared" si="654"/>
        <v>0</v>
      </c>
      <c r="AD147" s="89">
        <f t="shared" si="654"/>
        <v>0</v>
      </c>
      <c r="AE147" s="89">
        <f t="shared" si="654"/>
        <v>0</v>
      </c>
      <c r="AF147" s="89">
        <f t="shared" si="654"/>
        <v>0</v>
      </c>
      <c r="AG147" s="89">
        <f t="shared" si="654"/>
        <v>0</v>
      </c>
      <c r="AH147" s="89">
        <f t="shared" si="654"/>
        <v>0</v>
      </c>
      <c r="AI147" s="89">
        <f t="shared" si="654"/>
        <v>0</v>
      </c>
      <c r="AJ147" s="89">
        <f t="shared" si="654"/>
        <v>0</v>
      </c>
      <c r="AK147" s="89">
        <f t="shared" si="654"/>
        <v>0</v>
      </c>
      <c r="AL147" s="89">
        <f t="shared" si="654"/>
        <v>0</v>
      </c>
      <c r="AM147" s="89">
        <f t="shared" si="654"/>
        <v>0</v>
      </c>
      <c r="AN147" s="123"/>
      <c r="AO147" s="83">
        <f>SUM(D147:O147)</f>
        <v>0</v>
      </c>
      <c r="AP147" s="83">
        <f>SUM(P147:AA147)</f>
        <v>0</v>
      </c>
      <c r="AQ147" s="83">
        <f>SUM(AB147:AM147)</f>
        <v>0</v>
      </c>
    </row>
    <row r="148" spans="1:44" s="64" customFormat="1" ht="13.2" outlineLevel="1">
      <c r="A148" s="147" t="s">
        <v>211</v>
      </c>
      <c r="B148" s="126" t="s">
        <v>221</v>
      </c>
      <c r="C148" s="82"/>
      <c r="D148" s="89"/>
      <c r="E148" s="89">
        <f t="shared" ref="E148:AM148" si="655">-D154/2</f>
        <v>0</v>
      </c>
      <c r="F148" s="89">
        <f t="shared" si="655"/>
        <v>0</v>
      </c>
      <c r="G148" s="89">
        <f t="shared" si="655"/>
        <v>0</v>
      </c>
      <c r="H148" s="89">
        <f t="shared" si="655"/>
        <v>0</v>
      </c>
      <c r="I148" s="89">
        <f t="shared" si="655"/>
        <v>0</v>
      </c>
      <c r="J148" s="89">
        <f t="shared" si="655"/>
        <v>0</v>
      </c>
      <c r="K148" s="89">
        <f t="shared" si="655"/>
        <v>0</v>
      </c>
      <c r="L148" s="89">
        <f t="shared" si="655"/>
        <v>0</v>
      </c>
      <c r="M148" s="89">
        <f t="shared" si="655"/>
        <v>0</v>
      </c>
      <c r="N148" s="89">
        <f t="shared" si="655"/>
        <v>0</v>
      </c>
      <c r="O148" s="89">
        <f t="shared" si="655"/>
        <v>0</v>
      </c>
      <c r="P148" s="89">
        <f t="shared" si="655"/>
        <v>0</v>
      </c>
      <c r="Q148" s="89">
        <f t="shared" si="655"/>
        <v>0</v>
      </c>
      <c r="R148" s="89">
        <f t="shared" si="655"/>
        <v>0</v>
      </c>
      <c r="S148" s="89">
        <f t="shared" si="655"/>
        <v>0</v>
      </c>
      <c r="T148" s="89">
        <f t="shared" si="655"/>
        <v>0</v>
      </c>
      <c r="U148" s="89">
        <f t="shared" si="655"/>
        <v>0</v>
      </c>
      <c r="V148" s="89">
        <f t="shared" si="655"/>
        <v>0</v>
      </c>
      <c r="W148" s="89">
        <f t="shared" si="655"/>
        <v>0</v>
      </c>
      <c r="X148" s="89">
        <f t="shared" si="655"/>
        <v>0</v>
      </c>
      <c r="Y148" s="89">
        <f t="shared" si="655"/>
        <v>0</v>
      </c>
      <c r="Z148" s="89">
        <f t="shared" si="655"/>
        <v>0</v>
      </c>
      <c r="AA148" s="89">
        <f t="shared" si="655"/>
        <v>0</v>
      </c>
      <c r="AB148" s="89">
        <f t="shared" si="655"/>
        <v>0</v>
      </c>
      <c r="AC148" s="89">
        <f t="shared" si="655"/>
        <v>0</v>
      </c>
      <c r="AD148" s="89">
        <f t="shared" si="655"/>
        <v>0</v>
      </c>
      <c r="AE148" s="89">
        <f t="shared" si="655"/>
        <v>0</v>
      </c>
      <c r="AF148" s="89">
        <f t="shared" si="655"/>
        <v>0</v>
      </c>
      <c r="AG148" s="89">
        <f t="shared" si="655"/>
        <v>0</v>
      </c>
      <c r="AH148" s="89">
        <f t="shared" si="655"/>
        <v>0</v>
      </c>
      <c r="AI148" s="89">
        <f t="shared" si="655"/>
        <v>0</v>
      </c>
      <c r="AJ148" s="89">
        <f t="shared" si="655"/>
        <v>0</v>
      </c>
      <c r="AK148" s="89">
        <f t="shared" si="655"/>
        <v>0</v>
      </c>
      <c r="AL148" s="89">
        <f t="shared" si="655"/>
        <v>0</v>
      </c>
      <c r="AM148" s="89">
        <f t="shared" si="655"/>
        <v>0</v>
      </c>
      <c r="AN148" s="123"/>
      <c r="AO148" s="83">
        <f>SUM(D148:O148)</f>
        <v>0</v>
      </c>
      <c r="AP148" s="83">
        <f>SUM(P148:AA148)</f>
        <v>0</v>
      </c>
      <c r="AQ148" s="83">
        <f>SUM(AB148:AM148)</f>
        <v>0</v>
      </c>
    </row>
    <row r="149" spans="1:44" s="130" customFormat="1" ht="13.2" outlineLevel="1">
      <c r="A149" s="147" t="s">
        <v>163</v>
      </c>
      <c r="B149" s="126" t="s">
        <v>164</v>
      </c>
      <c r="C149" s="127"/>
      <c r="D149" s="125">
        <v>12</v>
      </c>
      <c r="E149" s="125">
        <v>12</v>
      </c>
      <c r="F149" s="125">
        <v>12</v>
      </c>
      <c r="G149" s="125">
        <v>12</v>
      </c>
      <c r="H149" s="125">
        <v>12</v>
      </c>
      <c r="I149" s="125">
        <v>12</v>
      </c>
      <c r="J149" s="125">
        <v>12</v>
      </c>
      <c r="K149" s="125">
        <v>12</v>
      </c>
      <c r="L149" s="125">
        <v>12</v>
      </c>
      <c r="M149" s="125">
        <v>12</v>
      </c>
      <c r="N149" s="125">
        <v>12</v>
      </c>
      <c r="O149" s="125">
        <v>12</v>
      </c>
      <c r="P149" s="125">
        <v>12</v>
      </c>
      <c r="Q149" s="125">
        <v>12</v>
      </c>
      <c r="R149" s="125">
        <v>12</v>
      </c>
      <c r="S149" s="125">
        <v>12</v>
      </c>
      <c r="T149" s="125">
        <v>12</v>
      </c>
      <c r="U149" s="125">
        <v>12</v>
      </c>
      <c r="V149" s="125">
        <v>12</v>
      </c>
      <c r="W149" s="125">
        <v>12</v>
      </c>
      <c r="X149" s="125">
        <v>12</v>
      </c>
      <c r="Y149" s="125">
        <v>12</v>
      </c>
      <c r="Z149" s="125">
        <v>12</v>
      </c>
      <c r="AA149" s="125">
        <v>12</v>
      </c>
      <c r="AB149" s="125">
        <v>12</v>
      </c>
      <c r="AC149" s="125">
        <v>12</v>
      </c>
      <c r="AD149" s="125">
        <v>12</v>
      </c>
      <c r="AE149" s="125">
        <v>12</v>
      </c>
      <c r="AF149" s="125">
        <v>12</v>
      </c>
      <c r="AG149" s="125">
        <v>12</v>
      </c>
      <c r="AH149" s="125">
        <v>12</v>
      </c>
      <c r="AI149" s="125">
        <v>12</v>
      </c>
      <c r="AJ149" s="125">
        <v>12</v>
      </c>
      <c r="AK149" s="125">
        <v>12</v>
      </c>
      <c r="AL149" s="125">
        <v>12</v>
      </c>
      <c r="AM149" s="125">
        <v>12</v>
      </c>
      <c r="AN149" s="128"/>
      <c r="AO149" s="83">
        <f>AVERAGE(D149:O149)</f>
        <v>12</v>
      </c>
      <c r="AP149" s="83">
        <f>AVERAGE(P149:AA149)</f>
        <v>12</v>
      </c>
      <c r="AQ149" s="83">
        <f>AVERAGE(AB149:AM149)</f>
        <v>12</v>
      </c>
    </row>
    <row r="150" spans="1:44" s="64" customFormat="1" ht="13.2" outlineLevel="1">
      <c r="A150" s="147" t="s">
        <v>212</v>
      </c>
      <c r="B150" s="126" t="s">
        <v>221</v>
      </c>
      <c r="C150" s="82"/>
      <c r="D150" s="123">
        <f>C151/D149</f>
        <v>0</v>
      </c>
      <c r="E150" s="123">
        <f>D151/E149</f>
        <v>0</v>
      </c>
      <c r="F150" s="123">
        <f>E151/F149</f>
        <v>0</v>
      </c>
      <c r="G150" s="123">
        <f>F151/G149</f>
        <v>0</v>
      </c>
      <c r="H150" s="123">
        <f t="shared" ref="H150" si="656">G151/H149</f>
        <v>0</v>
      </c>
      <c r="I150" s="123">
        <f t="shared" ref="I150" si="657">H151/I149</f>
        <v>0</v>
      </c>
      <c r="J150" s="123">
        <f t="shared" ref="J150" si="658">I151/J149</f>
        <v>0</v>
      </c>
      <c r="K150" s="123">
        <f t="shared" ref="K150" si="659">J151/K149</f>
        <v>0</v>
      </c>
      <c r="L150" s="123">
        <f t="shared" ref="L150" si="660">K151/L149</f>
        <v>0</v>
      </c>
      <c r="M150" s="123">
        <f t="shared" ref="M150" si="661">L151/M149</f>
        <v>0</v>
      </c>
      <c r="N150" s="123">
        <f t="shared" ref="N150" si="662">M151/N149</f>
        <v>0</v>
      </c>
      <c r="O150" s="123">
        <f t="shared" ref="O150" si="663">N151/O149</f>
        <v>0</v>
      </c>
      <c r="P150" s="123">
        <f t="shared" ref="P150" si="664">O151/P149</f>
        <v>0</v>
      </c>
      <c r="Q150" s="123">
        <f t="shared" ref="Q150" si="665">P151/Q149</f>
        <v>0</v>
      </c>
      <c r="R150" s="123">
        <f t="shared" ref="R150" si="666">Q151/R149</f>
        <v>0</v>
      </c>
      <c r="S150" s="123">
        <f t="shared" ref="S150" si="667">R151/S149</f>
        <v>0</v>
      </c>
      <c r="T150" s="123">
        <f t="shared" ref="T150" si="668">S151/T149</f>
        <v>0</v>
      </c>
      <c r="U150" s="123">
        <f t="shared" ref="U150" si="669">T151/U149</f>
        <v>0</v>
      </c>
      <c r="V150" s="123">
        <f t="shared" ref="V150" si="670">U151/V149</f>
        <v>0</v>
      </c>
      <c r="W150" s="123">
        <f t="shared" ref="W150" si="671">V151/W149</f>
        <v>0</v>
      </c>
      <c r="X150" s="123">
        <f t="shared" ref="X150" si="672">W151/X149</f>
        <v>0</v>
      </c>
      <c r="Y150" s="123">
        <f t="shared" ref="Y150" si="673">X151/Y149</f>
        <v>0</v>
      </c>
      <c r="Z150" s="123">
        <f t="shared" ref="Z150" si="674">Y151/Z149</f>
        <v>0</v>
      </c>
      <c r="AA150" s="123">
        <f t="shared" ref="AA150" si="675">Z151/AA149</f>
        <v>0</v>
      </c>
      <c r="AB150" s="123">
        <f t="shared" ref="AB150" si="676">AA151/AB149</f>
        <v>0</v>
      </c>
      <c r="AC150" s="123">
        <f t="shared" ref="AC150" si="677">AB151/AC149</f>
        <v>0</v>
      </c>
      <c r="AD150" s="123">
        <f t="shared" ref="AD150" si="678">AC151/AD149</f>
        <v>0</v>
      </c>
      <c r="AE150" s="123">
        <f t="shared" ref="AE150" si="679">AD151/AE149</f>
        <v>0</v>
      </c>
      <c r="AF150" s="123">
        <f t="shared" ref="AF150" si="680">AE151/AF149</f>
        <v>0</v>
      </c>
      <c r="AG150" s="123">
        <f t="shared" ref="AG150" si="681">AF151/AG149</f>
        <v>0</v>
      </c>
      <c r="AH150" s="123">
        <f t="shared" ref="AH150" si="682">AG151/AH149</f>
        <v>0</v>
      </c>
      <c r="AI150" s="123">
        <f t="shared" ref="AI150" si="683">AH151/AI149</f>
        <v>0</v>
      </c>
      <c r="AJ150" s="123">
        <f t="shared" ref="AJ150" si="684">AI151/AJ149</f>
        <v>0</v>
      </c>
      <c r="AK150" s="123">
        <f t="shared" ref="AK150" si="685">AJ151/AK149</f>
        <v>0</v>
      </c>
      <c r="AL150" s="123">
        <f t="shared" ref="AL150" si="686">AK151/AL149</f>
        <v>0</v>
      </c>
      <c r="AM150" s="123">
        <f t="shared" ref="AM150" si="687">AL151/AM149</f>
        <v>0</v>
      </c>
      <c r="AN150" s="123"/>
      <c r="AO150" s="83">
        <f>SUM(D150:O150)</f>
        <v>0</v>
      </c>
      <c r="AP150" s="83">
        <f>SUM(P150:AA150)</f>
        <v>0</v>
      </c>
      <c r="AQ150" s="83">
        <f>SUM(AB150:AM150)</f>
        <v>0</v>
      </c>
    </row>
    <row r="151" spans="1:44" s="86" customFormat="1" ht="13.2" outlineLevel="1">
      <c r="A151" s="147" t="s">
        <v>213</v>
      </c>
      <c r="B151" s="126" t="s">
        <v>221</v>
      </c>
      <c r="C151" s="125"/>
      <c r="D151" s="132">
        <f>C151+D147-D150+D148</f>
        <v>0</v>
      </c>
      <c r="E151" s="132">
        <f>D151+E147-E150+E148</f>
        <v>0</v>
      </c>
      <c r="F151" s="132">
        <f t="shared" ref="F151" si="688">E151+F147-F150+F148</f>
        <v>0</v>
      </c>
      <c r="G151" s="132">
        <f t="shared" ref="G151" si="689">F151+G147-G150+G148</f>
        <v>0</v>
      </c>
      <c r="H151" s="132">
        <f t="shared" ref="H151" si="690">G151+H147-H150+H148</f>
        <v>0</v>
      </c>
      <c r="I151" s="132">
        <f t="shared" ref="I151" si="691">H151+I147-I150+I148</f>
        <v>0</v>
      </c>
      <c r="J151" s="132">
        <f t="shared" ref="J151" si="692">I151+J147-J150+J148</f>
        <v>0</v>
      </c>
      <c r="K151" s="132">
        <f t="shared" ref="K151" si="693">J151+K147-K150+K148</f>
        <v>0</v>
      </c>
      <c r="L151" s="132">
        <f t="shared" ref="L151" si="694">K151+L147-L150+L148</f>
        <v>0</v>
      </c>
      <c r="M151" s="132">
        <f t="shared" ref="M151" si="695">L151+M147-M150+M148</f>
        <v>0</v>
      </c>
      <c r="N151" s="132">
        <f t="shared" ref="N151" si="696">M151+N147-N150+N148</f>
        <v>0</v>
      </c>
      <c r="O151" s="132">
        <f t="shared" ref="O151" si="697">N151+O147-O150+O148</f>
        <v>0</v>
      </c>
      <c r="P151" s="132">
        <f t="shared" ref="P151" si="698">O151+P147-P150+P148</f>
        <v>0</v>
      </c>
      <c r="Q151" s="132">
        <f t="shared" ref="Q151" si="699">P151+Q147-Q150+Q148</f>
        <v>0</v>
      </c>
      <c r="R151" s="132">
        <f t="shared" ref="R151" si="700">Q151+R147-R150+R148</f>
        <v>0</v>
      </c>
      <c r="S151" s="132">
        <f t="shared" ref="S151" si="701">R151+S147-S150+S148</f>
        <v>0</v>
      </c>
      <c r="T151" s="132">
        <f t="shared" ref="T151" si="702">S151+T147-T150+T148</f>
        <v>0</v>
      </c>
      <c r="U151" s="132">
        <f t="shared" ref="U151" si="703">T151+U147-U150+U148</f>
        <v>0</v>
      </c>
      <c r="V151" s="132">
        <f t="shared" ref="V151" si="704">U151+V147-V150+V148</f>
        <v>0</v>
      </c>
      <c r="W151" s="132">
        <f t="shared" ref="W151" si="705">V151+W147-W150+W148</f>
        <v>0</v>
      </c>
      <c r="X151" s="132">
        <f t="shared" ref="X151" si="706">W151+X147-X150+X148</f>
        <v>0</v>
      </c>
      <c r="Y151" s="132">
        <f t="shared" ref="Y151" si="707">X151+Y147-Y150+Y148</f>
        <v>0</v>
      </c>
      <c r="Z151" s="132">
        <f t="shared" ref="Z151" si="708">Y151+Z147-Z150+Z148</f>
        <v>0</v>
      </c>
      <c r="AA151" s="132">
        <f t="shared" ref="AA151" si="709">Z151+AA147-AA150+AA148</f>
        <v>0</v>
      </c>
      <c r="AB151" s="132">
        <f t="shared" ref="AB151" si="710">AA151+AB147-AB150+AB148</f>
        <v>0</v>
      </c>
      <c r="AC151" s="132">
        <f t="shared" ref="AC151" si="711">AB151+AC147-AC150+AC148</f>
        <v>0</v>
      </c>
      <c r="AD151" s="132">
        <f t="shared" ref="AD151" si="712">AC151+AD147-AD150+AD148</f>
        <v>0</v>
      </c>
      <c r="AE151" s="132">
        <f t="shared" ref="AE151" si="713">AD151+AE147-AE150+AE148</f>
        <v>0</v>
      </c>
      <c r="AF151" s="132">
        <f t="shared" ref="AF151" si="714">AE151+AF147-AF150+AF148</f>
        <v>0</v>
      </c>
      <c r="AG151" s="132">
        <f t="shared" ref="AG151" si="715">AF151+AG147-AG150+AG148</f>
        <v>0</v>
      </c>
      <c r="AH151" s="132">
        <f t="shared" ref="AH151" si="716">AG151+AH147-AH150+AH148</f>
        <v>0</v>
      </c>
      <c r="AI151" s="132">
        <f t="shared" ref="AI151" si="717">AH151+AI147-AI150+AI148</f>
        <v>0</v>
      </c>
      <c r="AJ151" s="132">
        <f t="shared" ref="AJ151" si="718">AI151+AJ147-AJ150+AJ148</f>
        <v>0</v>
      </c>
      <c r="AK151" s="132">
        <f t="shared" ref="AK151" si="719">AJ151+AK147-AK150+AK148</f>
        <v>0</v>
      </c>
      <c r="AL151" s="132">
        <f t="shared" ref="AL151" si="720">AK151+AL147-AL150+AL148</f>
        <v>0</v>
      </c>
      <c r="AM151" s="132">
        <f t="shared" ref="AM151" si="721">AL151+AM147-AM150+AM148</f>
        <v>0</v>
      </c>
      <c r="AN151" s="84"/>
      <c r="AO151" s="83">
        <f>O151</f>
        <v>0</v>
      </c>
      <c r="AP151" s="83">
        <f>AA151</f>
        <v>0</v>
      </c>
      <c r="AQ151" s="83">
        <f>AM151</f>
        <v>0</v>
      </c>
    </row>
    <row r="152" spans="1:44" s="64" customFormat="1" ht="13.2" outlineLevel="1">
      <c r="A152" s="147" t="s">
        <v>170</v>
      </c>
      <c r="B152" s="126" t="s">
        <v>168</v>
      </c>
      <c r="C152" s="82"/>
      <c r="D152" s="133">
        <v>0.14000000000000001</v>
      </c>
      <c r="E152" s="133">
        <v>0.14000000000000001</v>
      </c>
      <c r="F152" s="133">
        <v>0.14000000000000001</v>
      </c>
      <c r="G152" s="133">
        <v>0.14000000000000001</v>
      </c>
      <c r="H152" s="133">
        <v>0.14000000000000001</v>
      </c>
      <c r="I152" s="133">
        <v>0.14000000000000001</v>
      </c>
      <c r="J152" s="133">
        <v>0.14000000000000001</v>
      </c>
      <c r="K152" s="133">
        <v>0.14000000000000001</v>
      </c>
      <c r="L152" s="133">
        <v>0.14000000000000001</v>
      </c>
      <c r="M152" s="133">
        <v>0.14000000000000001</v>
      </c>
      <c r="N152" s="133">
        <v>0.14000000000000001</v>
      </c>
      <c r="O152" s="133">
        <v>0.14000000000000001</v>
      </c>
      <c r="P152" s="133">
        <v>0.14000000000000001</v>
      </c>
      <c r="Q152" s="133">
        <v>0.14000000000000001</v>
      </c>
      <c r="R152" s="133">
        <v>0.14000000000000001</v>
      </c>
      <c r="S152" s="133">
        <v>0.14000000000000001</v>
      </c>
      <c r="T152" s="133">
        <v>0.14000000000000001</v>
      </c>
      <c r="U152" s="133">
        <v>0.14000000000000001</v>
      </c>
      <c r="V152" s="133">
        <v>0.14000000000000001</v>
      </c>
      <c r="W152" s="133">
        <v>0.14000000000000001</v>
      </c>
      <c r="X152" s="133">
        <v>0.14000000000000001</v>
      </c>
      <c r="Y152" s="133">
        <v>0.14000000000000001</v>
      </c>
      <c r="Z152" s="133">
        <v>0.14000000000000001</v>
      </c>
      <c r="AA152" s="133">
        <v>0.14000000000000001</v>
      </c>
      <c r="AB152" s="133">
        <v>0.14000000000000001</v>
      </c>
      <c r="AC152" s="133">
        <v>0.14000000000000001</v>
      </c>
      <c r="AD152" s="133">
        <v>0.14000000000000001</v>
      </c>
      <c r="AE152" s="133">
        <v>0.14000000000000001</v>
      </c>
      <c r="AF152" s="133">
        <v>0.14000000000000001</v>
      </c>
      <c r="AG152" s="133">
        <v>0.14000000000000001</v>
      </c>
      <c r="AH152" s="133">
        <v>0.14000000000000001</v>
      </c>
      <c r="AI152" s="133">
        <v>0.14000000000000001</v>
      </c>
      <c r="AJ152" s="133">
        <v>0.14000000000000001</v>
      </c>
      <c r="AK152" s="133">
        <v>0.14000000000000001</v>
      </c>
      <c r="AL152" s="133">
        <v>0.14000000000000001</v>
      </c>
      <c r="AM152" s="133">
        <v>0.14000000000000001</v>
      </c>
      <c r="AN152" s="123"/>
      <c r="AO152" s="135">
        <f>AVERAGE(D152:O152)</f>
        <v>0.14000000000000004</v>
      </c>
      <c r="AP152" s="135">
        <f>AVERAGE(P152:AA152)</f>
        <v>0.14000000000000004</v>
      </c>
      <c r="AQ152" s="135">
        <f>AVERAGE(AB152:AM152)</f>
        <v>0.14000000000000004</v>
      </c>
    </row>
    <row r="153" spans="1:44" s="64" customFormat="1" ht="13.2" outlineLevel="1">
      <c r="A153" s="147" t="s">
        <v>171</v>
      </c>
      <c r="B153" s="126" t="s">
        <v>168</v>
      </c>
      <c r="C153" s="82"/>
      <c r="D153" s="133">
        <v>0.16</v>
      </c>
      <c r="E153" s="133">
        <v>0.16</v>
      </c>
      <c r="F153" s="133">
        <v>0.16</v>
      </c>
      <c r="G153" s="133">
        <v>0.16</v>
      </c>
      <c r="H153" s="133">
        <v>0.16</v>
      </c>
      <c r="I153" s="133">
        <v>0.16</v>
      </c>
      <c r="J153" s="133">
        <v>0.16</v>
      </c>
      <c r="K153" s="133">
        <v>0.16</v>
      </c>
      <c r="L153" s="133">
        <v>0.16</v>
      </c>
      <c r="M153" s="133">
        <v>0.16</v>
      </c>
      <c r="N153" s="133">
        <v>0.16</v>
      </c>
      <c r="O153" s="133">
        <v>0.16</v>
      </c>
      <c r="P153" s="133">
        <v>0.16</v>
      </c>
      <c r="Q153" s="133">
        <v>0.16</v>
      </c>
      <c r="R153" s="133">
        <v>0.16</v>
      </c>
      <c r="S153" s="133">
        <v>0.16</v>
      </c>
      <c r="T153" s="133">
        <v>0.16</v>
      </c>
      <c r="U153" s="133">
        <v>0.16</v>
      </c>
      <c r="V153" s="133">
        <v>0.16</v>
      </c>
      <c r="W153" s="133">
        <v>0.16</v>
      </c>
      <c r="X153" s="133">
        <v>0.16</v>
      </c>
      <c r="Y153" s="133">
        <v>0.16</v>
      </c>
      <c r="Z153" s="133">
        <v>0.16</v>
      </c>
      <c r="AA153" s="133">
        <v>0.16</v>
      </c>
      <c r="AB153" s="133">
        <v>0.16</v>
      </c>
      <c r="AC153" s="133">
        <v>0.16</v>
      </c>
      <c r="AD153" s="133">
        <v>0.16</v>
      </c>
      <c r="AE153" s="133">
        <v>0.16</v>
      </c>
      <c r="AF153" s="133">
        <v>0.16</v>
      </c>
      <c r="AG153" s="133">
        <v>0.16</v>
      </c>
      <c r="AH153" s="133">
        <v>0.16</v>
      </c>
      <c r="AI153" s="133">
        <v>0.16</v>
      </c>
      <c r="AJ153" s="133">
        <v>0.16</v>
      </c>
      <c r="AK153" s="133">
        <v>0.16</v>
      </c>
      <c r="AL153" s="133">
        <v>0.16</v>
      </c>
      <c r="AM153" s="133">
        <v>0.16</v>
      </c>
      <c r="AN153" s="123"/>
      <c r="AO153" s="135">
        <f>AVERAGE(D153:O153)</f>
        <v>0.15999999999999998</v>
      </c>
      <c r="AP153" s="135">
        <f>AVERAGE(P153:AA153)</f>
        <v>0.15999999999999998</v>
      </c>
      <c r="AQ153" s="135">
        <f>AVERAGE(AB153:AM153)</f>
        <v>0.15999999999999998</v>
      </c>
    </row>
    <row r="154" spans="1:44" s="64" customFormat="1" ht="13.2" outlineLevel="1">
      <c r="A154" s="147" t="s">
        <v>214</v>
      </c>
      <c r="B154" s="126" t="s">
        <v>221</v>
      </c>
      <c r="C154" s="82"/>
      <c r="D154" s="132">
        <f t="shared" ref="D154:AM154" si="722">-(C151+D151)/2*D152/12</f>
        <v>0</v>
      </c>
      <c r="E154" s="132">
        <f t="shared" si="722"/>
        <v>0</v>
      </c>
      <c r="F154" s="132">
        <f t="shared" si="722"/>
        <v>0</v>
      </c>
      <c r="G154" s="132">
        <f t="shared" si="722"/>
        <v>0</v>
      </c>
      <c r="H154" s="132">
        <f t="shared" si="722"/>
        <v>0</v>
      </c>
      <c r="I154" s="132">
        <f t="shared" si="722"/>
        <v>0</v>
      </c>
      <c r="J154" s="132">
        <f t="shared" si="722"/>
        <v>0</v>
      </c>
      <c r="K154" s="132">
        <f t="shared" si="722"/>
        <v>0</v>
      </c>
      <c r="L154" s="132">
        <f t="shared" si="722"/>
        <v>0</v>
      </c>
      <c r="M154" s="132">
        <f t="shared" si="722"/>
        <v>0</v>
      </c>
      <c r="N154" s="132">
        <f t="shared" si="722"/>
        <v>0</v>
      </c>
      <c r="O154" s="132">
        <f t="shared" si="722"/>
        <v>0</v>
      </c>
      <c r="P154" s="132">
        <f t="shared" si="722"/>
        <v>0</v>
      </c>
      <c r="Q154" s="132">
        <f t="shared" si="722"/>
        <v>0</v>
      </c>
      <c r="R154" s="132">
        <f t="shared" si="722"/>
        <v>0</v>
      </c>
      <c r="S154" s="132">
        <f t="shared" si="722"/>
        <v>0</v>
      </c>
      <c r="T154" s="132">
        <f t="shared" si="722"/>
        <v>0</v>
      </c>
      <c r="U154" s="132">
        <f t="shared" si="722"/>
        <v>0</v>
      </c>
      <c r="V154" s="132">
        <f t="shared" si="722"/>
        <v>0</v>
      </c>
      <c r="W154" s="132">
        <f t="shared" si="722"/>
        <v>0</v>
      </c>
      <c r="X154" s="132">
        <f t="shared" si="722"/>
        <v>0</v>
      </c>
      <c r="Y154" s="132">
        <f t="shared" si="722"/>
        <v>0</v>
      </c>
      <c r="Z154" s="132">
        <f t="shared" si="722"/>
        <v>0</v>
      </c>
      <c r="AA154" s="132">
        <f t="shared" si="722"/>
        <v>0</v>
      </c>
      <c r="AB154" s="132">
        <f t="shared" si="722"/>
        <v>0</v>
      </c>
      <c r="AC154" s="132">
        <f t="shared" si="722"/>
        <v>0</v>
      </c>
      <c r="AD154" s="132">
        <f t="shared" si="722"/>
        <v>0</v>
      </c>
      <c r="AE154" s="132">
        <f t="shared" si="722"/>
        <v>0</v>
      </c>
      <c r="AF154" s="132">
        <f t="shared" si="722"/>
        <v>0</v>
      </c>
      <c r="AG154" s="132">
        <f t="shared" si="722"/>
        <v>0</v>
      </c>
      <c r="AH154" s="132">
        <f t="shared" si="722"/>
        <v>0</v>
      </c>
      <c r="AI154" s="132">
        <f t="shared" si="722"/>
        <v>0</v>
      </c>
      <c r="AJ154" s="132">
        <f t="shared" si="722"/>
        <v>0</v>
      </c>
      <c r="AK154" s="132">
        <f t="shared" si="722"/>
        <v>0</v>
      </c>
      <c r="AL154" s="132">
        <f t="shared" si="722"/>
        <v>0</v>
      </c>
      <c r="AM154" s="132">
        <f t="shared" si="722"/>
        <v>0</v>
      </c>
      <c r="AN154" s="123"/>
      <c r="AO154" s="83">
        <f>SUM(D154:O154)</f>
        <v>0</v>
      </c>
      <c r="AP154" s="83">
        <f>SUM(P154:AA154)</f>
        <v>0</v>
      </c>
      <c r="AQ154" s="83">
        <f>SUM(AB154:AM154)</f>
        <v>0</v>
      </c>
    </row>
    <row r="155" spans="1:44" s="64" customFormat="1" ht="13.2" outlineLevel="1">
      <c r="A155" s="147" t="s">
        <v>215</v>
      </c>
      <c r="B155" s="126" t="s">
        <v>221</v>
      </c>
      <c r="C155" s="82"/>
      <c r="D155" s="132">
        <f t="shared" ref="D155:AM155" si="723">(C151+D151)/2*D153/12</f>
        <v>0</v>
      </c>
      <c r="E155" s="132">
        <f t="shared" si="723"/>
        <v>0</v>
      </c>
      <c r="F155" s="132">
        <f t="shared" si="723"/>
        <v>0</v>
      </c>
      <c r="G155" s="132">
        <f t="shared" si="723"/>
        <v>0</v>
      </c>
      <c r="H155" s="132">
        <f t="shared" si="723"/>
        <v>0</v>
      </c>
      <c r="I155" s="132">
        <f t="shared" si="723"/>
        <v>0</v>
      </c>
      <c r="J155" s="132">
        <f t="shared" si="723"/>
        <v>0</v>
      </c>
      <c r="K155" s="132">
        <f t="shared" si="723"/>
        <v>0</v>
      </c>
      <c r="L155" s="132">
        <f t="shared" si="723"/>
        <v>0</v>
      </c>
      <c r="M155" s="132">
        <f t="shared" si="723"/>
        <v>0</v>
      </c>
      <c r="N155" s="132">
        <f t="shared" si="723"/>
        <v>0</v>
      </c>
      <c r="O155" s="132">
        <f t="shared" si="723"/>
        <v>0</v>
      </c>
      <c r="P155" s="132">
        <f t="shared" si="723"/>
        <v>0</v>
      </c>
      <c r="Q155" s="132">
        <f t="shared" si="723"/>
        <v>0</v>
      </c>
      <c r="R155" s="132">
        <f t="shared" si="723"/>
        <v>0</v>
      </c>
      <c r="S155" s="132">
        <f t="shared" si="723"/>
        <v>0</v>
      </c>
      <c r="T155" s="132">
        <f t="shared" si="723"/>
        <v>0</v>
      </c>
      <c r="U155" s="132">
        <f t="shared" si="723"/>
        <v>0</v>
      </c>
      <c r="V155" s="132">
        <f t="shared" si="723"/>
        <v>0</v>
      </c>
      <c r="W155" s="132">
        <f t="shared" si="723"/>
        <v>0</v>
      </c>
      <c r="X155" s="132">
        <f t="shared" si="723"/>
        <v>0</v>
      </c>
      <c r="Y155" s="132">
        <f t="shared" si="723"/>
        <v>0</v>
      </c>
      <c r="Z155" s="132">
        <f t="shared" si="723"/>
        <v>0</v>
      </c>
      <c r="AA155" s="132">
        <f t="shared" si="723"/>
        <v>0</v>
      </c>
      <c r="AB155" s="132">
        <f t="shared" si="723"/>
        <v>0</v>
      </c>
      <c r="AC155" s="132">
        <f t="shared" si="723"/>
        <v>0</v>
      </c>
      <c r="AD155" s="132">
        <f t="shared" si="723"/>
        <v>0</v>
      </c>
      <c r="AE155" s="132">
        <f t="shared" si="723"/>
        <v>0</v>
      </c>
      <c r="AF155" s="132">
        <f t="shared" si="723"/>
        <v>0</v>
      </c>
      <c r="AG155" s="132">
        <f t="shared" si="723"/>
        <v>0</v>
      </c>
      <c r="AH155" s="132">
        <f t="shared" si="723"/>
        <v>0</v>
      </c>
      <c r="AI155" s="132">
        <f t="shared" si="723"/>
        <v>0</v>
      </c>
      <c r="AJ155" s="132">
        <f t="shared" si="723"/>
        <v>0</v>
      </c>
      <c r="AK155" s="132">
        <f t="shared" si="723"/>
        <v>0</v>
      </c>
      <c r="AL155" s="132">
        <f t="shared" si="723"/>
        <v>0</v>
      </c>
      <c r="AM155" s="132">
        <f t="shared" si="723"/>
        <v>0</v>
      </c>
      <c r="AN155" s="123"/>
      <c r="AO155" s="83">
        <f>SUM(D155:O155)</f>
        <v>0</v>
      </c>
      <c r="AP155" s="83">
        <f>SUM(P155:AA155)</f>
        <v>0</v>
      </c>
      <c r="AQ155" s="83">
        <f>SUM(AB155:AM155)</f>
        <v>0</v>
      </c>
    </row>
    <row r="156" spans="1:44" s="64" customFormat="1" ht="13.2" outlineLevel="1">
      <c r="A156" s="147" t="s">
        <v>201</v>
      </c>
      <c r="B156" s="126" t="s">
        <v>221</v>
      </c>
      <c r="C156" s="82"/>
      <c r="D156" s="131">
        <f t="shared" ref="D156" si="724">SUM(D154:D155)</f>
        <v>0</v>
      </c>
      <c r="E156" s="131">
        <f t="shared" ref="E156" si="725">SUM(E154:E155)</f>
        <v>0</v>
      </c>
      <c r="F156" s="131">
        <f t="shared" ref="F156" si="726">SUM(F154:F155)</f>
        <v>0</v>
      </c>
      <c r="G156" s="131">
        <f t="shared" ref="G156" si="727">SUM(G154:G155)</f>
        <v>0</v>
      </c>
      <c r="H156" s="131">
        <f t="shared" ref="H156" si="728">SUM(H154:H155)</f>
        <v>0</v>
      </c>
      <c r="I156" s="131">
        <f t="shared" ref="I156" si="729">SUM(I154:I155)</f>
        <v>0</v>
      </c>
      <c r="J156" s="131">
        <f t="shared" ref="J156" si="730">SUM(J154:J155)</f>
        <v>0</v>
      </c>
      <c r="K156" s="131">
        <f t="shared" ref="K156" si="731">SUM(K154:K155)</f>
        <v>0</v>
      </c>
      <c r="L156" s="131">
        <f t="shared" ref="L156" si="732">SUM(L154:L155)</f>
        <v>0</v>
      </c>
      <c r="M156" s="131">
        <f t="shared" ref="M156" si="733">SUM(M154:M155)</f>
        <v>0</v>
      </c>
      <c r="N156" s="131">
        <f t="shared" ref="N156" si="734">SUM(N154:N155)</f>
        <v>0</v>
      </c>
      <c r="O156" s="131">
        <f t="shared" ref="O156" si="735">SUM(O154:O155)</f>
        <v>0</v>
      </c>
      <c r="P156" s="131">
        <f t="shared" ref="P156" si="736">SUM(P154:P155)</f>
        <v>0</v>
      </c>
      <c r="Q156" s="131">
        <f t="shared" ref="Q156" si="737">SUM(Q154:Q155)</f>
        <v>0</v>
      </c>
      <c r="R156" s="131">
        <f t="shared" ref="R156" si="738">SUM(R154:R155)</f>
        <v>0</v>
      </c>
      <c r="S156" s="131">
        <f t="shared" ref="S156" si="739">SUM(S154:S155)</f>
        <v>0</v>
      </c>
      <c r="T156" s="131">
        <f t="shared" ref="T156" si="740">SUM(T154:T155)</f>
        <v>0</v>
      </c>
      <c r="U156" s="131">
        <f t="shared" ref="U156" si="741">SUM(U154:U155)</f>
        <v>0</v>
      </c>
      <c r="V156" s="131">
        <f t="shared" ref="V156" si="742">SUM(V154:V155)</f>
        <v>0</v>
      </c>
      <c r="W156" s="131">
        <f t="shared" ref="W156" si="743">SUM(W154:W155)</f>
        <v>0</v>
      </c>
      <c r="X156" s="131">
        <f t="shared" ref="X156" si="744">SUM(X154:X155)</f>
        <v>0</v>
      </c>
      <c r="Y156" s="131">
        <f t="shared" ref="Y156" si="745">SUM(Y154:Y155)</f>
        <v>0</v>
      </c>
      <c r="Z156" s="131">
        <f t="shared" ref="Z156" si="746">SUM(Z154:Z155)</f>
        <v>0</v>
      </c>
      <c r="AA156" s="131">
        <f t="shared" ref="AA156" si="747">SUM(AA154:AA155)</f>
        <v>0</v>
      </c>
      <c r="AB156" s="131">
        <f t="shared" ref="AB156" si="748">SUM(AB154:AB155)</f>
        <v>0</v>
      </c>
      <c r="AC156" s="131">
        <f t="shared" ref="AC156" si="749">SUM(AC154:AC155)</f>
        <v>0</v>
      </c>
      <c r="AD156" s="131">
        <f t="shared" ref="AD156" si="750">SUM(AD154:AD155)</f>
        <v>0</v>
      </c>
      <c r="AE156" s="131">
        <f t="shared" ref="AE156" si="751">SUM(AE154:AE155)</f>
        <v>0</v>
      </c>
      <c r="AF156" s="131">
        <f t="shared" ref="AF156" si="752">SUM(AF154:AF155)</f>
        <v>0</v>
      </c>
      <c r="AG156" s="131">
        <f t="shared" ref="AG156" si="753">SUM(AG154:AG155)</f>
        <v>0</v>
      </c>
      <c r="AH156" s="131">
        <f t="shared" ref="AH156" si="754">SUM(AH154:AH155)</f>
        <v>0</v>
      </c>
      <c r="AI156" s="131">
        <f t="shared" ref="AI156" si="755">SUM(AI154:AI155)</f>
        <v>0</v>
      </c>
      <c r="AJ156" s="131">
        <f t="shared" ref="AJ156" si="756">SUM(AJ154:AJ155)</f>
        <v>0</v>
      </c>
      <c r="AK156" s="131">
        <f t="shared" ref="AK156" si="757">SUM(AK154:AK155)</f>
        <v>0</v>
      </c>
      <c r="AL156" s="131">
        <f t="shared" ref="AL156" si="758">SUM(AL154:AL155)</f>
        <v>0</v>
      </c>
      <c r="AM156" s="131">
        <f t="shared" ref="AM156" si="759">SUM(AM154:AM155)</f>
        <v>0</v>
      </c>
      <c r="AN156" s="123"/>
      <c r="AO156" s="83">
        <f>SUM(D156:O156)</f>
        <v>0</v>
      </c>
      <c r="AP156" s="83">
        <f>SUM(P156:AA156)</f>
        <v>0</v>
      </c>
      <c r="AQ156" s="83">
        <f>SUM(AB156:AM156)</f>
        <v>0</v>
      </c>
    </row>
    <row r="157" spans="1:44">
      <c r="A157" s="80"/>
    </row>
    <row r="158" spans="1:44">
      <c r="A158" s="87" t="s">
        <v>121</v>
      </c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60"/>
      <c r="AO158" s="87"/>
      <c r="AP158" s="87"/>
      <c r="AQ158" s="87"/>
    </row>
    <row r="159" spans="1:44" hidden="1" outlineLevel="1">
      <c r="A159" s="146" t="s">
        <v>193</v>
      </c>
      <c r="AN159" s="60"/>
    </row>
    <row r="160" spans="1:44" s="86" customFormat="1" ht="13.2" hidden="1" outlineLevel="1">
      <c r="A160" s="147" t="s">
        <v>213</v>
      </c>
      <c r="B160" s="126" t="s">
        <v>161</v>
      </c>
      <c r="C160" s="132">
        <f>C177</f>
        <v>32000</v>
      </c>
      <c r="D160" s="132">
        <f t="shared" ref="D160:AM160" si="760">D177</f>
        <v>29866.666666666668</v>
      </c>
      <c r="E160" s="132">
        <f t="shared" si="760"/>
        <v>27875.555555555558</v>
      </c>
      <c r="F160" s="132">
        <f t="shared" si="760"/>
        <v>29937.185185185186</v>
      </c>
      <c r="G160" s="132">
        <f t="shared" si="760"/>
        <v>27941.372839506173</v>
      </c>
      <c r="H160" s="132">
        <f t="shared" si="760"/>
        <v>30400.414650205763</v>
      </c>
      <c r="I160" s="132">
        <f t="shared" si="760"/>
        <v>28373.720340192045</v>
      </c>
      <c r="J160" s="132">
        <f t="shared" si="760"/>
        <v>31246.923484179246</v>
      </c>
      <c r="K160" s="132">
        <f t="shared" si="760"/>
        <v>29163.795251900629</v>
      </c>
      <c r="L160" s="132">
        <f t="shared" si="760"/>
        <v>32472.717146357256</v>
      </c>
      <c r="M160" s="132">
        <f t="shared" si="760"/>
        <v>30307.869336600106</v>
      </c>
      <c r="N160" s="132">
        <f t="shared" si="760"/>
        <v>34078.970053813231</v>
      </c>
      <c r="O160" s="132">
        <f t="shared" si="760"/>
        <v>37888.245323528128</v>
      </c>
      <c r="P160" s="132">
        <f t="shared" si="760"/>
        <v>35362.362301959583</v>
      </c>
      <c r="Q160" s="132">
        <f t="shared" si="760"/>
        <v>39086.078088464725</v>
      </c>
      <c r="R160" s="132">
        <f t="shared" si="760"/>
        <v>42561.546155869524</v>
      </c>
      <c r="S160" s="132">
        <f t="shared" si="760"/>
        <v>39724.109745478221</v>
      </c>
      <c r="T160" s="132">
        <f t="shared" si="760"/>
        <v>43157.042369082126</v>
      </c>
      <c r="U160" s="132">
        <f t="shared" si="760"/>
        <v>40279.906211143316</v>
      </c>
      <c r="V160" s="132">
        <f t="shared" si="760"/>
        <v>43675.785737036211</v>
      </c>
      <c r="W160" s="132">
        <f t="shared" si="760"/>
        <v>40764.066687900464</v>
      </c>
      <c r="X160" s="132">
        <f t="shared" si="760"/>
        <v>44127.668848676221</v>
      </c>
      <c r="Y160" s="132">
        <f t="shared" si="760"/>
        <v>41185.824258764471</v>
      </c>
      <c r="Z160" s="132">
        <f t="shared" si="760"/>
        <v>38440.102641513506</v>
      </c>
      <c r="AA160" s="132">
        <f t="shared" si="760"/>
        <v>38000</v>
      </c>
      <c r="AB160" s="132">
        <f t="shared" si="760"/>
        <v>35466.666666666664</v>
      </c>
      <c r="AC160" s="132">
        <f t="shared" si="760"/>
        <v>33102.222222222219</v>
      </c>
      <c r="AD160" s="132">
        <f t="shared" si="760"/>
        <v>30895.407407407405</v>
      </c>
      <c r="AE160" s="132">
        <f t="shared" si="760"/>
        <v>28835.713580246913</v>
      </c>
      <c r="AF160" s="132">
        <f t="shared" si="760"/>
        <v>26913.332674897119</v>
      </c>
      <c r="AG160" s="132">
        <f t="shared" si="760"/>
        <v>31200.317103206427</v>
      </c>
      <c r="AH160" s="132">
        <f t="shared" si="760"/>
        <v>29120.295962992666</v>
      </c>
      <c r="AI160" s="132">
        <f t="shared" si="760"/>
        <v>27178.942898793157</v>
      </c>
      <c r="AJ160" s="132">
        <f t="shared" si="760"/>
        <v>25367.013372206948</v>
      </c>
      <c r="AK160" s="132">
        <f t="shared" si="760"/>
        <v>23675.879147393152</v>
      </c>
      <c r="AL160" s="132">
        <f t="shared" si="760"/>
        <v>28178.693810869394</v>
      </c>
      <c r="AM160" s="132">
        <f t="shared" si="760"/>
        <v>40000</v>
      </c>
      <c r="AN160" s="84"/>
      <c r="AO160" s="83">
        <f>O160</f>
        <v>37888.245323528128</v>
      </c>
      <c r="AP160" s="83">
        <f>AA160</f>
        <v>38000</v>
      </c>
      <c r="AQ160" s="83">
        <f>AM160</f>
        <v>40000</v>
      </c>
      <c r="AR160" s="85"/>
    </row>
    <row r="161" spans="1:44" s="64" customFormat="1" ht="13.2" hidden="1" outlineLevel="1">
      <c r="A161" s="147" t="s">
        <v>214</v>
      </c>
      <c r="B161" s="126" t="s">
        <v>161</v>
      </c>
      <c r="C161" s="82"/>
      <c r="D161" s="132">
        <f>D180</f>
        <v>-360.88888888888891</v>
      </c>
      <c r="E161" s="132">
        <f t="shared" ref="E161:AM161" si="761">E180</f>
        <v>-336.82962962962966</v>
      </c>
      <c r="F161" s="132">
        <f t="shared" si="761"/>
        <v>-337.24098765432103</v>
      </c>
      <c r="G161" s="132">
        <f t="shared" si="761"/>
        <v>-337.62492181069962</v>
      </c>
      <c r="H161" s="132">
        <f t="shared" si="761"/>
        <v>-340.32709368998627</v>
      </c>
      <c r="I161" s="132">
        <f t="shared" si="761"/>
        <v>-342.84912077732059</v>
      </c>
      <c r="J161" s="132">
        <f t="shared" si="761"/>
        <v>-347.78708897549922</v>
      </c>
      <c r="K161" s="132">
        <f t="shared" si="761"/>
        <v>-352.39585929379928</v>
      </c>
      <c r="L161" s="132">
        <f t="shared" si="761"/>
        <v>-359.54632232317095</v>
      </c>
      <c r="M161" s="132">
        <f t="shared" si="761"/>
        <v>-366.22008781725134</v>
      </c>
      <c r="N161" s="132">
        <f t="shared" si="761"/>
        <v>-375.58989644407785</v>
      </c>
      <c r="O161" s="132">
        <f t="shared" si="761"/>
        <v>-419.80875636782463</v>
      </c>
      <c r="P161" s="132">
        <f t="shared" si="761"/>
        <v>-427.29521114867839</v>
      </c>
      <c r="Q161" s="132">
        <f t="shared" si="761"/>
        <v>-434.28256894414181</v>
      </c>
      <c r="R161" s="132">
        <f t="shared" si="761"/>
        <v>-476.27780809194979</v>
      </c>
      <c r="S161" s="132">
        <f t="shared" si="761"/>
        <v>-479.9996594245286</v>
      </c>
      <c r="T161" s="132">
        <f t="shared" si="761"/>
        <v>-483.47338733493535</v>
      </c>
      <c r="U161" s="132">
        <f t="shared" si="761"/>
        <v>-486.71553338464838</v>
      </c>
      <c r="V161" s="132">
        <f t="shared" si="761"/>
        <v>-489.74153636438064</v>
      </c>
      <c r="W161" s="132">
        <f t="shared" si="761"/>
        <v>-492.56580581213069</v>
      </c>
      <c r="X161" s="132">
        <f t="shared" si="761"/>
        <v>-495.2017906300307</v>
      </c>
      <c r="Y161" s="132">
        <f t="shared" si="761"/>
        <v>-497.66204312673744</v>
      </c>
      <c r="Z161" s="132">
        <f t="shared" si="761"/>
        <v>-464.48457358495489</v>
      </c>
      <c r="AA161" s="132">
        <f t="shared" si="761"/>
        <v>-445.90059874216217</v>
      </c>
      <c r="AB161" s="132">
        <f t="shared" si="761"/>
        <v>-428.55555555555549</v>
      </c>
      <c r="AC161" s="132">
        <f t="shared" si="761"/>
        <v>-399.98518518518517</v>
      </c>
      <c r="AD161" s="132">
        <f t="shared" si="761"/>
        <v>-373.31950617283951</v>
      </c>
      <c r="AE161" s="132">
        <f t="shared" si="761"/>
        <v>-348.43153909465019</v>
      </c>
      <c r="AF161" s="132">
        <f t="shared" si="761"/>
        <v>-325.20276982167354</v>
      </c>
      <c r="AG161" s="132">
        <f t="shared" si="761"/>
        <v>-338.99629037227072</v>
      </c>
      <c r="AH161" s="132">
        <f t="shared" si="761"/>
        <v>-351.87024288616141</v>
      </c>
      <c r="AI161" s="132">
        <f t="shared" si="761"/>
        <v>-328.41222669375065</v>
      </c>
      <c r="AJ161" s="132">
        <f t="shared" si="761"/>
        <v>-306.51807824750063</v>
      </c>
      <c r="AK161" s="132">
        <f t="shared" si="761"/>
        <v>-286.08353969766728</v>
      </c>
      <c r="AL161" s="132">
        <f t="shared" si="761"/>
        <v>-302.48500892319822</v>
      </c>
      <c r="AM161" s="132">
        <f t="shared" si="761"/>
        <v>-397.70904723007146</v>
      </c>
      <c r="AN161" s="123"/>
      <c r="AO161" s="83">
        <f>SUM(D161:O161)</f>
        <v>-4277.1086536724688</v>
      </c>
      <c r="AP161" s="83">
        <f>SUM(P161:AA161)</f>
        <v>-5673.6005165892793</v>
      </c>
      <c r="AQ161" s="83">
        <f>SUM(AB161:AM161)</f>
        <v>-4187.568989880524</v>
      </c>
      <c r="AR161" s="124"/>
    </row>
    <row r="162" spans="1:44" s="64" customFormat="1" ht="13.2" hidden="1" outlineLevel="1">
      <c r="A162" s="147" t="s">
        <v>215</v>
      </c>
      <c r="B162" s="126" t="s">
        <v>161</v>
      </c>
      <c r="C162" s="82"/>
      <c r="D162" s="132">
        <f>D181</f>
        <v>412.44444444444451</v>
      </c>
      <c r="E162" s="132">
        <f t="shared" ref="E162:AM162" si="762">E181</f>
        <v>384.94814814814822</v>
      </c>
      <c r="F162" s="132">
        <f t="shared" si="762"/>
        <v>385.4182716049383</v>
      </c>
      <c r="G162" s="132">
        <f t="shared" si="762"/>
        <v>385.85705349794239</v>
      </c>
      <c r="H162" s="132">
        <f t="shared" si="762"/>
        <v>388.94524993141289</v>
      </c>
      <c r="I162" s="132">
        <f t="shared" si="762"/>
        <v>391.8275666026521</v>
      </c>
      <c r="J162" s="132">
        <f t="shared" si="762"/>
        <v>397.47095882914192</v>
      </c>
      <c r="K162" s="132">
        <f t="shared" si="762"/>
        <v>402.73812490719916</v>
      </c>
      <c r="L162" s="132">
        <f t="shared" si="762"/>
        <v>410.91008265505252</v>
      </c>
      <c r="M162" s="132">
        <f t="shared" si="762"/>
        <v>418.53724321971572</v>
      </c>
      <c r="N162" s="132">
        <f t="shared" si="762"/>
        <v>429.24559593608893</v>
      </c>
      <c r="O162" s="132">
        <f t="shared" si="762"/>
        <v>479.78143584894241</v>
      </c>
      <c r="P162" s="132">
        <f t="shared" si="762"/>
        <v>488.3373841699181</v>
      </c>
      <c r="Q162" s="132">
        <f t="shared" si="762"/>
        <v>496.32293593616208</v>
      </c>
      <c r="R162" s="132">
        <f t="shared" si="762"/>
        <v>544.31749496222835</v>
      </c>
      <c r="S162" s="132">
        <f t="shared" si="762"/>
        <v>548.57103934231839</v>
      </c>
      <c r="T162" s="132">
        <f t="shared" si="762"/>
        <v>552.54101409706902</v>
      </c>
      <c r="U162" s="132">
        <f t="shared" si="762"/>
        <v>556.24632386816961</v>
      </c>
      <c r="V162" s="132">
        <f t="shared" si="762"/>
        <v>559.70461298786358</v>
      </c>
      <c r="W162" s="132">
        <f t="shared" si="762"/>
        <v>562.93234949957787</v>
      </c>
      <c r="X162" s="132">
        <f t="shared" si="762"/>
        <v>565.94490357717791</v>
      </c>
      <c r="Y162" s="132">
        <f t="shared" si="762"/>
        <v>568.7566207162713</v>
      </c>
      <c r="Z162" s="132">
        <f t="shared" si="762"/>
        <v>530.83951266851989</v>
      </c>
      <c r="AA162" s="132">
        <f t="shared" si="762"/>
        <v>509.60068427675674</v>
      </c>
      <c r="AB162" s="132">
        <f t="shared" si="762"/>
        <v>489.77777777777777</v>
      </c>
      <c r="AC162" s="132">
        <f t="shared" si="762"/>
        <v>457.12592592592586</v>
      </c>
      <c r="AD162" s="132">
        <f t="shared" si="762"/>
        <v>426.65086419753084</v>
      </c>
      <c r="AE162" s="132">
        <f t="shared" si="762"/>
        <v>398.20747325102872</v>
      </c>
      <c r="AF162" s="132">
        <f t="shared" si="762"/>
        <v>371.66030836762684</v>
      </c>
      <c r="AG162" s="132">
        <f t="shared" si="762"/>
        <v>387.42433185402365</v>
      </c>
      <c r="AH162" s="132">
        <f t="shared" si="762"/>
        <v>402.13742044132727</v>
      </c>
      <c r="AI162" s="132">
        <f t="shared" si="762"/>
        <v>375.32825907857222</v>
      </c>
      <c r="AJ162" s="132">
        <f t="shared" si="762"/>
        <v>350.30637514000068</v>
      </c>
      <c r="AK162" s="132">
        <f t="shared" si="762"/>
        <v>326.95261679733397</v>
      </c>
      <c r="AL162" s="132">
        <f t="shared" si="762"/>
        <v>345.69715305508367</v>
      </c>
      <c r="AM162" s="132">
        <f t="shared" si="762"/>
        <v>454.52462540579592</v>
      </c>
      <c r="AN162" s="123"/>
      <c r="AO162" s="83">
        <f>SUM(D162:O162)</f>
        <v>4888.1241756256786</v>
      </c>
      <c r="AP162" s="83">
        <f>SUM(P162:AA162)</f>
        <v>6484.1148761020331</v>
      </c>
      <c r="AQ162" s="83">
        <f>SUM(AB162:AM162)</f>
        <v>4785.7931312920273</v>
      </c>
      <c r="AR162" s="124"/>
    </row>
    <row r="163" spans="1:44" s="64" customFormat="1" ht="13.2" hidden="1" outlineLevel="1">
      <c r="A163" s="147" t="s">
        <v>201</v>
      </c>
      <c r="B163" s="126" t="s">
        <v>161</v>
      </c>
      <c r="C163" s="82"/>
      <c r="D163" s="132">
        <f>D182</f>
        <v>51.5555555555556</v>
      </c>
      <c r="E163" s="132">
        <f t="shared" ref="E163:AM163" si="763">E182</f>
        <v>48.118518518518556</v>
      </c>
      <c r="F163" s="132">
        <f t="shared" si="763"/>
        <v>48.177283950617266</v>
      </c>
      <c r="G163" s="132">
        <f t="shared" si="763"/>
        <v>48.23213168724277</v>
      </c>
      <c r="H163" s="132">
        <f t="shared" si="763"/>
        <v>48.618156241426618</v>
      </c>
      <c r="I163" s="132">
        <f t="shared" si="763"/>
        <v>48.978445825331505</v>
      </c>
      <c r="J163" s="132">
        <f t="shared" si="763"/>
        <v>49.683869853642705</v>
      </c>
      <c r="K163" s="132">
        <f t="shared" si="763"/>
        <v>50.342265613399888</v>
      </c>
      <c r="L163" s="132">
        <f t="shared" si="763"/>
        <v>51.363760331881565</v>
      </c>
      <c r="M163" s="132">
        <f t="shared" si="763"/>
        <v>52.31715540246438</v>
      </c>
      <c r="N163" s="132">
        <f t="shared" si="763"/>
        <v>53.655699492011081</v>
      </c>
      <c r="O163" s="132">
        <f t="shared" si="763"/>
        <v>59.97267948111778</v>
      </c>
      <c r="P163" s="132">
        <f t="shared" si="763"/>
        <v>61.042173021239705</v>
      </c>
      <c r="Q163" s="132">
        <f t="shared" si="763"/>
        <v>62.040366992020267</v>
      </c>
      <c r="R163" s="132">
        <f t="shared" si="763"/>
        <v>68.039686870278558</v>
      </c>
      <c r="S163" s="132">
        <f t="shared" si="763"/>
        <v>68.571379917789784</v>
      </c>
      <c r="T163" s="132">
        <f t="shared" si="763"/>
        <v>69.067626762133671</v>
      </c>
      <c r="U163" s="132">
        <f t="shared" si="763"/>
        <v>69.53079048352123</v>
      </c>
      <c r="V163" s="132">
        <f t="shared" si="763"/>
        <v>69.963076623482948</v>
      </c>
      <c r="W163" s="132">
        <f t="shared" si="763"/>
        <v>70.366543687447177</v>
      </c>
      <c r="X163" s="132">
        <f t="shared" si="763"/>
        <v>70.74311294714721</v>
      </c>
      <c r="Y163" s="132">
        <f t="shared" si="763"/>
        <v>71.094577589533856</v>
      </c>
      <c r="Z163" s="132">
        <f t="shared" si="763"/>
        <v>66.354939083565</v>
      </c>
      <c r="AA163" s="132">
        <f t="shared" si="763"/>
        <v>63.700085534594564</v>
      </c>
      <c r="AB163" s="132">
        <f t="shared" si="763"/>
        <v>61.222222222222285</v>
      </c>
      <c r="AC163" s="132">
        <f t="shared" si="763"/>
        <v>57.140740740740682</v>
      </c>
      <c r="AD163" s="132">
        <f t="shared" si="763"/>
        <v>53.331358024691326</v>
      </c>
      <c r="AE163" s="132">
        <f t="shared" si="763"/>
        <v>49.775934156378526</v>
      </c>
      <c r="AF163" s="132">
        <f t="shared" si="763"/>
        <v>46.457538545953298</v>
      </c>
      <c r="AG163" s="132">
        <f t="shared" si="763"/>
        <v>48.428041481752928</v>
      </c>
      <c r="AH163" s="132">
        <f t="shared" si="763"/>
        <v>50.267177555165858</v>
      </c>
      <c r="AI163" s="132">
        <f t="shared" si="763"/>
        <v>46.916032384821563</v>
      </c>
      <c r="AJ163" s="132">
        <f t="shared" si="763"/>
        <v>43.788296892500057</v>
      </c>
      <c r="AK163" s="132">
        <f t="shared" si="763"/>
        <v>40.869077099666697</v>
      </c>
      <c r="AL163" s="132">
        <f t="shared" si="763"/>
        <v>43.212144131885452</v>
      </c>
      <c r="AM163" s="132">
        <f t="shared" si="763"/>
        <v>56.815578175724454</v>
      </c>
      <c r="AN163" s="123"/>
      <c r="AO163" s="83">
        <f t="shared" ref="AO163:AO166" si="764">SUM(D163:O163)</f>
        <v>611.01552195320971</v>
      </c>
      <c r="AP163" s="83">
        <f t="shared" ref="AP163:AP166" si="765">SUM(P163:AA163)</f>
        <v>810.51435951275391</v>
      </c>
      <c r="AQ163" s="83">
        <f>SUM(AB163:AM163)</f>
        <v>598.22414141150318</v>
      </c>
      <c r="AR163" s="124"/>
    </row>
    <row r="164" spans="1:44" s="64" customFormat="1" ht="13.2" hidden="1" outlineLevel="1">
      <c r="A164" s="164" t="s">
        <v>248</v>
      </c>
      <c r="B164" s="165" t="s">
        <v>161</v>
      </c>
      <c r="C164" s="82"/>
      <c r="D164" s="132">
        <f>-0.2%*(C160+D160)/2/12</f>
        <v>-5.1555555555555559</v>
      </c>
      <c r="E164" s="132">
        <f>-0.2%*(D160+E160)/2/12</f>
        <v>-4.811851851851852</v>
      </c>
      <c r="F164" s="132">
        <f t="shared" ref="F164" si="766">-0.2%*(E160+F160)/2/12</f>
        <v>-4.8177283950617289</v>
      </c>
      <c r="G164" s="132">
        <f t="shared" ref="G164" si="767">-0.2%*(F160+G160)/2/12</f>
        <v>-4.8232131687242799</v>
      </c>
      <c r="H164" s="132">
        <f t="shared" ref="H164" si="768">-0.2%*(G160+H160)/2/12</f>
        <v>-4.8618156241426611</v>
      </c>
      <c r="I164" s="132">
        <f t="shared" ref="I164" si="769">-0.2%*(H160+I160)/2/12</f>
        <v>-4.8978445825331507</v>
      </c>
      <c r="J164" s="132">
        <f t="shared" ref="J164" si="770">-0.2%*(I160+J160)/2/12</f>
        <v>-4.9683869853642744</v>
      </c>
      <c r="K164" s="132">
        <f t="shared" ref="K164" si="771">-0.2%*(J160+K160)/2/12</f>
        <v>-5.034226561339989</v>
      </c>
      <c r="L164" s="132">
        <f t="shared" ref="L164" si="772">-0.2%*(K160+L160)/2/12</f>
        <v>-5.1363760331881574</v>
      </c>
      <c r="M164" s="132">
        <f t="shared" ref="M164" si="773">-0.2%*(L160+M160)/2/12</f>
        <v>-5.231715540246447</v>
      </c>
      <c r="N164" s="132">
        <f t="shared" ref="N164" si="774">-0.2%*(M160+N160)/2/12</f>
        <v>-5.3655699492011122</v>
      </c>
      <c r="O164" s="132">
        <f t="shared" ref="O164" si="775">-0.2%*(N160+O160)/2/12</f>
        <v>-5.9972679481117801</v>
      </c>
      <c r="P164" s="132">
        <f t="shared" ref="P164" si="776">-0.2%*(O160+P160)/2/12</f>
        <v>-6.1042173021239767</v>
      </c>
      <c r="Q164" s="132">
        <f t="shared" ref="Q164" si="777">-0.2%*(P160+Q160)/2/12</f>
        <v>-6.2040366992020255</v>
      </c>
      <c r="R164" s="132">
        <f t="shared" ref="R164" si="778">-0.2%*(Q160+R160)/2/12</f>
        <v>-6.8039686870278544</v>
      </c>
      <c r="S164" s="132">
        <f t="shared" ref="S164" si="779">-0.2%*(R160+S160)/2/12</f>
        <v>-6.8571379917789796</v>
      </c>
      <c r="T164" s="132">
        <f t="shared" ref="T164" si="780">-0.2%*(S160+T160)/2/12</f>
        <v>-6.9067626762133623</v>
      </c>
      <c r="U164" s="132">
        <f t="shared" ref="U164" si="781">-0.2%*(T160+U160)/2/12</f>
        <v>-6.9530790483521194</v>
      </c>
      <c r="V164" s="132">
        <f t="shared" ref="V164" si="782">-0.2%*(U160+V160)/2/12</f>
        <v>-6.9963076623482943</v>
      </c>
      <c r="W164" s="132">
        <f t="shared" ref="W164" si="783">-0.2%*(V160+W160)/2/12</f>
        <v>-7.0366543687447232</v>
      </c>
      <c r="X164" s="132">
        <f t="shared" ref="X164" si="784">-0.2%*(W160+X160)/2/12</f>
        <v>-7.0743112947147244</v>
      </c>
      <c r="Y164" s="132">
        <f t="shared" ref="Y164" si="785">-0.2%*(X160+Y160)/2/12</f>
        <v>-7.1094577589533907</v>
      </c>
      <c r="Z164" s="132">
        <f t="shared" ref="Z164" si="786">-0.2%*(Y160+Z160)/2/12</f>
        <v>-6.6354939083564979</v>
      </c>
      <c r="AA164" s="132">
        <f t="shared" ref="AA164" si="787">-0.2%*(Z160+AA160)/2/12</f>
        <v>-6.3700085534594599</v>
      </c>
      <c r="AB164" s="132">
        <f t="shared" ref="AB164" si="788">-0.2%*(AA160+AB160)/2/12</f>
        <v>-6.1222222222222209</v>
      </c>
      <c r="AC164" s="132">
        <f t="shared" ref="AC164" si="789">-0.2%*(AB160+AC160)/2/12</f>
        <v>-5.7140740740740732</v>
      </c>
      <c r="AD164" s="132">
        <f t="shared" ref="AD164" si="790">-0.2%*(AC160+AD160)/2/12</f>
        <v>-5.3331358024691351</v>
      </c>
      <c r="AE164" s="132">
        <f t="shared" ref="AE164" si="791">-0.2%*(AD160+AE160)/2/12</f>
        <v>-4.9775934156378598</v>
      </c>
      <c r="AF164" s="132">
        <f t="shared" ref="AF164" si="792">-0.2%*(AE160+AF160)/2/12</f>
        <v>-4.6457538545953359</v>
      </c>
      <c r="AG164" s="132">
        <f t="shared" ref="AG164" si="793">-0.2%*(AF160+AG160)/2/12</f>
        <v>-4.8428041481752953</v>
      </c>
      <c r="AH164" s="132">
        <f t="shared" ref="AH164" si="794">-0.2%*(AG160+AH160)/2/12</f>
        <v>-5.0267177555165912</v>
      </c>
      <c r="AI164" s="132">
        <f t="shared" ref="AI164" si="795">-0.2%*(AH160+AI160)/2/12</f>
        <v>-4.691603238482152</v>
      </c>
      <c r="AJ164" s="132">
        <f t="shared" ref="AJ164" si="796">-0.2%*(AI160+AJ160)/2/12</f>
        <v>-4.3788296892500087</v>
      </c>
      <c r="AK164" s="132">
        <f t="shared" ref="AK164" si="797">-0.2%*(AJ160+AK160)/2/12</f>
        <v>-4.0869077099666749</v>
      </c>
      <c r="AL164" s="132">
        <f t="shared" ref="AL164" si="798">-0.2%*(AK160+AL160)/2/12</f>
        <v>-4.3212144131885459</v>
      </c>
      <c r="AM164" s="132">
        <f t="shared" ref="AM164" si="799">-0.2%*(AL160+AM160)/2/12</f>
        <v>-5.6815578175724495</v>
      </c>
      <c r="AN164" s="123"/>
      <c r="AO164" s="83">
        <f t="shared" ref="AO164" si="800">SUM(D164:O164)</f>
        <v>-61.101552195320991</v>
      </c>
      <c r="AP164" s="83">
        <f t="shared" ref="AP164" si="801">SUM(P164:AA164)</f>
        <v>-81.051435951275408</v>
      </c>
      <c r="AQ164" s="83">
        <f>SUM(AB164:AM164)</f>
        <v>-59.82241414115034</v>
      </c>
      <c r="AR164" s="124"/>
    </row>
    <row r="165" spans="1:44" s="64" customFormat="1" ht="13.2" hidden="1" outlineLevel="1">
      <c r="A165" s="147" t="s">
        <v>177</v>
      </c>
      <c r="B165" s="126" t="s">
        <v>161</v>
      </c>
      <c r="C165" s="82"/>
      <c r="D165" s="132">
        <f>D183+D164</f>
        <v>-5.4568948412698415</v>
      </c>
      <c r="E165" s="132">
        <f t="shared" ref="E165:AM165" si="802">E183+E164</f>
        <v>-5.1131911375661376</v>
      </c>
      <c r="F165" s="132">
        <f t="shared" si="802"/>
        <v>-5.1927283950617289</v>
      </c>
      <c r="G165" s="132">
        <f t="shared" si="802"/>
        <v>-5.1580345972957087</v>
      </c>
      <c r="H165" s="132">
        <f t="shared" si="802"/>
        <v>-5.2702977669998043</v>
      </c>
      <c r="I165" s="132">
        <f t="shared" si="802"/>
        <v>-5.2661481539617219</v>
      </c>
      <c r="J165" s="132">
        <f t="shared" si="802"/>
        <v>-5.41035127107856</v>
      </c>
      <c r="K165" s="132">
        <f t="shared" si="802"/>
        <v>-5.4360122756257034</v>
      </c>
      <c r="L165" s="132">
        <f t="shared" si="802"/>
        <v>-5.6118224617595862</v>
      </c>
      <c r="M165" s="132">
        <f t="shared" si="802"/>
        <v>-5.6669833973893038</v>
      </c>
      <c r="N165" s="132">
        <f t="shared" si="802"/>
        <v>-5.8744985206296834</v>
      </c>
      <c r="O165" s="132">
        <f t="shared" si="802"/>
        <v>-6.5396786623974945</v>
      </c>
      <c r="P165" s="132">
        <f t="shared" si="802"/>
        <v>-6.60644944498112</v>
      </c>
      <c r="Q165" s="132">
        <f t="shared" si="802"/>
        <v>-6.7799295563448823</v>
      </c>
      <c r="R165" s="132">
        <f t="shared" si="802"/>
        <v>-7.4133436870278544</v>
      </c>
      <c r="S165" s="132">
        <f t="shared" si="802"/>
        <v>-7.4263344203504085</v>
      </c>
      <c r="T165" s="132">
        <f t="shared" si="802"/>
        <v>-7.5496198190705055</v>
      </c>
      <c r="U165" s="132">
        <f t="shared" si="802"/>
        <v>-7.5557576197806906</v>
      </c>
      <c r="V165" s="132">
        <f t="shared" si="802"/>
        <v>-7.6726469480625799</v>
      </c>
      <c r="W165" s="132">
        <f t="shared" si="802"/>
        <v>-7.6728150830304376</v>
      </c>
      <c r="X165" s="132">
        <f t="shared" si="802"/>
        <v>-7.7841327232861532</v>
      </c>
      <c r="Y165" s="132">
        <f t="shared" si="802"/>
        <v>-7.7791006160962475</v>
      </c>
      <c r="Z165" s="132">
        <f t="shared" si="802"/>
        <v>-7.3051367654993546</v>
      </c>
      <c r="AA165" s="132">
        <f t="shared" si="802"/>
        <v>-7.0396514106023167</v>
      </c>
      <c r="AB165" s="132">
        <f t="shared" si="802"/>
        <v>-6.7918650793650777</v>
      </c>
      <c r="AC165" s="132">
        <f t="shared" si="802"/>
        <v>-6.38371693121693</v>
      </c>
      <c r="AD165" s="132">
        <f t="shared" si="802"/>
        <v>-6.0027786596119919</v>
      </c>
      <c r="AE165" s="132">
        <f t="shared" si="802"/>
        <v>-5.6472362727807166</v>
      </c>
      <c r="AF165" s="132">
        <f t="shared" si="802"/>
        <v>-5.3153967117381926</v>
      </c>
      <c r="AG165" s="132">
        <f t="shared" si="802"/>
        <v>-5.5861077196038664</v>
      </c>
      <c r="AH165" s="132">
        <f t="shared" si="802"/>
        <v>-5.7298427555165912</v>
      </c>
      <c r="AI165" s="132">
        <f t="shared" si="802"/>
        <v>-5.394728238482152</v>
      </c>
      <c r="AJ165" s="132">
        <f t="shared" si="802"/>
        <v>-5.0819546892500087</v>
      </c>
      <c r="AK165" s="132">
        <f t="shared" si="802"/>
        <v>-4.7900327099666749</v>
      </c>
      <c r="AL165" s="132">
        <f t="shared" si="802"/>
        <v>-5.0980001274742603</v>
      </c>
      <c r="AM165" s="132">
        <f t="shared" si="802"/>
        <v>-6.4181649604295927</v>
      </c>
      <c r="AN165" s="123"/>
      <c r="AO165" s="83">
        <f t="shared" si="764"/>
        <v>-65.996641481035269</v>
      </c>
      <c r="AP165" s="83">
        <f t="shared" si="765"/>
        <v>-88.584918094132547</v>
      </c>
      <c r="AQ165" s="83">
        <f t="shared" ref="AQ165:AQ166" si="803">SUM(AB165:AM165)</f>
        <v>-68.239824855436055</v>
      </c>
      <c r="AR165" s="124"/>
    </row>
    <row r="166" spans="1:44" s="64" customFormat="1" ht="13.2" hidden="1" outlineLevel="1">
      <c r="A166" s="147" t="s">
        <v>178</v>
      </c>
      <c r="B166" s="126" t="s">
        <v>161</v>
      </c>
      <c r="C166" s="82"/>
      <c r="D166" s="132">
        <f>D163+D165</f>
        <v>46.098660714285757</v>
      </c>
      <c r="E166" s="132">
        <f t="shared" ref="E166:AM166" si="804">E163+E165</f>
        <v>43.005327380952416</v>
      </c>
      <c r="F166" s="132">
        <f t="shared" si="804"/>
        <v>42.984555555555538</v>
      </c>
      <c r="G166" s="132">
        <f t="shared" si="804"/>
        <v>43.07409708994706</v>
      </c>
      <c r="H166" s="132">
        <f t="shared" si="804"/>
        <v>43.347858474426815</v>
      </c>
      <c r="I166" s="132">
        <f t="shared" si="804"/>
        <v>43.712297671369782</v>
      </c>
      <c r="J166" s="132">
        <f t="shared" si="804"/>
        <v>44.273518582564144</v>
      </c>
      <c r="K166" s="132">
        <f t="shared" si="804"/>
        <v>44.906253337774189</v>
      </c>
      <c r="L166" s="132">
        <f t="shared" si="804"/>
        <v>45.751937870121978</v>
      </c>
      <c r="M166" s="132">
        <f t="shared" si="804"/>
        <v>46.650172005075078</v>
      </c>
      <c r="N166" s="132">
        <f t="shared" si="804"/>
        <v>47.781200971381395</v>
      </c>
      <c r="O166" s="132">
        <f t="shared" si="804"/>
        <v>53.433000818720288</v>
      </c>
      <c r="P166" s="132">
        <f t="shared" si="804"/>
        <v>54.435723576258582</v>
      </c>
      <c r="Q166" s="132">
        <f t="shared" si="804"/>
        <v>55.260437435675385</v>
      </c>
      <c r="R166" s="132">
        <f t="shared" si="804"/>
        <v>60.626343183250704</v>
      </c>
      <c r="S166" s="132">
        <f t="shared" si="804"/>
        <v>61.145045497439376</v>
      </c>
      <c r="T166" s="132">
        <f t="shared" si="804"/>
        <v>61.518006943063163</v>
      </c>
      <c r="U166" s="132">
        <f t="shared" si="804"/>
        <v>61.975032863740537</v>
      </c>
      <c r="V166" s="132">
        <f t="shared" si="804"/>
        <v>62.29042967542037</v>
      </c>
      <c r="W166" s="132">
        <f t="shared" si="804"/>
        <v>62.693728604416741</v>
      </c>
      <c r="X166" s="132">
        <f t="shared" si="804"/>
        <v>62.958980223861055</v>
      </c>
      <c r="Y166" s="132">
        <f t="shared" si="804"/>
        <v>63.315476973437612</v>
      </c>
      <c r="Z166" s="132">
        <f t="shared" si="804"/>
        <v>59.049802318065645</v>
      </c>
      <c r="AA166" s="132">
        <f t="shared" si="804"/>
        <v>56.660434123992246</v>
      </c>
      <c r="AB166" s="132">
        <f t="shared" si="804"/>
        <v>54.430357142857204</v>
      </c>
      <c r="AC166" s="132">
        <f t="shared" si="804"/>
        <v>50.757023809523751</v>
      </c>
      <c r="AD166" s="132">
        <f t="shared" si="804"/>
        <v>47.328579365079335</v>
      </c>
      <c r="AE166" s="132">
        <f t="shared" si="804"/>
        <v>44.128697883597809</v>
      </c>
      <c r="AF166" s="132">
        <f t="shared" si="804"/>
        <v>41.142141834215103</v>
      </c>
      <c r="AG166" s="132">
        <f t="shared" si="804"/>
        <v>42.841933762149061</v>
      </c>
      <c r="AH166" s="132">
        <f t="shared" si="804"/>
        <v>44.537334799649265</v>
      </c>
      <c r="AI166" s="132">
        <f t="shared" si="804"/>
        <v>41.521304146339411</v>
      </c>
      <c r="AJ166" s="132">
        <f t="shared" si="804"/>
        <v>38.706342203250045</v>
      </c>
      <c r="AK166" s="132">
        <f t="shared" si="804"/>
        <v>36.079044389700023</v>
      </c>
      <c r="AL166" s="132">
        <f t="shared" si="804"/>
        <v>38.114144004411195</v>
      </c>
      <c r="AM166" s="132">
        <f t="shared" si="804"/>
        <v>50.397413215294861</v>
      </c>
      <c r="AN166" s="123"/>
      <c r="AO166" s="83">
        <f t="shared" si="764"/>
        <v>545.01888047217449</v>
      </c>
      <c r="AP166" s="83">
        <f t="shared" si="765"/>
        <v>721.92944141862142</v>
      </c>
      <c r="AQ166" s="83">
        <f t="shared" si="803"/>
        <v>529.98431655606691</v>
      </c>
      <c r="AR166" s="124"/>
    </row>
    <row r="167" spans="1:44" hidden="1" outlineLevel="1">
      <c r="A167" s="146" t="s">
        <v>153</v>
      </c>
      <c r="AN167" s="60"/>
    </row>
    <row r="168" spans="1:44" hidden="1" outlineLevel="1">
      <c r="A168" s="145" t="s">
        <v>190</v>
      </c>
    </row>
    <row r="169" spans="1:44" s="64" customFormat="1" ht="13.2" hidden="1" outlineLevel="1">
      <c r="A169" s="147" t="s">
        <v>217</v>
      </c>
      <c r="B169" s="122" t="s">
        <v>158</v>
      </c>
      <c r="C169" s="125">
        <v>9</v>
      </c>
      <c r="D169" s="89">
        <v>9</v>
      </c>
      <c r="E169" s="89">
        <v>9</v>
      </c>
      <c r="F169" s="89">
        <v>10</v>
      </c>
      <c r="G169" s="89">
        <v>10</v>
      </c>
      <c r="H169" s="89">
        <v>11</v>
      </c>
      <c r="I169" s="89">
        <v>11</v>
      </c>
      <c r="J169" s="89">
        <v>12</v>
      </c>
      <c r="K169" s="89">
        <v>12</v>
      </c>
      <c r="L169" s="89">
        <v>13</v>
      </c>
      <c r="M169" s="89">
        <v>13</v>
      </c>
      <c r="N169" s="89">
        <v>14</v>
      </c>
      <c r="O169" s="174">
        <v>15</v>
      </c>
      <c r="P169" s="89">
        <v>15</v>
      </c>
      <c r="Q169" s="89">
        <v>16</v>
      </c>
      <c r="R169" s="89">
        <v>17</v>
      </c>
      <c r="S169" s="89">
        <v>17</v>
      </c>
      <c r="T169" s="89">
        <v>18</v>
      </c>
      <c r="U169" s="89">
        <v>18</v>
      </c>
      <c r="V169" s="89">
        <v>19</v>
      </c>
      <c r="W169" s="89">
        <v>19</v>
      </c>
      <c r="X169" s="89">
        <v>20</v>
      </c>
      <c r="Y169" s="89">
        <v>20</v>
      </c>
      <c r="Z169" s="89">
        <v>20</v>
      </c>
      <c r="AA169" s="174">
        <v>20</v>
      </c>
      <c r="AB169" s="174">
        <v>20</v>
      </c>
      <c r="AC169" s="174">
        <v>20</v>
      </c>
      <c r="AD169" s="174">
        <v>20</v>
      </c>
      <c r="AE169" s="174">
        <v>20</v>
      </c>
      <c r="AF169" s="174">
        <v>20</v>
      </c>
      <c r="AG169" s="174">
        <v>21</v>
      </c>
      <c r="AH169" s="174">
        <v>21</v>
      </c>
      <c r="AI169" s="174">
        <v>21</v>
      </c>
      <c r="AJ169" s="174">
        <v>21</v>
      </c>
      <c r="AK169" s="174">
        <v>21</v>
      </c>
      <c r="AL169" s="174">
        <v>22</v>
      </c>
      <c r="AM169" s="174">
        <v>22</v>
      </c>
      <c r="AN169" s="123"/>
      <c r="AO169" s="83">
        <f>O169</f>
        <v>15</v>
      </c>
      <c r="AP169" s="83">
        <f>AA169</f>
        <v>20</v>
      </c>
      <c r="AQ169" s="83">
        <f>AM169</f>
        <v>22</v>
      </c>
    </row>
    <row r="170" spans="1:44" s="64" customFormat="1" ht="13.2" hidden="1" outlineLevel="1">
      <c r="A170" s="147" t="s">
        <v>216</v>
      </c>
      <c r="B170" s="122" t="s">
        <v>158</v>
      </c>
      <c r="C170" s="82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23"/>
      <c r="AO170" s="83">
        <f>O170</f>
        <v>0</v>
      </c>
      <c r="AP170" s="83">
        <f>AA170</f>
        <v>0</v>
      </c>
      <c r="AQ170" s="83">
        <f>AM170</f>
        <v>0</v>
      </c>
    </row>
    <row r="171" spans="1:44" s="64" customFormat="1" ht="13.2" hidden="1" outlineLevel="1">
      <c r="A171" s="147" t="s">
        <v>209</v>
      </c>
      <c r="B171" s="122" t="s">
        <v>158</v>
      </c>
      <c r="C171" s="82"/>
      <c r="D171" s="89">
        <f>D169-C169</f>
        <v>0</v>
      </c>
      <c r="E171" s="89">
        <f t="shared" ref="E171:AM171" si="805">E169-D169</f>
        <v>0</v>
      </c>
      <c r="F171" s="89">
        <f t="shared" si="805"/>
        <v>1</v>
      </c>
      <c r="G171" s="89">
        <f t="shared" si="805"/>
        <v>0</v>
      </c>
      <c r="H171" s="89">
        <f t="shared" si="805"/>
        <v>1</v>
      </c>
      <c r="I171" s="89">
        <f t="shared" si="805"/>
        <v>0</v>
      </c>
      <c r="J171" s="89">
        <f t="shared" si="805"/>
        <v>1</v>
      </c>
      <c r="K171" s="89">
        <f t="shared" si="805"/>
        <v>0</v>
      </c>
      <c r="L171" s="89">
        <f t="shared" si="805"/>
        <v>1</v>
      </c>
      <c r="M171" s="89">
        <f t="shared" si="805"/>
        <v>0</v>
      </c>
      <c r="N171" s="89">
        <f t="shared" si="805"/>
        <v>1</v>
      </c>
      <c r="O171" s="89">
        <f t="shared" si="805"/>
        <v>1</v>
      </c>
      <c r="P171" s="89">
        <f>P169-O169</f>
        <v>0</v>
      </c>
      <c r="Q171" s="89">
        <f t="shared" si="805"/>
        <v>1</v>
      </c>
      <c r="R171" s="89">
        <f t="shared" si="805"/>
        <v>1</v>
      </c>
      <c r="S171" s="89">
        <f t="shared" si="805"/>
        <v>0</v>
      </c>
      <c r="T171" s="89">
        <f t="shared" si="805"/>
        <v>1</v>
      </c>
      <c r="U171" s="89">
        <f t="shared" si="805"/>
        <v>0</v>
      </c>
      <c r="V171" s="89">
        <f t="shared" si="805"/>
        <v>1</v>
      </c>
      <c r="W171" s="89">
        <f t="shared" si="805"/>
        <v>0</v>
      </c>
      <c r="X171" s="89">
        <f t="shared" si="805"/>
        <v>1</v>
      </c>
      <c r="Y171" s="89">
        <f t="shared" si="805"/>
        <v>0</v>
      </c>
      <c r="Z171" s="89">
        <f t="shared" si="805"/>
        <v>0</v>
      </c>
      <c r="AA171" s="89">
        <f t="shared" si="805"/>
        <v>0</v>
      </c>
      <c r="AB171" s="89">
        <f t="shared" si="805"/>
        <v>0</v>
      </c>
      <c r="AC171" s="89">
        <f t="shared" si="805"/>
        <v>0</v>
      </c>
      <c r="AD171" s="89">
        <f>AD169-AC169</f>
        <v>0</v>
      </c>
      <c r="AE171" s="89">
        <f t="shared" si="805"/>
        <v>0</v>
      </c>
      <c r="AF171" s="89">
        <f t="shared" si="805"/>
        <v>0</v>
      </c>
      <c r="AG171" s="89">
        <f t="shared" si="805"/>
        <v>1</v>
      </c>
      <c r="AH171" s="89">
        <f t="shared" si="805"/>
        <v>0</v>
      </c>
      <c r="AI171" s="89">
        <f t="shared" si="805"/>
        <v>0</v>
      </c>
      <c r="AJ171" s="89">
        <f t="shared" si="805"/>
        <v>0</v>
      </c>
      <c r="AK171" s="89">
        <f t="shared" si="805"/>
        <v>0</v>
      </c>
      <c r="AL171" s="89">
        <f t="shared" si="805"/>
        <v>1</v>
      </c>
      <c r="AM171" s="89">
        <f t="shared" si="805"/>
        <v>0</v>
      </c>
      <c r="AN171" s="123"/>
      <c r="AO171" s="83">
        <f>SUM(D171:O171)</f>
        <v>6</v>
      </c>
      <c r="AP171" s="83">
        <f>SUM(P171:AA171)</f>
        <v>5</v>
      </c>
      <c r="AQ171" s="83">
        <f>SUM(AB171:AM171)</f>
        <v>2</v>
      </c>
    </row>
    <row r="172" spans="1:44" s="64" customFormat="1" ht="13.2" hidden="1" outlineLevel="1">
      <c r="A172" s="147" t="s">
        <v>219</v>
      </c>
      <c r="B172" s="126" t="s">
        <v>161</v>
      </c>
      <c r="C172" s="82"/>
      <c r="D172" s="125">
        <v>3555.5555555555557</v>
      </c>
      <c r="E172" s="125">
        <f>D172*(1+5%)</f>
        <v>3733.3333333333335</v>
      </c>
      <c r="F172" s="125">
        <f t="shared" ref="F172:O172" si="806">E172*(1+5%)</f>
        <v>3920.0000000000005</v>
      </c>
      <c r="G172" s="125">
        <f t="shared" si="806"/>
        <v>4116.0000000000009</v>
      </c>
      <c r="H172" s="125">
        <f t="shared" si="806"/>
        <v>4321.8000000000011</v>
      </c>
      <c r="I172" s="125">
        <f t="shared" si="806"/>
        <v>4537.8900000000012</v>
      </c>
      <c r="J172" s="125">
        <f t="shared" si="806"/>
        <v>4764.7845000000016</v>
      </c>
      <c r="K172" s="125">
        <f t="shared" si="806"/>
        <v>5003.0237250000018</v>
      </c>
      <c r="L172" s="125">
        <f t="shared" si="806"/>
        <v>5253.174911250002</v>
      </c>
      <c r="M172" s="125">
        <f t="shared" si="806"/>
        <v>5515.8336568125023</v>
      </c>
      <c r="N172" s="125">
        <f t="shared" si="806"/>
        <v>5791.6253396531274</v>
      </c>
      <c r="O172" s="125">
        <f t="shared" si="806"/>
        <v>6081.2066066357838</v>
      </c>
      <c r="P172" s="125">
        <f>O172</f>
        <v>6081.2066066357838</v>
      </c>
      <c r="Q172" s="125">
        <f t="shared" ref="Q172:AM172" si="807">P172</f>
        <v>6081.2066066357838</v>
      </c>
      <c r="R172" s="125">
        <f t="shared" si="807"/>
        <v>6081.2066066357838</v>
      </c>
      <c r="S172" s="125">
        <f t="shared" si="807"/>
        <v>6081.2066066357838</v>
      </c>
      <c r="T172" s="125">
        <f t="shared" si="807"/>
        <v>6081.2066066357838</v>
      </c>
      <c r="U172" s="125">
        <f t="shared" si="807"/>
        <v>6081.2066066357838</v>
      </c>
      <c r="V172" s="125">
        <f t="shared" si="807"/>
        <v>6081.2066066357838</v>
      </c>
      <c r="W172" s="125">
        <f t="shared" si="807"/>
        <v>6081.2066066357838</v>
      </c>
      <c r="X172" s="125">
        <f t="shared" si="807"/>
        <v>6081.2066066357838</v>
      </c>
      <c r="Y172" s="125">
        <f t="shared" si="807"/>
        <v>6081.2066066357838</v>
      </c>
      <c r="Z172" s="125">
        <f t="shared" si="807"/>
        <v>6081.2066066357838</v>
      </c>
      <c r="AA172" s="125">
        <f t="shared" si="807"/>
        <v>6081.2066066357838</v>
      </c>
      <c r="AB172" s="125">
        <f t="shared" si="807"/>
        <v>6081.2066066357838</v>
      </c>
      <c r="AC172" s="125">
        <f t="shared" si="807"/>
        <v>6081.2066066357838</v>
      </c>
      <c r="AD172" s="125">
        <f t="shared" si="807"/>
        <v>6081.2066066357838</v>
      </c>
      <c r="AE172" s="125">
        <f t="shared" si="807"/>
        <v>6081.2066066357838</v>
      </c>
      <c r="AF172" s="125">
        <f t="shared" si="807"/>
        <v>6081.2066066357838</v>
      </c>
      <c r="AG172" s="125">
        <f t="shared" si="807"/>
        <v>6081.2066066357838</v>
      </c>
      <c r="AH172" s="125">
        <f t="shared" si="807"/>
        <v>6081.2066066357838</v>
      </c>
      <c r="AI172" s="125">
        <f t="shared" si="807"/>
        <v>6081.2066066357838</v>
      </c>
      <c r="AJ172" s="125">
        <f t="shared" si="807"/>
        <v>6081.2066066357838</v>
      </c>
      <c r="AK172" s="125">
        <f t="shared" si="807"/>
        <v>6081.2066066357838</v>
      </c>
      <c r="AL172" s="125">
        <f t="shared" si="807"/>
        <v>6081.2066066357838</v>
      </c>
      <c r="AM172" s="125">
        <f t="shared" si="807"/>
        <v>6081.2066066357838</v>
      </c>
      <c r="AN172" s="123"/>
      <c r="AO172" s="83">
        <f>AVERAGE(D172:O172)</f>
        <v>4716.185635686692</v>
      </c>
      <c r="AP172" s="83">
        <f>AVERAGE(P172:AA172)</f>
        <v>6081.2066066357829</v>
      </c>
      <c r="AQ172" s="83">
        <f>AVERAGE(AB172:AM172)</f>
        <v>6081.2066066357829</v>
      </c>
    </row>
    <row r="173" spans="1:44" s="64" customFormat="1" ht="13.2" hidden="1" outlineLevel="1">
      <c r="A173" s="147" t="s">
        <v>210</v>
      </c>
      <c r="B173" s="126" t="s">
        <v>161</v>
      </c>
      <c r="C173" s="82"/>
      <c r="D173" s="89">
        <f>D171*D172</f>
        <v>0</v>
      </c>
      <c r="E173" s="89">
        <f>E171*E172</f>
        <v>0</v>
      </c>
      <c r="F173" s="89">
        <f t="shared" ref="F173:AM173" si="808">F171*F172</f>
        <v>3920.0000000000005</v>
      </c>
      <c r="G173" s="89">
        <f t="shared" si="808"/>
        <v>0</v>
      </c>
      <c r="H173" s="89">
        <f t="shared" si="808"/>
        <v>4321.8000000000011</v>
      </c>
      <c r="I173" s="89">
        <f t="shared" si="808"/>
        <v>0</v>
      </c>
      <c r="J173" s="89">
        <f t="shared" si="808"/>
        <v>4764.7845000000016</v>
      </c>
      <c r="K173" s="89">
        <f t="shared" si="808"/>
        <v>0</v>
      </c>
      <c r="L173" s="89">
        <f t="shared" si="808"/>
        <v>5253.174911250002</v>
      </c>
      <c r="M173" s="89">
        <f t="shared" si="808"/>
        <v>0</v>
      </c>
      <c r="N173" s="89">
        <f t="shared" si="808"/>
        <v>5791.6253396531274</v>
      </c>
      <c r="O173" s="89">
        <f t="shared" si="808"/>
        <v>6081.2066066357838</v>
      </c>
      <c r="P173" s="89">
        <f t="shared" si="808"/>
        <v>0</v>
      </c>
      <c r="Q173" s="89">
        <f t="shared" si="808"/>
        <v>6081.2066066357838</v>
      </c>
      <c r="R173" s="89">
        <f t="shared" si="808"/>
        <v>6081.2066066357838</v>
      </c>
      <c r="S173" s="89">
        <f t="shared" si="808"/>
        <v>0</v>
      </c>
      <c r="T173" s="89">
        <f t="shared" si="808"/>
        <v>6081.2066066357838</v>
      </c>
      <c r="U173" s="89">
        <f t="shared" si="808"/>
        <v>0</v>
      </c>
      <c r="V173" s="89">
        <f t="shared" si="808"/>
        <v>6081.2066066357838</v>
      </c>
      <c r="W173" s="89">
        <f t="shared" si="808"/>
        <v>0</v>
      </c>
      <c r="X173" s="89">
        <f t="shared" si="808"/>
        <v>6081.2066066357838</v>
      </c>
      <c r="Y173" s="89">
        <f t="shared" si="808"/>
        <v>0</v>
      </c>
      <c r="Z173" s="89">
        <f t="shared" si="808"/>
        <v>0</v>
      </c>
      <c r="AA173" s="89">
        <f>AA171*AA172</f>
        <v>0</v>
      </c>
      <c r="AB173" s="89">
        <f t="shared" si="808"/>
        <v>0</v>
      </c>
      <c r="AC173" s="89">
        <f t="shared" si="808"/>
        <v>0</v>
      </c>
      <c r="AD173" s="89">
        <f t="shared" si="808"/>
        <v>0</v>
      </c>
      <c r="AE173" s="89">
        <f t="shared" si="808"/>
        <v>0</v>
      </c>
      <c r="AF173" s="89">
        <f t="shared" si="808"/>
        <v>0</v>
      </c>
      <c r="AG173" s="89">
        <f t="shared" si="808"/>
        <v>6081.2066066357838</v>
      </c>
      <c r="AH173" s="89">
        <f t="shared" si="808"/>
        <v>0</v>
      </c>
      <c r="AI173" s="89">
        <f t="shared" si="808"/>
        <v>0</v>
      </c>
      <c r="AJ173" s="89">
        <f t="shared" si="808"/>
        <v>0</v>
      </c>
      <c r="AK173" s="89">
        <f t="shared" si="808"/>
        <v>0</v>
      </c>
      <c r="AL173" s="89">
        <f t="shared" si="808"/>
        <v>6081.2066066357838</v>
      </c>
      <c r="AM173" s="89">
        <f t="shared" si="808"/>
        <v>0</v>
      </c>
      <c r="AN173" s="123"/>
      <c r="AO173" s="83">
        <f>SUM(D173:O173)</f>
        <v>30132.591357538917</v>
      </c>
      <c r="AP173" s="83">
        <f>SUM(P173:AA173)</f>
        <v>30406.033033178919</v>
      </c>
      <c r="AQ173" s="83">
        <f>SUM(AB173:AM173)</f>
        <v>12162.413213271568</v>
      </c>
    </row>
    <row r="174" spans="1:44" s="64" customFormat="1" ht="13.2" hidden="1" outlineLevel="1">
      <c r="A174" s="147" t="s">
        <v>211</v>
      </c>
      <c r="B174" s="126" t="s">
        <v>161</v>
      </c>
      <c r="C174" s="82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G174" s="89"/>
      <c r="AH174" s="89"/>
      <c r="AI174" s="89"/>
      <c r="AJ174" s="89"/>
      <c r="AK174" s="89"/>
      <c r="AL174" s="89"/>
      <c r="AM174" s="89"/>
      <c r="AN174" s="123"/>
      <c r="AO174" s="83">
        <f>SUM(D174:O174)</f>
        <v>0</v>
      </c>
      <c r="AP174" s="83">
        <f>SUM(P174:AA174)</f>
        <v>0</v>
      </c>
      <c r="AQ174" s="83">
        <f>SUM(AB174:AM174)</f>
        <v>0</v>
      </c>
    </row>
    <row r="175" spans="1:44" s="130" customFormat="1" ht="13.2" hidden="1" outlineLevel="1">
      <c r="A175" s="147" t="s">
        <v>163</v>
      </c>
      <c r="B175" s="126" t="s">
        <v>164</v>
      </c>
      <c r="C175" s="127"/>
      <c r="D175" s="125">
        <v>15</v>
      </c>
      <c r="E175" s="125">
        <v>15</v>
      </c>
      <c r="F175" s="125">
        <v>15</v>
      </c>
      <c r="G175" s="125">
        <v>15</v>
      </c>
      <c r="H175" s="125">
        <v>15</v>
      </c>
      <c r="I175" s="125">
        <v>15</v>
      </c>
      <c r="J175" s="125">
        <v>15</v>
      </c>
      <c r="K175" s="125">
        <v>15</v>
      </c>
      <c r="L175" s="125">
        <v>15</v>
      </c>
      <c r="M175" s="125">
        <v>15</v>
      </c>
      <c r="N175" s="125">
        <v>15</v>
      </c>
      <c r="O175" s="125">
        <v>15</v>
      </c>
      <c r="P175" s="125">
        <v>15</v>
      </c>
      <c r="Q175" s="125">
        <v>15</v>
      </c>
      <c r="R175" s="125">
        <v>15</v>
      </c>
      <c r="S175" s="125">
        <v>15</v>
      </c>
      <c r="T175" s="125">
        <v>15</v>
      </c>
      <c r="U175" s="125">
        <v>15</v>
      </c>
      <c r="V175" s="125">
        <v>15</v>
      </c>
      <c r="W175" s="125">
        <v>15</v>
      </c>
      <c r="X175" s="125">
        <v>15</v>
      </c>
      <c r="Y175" s="125">
        <v>15</v>
      </c>
      <c r="Z175" s="125">
        <v>15</v>
      </c>
      <c r="AA175" s="125">
        <v>15</v>
      </c>
      <c r="AB175" s="125">
        <v>15</v>
      </c>
      <c r="AC175" s="125">
        <v>15</v>
      </c>
      <c r="AD175" s="125">
        <v>15</v>
      </c>
      <c r="AE175" s="125">
        <v>15</v>
      </c>
      <c r="AF175" s="125">
        <v>15</v>
      </c>
      <c r="AG175" s="125">
        <v>15</v>
      </c>
      <c r="AH175" s="125">
        <v>15</v>
      </c>
      <c r="AI175" s="125">
        <v>15</v>
      </c>
      <c r="AJ175" s="125">
        <v>15</v>
      </c>
      <c r="AK175" s="125">
        <v>15</v>
      </c>
      <c r="AL175" s="125">
        <v>15</v>
      </c>
      <c r="AM175" s="125">
        <v>15</v>
      </c>
      <c r="AN175" s="128"/>
      <c r="AO175" s="83">
        <f>AVERAGE(D175:O175)</f>
        <v>15</v>
      </c>
      <c r="AP175" s="83">
        <f>AVERAGE(P175:AA175)</f>
        <v>15</v>
      </c>
      <c r="AQ175" s="83">
        <f>AVERAGE(AB175:AM175)</f>
        <v>15</v>
      </c>
    </row>
    <row r="176" spans="1:44" s="64" customFormat="1" ht="13.2" hidden="1" outlineLevel="1">
      <c r="A176" s="147" t="s">
        <v>212</v>
      </c>
      <c r="B176" s="126" t="s">
        <v>161</v>
      </c>
      <c r="C176" s="82"/>
      <c r="D176" s="123">
        <f>C177/D175</f>
        <v>2133.3333333333335</v>
      </c>
      <c r="E176" s="123">
        <f>D177/E175</f>
        <v>1991.1111111111111</v>
      </c>
      <c r="F176" s="123">
        <f>E177/F175</f>
        <v>1858.3703703703707</v>
      </c>
      <c r="G176" s="123">
        <f>F177/G175</f>
        <v>1995.8123456790124</v>
      </c>
      <c r="H176" s="123">
        <f t="shared" ref="H176" si="809">G177/H175</f>
        <v>1862.7581893004115</v>
      </c>
      <c r="I176" s="123">
        <f t="shared" ref="I176" si="810">H177/I175</f>
        <v>2026.6943100137175</v>
      </c>
      <c r="J176" s="123">
        <f t="shared" ref="J176" si="811">I177/J175</f>
        <v>1891.5813560128031</v>
      </c>
      <c r="K176" s="123">
        <f t="shared" ref="K176" si="812">J177/K175</f>
        <v>2083.1282322786165</v>
      </c>
      <c r="L176" s="123">
        <f t="shared" ref="L176" si="813">K177/L175</f>
        <v>1944.2530167933753</v>
      </c>
      <c r="M176" s="123">
        <f t="shared" ref="M176" si="814">L177/M175</f>
        <v>2164.8478097571506</v>
      </c>
      <c r="N176" s="123">
        <f t="shared" ref="N176" si="815">M177/N175</f>
        <v>2020.5246224400071</v>
      </c>
      <c r="O176" s="123">
        <f t="shared" ref="O176" si="816">N177/O175</f>
        <v>2271.9313369208821</v>
      </c>
      <c r="P176" s="123">
        <f t="shared" ref="P176" si="817">O177/P175</f>
        <v>2525.8830215685421</v>
      </c>
      <c r="Q176" s="123">
        <f t="shared" ref="Q176" si="818">P177/Q175</f>
        <v>2357.4908201306389</v>
      </c>
      <c r="R176" s="123">
        <f t="shared" ref="R176" si="819">Q177/R175</f>
        <v>2605.7385392309816</v>
      </c>
      <c r="S176" s="123">
        <f t="shared" ref="S176" si="820">R177/S175</f>
        <v>2837.4364103913017</v>
      </c>
      <c r="T176" s="123">
        <f t="shared" ref="T176" si="821">S177/T175</f>
        <v>2648.2739830318815</v>
      </c>
      <c r="U176" s="123">
        <f t="shared" ref="U176" si="822">T177/U175</f>
        <v>2877.1361579388085</v>
      </c>
      <c r="V176" s="123">
        <f t="shared" ref="V176" si="823">U177/V175</f>
        <v>2685.3270807428876</v>
      </c>
      <c r="W176" s="123">
        <f t="shared" ref="W176" si="824">V177/W175</f>
        <v>2911.7190491357474</v>
      </c>
      <c r="X176" s="123">
        <f t="shared" ref="X176" si="825">W177/X175</f>
        <v>2717.6044458600309</v>
      </c>
      <c r="Y176" s="123">
        <f t="shared" ref="Y176" si="826">X177/Y175</f>
        <v>2941.8445899117482</v>
      </c>
      <c r="Z176" s="123">
        <f t="shared" ref="Z176" si="827">Y177/Z175</f>
        <v>2745.7216172509648</v>
      </c>
      <c r="AA176" s="123">
        <f t="shared" ref="AA176" si="828">Z177/AA175</f>
        <v>2562.6735094342339</v>
      </c>
      <c r="AB176" s="123">
        <f t="shared" ref="AB176" si="829">AA177/AB175</f>
        <v>2533.3333333333335</v>
      </c>
      <c r="AC176" s="123">
        <f t="shared" ref="AC176" si="830">AB177/AC175</f>
        <v>2364.4444444444443</v>
      </c>
      <c r="AD176" s="123">
        <f t="shared" ref="AD176" si="831">AC177/AD175</f>
        <v>2206.8148148148148</v>
      </c>
      <c r="AE176" s="123">
        <f t="shared" ref="AE176" si="832">AD177/AE175</f>
        <v>2059.6938271604936</v>
      </c>
      <c r="AF176" s="123">
        <f t="shared" ref="AF176" si="833">AE177/AF175</f>
        <v>1922.3809053497941</v>
      </c>
      <c r="AG176" s="123">
        <f t="shared" ref="AG176" si="834">AF177/AG175</f>
        <v>1794.2221783264747</v>
      </c>
      <c r="AH176" s="123">
        <f t="shared" ref="AH176" si="835">AG177/AH175</f>
        <v>2080.021140213762</v>
      </c>
      <c r="AI176" s="123">
        <f t="shared" ref="AI176" si="836">AH177/AI175</f>
        <v>1941.353064199511</v>
      </c>
      <c r="AJ176" s="123">
        <f t="shared" ref="AJ176" si="837">AI177/AJ175</f>
        <v>1811.9295265862104</v>
      </c>
      <c r="AK176" s="123">
        <f t="shared" ref="AK176" si="838">AJ177/AK175</f>
        <v>1691.1342248137964</v>
      </c>
      <c r="AL176" s="123">
        <f t="shared" ref="AL176" si="839">AK177/AL175</f>
        <v>1578.3919431595434</v>
      </c>
      <c r="AM176" s="123">
        <f t="shared" ref="AM176" si="840">AL177/AM175</f>
        <v>1878.579587391293</v>
      </c>
      <c r="AN176" s="123"/>
      <c r="AO176" s="83">
        <f>SUM(D176:O176)</f>
        <v>24244.346034010792</v>
      </c>
      <c r="AP176" s="83">
        <f>SUM(P176:AA176)</f>
        <v>32416.849224627764</v>
      </c>
      <c r="AQ176" s="83">
        <f>SUM(AB176:AM176)</f>
        <v>23862.298989793464</v>
      </c>
    </row>
    <row r="177" spans="1:44" s="86" customFormat="1" ht="13.2" hidden="1" outlineLevel="1">
      <c r="A177" s="147" t="s">
        <v>213</v>
      </c>
      <c r="B177" s="126" t="s">
        <v>161</v>
      </c>
      <c r="C177" s="125">
        <v>32000</v>
      </c>
      <c r="D177" s="132">
        <f>C177+D173-D176+D174</f>
        <v>29866.666666666668</v>
      </c>
      <c r="E177" s="132">
        <f>D177+E173-E176+E174</f>
        <v>27875.555555555558</v>
      </c>
      <c r="F177" s="132">
        <f t="shared" ref="F177" si="841">E177+F173-F176+F174</f>
        <v>29937.185185185186</v>
      </c>
      <c r="G177" s="132">
        <f t="shared" ref="G177" si="842">F177+G173-G176+G174</f>
        <v>27941.372839506173</v>
      </c>
      <c r="H177" s="132">
        <f t="shared" ref="H177" si="843">G177+H173-H176+H174</f>
        <v>30400.414650205763</v>
      </c>
      <c r="I177" s="132">
        <f t="shared" ref="I177" si="844">H177+I173-I176+I174</f>
        <v>28373.720340192045</v>
      </c>
      <c r="J177" s="132">
        <f t="shared" ref="J177" si="845">I177+J173-J176+J174</f>
        <v>31246.923484179246</v>
      </c>
      <c r="K177" s="132">
        <f t="shared" ref="K177" si="846">J177+K173-K176+K174</f>
        <v>29163.795251900629</v>
      </c>
      <c r="L177" s="132">
        <f t="shared" ref="L177" si="847">K177+L173-L176+L174</f>
        <v>32472.717146357256</v>
      </c>
      <c r="M177" s="132">
        <f t="shared" ref="M177" si="848">L177+M173-M176+M174</f>
        <v>30307.869336600106</v>
      </c>
      <c r="N177" s="132">
        <f t="shared" ref="N177" si="849">M177+N173-N176+N174</f>
        <v>34078.970053813231</v>
      </c>
      <c r="O177" s="175">
        <f t="shared" ref="O177" si="850">N177+O173-O176+O174</f>
        <v>37888.245323528128</v>
      </c>
      <c r="P177" s="132">
        <f t="shared" ref="P177" si="851">O177+P173-P176+P174</f>
        <v>35362.362301959583</v>
      </c>
      <c r="Q177" s="132">
        <f t="shared" ref="Q177" si="852">P177+Q173-Q176+Q174</f>
        <v>39086.078088464725</v>
      </c>
      <c r="R177" s="132">
        <f t="shared" ref="R177" si="853">Q177+R173-R176+R174</f>
        <v>42561.546155869524</v>
      </c>
      <c r="S177" s="132">
        <f t="shared" ref="S177" si="854">R177+S173-S176+S174</f>
        <v>39724.109745478221</v>
      </c>
      <c r="T177" s="132">
        <f t="shared" ref="T177" si="855">S177+T173-T176+T174</f>
        <v>43157.042369082126</v>
      </c>
      <c r="U177" s="132">
        <f t="shared" ref="U177" si="856">T177+U173-U176+U174</f>
        <v>40279.906211143316</v>
      </c>
      <c r="V177" s="132">
        <f t="shared" ref="V177" si="857">U177+V173-V176+V174</f>
        <v>43675.785737036211</v>
      </c>
      <c r="W177" s="132">
        <f t="shared" ref="W177" si="858">V177+W173-W176+W174</f>
        <v>40764.066687900464</v>
      </c>
      <c r="X177" s="132">
        <f t="shared" ref="X177" si="859">W177+X173-X176+X174</f>
        <v>44127.668848676221</v>
      </c>
      <c r="Y177" s="132">
        <f t="shared" ref="Y177" si="860">X177+Y173-Y176+Y174</f>
        <v>41185.824258764471</v>
      </c>
      <c r="Z177" s="132">
        <f t="shared" ref="Z177" si="861">Y177+Z173-Z176+Z174</f>
        <v>38440.102641513506</v>
      </c>
      <c r="AA177" s="175">
        <v>38000</v>
      </c>
      <c r="AB177" s="132">
        <f t="shared" ref="AB177" si="862">AA177+AB173-AB176+AB174</f>
        <v>35466.666666666664</v>
      </c>
      <c r="AC177" s="132">
        <f t="shared" ref="AC177" si="863">AB177+AC173-AC176+AC174</f>
        <v>33102.222222222219</v>
      </c>
      <c r="AD177" s="132">
        <f t="shared" ref="AD177" si="864">AC177+AD173-AD176+AD174</f>
        <v>30895.407407407405</v>
      </c>
      <c r="AE177" s="132">
        <f t="shared" ref="AE177" si="865">AD177+AE173-AE176+AE174</f>
        <v>28835.713580246913</v>
      </c>
      <c r="AF177" s="132">
        <f t="shared" ref="AF177" si="866">AE177+AF173-AF176+AF174</f>
        <v>26913.332674897119</v>
      </c>
      <c r="AG177" s="132">
        <f t="shared" ref="AG177" si="867">AF177+AG173-AG176+AG174</f>
        <v>31200.317103206427</v>
      </c>
      <c r="AH177" s="132">
        <f t="shared" ref="AH177" si="868">AG177+AH173-AH176+AH174</f>
        <v>29120.295962992666</v>
      </c>
      <c r="AI177" s="132">
        <f t="shared" ref="AI177" si="869">AH177+AI173-AI176+AI174</f>
        <v>27178.942898793157</v>
      </c>
      <c r="AJ177" s="132">
        <f t="shared" ref="AJ177" si="870">AI177+AJ173-AJ176+AJ174</f>
        <v>25367.013372206948</v>
      </c>
      <c r="AK177" s="132">
        <f t="shared" ref="AK177" si="871">AJ177+AK173-AK176+AK174</f>
        <v>23675.879147393152</v>
      </c>
      <c r="AL177" s="132">
        <f t="shared" ref="AL177" si="872">AK177+AL173-AL176+AL174</f>
        <v>28178.693810869394</v>
      </c>
      <c r="AM177" s="175">
        <v>40000</v>
      </c>
      <c r="AN177" s="84"/>
      <c r="AO177" s="83">
        <f>O177</f>
        <v>37888.245323528128</v>
      </c>
      <c r="AP177" s="83">
        <f>AA177</f>
        <v>38000</v>
      </c>
      <c r="AQ177" s="83">
        <f>AM177</f>
        <v>40000</v>
      </c>
    </row>
    <row r="178" spans="1:44" s="64" customFormat="1" ht="13.2" hidden="1" outlineLevel="1">
      <c r="A178" s="147" t="s">
        <v>170</v>
      </c>
      <c r="B178" s="126" t="s">
        <v>168</v>
      </c>
      <c r="C178" s="82"/>
      <c r="D178" s="133">
        <v>0.14000000000000001</v>
      </c>
      <c r="E178" s="133">
        <v>0.14000000000000001</v>
      </c>
      <c r="F178" s="133">
        <v>0.14000000000000001</v>
      </c>
      <c r="G178" s="133">
        <v>0.14000000000000001</v>
      </c>
      <c r="H178" s="133">
        <v>0.14000000000000001</v>
      </c>
      <c r="I178" s="133">
        <v>0.14000000000000001</v>
      </c>
      <c r="J178" s="133">
        <v>0.14000000000000001</v>
      </c>
      <c r="K178" s="133">
        <v>0.14000000000000001</v>
      </c>
      <c r="L178" s="133">
        <v>0.14000000000000001</v>
      </c>
      <c r="M178" s="133">
        <v>0.14000000000000001</v>
      </c>
      <c r="N178" s="133">
        <v>0.14000000000000001</v>
      </c>
      <c r="O178" s="133">
        <v>0.14000000000000001</v>
      </c>
      <c r="P178" s="133">
        <v>0.14000000000000001</v>
      </c>
      <c r="Q178" s="133">
        <v>0.14000000000000001</v>
      </c>
      <c r="R178" s="133">
        <v>0.14000000000000001</v>
      </c>
      <c r="S178" s="133">
        <v>0.14000000000000001</v>
      </c>
      <c r="T178" s="133">
        <v>0.14000000000000001</v>
      </c>
      <c r="U178" s="133">
        <v>0.14000000000000001</v>
      </c>
      <c r="V178" s="133">
        <v>0.14000000000000001</v>
      </c>
      <c r="W178" s="133">
        <v>0.14000000000000001</v>
      </c>
      <c r="X178" s="133">
        <v>0.14000000000000001</v>
      </c>
      <c r="Y178" s="133">
        <v>0.14000000000000001</v>
      </c>
      <c r="Z178" s="133">
        <v>0.14000000000000001</v>
      </c>
      <c r="AA178" s="133">
        <v>0.14000000000000001</v>
      </c>
      <c r="AB178" s="133">
        <v>0.14000000000000001</v>
      </c>
      <c r="AC178" s="133">
        <v>0.14000000000000001</v>
      </c>
      <c r="AD178" s="133">
        <v>0.14000000000000001</v>
      </c>
      <c r="AE178" s="133">
        <v>0.14000000000000001</v>
      </c>
      <c r="AF178" s="133">
        <v>0.14000000000000001</v>
      </c>
      <c r="AG178" s="133">
        <v>0.14000000000000001</v>
      </c>
      <c r="AH178" s="133">
        <v>0.14000000000000001</v>
      </c>
      <c r="AI178" s="133">
        <v>0.14000000000000001</v>
      </c>
      <c r="AJ178" s="133">
        <v>0.14000000000000001</v>
      </c>
      <c r="AK178" s="133">
        <v>0.14000000000000001</v>
      </c>
      <c r="AL178" s="133">
        <v>0.14000000000000001</v>
      </c>
      <c r="AM178" s="133">
        <v>0.14000000000000001</v>
      </c>
      <c r="AN178" s="123"/>
      <c r="AO178" s="135">
        <f>AVERAGE(D178:O178)</f>
        <v>0.14000000000000004</v>
      </c>
      <c r="AP178" s="135">
        <f>AVERAGE(P178:AA178)</f>
        <v>0.14000000000000004</v>
      </c>
      <c r="AQ178" s="135">
        <f>AVERAGE(AB178:AM178)</f>
        <v>0.14000000000000004</v>
      </c>
    </row>
    <row r="179" spans="1:44" s="64" customFormat="1" ht="13.2" hidden="1" outlineLevel="1">
      <c r="A179" s="147" t="s">
        <v>171</v>
      </c>
      <c r="B179" s="126" t="s">
        <v>168</v>
      </c>
      <c r="C179" s="82"/>
      <c r="D179" s="133">
        <v>0.16</v>
      </c>
      <c r="E179" s="133">
        <v>0.16</v>
      </c>
      <c r="F179" s="133">
        <v>0.16</v>
      </c>
      <c r="G179" s="133">
        <v>0.16</v>
      </c>
      <c r="H179" s="133">
        <v>0.16</v>
      </c>
      <c r="I179" s="133">
        <v>0.16</v>
      </c>
      <c r="J179" s="133">
        <v>0.16</v>
      </c>
      <c r="K179" s="133">
        <v>0.16</v>
      </c>
      <c r="L179" s="133">
        <v>0.16</v>
      </c>
      <c r="M179" s="133">
        <v>0.16</v>
      </c>
      <c r="N179" s="133">
        <v>0.16</v>
      </c>
      <c r="O179" s="133">
        <v>0.16</v>
      </c>
      <c r="P179" s="133">
        <v>0.16</v>
      </c>
      <c r="Q179" s="133">
        <v>0.16</v>
      </c>
      <c r="R179" s="133">
        <v>0.16</v>
      </c>
      <c r="S179" s="133">
        <v>0.16</v>
      </c>
      <c r="T179" s="133">
        <v>0.16</v>
      </c>
      <c r="U179" s="133">
        <v>0.16</v>
      </c>
      <c r="V179" s="133">
        <v>0.16</v>
      </c>
      <c r="W179" s="133">
        <v>0.16</v>
      </c>
      <c r="X179" s="133">
        <v>0.16</v>
      </c>
      <c r="Y179" s="133">
        <v>0.16</v>
      </c>
      <c r="Z179" s="133">
        <v>0.16</v>
      </c>
      <c r="AA179" s="133">
        <v>0.16</v>
      </c>
      <c r="AB179" s="133">
        <v>0.16</v>
      </c>
      <c r="AC179" s="133">
        <v>0.16</v>
      </c>
      <c r="AD179" s="133">
        <v>0.16</v>
      </c>
      <c r="AE179" s="133">
        <v>0.16</v>
      </c>
      <c r="AF179" s="133">
        <v>0.16</v>
      </c>
      <c r="AG179" s="133">
        <v>0.16</v>
      </c>
      <c r="AH179" s="133">
        <v>0.16</v>
      </c>
      <c r="AI179" s="133">
        <v>0.16</v>
      </c>
      <c r="AJ179" s="133">
        <v>0.16</v>
      </c>
      <c r="AK179" s="133">
        <v>0.16</v>
      </c>
      <c r="AL179" s="133">
        <v>0.16</v>
      </c>
      <c r="AM179" s="133">
        <v>0.16</v>
      </c>
      <c r="AN179" s="123"/>
      <c r="AO179" s="135">
        <f>AVERAGE(D179:O179)</f>
        <v>0.15999999999999998</v>
      </c>
      <c r="AP179" s="135">
        <f>AVERAGE(P179:AA179)</f>
        <v>0.15999999999999998</v>
      </c>
      <c r="AQ179" s="135">
        <f>AVERAGE(AB179:AM179)</f>
        <v>0.15999999999999998</v>
      </c>
    </row>
    <row r="180" spans="1:44" s="64" customFormat="1" ht="13.2" hidden="1" outlineLevel="1">
      <c r="A180" s="147" t="s">
        <v>214</v>
      </c>
      <c r="B180" s="126" t="s">
        <v>161</v>
      </c>
      <c r="C180" s="82"/>
      <c r="D180" s="132">
        <f t="shared" ref="D180:AM180" si="873">-(C177+D177)/2*D178/12</f>
        <v>-360.88888888888891</v>
      </c>
      <c r="E180" s="132">
        <f t="shared" si="873"/>
        <v>-336.82962962962966</v>
      </c>
      <c r="F180" s="132">
        <f t="shared" si="873"/>
        <v>-337.24098765432103</v>
      </c>
      <c r="G180" s="132">
        <f t="shared" si="873"/>
        <v>-337.62492181069962</v>
      </c>
      <c r="H180" s="132">
        <f t="shared" si="873"/>
        <v>-340.32709368998627</v>
      </c>
      <c r="I180" s="132">
        <f t="shared" si="873"/>
        <v>-342.84912077732059</v>
      </c>
      <c r="J180" s="132">
        <f t="shared" si="873"/>
        <v>-347.78708897549922</v>
      </c>
      <c r="K180" s="132">
        <f t="shared" si="873"/>
        <v>-352.39585929379928</v>
      </c>
      <c r="L180" s="132">
        <f t="shared" si="873"/>
        <v>-359.54632232317095</v>
      </c>
      <c r="M180" s="132">
        <f t="shared" si="873"/>
        <v>-366.22008781725134</v>
      </c>
      <c r="N180" s="132">
        <f t="shared" si="873"/>
        <v>-375.58989644407785</v>
      </c>
      <c r="O180" s="132">
        <f t="shared" si="873"/>
        <v>-419.80875636782463</v>
      </c>
      <c r="P180" s="132">
        <f t="shared" si="873"/>
        <v>-427.29521114867839</v>
      </c>
      <c r="Q180" s="132">
        <f t="shared" si="873"/>
        <v>-434.28256894414181</v>
      </c>
      <c r="R180" s="132">
        <f t="shared" si="873"/>
        <v>-476.27780809194979</v>
      </c>
      <c r="S180" s="132">
        <f t="shared" si="873"/>
        <v>-479.9996594245286</v>
      </c>
      <c r="T180" s="132">
        <f t="shared" si="873"/>
        <v>-483.47338733493535</v>
      </c>
      <c r="U180" s="132">
        <f t="shared" si="873"/>
        <v>-486.71553338464838</v>
      </c>
      <c r="V180" s="132">
        <f t="shared" si="873"/>
        <v>-489.74153636438064</v>
      </c>
      <c r="W180" s="132">
        <f t="shared" si="873"/>
        <v>-492.56580581213069</v>
      </c>
      <c r="X180" s="132">
        <f t="shared" si="873"/>
        <v>-495.2017906300307</v>
      </c>
      <c r="Y180" s="132">
        <f t="shared" si="873"/>
        <v>-497.66204312673744</v>
      </c>
      <c r="Z180" s="132">
        <f t="shared" si="873"/>
        <v>-464.48457358495489</v>
      </c>
      <c r="AA180" s="132">
        <f t="shared" si="873"/>
        <v>-445.90059874216217</v>
      </c>
      <c r="AB180" s="132">
        <f t="shared" si="873"/>
        <v>-428.55555555555549</v>
      </c>
      <c r="AC180" s="132">
        <f t="shared" si="873"/>
        <v>-399.98518518518517</v>
      </c>
      <c r="AD180" s="132">
        <f t="shared" si="873"/>
        <v>-373.31950617283951</v>
      </c>
      <c r="AE180" s="132">
        <f t="shared" si="873"/>
        <v>-348.43153909465019</v>
      </c>
      <c r="AF180" s="132">
        <f t="shared" si="873"/>
        <v>-325.20276982167354</v>
      </c>
      <c r="AG180" s="132">
        <f t="shared" si="873"/>
        <v>-338.99629037227072</v>
      </c>
      <c r="AH180" s="132">
        <f t="shared" si="873"/>
        <v>-351.87024288616141</v>
      </c>
      <c r="AI180" s="132">
        <f t="shared" si="873"/>
        <v>-328.41222669375065</v>
      </c>
      <c r="AJ180" s="132">
        <f t="shared" si="873"/>
        <v>-306.51807824750063</v>
      </c>
      <c r="AK180" s="132">
        <f t="shared" si="873"/>
        <v>-286.08353969766728</v>
      </c>
      <c r="AL180" s="132">
        <f t="shared" si="873"/>
        <v>-302.48500892319822</v>
      </c>
      <c r="AM180" s="132">
        <f t="shared" si="873"/>
        <v>-397.70904723007146</v>
      </c>
      <c r="AN180" s="123"/>
      <c r="AO180" s="83">
        <f>SUM(D180:O180)</f>
        <v>-4277.1086536724688</v>
      </c>
      <c r="AP180" s="83">
        <f>SUM(P180:AA180)</f>
        <v>-5673.6005165892793</v>
      </c>
      <c r="AQ180" s="83">
        <f>SUM(AB180:AM180)</f>
        <v>-4187.568989880524</v>
      </c>
    </row>
    <row r="181" spans="1:44" s="64" customFormat="1" ht="13.2" hidden="1" outlineLevel="1">
      <c r="A181" s="147" t="s">
        <v>215</v>
      </c>
      <c r="B181" s="126" t="s">
        <v>161</v>
      </c>
      <c r="C181" s="82"/>
      <c r="D181" s="132">
        <f t="shared" ref="D181:AM181" si="874">(C177+D177)/2*D179/12</f>
        <v>412.44444444444451</v>
      </c>
      <c r="E181" s="132">
        <f t="shared" si="874"/>
        <v>384.94814814814822</v>
      </c>
      <c r="F181" s="132">
        <f t="shared" si="874"/>
        <v>385.4182716049383</v>
      </c>
      <c r="G181" s="132">
        <f t="shared" si="874"/>
        <v>385.85705349794239</v>
      </c>
      <c r="H181" s="132">
        <f t="shared" si="874"/>
        <v>388.94524993141289</v>
      </c>
      <c r="I181" s="132">
        <f t="shared" si="874"/>
        <v>391.8275666026521</v>
      </c>
      <c r="J181" s="132">
        <f t="shared" si="874"/>
        <v>397.47095882914192</v>
      </c>
      <c r="K181" s="132">
        <f t="shared" si="874"/>
        <v>402.73812490719916</v>
      </c>
      <c r="L181" s="132">
        <f t="shared" si="874"/>
        <v>410.91008265505252</v>
      </c>
      <c r="M181" s="132">
        <f t="shared" si="874"/>
        <v>418.53724321971572</v>
      </c>
      <c r="N181" s="132">
        <f t="shared" si="874"/>
        <v>429.24559593608893</v>
      </c>
      <c r="O181" s="132">
        <f t="shared" si="874"/>
        <v>479.78143584894241</v>
      </c>
      <c r="P181" s="132">
        <f t="shared" si="874"/>
        <v>488.3373841699181</v>
      </c>
      <c r="Q181" s="132">
        <f t="shared" si="874"/>
        <v>496.32293593616208</v>
      </c>
      <c r="R181" s="132">
        <f t="shared" si="874"/>
        <v>544.31749496222835</v>
      </c>
      <c r="S181" s="132">
        <f t="shared" si="874"/>
        <v>548.57103934231839</v>
      </c>
      <c r="T181" s="132">
        <f t="shared" si="874"/>
        <v>552.54101409706902</v>
      </c>
      <c r="U181" s="132">
        <f t="shared" si="874"/>
        <v>556.24632386816961</v>
      </c>
      <c r="V181" s="132">
        <f t="shared" si="874"/>
        <v>559.70461298786358</v>
      </c>
      <c r="W181" s="132">
        <f t="shared" si="874"/>
        <v>562.93234949957787</v>
      </c>
      <c r="X181" s="132">
        <f t="shared" si="874"/>
        <v>565.94490357717791</v>
      </c>
      <c r="Y181" s="132">
        <f t="shared" si="874"/>
        <v>568.7566207162713</v>
      </c>
      <c r="Z181" s="132">
        <f t="shared" si="874"/>
        <v>530.83951266851989</v>
      </c>
      <c r="AA181" s="132">
        <f t="shared" si="874"/>
        <v>509.60068427675674</v>
      </c>
      <c r="AB181" s="132">
        <f t="shared" si="874"/>
        <v>489.77777777777777</v>
      </c>
      <c r="AC181" s="132">
        <f t="shared" si="874"/>
        <v>457.12592592592586</v>
      </c>
      <c r="AD181" s="132">
        <f t="shared" si="874"/>
        <v>426.65086419753084</v>
      </c>
      <c r="AE181" s="132">
        <f t="shared" si="874"/>
        <v>398.20747325102872</v>
      </c>
      <c r="AF181" s="132">
        <f t="shared" si="874"/>
        <v>371.66030836762684</v>
      </c>
      <c r="AG181" s="132">
        <f t="shared" si="874"/>
        <v>387.42433185402365</v>
      </c>
      <c r="AH181" s="132">
        <f t="shared" si="874"/>
        <v>402.13742044132727</v>
      </c>
      <c r="AI181" s="132">
        <f t="shared" si="874"/>
        <v>375.32825907857222</v>
      </c>
      <c r="AJ181" s="132">
        <f t="shared" si="874"/>
        <v>350.30637514000068</v>
      </c>
      <c r="AK181" s="132">
        <f t="shared" si="874"/>
        <v>326.95261679733397</v>
      </c>
      <c r="AL181" s="132">
        <f t="shared" si="874"/>
        <v>345.69715305508367</v>
      </c>
      <c r="AM181" s="132">
        <f t="shared" si="874"/>
        <v>454.52462540579592</v>
      </c>
      <c r="AN181" s="123"/>
      <c r="AO181" s="83">
        <f>SUM(D181:O181)</f>
        <v>4888.1241756256786</v>
      </c>
      <c r="AP181" s="83">
        <f>SUM(P181:AA181)</f>
        <v>6484.1148761020331</v>
      </c>
      <c r="AQ181" s="83">
        <f>SUM(AB181:AM181)</f>
        <v>4785.7931312920273</v>
      </c>
    </row>
    <row r="182" spans="1:44" s="64" customFormat="1" ht="13.2" hidden="1" outlineLevel="1">
      <c r="A182" s="147" t="s">
        <v>201</v>
      </c>
      <c r="B182" s="126" t="s">
        <v>161</v>
      </c>
      <c r="C182" s="82"/>
      <c r="D182" s="131">
        <f>SUM(D180:D181)</f>
        <v>51.5555555555556</v>
      </c>
      <c r="E182" s="131">
        <f t="shared" ref="E182" si="875">SUM(E180:E181)</f>
        <v>48.118518518518556</v>
      </c>
      <c r="F182" s="131">
        <f t="shared" ref="F182" si="876">SUM(F180:F181)</f>
        <v>48.177283950617266</v>
      </c>
      <c r="G182" s="131">
        <f t="shared" ref="G182" si="877">SUM(G180:G181)</f>
        <v>48.23213168724277</v>
      </c>
      <c r="H182" s="131">
        <f t="shared" ref="H182" si="878">SUM(H180:H181)</f>
        <v>48.618156241426618</v>
      </c>
      <c r="I182" s="131">
        <f t="shared" ref="I182" si="879">SUM(I180:I181)</f>
        <v>48.978445825331505</v>
      </c>
      <c r="J182" s="131">
        <f t="shared" ref="J182" si="880">SUM(J180:J181)</f>
        <v>49.683869853642705</v>
      </c>
      <c r="K182" s="131">
        <f t="shared" ref="K182" si="881">SUM(K180:K181)</f>
        <v>50.342265613399888</v>
      </c>
      <c r="L182" s="131">
        <f t="shared" ref="L182" si="882">SUM(L180:L181)</f>
        <v>51.363760331881565</v>
      </c>
      <c r="M182" s="131">
        <f t="shared" ref="M182" si="883">SUM(M180:M181)</f>
        <v>52.31715540246438</v>
      </c>
      <c r="N182" s="131">
        <f t="shared" ref="N182" si="884">SUM(N180:N181)</f>
        <v>53.655699492011081</v>
      </c>
      <c r="O182" s="131">
        <f t="shared" ref="O182" si="885">SUM(O180:O181)</f>
        <v>59.97267948111778</v>
      </c>
      <c r="P182" s="131">
        <f t="shared" ref="P182" si="886">SUM(P180:P181)</f>
        <v>61.042173021239705</v>
      </c>
      <c r="Q182" s="131">
        <f t="shared" ref="Q182" si="887">SUM(Q180:Q181)</f>
        <v>62.040366992020267</v>
      </c>
      <c r="R182" s="131">
        <f t="shared" ref="R182" si="888">SUM(R180:R181)</f>
        <v>68.039686870278558</v>
      </c>
      <c r="S182" s="131">
        <f t="shared" ref="S182" si="889">SUM(S180:S181)</f>
        <v>68.571379917789784</v>
      </c>
      <c r="T182" s="131">
        <f t="shared" ref="T182" si="890">SUM(T180:T181)</f>
        <v>69.067626762133671</v>
      </c>
      <c r="U182" s="131">
        <f t="shared" ref="U182" si="891">SUM(U180:U181)</f>
        <v>69.53079048352123</v>
      </c>
      <c r="V182" s="131">
        <f t="shared" ref="V182" si="892">SUM(V180:V181)</f>
        <v>69.963076623482948</v>
      </c>
      <c r="W182" s="131">
        <f t="shared" ref="W182" si="893">SUM(W180:W181)</f>
        <v>70.366543687447177</v>
      </c>
      <c r="X182" s="131">
        <f t="shared" ref="X182" si="894">SUM(X180:X181)</f>
        <v>70.74311294714721</v>
      </c>
      <c r="Y182" s="131">
        <f t="shared" ref="Y182" si="895">SUM(Y180:Y181)</f>
        <v>71.094577589533856</v>
      </c>
      <c r="Z182" s="131">
        <f t="shared" ref="Z182" si="896">SUM(Z180:Z181)</f>
        <v>66.354939083565</v>
      </c>
      <c r="AA182" s="131">
        <f t="shared" ref="AA182" si="897">SUM(AA180:AA181)</f>
        <v>63.700085534594564</v>
      </c>
      <c r="AB182" s="131">
        <f t="shared" ref="AB182" si="898">SUM(AB180:AB181)</f>
        <v>61.222222222222285</v>
      </c>
      <c r="AC182" s="131">
        <f t="shared" ref="AC182" si="899">SUM(AC180:AC181)</f>
        <v>57.140740740740682</v>
      </c>
      <c r="AD182" s="131">
        <f t="shared" ref="AD182" si="900">SUM(AD180:AD181)</f>
        <v>53.331358024691326</v>
      </c>
      <c r="AE182" s="131">
        <f t="shared" ref="AE182" si="901">SUM(AE180:AE181)</f>
        <v>49.775934156378526</v>
      </c>
      <c r="AF182" s="131">
        <f t="shared" ref="AF182" si="902">SUM(AF180:AF181)</f>
        <v>46.457538545953298</v>
      </c>
      <c r="AG182" s="131">
        <f t="shared" ref="AG182" si="903">SUM(AG180:AG181)</f>
        <v>48.428041481752928</v>
      </c>
      <c r="AH182" s="131">
        <f t="shared" ref="AH182" si="904">SUM(AH180:AH181)</f>
        <v>50.267177555165858</v>
      </c>
      <c r="AI182" s="131">
        <f t="shared" ref="AI182" si="905">SUM(AI180:AI181)</f>
        <v>46.916032384821563</v>
      </c>
      <c r="AJ182" s="131">
        <f t="shared" ref="AJ182" si="906">SUM(AJ180:AJ181)</f>
        <v>43.788296892500057</v>
      </c>
      <c r="AK182" s="131">
        <f t="shared" ref="AK182" si="907">SUM(AK180:AK181)</f>
        <v>40.869077099666697</v>
      </c>
      <c r="AL182" s="131">
        <f t="shared" ref="AL182" si="908">SUM(AL180:AL181)</f>
        <v>43.212144131885452</v>
      </c>
      <c r="AM182" s="131">
        <f t="shared" ref="AM182" si="909">SUM(AM180:AM181)</f>
        <v>56.815578175724454</v>
      </c>
      <c r="AN182" s="123"/>
      <c r="AO182" s="83">
        <f>SUM(D182:O182)</f>
        <v>611.01552195320971</v>
      </c>
      <c r="AP182" s="83">
        <f>SUM(P182:AA182)</f>
        <v>810.51435951275391</v>
      </c>
      <c r="AQ182" s="83">
        <f>SUM(AB182:AM182)</f>
        <v>598.22414141150318</v>
      </c>
    </row>
    <row r="183" spans="1:44" s="64" customFormat="1" ht="13.2" hidden="1" outlineLevel="1">
      <c r="A183" s="147" t="s">
        <v>177</v>
      </c>
      <c r="B183" s="126" t="s">
        <v>161</v>
      </c>
      <c r="C183" s="82"/>
      <c r="D183" s="132">
        <f>-'OPEX+CAPEX'!I253</f>
        <v>-0.30133928571428564</v>
      </c>
      <c r="E183" s="132">
        <f>-'OPEX+CAPEX'!J253</f>
        <v>-0.30133928571428564</v>
      </c>
      <c r="F183" s="132">
        <f>-'OPEX+CAPEX'!K253</f>
        <v>-0.375</v>
      </c>
      <c r="G183" s="132">
        <f>-'OPEX+CAPEX'!L253</f>
        <v>-0.33482142857142855</v>
      </c>
      <c r="H183" s="132">
        <f>-'OPEX+CAPEX'!M253</f>
        <v>-0.40848214285714285</v>
      </c>
      <c r="I183" s="132">
        <f>-'OPEX+CAPEX'!N253</f>
        <v>-0.3683035714285714</v>
      </c>
      <c r="J183" s="132">
        <f>-'OPEX+CAPEX'!O253</f>
        <v>-0.44196428571428564</v>
      </c>
      <c r="K183" s="132">
        <f>-'OPEX+CAPEX'!P253</f>
        <v>-0.40178571428571425</v>
      </c>
      <c r="L183" s="132">
        <f>-'OPEX+CAPEX'!Q253</f>
        <v>-0.47544642857142855</v>
      </c>
      <c r="M183" s="132">
        <f>-'OPEX+CAPEX'!R253</f>
        <v>-0.4352678571428571</v>
      </c>
      <c r="N183" s="132">
        <f>-'OPEX+CAPEX'!S253</f>
        <v>-0.5089285714285714</v>
      </c>
      <c r="O183" s="132">
        <f>-'OPEX+CAPEX'!T253</f>
        <v>-0.54241071428571419</v>
      </c>
      <c r="P183" s="132">
        <f>-'OPEX+CAPEX'!U253</f>
        <v>-0.50223214285714279</v>
      </c>
      <c r="Q183" s="132">
        <f>-'OPEX+CAPEX'!V253</f>
        <v>-0.5758928571428571</v>
      </c>
      <c r="R183" s="132">
        <f>-'OPEX+CAPEX'!W253</f>
        <v>-0.609375</v>
      </c>
      <c r="S183" s="132">
        <f>-'OPEX+CAPEX'!X253</f>
        <v>-0.5691964285714286</v>
      </c>
      <c r="T183" s="132">
        <f>-'OPEX+CAPEX'!Y253</f>
        <v>-0.64285714285714279</v>
      </c>
      <c r="U183" s="132">
        <f>-'OPEX+CAPEX'!Z253</f>
        <v>-0.60267857142857129</v>
      </c>
      <c r="V183" s="132">
        <f>-'OPEX+CAPEX'!AA253</f>
        <v>-0.6763392857142857</v>
      </c>
      <c r="W183" s="132">
        <f>-'OPEX+CAPEX'!AB253</f>
        <v>-0.63616071428571419</v>
      </c>
      <c r="X183" s="132">
        <f>-'OPEX+CAPEX'!AC253</f>
        <v>-0.7098214285714286</v>
      </c>
      <c r="Y183" s="132">
        <f>-'OPEX+CAPEX'!AD253</f>
        <v>-0.6696428571428571</v>
      </c>
      <c r="Z183" s="132">
        <f>-'OPEX+CAPEX'!AE253</f>
        <v>-0.6696428571428571</v>
      </c>
      <c r="AA183" s="132">
        <f>-'OPEX+CAPEX'!AF253</f>
        <v>-0.6696428571428571</v>
      </c>
      <c r="AB183" s="132">
        <f>-'OPEX+CAPEX'!AG253</f>
        <v>-0.6696428571428571</v>
      </c>
      <c r="AC183" s="132">
        <f>-'OPEX+CAPEX'!AH253</f>
        <v>-0.6696428571428571</v>
      </c>
      <c r="AD183" s="132">
        <f>-'OPEX+CAPEX'!AI253</f>
        <v>-0.6696428571428571</v>
      </c>
      <c r="AE183" s="132">
        <f>-'OPEX+CAPEX'!AJ253</f>
        <v>-0.6696428571428571</v>
      </c>
      <c r="AF183" s="132">
        <f>-'OPEX+CAPEX'!AK253</f>
        <v>-0.6696428571428571</v>
      </c>
      <c r="AG183" s="132">
        <f>-'OPEX+CAPEX'!AL253</f>
        <v>-0.74330357142857129</v>
      </c>
      <c r="AH183" s="132">
        <f>-'OPEX+CAPEX'!AM253</f>
        <v>-0.70312499999999989</v>
      </c>
      <c r="AI183" s="132">
        <f>-'OPEX+CAPEX'!AN253</f>
        <v>-0.70312499999999989</v>
      </c>
      <c r="AJ183" s="132">
        <f>-'OPEX+CAPEX'!AO253</f>
        <v>-0.70312499999999989</v>
      </c>
      <c r="AK183" s="132">
        <f>-'OPEX+CAPEX'!AP253</f>
        <v>-0.70312499999999989</v>
      </c>
      <c r="AL183" s="132">
        <f>-'OPEX+CAPEX'!AQ253</f>
        <v>-0.77678571428571419</v>
      </c>
      <c r="AM183" s="132">
        <f>-'OPEX+CAPEX'!AR253</f>
        <v>-0.73660714285714279</v>
      </c>
      <c r="AN183" s="123"/>
      <c r="AO183" s="83">
        <f t="shared" ref="AO183" si="910">SUM(D183:O183)</f>
        <v>-4.8950892857142856</v>
      </c>
      <c r="AP183" s="83">
        <f t="shared" ref="AP183" si="911">SUM(P183:AA183)</f>
        <v>-7.5334821428571423</v>
      </c>
      <c r="AQ183" s="83">
        <f t="shared" ref="AQ183" si="912">SUM(AB183:AM183)</f>
        <v>-8.4174107142857135</v>
      </c>
      <c r="AR183" s="124"/>
    </row>
    <row r="184" spans="1:44" collapsed="1">
      <c r="A184" s="80"/>
    </row>
    <row r="185" spans="1:44">
      <c r="A185" s="87" t="s">
        <v>242</v>
      </c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60"/>
      <c r="AO185" s="87"/>
      <c r="AP185" s="87"/>
      <c r="AQ185" s="87"/>
    </row>
    <row r="186" spans="1:44" hidden="1">
      <c r="A186" s="146" t="s">
        <v>193</v>
      </c>
      <c r="AN186" s="60"/>
    </row>
    <row r="187" spans="1:44" s="86" customFormat="1" hidden="1">
      <c r="A187" s="147" t="s">
        <v>213</v>
      </c>
      <c r="B187" s="126" t="s">
        <v>161</v>
      </c>
      <c r="C187" s="79"/>
      <c r="D187" s="132">
        <f>D194+D245</f>
        <v>39682.9</v>
      </c>
      <c r="E187" s="132">
        <f t="shared" ref="E187:AM192" si="913">E194+E245</f>
        <v>40075.800000000003</v>
      </c>
      <c r="F187" s="132">
        <f t="shared" si="913"/>
        <v>40468.699999999997</v>
      </c>
      <c r="G187" s="132">
        <f t="shared" si="913"/>
        <v>40861.600000000006</v>
      </c>
      <c r="H187" s="132">
        <f t="shared" si="913"/>
        <v>41254.5</v>
      </c>
      <c r="I187" s="132">
        <f t="shared" si="913"/>
        <v>41541.4</v>
      </c>
      <c r="J187" s="132">
        <f t="shared" si="913"/>
        <v>41933.300000000003</v>
      </c>
      <c r="K187" s="132">
        <f t="shared" si="913"/>
        <v>42325.2</v>
      </c>
      <c r="L187" s="132">
        <f t="shared" si="913"/>
        <v>42717.100000000006</v>
      </c>
      <c r="M187" s="132">
        <f t="shared" si="913"/>
        <v>43109</v>
      </c>
      <c r="N187" s="132">
        <f t="shared" si="913"/>
        <v>43500.9</v>
      </c>
      <c r="O187" s="132">
        <f t="shared" si="913"/>
        <v>43892.800000000003</v>
      </c>
      <c r="P187" s="132">
        <f t="shared" si="913"/>
        <v>44284.7</v>
      </c>
      <c r="Q187" s="132">
        <f t="shared" si="913"/>
        <v>44676.600000000006</v>
      </c>
      <c r="R187" s="132">
        <f t="shared" si="913"/>
        <v>44723.5</v>
      </c>
      <c r="S187" s="132">
        <f t="shared" si="913"/>
        <v>45112.4</v>
      </c>
      <c r="T187" s="132">
        <f t="shared" si="913"/>
        <v>45501.3</v>
      </c>
      <c r="U187" s="132">
        <f t="shared" si="913"/>
        <v>45890.2</v>
      </c>
      <c r="V187" s="132">
        <f t="shared" si="913"/>
        <v>46279.100000000006</v>
      </c>
      <c r="W187" s="132">
        <f t="shared" si="913"/>
        <v>46668</v>
      </c>
      <c r="X187" s="132">
        <f t="shared" si="913"/>
        <v>47056.9</v>
      </c>
      <c r="Y187" s="132">
        <f t="shared" si="913"/>
        <v>47445.8</v>
      </c>
      <c r="Z187" s="132">
        <f t="shared" si="913"/>
        <v>47834.7</v>
      </c>
      <c r="AA187" s="132">
        <f t="shared" si="913"/>
        <v>48223.600000000006</v>
      </c>
      <c r="AB187" s="132">
        <f t="shared" si="913"/>
        <v>48612.5</v>
      </c>
      <c r="AC187" s="132">
        <f t="shared" si="913"/>
        <v>49001.4</v>
      </c>
      <c r="AD187" s="132">
        <f t="shared" si="913"/>
        <v>49390.3</v>
      </c>
      <c r="AE187" s="132">
        <f t="shared" si="913"/>
        <v>49779.199999999997</v>
      </c>
      <c r="AF187" s="132">
        <f t="shared" si="913"/>
        <v>50168.100000000006</v>
      </c>
      <c r="AG187" s="132">
        <f t="shared" si="913"/>
        <v>50557</v>
      </c>
      <c r="AH187" s="132">
        <f t="shared" si="913"/>
        <v>50945.9</v>
      </c>
      <c r="AI187" s="132">
        <f t="shared" si="913"/>
        <v>51334.8</v>
      </c>
      <c r="AJ187" s="132">
        <f t="shared" si="913"/>
        <v>51723.7</v>
      </c>
      <c r="AK187" s="132">
        <f t="shared" si="913"/>
        <v>52112.600000000006</v>
      </c>
      <c r="AL187" s="132">
        <f t="shared" si="913"/>
        <v>52501.5</v>
      </c>
      <c r="AM187" s="132">
        <f t="shared" si="913"/>
        <v>52890.400000000001</v>
      </c>
      <c r="AN187" s="84"/>
      <c r="AO187" s="83">
        <f>O187</f>
        <v>43892.800000000003</v>
      </c>
      <c r="AP187" s="83">
        <f>AA187</f>
        <v>48223.600000000006</v>
      </c>
      <c r="AQ187" s="83">
        <f>AM187</f>
        <v>52890.400000000001</v>
      </c>
      <c r="AR187" s="85"/>
    </row>
    <row r="188" spans="1:44" s="64" customFormat="1" ht="13.2" hidden="1">
      <c r="A188" s="147" t="s">
        <v>214</v>
      </c>
      <c r="B188" s="126" t="s">
        <v>161</v>
      </c>
      <c r="C188" s="82"/>
      <c r="D188" s="132">
        <f t="shared" ref="D188:S192" si="914">D195+D246</f>
        <v>-462.30858333333333</v>
      </c>
      <c r="E188" s="132">
        <f t="shared" si="914"/>
        <v>-465.25908333333336</v>
      </c>
      <c r="F188" s="132">
        <f t="shared" si="914"/>
        <v>-469.84291666666672</v>
      </c>
      <c r="G188" s="132">
        <f t="shared" si="914"/>
        <v>-474.42675000000008</v>
      </c>
      <c r="H188" s="132">
        <f t="shared" si="914"/>
        <v>-479.01058333333339</v>
      </c>
      <c r="I188" s="132">
        <f t="shared" si="914"/>
        <v>-482.36358333333339</v>
      </c>
      <c r="J188" s="132">
        <f t="shared" si="914"/>
        <v>-486.9357500000001</v>
      </c>
      <c r="K188" s="132">
        <f t="shared" si="914"/>
        <v>-491.50791666666669</v>
      </c>
      <c r="L188" s="132">
        <f t="shared" si="914"/>
        <v>-496.08008333333339</v>
      </c>
      <c r="M188" s="132">
        <f t="shared" si="914"/>
        <v>-500.65225000000004</v>
      </c>
      <c r="N188" s="132">
        <f t="shared" si="914"/>
        <v>-505.22441666666674</v>
      </c>
      <c r="O188" s="132">
        <f t="shared" si="914"/>
        <v>-509.79658333333339</v>
      </c>
      <c r="P188" s="132">
        <f t="shared" si="914"/>
        <v>-514.36875000000009</v>
      </c>
      <c r="Q188" s="132">
        <f t="shared" si="914"/>
        <v>-518.94091666666668</v>
      </c>
      <c r="R188" s="132">
        <f t="shared" si="914"/>
        <v>-519.50558333333333</v>
      </c>
      <c r="S188" s="132">
        <f t="shared" si="914"/>
        <v>-524.04275000000007</v>
      </c>
      <c r="T188" s="132">
        <f t="shared" si="913"/>
        <v>-528.5799166666668</v>
      </c>
      <c r="U188" s="132">
        <f t="shared" si="913"/>
        <v>-533.11708333333343</v>
      </c>
      <c r="V188" s="132">
        <f t="shared" si="913"/>
        <v>-537.65425000000005</v>
      </c>
      <c r="W188" s="132">
        <f t="shared" si="913"/>
        <v>-542.19141666666678</v>
      </c>
      <c r="X188" s="132">
        <f t="shared" si="913"/>
        <v>-546.72858333333329</v>
      </c>
      <c r="Y188" s="132">
        <f t="shared" si="913"/>
        <v>-551.26575000000014</v>
      </c>
      <c r="Z188" s="132">
        <f t="shared" si="913"/>
        <v>-555.80291666666676</v>
      </c>
      <c r="AA188" s="132">
        <f t="shared" si="913"/>
        <v>-560.3400833333335</v>
      </c>
      <c r="AB188" s="132">
        <f t="shared" si="913"/>
        <v>-564.87725000000012</v>
      </c>
      <c r="AC188" s="132">
        <f t="shared" si="913"/>
        <v>-569.41441666666663</v>
      </c>
      <c r="AD188" s="132">
        <f t="shared" si="913"/>
        <v>-573.95158333333336</v>
      </c>
      <c r="AE188" s="132">
        <f t="shared" si="913"/>
        <v>-578.48874999999998</v>
      </c>
      <c r="AF188" s="132">
        <f t="shared" si="913"/>
        <v>-583.02591666666672</v>
      </c>
      <c r="AG188" s="132">
        <f t="shared" si="913"/>
        <v>-587.56308333333345</v>
      </c>
      <c r="AH188" s="132">
        <f t="shared" si="913"/>
        <v>-592.10025000000007</v>
      </c>
      <c r="AI188" s="132">
        <f t="shared" si="913"/>
        <v>-596.6374166666667</v>
      </c>
      <c r="AJ188" s="132">
        <f t="shared" si="913"/>
        <v>-601.17458333333343</v>
      </c>
      <c r="AK188" s="132">
        <f t="shared" si="913"/>
        <v>-605.71175000000017</v>
      </c>
      <c r="AL188" s="132">
        <f t="shared" si="913"/>
        <v>-610.24891666666679</v>
      </c>
      <c r="AM188" s="132">
        <f t="shared" si="913"/>
        <v>-614.78608333333341</v>
      </c>
      <c r="AN188" s="123"/>
      <c r="AO188" s="83">
        <f>SUM(D188:O188)</f>
        <v>-5823.4085000000005</v>
      </c>
      <c r="AP188" s="83">
        <f>SUM(P188:AA188)</f>
        <v>-6432.5380000000014</v>
      </c>
      <c r="AQ188" s="83">
        <f>SUM(AB188:AM188)</f>
        <v>-7077.9800000000005</v>
      </c>
      <c r="AR188" s="124"/>
    </row>
    <row r="189" spans="1:44" s="64" customFormat="1" ht="13.2" hidden="1">
      <c r="A189" s="147" t="s">
        <v>215</v>
      </c>
      <c r="B189" s="126" t="s">
        <v>161</v>
      </c>
      <c r="C189" s="82"/>
      <c r="D189" s="132">
        <f t="shared" si="914"/>
        <v>528.35266666666666</v>
      </c>
      <c r="E189" s="132">
        <f t="shared" si="913"/>
        <v>531.72466666666674</v>
      </c>
      <c r="F189" s="132">
        <f t="shared" si="913"/>
        <v>536.96333333333337</v>
      </c>
      <c r="G189" s="132">
        <f t="shared" si="913"/>
        <v>542.202</v>
      </c>
      <c r="H189" s="132">
        <f t="shared" si="913"/>
        <v>547.44066666666674</v>
      </c>
      <c r="I189" s="132">
        <f t="shared" si="913"/>
        <v>551.27266666666662</v>
      </c>
      <c r="J189" s="132">
        <f t="shared" si="913"/>
        <v>556.49800000000005</v>
      </c>
      <c r="K189" s="132">
        <f t="shared" si="913"/>
        <v>561.72333333333336</v>
      </c>
      <c r="L189" s="132">
        <f t="shared" si="913"/>
        <v>566.94866666666667</v>
      </c>
      <c r="M189" s="132">
        <f t="shared" si="913"/>
        <v>572.17399999999998</v>
      </c>
      <c r="N189" s="132">
        <f t="shared" si="913"/>
        <v>577.3993333333334</v>
      </c>
      <c r="O189" s="132">
        <f t="shared" si="913"/>
        <v>582.6246666666666</v>
      </c>
      <c r="P189" s="132">
        <f t="shared" si="913"/>
        <v>587.85</v>
      </c>
      <c r="Q189" s="132">
        <f t="shared" si="913"/>
        <v>593.07533333333345</v>
      </c>
      <c r="R189" s="132">
        <f t="shared" si="913"/>
        <v>593.7206666666666</v>
      </c>
      <c r="S189" s="132">
        <f t="shared" si="913"/>
        <v>598.90599999999995</v>
      </c>
      <c r="T189" s="132">
        <f t="shared" si="913"/>
        <v>604.09133333333341</v>
      </c>
      <c r="U189" s="132">
        <f t="shared" si="913"/>
        <v>609.27666666666664</v>
      </c>
      <c r="V189" s="132">
        <f t="shared" si="913"/>
        <v>614.46199999999999</v>
      </c>
      <c r="W189" s="132">
        <f t="shared" si="913"/>
        <v>619.64733333333334</v>
      </c>
      <c r="X189" s="132">
        <f t="shared" si="913"/>
        <v>624.83266666666668</v>
      </c>
      <c r="Y189" s="132">
        <f t="shared" si="913"/>
        <v>630.01800000000003</v>
      </c>
      <c r="Z189" s="132">
        <f t="shared" si="913"/>
        <v>635.20333333333338</v>
      </c>
      <c r="AA189" s="132">
        <f t="shared" si="913"/>
        <v>640.38866666666672</v>
      </c>
      <c r="AB189" s="132">
        <f t="shared" si="913"/>
        <v>645.57400000000007</v>
      </c>
      <c r="AC189" s="132">
        <f t="shared" si="913"/>
        <v>650.75933333333342</v>
      </c>
      <c r="AD189" s="132">
        <f t="shared" si="913"/>
        <v>655.94466666666676</v>
      </c>
      <c r="AE189" s="132">
        <f t="shared" si="913"/>
        <v>661.13</v>
      </c>
      <c r="AF189" s="132">
        <f t="shared" si="913"/>
        <v>666.31533333333323</v>
      </c>
      <c r="AG189" s="132">
        <f t="shared" si="913"/>
        <v>671.50066666666658</v>
      </c>
      <c r="AH189" s="132">
        <f t="shared" si="913"/>
        <v>676.68599999999992</v>
      </c>
      <c r="AI189" s="132">
        <f t="shared" si="913"/>
        <v>681.87133333333327</v>
      </c>
      <c r="AJ189" s="132">
        <f t="shared" si="913"/>
        <v>687.05666666666662</v>
      </c>
      <c r="AK189" s="132">
        <f t="shared" si="913"/>
        <v>692.24199999999996</v>
      </c>
      <c r="AL189" s="132">
        <f t="shared" si="913"/>
        <v>697.42733333333331</v>
      </c>
      <c r="AM189" s="132">
        <f t="shared" si="913"/>
        <v>702.61266666666666</v>
      </c>
      <c r="AN189" s="123"/>
      <c r="AO189" s="83">
        <f>SUM(D189:O189)</f>
        <v>6655.3240000000005</v>
      </c>
      <c r="AP189" s="83">
        <f>SUM(P189:AA189)</f>
        <v>7351.4719999999988</v>
      </c>
      <c r="AQ189" s="83">
        <f>SUM(AB189:AM189)</f>
        <v>8089.12</v>
      </c>
      <c r="AR189" s="124"/>
    </row>
    <row r="190" spans="1:44" s="64" customFormat="1" ht="13.2" hidden="1">
      <c r="A190" s="147" t="s">
        <v>201</v>
      </c>
      <c r="B190" s="126" t="s">
        <v>161</v>
      </c>
      <c r="C190" s="82"/>
      <c r="D190" s="132">
        <f t="shared" si="914"/>
        <v>66.044083333333305</v>
      </c>
      <c r="E190" s="132">
        <f t="shared" si="913"/>
        <v>66.465583333333313</v>
      </c>
      <c r="F190" s="132">
        <f t="shared" si="913"/>
        <v>67.120416666666529</v>
      </c>
      <c r="G190" s="132">
        <f t="shared" si="913"/>
        <v>67.775249999999915</v>
      </c>
      <c r="H190" s="132">
        <f t="shared" si="913"/>
        <v>68.4300833333333</v>
      </c>
      <c r="I190" s="132">
        <f t="shared" si="913"/>
        <v>68.909083333333214</v>
      </c>
      <c r="J190" s="132">
        <f t="shared" si="913"/>
        <v>69.562249999999935</v>
      </c>
      <c r="K190" s="132">
        <f t="shared" si="913"/>
        <v>70.215416666666655</v>
      </c>
      <c r="L190" s="132">
        <f t="shared" si="913"/>
        <v>70.868583333333234</v>
      </c>
      <c r="M190" s="132">
        <f t="shared" si="913"/>
        <v>71.521749999999955</v>
      </c>
      <c r="N190" s="132">
        <f t="shared" si="913"/>
        <v>72.174916666666633</v>
      </c>
      <c r="O190" s="132">
        <f t="shared" si="913"/>
        <v>72.82808333333324</v>
      </c>
      <c r="P190" s="132">
        <f t="shared" si="913"/>
        <v>73.481249999999903</v>
      </c>
      <c r="Q190" s="132">
        <f t="shared" si="913"/>
        <v>74.13441666666661</v>
      </c>
      <c r="R190" s="132">
        <f t="shared" si="913"/>
        <v>74.215083333333268</v>
      </c>
      <c r="S190" s="132">
        <f t="shared" si="913"/>
        <v>74.863249999999908</v>
      </c>
      <c r="T190" s="132">
        <f t="shared" si="913"/>
        <v>75.511416666666634</v>
      </c>
      <c r="U190" s="132">
        <f t="shared" si="913"/>
        <v>76.159583333333245</v>
      </c>
      <c r="V190" s="132">
        <f t="shared" si="913"/>
        <v>76.807749999999942</v>
      </c>
      <c r="W190" s="132">
        <f t="shared" si="913"/>
        <v>77.455916666666667</v>
      </c>
      <c r="X190" s="132">
        <f t="shared" si="913"/>
        <v>78.104083333333278</v>
      </c>
      <c r="Y190" s="132">
        <f t="shared" si="913"/>
        <v>78.752249999999918</v>
      </c>
      <c r="Z190" s="132">
        <f t="shared" si="913"/>
        <v>79.400416666666644</v>
      </c>
      <c r="AA190" s="132">
        <f t="shared" si="913"/>
        <v>80.048583333333255</v>
      </c>
      <c r="AB190" s="132">
        <f t="shared" si="913"/>
        <v>80.696749999999895</v>
      </c>
      <c r="AC190" s="132">
        <f t="shared" si="913"/>
        <v>81.344916666666705</v>
      </c>
      <c r="AD190" s="132">
        <f t="shared" si="913"/>
        <v>81.993083333333317</v>
      </c>
      <c r="AE190" s="132">
        <f t="shared" si="913"/>
        <v>82.641249999999957</v>
      </c>
      <c r="AF190" s="132">
        <f t="shared" si="913"/>
        <v>83.289416666666597</v>
      </c>
      <c r="AG190" s="132">
        <f t="shared" si="913"/>
        <v>83.937583333333251</v>
      </c>
      <c r="AH190" s="132">
        <f t="shared" si="913"/>
        <v>84.585749999999905</v>
      </c>
      <c r="AI190" s="132">
        <f t="shared" si="913"/>
        <v>85.23391666666663</v>
      </c>
      <c r="AJ190" s="132">
        <f t="shared" si="913"/>
        <v>85.88208333333327</v>
      </c>
      <c r="AK190" s="132">
        <f t="shared" si="913"/>
        <v>86.530249999999924</v>
      </c>
      <c r="AL190" s="132">
        <f t="shared" si="913"/>
        <v>87.178416666666607</v>
      </c>
      <c r="AM190" s="132">
        <f t="shared" si="913"/>
        <v>87.826583333333261</v>
      </c>
      <c r="AN190" s="123"/>
      <c r="AO190" s="83">
        <f t="shared" ref="AO190:AO192" si="915">SUM(D190:O190)</f>
        <v>831.91549999999927</v>
      </c>
      <c r="AP190" s="83">
        <f t="shared" ref="AP190:AP192" si="916">SUM(P190:AA190)</f>
        <v>918.93399999999917</v>
      </c>
      <c r="AQ190" s="83">
        <f>SUM(AB190:AM190)</f>
        <v>1011.1399999999992</v>
      </c>
      <c r="AR190" s="124"/>
    </row>
    <row r="191" spans="1:44" s="64" customFormat="1" ht="13.2" hidden="1">
      <c r="A191" s="147" t="s">
        <v>177</v>
      </c>
      <c r="B191" s="126" t="s">
        <v>161</v>
      </c>
      <c r="C191" s="82"/>
      <c r="D191" s="132">
        <f t="shared" si="914"/>
        <v>0</v>
      </c>
      <c r="E191" s="132">
        <f t="shared" si="913"/>
        <v>0</v>
      </c>
      <c r="F191" s="132">
        <f t="shared" si="913"/>
        <v>0</v>
      </c>
      <c r="G191" s="132">
        <f t="shared" si="913"/>
        <v>0</v>
      </c>
      <c r="H191" s="132">
        <f t="shared" si="913"/>
        <v>0</v>
      </c>
      <c r="I191" s="132">
        <f t="shared" si="913"/>
        <v>0</v>
      </c>
      <c r="J191" s="132">
        <f t="shared" si="913"/>
        <v>0</v>
      </c>
      <c r="K191" s="132">
        <f t="shared" si="913"/>
        <v>0</v>
      </c>
      <c r="L191" s="132">
        <f t="shared" si="913"/>
        <v>0</v>
      </c>
      <c r="M191" s="132">
        <f t="shared" si="913"/>
        <v>0</v>
      </c>
      <c r="N191" s="132">
        <f t="shared" si="913"/>
        <v>0</v>
      </c>
      <c r="O191" s="132">
        <f t="shared" si="913"/>
        <v>0</v>
      </c>
      <c r="P191" s="132">
        <f t="shared" si="913"/>
        <v>0</v>
      </c>
      <c r="Q191" s="132">
        <f t="shared" si="913"/>
        <v>0</v>
      </c>
      <c r="R191" s="132">
        <f t="shared" si="913"/>
        <v>0</v>
      </c>
      <c r="S191" s="132">
        <f t="shared" si="913"/>
        <v>0</v>
      </c>
      <c r="T191" s="132">
        <f t="shared" si="913"/>
        <v>0</v>
      </c>
      <c r="U191" s="132">
        <f t="shared" si="913"/>
        <v>0</v>
      </c>
      <c r="V191" s="132">
        <f t="shared" si="913"/>
        <v>0</v>
      </c>
      <c r="W191" s="132">
        <f t="shared" si="913"/>
        <v>0</v>
      </c>
      <c r="X191" s="132">
        <f t="shared" si="913"/>
        <v>0</v>
      </c>
      <c r="Y191" s="132">
        <f t="shared" si="913"/>
        <v>0</v>
      </c>
      <c r="Z191" s="132">
        <f t="shared" si="913"/>
        <v>0</v>
      </c>
      <c r="AA191" s="132">
        <f t="shared" si="913"/>
        <v>0</v>
      </c>
      <c r="AB191" s="132">
        <f t="shared" si="913"/>
        <v>0</v>
      </c>
      <c r="AC191" s="132">
        <f t="shared" si="913"/>
        <v>0</v>
      </c>
      <c r="AD191" s="132">
        <f t="shared" si="913"/>
        <v>0</v>
      </c>
      <c r="AE191" s="132">
        <f t="shared" si="913"/>
        <v>0</v>
      </c>
      <c r="AF191" s="132">
        <f t="shared" si="913"/>
        <v>0</v>
      </c>
      <c r="AG191" s="132">
        <f t="shared" si="913"/>
        <v>0</v>
      </c>
      <c r="AH191" s="132">
        <f t="shared" si="913"/>
        <v>0</v>
      </c>
      <c r="AI191" s="132">
        <f t="shared" si="913"/>
        <v>0</v>
      </c>
      <c r="AJ191" s="132">
        <f t="shared" si="913"/>
        <v>0</v>
      </c>
      <c r="AK191" s="132">
        <f t="shared" si="913"/>
        <v>0</v>
      </c>
      <c r="AL191" s="132">
        <f t="shared" si="913"/>
        <v>0</v>
      </c>
      <c r="AM191" s="132">
        <f t="shared" si="913"/>
        <v>0</v>
      </c>
      <c r="AN191" s="123"/>
      <c r="AO191" s="83">
        <f t="shared" si="915"/>
        <v>0</v>
      </c>
      <c r="AP191" s="83">
        <f t="shared" si="916"/>
        <v>0</v>
      </c>
      <c r="AQ191" s="83">
        <f t="shared" ref="AQ191:AQ192" si="917">SUM(AB191:AM191)</f>
        <v>0</v>
      </c>
      <c r="AR191" s="124"/>
    </row>
    <row r="192" spans="1:44" s="64" customFormat="1" ht="13.2" hidden="1">
      <c r="A192" s="147" t="s">
        <v>178</v>
      </c>
      <c r="B192" s="126" t="s">
        <v>161</v>
      </c>
      <c r="C192" s="82"/>
      <c r="D192" s="132">
        <f t="shared" si="914"/>
        <v>66.044083333333305</v>
      </c>
      <c r="E192" s="132">
        <f t="shared" si="913"/>
        <v>66.465583333333313</v>
      </c>
      <c r="F192" s="132">
        <f t="shared" si="913"/>
        <v>67.120416666666529</v>
      </c>
      <c r="G192" s="132">
        <f t="shared" si="913"/>
        <v>67.775249999999915</v>
      </c>
      <c r="H192" s="132">
        <f t="shared" si="913"/>
        <v>68.4300833333333</v>
      </c>
      <c r="I192" s="132">
        <f t="shared" si="913"/>
        <v>68.909083333333214</v>
      </c>
      <c r="J192" s="132">
        <f t="shared" si="913"/>
        <v>69.562249999999935</v>
      </c>
      <c r="K192" s="132">
        <f t="shared" si="913"/>
        <v>70.215416666666655</v>
      </c>
      <c r="L192" s="132">
        <f t="shared" si="913"/>
        <v>70.868583333333234</v>
      </c>
      <c r="M192" s="132">
        <f t="shared" si="913"/>
        <v>71.521749999999955</v>
      </c>
      <c r="N192" s="132">
        <f t="shared" si="913"/>
        <v>72.174916666666633</v>
      </c>
      <c r="O192" s="132">
        <f t="shared" si="913"/>
        <v>72.82808333333324</v>
      </c>
      <c r="P192" s="132">
        <f t="shared" si="913"/>
        <v>73.481249999999903</v>
      </c>
      <c r="Q192" s="132">
        <f t="shared" si="913"/>
        <v>74.13441666666661</v>
      </c>
      <c r="R192" s="132">
        <f t="shared" si="913"/>
        <v>74.215083333333268</v>
      </c>
      <c r="S192" s="132">
        <f t="shared" si="913"/>
        <v>74.863249999999908</v>
      </c>
      <c r="T192" s="132">
        <f t="shared" si="913"/>
        <v>75.511416666666634</v>
      </c>
      <c r="U192" s="132">
        <f t="shared" si="913"/>
        <v>76.159583333333245</v>
      </c>
      <c r="V192" s="132">
        <f t="shared" si="913"/>
        <v>76.807749999999942</v>
      </c>
      <c r="W192" s="132">
        <f t="shared" si="913"/>
        <v>77.455916666666667</v>
      </c>
      <c r="X192" s="132">
        <f t="shared" si="913"/>
        <v>78.104083333333278</v>
      </c>
      <c r="Y192" s="132">
        <f t="shared" si="913"/>
        <v>78.752249999999918</v>
      </c>
      <c r="Z192" s="132">
        <f t="shared" si="913"/>
        <v>79.400416666666644</v>
      </c>
      <c r="AA192" s="132">
        <f t="shared" si="913"/>
        <v>80.048583333333255</v>
      </c>
      <c r="AB192" s="132">
        <f t="shared" si="913"/>
        <v>80.696749999999895</v>
      </c>
      <c r="AC192" s="132">
        <f t="shared" si="913"/>
        <v>81.344916666666705</v>
      </c>
      <c r="AD192" s="132">
        <f t="shared" si="913"/>
        <v>81.993083333333317</v>
      </c>
      <c r="AE192" s="132">
        <f t="shared" si="913"/>
        <v>82.641249999999957</v>
      </c>
      <c r="AF192" s="132">
        <f t="shared" si="913"/>
        <v>83.289416666666597</v>
      </c>
      <c r="AG192" s="132">
        <f t="shared" si="913"/>
        <v>83.937583333333251</v>
      </c>
      <c r="AH192" s="132">
        <f t="shared" si="913"/>
        <v>84.585749999999905</v>
      </c>
      <c r="AI192" s="132">
        <f t="shared" si="913"/>
        <v>85.23391666666663</v>
      </c>
      <c r="AJ192" s="132">
        <f t="shared" si="913"/>
        <v>85.88208333333327</v>
      </c>
      <c r="AK192" s="132">
        <f t="shared" si="913"/>
        <v>86.530249999999924</v>
      </c>
      <c r="AL192" s="132">
        <f t="shared" si="913"/>
        <v>87.178416666666607</v>
      </c>
      <c r="AM192" s="132">
        <f t="shared" si="913"/>
        <v>87.826583333333261</v>
      </c>
      <c r="AN192" s="123"/>
      <c r="AO192" s="83">
        <f t="shared" si="915"/>
        <v>831.91549999999927</v>
      </c>
      <c r="AP192" s="83">
        <f t="shared" si="916"/>
        <v>918.93399999999917</v>
      </c>
      <c r="AQ192" s="83">
        <f t="shared" si="917"/>
        <v>1011.1399999999992</v>
      </c>
      <c r="AR192" s="124"/>
    </row>
    <row r="193" spans="1:44" hidden="1">
      <c r="A193" s="146" t="s">
        <v>153</v>
      </c>
      <c r="AN193" s="60"/>
    </row>
    <row r="194" spans="1:44" s="86" customFormat="1" hidden="1">
      <c r="A194" s="147" t="s">
        <v>213</v>
      </c>
      <c r="B194" s="126" t="s">
        <v>161</v>
      </c>
      <c r="C194" s="79"/>
      <c r="D194" s="132">
        <f>D205+D216*'0'!D$16+D227*'0'!D$19+D238*'0'!D$17</f>
        <v>19841.45</v>
      </c>
      <c r="E194" s="132">
        <f>E205+E216*'0'!E$16+E227*'0'!E$19+E238*'0'!E$17</f>
        <v>20037.900000000001</v>
      </c>
      <c r="F194" s="132">
        <f>F205+F216*'0'!F$16+F227*'0'!F$19+F238*'0'!F$17</f>
        <v>20234.349999999999</v>
      </c>
      <c r="G194" s="132">
        <f>G205+G216*'0'!G$16+G227*'0'!G$19+G238*'0'!G$17</f>
        <v>20430.800000000003</v>
      </c>
      <c r="H194" s="132">
        <f>H205+H216*'0'!H$16+H227*'0'!H$19+H238*'0'!H$17</f>
        <v>20627.25</v>
      </c>
      <c r="I194" s="132">
        <f>I205+I216*'0'!I$16+I227*'0'!I$19+I238*'0'!I$17</f>
        <v>20770.7</v>
      </c>
      <c r="J194" s="132">
        <f>J205+J216*'0'!J$16+J227*'0'!J$19+J238*'0'!J$17</f>
        <v>20966.650000000001</v>
      </c>
      <c r="K194" s="132">
        <f>K205+K216*'0'!K$16+K227*'0'!K$19+K238*'0'!K$17</f>
        <v>21162.6</v>
      </c>
      <c r="L194" s="132">
        <f>L205+L216*'0'!L$16+L227*'0'!L$19+L238*'0'!L$17</f>
        <v>21358.550000000003</v>
      </c>
      <c r="M194" s="132">
        <f>M205+M216*'0'!M$16+M227*'0'!M$19+M238*'0'!M$17</f>
        <v>21554.5</v>
      </c>
      <c r="N194" s="132">
        <f>N205+N216*'0'!N$16+N227*'0'!N$19+N238*'0'!N$17</f>
        <v>21750.45</v>
      </c>
      <c r="O194" s="132">
        <f>O205+O216*'0'!O$16+O227*'0'!O$19+O238*'0'!O$17</f>
        <v>21946.400000000001</v>
      </c>
      <c r="P194" s="132">
        <f>P205+P216*'0'!P$16+P227*'0'!P$19+P238*'0'!P$17</f>
        <v>22142.35</v>
      </c>
      <c r="Q194" s="132">
        <f>Q205+Q216*'0'!Q$16+Q227*'0'!Q$19+Q238*'0'!Q$17</f>
        <v>22338.300000000003</v>
      </c>
      <c r="R194" s="132">
        <f>R205+R216*'0'!R$16+R227*'0'!R$19+R238*'0'!R$17</f>
        <v>22361.75</v>
      </c>
      <c r="S194" s="132">
        <f>S205+S216*'0'!S$16+S227*'0'!S$19+S238*'0'!S$17</f>
        <v>22556.2</v>
      </c>
      <c r="T194" s="132">
        <f>T205+T216*'0'!T$16+T227*'0'!T$19+T238*'0'!T$17</f>
        <v>22750.65</v>
      </c>
      <c r="U194" s="132">
        <f>U205+U216*'0'!U$16+U227*'0'!U$19+U238*'0'!U$17</f>
        <v>22945.1</v>
      </c>
      <c r="V194" s="132">
        <f>V205+V216*'0'!V$16+V227*'0'!V$19+V238*'0'!V$17</f>
        <v>23139.550000000003</v>
      </c>
      <c r="W194" s="132">
        <f>W205+W216*'0'!W$16+W227*'0'!W$19+W238*'0'!W$17</f>
        <v>23334</v>
      </c>
      <c r="X194" s="132">
        <f>X205+X216*'0'!X$16+X227*'0'!X$19+X238*'0'!X$17</f>
        <v>23528.45</v>
      </c>
      <c r="Y194" s="132">
        <f>Y205+Y216*'0'!Y$16+Y227*'0'!Y$19+Y238*'0'!Y$17</f>
        <v>23722.9</v>
      </c>
      <c r="Z194" s="132">
        <f>Z205+Z216*'0'!Z$16+Z227*'0'!Z$19+Z238*'0'!Z$17</f>
        <v>23917.35</v>
      </c>
      <c r="AA194" s="132">
        <f>AA205+AA216*'0'!AA$16+AA227*'0'!AA$19+AA238*'0'!AA$17</f>
        <v>24111.800000000003</v>
      </c>
      <c r="AB194" s="132">
        <f>AB205+AB216*'0'!AB$16+AB227*'0'!AB$19+AB238*'0'!AB$17</f>
        <v>24306.25</v>
      </c>
      <c r="AC194" s="132">
        <f>AC205+AC216*'0'!AC$16+AC227*'0'!AC$19+AC238*'0'!AC$17</f>
        <v>24500.7</v>
      </c>
      <c r="AD194" s="132">
        <f>AD205+AD216*'0'!AD$16+AD227*'0'!AD$19+AD238*'0'!AD$17</f>
        <v>24695.15</v>
      </c>
      <c r="AE194" s="132">
        <f>AE205+AE216*'0'!AE$16+AE227*'0'!AE$19+AE238*'0'!AE$17</f>
        <v>24889.599999999999</v>
      </c>
      <c r="AF194" s="132">
        <f>AF205+AF216*'0'!AF$16+AF227*'0'!AF$19+AF238*'0'!AF$17</f>
        <v>25084.050000000003</v>
      </c>
      <c r="AG194" s="132">
        <f>AG205+AG216*'0'!AG$16+AG227*'0'!AG$19+AG238*'0'!AG$17</f>
        <v>25278.5</v>
      </c>
      <c r="AH194" s="132">
        <f>AH205+AH216*'0'!AH$16+AH227*'0'!AH$19+AH238*'0'!AH$17</f>
        <v>25472.95</v>
      </c>
      <c r="AI194" s="132">
        <f>AI205+AI216*'0'!AI$16+AI227*'0'!AI$19+AI238*'0'!AI$17</f>
        <v>25667.4</v>
      </c>
      <c r="AJ194" s="132">
        <f>AJ205+AJ216*'0'!AJ$16+AJ227*'0'!AJ$19+AJ238*'0'!AJ$17</f>
        <v>25861.85</v>
      </c>
      <c r="AK194" s="132">
        <f>AK205+AK216*'0'!AK$16+AK227*'0'!AK$19+AK238*'0'!AK$17</f>
        <v>26056.300000000003</v>
      </c>
      <c r="AL194" s="132">
        <f>AL205+AL216*'0'!AL$16+AL227*'0'!AL$19+AL238*'0'!AL$17</f>
        <v>26250.75</v>
      </c>
      <c r="AM194" s="132">
        <f>AM205+AM216*'0'!AM$16+AM227*'0'!AM$19+AM238*'0'!AM$17</f>
        <v>26445.200000000001</v>
      </c>
      <c r="AN194" s="84"/>
      <c r="AO194" s="83">
        <f>O194</f>
        <v>21946.400000000001</v>
      </c>
      <c r="AP194" s="83">
        <f>AA194</f>
        <v>24111.800000000003</v>
      </c>
      <c r="AQ194" s="83">
        <f>AM194</f>
        <v>26445.200000000001</v>
      </c>
      <c r="AR194" s="85"/>
    </row>
    <row r="195" spans="1:44" s="64" customFormat="1" ht="13.2" hidden="1">
      <c r="A195" s="147" t="s">
        <v>214</v>
      </c>
      <c r="B195" s="126" t="s">
        <v>161</v>
      </c>
      <c r="C195" s="82"/>
      <c r="D195" s="132">
        <f>D208+D219*'0'!D$16+D230*'0'!D$19+D241*'0'!D$17</f>
        <v>-230.337625</v>
      </c>
      <c r="E195" s="132">
        <f>E208+E219*'0'!E$16+E230*'0'!E$19+E241*'0'!E$17</f>
        <v>-232.62954166666668</v>
      </c>
      <c r="F195" s="132">
        <f>F208+F219*'0'!F$16+F230*'0'!F$19+F241*'0'!F$17</f>
        <v>-234.92145833333336</v>
      </c>
      <c r="G195" s="132">
        <f>G208+G219*'0'!G$16+G230*'0'!G$19+G241*'0'!G$17</f>
        <v>-237.21337500000004</v>
      </c>
      <c r="H195" s="132">
        <f>H208+H219*'0'!H$16+H230*'0'!H$19+H241*'0'!H$17</f>
        <v>-239.50529166666669</v>
      </c>
      <c r="I195" s="132">
        <f>I208+I219*'0'!I$16+I230*'0'!I$19+I241*'0'!I$17</f>
        <v>-241.1817916666667</v>
      </c>
      <c r="J195" s="132">
        <f>J208+J219*'0'!J$16+J230*'0'!J$19+J241*'0'!J$17</f>
        <v>-243.46787500000005</v>
      </c>
      <c r="K195" s="132">
        <f>K208+K219*'0'!K$16+K230*'0'!K$19+K241*'0'!K$17</f>
        <v>-245.75395833333334</v>
      </c>
      <c r="L195" s="132">
        <f>L208+L219*'0'!L$16+L230*'0'!L$19+L241*'0'!L$17</f>
        <v>-248.0400416666667</v>
      </c>
      <c r="M195" s="132">
        <f>M208+M219*'0'!M$16+M230*'0'!M$19+M241*'0'!M$17</f>
        <v>-250.32612500000002</v>
      </c>
      <c r="N195" s="132">
        <f>N208+N219*'0'!N$16+N230*'0'!N$19+N241*'0'!N$17</f>
        <v>-252.61220833333337</v>
      </c>
      <c r="O195" s="132">
        <f>O208+O219*'0'!O$16+O230*'0'!O$19+O241*'0'!O$17</f>
        <v>-254.89829166666669</v>
      </c>
      <c r="P195" s="132">
        <f>P208+P219*'0'!P$16+P230*'0'!P$19+P241*'0'!P$17</f>
        <v>-257.18437500000005</v>
      </c>
      <c r="Q195" s="132">
        <f>Q208+Q219*'0'!Q$16+Q230*'0'!Q$19+Q241*'0'!Q$17</f>
        <v>-259.47045833333334</v>
      </c>
      <c r="R195" s="132">
        <f>R208+R219*'0'!R$16+R230*'0'!R$19+R241*'0'!R$17</f>
        <v>-259.75279166666667</v>
      </c>
      <c r="S195" s="132">
        <f>S208+S219*'0'!S$16+S230*'0'!S$19+S241*'0'!S$17</f>
        <v>-262.02137500000003</v>
      </c>
      <c r="T195" s="132">
        <f>T208+T219*'0'!T$16+T230*'0'!T$19+T241*'0'!T$17</f>
        <v>-264.2899583333334</v>
      </c>
      <c r="U195" s="132">
        <f>U208+U219*'0'!U$16+U230*'0'!U$19+U241*'0'!U$17</f>
        <v>-266.55854166666671</v>
      </c>
      <c r="V195" s="132">
        <f>V208+V219*'0'!V$16+V230*'0'!V$19+V241*'0'!V$17</f>
        <v>-268.82712500000002</v>
      </c>
      <c r="W195" s="132">
        <f>W208+W219*'0'!W$16+W230*'0'!W$19+W241*'0'!W$17</f>
        <v>-271.09570833333339</v>
      </c>
      <c r="X195" s="132">
        <f>X208+X219*'0'!X$16+X230*'0'!X$19+X241*'0'!X$17</f>
        <v>-273.36429166666665</v>
      </c>
      <c r="Y195" s="132">
        <f>Y208+Y219*'0'!Y$16+Y230*'0'!Y$19+Y241*'0'!Y$17</f>
        <v>-275.63287500000007</v>
      </c>
      <c r="Z195" s="132">
        <f>Z208+Z219*'0'!Z$16+Z230*'0'!Z$19+Z241*'0'!Z$17</f>
        <v>-277.90145833333338</v>
      </c>
      <c r="AA195" s="132">
        <f>AA208+AA219*'0'!AA$16+AA230*'0'!AA$19+AA241*'0'!AA$17</f>
        <v>-280.17004166666675</v>
      </c>
      <c r="AB195" s="132">
        <f>AB208+AB219*'0'!AB$16+AB230*'0'!AB$19+AB241*'0'!AB$17</f>
        <v>-282.43862500000006</v>
      </c>
      <c r="AC195" s="132">
        <f>AC208+AC219*'0'!AC$16+AC230*'0'!AC$19+AC241*'0'!AC$17</f>
        <v>-284.70720833333331</v>
      </c>
      <c r="AD195" s="132">
        <f>AD208+AD219*'0'!AD$16+AD230*'0'!AD$19+AD241*'0'!AD$17</f>
        <v>-286.97579166666668</v>
      </c>
      <c r="AE195" s="132">
        <f>AE208+AE219*'0'!AE$16+AE230*'0'!AE$19+AE241*'0'!AE$17</f>
        <v>-289.24437499999999</v>
      </c>
      <c r="AF195" s="132">
        <f>AF208+AF219*'0'!AF$16+AF230*'0'!AF$19+AF241*'0'!AF$17</f>
        <v>-291.51295833333336</v>
      </c>
      <c r="AG195" s="132">
        <f>AG208+AG219*'0'!AG$16+AG230*'0'!AG$19+AG241*'0'!AG$17</f>
        <v>-293.78154166666673</v>
      </c>
      <c r="AH195" s="132">
        <f>AH208+AH219*'0'!AH$16+AH230*'0'!AH$19+AH241*'0'!AH$17</f>
        <v>-296.05012500000004</v>
      </c>
      <c r="AI195" s="132">
        <f>AI208+AI219*'0'!AI$16+AI230*'0'!AI$19+AI241*'0'!AI$17</f>
        <v>-298.31870833333335</v>
      </c>
      <c r="AJ195" s="132">
        <f>AJ208+AJ219*'0'!AJ$16+AJ230*'0'!AJ$19+AJ241*'0'!AJ$17</f>
        <v>-300.58729166666672</v>
      </c>
      <c r="AK195" s="132">
        <f>AK208+AK219*'0'!AK$16+AK230*'0'!AK$19+AK241*'0'!AK$17</f>
        <v>-302.85587500000008</v>
      </c>
      <c r="AL195" s="132">
        <f>AL208+AL219*'0'!AL$16+AL230*'0'!AL$19+AL241*'0'!AL$17</f>
        <v>-305.12445833333339</v>
      </c>
      <c r="AM195" s="132">
        <f>AM208+AM219*'0'!AM$16+AM230*'0'!AM$19+AM241*'0'!AM$17</f>
        <v>-307.3930416666667</v>
      </c>
      <c r="AN195" s="123"/>
      <c r="AO195" s="83">
        <f>SUM(D195:O195)</f>
        <v>-2910.8875833333336</v>
      </c>
      <c r="AP195" s="83">
        <f>SUM(P195:AA195)</f>
        <v>-3216.2690000000007</v>
      </c>
      <c r="AQ195" s="83">
        <f>SUM(AB195:AM195)</f>
        <v>-3538.9900000000002</v>
      </c>
      <c r="AR195" s="124"/>
    </row>
    <row r="196" spans="1:44" s="64" customFormat="1" ht="13.2" hidden="1">
      <c r="A196" s="147" t="s">
        <v>215</v>
      </c>
      <c r="B196" s="126" t="s">
        <v>161</v>
      </c>
      <c r="C196" s="82"/>
      <c r="D196" s="132">
        <f>D209+D220*'0'!D$16+D231*'0'!D$19+D242*'0'!D$17</f>
        <v>263.24299999999999</v>
      </c>
      <c r="E196" s="132">
        <f>E209+E220*'0'!E$16+E231*'0'!E$19+E242*'0'!E$17</f>
        <v>265.86233333333337</v>
      </c>
      <c r="F196" s="132">
        <f>F209+F220*'0'!F$16+F231*'0'!F$19+F242*'0'!F$17</f>
        <v>268.48166666666668</v>
      </c>
      <c r="G196" s="132">
        <f>G209+G220*'0'!G$16+G231*'0'!G$19+G242*'0'!G$17</f>
        <v>271.101</v>
      </c>
      <c r="H196" s="132">
        <f>H209+H220*'0'!H$16+H231*'0'!H$19+H242*'0'!H$17</f>
        <v>273.72033333333337</v>
      </c>
      <c r="I196" s="132">
        <f>I209+I220*'0'!I$16+I231*'0'!I$19+I242*'0'!I$17</f>
        <v>275.63633333333331</v>
      </c>
      <c r="J196" s="132">
        <f>J209+J220*'0'!J$16+J231*'0'!J$19+J242*'0'!J$17</f>
        <v>278.24900000000002</v>
      </c>
      <c r="K196" s="132">
        <f>K209+K220*'0'!K$16+K231*'0'!K$19+K242*'0'!K$17</f>
        <v>280.86166666666668</v>
      </c>
      <c r="L196" s="132">
        <f>L209+L220*'0'!L$16+L231*'0'!L$19+L242*'0'!L$17</f>
        <v>283.47433333333333</v>
      </c>
      <c r="M196" s="132">
        <f>M209+M220*'0'!M$16+M231*'0'!M$19+M242*'0'!M$17</f>
        <v>286.08699999999999</v>
      </c>
      <c r="N196" s="132">
        <f>N209+N220*'0'!N$16+N231*'0'!N$19+N242*'0'!N$17</f>
        <v>288.6996666666667</v>
      </c>
      <c r="O196" s="132">
        <f>O209+O220*'0'!O$16+O231*'0'!O$19+O242*'0'!O$17</f>
        <v>291.3123333333333</v>
      </c>
      <c r="P196" s="132">
        <f>P209+P220*'0'!P$16+P231*'0'!P$19+P242*'0'!P$17</f>
        <v>293.92500000000001</v>
      </c>
      <c r="Q196" s="132">
        <f>Q209+Q220*'0'!Q$16+Q231*'0'!Q$19+Q242*'0'!Q$17</f>
        <v>296.53766666666672</v>
      </c>
      <c r="R196" s="132">
        <f>R209+R220*'0'!R$16+R231*'0'!R$19+R242*'0'!R$17</f>
        <v>296.8603333333333</v>
      </c>
      <c r="S196" s="132">
        <f>S209+S220*'0'!S$16+S231*'0'!S$19+S242*'0'!S$17</f>
        <v>299.45299999999997</v>
      </c>
      <c r="T196" s="132">
        <f>T209+T220*'0'!T$16+T231*'0'!T$19+T242*'0'!T$17</f>
        <v>302.0456666666667</v>
      </c>
      <c r="U196" s="132">
        <f>U209+U220*'0'!U$16+U231*'0'!U$19+U242*'0'!U$17</f>
        <v>304.63833333333332</v>
      </c>
      <c r="V196" s="132">
        <f>V209+V220*'0'!V$16+V231*'0'!V$19+V242*'0'!V$17</f>
        <v>307.23099999999999</v>
      </c>
      <c r="W196" s="132">
        <f>W209+W220*'0'!W$16+W231*'0'!W$19+W242*'0'!W$17</f>
        <v>309.82366666666667</v>
      </c>
      <c r="X196" s="132">
        <f>X209+X220*'0'!X$16+X231*'0'!X$19+X242*'0'!X$17</f>
        <v>312.41633333333334</v>
      </c>
      <c r="Y196" s="132">
        <f>Y209+Y220*'0'!Y$16+Y231*'0'!Y$19+Y242*'0'!Y$17</f>
        <v>315.00900000000001</v>
      </c>
      <c r="Z196" s="132">
        <f>Z209+Z220*'0'!Z$16+Z231*'0'!Z$19+Z242*'0'!Z$17</f>
        <v>317.60166666666669</v>
      </c>
      <c r="AA196" s="132">
        <f>AA209+AA220*'0'!AA$16+AA231*'0'!AA$19+AA242*'0'!AA$17</f>
        <v>320.19433333333336</v>
      </c>
      <c r="AB196" s="132">
        <f>AB209+AB220*'0'!AB$16+AB231*'0'!AB$19+AB242*'0'!AB$17</f>
        <v>322.78700000000003</v>
      </c>
      <c r="AC196" s="132">
        <f>AC209+AC220*'0'!AC$16+AC231*'0'!AC$19+AC242*'0'!AC$17</f>
        <v>325.37966666666671</v>
      </c>
      <c r="AD196" s="132">
        <f>AD209+AD220*'0'!AD$16+AD231*'0'!AD$19+AD242*'0'!AD$17</f>
        <v>327.97233333333338</v>
      </c>
      <c r="AE196" s="132">
        <f>AE209+AE220*'0'!AE$16+AE231*'0'!AE$19+AE242*'0'!AE$17</f>
        <v>330.565</v>
      </c>
      <c r="AF196" s="132">
        <f>AF209+AF220*'0'!AF$16+AF231*'0'!AF$19+AF242*'0'!AF$17</f>
        <v>333.15766666666661</v>
      </c>
      <c r="AG196" s="132">
        <f>AG209+AG220*'0'!AG$16+AG231*'0'!AG$19+AG242*'0'!AG$17</f>
        <v>335.75033333333329</v>
      </c>
      <c r="AH196" s="132">
        <f>AH209+AH220*'0'!AH$16+AH231*'0'!AH$19+AH242*'0'!AH$17</f>
        <v>338.34299999999996</v>
      </c>
      <c r="AI196" s="132">
        <f>AI209+AI220*'0'!AI$16+AI231*'0'!AI$19+AI242*'0'!AI$17</f>
        <v>340.93566666666663</v>
      </c>
      <c r="AJ196" s="132">
        <f>AJ209+AJ220*'0'!AJ$16+AJ231*'0'!AJ$19+AJ242*'0'!AJ$17</f>
        <v>343.52833333333331</v>
      </c>
      <c r="AK196" s="132">
        <f>AK209+AK220*'0'!AK$16+AK231*'0'!AK$19+AK242*'0'!AK$17</f>
        <v>346.12099999999998</v>
      </c>
      <c r="AL196" s="132">
        <f>AL209+AL220*'0'!AL$16+AL231*'0'!AL$19+AL242*'0'!AL$17</f>
        <v>348.71366666666665</v>
      </c>
      <c r="AM196" s="132">
        <f>AM209+AM220*'0'!AM$16+AM231*'0'!AM$19+AM242*'0'!AM$17</f>
        <v>351.30633333333333</v>
      </c>
      <c r="AN196" s="123"/>
      <c r="AO196" s="83">
        <f>SUM(D196:O196)</f>
        <v>3326.7286666666669</v>
      </c>
      <c r="AP196" s="83">
        <f>SUM(P196:AA196)</f>
        <v>3675.7359999999994</v>
      </c>
      <c r="AQ196" s="83">
        <f>SUM(AB196:AM196)</f>
        <v>4044.56</v>
      </c>
      <c r="AR196" s="124"/>
    </row>
    <row r="197" spans="1:44" s="64" customFormat="1" ht="13.2" hidden="1">
      <c r="A197" s="147" t="s">
        <v>201</v>
      </c>
      <c r="B197" s="126" t="s">
        <v>161</v>
      </c>
      <c r="C197" s="82"/>
      <c r="D197" s="132">
        <f>D210+D221*'0'!D$16+D232*'0'!D$19+D243*'0'!D$17</f>
        <v>32.905374999999985</v>
      </c>
      <c r="E197" s="132">
        <f>E210+E221*'0'!E$16+E232*'0'!E$19+E243*'0'!E$17</f>
        <v>33.232791666666657</v>
      </c>
      <c r="F197" s="132">
        <f>F210+F221*'0'!F$16+F232*'0'!F$19+F243*'0'!F$17</f>
        <v>33.560208333333264</v>
      </c>
      <c r="G197" s="132">
        <f>G210+G221*'0'!G$16+G232*'0'!G$19+G243*'0'!G$17</f>
        <v>33.887624999999957</v>
      </c>
      <c r="H197" s="132">
        <f>H210+H221*'0'!H$16+H232*'0'!H$19+H243*'0'!H$17</f>
        <v>34.21504166666665</v>
      </c>
      <c r="I197" s="132">
        <f>I210+I221*'0'!I$16+I232*'0'!I$19+I243*'0'!I$17</f>
        <v>34.454541666666607</v>
      </c>
      <c r="J197" s="132">
        <f>J210+J221*'0'!J$16+J232*'0'!J$19+J243*'0'!J$17</f>
        <v>34.781124999999967</v>
      </c>
      <c r="K197" s="132">
        <f>K210+K221*'0'!K$16+K232*'0'!K$19+K243*'0'!K$17</f>
        <v>35.107708333333328</v>
      </c>
      <c r="L197" s="132">
        <f>L210+L221*'0'!L$16+L232*'0'!L$19+L243*'0'!L$17</f>
        <v>35.434291666666617</v>
      </c>
      <c r="M197" s="132">
        <f>M210+M221*'0'!M$16+M232*'0'!M$19+M243*'0'!M$17</f>
        <v>35.760874999999977</v>
      </c>
      <c r="N197" s="132">
        <f>N210+N221*'0'!N$16+N232*'0'!N$19+N243*'0'!N$17</f>
        <v>36.087458333333316</v>
      </c>
      <c r="O197" s="132">
        <f>O210+O221*'0'!O$16+O232*'0'!O$19+O243*'0'!O$17</f>
        <v>36.41404166666662</v>
      </c>
      <c r="P197" s="132">
        <f>P210+P221*'0'!P$16+P232*'0'!P$19+P243*'0'!P$17</f>
        <v>36.740624999999952</v>
      </c>
      <c r="Q197" s="132">
        <f>Q210+Q221*'0'!Q$16+Q232*'0'!Q$19+Q243*'0'!Q$17</f>
        <v>37.067208333333305</v>
      </c>
      <c r="R197" s="132">
        <f>R210+R221*'0'!R$16+R232*'0'!R$19+R243*'0'!R$17</f>
        <v>37.107541666666634</v>
      </c>
      <c r="S197" s="132">
        <f>S210+S221*'0'!S$16+S232*'0'!S$19+S243*'0'!S$17</f>
        <v>37.431624999999954</v>
      </c>
      <c r="T197" s="132">
        <f>T210+T221*'0'!T$16+T232*'0'!T$19+T243*'0'!T$17</f>
        <v>37.755708333333317</v>
      </c>
      <c r="U197" s="132">
        <f>U210+U221*'0'!U$16+U232*'0'!U$19+U243*'0'!U$17</f>
        <v>38.079791666666623</v>
      </c>
      <c r="V197" s="132">
        <f>V210+V221*'0'!V$16+V232*'0'!V$19+V243*'0'!V$17</f>
        <v>38.403874999999971</v>
      </c>
      <c r="W197" s="132">
        <f>W210+W221*'0'!W$16+W232*'0'!W$19+W243*'0'!W$17</f>
        <v>38.727958333333333</v>
      </c>
      <c r="X197" s="132">
        <f>X210+X221*'0'!X$16+X232*'0'!X$19+X243*'0'!X$17</f>
        <v>39.052041666666639</v>
      </c>
      <c r="Y197" s="132">
        <f>Y210+Y221*'0'!Y$16+Y232*'0'!Y$19+Y243*'0'!Y$17</f>
        <v>39.376124999999959</v>
      </c>
      <c r="Z197" s="132">
        <f>Z210+Z221*'0'!Z$16+Z232*'0'!Z$19+Z243*'0'!Z$17</f>
        <v>39.700208333333322</v>
      </c>
      <c r="AA197" s="132">
        <f>AA210+AA221*'0'!AA$16+AA232*'0'!AA$19+AA243*'0'!AA$17</f>
        <v>40.024291666666628</v>
      </c>
      <c r="AB197" s="132">
        <f>AB210+AB221*'0'!AB$16+AB232*'0'!AB$19+AB243*'0'!AB$17</f>
        <v>40.348374999999947</v>
      </c>
      <c r="AC197" s="132">
        <f>AC210+AC221*'0'!AC$16+AC232*'0'!AC$19+AC243*'0'!AC$17</f>
        <v>40.672458333333353</v>
      </c>
      <c r="AD197" s="132">
        <f>AD210+AD221*'0'!AD$16+AD232*'0'!AD$19+AD243*'0'!AD$17</f>
        <v>40.996541666666658</v>
      </c>
      <c r="AE197" s="132">
        <f>AE210+AE221*'0'!AE$16+AE232*'0'!AE$19+AE243*'0'!AE$17</f>
        <v>41.320624999999978</v>
      </c>
      <c r="AF197" s="132">
        <f>AF210+AF221*'0'!AF$16+AF232*'0'!AF$19+AF243*'0'!AF$17</f>
        <v>41.644708333333298</v>
      </c>
      <c r="AG197" s="132">
        <f>AG210+AG221*'0'!AG$16+AG232*'0'!AG$19+AG243*'0'!AG$17</f>
        <v>41.968791666666625</v>
      </c>
      <c r="AH197" s="132">
        <f>AH210+AH221*'0'!AH$16+AH232*'0'!AH$19+AH243*'0'!AH$17</f>
        <v>42.292874999999952</v>
      </c>
      <c r="AI197" s="132">
        <f>AI210+AI221*'0'!AI$16+AI232*'0'!AI$19+AI243*'0'!AI$17</f>
        <v>42.616958333333315</v>
      </c>
      <c r="AJ197" s="132">
        <f>AJ210+AJ221*'0'!AJ$16+AJ232*'0'!AJ$19+AJ243*'0'!AJ$17</f>
        <v>42.941041666666635</v>
      </c>
      <c r="AK197" s="132">
        <f>AK210+AK221*'0'!AK$16+AK232*'0'!AK$19+AK243*'0'!AK$17</f>
        <v>43.265124999999962</v>
      </c>
      <c r="AL197" s="132">
        <f>AL210+AL221*'0'!AL$16+AL232*'0'!AL$19+AL243*'0'!AL$17</f>
        <v>43.589208333333303</v>
      </c>
      <c r="AM197" s="132">
        <f>AM210+AM221*'0'!AM$16+AM232*'0'!AM$19+AM243*'0'!AM$17</f>
        <v>43.91329166666663</v>
      </c>
      <c r="AN197" s="123"/>
      <c r="AO197" s="83">
        <f t="shared" ref="AO197:AO199" si="918">SUM(D197:O197)</f>
        <v>415.84108333333296</v>
      </c>
      <c r="AP197" s="83">
        <f t="shared" ref="AP197:AP199" si="919">SUM(P197:AA197)</f>
        <v>459.46699999999959</v>
      </c>
      <c r="AQ197" s="83">
        <f>SUM(AB197:AM197)</f>
        <v>505.5699999999996</v>
      </c>
      <c r="AR197" s="124"/>
    </row>
    <row r="198" spans="1:44" s="64" customFormat="1" ht="13.2" hidden="1">
      <c r="A198" s="147" t="s">
        <v>177</v>
      </c>
      <c r="B198" s="126" t="s">
        <v>161</v>
      </c>
      <c r="C198" s="8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  <c r="AC198" s="132"/>
      <c r="AD198" s="132"/>
      <c r="AE198" s="132"/>
      <c r="AF198" s="132"/>
      <c r="AG198" s="132"/>
      <c r="AH198" s="132"/>
      <c r="AI198" s="132"/>
      <c r="AJ198" s="132"/>
      <c r="AK198" s="132"/>
      <c r="AL198" s="132"/>
      <c r="AM198" s="132"/>
      <c r="AN198" s="123"/>
      <c r="AO198" s="83">
        <f t="shared" si="918"/>
        <v>0</v>
      </c>
      <c r="AP198" s="83">
        <f t="shared" si="919"/>
        <v>0</v>
      </c>
      <c r="AQ198" s="83">
        <f t="shared" ref="AQ198:AQ199" si="920">SUM(AB198:AM198)</f>
        <v>0</v>
      </c>
      <c r="AR198" s="124"/>
    </row>
    <row r="199" spans="1:44" s="64" customFormat="1" ht="13.2" hidden="1">
      <c r="A199" s="147" t="s">
        <v>178</v>
      </c>
      <c r="B199" s="126" t="s">
        <v>161</v>
      </c>
      <c r="C199" s="82"/>
      <c r="D199" s="132">
        <f>SUM(D197:D198)</f>
        <v>32.905374999999985</v>
      </c>
      <c r="E199" s="132">
        <f t="shared" ref="E199:AM199" si="921">SUM(E197:E198)</f>
        <v>33.232791666666657</v>
      </c>
      <c r="F199" s="132">
        <f t="shared" si="921"/>
        <v>33.560208333333264</v>
      </c>
      <c r="G199" s="132">
        <f t="shared" si="921"/>
        <v>33.887624999999957</v>
      </c>
      <c r="H199" s="132">
        <f t="shared" si="921"/>
        <v>34.21504166666665</v>
      </c>
      <c r="I199" s="132">
        <f t="shared" si="921"/>
        <v>34.454541666666607</v>
      </c>
      <c r="J199" s="132">
        <f t="shared" si="921"/>
        <v>34.781124999999967</v>
      </c>
      <c r="K199" s="132">
        <f t="shared" si="921"/>
        <v>35.107708333333328</v>
      </c>
      <c r="L199" s="132">
        <f t="shared" si="921"/>
        <v>35.434291666666617</v>
      </c>
      <c r="M199" s="132">
        <f t="shared" si="921"/>
        <v>35.760874999999977</v>
      </c>
      <c r="N199" s="132">
        <f t="shared" si="921"/>
        <v>36.087458333333316</v>
      </c>
      <c r="O199" s="132">
        <f t="shared" si="921"/>
        <v>36.41404166666662</v>
      </c>
      <c r="P199" s="132">
        <f t="shared" si="921"/>
        <v>36.740624999999952</v>
      </c>
      <c r="Q199" s="132">
        <f t="shared" si="921"/>
        <v>37.067208333333305</v>
      </c>
      <c r="R199" s="132">
        <f t="shared" si="921"/>
        <v>37.107541666666634</v>
      </c>
      <c r="S199" s="132">
        <f t="shared" si="921"/>
        <v>37.431624999999954</v>
      </c>
      <c r="T199" s="132">
        <f t="shared" si="921"/>
        <v>37.755708333333317</v>
      </c>
      <c r="U199" s="132">
        <f t="shared" si="921"/>
        <v>38.079791666666623</v>
      </c>
      <c r="V199" s="132">
        <f t="shared" si="921"/>
        <v>38.403874999999971</v>
      </c>
      <c r="W199" s="132">
        <f t="shared" si="921"/>
        <v>38.727958333333333</v>
      </c>
      <c r="X199" s="132">
        <f t="shared" si="921"/>
        <v>39.052041666666639</v>
      </c>
      <c r="Y199" s="132">
        <f t="shared" si="921"/>
        <v>39.376124999999959</v>
      </c>
      <c r="Z199" s="132">
        <f t="shared" si="921"/>
        <v>39.700208333333322</v>
      </c>
      <c r="AA199" s="132">
        <f t="shared" si="921"/>
        <v>40.024291666666628</v>
      </c>
      <c r="AB199" s="132">
        <f t="shared" si="921"/>
        <v>40.348374999999947</v>
      </c>
      <c r="AC199" s="132">
        <f t="shared" si="921"/>
        <v>40.672458333333353</v>
      </c>
      <c r="AD199" s="132">
        <f t="shared" si="921"/>
        <v>40.996541666666658</v>
      </c>
      <c r="AE199" s="132">
        <f t="shared" si="921"/>
        <v>41.320624999999978</v>
      </c>
      <c r="AF199" s="132">
        <f t="shared" si="921"/>
        <v>41.644708333333298</v>
      </c>
      <c r="AG199" s="132">
        <f t="shared" si="921"/>
        <v>41.968791666666625</v>
      </c>
      <c r="AH199" s="132">
        <f t="shared" si="921"/>
        <v>42.292874999999952</v>
      </c>
      <c r="AI199" s="132">
        <f t="shared" si="921"/>
        <v>42.616958333333315</v>
      </c>
      <c r="AJ199" s="132">
        <f t="shared" si="921"/>
        <v>42.941041666666635</v>
      </c>
      <c r="AK199" s="132">
        <f t="shared" si="921"/>
        <v>43.265124999999962</v>
      </c>
      <c r="AL199" s="132">
        <f t="shared" si="921"/>
        <v>43.589208333333303</v>
      </c>
      <c r="AM199" s="132">
        <f t="shared" si="921"/>
        <v>43.91329166666663</v>
      </c>
      <c r="AN199" s="123"/>
      <c r="AO199" s="83">
        <f t="shared" si="918"/>
        <v>415.84108333333296</v>
      </c>
      <c r="AP199" s="83">
        <f t="shared" si="919"/>
        <v>459.46699999999959</v>
      </c>
      <c r="AQ199" s="83">
        <f t="shared" si="920"/>
        <v>505.5699999999996</v>
      </c>
      <c r="AR199" s="124"/>
    </row>
    <row r="200" spans="1:44" hidden="1">
      <c r="A200" s="145" t="s">
        <v>190</v>
      </c>
    </row>
    <row r="201" spans="1:44" s="64" customFormat="1" ht="13.2" hidden="1">
      <c r="A201" s="147" t="s">
        <v>225</v>
      </c>
      <c r="B201" s="122" t="s">
        <v>158</v>
      </c>
      <c r="C201" s="125">
        <v>100</v>
      </c>
      <c r="D201" s="89">
        <f>C201+D203</f>
        <v>101</v>
      </c>
      <c r="E201" s="89">
        <f>D201+E203</f>
        <v>102</v>
      </c>
      <c r="F201" s="89">
        <f t="shared" ref="F201:AM201" si="922">E201+F203</f>
        <v>103</v>
      </c>
      <c r="G201" s="89">
        <f t="shared" si="922"/>
        <v>104</v>
      </c>
      <c r="H201" s="89">
        <f t="shared" si="922"/>
        <v>105</v>
      </c>
      <c r="I201" s="89">
        <f t="shared" si="922"/>
        <v>106</v>
      </c>
      <c r="J201" s="89">
        <f t="shared" si="922"/>
        <v>107</v>
      </c>
      <c r="K201" s="89">
        <f t="shared" si="922"/>
        <v>108</v>
      </c>
      <c r="L201" s="89">
        <f t="shared" si="922"/>
        <v>109</v>
      </c>
      <c r="M201" s="89">
        <f t="shared" si="922"/>
        <v>110</v>
      </c>
      <c r="N201" s="89">
        <f t="shared" si="922"/>
        <v>111</v>
      </c>
      <c r="O201" s="89">
        <f t="shared" si="922"/>
        <v>112</v>
      </c>
      <c r="P201" s="89">
        <f t="shared" si="922"/>
        <v>113</v>
      </c>
      <c r="Q201" s="89">
        <f t="shared" si="922"/>
        <v>114</v>
      </c>
      <c r="R201" s="89">
        <f t="shared" si="922"/>
        <v>115</v>
      </c>
      <c r="S201" s="89">
        <f t="shared" si="922"/>
        <v>116</v>
      </c>
      <c r="T201" s="89">
        <f t="shared" si="922"/>
        <v>117</v>
      </c>
      <c r="U201" s="89">
        <f t="shared" si="922"/>
        <v>118</v>
      </c>
      <c r="V201" s="89">
        <f t="shared" si="922"/>
        <v>119</v>
      </c>
      <c r="W201" s="89">
        <f t="shared" si="922"/>
        <v>120</v>
      </c>
      <c r="X201" s="89">
        <f t="shared" si="922"/>
        <v>121</v>
      </c>
      <c r="Y201" s="89">
        <f t="shared" si="922"/>
        <v>122</v>
      </c>
      <c r="Z201" s="89">
        <f t="shared" si="922"/>
        <v>123</v>
      </c>
      <c r="AA201" s="89">
        <f t="shared" si="922"/>
        <v>124</v>
      </c>
      <c r="AB201" s="89">
        <f t="shared" si="922"/>
        <v>125</v>
      </c>
      <c r="AC201" s="89">
        <f t="shared" si="922"/>
        <v>126</v>
      </c>
      <c r="AD201" s="89">
        <f t="shared" si="922"/>
        <v>127</v>
      </c>
      <c r="AE201" s="89">
        <f t="shared" si="922"/>
        <v>128</v>
      </c>
      <c r="AF201" s="89">
        <f t="shared" si="922"/>
        <v>129</v>
      </c>
      <c r="AG201" s="89">
        <f t="shared" si="922"/>
        <v>130</v>
      </c>
      <c r="AH201" s="89">
        <f t="shared" si="922"/>
        <v>131</v>
      </c>
      <c r="AI201" s="89">
        <f t="shared" si="922"/>
        <v>132</v>
      </c>
      <c r="AJ201" s="89">
        <f t="shared" si="922"/>
        <v>133</v>
      </c>
      <c r="AK201" s="89">
        <f t="shared" si="922"/>
        <v>134</v>
      </c>
      <c r="AL201" s="89">
        <f t="shared" si="922"/>
        <v>135</v>
      </c>
      <c r="AM201" s="89">
        <f t="shared" si="922"/>
        <v>136</v>
      </c>
      <c r="AN201" s="123"/>
      <c r="AO201" s="83">
        <f>AVERAGE(D201:O201)</f>
        <v>106.5</v>
      </c>
      <c r="AP201" s="83">
        <f>AVERAGE(P201:AA201)</f>
        <v>118.5</v>
      </c>
      <c r="AQ201" s="83">
        <f>AVERAGE(AB201:AM201)</f>
        <v>130.5</v>
      </c>
    </row>
    <row r="202" spans="1:44" s="64" customFormat="1" ht="13.2" hidden="1">
      <c r="A202" s="147" t="s">
        <v>222</v>
      </c>
      <c r="B202" s="122" t="s">
        <v>158</v>
      </c>
      <c r="C202" s="82"/>
      <c r="D202" s="133">
        <v>0.01</v>
      </c>
      <c r="E202" s="133">
        <v>0.01</v>
      </c>
      <c r="F202" s="133">
        <v>0.01</v>
      </c>
      <c r="G202" s="133">
        <v>0.01</v>
      </c>
      <c r="H202" s="133">
        <v>0.01</v>
      </c>
      <c r="I202" s="133">
        <v>0.01</v>
      </c>
      <c r="J202" s="133">
        <v>0.01</v>
      </c>
      <c r="K202" s="133">
        <v>0.01</v>
      </c>
      <c r="L202" s="133">
        <v>0.01</v>
      </c>
      <c r="M202" s="133">
        <v>0.01</v>
      </c>
      <c r="N202" s="133">
        <v>0.01</v>
      </c>
      <c r="O202" s="133">
        <v>0.01</v>
      </c>
      <c r="P202" s="133">
        <v>0.01</v>
      </c>
      <c r="Q202" s="133">
        <v>0.01</v>
      </c>
      <c r="R202" s="133">
        <v>0.01</v>
      </c>
      <c r="S202" s="133">
        <v>0.01</v>
      </c>
      <c r="T202" s="133">
        <v>0.01</v>
      </c>
      <c r="U202" s="133">
        <v>0.01</v>
      </c>
      <c r="V202" s="133">
        <v>0.01</v>
      </c>
      <c r="W202" s="133">
        <v>0.01</v>
      </c>
      <c r="X202" s="133">
        <v>0.01</v>
      </c>
      <c r="Y202" s="133">
        <v>0.01</v>
      </c>
      <c r="Z202" s="133">
        <v>0.01</v>
      </c>
      <c r="AA202" s="133">
        <v>0.01</v>
      </c>
      <c r="AB202" s="133">
        <v>0.01</v>
      </c>
      <c r="AC202" s="133">
        <v>0.01</v>
      </c>
      <c r="AD202" s="133">
        <v>0.01</v>
      </c>
      <c r="AE202" s="133">
        <v>0.01</v>
      </c>
      <c r="AF202" s="133">
        <v>0.01</v>
      </c>
      <c r="AG202" s="133">
        <v>0.01</v>
      </c>
      <c r="AH202" s="133">
        <v>0.01</v>
      </c>
      <c r="AI202" s="133">
        <v>0.01</v>
      </c>
      <c r="AJ202" s="133">
        <v>0.01</v>
      </c>
      <c r="AK202" s="133">
        <v>0.01</v>
      </c>
      <c r="AL202" s="133">
        <v>0.01</v>
      </c>
      <c r="AM202" s="133">
        <v>0.01</v>
      </c>
      <c r="AN202" s="123"/>
      <c r="AO202" s="83">
        <f>O202</f>
        <v>0.01</v>
      </c>
      <c r="AP202" s="83">
        <f>AA202</f>
        <v>0.01</v>
      </c>
      <c r="AQ202" s="83">
        <f>AM202</f>
        <v>0.01</v>
      </c>
    </row>
    <row r="203" spans="1:44" s="64" customFormat="1" ht="13.2" hidden="1">
      <c r="A203" s="147" t="s">
        <v>223</v>
      </c>
      <c r="B203" s="122" t="s">
        <v>158</v>
      </c>
      <c r="C203" s="82"/>
      <c r="D203" s="89">
        <f>INT(C201*D202)</f>
        <v>1</v>
      </c>
      <c r="E203" s="89">
        <f>INT(D201*E202)</f>
        <v>1</v>
      </c>
      <c r="F203" s="89">
        <f t="shared" ref="F203:AM203" si="923">INT(E201*F202)</f>
        <v>1</v>
      </c>
      <c r="G203" s="89">
        <f t="shared" si="923"/>
        <v>1</v>
      </c>
      <c r="H203" s="89">
        <f t="shared" si="923"/>
        <v>1</v>
      </c>
      <c r="I203" s="89">
        <f t="shared" si="923"/>
        <v>1</v>
      </c>
      <c r="J203" s="89">
        <f t="shared" si="923"/>
        <v>1</v>
      </c>
      <c r="K203" s="89">
        <f t="shared" si="923"/>
        <v>1</v>
      </c>
      <c r="L203" s="89">
        <f t="shared" si="923"/>
        <v>1</v>
      </c>
      <c r="M203" s="89">
        <f t="shared" si="923"/>
        <v>1</v>
      </c>
      <c r="N203" s="89">
        <f t="shared" si="923"/>
        <v>1</v>
      </c>
      <c r="O203" s="89">
        <f t="shared" si="923"/>
        <v>1</v>
      </c>
      <c r="P203" s="89">
        <f t="shared" si="923"/>
        <v>1</v>
      </c>
      <c r="Q203" s="89">
        <f t="shared" si="923"/>
        <v>1</v>
      </c>
      <c r="R203" s="89">
        <f t="shared" si="923"/>
        <v>1</v>
      </c>
      <c r="S203" s="89">
        <f t="shared" si="923"/>
        <v>1</v>
      </c>
      <c r="T203" s="89">
        <f t="shared" si="923"/>
        <v>1</v>
      </c>
      <c r="U203" s="89">
        <f t="shared" si="923"/>
        <v>1</v>
      </c>
      <c r="V203" s="89">
        <f t="shared" si="923"/>
        <v>1</v>
      </c>
      <c r="W203" s="89">
        <f t="shared" si="923"/>
        <v>1</v>
      </c>
      <c r="X203" s="89">
        <f t="shared" si="923"/>
        <v>1</v>
      </c>
      <c r="Y203" s="89">
        <f t="shared" si="923"/>
        <v>1</v>
      </c>
      <c r="Z203" s="89">
        <f t="shared" si="923"/>
        <v>1</v>
      </c>
      <c r="AA203" s="89">
        <f t="shared" si="923"/>
        <v>1</v>
      </c>
      <c r="AB203" s="89">
        <f t="shared" si="923"/>
        <v>1</v>
      </c>
      <c r="AC203" s="89">
        <f t="shared" si="923"/>
        <v>1</v>
      </c>
      <c r="AD203" s="89">
        <f t="shared" si="923"/>
        <v>1</v>
      </c>
      <c r="AE203" s="89">
        <f t="shared" si="923"/>
        <v>1</v>
      </c>
      <c r="AF203" s="89">
        <f t="shared" si="923"/>
        <v>1</v>
      </c>
      <c r="AG203" s="89">
        <f t="shared" si="923"/>
        <v>1</v>
      </c>
      <c r="AH203" s="89">
        <f t="shared" si="923"/>
        <v>1</v>
      </c>
      <c r="AI203" s="89">
        <f t="shared" si="923"/>
        <v>1</v>
      </c>
      <c r="AJ203" s="89">
        <f t="shared" si="923"/>
        <v>1</v>
      </c>
      <c r="AK203" s="89">
        <f t="shared" si="923"/>
        <v>1</v>
      </c>
      <c r="AL203" s="89">
        <f t="shared" si="923"/>
        <v>1</v>
      </c>
      <c r="AM203" s="89">
        <f t="shared" si="923"/>
        <v>1</v>
      </c>
      <c r="AN203" s="123"/>
      <c r="AO203" s="83">
        <f>SUM(D203:O203)</f>
        <v>12</v>
      </c>
      <c r="AP203" s="83">
        <f>SUM(P203:AA203)</f>
        <v>12</v>
      </c>
      <c r="AQ203" s="83">
        <f>SUM(AB203:AM203)</f>
        <v>12</v>
      </c>
    </row>
    <row r="204" spans="1:44" s="64" customFormat="1" ht="13.2" hidden="1">
      <c r="A204" s="147" t="s">
        <v>224</v>
      </c>
      <c r="B204" s="126" t="s">
        <v>161</v>
      </c>
      <c r="C204" s="82"/>
      <c r="D204" s="125">
        <v>50</v>
      </c>
      <c r="E204" s="125">
        <v>50</v>
      </c>
      <c r="F204" s="125">
        <v>50</v>
      </c>
      <c r="G204" s="125">
        <v>50</v>
      </c>
      <c r="H204" s="125">
        <v>50</v>
      </c>
      <c r="I204" s="125">
        <v>50</v>
      </c>
      <c r="J204" s="125">
        <v>50</v>
      </c>
      <c r="K204" s="125">
        <v>50</v>
      </c>
      <c r="L204" s="125">
        <v>50</v>
      </c>
      <c r="M204" s="125">
        <v>50</v>
      </c>
      <c r="N204" s="125">
        <v>50</v>
      </c>
      <c r="O204" s="125">
        <v>50</v>
      </c>
      <c r="P204" s="125">
        <v>50</v>
      </c>
      <c r="Q204" s="125">
        <v>50</v>
      </c>
      <c r="R204" s="125">
        <v>50</v>
      </c>
      <c r="S204" s="125">
        <v>50</v>
      </c>
      <c r="T204" s="125">
        <v>50</v>
      </c>
      <c r="U204" s="125">
        <v>50</v>
      </c>
      <c r="V204" s="125">
        <v>50</v>
      </c>
      <c r="W204" s="125">
        <v>50</v>
      </c>
      <c r="X204" s="125">
        <v>50</v>
      </c>
      <c r="Y204" s="125">
        <v>50</v>
      </c>
      <c r="Z204" s="125">
        <v>50</v>
      </c>
      <c r="AA204" s="125">
        <v>50</v>
      </c>
      <c r="AB204" s="125">
        <v>50</v>
      </c>
      <c r="AC204" s="125">
        <v>50</v>
      </c>
      <c r="AD204" s="125">
        <v>50</v>
      </c>
      <c r="AE204" s="125">
        <v>50</v>
      </c>
      <c r="AF204" s="125">
        <v>50</v>
      </c>
      <c r="AG204" s="125">
        <v>50</v>
      </c>
      <c r="AH204" s="125">
        <v>50</v>
      </c>
      <c r="AI204" s="125">
        <v>50</v>
      </c>
      <c r="AJ204" s="125">
        <v>50</v>
      </c>
      <c r="AK204" s="125">
        <v>50</v>
      </c>
      <c r="AL204" s="125">
        <v>50</v>
      </c>
      <c r="AM204" s="125">
        <v>50</v>
      </c>
      <c r="AN204" s="123"/>
      <c r="AO204" s="83">
        <f>AVERAGE(D204:O204)</f>
        <v>50</v>
      </c>
      <c r="AP204" s="83">
        <f>AVERAGE(P204:AA204)</f>
        <v>50</v>
      </c>
      <c r="AQ204" s="83">
        <f>AVERAGE(AB204:AM204)</f>
        <v>50</v>
      </c>
    </row>
    <row r="205" spans="1:44" s="86" customFormat="1" ht="13.2" hidden="1">
      <c r="A205" s="147" t="s">
        <v>213</v>
      </c>
      <c r="B205" s="126" t="s">
        <v>161</v>
      </c>
      <c r="C205" s="125">
        <v>5000</v>
      </c>
      <c r="D205" s="132">
        <f t="shared" ref="D205:AM205" si="924">D201*D204</f>
        <v>5050</v>
      </c>
      <c r="E205" s="132">
        <f t="shared" si="924"/>
        <v>5100</v>
      </c>
      <c r="F205" s="132">
        <f t="shared" si="924"/>
        <v>5150</v>
      </c>
      <c r="G205" s="132">
        <f t="shared" si="924"/>
        <v>5200</v>
      </c>
      <c r="H205" s="132">
        <f t="shared" si="924"/>
        <v>5250</v>
      </c>
      <c r="I205" s="132">
        <f t="shared" si="924"/>
        <v>5300</v>
      </c>
      <c r="J205" s="132">
        <f t="shared" si="924"/>
        <v>5350</v>
      </c>
      <c r="K205" s="132">
        <f t="shared" si="924"/>
        <v>5400</v>
      </c>
      <c r="L205" s="132">
        <f t="shared" si="924"/>
        <v>5450</v>
      </c>
      <c r="M205" s="132">
        <f t="shared" si="924"/>
        <v>5500</v>
      </c>
      <c r="N205" s="132">
        <f t="shared" si="924"/>
        <v>5550</v>
      </c>
      <c r="O205" s="132">
        <f t="shared" si="924"/>
        <v>5600</v>
      </c>
      <c r="P205" s="132">
        <f t="shared" si="924"/>
        <v>5650</v>
      </c>
      <c r="Q205" s="132">
        <f t="shared" si="924"/>
        <v>5700</v>
      </c>
      <c r="R205" s="132">
        <f t="shared" si="924"/>
        <v>5750</v>
      </c>
      <c r="S205" s="132">
        <f t="shared" si="924"/>
        <v>5800</v>
      </c>
      <c r="T205" s="132">
        <f t="shared" si="924"/>
        <v>5850</v>
      </c>
      <c r="U205" s="132">
        <f t="shared" si="924"/>
        <v>5900</v>
      </c>
      <c r="V205" s="132">
        <f t="shared" si="924"/>
        <v>5950</v>
      </c>
      <c r="W205" s="132">
        <f t="shared" si="924"/>
        <v>6000</v>
      </c>
      <c r="X205" s="132">
        <f t="shared" si="924"/>
        <v>6050</v>
      </c>
      <c r="Y205" s="132">
        <f t="shared" si="924"/>
        <v>6100</v>
      </c>
      <c r="Z205" s="132">
        <f t="shared" si="924"/>
        <v>6150</v>
      </c>
      <c r="AA205" s="132">
        <f t="shared" si="924"/>
        <v>6200</v>
      </c>
      <c r="AB205" s="132">
        <f t="shared" si="924"/>
        <v>6250</v>
      </c>
      <c r="AC205" s="132">
        <f t="shared" si="924"/>
        <v>6300</v>
      </c>
      <c r="AD205" s="132">
        <f t="shared" si="924"/>
        <v>6350</v>
      </c>
      <c r="AE205" s="132">
        <f t="shared" si="924"/>
        <v>6400</v>
      </c>
      <c r="AF205" s="132">
        <f t="shared" si="924"/>
        <v>6450</v>
      </c>
      <c r="AG205" s="132">
        <f t="shared" si="924"/>
        <v>6500</v>
      </c>
      <c r="AH205" s="132">
        <f t="shared" si="924"/>
        <v>6550</v>
      </c>
      <c r="AI205" s="132">
        <f t="shared" si="924"/>
        <v>6600</v>
      </c>
      <c r="AJ205" s="132">
        <f t="shared" si="924"/>
        <v>6650</v>
      </c>
      <c r="AK205" s="132">
        <f t="shared" si="924"/>
        <v>6700</v>
      </c>
      <c r="AL205" s="132">
        <f t="shared" si="924"/>
        <v>6750</v>
      </c>
      <c r="AM205" s="132">
        <f t="shared" si="924"/>
        <v>6800</v>
      </c>
      <c r="AN205" s="84"/>
      <c r="AO205" s="83">
        <f>O205</f>
        <v>5600</v>
      </c>
      <c r="AP205" s="83">
        <f>AA205</f>
        <v>6200</v>
      </c>
      <c r="AQ205" s="83">
        <f>AM205</f>
        <v>6800</v>
      </c>
    </row>
    <row r="206" spans="1:44" s="64" customFormat="1" ht="13.2" hidden="1">
      <c r="A206" s="147" t="s">
        <v>170</v>
      </c>
      <c r="B206" s="126" t="s">
        <v>168</v>
      </c>
      <c r="C206" s="82"/>
      <c r="D206" s="133">
        <v>0.14000000000000001</v>
      </c>
      <c r="E206" s="133">
        <v>0.14000000000000001</v>
      </c>
      <c r="F206" s="133">
        <v>0.14000000000000001</v>
      </c>
      <c r="G206" s="133">
        <v>0.14000000000000001</v>
      </c>
      <c r="H206" s="133">
        <v>0.14000000000000001</v>
      </c>
      <c r="I206" s="133">
        <v>0.14000000000000001</v>
      </c>
      <c r="J206" s="133">
        <v>0.14000000000000001</v>
      </c>
      <c r="K206" s="133">
        <v>0.14000000000000001</v>
      </c>
      <c r="L206" s="133">
        <v>0.14000000000000001</v>
      </c>
      <c r="M206" s="133">
        <v>0.14000000000000001</v>
      </c>
      <c r="N206" s="133">
        <v>0.14000000000000001</v>
      </c>
      <c r="O206" s="133">
        <v>0.14000000000000001</v>
      </c>
      <c r="P206" s="133">
        <v>0.14000000000000001</v>
      </c>
      <c r="Q206" s="133">
        <v>0.14000000000000001</v>
      </c>
      <c r="R206" s="133">
        <v>0.14000000000000001</v>
      </c>
      <c r="S206" s="133">
        <v>0.14000000000000001</v>
      </c>
      <c r="T206" s="133">
        <v>0.14000000000000001</v>
      </c>
      <c r="U206" s="133">
        <v>0.14000000000000001</v>
      </c>
      <c r="V206" s="133">
        <v>0.14000000000000001</v>
      </c>
      <c r="W206" s="133">
        <v>0.14000000000000001</v>
      </c>
      <c r="X206" s="133">
        <v>0.14000000000000001</v>
      </c>
      <c r="Y206" s="133">
        <v>0.14000000000000001</v>
      </c>
      <c r="Z206" s="133">
        <v>0.14000000000000001</v>
      </c>
      <c r="AA206" s="133">
        <v>0.14000000000000001</v>
      </c>
      <c r="AB206" s="133">
        <v>0.14000000000000001</v>
      </c>
      <c r="AC206" s="133">
        <v>0.14000000000000001</v>
      </c>
      <c r="AD206" s="133">
        <v>0.14000000000000001</v>
      </c>
      <c r="AE206" s="133">
        <v>0.14000000000000001</v>
      </c>
      <c r="AF206" s="133">
        <v>0.14000000000000001</v>
      </c>
      <c r="AG206" s="133">
        <v>0.14000000000000001</v>
      </c>
      <c r="AH206" s="133">
        <v>0.14000000000000001</v>
      </c>
      <c r="AI206" s="133">
        <v>0.14000000000000001</v>
      </c>
      <c r="AJ206" s="133">
        <v>0.14000000000000001</v>
      </c>
      <c r="AK206" s="133">
        <v>0.14000000000000001</v>
      </c>
      <c r="AL206" s="133">
        <v>0.14000000000000001</v>
      </c>
      <c r="AM206" s="133">
        <v>0.14000000000000001</v>
      </c>
      <c r="AN206" s="123"/>
      <c r="AO206" s="135">
        <f>AVERAGE(D206:O206)</f>
        <v>0.14000000000000004</v>
      </c>
      <c r="AP206" s="135">
        <f>AVERAGE(P206:AA206)</f>
        <v>0.14000000000000004</v>
      </c>
      <c r="AQ206" s="135">
        <f>AVERAGE(AB206:AM206)</f>
        <v>0.14000000000000004</v>
      </c>
    </row>
    <row r="207" spans="1:44" s="64" customFormat="1" ht="13.2" hidden="1">
      <c r="A207" s="147" t="s">
        <v>171</v>
      </c>
      <c r="B207" s="126" t="s">
        <v>168</v>
      </c>
      <c r="C207" s="82"/>
      <c r="D207" s="133">
        <v>0.16</v>
      </c>
      <c r="E207" s="133">
        <v>0.16</v>
      </c>
      <c r="F207" s="133">
        <v>0.16</v>
      </c>
      <c r="G207" s="133">
        <v>0.16</v>
      </c>
      <c r="H207" s="133">
        <v>0.16</v>
      </c>
      <c r="I207" s="133">
        <v>0.16</v>
      </c>
      <c r="J207" s="133">
        <v>0.16</v>
      </c>
      <c r="K207" s="133">
        <v>0.16</v>
      </c>
      <c r="L207" s="133">
        <v>0.16</v>
      </c>
      <c r="M207" s="133">
        <v>0.16</v>
      </c>
      <c r="N207" s="133">
        <v>0.16</v>
      </c>
      <c r="O207" s="133">
        <v>0.16</v>
      </c>
      <c r="P207" s="133">
        <v>0.16</v>
      </c>
      <c r="Q207" s="133">
        <v>0.16</v>
      </c>
      <c r="R207" s="133">
        <v>0.16</v>
      </c>
      <c r="S207" s="133">
        <v>0.16</v>
      </c>
      <c r="T207" s="133">
        <v>0.16</v>
      </c>
      <c r="U207" s="133">
        <v>0.16</v>
      </c>
      <c r="V207" s="133">
        <v>0.16</v>
      </c>
      <c r="W207" s="133">
        <v>0.16</v>
      </c>
      <c r="X207" s="133">
        <v>0.16</v>
      </c>
      <c r="Y207" s="133">
        <v>0.16</v>
      </c>
      <c r="Z207" s="133">
        <v>0.16</v>
      </c>
      <c r="AA207" s="133">
        <v>0.16</v>
      </c>
      <c r="AB207" s="133">
        <v>0.16</v>
      </c>
      <c r="AC207" s="133">
        <v>0.16</v>
      </c>
      <c r="AD207" s="133">
        <v>0.16</v>
      </c>
      <c r="AE207" s="133">
        <v>0.16</v>
      </c>
      <c r="AF207" s="133">
        <v>0.16</v>
      </c>
      <c r="AG207" s="133">
        <v>0.16</v>
      </c>
      <c r="AH207" s="133">
        <v>0.16</v>
      </c>
      <c r="AI207" s="133">
        <v>0.16</v>
      </c>
      <c r="AJ207" s="133">
        <v>0.16</v>
      </c>
      <c r="AK207" s="133">
        <v>0.16</v>
      </c>
      <c r="AL207" s="133">
        <v>0.16</v>
      </c>
      <c r="AM207" s="133">
        <v>0.16</v>
      </c>
      <c r="AN207" s="123"/>
      <c r="AO207" s="135">
        <f>AVERAGE(D207:O207)</f>
        <v>0.15999999999999998</v>
      </c>
      <c r="AP207" s="135">
        <f>AVERAGE(P207:AA207)</f>
        <v>0.15999999999999998</v>
      </c>
      <c r="AQ207" s="135">
        <f>AVERAGE(AB207:AM207)</f>
        <v>0.15999999999999998</v>
      </c>
    </row>
    <row r="208" spans="1:44" s="64" customFormat="1" ht="13.2" hidden="1">
      <c r="A208" s="147" t="s">
        <v>214</v>
      </c>
      <c r="B208" s="126" t="s">
        <v>161</v>
      </c>
      <c r="C208" s="82"/>
      <c r="D208" s="132">
        <f t="shared" ref="D208:AM208" si="925">-(C205+D205)/2*D206/12</f>
        <v>-58.625000000000007</v>
      </c>
      <c r="E208" s="132">
        <f t="shared" si="925"/>
        <v>-59.208333333333343</v>
      </c>
      <c r="F208" s="132">
        <f t="shared" si="925"/>
        <v>-59.791666666666679</v>
      </c>
      <c r="G208" s="132">
        <f t="shared" si="925"/>
        <v>-60.375000000000007</v>
      </c>
      <c r="H208" s="132">
        <f t="shared" si="925"/>
        <v>-60.958333333333343</v>
      </c>
      <c r="I208" s="132">
        <f t="shared" si="925"/>
        <v>-61.541666666666679</v>
      </c>
      <c r="J208" s="132">
        <f t="shared" si="925"/>
        <v>-62.125000000000007</v>
      </c>
      <c r="K208" s="132">
        <f t="shared" si="925"/>
        <v>-62.708333333333343</v>
      </c>
      <c r="L208" s="132">
        <f t="shared" si="925"/>
        <v>-63.291666666666679</v>
      </c>
      <c r="M208" s="132">
        <f t="shared" si="925"/>
        <v>-63.875000000000007</v>
      </c>
      <c r="N208" s="132">
        <f t="shared" si="925"/>
        <v>-64.458333333333343</v>
      </c>
      <c r="O208" s="132">
        <f t="shared" si="925"/>
        <v>-65.041666666666671</v>
      </c>
      <c r="P208" s="132">
        <f t="shared" si="925"/>
        <v>-65.625000000000014</v>
      </c>
      <c r="Q208" s="132">
        <f t="shared" si="925"/>
        <v>-66.208333333333343</v>
      </c>
      <c r="R208" s="132">
        <f t="shared" si="925"/>
        <v>-66.791666666666671</v>
      </c>
      <c r="S208" s="132">
        <f t="shared" si="925"/>
        <v>-67.375000000000014</v>
      </c>
      <c r="T208" s="132">
        <f t="shared" si="925"/>
        <v>-67.958333333333343</v>
      </c>
      <c r="U208" s="132">
        <f t="shared" si="925"/>
        <v>-68.541666666666671</v>
      </c>
      <c r="V208" s="132">
        <f t="shared" si="925"/>
        <v>-69.125000000000014</v>
      </c>
      <c r="W208" s="132">
        <f t="shared" si="925"/>
        <v>-69.708333333333343</v>
      </c>
      <c r="X208" s="132">
        <f t="shared" si="925"/>
        <v>-70.291666666666671</v>
      </c>
      <c r="Y208" s="132">
        <f t="shared" si="925"/>
        <v>-70.875000000000014</v>
      </c>
      <c r="Z208" s="132">
        <f t="shared" si="925"/>
        <v>-71.458333333333343</v>
      </c>
      <c r="AA208" s="132">
        <f t="shared" si="925"/>
        <v>-72.041666666666671</v>
      </c>
      <c r="AB208" s="132">
        <f t="shared" si="925"/>
        <v>-72.625000000000014</v>
      </c>
      <c r="AC208" s="132">
        <f t="shared" si="925"/>
        <v>-73.208333333333343</v>
      </c>
      <c r="AD208" s="132">
        <f t="shared" si="925"/>
        <v>-73.791666666666671</v>
      </c>
      <c r="AE208" s="132">
        <f t="shared" si="925"/>
        <v>-74.375000000000014</v>
      </c>
      <c r="AF208" s="132">
        <f t="shared" si="925"/>
        <v>-74.958333333333343</v>
      </c>
      <c r="AG208" s="132">
        <f t="shared" si="925"/>
        <v>-75.541666666666671</v>
      </c>
      <c r="AH208" s="132">
        <f t="shared" si="925"/>
        <v>-76.125000000000014</v>
      </c>
      <c r="AI208" s="132">
        <f t="shared" si="925"/>
        <v>-76.708333333333343</v>
      </c>
      <c r="AJ208" s="132">
        <f t="shared" si="925"/>
        <v>-77.291666666666671</v>
      </c>
      <c r="AK208" s="132">
        <f t="shared" si="925"/>
        <v>-77.875000000000014</v>
      </c>
      <c r="AL208" s="132">
        <f t="shared" si="925"/>
        <v>-78.458333333333343</v>
      </c>
      <c r="AM208" s="132">
        <f t="shared" si="925"/>
        <v>-79.041666666666671</v>
      </c>
      <c r="AN208" s="123"/>
      <c r="AO208" s="83">
        <f>SUM(D208:O208)</f>
        <v>-742</v>
      </c>
      <c r="AP208" s="83">
        <f>SUM(P208:AA208)</f>
        <v>-826</v>
      </c>
      <c r="AQ208" s="83">
        <f>SUM(AB208:AM208)</f>
        <v>-910.00000000000011</v>
      </c>
    </row>
    <row r="209" spans="1:43" s="64" customFormat="1" ht="13.2" hidden="1">
      <c r="A209" s="147" t="s">
        <v>215</v>
      </c>
      <c r="B209" s="126" t="s">
        <v>161</v>
      </c>
      <c r="C209" s="82"/>
      <c r="D209" s="132">
        <f t="shared" ref="D209:AM209" si="926">(C205+D205)/2*D207/12</f>
        <v>67</v>
      </c>
      <c r="E209" s="132">
        <f t="shared" si="926"/>
        <v>67.666666666666671</v>
      </c>
      <c r="F209" s="132">
        <f t="shared" si="926"/>
        <v>68.333333333333329</v>
      </c>
      <c r="G209" s="132">
        <f t="shared" si="926"/>
        <v>69</v>
      </c>
      <c r="H209" s="132">
        <f t="shared" si="926"/>
        <v>69.666666666666671</v>
      </c>
      <c r="I209" s="132">
        <f t="shared" si="926"/>
        <v>70.333333333333329</v>
      </c>
      <c r="J209" s="132">
        <f t="shared" si="926"/>
        <v>71</v>
      </c>
      <c r="K209" s="132">
        <f t="shared" si="926"/>
        <v>71.666666666666671</v>
      </c>
      <c r="L209" s="132">
        <f t="shared" si="926"/>
        <v>72.333333333333329</v>
      </c>
      <c r="M209" s="132">
        <f t="shared" si="926"/>
        <v>73</v>
      </c>
      <c r="N209" s="132">
        <f t="shared" si="926"/>
        <v>73.666666666666671</v>
      </c>
      <c r="O209" s="132">
        <f t="shared" si="926"/>
        <v>74.333333333333329</v>
      </c>
      <c r="P209" s="132">
        <f t="shared" si="926"/>
        <v>75</v>
      </c>
      <c r="Q209" s="132">
        <f t="shared" si="926"/>
        <v>75.666666666666671</v>
      </c>
      <c r="R209" s="132">
        <f t="shared" si="926"/>
        <v>76.333333333333329</v>
      </c>
      <c r="S209" s="132">
        <f t="shared" si="926"/>
        <v>77</v>
      </c>
      <c r="T209" s="132">
        <f t="shared" si="926"/>
        <v>77.666666666666671</v>
      </c>
      <c r="U209" s="132">
        <f t="shared" si="926"/>
        <v>78.333333333333329</v>
      </c>
      <c r="V209" s="132">
        <f t="shared" si="926"/>
        <v>79</v>
      </c>
      <c r="W209" s="132">
        <f t="shared" si="926"/>
        <v>79.666666666666671</v>
      </c>
      <c r="X209" s="132">
        <f t="shared" si="926"/>
        <v>80.333333333333329</v>
      </c>
      <c r="Y209" s="132">
        <f t="shared" si="926"/>
        <v>81</v>
      </c>
      <c r="Z209" s="132">
        <f t="shared" si="926"/>
        <v>81.666666666666671</v>
      </c>
      <c r="AA209" s="132">
        <f t="shared" si="926"/>
        <v>82.333333333333329</v>
      </c>
      <c r="AB209" s="132">
        <f t="shared" si="926"/>
        <v>83</v>
      </c>
      <c r="AC209" s="132">
        <f t="shared" si="926"/>
        <v>83.666666666666671</v>
      </c>
      <c r="AD209" s="132">
        <f t="shared" si="926"/>
        <v>84.333333333333329</v>
      </c>
      <c r="AE209" s="132">
        <f t="shared" si="926"/>
        <v>85</v>
      </c>
      <c r="AF209" s="132">
        <f t="shared" si="926"/>
        <v>85.666666666666671</v>
      </c>
      <c r="AG209" s="132">
        <f t="shared" si="926"/>
        <v>86.333333333333329</v>
      </c>
      <c r="AH209" s="132">
        <f t="shared" si="926"/>
        <v>87</v>
      </c>
      <c r="AI209" s="132">
        <f t="shared" si="926"/>
        <v>87.666666666666671</v>
      </c>
      <c r="AJ209" s="132">
        <f t="shared" si="926"/>
        <v>88.333333333333329</v>
      </c>
      <c r="AK209" s="132">
        <f t="shared" si="926"/>
        <v>89</v>
      </c>
      <c r="AL209" s="132">
        <f t="shared" si="926"/>
        <v>89.666666666666671</v>
      </c>
      <c r="AM209" s="132">
        <f t="shared" si="926"/>
        <v>90.333333333333329</v>
      </c>
      <c r="AN209" s="123"/>
      <c r="AO209" s="83">
        <f>SUM(D209:O209)</f>
        <v>848</v>
      </c>
      <c r="AP209" s="83">
        <f>SUM(P209:AA209)</f>
        <v>944</v>
      </c>
      <c r="AQ209" s="83">
        <f>SUM(AB209:AM209)</f>
        <v>1040</v>
      </c>
    </row>
    <row r="210" spans="1:43" s="64" customFormat="1" ht="13.2" hidden="1">
      <c r="A210" s="147" t="s">
        <v>201</v>
      </c>
      <c r="B210" s="126" t="s">
        <v>161</v>
      </c>
      <c r="C210" s="82"/>
      <c r="D210" s="131">
        <f t="shared" ref="D210:AM210" si="927">SUM(D208:D209)</f>
        <v>8.3749999999999929</v>
      </c>
      <c r="E210" s="131">
        <f t="shared" si="927"/>
        <v>8.4583333333333286</v>
      </c>
      <c r="F210" s="131">
        <f t="shared" si="927"/>
        <v>8.5416666666666501</v>
      </c>
      <c r="G210" s="131">
        <f t="shared" si="927"/>
        <v>8.6249999999999929</v>
      </c>
      <c r="H210" s="131">
        <f t="shared" si="927"/>
        <v>8.7083333333333286</v>
      </c>
      <c r="I210" s="131">
        <f t="shared" si="927"/>
        <v>8.7916666666666501</v>
      </c>
      <c r="J210" s="131">
        <f t="shared" si="927"/>
        <v>8.8749999999999929</v>
      </c>
      <c r="K210" s="131">
        <f t="shared" si="927"/>
        <v>8.9583333333333286</v>
      </c>
      <c r="L210" s="131">
        <f t="shared" si="927"/>
        <v>9.0416666666666501</v>
      </c>
      <c r="M210" s="131">
        <f t="shared" si="927"/>
        <v>9.1249999999999929</v>
      </c>
      <c r="N210" s="131">
        <f t="shared" si="927"/>
        <v>9.2083333333333286</v>
      </c>
      <c r="O210" s="131">
        <f t="shared" si="927"/>
        <v>9.2916666666666572</v>
      </c>
      <c r="P210" s="131">
        <f t="shared" si="927"/>
        <v>9.3749999999999858</v>
      </c>
      <c r="Q210" s="131">
        <f t="shared" si="927"/>
        <v>9.4583333333333286</v>
      </c>
      <c r="R210" s="131">
        <f t="shared" si="927"/>
        <v>9.5416666666666572</v>
      </c>
      <c r="S210" s="131">
        <f t="shared" si="927"/>
        <v>9.6249999999999858</v>
      </c>
      <c r="T210" s="131">
        <f t="shared" si="927"/>
        <v>9.7083333333333286</v>
      </c>
      <c r="U210" s="131">
        <f t="shared" si="927"/>
        <v>9.7916666666666572</v>
      </c>
      <c r="V210" s="131">
        <f t="shared" si="927"/>
        <v>9.8749999999999858</v>
      </c>
      <c r="W210" s="131">
        <f t="shared" si="927"/>
        <v>9.9583333333333286</v>
      </c>
      <c r="X210" s="131">
        <f t="shared" si="927"/>
        <v>10.041666666666657</v>
      </c>
      <c r="Y210" s="131">
        <f t="shared" si="927"/>
        <v>10.124999999999986</v>
      </c>
      <c r="Z210" s="131">
        <f t="shared" si="927"/>
        <v>10.208333333333329</v>
      </c>
      <c r="AA210" s="131">
        <f t="shared" si="927"/>
        <v>10.291666666666657</v>
      </c>
      <c r="AB210" s="131">
        <f t="shared" si="927"/>
        <v>10.374999999999986</v>
      </c>
      <c r="AC210" s="131">
        <f t="shared" si="927"/>
        <v>10.458333333333329</v>
      </c>
      <c r="AD210" s="131">
        <f t="shared" si="927"/>
        <v>10.541666666666657</v>
      </c>
      <c r="AE210" s="131">
        <f t="shared" si="927"/>
        <v>10.624999999999986</v>
      </c>
      <c r="AF210" s="131">
        <f t="shared" si="927"/>
        <v>10.708333333333329</v>
      </c>
      <c r="AG210" s="131">
        <f t="shared" si="927"/>
        <v>10.791666666666657</v>
      </c>
      <c r="AH210" s="131">
        <f t="shared" si="927"/>
        <v>10.874999999999986</v>
      </c>
      <c r="AI210" s="131">
        <f t="shared" si="927"/>
        <v>10.958333333333329</v>
      </c>
      <c r="AJ210" s="131">
        <f t="shared" si="927"/>
        <v>11.041666666666657</v>
      </c>
      <c r="AK210" s="131">
        <f t="shared" si="927"/>
        <v>11.124999999999986</v>
      </c>
      <c r="AL210" s="131">
        <f t="shared" si="927"/>
        <v>11.208333333333329</v>
      </c>
      <c r="AM210" s="131">
        <f t="shared" si="927"/>
        <v>11.291666666666657</v>
      </c>
      <c r="AN210" s="123"/>
      <c r="AO210" s="83">
        <f>SUM(D210:O210)</f>
        <v>105.9999999999999</v>
      </c>
      <c r="AP210" s="83">
        <f>SUM(P210:AA210)</f>
        <v>117.99999999999989</v>
      </c>
      <c r="AQ210" s="83">
        <f>SUM(AB210:AM210)</f>
        <v>129.99999999999989</v>
      </c>
    </row>
    <row r="211" spans="1:43" hidden="1">
      <c r="A211" s="145" t="s">
        <v>183</v>
      </c>
    </row>
    <row r="212" spans="1:43" s="64" customFormat="1" ht="13.2" hidden="1">
      <c r="A212" s="147" t="s">
        <v>225</v>
      </c>
      <c r="B212" s="122" t="s">
        <v>158</v>
      </c>
      <c r="C212" s="125">
        <v>100</v>
      </c>
      <c r="D212" s="89">
        <f>C212+D214</f>
        <v>101</v>
      </c>
      <c r="E212" s="89">
        <f>D212+E214</f>
        <v>102</v>
      </c>
      <c r="F212" s="89">
        <f t="shared" ref="F212:AM212" si="928">E212+F214</f>
        <v>103</v>
      </c>
      <c r="G212" s="89">
        <f t="shared" si="928"/>
        <v>104</v>
      </c>
      <c r="H212" s="89">
        <f t="shared" si="928"/>
        <v>105</v>
      </c>
      <c r="I212" s="89">
        <f t="shared" si="928"/>
        <v>106</v>
      </c>
      <c r="J212" s="89">
        <f t="shared" si="928"/>
        <v>107</v>
      </c>
      <c r="K212" s="89">
        <f t="shared" si="928"/>
        <v>108</v>
      </c>
      <c r="L212" s="89">
        <f t="shared" si="928"/>
        <v>109</v>
      </c>
      <c r="M212" s="89">
        <f t="shared" si="928"/>
        <v>110</v>
      </c>
      <c r="N212" s="89">
        <f t="shared" si="928"/>
        <v>111</v>
      </c>
      <c r="O212" s="89">
        <f t="shared" si="928"/>
        <v>112</v>
      </c>
      <c r="P212" s="89">
        <f t="shared" si="928"/>
        <v>113</v>
      </c>
      <c r="Q212" s="89">
        <f t="shared" si="928"/>
        <v>114</v>
      </c>
      <c r="R212" s="89">
        <f t="shared" si="928"/>
        <v>115</v>
      </c>
      <c r="S212" s="89">
        <f t="shared" si="928"/>
        <v>116</v>
      </c>
      <c r="T212" s="89">
        <f t="shared" si="928"/>
        <v>117</v>
      </c>
      <c r="U212" s="89">
        <f t="shared" si="928"/>
        <v>118</v>
      </c>
      <c r="V212" s="89">
        <f t="shared" si="928"/>
        <v>119</v>
      </c>
      <c r="W212" s="89">
        <f t="shared" si="928"/>
        <v>120</v>
      </c>
      <c r="X212" s="89">
        <f t="shared" si="928"/>
        <v>121</v>
      </c>
      <c r="Y212" s="89">
        <f t="shared" si="928"/>
        <v>122</v>
      </c>
      <c r="Z212" s="89">
        <f t="shared" si="928"/>
        <v>123</v>
      </c>
      <c r="AA212" s="89">
        <f t="shared" si="928"/>
        <v>124</v>
      </c>
      <c r="AB212" s="89">
        <f t="shared" si="928"/>
        <v>125</v>
      </c>
      <c r="AC212" s="89">
        <f t="shared" si="928"/>
        <v>126</v>
      </c>
      <c r="AD212" s="89">
        <f t="shared" si="928"/>
        <v>127</v>
      </c>
      <c r="AE212" s="89">
        <f t="shared" si="928"/>
        <v>128</v>
      </c>
      <c r="AF212" s="89">
        <f t="shared" si="928"/>
        <v>129</v>
      </c>
      <c r="AG212" s="89">
        <f t="shared" si="928"/>
        <v>130</v>
      </c>
      <c r="AH212" s="89">
        <f t="shared" si="928"/>
        <v>131</v>
      </c>
      <c r="AI212" s="89">
        <f t="shared" si="928"/>
        <v>132</v>
      </c>
      <c r="AJ212" s="89">
        <f t="shared" si="928"/>
        <v>133</v>
      </c>
      <c r="AK212" s="89">
        <f t="shared" si="928"/>
        <v>134</v>
      </c>
      <c r="AL212" s="89">
        <f t="shared" si="928"/>
        <v>135</v>
      </c>
      <c r="AM212" s="89">
        <f t="shared" si="928"/>
        <v>136</v>
      </c>
      <c r="AN212" s="123"/>
      <c r="AO212" s="83">
        <f>AVERAGE(D212:O212)</f>
        <v>106.5</v>
      </c>
      <c r="AP212" s="83">
        <f>AVERAGE(P212:AA212)</f>
        <v>118.5</v>
      </c>
      <c r="AQ212" s="83">
        <f>AVERAGE(AB212:AM212)</f>
        <v>130.5</v>
      </c>
    </row>
    <row r="213" spans="1:43" s="64" customFormat="1" ht="13.2" hidden="1">
      <c r="A213" s="147" t="s">
        <v>222</v>
      </c>
      <c r="B213" s="122" t="s">
        <v>158</v>
      </c>
      <c r="C213" s="82"/>
      <c r="D213" s="133">
        <v>0.01</v>
      </c>
      <c r="E213" s="133">
        <v>0.01</v>
      </c>
      <c r="F213" s="133">
        <v>0.01</v>
      </c>
      <c r="G213" s="133">
        <v>0.01</v>
      </c>
      <c r="H213" s="133">
        <v>0.01</v>
      </c>
      <c r="I213" s="133">
        <v>0.01</v>
      </c>
      <c r="J213" s="133">
        <v>0.01</v>
      </c>
      <c r="K213" s="133">
        <v>0.01</v>
      </c>
      <c r="L213" s="133">
        <v>0.01</v>
      </c>
      <c r="M213" s="133">
        <v>0.01</v>
      </c>
      <c r="N213" s="133">
        <v>0.01</v>
      </c>
      <c r="O213" s="133">
        <v>0.01</v>
      </c>
      <c r="P213" s="133">
        <v>0.01</v>
      </c>
      <c r="Q213" s="133">
        <v>0.01</v>
      </c>
      <c r="R213" s="133">
        <v>0.01</v>
      </c>
      <c r="S213" s="133">
        <v>0.01</v>
      </c>
      <c r="T213" s="133">
        <v>0.01</v>
      </c>
      <c r="U213" s="133">
        <v>0.01</v>
      </c>
      <c r="V213" s="133">
        <v>0.01</v>
      </c>
      <c r="W213" s="133">
        <v>0.01</v>
      </c>
      <c r="X213" s="133">
        <v>0.01</v>
      </c>
      <c r="Y213" s="133">
        <v>0.01</v>
      </c>
      <c r="Z213" s="133">
        <v>0.01</v>
      </c>
      <c r="AA213" s="133">
        <v>0.01</v>
      </c>
      <c r="AB213" s="133">
        <v>0.01</v>
      </c>
      <c r="AC213" s="133">
        <v>0.01</v>
      </c>
      <c r="AD213" s="133">
        <v>0.01</v>
      </c>
      <c r="AE213" s="133">
        <v>0.01</v>
      </c>
      <c r="AF213" s="133">
        <v>0.01</v>
      </c>
      <c r="AG213" s="133">
        <v>0.01</v>
      </c>
      <c r="AH213" s="133">
        <v>0.01</v>
      </c>
      <c r="AI213" s="133">
        <v>0.01</v>
      </c>
      <c r="AJ213" s="133">
        <v>0.01</v>
      </c>
      <c r="AK213" s="133">
        <v>0.01</v>
      </c>
      <c r="AL213" s="133">
        <v>0.01</v>
      </c>
      <c r="AM213" s="133">
        <v>0.01</v>
      </c>
      <c r="AN213" s="123"/>
      <c r="AO213" s="83">
        <f>O213</f>
        <v>0.01</v>
      </c>
      <c r="AP213" s="83">
        <f>AA213</f>
        <v>0.01</v>
      </c>
      <c r="AQ213" s="83">
        <f>AM213</f>
        <v>0.01</v>
      </c>
    </row>
    <row r="214" spans="1:43" s="64" customFormat="1" ht="13.2" hidden="1">
      <c r="A214" s="147" t="s">
        <v>223</v>
      </c>
      <c r="B214" s="122" t="s">
        <v>158</v>
      </c>
      <c r="C214" s="82"/>
      <c r="D214" s="89">
        <f>INT(C212*D213)</f>
        <v>1</v>
      </c>
      <c r="E214" s="89">
        <f>INT(D212*E213)</f>
        <v>1</v>
      </c>
      <c r="F214" s="89">
        <f t="shared" ref="F214:AM214" si="929">INT(E212*F213)</f>
        <v>1</v>
      </c>
      <c r="G214" s="89">
        <f t="shared" si="929"/>
        <v>1</v>
      </c>
      <c r="H214" s="89">
        <f t="shared" si="929"/>
        <v>1</v>
      </c>
      <c r="I214" s="89">
        <f t="shared" si="929"/>
        <v>1</v>
      </c>
      <c r="J214" s="89">
        <f t="shared" si="929"/>
        <v>1</v>
      </c>
      <c r="K214" s="89">
        <f t="shared" si="929"/>
        <v>1</v>
      </c>
      <c r="L214" s="89">
        <f t="shared" si="929"/>
        <v>1</v>
      </c>
      <c r="M214" s="89">
        <f t="shared" si="929"/>
        <v>1</v>
      </c>
      <c r="N214" s="89">
        <f t="shared" si="929"/>
        <v>1</v>
      </c>
      <c r="O214" s="89">
        <f t="shared" si="929"/>
        <v>1</v>
      </c>
      <c r="P214" s="89">
        <f t="shared" si="929"/>
        <v>1</v>
      </c>
      <c r="Q214" s="89">
        <f t="shared" si="929"/>
        <v>1</v>
      </c>
      <c r="R214" s="89">
        <f t="shared" si="929"/>
        <v>1</v>
      </c>
      <c r="S214" s="89">
        <f t="shared" si="929"/>
        <v>1</v>
      </c>
      <c r="T214" s="89">
        <f t="shared" si="929"/>
        <v>1</v>
      </c>
      <c r="U214" s="89">
        <f t="shared" si="929"/>
        <v>1</v>
      </c>
      <c r="V214" s="89">
        <f t="shared" si="929"/>
        <v>1</v>
      </c>
      <c r="W214" s="89">
        <f t="shared" si="929"/>
        <v>1</v>
      </c>
      <c r="X214" s="89">
        <f t="shared" si="929"/>
        <v>1</v>
      </c>
      <c r="Y214" s="89">
        <f t="shared" si="929"/>
        <v>1</v>
      </c>
      <c r="Z214" s="89">
        <f t="shared" si="929"/>
        <v>1</v>
      </c>
      <c r="AA214" s="89">
        <f t="shared" si="929"/>
        <v>1</v>
      </c>
      <c r="AB214" s="89">
        <f t="shared" si="929"/>
        <v>1</v>
      </c>
      <c r="AC214" s="89">
        <f t="shared" si="929"/>
        <v>1</v>
      </c>
      <c r="AD214" s="89">
        <f t="shared" si="929"/>
        <v>1</v>
      </c>
      <c r="AE214" s="89">
        <f t="shared" si="929"/>
        <v>1</v>
      </c>
      <c r="AF214" s="89">
        <f t="shared" si="929"/>
        <v>1</v>
      </c>
      <c r="AG214" s="89">
        <f t="shared" si="929"/>
        <v>1</v>
      </c>
      <c r="AH214" s="89">
        <f t="shared" si="929"/>
        <v>1</v>
      </c>
      <c r="AI214" s="89">
        <f t="shared" si="929"/>
        <v>1</v>
      </c>
      <c r="AJ214" s="89">
        <f t="shared" si="929"/>
        <v>1</v>
      </c>
      <c r="AK214" s="89">
        <f t="shared" si="929"/>
        <v>1</v>
      </c>
      <c r="AL214" s="89">
        <f t="shared" si="929"/>
        <v>1</v>
      </c>
      <c r="AM214" s="89">
        <f t="shared" si="929"/>
        <v>1</v>
      </c>
      <c r="AN214" s="123"/>
      <c r="AO214" s="83">
        <f>SUM(D214:O214)</f>
        <v>12</v>
      </c>
      <c r="AP214" s="83">
        <f>SUM(P214:AA214)</f>
        <v>12</v>
      </c>
      <c r="AQ214" s="83">
        <f>SUM(AB214:AM214)</f>
        <v>12</v>
      </c>
    </row>
    <row r="215" spans="1:43" s="64" customFormat="1" ht="13.2" hidden="1">
      <c r="A215" s="147" t="s">
        <v>224</v>
      </c>
      <c r="B215" s="126" t="s">
        <v>218</v>
      </c>
      <c r="C215" s="82"/>
      <c r="D215" s="125">
        <v>50</v>
      </c>
      <c r="E215" s="125">
        <v>50</v>
      </c>
      <c r="F215" s="125">
        <v>50</v>
      </c>
      <c r="G215" s="125">
        <v>50</v>
      </c>
      <c r="H215" s="125">
        <v>50</v>
      </c>
      <c r="I215" s="125">
        <v>50</v>
      </c>
      <c r="J215" s="125">
        <v>50</v>
      </c>
      <c r="K215" s="125">
        <v>50</v>
      </c>
      <c r="L215" s="125">
        <v>50</v>
      </c>
      <c r="M215" s="125">
        <v>50</v>
      </c>
      <c r="N215" s="125">
        <v>50</v>
      </c>
      <c r="O215" s="125">
        <v>50</v>
      </c>
      <c r="P215" s="125">
        <v>50</v>
      </c>
      <c r="Q215" s="125">
        <v>50</v>
      </c>
      <c r="R215" s="125">
        <v>50</v>
      </c>
      <c r="S215" s="125">
        <v>50</v>
      </c>
      <c r="T215" s="125">
        <v>50</v>
      </c>
      <c r="U215" s="125">
        <v>50</v>
      </c>
      <c r="V215" s="125">
        <v>50</v>
      </c>
      <c r="W215" s="125">
        <v>50</v>
      </c>
      <c r="X215" s="125">
        <v>50</v>
      </c>
      <c r="Y215" s="125">
        <v>50</v>
      </c>
      <c r="Z215" s="125">
        <v>50</v>
      </c>
      <c r="AA215" s="125">
        <v>50</v>
      </c>
      <c r="AB215" s="125">
        <v>50</v>
      </c>
      <c r="AC215" s="125">
        <v>50</v>
      </c>
      <c r="AD215" s="125">
        <v>50</v>
      </c>
      <c r="AE215" s="125">
        <v>50</v>
      </c>
      <c r="AF215" s="125">
        <v>50</v>
      </c>
      <c r="AG215" s="125">
        <v>50</v>
      </c>
      <c r="AH215" s="125">
        <v>50</v>
      </c>
      <c r="AI215" s="125">
        <v>50</v>
      </c>
      <c r="AJ215" s="125">
        <v>50</v>
      </c>
      <c r="AK215" s="125">
        <v>50</v>
      </c>
      <c r="AL215" s="125">
        <v>50</v>
      </c>
      <c r="AM215" s="125">
        <v>50</v>
      </c>
      <c r="AN215" s="123"/>
      <c r="AO215" s="83">
        <f>AVERAGE(D215:O215)</f>
        <v>50</v>
      </c>
      <c r="AP215" s="83">
        <f>AVERAGE(P215:AA215)</f>
        <v>50</v>
      </c>
      <c r="AQ215" s="83">
        <f>AVERAGE(AB215:AM215)</f>
        <v>50</v>
      </c>
    </row>
    <row r="216" spans="1:43" s="86" customFormat="1" ht="13.2" hidden="1">
      <c r="A216" s="147" t="s">
        <v>213</v>
      </c>
      <c r="B216" s="126" t="s">
        <v>218</v>
      </c>
      <c r="C216" s="125">
        <v>5000</v>
      </c>
      <c r="D216" s="132">
        <f>D212*D215</f>
        <v>5050</v>
      </c>
      <c r="E216" s="132">
        <f t="shared" ref="E216:AM216" si="930">E212*E215</f>
        <v>5100</v>
      </c>
      <c r="F216" s="132">
        <f t="shared" si="930"/>
        <v>5150</v>
      </c>
      <c r="G216" s="132">
        <f t="shared" si="930"/>
        <v>5200</v>
      </c>
      <c r="H216" s="132">
        <f t="shared" si="930"/>
        <v>5250</v>
      </c>
      <c r="I216" s="132">
        <f t="shared" si="930"/>
        <v>5300</v>
      </c>
      <c r="J216" s="132">
        <f t="shared" si="930"/>
        <v>5350</v>
      </c>
      <c r="K216" s="132">
        <f t="shared" si="930"/>
        <v>5400</v>
      </c>
      <c r="L216" s="132">
        <f t="shared" si="930"/>
        <v>5450</v>
      </c>
      <c r="M216" s="132">
        <f t="shared" si="930"/>
        <v>5500</v>
      </c>
      <c r="N216" s="132">
        <f t="shared" si="930"/>
        <v>5550</v>
      </c>
      <c r="O216" s="132">
        <f t="shared" si="930"/>
        <v>5600</v>
      </c>
      <c r="P216" s="132">
        <f t="shared" si="930"/>
        <v>5650</v>
      </c>
      <c r="Q216" s="132">
        <f t="shared" si="930"/>
        <v>5700</v>
      </c>
      <c r="R216" s="132">
        <f t="shared" si="930"/>
        <v>5750</v>
      </c>
      <c r="S216" s="132">
        <f t="shared" si="930"/>
        <v>5800</v>
      </c>
      <c r="T216" s="132">
        <f t="shared" si="930"/>
        <v>5850</v>
      </c>
      <c r="U216" s="132">
        <f t="shared" si="930"/>
        <v>5900</v>
      </c>
      <c r="V216" s="132">
        <f t="shared" si="930"/>
        <v>5950</v>
      </c>
      <c r="W216" s="132">
        <f t="shared" si="930"/>
        <v>6000</v>
      </c>
      <c r="X216" s="132">
        <f t="shared" si="930"/>
        <v>6050</v>
      </c>
      <c r="Y216" s="132">
        <f t="shared" si="930"/>
        <v>6100</v>
      </c>
      <c r="Z216" s="132">
        <f t="shared" si="930"/>
        <v>6150</v>
      </c>
      <c r="AA216" s="132">
        <f t="shared" si="930"/>
        <v>6200</v>
      </c>
      <c r="AB216" s="132">
        <f t="shared" si="930"/>
        <v>6250</v>
      </c>
      <c r="AC216" s="132">
        <f t="shared" si="930"/>
        <v>6300</v>
      </c>
      <c r="AD216" s="132">
        <f t="shared" si="930"/>
        <v>6350</v>
      </c>
      <c r="AE216" s="132">
        <f t="shared" si="930"/>
        <v>6400</v>
      </c>
      <c r="AF216" s="132">
        <f t="shared" si="930"/>
        <v>6450</v>
      </c>
      <c r="AG216" s="132">
        <f t="shared" si="930"/>
        <v>6500</v>
      </c>
      <c r="AH216" s="132">
        <f t="shared" si="930"/>
        <v>6550</v>
      </c>
      <c r="AI216" s="132">
        <f t="shared" si="930"/>
        <v>6600</v>
      </c>
      <c r="AJ216" s="132">
        <f t="shared" si="930"/>
        <v>6650</v>
      </c>
      <c r="AK216" s="132">
        <f t="shared" si="930"/>
        <v>6700</v>
      </c>
      <c r="AL216" s="132">
        <f t="shared" si="930"/>
        <v>6750</v>
      </c>
      <c r="AM216" s="132">
        <f t="shared" si="930"/>
        <v>6800</v>
      </c>
      <c r="AN216" s="84"/>
      <c r="AO216" s="83">
        <f>O216</f>
        <v>5600</v>
      </c>
      <c r="AP216" s="83">
        <f>AA216</f>
        <v>6200</v>
      </c>
      <c r="AQ216" s="83">
        <f>AM216</f>
        <v>6800</v>
      </c>
    </row>
    <row r="217" spans="1:43" s="64" customFormat="1" ht="13.2" hidden="1">
      <c r="A217" s="147" t="s">
        <v>170</v>
      </c>
      <c r="B217" s="126" t="s">
        <v>168</v>
      </c>
      <c r="C217" s="82"/>
      <c r="D217" s="133">
        <v>0.14000000000000001</v>
      </c>
      <c r="E217" s="133">
        <v>0.14000000000000001</v>
      </c>
      <c r="F217" s="133">
        <v>0.14000000000000001</v>
      </c>
      <c r="G217" s="133">
        <v>0.14000000000000001</v>
      </c>
      <c r="H217" s="133">
        <v>0.14000000000000001</v>
      </c>
      <c r="I217" s="133">
        <v>0.14000000000000001</v>
      </c>
      <c r="J217" s="133">
        <v>0.14000000000000001</v>
      </c>
      <c r="K217" s="133">
        <v>0.14000000000000001</v>
      </c>
      <c r="L217" s="133">
        <v>0.14000000000000001</v>
      </c>
      <c r="M217" s="133">
        <v>0.14000000000000001</v>
      </c>
      <c r="N217" s="133">
        <v>0.14000000000000001</v>
      </c>
      <c r="O217" s="133">
        <v>0.14000000000000001</v>
      </c>
      <c r="P217" s="133">
        <v>0.14000000000000001</v>
      </c>
      <c r="Q217" s="133">
        <v>0.14000000000000001</v>
      </c>
      <c r="R217" s="133">
        <v>0.14000000000000001</v>
      </c>
      <c r="S217" s="133">
        <v>0.14000000000000001</v>
      </c>
      <c r="T217" s="133">
        <v>0.14000000000000001</v>
      </c>
      <c r="U217" s="133">
        <v>0.14000000000000001</v>
      </c>
      <c r="V217" s="133">
        <v>0.14000000000000001</v>
      </c>
      <c r="W217" s="133">
        <v>0.14000000000000001</v>
      </c>
      <c r="X217" s="133">
        <v>0.14000000000000001</v>
      </c>
      <c r="Y217" s="133">
        <v>0.14000000000000001</v>
      </c>
      <c r="Z217" s="133">
        <v>0.14000000000000001</v>
      </c>
      <c r="AA217" s="133">
        <v>0.14000000000000001</v>
      </c>
      <c r="AB217" s="133">
        <v>0.14000000000000001</v>
      </c>
      <c r="AC217" s="133">
        <v>0.14000000000000001</v>
      </c>
      <c r="AD217" s="133">
        <v>0.14000000000000001</v>
      </c>
      <c r="AE217" s="133">
        <v>0.14000000000000001</v>
      </c>
      <c r="AF217" s="133">
        <v>0.14000000000000001</v>
      </c>
      <c r="AG217" s="133">
        <v>0.14000000000000001</v>
      </c>
      <c r="AH217" s="133">
        <v>0.14000000000000001</v>
      </c>
      <c r="AI217" s="133">
        <v>0.14000000000000001</v>
      </c>
      <c r="AJ217" s="133">
        <v>0.14000000000000001</v>
      </c>
      <c r="AK217" s="133">
        <v>0.14000000000000001</v>
      </c>
      <c r="AL217" s="133">
        <v>0.14000000000000001</v>
      </c>
      <c r="AM217" s="133">
        <v>0.14000000000000001</v>
      </c>
      <c r="AN217" s="123"/>
      <c r="AO217" s="135">
        <f>AVERAGE(D217:O217)</f>
        <v>0.14000000000000004</v>
      </c>
      <c r="AP217" s="135">
        <f>AVERAGE(P217:AA217)</f>
        <v>0.14000000000000004</v>
      </c>
      <c r="AQ217" s="135">
        <f>AVERAGE(AB217:AM217)</f>
        <v>0.14000000000000004</v>
      </c>
    </row>
    <row r="218" spans="1:43" s="64" customFormat="1" ht="13.2" hidden="1">
      <c r="A218" s="147" t="s">
        <v>171</v>
      </c>
      <c r="B218" s="126" t="s">
        <v>168</v>
      </c>
      <c r="C218" s="82"/>
      <c r="D218" s="133">
        <v>0.16</v>
      </c>
      <c r="E218" s="133">
        <v>0.16</v>
      </c>
      <c r="F218" s="133">
        <v>0.16</v>
      </c>
      <c r="G218" s="133">
        <v>0.16</v>
      </c>
      <c r="H218" s="133">
        <v>0.16</v>
      </c>
      <c r="I218" s="133">
        <v>0.16</v>
      </c>
      <c r="J218" s="133">
        <v>0.16</v>
      </c>
      <c r="K218" s="133">
        <v>0.16</v>
      </c>
      <c r="L218" s="133">
        <v>0.16</v>
      </c>
      <c r="M218" s="133">
        <v>0.16</v>
      </c>
      <c r="N218" s="133">
        <v>0.16</v>
      </c>
      <c r="O218" s="133">
        <v>0.16</v>
      </c>
      <c r="P218" s="133">
        <v>0.16</v>
      </c>
      <c r="Q218" s="133">
        <v>0.16</v>
      </c>
      <c r="R218" s="133">
        <v>0.16</v>
      </c>
      <c r="S218" s="133">
        <v>0.16</v>
      </c>
      <c r="T218" s="133">
        <v>0.16</v>
      </c>
      <c r="U218" s="133">
        <v>0.16</v>
      </c>
      <c r="V218" s="133">
        <v>0.16</v>
      </c>
      <c r="W218" s="133">
        <v>0.16</v>
      </c>
      <c r="X218" s="133">
        <v>0.16</v>
      </c>
      <c r="Y218" s="133">
        <v>0.16</v>
      </c>
      <c r="Z218" s="133">
        <v>0.16</v>
      </c>
      <c r="AA218" s="133">
        <v>0.16</v>
      </c>
      <c r="AB218" s="133">
        <v>0.16</v>
      </c>
      <c r="AC218" s="133">
        <v>0.16</v>
      </c>
      <c r="AD218" s="133">
        <v>0.16</v>
      </c>
      <c r="AE218" s="133">
        <v>0.16</v>
      </c>
      <c r="AF218" s="133">
        <v>0.16</v>
      </c>
      <c r="AG218" s="133">
        <v>0.16</v>
      </c>
      <c r="AH218" s="133">
        <v>0.16</v>
      </c>
      <c r="AI218" s="133">
        <v>0.16</v>
      </c>
      <c r="AJ218" s="133">
        <v>0.16</v>
      </c>
      <c r="AK218" s="133">
        <v>0.16</v>
      </c>
      <c r="AL218" s="133">
        <v>0.16</v>
      </c>
      <c r="AM218" s="133">
        <v>0.16</v>
      </c>
      <c r="AN218" s="123"/>
      <c r="AO218" s="135">
        <f>AVERAGE(D218:O218)</f>
        <v>0.15999999999999998</v>
      </c>
      <c r="AP218" s="135">
        <f>AVERAGE(P218:AA218)</f>
        <v>0.15999999999999998</v>
      </c>
      <c r="AQ218" s="135">
        <f>AVERAGE(AB218:AM218)</f>
        <v>0.15999999999999998</v>
      </c>
    </row>
    <row r="219" spans="1:43" s="64" customFormat="1" ht="13.2" hidden="1">
      <c r="A219" s="147" t="s">
        <v>214</v>
      </c>
      <c r="B219" s="126" t="s">
        <v>218</v>
      </c>
      <c r="C219" s="82"/>
      <c r="D219" s="132">
        <f t="shared" ref="D219:AM219" si="931">-(C216+D216)/2*D217/12</f>
        <v>-58.625000000000007</v>
      </c>
      <c r="E219" s="132">
        <f t="shared" si="931"/>
        <v>-59.208333333333343</v>
      </c>
      <c r="F219" s="132">
        <f t="shared" si="931"/>
        <v>-59.791666666666679</v>
      </c>
      <c r="G219" s="132">
        <f t="shared" si="931"/>
        <v>-60.375000000000007</v>
      </c>
      <c r="H219" s="132">
        <f t="shared" si="931"/>
        <v>-60.958333333333343</v>
      </c>
      <c r="I219" s="132">
        <f t="shared" si="931"/>
        <v>-61.541666666666679</v>
      </c>
      <c r="J219" s="132">
        <f t="shared" si="931"/>
        <v>-62.125000000000007</v>
      </c>
      <c r="K219" s="132">
        <f t="shared" si="931"/>
        <v>-62.708333333333343</v>
      </c>
      <c r="L219" s="132">
        <f t="shared" si="931"/>
        <v>-63.291666666666679</v>
      </c>
      <c r="M219" s="132">
        <f t="shared" si="931"/>
        <v>-63.875000000000007</v>
      </c>
      <c r="N219" s="132">
        <f t="shared" si="931"/>
        <v>-64.458333333333343</v>
      </c>
      <c r="O219" s="132">
        <f t="shared" si="931"/>
        <v>-65.041666666666671</v>
      </c>
      <c r="P219" s="132">
        <f t="shared" si="931"/>
        <v>-65.625000000000014</v>
      </c>
      <c r="Q219" s="132">
        <f t="shared" si="931"/>
        <v>-66.208333333333343</v>
      </c>
      <c r="R219" s="132">
        <f t="shared" si="931"/>
        <v>-66.791666666666671</v>
      </c>
      <c r="S219" s="132">
        <f t="shared" si="931"/>
        <v>-67.375000000000014</v>
      </c>
      <c r="T219" s="132">
        <f t="shared" si="931"/>
        <v>-67.958333333333343</v>
      </c>
      <c r="U219" s="132">
        <f t="shared" si="931"/>
        <v>-68.541666666666671</v>
      </c>
      <c r="V219" s="132">
        <f t="shared" si="931"/>
        <v>-69.125000000000014</v>
      </c>
      <c r="W219" s="132">
        <f t="shared" si="931"/>
        <v>-69.708333333333343</v>
      </c>
      <c r="X219" s="132">
        <f t="shared" si="931"/>
        <v>-70.291666666666671</v>
      </c>
      <c r="Y219" s="132">
        <f t="shared" si="931"/>
        <v>-70.875000000000014</v>
      </c>
      <c r="Z219" s="132">
        <f t="shared" si="931"/>
        <v>-71.458333333333343</v>
      </c>
      <c r="AA219" s="132">
        <f t="shared" si="931"/>
        <v>-72.041666666666671</v>
      </c>
      <c r="AB219" s="132">
        <f t="shared" si="931"/>
        <v>-72.625000000000014</v>
      </c>
      <c r="AC219" s="132">
        <f t="shared" si="931"/>
        <v>-73.208333333333343</v>
      </c>
      <c r="AD219" s="132">
        <f t="shared" si="931"/>
        <v>-73.791666666666671</v>
      </c>
      <c r="AE219" s="132">
        <f t="shared" si="931"/>
        <v>-74.375000000000014</v>
      </c>
      <c r="AF219" s="132">
        <f t="shared" si="931"/>
        <v>-74.958333333333343</v>
      </c>
      <c r="AG219" s="132">
        <f t="shared" si="931"/>
        <v>-75.541666666666671</v>
      </c>
      <c r="AH219" s="132">
        <f t="shared" si="931"/>
        <v>-76.125000000000014</v>
      </c>
      <c r="AI219" s="132">
        <f t="shared" si="931"/>
        <v>-76.708333333333343</v>
      </c>
      <c r="AJ219" s="132">
        <f t="shared" si="931"/>
        <v>-77.291666666666671</v>
      </c>
      <c r="AK219" s="132">
        <f t="shared" si="931"/>
        <v>-77.875000000000014</v>
      </c>
      <c r="AL219" s="132">
        <f t="shared" si="931"/>
        <v>-78.458333333333343</v>
      </c>
      <c r="AM219" s="132">
        <f t="shared" si="931"/>
        <v>-79.041666666666671</v>
      </c>
      <c r="AN219" s="123"/>
      <c r="AO219" s="83">
        <f>SUM(D219:O219)</f>
        <v>-742</v>
      </c>
      <c r="AP219" s="83">
        <f>SUM(P219:AA219)</f>
        <v>-826</v>
      </c>
      <c r="AQ219" s="83">
        <f>SUM(AB219:AM219)</f>
        <v>-910.00000000000011</v>
      </c>
    </row>
    <row r="220" spans="1:43" s="64" customFormat="1" ht="13.2" hidden="1">
      <c r="A220" s="147" t="s">
        <v>215</v>
      </c>
      <c r="B220" s="126" t="s">
        <v>218</v>
      </c>
      <c r="C220" s="82"/>
      <c r="D220" s="132">
        <f t="shared" ref="D220:AM220" si="932">(C216+D216)/2*D218/12</f>
        <v>67</v>
      </c>
      <c r="E220" s="132">
        <f t="shared" si="932"/>
        <v>67.666666666666671</v>
      </c>
      <c r="F220" s="132">
        <f t="shared" si="932"/>
        <v>68.333333333333329</v>
      </c>
      <c r="G220" s="132">
        <f t="shared" si="932"/>
        <v>69</v>
      </c>
      <c r="H220" s="132">
        <f t="shared" si="932"/>
        <v>69.666666666666671</v>
      </c>
      <c r="I220" s="132">
        <f t="shared" si="932"/>
        <v>70.333333333333329</v>
      </c>
      <c r="J220" s="132">
        <f t="shared" si="932"/>
        <v>71</v>
      </c>
      <c r="K220" s="132">
        <f t="shared" si="932"/>
        <v>71.666666666666671</v>
      </c>
      <c r="L220" s="132">
        <f t="shared" si="932"/>
        <v>72.333333333333329</v>
      </c>
      <c r="M220" s="132">
        <f t="shared" si="932"/>
        <v>73</v>
      </c>
      <c r="N220" s="132">
        <f t="shared" si="932"/>
        <v>73.666666666666671</v>
      </c>
      <c r="O220" s="132">
        <f t="shared" si="932"/>
        <v>74.333333333333329</v>
      </c>
      <c r="P220" s="132">
        <f t="shared" si="932"/>
        <v>75</v>
      </c>
      <c r="Q220" s="132">
        <f t="shared" si="932"/>
        <v>75.666666666666671</v>
      </c>
      <c r="R220" s="132">
        <f t="shared" si="932"/>
        <v>76.333333333333329</v>
      </c>
      <c r="S220" s="132">
        <f t="shared" si="932"/>
        <v>77</v>
      </c>
      <c r="T220" s="132">
        <f t="shared" si="932"/>
        <v>77.666666666666671</v>
      </c>
      <c r="U220" s="132">
        <f t="shared" si="932"/>
        <v>78.333333333333329</v>
      </c>
      <c r="V220" s="132">
        <f t="shared" si="932"/>
        <v>79</v>
      </c>
      <c r="W220" s="132">
        <f t="shared" si="932"/>
        <v>79.666666666666671</v>
      </c>
      <c r="X220" s="132">
        <f t="shared" si="932"/>
        <v>80.333333333333329</v>
      </c>
      <c r="Y220" s="132">
        <f t="shared" si="932"/>
        <v>81</v>
      </c>
      <c r="Z220" s="132">
        <f t="shared" si="932"/>
        <v>81.666666666666671</v>
      </c>
      <c r="AA220" s="132">
        <f t="shared" si="932"/>
        <v>82.333333333333329</v>
      </c>
      <c r="AB220" s="132">
        <f t="shared" si="932"/>
        <v>83</v>
      </c>
      <c r="AC220" s="132">
        <f t="shared" si="932"/>
        <v>83.666666666666671</v>
      </c>
      <c r="AD220" s="132">
        <f t="shared" si="932"/>
        <v>84.333333333333329</v>
      </c>
      <c r="AE220" s="132">
        <f t="shared" si="932"/>
        <v>85</v>
      </c>
      <c r="AF220" s="132">
        <f t="shared" si="932"/>
        <v>85.666666666666671</v>
      </c>
      <c r="AG220" s="132">
        <f t="shared" si="932"/>
        <v>86.333333333333329</v>
      </c>
      <c r="AH220" s="132">
        <f t="shared" si="932"/>
        <v>87</v>
      </c>
      <c r="AI220" s="132">
        <f t="shared" si="932"/>
        <v>87.666666666666671</v>
      </c>
      <c r="AJ220" s="132">
        <f t="shared" si="932"/>
        <v>88.333333333333329</v>
      </c>
      <c r="AK220" s="132">
        <f t="shared" si="932"/>
        <v>89</v>
      </c>
      <c r="AL220" s="132">
        <f t="shared" si="932"/>
        <v>89.666666666666671</v>
      </c>
      <c r="AM220" s="132">
        <f t="shared" si="932"/>
        <v>90.333333333333329</v>
      </c>
      <c r="AN220" s="123"/>
      <c r="AO220" s="83">
        <f>SUM(D220:O220)</f>
        <v>848</v>
      </c>
      <c r="AP220" s="83">
        <f>SUM(P220:AA220)</f>
        <v>944</v>
      </c>
      <c r="AQ220" s="83">
        <f>SUM(AB220:AM220)</f>
        <v>1040</v>
      </c>
    </row>
    <row r="221" spans="1:43" s="64" customFormat="1" ht="13.2" hidden="1">
      <c r="A221" s="147" t="s">
        <v>201</v>
      </c>
      <c r="B221" s="126" t="s">
        <v>218</v>
      </c>
      <c r="C221" s="82"/>
      <c r="D221" s="131">
        <f t="shared" ref="D221:AM221" si="933">SUM(D219:D220)</f>
        <v>8.3749999999999929</v>
      </c>
      <c r="E221" s="131">
        <f t="shared" si="933"/>
        <v>8.4583333333333286</v>
      </c>
      <c r="F221" s="131">
        <f t="shared" si="933"/>
        <v>8.5416666666666501</v>
      </c>
      <c r="G221" s="131">
        <f t="shared" si="933"/>
        <v>8.6249999999999929</v>
      </c>
      <c r="H221" s="131">
        <f t="shared" si="933"/>
        <v>8.7083333333333286</v>
      </c>
      <c r="I221" s="131">
        <f t="shared" si="933"/>
        <v>8.7916666666666501</v>
      </c>
      <c r="J221" s="131">
        <f t="shared" si="933"/>
        <v>8.8749999999999929</v>
      </c>
      <c r="K221" s="131">
        <f t="shared" si="933"/>
        <v>8.9583333333333286</v>
      </c>
      <c r="L221" s="131">
        <f t="shared" si="933"/>
        <v>9.0416666666666501</v>
      </c>
      <c r="M221" s="131">
        <f t="shared" si="933"/>
        <v>9.1249999999999929</v>
      </c>
      <c r="N221" s="131">
        <f t="shared" si="933"/>
        <v>9.2083333333333286</v>
      </c>
      <c r="O221" s="131">
        <f t="shared" si="933"/>
        <v>9.2916666666666572</v>
      </c>
      <c r="P221" s="131">
        <f t="shared" si="933"/>
        <v>9.3749999999999858</v>
      </c>
      <c r="Q221" s="131">
        <f t="shared" si="933"/>
        <v>9.4583333333333286</v>
      </c>
      <c r="R221" s="131">
        <f t="shared" si="933"/>
        <v>9.5416666666666572</v>
      </c>
      <c r="S221" s="131">
        <f t="shared" si="933"/>
        <v>9.6249999999999858</v>
      </c>
      <c r="T221" s="131">
        <f t="shared" si="933"/>
        <v>9.7083333333333286</v>
      </c>
      <c r="U221" s="131">
        <f t="shared" si="933"/>
        <v>9.7916666666666572</v>
      </c>
      <c r="V221" s="131">
        <f t="shared" si="933"/>
        <v>9.8749999999999858</v>
      </c>
      <c r="W221" s="131">
        <f t="shared" si="933"/>
        <v>9.9583333333333286</v>
      </c>
      <c r="X221" s="131">
        <f t="shared" si="933"/>
        <v>10.041666666666657</v>
      </c>
      <c r="Y221" s="131">
        <f t="shared" si="933"/>
        <v>10.124999999999986</v>
      </c>
      <c r="Z221" s="131">
        <f t="shared" si="933"/>
        <v>10.208333333333329</v>
      </c>
      <c r="AA221" s="131">
        <f t="shared" si="933"/>
        <v>10.291666666666657</v>
      </c>
      <c r="AB221" s="131">
        <f t="shared" si="933"/>
        <v>10.374999999999986</v>
      </c>
      <c r="AC221" s="131">
        <f t="shared" si="933"/>
        <v>10.458333333333329</v>
      </c>
      <c r="AD221" s="131">
        <f t="shared" si="933"/>
        <v>10.541666666666657</v>
      </c>
      <c r="AE221" s="131">
        <f t="shared" si="933"/>
        <v>10.624999999999986</v>
      </c>
      <c r="AF221" s="131">
        <f t="shared" si="933"/>
        <v>10.708333333333329</v>
      </c>
      <c r="AG221" s="131">
        <f t="shared" si="933"/>
        <v>10.791666666666657</v>
      </c>
      <c r="AH221" s="131">
        <f t="shared" si="933"/>
        <v>10.874999999999986</v>
      </c>
      <c r="AI221" s="131">
        <f t="shared" si="933"/>
        <v>10.958333333333329</v>
      </c>
      <c r="AJ221" s="131">
        <f t="shared" si="933"/>
        <v>11.041666666666657</v>
      </c>
      <c r="AK221" s="131">
        <f t="shared" si="933"/>
        <v>11.124999999999986</v>
      </c>
      <c r="AL221" s="131">
        <f t="shared" si="933"/>
        <v>11.208333333333329</v>
      </c>
      <c r="AM221" s="131">
        <f t="shared" si="933"/>
        <v>11.291666666666657</v>
      </c>
      <c r="AN221" s="123"/>
      <c r="AO221" s="83">
        <f>SUM(D221:O221)</f>
        <v>105.9999999999999</v>
      </c>
      <c r="AP221" s="83">
        <f>SUM(P221:AA221)</f>
        <v>117.99999999999989</v>
      </c>
      <c r="AQ221" s="83">
        <f>SUM(AB221:AM221)</f>
        <v>129.99999999999989</v>
      </c>
    </row>
    <row r="222" spans="1:43" hidden="1">
      <c r="A222" s="145" t="s">
        <v>208</v>
      </c>
    </row>
    <row r="223" spans="1:43" s="64" customFormat="1" ht="13.2" hidden="1">
      <c r="A223" s="147" t="s">
        <v>225</v>
      </c>
      <c r="B223" s="122" t="s">
        <v>158</v>
      </c>
      <c r="C223" s="125">
        <v>100</v>
      </c>
      <c r="D223" s="89">
        <f>C223+D225</f>
        <v>101</v>
      </c>
      <c r="E223" s="89">
        <f>D223+E225</f>
        <v>102</v>
      </c>
      <c r="F223" s="89">
        <f t="shared" ref="F223:AM223" si="934">E223+F225</f>
        <v>103</v>
      </c>
      <c r="G223" s="89">
        <f t="shared" si="934"/>
        <v>104</v>
      </c>
      <c r="H223" s="89">
        <f t="shared" si="934"/>
        <v>105</v>
      </c>
      <c r="I223" s="89">
        <f t="shared" si="934"/>
        <v>106</v>
      </c>
      <c r="J223" s="89">
        <f t="shared" si="934"/>
        <v>107</v>
      </c>
      <c r="K223" s="89">
        <f t="shared" si="934"/>
        <v>108</v>
      </c>
      <c r="L223" s="89">
        <f t="shared" si="934"/>
        <v>109</v>
      </c>
      <c r="M223" s="89">
        <f t="shared" si="934"/>
        <v>110</v>
      </c>
      <c r="N223" s="89">
        <f t="shared" si="934"/>
        <v>111</v>
      </c>
      <c r="O223" s="89">
        <f t="shared" si="934"/>
        <v>112</v>
      </c>
      <c r="P223" s="89">
        <f t="shared" si="934"/>
        <v>113</v>
      </c>
      <c r="Q223" s="89">
        <f t="shared" si="934"/>
        <v>114</v>
      </c>
      <c r="R223" s="89">
        <f t="shared" si="934"/>
        <v>115</v>
      </c>
      <c r="S223" s="89">
        <f t="shared" si="934"/>
        <v>116</v>
      </c>
      <c r="T223" s="89">
        <f t="shared" si="934"/>
        <v>117</v>
      </c>
      <c r="U223" s="89">
        <f t="shared" si="934"/>
        <v>118</v>
      </c>
      <c r="V223" s="89">
        <f t="shared" si="934"/>
        <v>119</v>
      </c>
      <c r="W223" s="89">
        <f t="shared" si="934"/>
        <v>120</v>
      </c>
      <c r="X223" s="89">
        <f t="shared" si="934"/>
        <v>121</v>
      </c>
      <c r="Y223" s="89">
        <f t="shared" si="934"/>
        <v>122</v>
      </c>
      <c r="Z223" s="89">
        <f t="shared" si="934"/>
        <v>123</v>
      </c>
      <c r="AA223" s="89">
        <f t="shared" si="934"/>
        <v>124</v>
      </c>
      <c r="AB223" s="89">
        <f t="shared" si="934"/>
        <v>125</v>
      </c>
      <c r="AC223" s="89">
        <f t="shared" si="934"/>
        <v>126</v>
      </c>
      <c r="AD223" s="89">
        <f t="shared" si="934"/>
        <v>127</v>
      </c>
      <c r="AE223" s="89">
        <f t="shared" si="934"/>
        <v>128</v>
      </c>
      <c r="AF223" s="89">
        <f t="shared" si="934"/>
        <v>129</v>
      </c>
      <c r="AG223" s="89">
        <f t="shared" si="934"/>
        <v>130</v>
      </c>
      <c r="AH223" s="89">
        <f t="shared" si="934"/>
        <v>131</v>
      </c>
      <c r="AI223" s="89">
        <f t="shared" si="934"/>
        <v>132</v>
      </c>
      <c r="AJ223" s="89">
        <f t="shared" si="934"/>
        <v>133</v>
      </c>
      <c r="AK223" s="89">
        <f t="shared" si="934"/>
        <v>134</v>
      </c>
      <c r="AL223" s="89">
        <f t="shared" si="934"/>
        <v>135</v>
      </c>
      <c r="AM223" s="89">
        <f t="shared" si="934"/>
        <v>136</v>
      </c>
      <c r="AN223" s="123"/>
      <c r="AO223" s="83">
        <f>AVERAGE(D223:O223)</f>
        <v>106.5</v>
      </c>
      <c r="AP223" s="83">
        <f>AVERAGE(P223:AA223)</f>
        <v>118.5</v>
      </c>
      <c r="AQ223" s="83">
        <f>AVERAGE(AB223:AM223)</f>
        <v>130.5</v>
      </c>
    </row>
    <row r="224" spans="1:43" s="64" customFormat="1" ht="13.2" hidden="1">
      <c r="A224" s="147" t="s">
        <v>222</v>
      </c>
      <c r="B224" s="122" t="s">
        <v>158</v>
      </c>
      <c r="C224" s="82"/>
      <c r="D224" s="133">
        <v>0.01</v>
      </c>
      <c r="E224" s="133">
        <v>0.01</v>
      </c>
      <c r="F224" s="133">
        <v>0.01</v>
      </c>
      <c r="G224" s="133">
        <v>0.01</v>
      </c>
      <c r="H224" s="133">
        <v>0.01</v>
      </c>
      <c r="I224" s="133">
        <v>0.01</v>
      </c>
      <c r="J224" s="133">
        <v>0.01</v>
      </c>
      <c r="K224" s="133">
        <v>0.01</v>
      </c>
      <c r="L224" s="133">
        <v>0.01</v>
      </c>
      <c r="M224" s="133">
        <v>0.01</v>
      </c>
      <c r="N224" s="133">
        <v>0.01</v>
      </c>
      <c r="O224" s="133">
        <v>0.01</v>
      </c>
      <c r="P224" s="133">
        <v>0.01</v>
      </c>
      <c r="Q224" s="133">
        <v>0.01</v>
      </c>
      <c r="R224" s="133">
        <v>0.01</v>
      </c>
      <c r="S224" s="133">
        <v>0.01</v>
      </c>
      <c r="T224" s="133">
        <v>0.01</v>
      </c>
      <c r="U224" s="133">
        <v>0.01</v>
      </c>
      <c r="V224" s="133">
        <v>0.01</v>
      </c>
      <c r="W224" s="133">
        <v>0.01</v>
      </c>
      <c r="X224" s="133">
        <v>0.01</v>
      </c>
      <c r="Y224" s="133">
        <v>0.01</v>
      </c>
      <c r="Z224" s="133">
        <v>0.01</v>
      </c>
      <c r="AA224" s="133">
        <v>0.01</v>
      </c>
      <c r="AB224" s="133">
        <v>0.01</v>
      </c>
      <c r="AC224" s="133">
        <v>0.01</v>
      </c>
      <c r="AD224" s="133">
        <v>0.01</v>
      </c>
      <c r="AE224" s="133">
        <v>0.01</v>
      </c>
      <c r="AF224" s="133">
        <v>0.01</v>
      </c>
      <c r="AG224" s="133">
        <v>0.01</v>
      </c>
      <c r="AH224" s="133">
        <v>0.01</v>
      </c>
      <c r="AI224" s="133">
        <v>0.01</v>
      </c>
      <c r="AJ224" s="133">
        <v>0.01</v>
      </c>
      <c r="AK224" s="133">
        <v>0.01</v>
      </c>
      <c r="AL224" s="133">
        <v>0.01</v>
      </c>
      <c r="AM224" s="133">
        <v>0.01</v>
      </c>
      <c r="AN224" s="123"/>
      <c r="AO224" s="83">
        <f>O224</f>
        <v>0.01</v>
      </c>
      <c r="AP224" s="83">
        <f>AA224</f>
        <v>0.01</v>
      </c>
      <c r="AQ224" s="83">
        <f>AM224</f>
        <v>0.01</v>
      </c>
    </row>
    <row r="225" spans="1:43" s="64" customFormat="1" ht="13.2" hidden="1">
      <c r="A225" s="147" t="s">
        <v>223</v>
      </c>
      <c r="B225" s="122" t="s">
        <v>158</v>
      </c>
      <c r="C225" s="82"/>
      <c r="D225" s="89">
        <f>INT(C223*D224)</f>
        <v>1</v>
      </c>
      <c r="E225" s="89">
        <f>INT(D223*E224)</f>
        <v>1</v>
      </c>
      <c r="F225" s="89">
        <f t="shared" ref="F225:AM225" si="935">INT(E223*F224)</f>
        <v>1</v>
      </c>
      <c r="G225" s="89">
        <f t="shared" si="935"/>
        <v>1</v>
      </c>
      <c r="H225" s="89">
        <f t="shared" si="935"/>
        <v>1</v>
      </c>
      <c r="I225" s="89">
        <f t="shared" si="935"/>
        <v>1</v>
      </c>
      <c r="J225" s="89">
        <f t="shared" si="935"/>
        <v>1</v>
      </c>
      <c r="K225" s="89">
        <f t="shared" si="935"/>
        <v>1</v>
      </c>
      <c r="L225" s="89">
        <f t="shared" si="935"/>
        <v>1</v>
      </c>
      <c r="M225" s="89">
        <f t="shared" si="935"/>
        <v>1</v>
      </c>
      <c r="N225" s="89">
        <f t="shared" si="935"/>
        <v>1</v>
      </c>
      <c r="O225" s="89">
        <f t="shared" si="935"/>
        <v>1</v>
      </c>
      <c r="P225" s="89">
        <f t="shared" si="935"/>
        <v>1</v>
      </c>
      <c r="Q225" s="89">
        <f t="shared" si="935"/>
        <v>1</v>
      </c>
      <c r="R225" s="89">
        <f t="shared" si="935"/>
        <v>1</v>
      </c>
      <c r="S225" s="89">
        <f t="shared" si="935"/>
        <v>1</v>
      </c>
      <c r="T225" s="89">
        <f t="shared" si="935"/>
        <v>1</v>
      </c>
      <c r="U225" s="89">
        <f t="shared" si="935"/>
        <v>1</v>
      </c>
      <c r="V225" s="89">
        <f t="shared" si="935"/>
        <v>1</v>
      </c>
      <c r="W225" s="89">
        <f t="shared" si="935"/>
        <v>1</v>
      </c>
      <c r="X225" s="89">
        <f t="shared" si="935"/>
        <v>1</v>
      </c>
      <c r="Y225" s="89">
        <f t="shared" si="935"/>
        <v>1</v>
      </c>
      <c r="Z225" s="89">
        <f t="shared" si="935"/>
        <v>1</v>
      </c>
      <c r="AA225" s="89">
        <f t="shared" si="935"/>
        <v>1</v>
      </c>
      <c r="AB225" s="89">
        <f t="shared" si="935"/>
        <v>1</v>
      </c>
      <c r="AC225" s="89">
        <f t="shared" si="935"/>
        <v>1</v>
      </c>
      <c r="AD225" s="89">
        <f t="shared" si="935"/>
        <v>1</v>
      </c>
      <c r="AE225" s="89">
        <f t="shared" si="935"/>
        <v>1</v>
      </c>
      <c r="AF225" s="89">
        <f t="shared" si="935"/>
        <v>1</v>
      </c>
      <c r="AG225" s="89">
        <f t="shared" si="935"/>
        <v>1</v>
      </c>
      <c r="AH225" s="89">
        <f t="shared" si="935"/>
        <v>1</v>
      </c>
      <c r="AI225" s="89">
        <f t="shared" si="935"/>
        <v>1</v>
      </c>
      <c r="AJ225" s="89">
        <f t="shared" si="935"/>
        <v>1</v>
      </c>
      <c r="AK225" s="89">
        <f t="shared" si="935"/>
        <v>1</v>
      </c>
      <c r="AL225" s="89">
        <f t="shared" si="935"/>
        <v>1</v>
      </c>
      <c r="AM225" s="89">
        <f t="shared" si="935"/>
        <v>1</v>
      </c>
      <c r="AN225" s="123"/>
      <c r="AO225" s="83">
        <f>SUM(D225:O225)</f>
        <v>12</v>
      </c>
      <c r="AP225" s="83">
        <f>SUM(P225:AA225)</f>
        <v>12</v>
      </c>
      <c r="AQ225" s="83">
        <f>SUM(AB225:AM225)</f>
        <v>12</v>
      </c>
    </row>
    <row r="226" spans="1:43" s="64" customFormat="1" ht="13.2" hidden="1">
      <c r="A226" s="147" t="s">
        <v>224</v>
      </c>
      <c r="B226" s="126" t="s">
        <v>220</v>
      </c>
      <c r="C226" s="82"/>
      <c r="D226" s="125">
        <v>50</v>
      </c>
      <c r="E226" s="125">
        <v>50</v>
      </c>
      <c r="F226" s="125">
        <v>50</v>
      </c>
      <c r="G226" s="125">
        <v>50</v>
      </c>
      <c r="H226" s="125">
        <v>50</v>
      </c>
      <c r="I226" s="125">
        <v>50</v>
      </c>
      <c r="J226" s="125">
        <v>50</v>
      </c>
      <c r="K226" s="125">
        <v>50</v>
      </c>
      <c r="L226" s="125">
        <v>50</v>
      </c>
      <c r="M226" s="125">
        <v>50</v>
      </c>
      <c r="N226" s="125">
        <v>50</v>
      </c>
      <c r="O226" s="125">
        <v>50</v>
      </c>
      <c r="P226" s="125">
        <v>50</v>
      </c>
      <c r="Q226" s="125">
        <v>50</v>
      </c>
      <c r="R226" s="125">
        <v>50</v>
      </c>
      <c r="S226" s="125">
        <v>50</v>
      </c>
      <c r="T226" s="125">
        <v>50</v>
      </c>
      <c r="U226" s="125">
        <v>50</v>
      </c>
      <c r="V226" s="125">
        <v>50</v>
      </c>
      <c r="W226" s="125">
        <v>50</v>
      </c>
      <c r="X226" s="125">
        <v>50</v>
      </c>
      <c r="Y226" s="125">
        <v>50</v>
      </c>
      <c r="Z226" s="125">
        <v>50</v>
      </c>
      <c r="AA226" s="125">
        <v>50</v>
      </c>
      <c r="AB226" s="125">
        <v>50</v>
      </c>
      <c r="AC226" s="125">
        <v>50</v>
      </c>
      <c r="AD226" s="125">
        <v>50</v>
      </c>
      <c r="AE226" s="125">
        <v>50</v>
      </c>
      <c r="AF226" s="125">
        <v>50</v>
      </c>
      <c r="AG226" s="125">
        <v>50</v>
      </c>
      <c r="AH226" s="125">
        <v>50</v>
      </c>
      <c r="AI226" s="125">
        <v>50</v>
      </c>
      <c r="AJ226" s="125">
        <v>50</v>
      </c>
      <c r="AK226" s="125">
        <v>50</v>
      </c>
      <c r="AL226" s="125">
        <v>50</v>
      </c>
      <c r="AM226" s="125">
        <v>50</v>
      </c>
      <c r="AN226" s="123"/>
      <c r="AO226" s="83">
        <f>AVERAGE(D226:O226)</f>
        <v>50</v>
      </c>
      <c r="AP226" s="83">
        <f>AVERAGE(P226:AA226)</f>
        <v>50</v>
      </c>
      <c r="AQ226" s="83">
        <f>AVERAGE(AB226:AM226)</f>
        <v>50</v>
      </c>
    </row>
    <row r="227" spans="1:43" s="86" customFormat="1" ht="13.2" hidden="1">
      <c r="A227" s="147" t="s">
        <v>213</v>
      </c>
      <c r="B227" s="126" t="s">
        <v>220</v>
      </c>
      <c r="C227" s="125">
        <v>5000</v>
      </c>
      <c r="D227" s="132">
        <f>D223*D226</f>
        <v>5050</v>
      </c>
      <c r="E227" s="132">
        <f t="shared" ref="E227:AM227" si="936">E223*E226</f>
        <v>5100</v>
      </c>
      <c r="F227" s="132">
        <f t="shared" si="936"/>
        <v>5150</v>
      </c>
      <c r="G227" s="132">
        <f t="shared" si="936"/>
        <v>5200</v>
      </c>
      <c r="H227" s="132">
        <f t="shared" si="936"/>
        <v>5250</v>
      </c>
      <c r="I227" s="132">
        <f t="shared" si="936"/>
        <v>5300</v>
      </c>
      <c r="J227" s="132">
        <f t="shared" si="936"/>
        <v>5350</v>
      </c>
      <c r="K227" s="132">
        <f t="shared" si="936"/>
        <v>5400</v>
      </c>
      <c r="L227" s="132">
        <f t="shared" si="936"/>
        <v>5450</v>
      </c>
      <c r="M227" s="132">
        <f t="shared" si="936"/>
        <v>5500</v>
      </c>
      <c r="N227" s="132">
        <f t="shared" si="936"/>
        <v>5550</v>
      </c>
      <c r="O227" s="132">
        <f t="shared" si="936"/>
        <v>5600</v>
      </c>
      <c r="P227" s="132">
        <f t="shared" si="936"/>
        <v>5650</v>
      </c>
      <c r="Q227" s="132">
        <f t="shared" si="936"/>
        <v>5700</v>
      </c>
      <c r="R227" s="132">
        <f t="shared" si="936"/>
        <v>5750</v>
      </c>
      <c r="S227" s="132">
        <f t="shared" si="936"/>
        <v>5800</v>
      </c>
      <c r="T227" s="132">
        <f t="shared" si="936"/>
        <v>5850</v>
      </c>
      <c r="U227" s="132">
        <f t="shared" si="936"/>
        <v>5900</v>
      </c>
      <c r="V227" s="132">
        <f t="shared" si="936"/>
        <v>5950</v>
      </c>
      <c r="W227" s="132">
        <f t="shared" si="936"/>
        <v>6000</v>
      </c>
      <c r="X227" s="132">
        <f t="shared" si="936"/>
        <v>6050</v>
      </c>
      <c r="Y227" s="132">
        <f t="shared" si="936"/>
        <v>6100</v>
      </c>
      <c r="Z227" s="132">
        <f t="shared" si="936"/>
        <v>6150</v>
      </c>
      <c r="AA227" s="132">
        <f t="shared" si="936"/>
        <v>6200</v>
      </c>
      <c r="AB227" s="132">
        <f t="shared" si="936"/>
        <v>6250</v>
      </c>
      <c r="AC227" s="132">
        <f t="shared" si="936"/>
        <v>6300</v>
      </c>
      <c r="AD227" s="132">
        <f t="shared" si="936"/>
        <v>6350</v>
      </c>
      <c r="AE227" s="132">
        <f t="shared" si="936"/>
        <v>6400</v>
      </c>
      <c r="AF227" s="132">
        <f t="shared" si="936"/>
        <v>6450</v>
      </c>
      <c r="AG227" s="132">
        <f t="shared" si="936"/>
        <v>6500</v>
      </c>
      <c r="AH227" s="132">
        <f t="shared" si="936"/>
        <v>6550</v>
      </c>
      <c r="AI227" s="132">
        <f t="shared" si="936"/>
        <v>6600</v>
      </c>
      <c r="AJ227" s="132">
        <f t="shared" si="936"/>
        <v>6650</v>
      </c>
      <c r="AK227" s="132">
        <f t="shared" si="936"/>
        <v>6700</v>
      </c>
      <c r="AL227" s="132">
        <f t="shared" si="936"/>
        <v>6750</v>
      </c>
      <c r="AM227" s="132">
        <f t="shared" si="936"/>
        <v>6800</v>
      </c>
      <c r="AN227" s="84"/>
      <c r="AO227" s="83">
        <f>O227</f>
        <v>5600</v>
      </c>
      <c r="AP227" s="83">
        <f>AA227</f>
        <v>6200</v>
      </c>
      <c r="AQ227" s="83">
        <f>AM227</f>
        <v>6800</v>
      </c>
    </row>
    <row r="228" spans="1:43" s="64" customFormat="1" ht="13.2" hidden="1">
      <c r="A228" s="147" t="s">
        <v>170</v>
      </c>
      <c r="B228" s="126" t="s">
        <v>168</v>
      </c>
      <c r="C228" s="82"/>
      <c r="D228" s="133">
        <v>0.14000000000000001</v>
      </c>
      <c r="E228" s="133">
        <v>0.14000000000000001</v>
      </c>
      <c r="F228" s="133">
        <v>0.14000000000000001</v>
      </c>
      <c r="G228" s="133">
        <v>0.14000000000000001</v>
      </c>
      <c r="H228" s="133">
        <v>0.14000000000000001</v>
      </c>
      <c r="I228" s="133">
        <v>0.14000000000000001</v>
      </c>
      <c r="J228" s="133">
        <v>0.14000000000000001</v>
      </c>
      <c r="K228" s="133">
        <v>0.14000000000000001</v>
      </c>
      <c r="L228" s="133">
        <v>0.14000000000000001</v>
      </c>
      <c r="M228" s="133">
        <v>0.14000000000000001</v>
      </c>
      <c r="N228" s="133">
        <v>0.14000000000000001</v>
      </c>
      <c r="O228" s="133">
        <v>0.14000000000000001</v>
      </c>
      <c r="P228" s="133">
        <v>0.14000000000000001</v>
      </c>
      <c r="Q228" s="133">
        <v>0.14000000000000001</v>
      </c>
      <c r="R228" s="133">
        <v>0.14000000000000001</v>
      </c>
      <c r="S228" s="133">
        <v>0.14000000000000001</v>
      </c>
      <c r="T228" s="133">
        <v>0.14000000000000001</v>
      </c>
      <c r="U228" s="133">
        <v>0.14000000000000001</v>
      </c>
      <c r="V228" s="133">
        <v>0.14000000000000001</v>
      </c>
      <c r="W228" s="133">
        <v>0.14000000000000001</v>
      </c>
      <c r="X228" s="133">
        <v>0.14000000000000001</v>
      </c>
      <c r="Y228" s="133">
        <v>0.14000000000000001</v>
      </c>
      <c r="Z228" s="133">
        <v>0.14000000000000001</v>
      </c>
      <c r="AA228" s="133">
        <v>0.14000000000000001</v>
      </c>
      <c r="AB228" s="133">
        <v>0.14000000000000001</v>
      </c>
      <c r="AC228" s="133">
        <v>0.14000000000000001</v>
      </c>
      <c r="AD228" s="133">
        <v>0.14000000000000001</v>
      </c>
      <c r="AE228" s="133">
        <v>0.14000000000000001</v>
      </c>
      <c r="AF228" s="133">
        <v>0.14000000000000001</v>
      </c>
      <c r="AG228" s="133">
        <v>0.14000000000000001</v>
      </c>
      <c r="AH228" s="133">
        <v>0.14000000000000001</v>
      </c>
      <c r="AI228" s="133">
        <v>0.14000000000000001</v>
      </c>
      <c r="AJ228" s="133">
        <v>0.14000000000000001</v>
      </c>
      <c r="AK228" s="133">
        <v>0.14000000000000001</v>
      </c>
      <c r="AL228" s="133">
        <v>0.14000000000000001</v>
      </c>
      <c r="AM228" s="133">
        <v>0.14000000000000001</v>
      </c>
      <c r="AN228" s="123"/>
      <c r="AO228" s="135">
        <f>AVERAGE(D228:O228)</f>
        <v>0.14000000000000004</v>
      </c>
      <c r="AP228" s="135">
        <f>AVERAGE(P228:AA228)</f>
        <v>0.14000000000000004</v>
      </c>
      <c r="AQ228" s="135">
        <f>AVERAGE(AB228:AM228)</f>
        <v>0.14000000000000004</v>
      </c>
    </row>
    <row r="229" spans="1:43" s="64" customFormat="1" ht="13.2" hidden="1">
      <c r="A229" s="147" t="s">
        <v>171</v>
      </c>
      <c r="B229" s="126" t="s">
        <v>168</v>
      </c>
      <c r="C229" s="82"/>
      <c r="D229" s="133">
        <v>0.16</v>
      </c>
      <c r="E229" s="133">
        <v>0.16</v>
      </c>
      <c r="F229" s="133">
        <v>0.16</v>
      </c>
      <c r="G229" s="133">
        <v>0.16</v>
      </c>
      <c r="H229" s="133">
        <v>0.16</v>
      </c>
      <c r="I229" s="133">
        <v>0.16</v>
      </c>
      <c r="J229" s="133">
        <v>0.16</v>
      </c>
      <c r="K229" s="133">
        <v>0.16</v>
      </c>
      <c r="L229" s="133">
        <v>0.16</v>
      </c>
      <c r="M229" s="133">
        <v>0.16</v>
      </c>
      <c r="N229" s="133">
        <v>0.16</v>
      </c>
      <c r="O229" s="133">
        <v>0.16</v>
      </c>
      <c r="P229" s="133">
        <v>0.16</v>
      </c>
      <c r="Q229" s="133">
        <v>0.16</v>
      </c>
      <c r="R229" s="133">
        <v>0.16</v>
      </c>
      <c r="S229" s="133">
        <v>0.16</v>
      </c>
      <c r="T229" s="133">
        <v>0.16</v>
      </c>
      <c r="U229" s="133">
        <v>0.16</v>
      </c>
      <c r="V229" s="133">
        <v>0.16</v>
      </c>
      <c r="W229" s="133">
        <v>0.16</v>
      </c>
      <c r="X229" s="133">
        <v>0.16</v>
      </c>
      <c r="Y229" s="133">
        <v>0.16</v>
      </c>
      <c r="Z229" s="133">
        <v>0.16</v>
      </c>
      <c r="AA229" s="133">
        <v>0.16</v>
      </c>
      <c r="AB229" s="133">
        <v>0.16</v>
      </c>
      <c r="AC229" s="133">
        <v>0.16</v>
      </c>
      <c r="AD229" s="133">
        <v>0.16</v>
      </c>
      <c r="AE229" s="133">
        <v>0.16</v>
      </c>
      <c r="AF229" s="133">
        <v>0.16</v>
      </c>
      <c r="AG229" s="133">
        <v>0.16</v>
      </c>
      <c r="AH229" s="133">
        <v>0.16</v>
      </c>
      <c r="AI229" s="133">
        <v>0.16</v>
      </c>
      <c r="AJ229" s="133">
        <v>0.16</v>
      </c>
      <c r="AK229" s="133">
        <v>0.16</v>
      </c>
      <c r="AL229" s="133">
        <v>0.16</v>
      </c>
      <c r="AM229" s="133">
        <v>0.16</v>
      </c>
      <c r="AN229" s="123"/>
      <c r="AO229" s="135">
        <f>AVERAGE(D229:O229)</f>
        <v>0.15999999999999998</v>
      </c>
      <c r="AP229" s="135">
        <f>AVERAGE(P229:AA229)</f>
        <v>0.15999999999999998</v>
      </c>
      <c r="AQ229" s="135">
        <f>AVERAGE(AB229:AM229)</f>
        <v>0.15999999999999998</v>
      </c>
    </row>
    <row r="230" spans="1:43" s="64" customFormat="1" ht="13.2" hidden="1">
      <c r="A230" s="147" t="s">
        <v>214</v>
      </c>
      <c r="B230" s="126" t="s">
        <v>220</v>
      </c>
      <c r="C230" s="82"/>
      <c r="D230" s="132">
        <f t="shared" ref="D230:AM230" si="937">-(C227+D227)/2*D228/12</f>
        <v>-58.625000000000007</v>
      </c>
      <c r="E230" s="132">
        <f t="shared" si="937"/>
        <v>-59.208333333333343</v>
      </c>
      <c r="F230" s="132">
        <f t="shared" si="937"/>
        <v>-59.791666666666679</v>
      </c>
      <c r="G230" s="132">
        <f t="shared" si="937"/>
        <v>-60.375000000000007</v>
      </c>
      <c r="H230" s="132">
        <f t="shared" si="937"/>
        <v>-60.958333333333343</v>
      </c>
      <c r="I230" s="132">
        <f t="shared" si="937"/>
        <v>-61.541666666666679</v>
      </c>
      <c r="J230" s="132">
        <f t="shared" si="937"/>
        <v>-62.125000000000007</v>
      </c>
      <c r="K230" s="132">
        <f t="shared" si="937"/>
        <v>-62.708333333333343</v>
      </c>
      <c r="L230" s="132">
        <f t="shared" si="937"/>
        <v>-63.291666666666679</v>
      </c>
      <c r="M230" s="132">
        <f t="shared" si="937"/>
        <v>-63.875000000000007</v>
      </c>
      <c r="N230" s="132">
        <f t="shared" si="937"/>
        <v>-64.458333333333343</v>
      </c>
      <c r="O230" s="132">
        <f t="shared" si="937"/>
        <v>-65.041666666666671</v>
      </c>
      <c r="P230" s="132">
        <f t="shared" si="937"/>
        <v>-65.625000000000014</v>
      </c>
      <c r="Q230" s="132">
        <f t="shared" si="937"/>
        <v>-66.208333333333343</v>
      </c>
      <c r="R230" s="132">
        <f t="shared" si="937"/>
        <v>-66.791666666666671</v>
      </c>
      <c r="S230" s="132">
        <f t="shared" si="937"/>
        <v>-67.375000000000014</v>
      </c>
      <c r="T230" s="132">
        <f t="shared" si="937"/>
        <v>-67.958333333333343</v>
      </c>
      <c r="U230" s="132">
        <f t="shared" si="937"/>
        <v>-68.541666666666671</v>
      </c>
      <c r="V230" s="132">
        <f t="shared" si="937"/>
        <v>-69.125000000000014</v>
      </c>
      <c r="W230" s="132">
        <f t="shared" si="937"/>
        <v>-69.708333333333343</v>
      </c>
      <c r="X230" s="132">
        <f t="shared" si="937"/>
        <v>-70.291666666666671</v>
      </c>
      <c r="Y230" s="132">
        <f t="shared" si="937"/>
        <v>-70.875000000000014</v>
      </c>
      <c r="Z230" s="132">
        <f t="shared" si="937"/>
        <v>-71.458333333333343</v>
      </c>
      <c r="AA230" s="132">
        <f t="shared" si="937"/>
        <v>-72.041666666666671</v>
      </c>
      <c r="AB230" s="132">
        <f t="shared" si="937"/>
        <v>-72.625000000000014</v>
      </c>
      <c r="AC230" s="132">
        <f t="shared" si="937"/>
        <v>-73.208333333333343</v>
      </c>
      <c r="AD230" s="132">
        <f t="shared" si="937"/>
        <v>-73.791666666666671</v>
      </c>
      <c r="AE230" s="132">
        <f t="shared" si="937"/>
        <v>-74.375000000000014</v>
      </c>
      <c r="AF230" s="132">
        <f t="shared" si="937"/>
        <v>-74.958333333333343</v>
      </c>
      <c r="AG230" s="132">
        <f t="shared" si="937"/>
        <v>-75.541666666666671</v>
      </c>
      <c r="AH230" s="132">
        <f t="shared" si="937"/>
        <v>-76.125000000000014</v>
      </c>
      <c r="AI230" s="132">
        <f t="shared" si="937"/>
        <v>-76.708333333333343</v>
      </c>
      <c r="AJ230" s="132">
        <f t="shared" si="937"/>
        <v>-77.291666666666671</v>
      </c>
      <c r="AK230" s="132">
        <f t="shared" si="937"/>
        <v>-77.875000000000014</v>
      </c>
      <c r="AL230" s="132">
        <f t="shared" si="937"/>
        <v>-78.458333333333343</v>
      </c>
      <c r="AM230" s="132">
        <f t="shared" si="937"/>
        <v>-79.041666666666671</v>
      </c>
      <c r="AN230" s="123"/>
      <c r="AO230" s="83">
        <f>SUM(D230:O230)</f>
        <v>-742</v>
      </c>
      <c r="AP230" s="83">
        <f>SUM(P230:AA230)</f>
        <v>-826</v>
      </c>
      <c r="AQ230" s="83">
        <f>SUM(AB230:AM230)</f>
        <v>-910.00000000000011</v>
      </c>
    </row>
    <row r="231" spans="1:43" s="64" customFormat="1" ht="13.2" hidden="1">
      <c r="A231" s="147" t="s">
        <v>215</v>
      </c>
      <c r="B231" s="126" t="s">
        <v>220</v>
      </c>
      <c r="C231" s="82"/>
      <c r="D231" s="132">
        <f t="shared" ref="D231:AM231" si="938">(C227+D227)/2*D229/12</f>
        <v>67</v>
      </c>
      <c r="E231" s="132">
        <f t="shared" si="938"/>
        <v>67.666666666666671</v>
      </c>
      <c r="F231" s="132">
        <f t="shared" si="938"/>
        <v>68.333333333333329</v>
      </c>
      <c r="G231" s="132">
        <f t="shared" si="938"/>
        <v>69</v>
      </c>
      <c r="H231" s="132">
        <f t="shared" si="938"/>
        <v>69.666666666666671</v>
      </c>
      <c r="I231" s="132">
        <f t="shared" si="938"/>
        <v>70.333333333333329</v>
      </c>
      <c r="J231" s="132">
        <f t="shared" si="938"/>
        <v>71</v>
      </c>
      <c r="K231" s="132">
        <f t="shared" si="938"/>
        <v>71.666666666666671</v>
      </c>
      <c r="L231" s="132">
        <f t="shared" si="938"/>
        <v>72.333333333333329</v>
      </c>
      <c r="M231" s="132">
        <f t="shared" si="938"/>
        <v>73</v>
      </c>
      <c r="N231" s="132">
        <f t="shared" si="938"/>
        <v>73.666666666666671</v>
      </c>
      <c r="O231" s="132">
        <f t="shared" si="938"/>
        <v>74.333333333333329</v>
      </c>
      <c r="P231" s="132">
        <f t="shared" si="938"/>
        <v>75</v>
      </c>
      <c r="Q231" s="132">
        <f t="shared" si="938"/>
        <v>75.666666666666671</v>
      </c>
      <c r="R231" s="132">
        <f t="shared" si="938"/>
        <v>76.333333333333329</v>
      </c>
      <c r="S231" s="132">
        <f t="shared" si="938"/>
        <v>77</v>
      </c>
      <c r="T231" s="132">
        <f t="shared" si="938"/>
        <v>77.666666666666671</v>
      </c>
      <c r="U231" s="132">
        <f t="shared" si="938"/>
        <v>78.333333333333329</v>
      </c>
      <c r="V231" s="132">
        <f t="shared" si="938"/>
        <v>79</v>
      </c>
      <c r="W231" s="132">
        <f t="shared" si="938"/>
        <v>79.666666666666671</v>
      </c>
      <c r="X231" s="132">
        <f t="shared" si="938"/>
        <v>80.333333333333329</v>
      </c>
      <c r="Y231" s="132">
        <f t="shared" si="938"/>
        <v>81</v>
      </c>
      <c r="Z231" s="132">
        <f t="shared" si="938"/>
        <v>81.666666666666671</v>
      </c>
      <c r="AA231" s="132">
        <f t="shared" si="938"/>
        <v>82.333333333333329</v>
      </c>
      <c r="AB231" s="132">
        <f t="shared" si="938"/>
        <v>83</v>
      </c>
      <c r="AC231" s="132">
        <f t="shared" si="938"/>
        <v>83.666666666666671</v>
      </c>
      <c r="AD231" s="132">
        <f t="shared" si="938"/>
        <v>84.333333333333329</v>
      </c>
      <c r="AE231" s="132">
        <f t="shared" si="938"/>
        <v>85</v>
      </c>
      <c r="AF231" s="132">
        <f t="shared" si="938"/>
        <v>85.666666666666671</v>
      </c>
      <c r="AG231" s="132">
        <f t="shared" si="938"/>
        <v>86.333333333333329</v>
      </c>
      <c r="AH231" s="132">
        <f t="shared" si="938"/>
        <v>87</v>
      </c>
      <c r="AI231" s="132">
        <f t="shared" si="938"/>
        <v>87.666666666666671</v>
      </c>
      <c r="AJ231" s="132">
        <f t="shared" si="938"/>
        <v>88.333333333333329</v>
      </c>
      <c r="AK231" s="132">
        <f t="shared" si="938"/>
        <v>89</v>
      </c>
      <c r="AL231" s="132">
        <f t="shared" si="938"/>
        <v>89.666666666666671</v>
      </c>
      <c r="AM231" s="132">
        <f t="shared" si="938"/>
        <v>90.333333333333329</v>
      </c>
      <c r="AN231" s="123"/>
      <c r="AO231" s="83">
        <f>SUM(D231:O231)</f>
        <v>848</v>
      </c>
      <c r="AP231" s="83">
        <f>SUM(P231:AA231)</f>
        <v>944</v>
      </c>
      <c r="AQ231" s="83">
        <f>SUM(AB231:AM231)</f>
        <v>1040</v>
      </c>
    </row>
    <row r="232" spans="1:43" s="64" customFormat="1" ht="13.2" hidden="1">
      <c r="A232" s="147" t="s">
        <v>201</v>
      </c>
      <c r="B232" s="126" t="s">
        <v>220</v>
      </c>
      <c r="C232" s="82"/>
      <c r="D232" s="131">
        <f t="shared" ref="D232:AM232" si="939">SUM(D230:D231)</f>
        <v>8.3749999999999929</v>
      </c>
      <c r="E232" s="131">
        <f t="shared" si="939"/>
        <v>8.4583333333333286</v>
      </c>
      <c r="F232" s="131">
        <f t="shared" si="939"/>
        <v>8.5416666666666501</v>
      </c>
      <c r="G232" s="131">
        <f t="shared" si="939"/>
        <v>8.6249999999999929</v>
      </c>
      <c r="H232" s="131">
        <f t="shared" si="939"/>
        <v>8.7083333333333286</v>
      </c>
      <c r="I232" s="131">
        <f t="shared" si="939"/>
        <v>8.7916666666666501</v>
      </c>
      <c r="J232" s="131">
        <f t="shared" si="939"/>
        <v>8.8749999999999929</v>
      </c>
      <c r="K232" s="131">
        <f t="shared" si="939"/>
        <v>8.9583333333333286</v>
      </c>
      <c r="L232" s="131">
        <f t="shared" si="939"/>
        <v>9.0416666666666501</v>
      </c>
      <c r="M232" s="131">
        <f t="shared" si="939"/>
        <v>9.1249999999999929</v>
      </c>
      <c r="N232" s="131">
        <f t="shared" si="939"/>
        <v>9.2083333333333286</v>
      </c>
      <c r="O232" s="131">
        <f t="shared" si="939"/>
        <v>9.2916666666666572</v>
      </c>
      <c r="P232" s="131">
        <f t="shared" si="939"/>
        <v>9.3749999999999858</v>
      </c>
      <c r="Q232" s="131">
        <f t="shared" si="939"/>
        <v>9.4583333333333286</v>
      </c>
      <c r="R232" s="131">
        <f t="shared" si="939"/>
        <v>9.5416666666666572</v>
      </c>
      <c r="S232" s="131">
        <f t="shared" si="939"/>
        <v>9.6249999999999858</v>
      </c>
      <c r="T232" s="131">
        <f t="shared" si="939"/>
        <v>9.7083333333333286</v>
      </c>
      <c r="U232" s="131">
        <f t="shared" si="939"/>
        <v>9.7916666666666572</v>
      </c>
      <c r="V232" s="131">
        <f t="shared" si="939"/>
        <v>9.8749999999999858</v>
      </c>
      <c r="W232" s="131">
        <f t="shared" si="939"/>
        <v>9.9583333333333286</v>
      </c>
      <c r="X232" s="131">
        <f t="shared" si="939"/>
        <v>10.041666666666657</v>
      </c>
      <c r="Y232" s="131">
        <f t="shared" si="939"/>
        <v>10.124999999999986</v>
      </c>
      <c r="Z232" s="131">
        <f t="shared" si="939"/>
        <v>10.208333333333329</v>
      </c>
      <c r="AA232" s="131">
        <f t="shared" si="939"/>
        <v>10.291666666666657</v>
      </c>
      <c r="AB232" s="131">
        <f t="shared" si="939"/>
        <v>10.374999999999986</v>
      </c>
      <c r="AC232" s="131">
        <f t="shared" si="939"/>
        <v>10.458333333333329</v>
      </c>
      <c r="AD232" s="131">
        <f t="shared" si="939"/>
        <v>10.541666666666657</v>
      </c>
      <c r="AE232" s="131">
        <f t="shared" si="939"/>
        <v>10.624999999999986</v>
      </c>
      <c r="AF232" s="131">
        <f t="shared" si="939"/>
        <v>10.708333333333329</v>
      </c>
      <c r="AG232" s="131">
        <f t="shared" si="939"/>
        <v>10.791666666666657</v>
      </c>
      <c r="AH232" s="131">
        <f t="shared" si="939"/>
        <v>10.874999999999986</v>
      </c>
      <c r="AI232" s="131">
        <f t="shared" si="939"/>
        <v>10.958333333333329</v>
      </c>
      <c r="AJ232" s="131">
        <f t="shared" si="939"/>
        <v>11.041666666666657</v>
      </c>
      <c r="AK232" s="131">
        <f t="shared" si="939"/>
        <v>11.124999999999986</v>
      </c>
      <c r="AL232" s="131">
        <f t="shared" si="939"/>
        <v>11.208333333333329</v>
      </c>
      <c r="AM232" s="131">
        <f t="shared" si="939"/>
        <v>11.291666666666657</v>
      </c>
      <c r="AN232" s="123"/>
      <c r="AO232" s="83">
        <f>SUM(D232:O232)</f>
        <v>105.9999999999999</v>
      </c>
      <c r="AP232" s="83">
        <f>SUM(P232:AA232)</f>
        <v>117.99999999999989</v>
      </c>
      <c r="AQ232" s="83">
        <f>SUM(AB232:AM232)</f>
        <v>129.99999999999989</v>
      </c>
    </row>
    <row r="233" spans="1:43" hidden="1">
      <c r="A233" s="145" t="s">
        <v>184</v>
      </c>
    </row>
    <row r="234" spans="1:43" s="64" customFormat="1" ht="13.2" hidden="1">
      <c r="A234" s="147" t="s">
        <v>225</v>
      </c>
      <c r="B234" s="122" t="s">
        <v>158</v>
      </c>
      <c r="C234" s="125">
        <v>100</v>
      </c>
      <c r="D234" s="89">
        <f>C234+D236</f>
        <v>101</v>
      </c>
      <c r="E234" s="89">
        <f>D234+E236</f>
        <v>102</v>
      </c>
      <c r="F234" s="89">
        <f t="shared" ref="F234:AM234" si="940">E234+F236</f>
        <v>103</v>
      </c>
      <c r="G234" s="89">
        <f t="shared" si="940"/>
        <v>104</v>
      </c>
      <c r="H234" s="89">
        <f t="shared" si="940"/>
        <v>105</v>
      </c>
      <c r="I234" s="89">
        <f t="shared" si="940"/>
        <v>106</v>
      </c>
      <c r="J234" s="89">
        <f t="shared" si="940"/>
        <v>107</v>
      </c>
      <c r="K234" s="89">
        <f t="shared" si="940"/>
        <v>108</v>
      </c>
      <c r="L234" s="89">
        <f t="shared" si="940"/>
        <v>109</v>
      </c>
      <c r="M234" s="89">
        <f t="shared" si="940"/>
        <v>110</v>
      </c>
      <c r="N234" s="89">
        <f t="shared" si="940"/>
        <v>111</v>
      </c>
      <c r="O234" s="89">
        <f t="shared" si="940"/>
        <v>112</v>
      </c>
      <c r="P234" s="89">
        <f t="shared" si="940"/>
        <v>113</v>
      </c>
      <c r="Q234" s="89">
        <f t="shared" si="940"/>
        <v>114</v>
      </c>
      <c r="R234" s="89">
        <f t="shared" si="940"/>
        <v>115</v>
      </c>
      <c r="S234" s="89">
        <f t="shared" si="940"/>
        <v>116</v>
      </c>
      <c r="T234" s="89">
        <f t="shared" si="940"/>
        <v>117</v>
      </c>
      <c r="U234" s="89">
        <f t="shared" si="940"/>
        <v>118</v>
      </c>
      <c r="V234" s="89">
        <f t="shared" si="940"/>
        <v>119</v>
      </c>
      <c r="W234" s="89">
        <f t="shared" si="940"/>
        <v>120</v>
      </c>
      <c r="X234" s="89">
        <f t="shared" si="940"/>
        <v>121</v>
      </c>
      <c r="Y234" s="89">
        <f t="shared" si="940"/>
        <v>122</v>
      </c>
      <c r="Z234" s="89">
        <f t="shared" si="940"/>
        <v>123</v>
      </c>
      <c r="AA234" s="89">
        <f t="shared" si="940"/>
        <v>124</v>
      </c>
      <c r="AB234" s="89">
        <f t="shared" si="940"/>
        <v>125</v>
      </c>
      <c r="AC234" s="89">
        <f t="shared" si="940"/>
        <v>126</v>
      </c>
      <c r="AD234" s="89">
        <f t="shared" si="940"/>
        <v>127</v>
      </c>
      <c r="AE234" s="89">
        <f t="shared" si="940"/>
        <v>128</v>
      </c>
      <c r="AF234" s="89">
        <f t="shared" si="940"/>
        <v>129</v>
      </c>
      <c r="AG234" s="89">
        <f t="shared" si="940"/>
        <v>130</v>
      </c>
      <c r="AH234" s="89">
        <f t="shared" si="940"/>
        <v>131</v>
      </c>
      <c r="AI234" s="89">
        <f t="shared" si="940"/>
        <v>132</v>
      </c>
      <c r="AJ234" s="89">
        <f t="shared" si="940"/>
        <v>133</v>
      </c>
      <c r="AK234" s="89">
        <f t="shared" si="940"/>
        <v>134</v>
      </c>
      <c r="AL234" s="89">
        <f t="shared" si="940"/>
        <v>135</v>
      </c>
      <c r="AM234" s="89">
        <f t="shared" si="940"/>
        <v>136</v>
      </c>
      <c r="AN234" s="123"/>
      <c r="AO234" s="83">
        <f>AVERAGE(D234:O234)</f>
        <v>106.5</v>
      </c>
      <c r="AP234" s="83">
        <f>AVERAGE(P234:AA234)</f>
        <v>118.5</v>
      </c>
      <c r="AQ234" s="83">
        <f>AVERAGE(AB234:AM234)</f>
        <v>130.5</v>
      </c>
    </row>
    <row r="235" spans="1:43" s="64" customFormat="1" ht="13.2" hidden="1">
      <c r="A235" s="147" t="s">
        <v>222</v>
      </c>
      <c r="B235" s="122" t="s">
        <v>158</v>
      </c>
      <c r="C235" s="82"/>
      <c r="D235" s="133">
        <v>0.01</v>
      </c>
      <c r="E235" s="133">
        <v>0.01</v>
      </c>
      <c r="F235" s="133">
        <v>0.01</v>
      </c>
      <c r="G235" s="133">
        <v>0.01</v>
      </c>
      <c r="H235" s="133">
        <v>0.01</v>
      </c>
      <c r="I235" s="133">
        <v>0.01</v>
      </c>
      <c r="J235" s="133">
        <v>0.01</v>
      </c>
      <c r="K235" s="133">
        <v>0.01</v>
      </c>
      <c r="L235" s="133">
        <v>0.01</v>
      </c>
      <c r="M235" s="133">
        <v>0.01</v>
      </c>
      <c r="N235" s="133">
        <v>0.01</v>
      </c>
      <c r="O235" s="133">
        <v>0.01</v>
      </c>
      <c r="P235" s="133">
        <v>0.01</v>
      </c>
      <c r="Q235" s="133">
        <v>0.01</v>
      </c>
      <c r="R235" s="133">
        <v>0.01</v>
      </c>
      <c r="S235" s="133">
        <v>0.01</v>
      </c>
      <c r="T235" s="133">
        <v>0.01</v>
      </c>
      <c r="U235" s="133">
        <v>0.01</v>
      </c>
      <c r="V235" s="133">
        <v>0.01</v>
      </c>
      <c r="W235" s="133">
        <v>0.01</v>
      </c>
      <c r="X235" s="133">
        <v>0.01</v>
      </c>
      <c r="Y235" s="133">
        <v>0.01</v>
      </c>
      <c r="Z235" s="133">
        <v>0.01</v>
      </c>
      <c r="AA235" s="133">
        <v>0.01</v>
      </c>
      <c r="AB235" s="133">
        <v>0.01</v>
      </c>
      <c r="AC235" s="133">
        <v>0.01</v>
      </c>
      <c r="AD235" s="133">
        <v>0.01</v>
      </c>
      <c r="AE235" s="133">
        <v>0.01</v>
      </c>
      <c r="AF235" s="133">
        <v>0.01</v>
      </c>
      <c r="AG235" s="133">
        <v>0.01</v>
      </c>
      <c r="AH235" s="133">
        <v>0.01</v>
      </c>
      <c r="AI235" s="133">
        <v>0.01</v>
      </c>
      <c r="AJ235" s="133">
        <v>0.01</v>
      </c>
      <c r="AK235" s="133">
        <v>0.01</v>
      </c>
      <c r="AL235" s="133">
        <v>0.01</v>
      </c>
      <c r="AM235" s="133">
        <v>0.01</v>
      </c>
      <c r="AN235" s="123"/>
      <c r="AO235" s="83">
        <f>O235</f>
        <v>0.01</v>
      </c>
      <c r="AP235" s="83">
        <f>AA235</f>
        <v>0.01</v>
      </c>
      <c r="AQ235" s="83">
        <f>AM235</f>
        <v>0.01</v>
      </c>
    </row>
    <row r="236" spans="1:43" s="64" customFormat="1" ht="13.2" hidden="1">
      <c r="A236" s="147" t="s">
        <v>223</v>
      </c>
      <c r="B236" s="122" t="s">
        <v>158</v>
      </c>
      <c r="C236" s="82"/>
      <c r="D236" s="89">
        <f>INT(C234*D235)</f>
        <v>1</v>
      </c>
      <c r="E236" s="89">
        <f>INT(D234*E235)</f>
        <v>1</v>
      </c>
      <c r="F236" s="89">
        <f t="shared" ref="F236" si="941">INT(E234*F235)</f>
        <v>1</v>
      </c>
      <c r="G236" s="89">
        <f t="shared" ref="G236" si="942">INT(F234*G235)</f>
        <v>1</v>
      </c>
      <c r="H236" s="89">
        <f t="shared" ref="H236" si="943">INT(G234*H235)</f>
        <v>1</v>
      </c>
      <c r="I236" s="89">
        <f t="shared" ref="I236" si="944">INT(H234*I235)</f>
        <v>1</v>
      </c>
      <c r="J236" s="89">
        <f t="shared" ref="J236" si="945">INT(I234*J235)</f>
        <v>1</v>
      </c>
      <c r="K236" s="89">
        <f t="shared" ref="K236" si="946">INT(J234*K235)</f>
        <v>1</v>
      </c>
      <c r="L236" s="89">
        <f t="shared" ref="L236" si="947">INT(K234*L235)</f>
        <v>1</v>
      </c>
      <c r="M236" s="89">
        <f t="shared" ref="M236" si="948">INT(L234*M235)</f>
        <v>1</v>
      </c>
      <c r="N236" s="89">
        <f t="shared" ref="N236" si="949">INT(M234*N235)</f>
        <v>1</v>
      </c>
      <c r="O236" s="89">
        <f t="shared" ref="O236" si="950">INT(N234*O235)</f>
        <v>1</v>
      </c>
      <c r="P236" s="89">
        <f t="shared" ref="P236" si="951">INT(O234*P235)</f>
        <v>1</v>
      </c>
      <c r="Q236" s="89">
        <f t="shared" ref="Q236" si="952">INT(P234*Q235)</f>
        <v>1</v>
      </c>
      <c r="R236" s="89">
        <f t="shared" ref="R236" si="953">INT(Q234*R235)</f>
        <v>1</v>
      </c>
      <c r="S236" s="89">
        <f t="shared" ref="S236" si="954">INT(R234*S235)</f>
        <v>1</v>
      </c>
      <c r="T236" s="89">
        <f t="shared" ref="T236" si="955">INT(S234*T235)</f>
        <v>1</v>
      </c>
      <c r="U236" s="89">
        <f t="shared" ref="U236" si="956">INT(T234*U235)</f>
        <v>1</v>
      </c>
      <c r="V236" s="89">
        <f t="shared" ref="V236" si="957">INT(U234*V235)</f>
        <v>1</v>
      </c>
      <c r="W236" s="89">
        <f t="shared" ref="W236" si="958">INT(V234*W235)</f>
        <v>1</v>
      </c>
      <c r="X236" s="89">
        <f t="shared" ref="X236" si="959">INT(W234*X235)</f>
        <v>1</v>
      </c>
      <c r="Y236" s="89">
        <f t="shared" ref="Y236" si="960">INT(X234*Y235)</f>
        <v>1</v>
      </c>
      <c r="Z236" s="89">
        <f t="shared" ref="Z236" si="961">INT(Y234*Z235)</f>
        <v>1</v>
      </c>
      <c r="AA236" s="89">
        <f t="shared" ref="AA236" si="962">INT(Z234*AA235)</f>
        <v>1</v>
      </c>
      <c r="AB236" s="89">
        <f t="shared" ref="AB236" si="963">INT(AA234*AB235)</f>
        <v>1</v>
      </c>
      <c r="AC236" s="89">
        <f t="shared" ref="AC236" si="964">INT(AB234*AC235)</f>
        <v>1</v>
      </c>
      <c r="AD236" s="89">
        <f t="shared" ref="AD236" si="965">INT(AC234*AD235)</f>
        <v>1</v>
      </c>
      <c r="AE236" s="89">
        <f t="shared" ref="AE236" si="966">INT(AD234*AE235)</f>
        <v>1</v>
      </c>
      <c r="AF236" s="89">
        <f t="shared" ref="AF236" si="967">INT(AE234*AF235)</f>
        <v>1</v>
      </c>
      <c r="AG236" s="89">
        <f t="shared" ref="AG236" si="968">INT(AF234*AG235)</f>
        <v>1</v>
      </c>
      <c r="AH236" s="89">
        <f t="shared" ref="AH236" si="969">INT(AG234*AH235)</f>
        <v>1</v>
      </c>
      <c r="AI236" s="89">
        <f t="shared" ref="AI236" si="970">INT(AH234*AI235)</f>
        <v>1</v>
      </c>
      <c r="AJ236" s="89">
        <f t="shared" ref="AJ236" si="971">INT(AI234*AJ235)</f>
        <v>1</v>
      </c>
      <c r="AK236" s="89">
        <f t="shared" ref="AK236" si="972">INT(AJ234*AK235)</f>
        <v>1</v>
      </c>
      <c r="AL236" s="89">
        <f t="shared" ref="AL236" si="973">INT(AK234*AL235)</f>
        <v>1</v>
      </c>
      <c r="AM236" s="89">
        <f t="shared" ref="AM236" si="974">INT(AL234*AM235)</f>
        <v>1</v>
      </c>
      <c r="AN236" s="123"/>
      <c r="AO236" s="83">
        <f>SUM(D236:O236)</f>
        <v>12</v>
      </c>
      <c r="AP236" s="83">
        <f>SUM(P236:AA236)</f>
        <v>12</v>
      </c>
      <c r="AQ236" s="83">
        <f>SUM(AB236:AM236)</f>
        <v>12</v>
      </c>
    </row>
    <row r="237" spans="1:43" s="64" customFormat="1" ht="13.2" hidden="1">
      <c r="A237" s="147" t="s">
        <v>224</v>
      </c>
      <c r="B237" s="126" t="s">
        <v>221</v>
      </c>
      <c r="C237" s="82"/>
      <c r="D237" s="125">
        <v>1</v>
      </c>
      <c r="E237" s="125">
        <v>1</v>
      </c>
      <c r="F237" s="125">
        <v>1</v>
      </c>
      <c r="G237" s="125">
        <v>1</v>
      </c>
      <c r="H237" s="125">
        <v>1</v>
      </c>
      <c r="I237" s="125">
        <v>1</v>
      </c>
      <c r="J237" s="125">
        <v>1</v>
      </c>
      <c r="K237" s="125">
        <v>1</v>
      </c>
      <c r="L237" s="125">
        <v>1</v>
      </c>
      <c r="M237" s="125">
        <v>1</v>
      </c>
      <c r="N237" s="125">
        <v>1</v>
      </c>
      <c r="O237" s="125">
        <v>1</v>
      </c>
      <c r="P237" s="125">
        <v>1</v>
      </c>
      <c r="Q237" s="125">
        <v>1</v>
      </c>
      <c r="R237" s="125">
        <v>1</v>
      </c>
      <c r="S237" s="125">
        <v>1</v>
      </c>
      <c r="T237" s="125">
        <v>1</v>
      </c>
      <c r="U237" s="125">
        <v>1</v>
      </c>
      <c r="V237" s="125">
        <v>1</v>
      </c>
      <c r="W237" s="125">
        <v>1</v>
      </c>
      <c r="X237" s="125">
        <v>1</v>
      </c>
      <c r="Y237" s="125">
        <v>1</v>
      </c>
      <c r="Z237" s="125">
        <v>1</v>
      </c>
      <c r="AA237" s="125">
        <v>1</v>
      </c>
      <c r="AB237" s="125">
        <v>1</v>
      </c>
      <c r="AC237" s="125">
        <v>1</v>
      </c>
      <c r="AD237" s="125">
        <v>1</v>
      </c>
      <c r="AE237" s="125">
        <v>1</v>
      </c>
      <c r="AF237" s="125">
        <v>1</v>
      </c>
      <c r="AG237" s="125">
        <v>1</v>
      </c>
      <c r="AH237" s="125">
        <v>1</v>
      </c>
      <c r="AI237" s="125">
        <v>1</v>
      </c>
      <c r="AJ237" s="125">
        <v>1</v>
      </c>
      <c r="AK237" s="125">
        <v>1</v>
      </c>
      <c r="AL237" s="125">
        <v>1</v>
      </c>
      <c r="AM237" s="125">
        <v>1</v>
      </c>
      <c r="AN237" s="123"/>
      <c r="AO237" s="83">
        <f>AVERAGE(D237:O237)</f>
        <v>1</v>
      </c>
      <c r="AP237" s="83">
        <f>AVERAGE(P237:AA237)</f>
        <v>1</v>
      </c>
      <c r="AQ237" s="83">
        <f>AVERAGE(AB237:AM237)</f>
        <v>1</v>
      </c>
    </row>
    <row r="238" spans="1:43" s="86" customFormat="1" ht="13.2" hidden="1">
      <c r="A238" s="147" t="s">
        <v>213</v>
      </c>
      <c r="B238" s="126" t="s">
        <v>221</v>
      </c>
      <c r="C238" s="125">
        <v>100</v>
      </c>
      <c r="D238" s="132">
        <f>D234*D237</f>
        <v>101</v>
      </c>
      <c r="E238" s="132">
        <f t="shared" ref="E238" si="975">E234*E237</f>
        <v>102</v>
      </c>
      <c r="F238" s="132">
        <f t="shared" ref="F238" si="976">F234*F237</f>
        <v>103</v>
      </c>
      <c r="G238" s="132">
        <f t="shared" ref="G238" si="977">G234*G237</f>
        <v>104</v>
      </c>
      <c r="H238" s="132">
        <f t="shared" ref="H238" si="978">H234*H237</f>
        <v>105</v>
      </c>
      <c r="I238" s="132">
        <f t="shared" ref="I238" si="979">I234*I237</f>
        <v>106</v>
      </c>
      <c r="J238" s="132">
        <f t="shared" ref="J238" si="980">J234*J237</f>
        <v>107</v>
      </c>
      <c r="K238" s="132">
        <f t="shared" ref="K238" si="981">K234*K237</f>
        <v>108</v>
      </c>
      <c r="L238" s="132">
        <f t="shared" ref="L238" si="982">L234*L237</f>
        <v>109</v>
      </c>
      <c r="M238" s="132">
        <f t="shared" ref="M238" si="983">M234*M237</f>
        <v>110</v>
      </c>
      <c r="N238" s="132">
        <f t="shared" ref="N238" si="984">N234*N237</f>
        <v>111</v>
      </c>
      <c r="O238" s="132">
        <f t="shared" ref="O238" si="985">O234*O237</f>
        <v>112</v>
      </c>
      <c r="P238" s="132">
        <f t="shared" ref="P238" si="986">P234*P237</f>
        <v>113</v>
      </c>
      <c r="Q238" s="132">
        <f t="shared" ref="Q238" si="987">Q234*Q237</f>
        <v>114</v>
      </c>
      <c r="R238" s="132">
        <f t="shared" ref="R238" si="988">R234*R237</f>
        <v>115</v>
      </c>
      <c r="S238" s="132">
        <f t="shared" ref="S238" si="989">S234*S237</f>
        <v>116</v>
      </c>
      <c r="T238" s="132">
        <f t="shared" ref="T238" si="990">T234*T237</f>
        <v>117</v>
      </c>
      <c r="U238" s="132">
        <f t="shared" ref="U238" si="991">U234*U237</f>
        <v>118</v>
      </c>
      <c r="V238" s="132">
        <f t="shared" ref="V238" si="992">V234*V237</f>
        <v>119</v>
      </c>
      <c r="W238" s="132">
        <f t="shared" ref="W238" si="993">W234*W237</f>
        <v>120</v>
      </c>
      <c r="X238" s="132">
        <f t="shared" ref="X238" si="994">X234*X237</f>
        <v>121</v>
      </c>
      <c r="Y238" s="132">
        <f t="shared" ref="Y238" si="995">Y234*Y237</f>
        <v>122</v>
      </c>
      <c r="Z238" s="132">
        <f t="shared" ref="Z238" si="996">Z234*Z237</f>
        <v>123</v>
      </c>
      <c r="AA238" s="132">
        <f t="shared" ref="AA238" si="997">AA234*AA237</f>
        <v>124</v>
      </c>
      <c r="AB238" s="132">
        <f t="shared" ref="AB238" si="998">AB234*AB237</f>
        <v>125</v>
      </c>
      <c r="AC238" s="132">
        <f t="shared" ref="AC238" si="999">AC234*AC237</f>
        <v>126</v>
      </c>
      <c r="AD238" s="132">
        <f t="shared" ref="AD238" si="1000">AD234*AD237</f>
        <v>127</v>
      </c>
      <c r="AE238" s="132">
        <f t="shared" ref="AE238" si="1001">AE234*AE237</f>
        <v>128</v>
      </c>
      <c r="AF238" s="132">
        <f t="shared" ref="AF238" si="1002">AF234*AF237</f>
        <v>129</v>
      </c>
      <c r="AG238" s="132">
        <f t="shared" ref="AG238" si="1003">AG234*AG237</f>
        <v>130</v>
      </c>
      <c r="AH238" s="132">
        <f t="shared" ref="AH238" si="1004">AH234*AH237</f>
        <v>131</v>
      </c>
      <c r="AI238" s="132">
        <f t="shared" ref="AI238" si="1005">AI234*AI237</f>
        <v>132</v>
      </c>
      <c r="AJ238" s="132">
        <f t="shared" ref="AJ238" si="1006">AJ234*AJ237</f>
        <v>133</v>
      </c>
      <c r="AK238" s="132">
        <f t="shared" ref="AK238" si="1007">AK234*AK237</f>
        <v>134</v>
      </c>
      <c r="AL238" s="132">
        <f t="shared" ref="AL238" si="1008">AL234*AL237</f>
        <v>135</v>
      </c>
      <c r="AM238" s="132">
        <f t="shared" ref="AM238" si="1009">AM234*AM237</f>
        <v>136</v>
      </c>
      <c r="AN238" s="84"/>
      <c r="AO238" s="83">
        <f>O238</f>
        <v>112</v>
      </c>
      <c r="AP238" s="83">
        <f>AA238</f>
        <v>124</v>
      </c>
      <c r="AQ238" s="83">
        <f>AM238</f>
        <v>136</v>
      </c>
    </row>
    <row r="239" spans="1:43" s="64" customFormat="1" ht="13.2" hidden="1">
      <c r="A239" s="147" t="s">
        <v>170</v>
      </c>
      <c r="B239" s="126" t="s">
        <v>168</v>
      </c>
      <c r="C239" s="82"/>
      <c r="D239" s="133">
        <v>0.14000000000000001</v>
      </c>
      <c r="E239" s="133">
        <v>0.14000000000000001</v>
      </c>
      <c r="F239" s="133">
        <v>0.14000000000000001</v>
      </c>
      <c r="G239" s="133">
        <v>0.14000000000000001</v>
      </c>
      <c r="H239" s="133">
        <v>0.14000000000000001</v>
      </c>
      <c r="I239" s="133">
        <v>0.14000000000000001</v>
      </c>
      <c r="J239" s="133">
        <v>0.14000000000000001</v>
      </c>
      <c r="K239" s="133">
        <v>0.14000000000000001</v>
      </c>
      <c r="L239" s="133">
        <v>0.14000000000000001</v>
      </c>
      <c r="M239" s="133">
        <v>0.14000000000000001</v>
      </c>
      <c r="N239" s="133">
        <v>0.14000000000000001</v>
      </c>
      <c r="O239" s="133">
        <v>0.14000000000000001</v>
      </c>
      <c r="P239" s="133">
        <v>0.14000000000000001</v>
      </c>
      <c r="Q239" s="133">
        <v>0.14000000000000001</v>
      </c>
      <c r="R239" s="133">
        <v>0.14000000000000001</v>
      </c>
      <c r="S239" s="133">
        <v>0.14000000000000001</v>
      </c>
      <c r="T239" s="133">
        <v>0.14000000000000001</v>
      </c>
      <c r="U239" s="133">
        <v>0.14000000000000001</v>
      </c>
      <c r="V239" s="133">
        <v>0.14000000000000001</v>
      </c>
      <c r="W239" s="133">
        <v>0.14000000000000001</v>
      </c>
      <c r="X239" s="133">
        <v>0.14000000000000001</v>
      </c>
      <c r="Y239" s="133">
        <v>0.14000000000000001</v>
      </c>
      <c r="Z239" s="133">
        <v>0.14000000000000001</v>
      </c>
      <c r="AA239" s="133">
        <v>0.14000000000000001</v>
      </c>
      <c r="AB239" s="133">
        <v>0.14000000000000001</v>
      </c>
      <c r="AC239" s="133">
        <v>0.14000000000000001</v>
      </c>
      <c r="AD239" s="133">
        <v>0.14000000000000001</v>
      </c>
      <c r="AE239" s="133">
        <v>0.14000000000000001</v>
      </c>
      <c r="AF239" s="133">
        <v>0.14000000000000001</v>
      </c>
      <c r="AG239" s="133">
        <v>0.14000000000000001</v>
      </c>
      <c r="AH239" s="133">
        <v>0.14000000000000001</v>
      </c>
      <c r="AI239" s="133">
        <v>0.14000000000000001</v>
      </c>
      <c r="AJ239" s="133">
        <v>0.14000000000000001</v>
      </c>
      <c r="AK239" s="133">
        <v>0.14000000000000001</v>
      </c>
      <c r="AL239" s="133">
        <v>0.14000000000000001</v>
      </c>
      <c r="AM239" s="133">
        <v>0.14000000000000001</v>
      </c>
      <c r="AN239" s="123"/>
      <c r="AO239" s="135">
        <f>AVERAGE(D239:O239)</f>
        <v>0.14000000000000004</v>
      </c>
      <c r="AP239" s="135">
        <f>AVERAGE(P239:AA239)</f>
        <v>0.14000000000000004</v>
      </c>
      <c r="AQ239" s="135">
        <f>AVERAGE(AB239:AM239)</f>
        <v>0.14000000000000004</v>
      </c>
    </row>
    <row r="240" spans="1:43" s="64" customFormat="1" ht="13.2" hidden="1">
      <c r="A240" s="147" t="s">
        <v>171</v>
      </c>
      <c r="B240" s="126" t="s">
        <v>168</v>
      </c>
      <c r="C240" s="82"/>
      <c r="D240" s="133">
        <v>0.16</v>
      </c>
      <c r="E240" s="133">
        <v>0.16</v>
      </c>
      <c r="F240" s="133">
        <v>0.16</v>
      </c>
      <c r="G240" s="133">
        <v>0.16</v>
      </c>
      <c r="H240" s="133">
        <v>0.16</v>
      </c>
      <c r="I240" s="133">
        <v>0.16</v>
      </c>
      <c r="J240" s="133">
        <v>0.16</v>
      </c>
      <c r="K240" s="133">
        <v>0.16</v>
      </c>
      <c r="L240" s="133">
        <v>0.16</v>
      </c>
      <c r="M240" s="133">
        <v>0.16</v>
      </c>
      <c r="N240" s="133">
        <v>0.16</v>
      </c>
      <c r="O240" s="133">
        <v>0.16</v>
      </c>
      <c r="P240" s="133">
        <v>0.16</v>
      </c>
      <c r="Q240" s="133">
        <v>0.16</v>
      </c>
      <c r="R240" s="133">
        <v>0.16</v>
      </c>
      <c r="S240" s="133">
        <v>0.16</v>
      </c>
      <c r="T240" s="133">
        <v>0.16</v>
      </c>
      <c r="U240" s="133">
        <v>0.16</v>
      </c>
      <c r="V240" s="133">
        <v>0.16</v>
      </c>
      <c r="W240" s="133">
        <v>0.16</v>
      </c>
      <c r="X240" s="133">
        <v>0.16</v>
      </c>
      <c r="Y240" s="133">
        <v>0.16</v>
      </c>
      <c r="Z240" s="133">
        <v>0.16</v>
      </c>
      <c r="AA240" s="133">
        <v>0.16</v>
      </c>
      <c r="AB240" s="133">
        <v>0.16</v>
      </c>
      <c r="AC240" s="133">
        <v>0.16</v>
      </c>
      <c r="AD240" s="133">
        <v>0.16</v>
      </c>
      <c r="AE240" s="133">
        <v>0.16</v>
      </c>
      <c r="AF240" s="133">
        <v>0.16</v>
      </c>
      <c r="AG240" s="133">
        <v>0.16</v>
      </c>
      <c r="AH240" s="133">
        <v>0.16</v>
      </c>
      <c r="AI240" s="133">
        <v>0.16</v>
      </c>
      <c r="AJ240" s="133">
        <v>0.16</v>
      </c>
      <c r="AK240" s="133">
        <v>0.16</v>
      </c>
      <c r="AL240" s="133">
        <v>0.16</v>
      </c>
      <c r="AM240" s="133">
        <v>0.16</v>
      </c>
      <c r="AN240" s="123"/>
      <c r="AO240" s="135">
        <f>AVERAGE(D240:O240)</f>
        <v>0.15999999999999998</v>
      </c>
      <c r="AP240" s="135">
        <f>AVERAGE(P240:AA240)</f>
        <v>0.15999999999999998</v>
      </c>
      <c r="AQ240" s="135">
        <f>AVERAGE(AB240:AM240)</f>
        <v>0.15999999999999998</v>
      </c>
    </row>
    <row r="241" spans="1:44" s="64" customFormat="1" ht="13.2" hidden="1">
      <c r="A241" s="147" t="s">
        <v>214</v>
      </c>
      <c r="B241" s="126" t="s">
        <v>221</v>
      </c>
      <c r="C241" s="82"/>
      <c r="D241" s="132">
        <f t="shared" ref="D241:AM241" si="1010">-(C238+D238)/2*D239/12</f>
        <v>-1.1725000000000001</v>
      </c>
      <c r="E241" s="132">
        <f t="shared" si="1010"/>
        <v>-1.1841666666666668</v>
      </c>
      <c r="F241" s="132">
        <f t="shared" si="1010"/>
        <v>-1.1958333333333335</v>
      </c>
      <c r="G241" s="132">
        <f t="shared" si="1010"/>
        <v>-1.2075000000000002</v>
      </c>
      <c r="H241" s="132">
        <f t="shared" si="1010"/>
        <v>-1.2191666666666667</v>
      </c>
      <c r="I241" s="132">
        <f t="shared" si="1010"/>
        <v>-1.2308333333333334</v>
      </c>
      <c r="J241" s="132">
        <f t="shared" si="1010"/>
        <v>-1.2425000000000002</v>
      </c>
      <c r="K241" s="132">
        <f t="shared" si="1010"/>
        <v>-1.2541666666666667</v>
      </c>
      <c r="L241" s="132">
        <f t="shared" si="1010"/>
        <v>-1.2658333333333334</v>
      </c>
      <c r="M241" s="132">
        <f t="shared" si="1010"/>
        <v>-1.2775000000000001</v>
      </c>
      <c r="N241" s="132">
        <f t="shared" si="1010"/>
        <v>-1.2891666666666668</v>
      </c>
      <c r="O241" s="132">
        <f t="shared" si="1010"/>
        <v>-1.3008333333333335</v>
      </c>
      <c r="P241" s="132">
        <f t="shared" si="1010"/>
        <v>-1.3125000000000002</v>
      </c>
      <c r="Q241" s="132">
        <f t="shared" si="1010"/>
        <v>-1.3241666666666669</v>
      </c>
      <c r="R241" s="132">
        <f t="shared" si="1010"/>
        <v>-1.3358333333333334</v>
      </c>
      <c r="S241" s="132">
        <f t="shared" si="1010"/>
        <v>-1.3475000000000001</v>
      </c>
      <c r="T241" s="132">
        <f t="shared" si="1010"/>
        <v>-1.3591666666666669</v>
      </c>
      <c r="U241" s="132">
        <f t="shared" si="1010"/>
        <v>-1.3708333333333336</v>
      </c>
      <c r="V241" s="132">
        <f t="shared" si="1010"/>
        <v>-1.3825000000000001</v>
      </c>
      <c r="W241" s="132">
        <f t="shared" si="1010"/>
        <v>-1.3941666666666668</v>
      </c>
      <c r="X241" s="132">
        <f t="shared" si="1010"/>
        <v>-1.4058333333333335</v>
      </c>
      <c r="Y241" s="132">
        <f t="shared" si="1010"/>
        <v>-1.4175000000000002</v>
      </c>
      <c r="Z241" s="132">
        <f t="shared" si="1010"/>
        <v>-1.4291666666666669</v>
      </c>
      <c r="AA241" s="132">
        <f t="shared" si="1010"/>
        <v>-1.4408333333333336</v>
      </c>
      <c r="AB241" s="132">
        <f t="shared" si="1010"/>
        <v>-1.4525000000000003</v>
      </c>
      <c r="AC241" s="132">
        <f t="shared" si="1010"/>
        <v>-1.4641666666666666</v>
      </c>
      <c r="AD241" s="132">
        <f t="shared" si="1010"/>
        <v>-1.4758333333333333</v>
      </c>
      <c r="AE241" s="132">
        <f t="shared" si="1010"/>
        <v>-1.4875</v>
      </c>
      <c r="AF241" s="132">
        <f t="shared" si="1010"/>
        <v>-1.4991666666666668</v>
      </c>
      <c r="AG241" s="132">
        <f t="shared" si="1010"/>
        <v>-1.5108333333333335</v>
      </c>
      <c r="AH241" s="132">
        <f t="shared" si="1010"/>
        <v>-1.5225000000000002</v>
      </c>
      <c r="AI241" s="132">
        <f t="shared" si="1010"/>
        <v>-1.5341666666666667</v>
      </c>
      <c r="AJ241" s="132">
        <f t="shared" si="1010"/>
        <v>-1.5458333333333334</v>
      </c>
      <c r="AK241" s="132">
        <f t="shared" si="1010"/>
        <v>-1.5575000000000001</v>
      </c>
      <c r="AL241" s="132">
        <f t="shared" si="1010"/>
        <v>-1.5691666666666668</v>
      </c>
      <c r="AM241" s="132">
        <f t="shared" si="1010"/>
        <v>-1.5808333333333335</v>
      </c>
      <c r="AN241" s="123"/>
      <c r="AO241" s="83">
        <f>SUM(D241:O241)</f>
        <v>-14.84</v>
      </c>
      <c r="AP241" s="83">
        <f>SUM(P241:AA241)</f>
        <v>-16.520000000000003</v>
      </c>
      <c r="AQ241" s="83">
        <f>SUM(AB241:AM241)</f>
        <v>-18.200000000000006</v>
      </c>
    </row>
    <row r="242" spans="1:44" s="64" customFormat="1" ht="13.2" hidden="1">
      <c r="A242" s="147" t="s">
        <v>215</v>
      </c>
      <c r="B242" s="126" t="s">
        <v>221</v>
      </c>
      <c r="C242" s="82"/>
      <c r="D242" s="132">
        <f t="shared" ref="D242:AM242" si="1011">(C238+D238)/2*D240/12</f>
        <v>1.34</v>
      </c>
      <c r="E242" s="132">
        <f t="shared" si="1011"/>
        <v>1.3533333333333335</v>
      </c>
      <c r="F242" s="132">
        <f t="shared" si="1011"/>
        <v>1.3666666666666665</v>
      </c>
      <c r="G242" s="132">
        <f t="shared" si="1011"/>
        <v>1.38</v>
      </c>
      <c r="H242" s="132">
        <f t="shared" si="1011"/>
        <v>1.3933333333333333</v>
      </c>
      <c r="I242" s="132">
        <f t="shared" si="1011"/>
        <v>1.4066666666666665</v>
      </c>
      <c r="J242" s="132">
        <f t="shared" si="1011"/>
        <v>1.42</v>
      </c>
      <c r="K242" s="132">
        <f t="shared" si="1011"/>
        <v>1.4333333333333333</v>
      </c>
      <c r="L242" s="132">
        <f t="shared" si="1011"/>
        <v>1.4466666666666665</v>
      </c>
      <c r="M242" s="132">
        <f t="shared" si="1011"/>
        <v>1.46</v>
      </c>
      <c r="N242" s="132">
        <f t="shared" si="1011"/>
        <v>1.4733333333333334</v>
      </c>
      <c r="O242" s="132">
        <f t="shared" si="1011"/>
        <v>1.4866666666666666</v>
      </c>
      <c r="P242" s="132">
        <f t="shared" si="1011"/>
        <v>1.5</v>
      </c>
      <c r="Q242" s="132">
        <f t="shared" si="1011"/>
        <v>1.5133333333333334</v>
      </c>
      <c r="R242" s="132">
        <f t="shared" si="1011"/>
        <v>1.5266666666666666</v>
      </c>
      <c r="S242" s="132">
        <f t="shared" si="1011"/>
        <v>1.54</v>
      </c>
      <c r="T242" s="132">
        <f t="shared" si="1011"/>
        <v>1.5533333333333335</v>
      </c>
      <c r="U242" s="132">
        <f t="shared" si="1011"/>
        <v>1.5666666666666667</v>
      </c>
      <c r="V242" s="132">
        <f t="shared" si="1011"/>
        <v>1.58</v>
      </c>
      <c r="W242" s="132">
        <f t="shared" si="1011"/>
        <v>1.5933333333333335</v>
      </c>
      <c r="X242" s="132">
        <f t="shared" si="1011"/>
        <v>1.6066666666666667</v>
      </c>
      <c r="Y242" s="132">
        <f t="shared" si="1011"/>
        <v>1.62</v>
      </c>
      <c r="Z242" s="132">
        <f t="shared" si="1011"/>
        <v>1.6333333333333335</v>
      </c>
      <c r="AA242" s="132">
        <f t="shared" si="1011"/>
        <v>1.6466666666666667</v>
      </c>
      <c r="AB242" s="132">
        <f t="shared" si="1011"/>
        <v>1.6600000000000001</v>
      </c>
      <c r="AC242" s="132">
        <f t="shared" si="1011"/>
        <v>1.6733333333333336</v>
      </c>
      <c r="AD242" s="132">
        <f t="shared" si="1011"/>
        <v>1.6866666666666668</v>
      </c>
      <c r="AE242" s="132">
        <f t="shared" si="1011"/>
        <v>1.7000000000000002</v>
      </c>
      <c r="AF242" s="132">
        <f t="shared" si="1011"/>
        <v>1.7133333333333332</v>
      </c>
      <c r="AG242" s="132">
        <f t="shared" si="1011"/>
        <v>1.7266666666666666</v>
      </c>
      <c r="AH242" s="132">
        <f t="shared" si="1011"/>
        <v>1.74</v>
      </c>
      <c r="AI242" s="132">
        <f t="shared" si="1011"/>
        <v>1.7533333333333332</v>
      </c>
      <c r="AJ242" s="132">
        <f t="shared" si="1011"/>
        <v>1.7666666666666666</v>
      </c>
      <c r="AK242" s="132">
        <f t="shared" si="1011"/>
        <v>1.78</v>
      </c>
      <c r="AL242" s="132">
        <f t="shared" si="1011"/>
        <v>1.7933333333333332</v>
      </c>
      <c r="AM242" s="132">
        <f t="shared" si="1011"/>
        <v>1.8066666666666666</v>
      </c>
      <c r="AN242" s="123"/>
      <c r="AO242" s="83">
        <f>SUM(D242:O242)</f>
        <v>16.96</v>
      </c>
      <c r="AP242" s="83">
        <f>SUM(P242:AA242)</f>
        <v>18.880000000000003</v>
      </c>
      <c r="AQ242" s="83">
        <f>SUM(AB242:AM242)</f>
        <v>20.800000000000004</v>
      </c>
    </row>
    <row r="243" spans="1:44" s="64" customFormat="1" ht="13.2" hidden="1">
      <c r="A243" s="147" t="s">
        <v>201</v>
      </c>
      <c r="B243" s="126" t="s">
        <v>221</v>
      </c>
      <c r="C243" s="82"/>
      <c r="D243" s="131">
        <f t="shared" ref="D243:AM243" si="1012">SUM(D241:D242)</f>
        <v>0.16749999999999998</v>
      </c>
      <c r="E243" s="131">
        <f t="shared" si="1012"/>
        <v>0.16916666666666669</v>
      </c>
      <c r="F243" s="131">
        <f t="shared" si="1012"/>
        <v>0.17083333333333295</v>
      </c>
      <c r="G243" s="131">
        <f t="shared" si="1012"/>
        <v>0.17249999999999965</v>
      </c>
      <c r="H243" s="131">
        <f t="shared" si="1012"/>
        <v>0.17416666666666658</v>
      </c>
      <c r="I243" s="131">
        <f t="shared" si="1012"/>
        <v>0.17583333333333306</v>
      </c>
      <c r="J243" s="131">
        <f t="shared" si="1012"/>
        <v>0.17749999999999977</v>
      </c>
      <c r="K243" s="131">
        <f t="shared" si="1012"/>
        <v>0.1791666666666667</v>
      </c>
      <c r="L243" s="131">
        <f t="shared" si="1012"/>
        <v>0.18083333333333318</v>
      </c>
      <c r="M243" s="131">
        <f t="shared" si="1012"/>
        <v>0.18249999999999988</v>
      </c>
      <c r="N243" s="131">
        <f t="shared" si="1012"/>
        <v>0.18416666666666659</v>
      </c>
      <c r="O243" s="131">
        <f t="shared" si="1012"/>
        <v>0.18583333333333307</v>
      </c>
      <c r="P243" s="131">
        <f t="shared" si="1012"/>
        <v>0.18749999999999978</v>
      </c>
      <c r="Q243" s="131">
        <f t="shared" si="1012"/>
        <v>0.18916666666666648</v>
      </c>
      <c r="R243" s="131">
        <f t="shared" si="1012"/>
        <v>0.19083333333333319</v>
      </c>
      <c r="S243" s="131">
        <f t="shared" si="1012"/>
        <v>0.19249999999999989</v>
      </c>
      <c r="T243" s="131">
        <f t="shared" si="1012"/>
        <v>0.1941666666666666</v>
      </c>
      <c r="U243" s="131">
        <f t="shared" si="1012"/>
        <v>0.19583333333333308</v>
      </c>
      <c r="V243" s="131">
        <f t="shared" si="1012"/>
        <v>0.19750000000000001</v>
      </c>
      <c r="W243" s="131">
        <f t="shared" si="1012"/>
        <v>0.19916666666666671</v>
      </c>
      <c r="X243" s="131">
        <f t="shared" si="1012"/>
        <v>0.2008333333333332</v>
      </c>
      <c r="Y243" s="131">
        <f t="shared" si="1012"/>
        <v>0.2024999999999999</v>
      </c>
      <c r="Z243" s="131">
        <f t="shared" si="1012"/>
        <v>0.20416666666666661</v>
      </c>
      <c r="AA243" s="131">
        <f t="shared" si="1012"/>
        <v>0.20583333333333309</v>
      </c>
      <c r="AB243" s="131">
        <f t="shared" si="1012"/>
        <v>0.2074999999999998</v>
      </c>
      <c r="AC243" s="131">
        <f t="shared" si="1012"/>
        <v>0.20916666666666694</v>
      </c>
      <c r="AD243" s="131">
        <f t="shared" si="1012"/>
        <v>0.21083333333333343</v>
      </c>
      <c r="AE243" s="131">
        <f t="shared" si="1012"/>
        <v>0.21250000000000013</v>
      </c>
      <c r="AF243" s="131">
        <f t="shared" si="1012"/>
        <v>0.21416666666666639</v>
      </c>
      <c r="AG243" s="131">
        <f t="shared" si="1012"/>
        <v>0.2158333333333331</v>
      </c>
      <c r="AH243" s="131">
        <f t="shared" si="1012"/>
        <v>0.2174999999999998</v>
      </c>
      <c r="AI243" s="131">
        <f t="shared" si="1012"/>
        <v>0.21916666666666651</v>
      </c>
      <c r="AJ243" s="131">
        <f t="shared" si="1012"/>
        <v>0.22083333333333321</v>
      </c>
      <c r="AK243" s="131">
        <f t="shared" si="1012"/>
        <v>0.22249999999999992</v>
      </c>
      <c r="AL243" s="131">
        <f t="shared" si="1012"/>
        <v>0.2241666666666664</v>
      </c>
      <c r="AM243" s="131">
        <f t="shared" si="1012"/>
        <v>0.22583333333333311</v>
      </c>
      <c r="AN243" s="123"/>
      <c r="AO243" s="83">
        <f>SUM(D243:O243)</f>
        <v>2.1199999999999983</v>
      </c>
      <c r="AP243" s="83">
        <f>SUM(P243:AA243)</f>
        <v>2.3599999999999985</v>
      </c>
      <c r="AQ243" s="83">
        <f>SUM(AB243:AM243)</f>
        <v>2.5999999999999988</v>
      </c>
    </row>
    <row r="244" spans="1:44" hidden="1">
      <c r="A244" s="146" t="s">
        <v>154</v>
      </c>
      <c r="AN244" s="60"/>
    </row>
    <row r="245" spans="1:44" s="86" customFormat="1" hidden="1">
      <c r="A245" s="147" t="s">
        <v>213</v>
      </c>
      <c r="B245" s="126" t="s">
        <v>161</v>
      </c>
      <c r="C245" s="79"/>
      <c r="D245" s="132">
        <f>D256+D267*'0'!D$16+D278*'0'!D$19+D289*'0'!D$17</f>
        <v>19841.45</v>
      </c>
      <c r="E245" s="132">
        <f>E256+E267*'0'!E$16+E278*'0'!E$19+E289*'0'!E$17</f>
        <v>20037.900000000001</v>
      </c>
      <c r="F245" s="132">
        <f>F256+F267*'0'!F$16+F278*'0'!F$19+F289*'0'!F$17</f>
        <v>20234.349999999999</v>
      </c>
      <c r="G245" s="132">
        <f>G256+G267*'0'!G$16+G278*'0'!G$19+G289*'0'!G$17</f>
        <v>20430.800000000003</v>
      </c>
      <c r="H245" s="132">
        <f>H256+H267*'0'!H$16+H278*'0'!H$19+H289*'0'!H$17</f>
        <v>20627.25</v>
      </c>
      <c r="I245" s="132">
        <f>I256+I267*'0'!I$16+I278*'0'!I$19+I289*'0'!I$17</f>
        <v>20770.7</v>
      </c>
      <c r="J245" s="132">
        <f>J256+J267*'0'!J$16+J278*'0'!J$19+J289*'0'!J$17</f>
        <v>20966.650000000001</v>
      </c>
      <c r="K245" s="132">
        <f>K256+K267*'0'!K$16+K278*'0'!K$19+K289*'0'!K$17</f>
        <v>21162.6</v>
      </c>
      <c r="L245" s="132">
        <f>L256+L267*'0'!L$16+L278*'0'!L$19+L289*'0'!L$17</f>
        <v>21358.550000000003</v>
      </c>
      <c r="M245" s="132">
        <f>M256+M267*'0'!M$16+M278*'0'!M$19+M289*'0'!M$17</f>
        <v>21554.5</v>
      </c>
      <c r="N245" s="132">
        <f>N256+N267*'0'!N$16+N278*'0'!N$19+N289*'0'!N$17</f>
        <v>21750.45</v>
      </c>
      <c r="O245" s="132">
        <f>O256+O267*'0'!O$16+O278*'0'!O$19+O289*'0'!O$17</f>
        <v>21946.400000000001</v>
      </c>
      <c r="P245" s="132">
        <f>P256+P267*'0'!P$16+P278*'0'!P$19+P289*'0'!P$17</f>
        <v>22142.35</v>
      </c>
      <c r="Q245" s="132">
        <f>Q256+Q267*'0'!Q$16+Q278*'0'!Q$19+Q289*'0'!Q$17</f>
        <v>22338.300000000003</v>
      </c>
      <c r="R245" s="132">
        <f>R256+R267*'0'!R$16+R278*'0'!R$19+R289*'0'!R$17</f>
        <v>22361.75</v>
      </c>
      <c r="S245" s="132">
        <f>S256+S267*'0'!S$16+S278*'0'!S$19+S289*'0'!S$17</f>
        <v>22556.2</v>
      </c>
      <c r="T245" s="132">
        <f>T256+T267*'0'!T$16+T278*'0'!T$19+T289*'0'!T$17</f>
        <v>22750.65</v>
      </c>
      <c r="U245" s="132">
        <f>U256+U267*'0'!U$16+U278*'0'!U$19+U289*'0'!U$17</f>
        <v>22945.1</v>
      </c>
      <c r="V245" s="132">
        <f>V256+V267*'0'!V$16+V278*'0'!V$19+V289*'0'!V$17</f>
        <v>23139.550000000003</v>
      </c>
      <c r="W245" s="132">
        <f>W256+W267*'0'!W$16+W278*'0'!W$19+W289*'0'!W$17</f>
        <v>23334</v>
      </c>
      <c r="X245" s="132">
        <f>X256+X267*'0'!X$16+X278*'0'!X$19+X289*'0'!X$17</f>
        <v>23528.45</v>
      </c>
      <c r="Y245" s="132">
        <f>Y256+Y267*'0'!Y$16+Y278*'0'!Y$19+Y289*'0'!Y$17</f>
        <v>23722.9</v>
      </c>
      <c r="Z245" s="132">
        <f>Z256+Z267*'0'!Z$16+Z278*'0'!Z$19+Z289*'0'!Z$17</f>
        <v>23917.35</v>
      </c>
      <c r="AA245" s="132">
        <f>AA256+AA267*'0'!AA$16+AA278*'0'!AA$19+AA289*'0'!AA$17</f>
        <v>24111.800000000003</v>
      </c>
      <c r="AB245" s="132">
        <f>AB256+AB267*'0'!AB$16+AB278*'0'!AB$19+AB289*'0'!AB$17</f>
        <v>24306.25</v>
      </c>
      <c r="AC245" s="132">
        <f>AC256+AC267*'0'!AC$16+AC278*'0'!AC$19+AC289*'0'!AC$17</f>
        <v>24500.7</v>
      </c>
      <c r="AD245" s="132">
        <f>AD256+AD267*'0'!AD$16+AD278*'0'!AD$19+AD289*'0'!AD$17</f>
        <v>24695.15</v>
      </c>
      <c r="AE245" s="132">
        <f>AE256+AE267*'0'!AE$16+AE278*'0'!AE$19+AE289*'0'!AE$17</f>
        <v>24889.599999999999</v>
      </c>
      <c r="AF245" s="132">
        <f>AF256+AF267*'0'!AF$16+AF278*'0'!AF$19+AF289*'0'!AF$17</f>
        <v>25084.050000000003</v>
      </c>
      <c r="AG245" s="132">
        <f>AG256+AG267*'0'!AG$16+AG278*'0'!AG$19+AG289*'0'!AG$17</f>
        <v>25278.5</v>
      </c>
      <c r="AH245" s="132">
        <f>AH256+AH267*'0'!AH$16+AH278*'0'!AH$19+AH289*'0'!AH$17</f>
        <v>25472.95</v>
      </c>
      <c r="AI245" s="132">
        <f>AI256+AI267*'0'!AI$16+AI278*'0'!AI$19+AI289*'0'!AI$17</f>
        <v>25667.4</v>
      </c>
      <c r="AJ245" s="132">
        <f>AJ256+AJ267*'0'!AJ$16+AJ278*'0'!AJ$19+AJ289*'0'!AJ$17</f>
        <v>25861.85</v>
      </c>
      <c r="AK245" s="132">
        <f>AK256+AK267*'0'!AK$16+AK278*'0'!AK$19+AK289*'0'!AK$17</f>
        <v>26056.300000000003</v>
      </c>
      <c r="AL245" s="132">
        <f>AL256+AL267*'0'!AL$16+AL278*'0'!AL$19+AL289*'0'!AL$17</f>
        <v>26250.75</v>
      </c>
      <c r="AM245" s="132">
        <f>AM256+AM267*'0'!AM$16+AM278*'0'!AM$19+AM289*'0'!AM$17</f>
        <v>26445.200000000001</v>
      </c>
      <c r="AN245" s="84"/>
      <c r="AO245" s="83">
        <f>O245</f>
        <v>21946.400000000001</v>
      </c>
      <c r="AP245" s="83">
        <f>AA245</f>
        <v>24111.800000000003</v>
      </c>
      <c r="AQ245" s="83">
        <f>AM245</f>
        <v>26445.200000000001</v>
      </c>
      <c r="AR245" s="85"/>
    </row>
    <row r="246" spans="1:44" s="64" customFormat="1" ht="13.2" hidden="1">
      <c r="A246" s="147" t="s">
        <v>214</v>
      </c>
      <c r="B246" s="126" t="s">
        <v>161</v>
      </c>
      <c r="C246" s="82"/>
      <c r="D246" s="132">
        <f>D259+D270*'0'!D$16+D281*'0'!D$19+D292*'0'!D$17</f>
        <v>-231.97095833333333</v>
      </c>
      <c r="E246" s="132">
        <f>E259+E270*'0'!E$16+E281*'0'!E$19+E292*'0'!E$17</f>
        <v>-232.62954166666668</v>
      </c>
      <c r="F246" s="132">
        <f>F259+F270*'0'!F$16+F281*'0'!F$19+F292*'0'!F$17</f>
        <v>-234.92145833333336</v>
      </c>
      <c r="G246" s="132">
        <f>G259+G270*'0'!G$16+G281*'0'!G$19+G292*'0'!G$17</f>
        <v>-237.21337500000004</v>
      </c>
      <c r="H246" s="132">
        <f>H259+H270*'0'!H$16+H281*'0'!H$19+H292*'0'!H$17</f>
        <v>-239.50529166666669</v>
      </c>
      <c r="I246" s="132">
        <f>I259+I270*'0'!I$16+I281*'0'!I$19+I292*'0'!I$17</f>
        <v>-241.1817916666667</v>
      </c>
      <c r="J246" s="132">
        <f>J259+J270*'0'!J$16+J281*'0'!J$19+J292*'0'!J$17</f>
        <v>-243.46787500000005</v>
      </c>
      <c r="K246" s="132">
        <f>K259+K270*'0'!K$16+K281*'0'!K$19+K292*'0'!K$17</f>
        <v>-245.75395833333334</v>
      </c>
      <c r="L246" s="132">
        <f>L259+L270*'0'!L$16+L281*'0'!L$19+L292*'0'!L$17</f>
        <v>-248.0400416666667</v>
      </c>
      <c r="M246" s="132">
        <f>M259+M270*'0'!M$16+M281*'0'!M$19+M292*'0'!M$17</f>
        <v>-250.32612500000002</v>
      </c>
      <c r="N246" s="132">
        <f>N259+N270*'0'!N$16+N281*'0'!N$19+N292*'0'!N$17</f>
        <v>-252.61220833333337</v>
      </c>
      <c r="O246" s="132">
        <f>O259+O270*'0'!O$16+O281*'0'!O$19+O292*'0'!O$17</f>
        <v>-254.89829166666669</v>
      </c>
      <c r="P246" s="132">
        <f>P259+P270*'0'!P$16+P281*'0'!P$19+P292*'0'!P$17</f>
        <v>-257.18437500000005</v>
      </c>
      <c r="Q246" s="132">
        <f>Q259+Q270*'0'!Q$16+Q281*'0'!Q$19+Q292*'0'!Q$17</f>
        <v>-259.47045833333334</v>
      </c>
      <c r="R246" s="132">
        <f>R259+R270*'0'!R$16+R281*'0'!R$19+R292*'0'!R$17</f>
        <v>-259.75279166666667</v>
      </c>
      <c r="S246" s="132">
        <f>S259+S270*'0'!S$16+S281*'0'!S$19+S292*'0'!S$17</f>
        <v>-262.02137500000003</v>
      </c>
      <c r="T246" s="132">
        <f>T259+T270*'0'!T$16+T281*'0'!T$19+T292*'0'!T$17</f>
        <v>-264.2899583333334</v>
      </c>
      <c r="U246" s="132">
        <f>U259+U270*'0'!U$16+U281*'0'!U$19+U292*'0'!U$17</f>
        <v>-266.55854166666671</v>
      </c>
      <c r="V246" s="132">
        <f>V259+V270*'0'!V$16+V281*'0'!V$19+V292*'0'!V$17</f>
        <v>-268.82712500000002</v>
      </c>
      <c r="W246" s="132">
        <f>W259+W270*'0'!W$16+W281*'0'!W$19+W292*'0'!W$17</f>
        <v>-271.09570833333339</v>
      </c>
      <c r="X246" s="132">
        <f>X259+X270*'0'!X$16+X281*'0'!X$19+X292*'0'!X$17</f>
        <v>-273.36429166666665</v>
      </c>
      <c r="Y246" s="132">
        <f>Y259+Y270*'0'!Y$16+Y281*'0'!Y$19+Y292*'0'!Y$17</f>
        <v>-275.63287500000007</v>
      </c>
      <c r="Z246" s="132">
        <f>Z259+Z270*'0'!Z$16+Z281*'0'!Z$19+Z292*'0'!Z$17</f>
        <v>-277.90145833333338</v>
      </c>
      <c r="AA246" s="132">
        <f>AA259+AA270*'0'!AA$16+AA281*'0'!AA$19+AA292*'0'!AA$17</f>
        <v>-280.17004166666675</v>
      </c>
      <c r="AB246" s="132">
        <f>AB259+AB270*'0'!AB$16+AB281*'0'!AB$19+AB292*'0'!AB$17</f>
        <v>-282.43862500000006</v>
      </c>
      <c r="AC246" s="132">
        <f>AC259+AC270*'0'!AC$16+AC281*'0'!AC$19+AC292*'0'!AC$17</f>
        <v>-284.70720833333331</v>
      </c>
      <c r="AD246" s="132">
        <f>AD259+AD270*'0'!AD$16+AD281*'0'!AD$19+AD292*'0'!AD$17</f>
        <v>-286.97579166666668</v>
      </c>
      <c r="AE246" s="132">
        <f>AE259+AE270*'0'!AE$16+AE281*'0'!AE$19+AE292*'0'!AE$17</f>
        <v>-289.24437499999999</v>
      </c>
      <c r="AF246" s="132">
        <f>AF259+AF270*'0'!AF$16+AF281*'0'!AF$19+AF292*'0'!AF$17</f>
        <v>-291.51295833333336</v>
      </c>
      <c r="AG246" s="132">
        <f>AG259+AG270*'0'!AG$16+AG281*'0'!AG$19+AG292*'0'!AG$17</f>
        <v>-293.78154166666673</v>
      </c>
      <c r="AH246" s="132">
        <f>AH259+AH270*'0'!AH$16+AH281*'0'!AH$19+AH292*'0'!AH$17</f>
        <v>-296.05012500000004</v>
      </c>
      <c r="AI246" s="132">
        <f>AI259+AI270*'0'!AI$16+AI281*'0'!AI$19+AI292*'0'!AI$17</f>
        <v>-298.31870833333335</v>
      </c>
      <c r="AJ246" s="132">
        <f>AJ259+AJ270*'0'!AJ$16+AJ281*'0'!AJ$19+AJ292*'0'!AJ$17</f>
        <v>-300.58729166666672</v>
      </c>
      <c r="AK246" s="132">
        <f>AK259+AK270*'0'!AK$16+AK281*'0'!AK$19+AK292*'0'!AK$17</f>
        <v>-302.85587500000008</v>
      </c>
      <c r="AL246" s="132">
        <f>AL259+AL270*'0'!AL$16+AL281*'0'!AL$19+AL292*'0'!AL$17</f>
        <v>-305.12445833333339</v>
      </c>
      <c r="AM246" s="132">
        <f>AM259+AM270*'0'!AM$16+AM281*'0'!AM$19+AM292*'0'!AM$17</f>
        <v>-307.3930416666667</v>
      </c>
      <c r="AN246" s="123"/>
      <c r="AO246" s="83">
        <f>SUM(D246:O246)</f>
        <v>-2912.5209166666673</v>
      </c>
      <c r="AP246" s="83">
        <f>SUM(P246:AA246)</f>
        <v>-3216.2690000000007</v>
      </c>
      <c r="AQ246" s="83">
        <f>SUM(AB246:AM246)</f>
        <v>-3538.9900000000002</v>
      </c>
      <c r="AR246" s="124"/>
    </row>
    <row r="247" spans="1:44" s="64" customFormat="1" ht="13.2" hidden="1">
      <c r="A247" s="147" t="s">
        <v>215</v>
      </c>
      <c r="B247" s="126" t="s">
        <v>161</v>
      </c>
      <c r="C247" s="82"/>
      <c r="D247" s="132">
        <f>D260+D271*'0'!D$16+D282*'0'!D$19+D293*'0'!D$17</f>
        <v>265.10966666666667</v>
      </c>
      <c r="E247" s="132">
        <f>E260+E271*'0'!E$16+E282*'0'!E$19+E293*'0'!E$17</f>
        <v>265.86233333333337</v>
      </c>
      <c r="F247" s="132">
        <f>F260+F271*'0'!F$16+F282*'0'!F$19+F293*'0'!F$17</f>
        <v>268.48166666666668</v>
      </c>
      <c r="G247" s="132">
        <f>G260+G271*'0'!G$16+G282*'0'!G$19+G293*'0'!G$17</f>
        <v>271.101</v>
      </c>
      <c r="H247" s="132">
        <f>H260+H271*'0'!H$16+H282*'0'!H$19+H293*'0'!H$17</f>
        <v>273.72033333333337</v>
      </c>
      <c r="I247" s="132">
        <f>I260+I271*'0'!I$16+I282*'0'!I$19+I293*'0'!I$17</f>
        <v>275.63633333333331</v>
      </c>
      <c r="J247" s="132">
        <f>J260+J271*'0'!J$16+J282*'0'!J$19+J293*'0'!J$17</f>
        <v>278.24900000000002</v>
      </c>
      <c r="K247" s="132">
        <f>K260+K271*'0'!K$16+K282*'0'!K$19+K293*'0'!K$17</f>
        <v>280.86166666666668</v>
      </c>
      <c r="L247" s="132">
        <f>L260+L271*'0'!L$16+L282*'0'!L$19+L293*'0'!L$17</f>
        <v>283.47433333333333</v>
      </c>
      <c r="M247" s="132">
        <f>M260+M271*'0'!M$16+M282*'0'!M$19+M293*'0'!M$17</f>
        <v>286.08699999999999</v>
      </c>
      <c r="N247" s="132">
        <f>N260+N271*'0'!N$16+N282*'0'!N$19+N293*'0'!N$17</f>
        <v>288.6996666666667</v>
      </c>
      <c r="O247" s="132">
        <f>O260+O271*'0'!O$16+O282*'0'!O$19+O293*'0'!O$17</f>
        <v>291.3123333333333</v>
      </c>
      <c r="P247" s="132">
        <f>P260+P271*'0'!P$16+P282*'0'!P$19+P293*'0'!P$17</f>
        <v>293.92500000000001</v>
      </c>
      <c r="Q247" s="132">
        <f>Q260+Q271*'0'!Q$16+Q282*'0'!Q$19+Q293*'0'!Q$17</f>
        <v>296.53766666666672</v>
      </c>
      <c r="R247" s="132">
        <f>R260+R271*'0'!R$16+R282*'0'!R$19+R293*'0'!R$17</f>
        <v>296.8603333333333</v>
      </c>
      <c r="S247" s="132">
        <f>S260+S271*'0'!S$16+S282*'0'!S$19+S293*'0'!S$17</f>
        <v>299.45299999999997</v>
      </c>
      <c r="T247" s="132">
        <f>T260+T271*'0'!T$16+T282*'0'!T$19+T293*'0'!T$17</f>
        <v>302.0456666666667</v>
      </c>
      <c r="U247" s="132">
        <f>U260+U271*'0'!U$16+U282*'0'!U$19+U293*'0'!U$17</f>
        <v>304.63833333333332</v>
      </c>
      <c r="V247" s="132">
        <f>V260+V271*'0'!V$16+V282*'0'!V$19+V293*'0'!V$17</f>
        <v>307.23099999999999</v>
      </c>
      <c r="W247" s="132">
        <f>W260+W271*'0'!W$16+W282*'0'!W$19+W293*'0'!W$17</f>
        <v>309.82366666666667</v>
      </c>
      <c r="X247" s="132">
        <f>X260+X271*'0'!X$16+X282*'0'!X$19+X293*'0'!X$17</f>
        <v>312.41633333333334</v>
      </c>
      <c r="Y247" s="132">
        <f>Y260+Y271*'0'!Y$16+Y282*'0'!Y$19+Y293*'0'!Y$17</f>
        <v>315.00900000000001</v>
      </c>
      <c r="Z247" s="132">
        <f>Z260+Z271*'0'!Z$16+Z282*'0'!Z$19+Z293*'0'!Z$17</f>
        <v>317.60166666666669</v>
      </c>
      <c r="AA247" s="132">
        <f>AA260+AA271*'0'!AA$16+AA282*'0'!AA$19+AA293*'0'!AA$17</f>
        <v>320.19433333333336</v>
      </c>
      <c r="AB247" s="132">
        <f>AB260+AB271*'0'!AB$16+AB282*'0'!AB$19+AB293*'0'!AB$17</f>
        <v>322.78700000000003</v>
      </c>
      <c r="AC247" s="132">
        <f>AC260+AC271*'0'!AC$16+AC282*'0'!AC$19+AC293*'0'!AC$17</f>
        <v>325.37966666666671</v>
      </c>
      <c r="AD247" s="132">
        <f>AD260+AD271*'0'!AD$16+AD282*'0'!AD$19+AD293*'0'!AD$17</f>
        <v>327.97233333333338</v>
      </c>
      <c r="AE247" s="132">
        <f>AE260+AE271*'0'!AE$16+AE282*'0'!AE$19+AE293*'0'!AE$17</f>
        <v>330.565</v>
      </c>
      <c r="AF247" s="132">
        <f>AF260+AF271*'0'!AF$16+AF282*'0'!AF$19+AF293*'0'!AF$17</f>
        <v>333.15766666666661</v>
      </c>
      <c r="AG247" s="132">
        <f>AG260+AG271*'0'!AG$16+AG282*'0'!AG$19+AG293*'0'!AG$17</f>
        <v>335.75033333333329</v>
      </c>
      <c r="AH247" s="132">
        <f>AH260+AH271*'0'!AH$16+AH282*'0'!AH$19+AH293*'0'!AH$17</f>
        <v>338.34299999999996</v>
      </c>
      <c r="AI247" s="132">
        <f>AI260+AI271*'0'!AI$16+AI282*'0'!AI$19+AI293*'0'!AI$17</f>
        <v>340.93566666666663</v>
      </c>
      <c r="AJ247" s="132">
        <f>AJ260+AJ271*'0'!AJ$16+AJ282*'0'!AJ$19+AJ293*'0'!AJ$17</f>
        <v>343.52833333333331</v>
      </c>
      <c r="AK247" s="132">
        <f>AK260+AK271*'0'!AK$16+AK282*'0'!AK$19+AK293*'0'!AK$17</f>
        <v>346.12099999999998</v>
      </c>
      <c r="AL247" s="132">
        <f>AL260+AL271*'0'!AL$16+AL282*'0'!AL$19+AL293*'0'!AL$17</f>
        <v>348.71366666666665</v>
      </c>
      <c r="AM247" s="132">
        <f>AM260+AM271*'0'!AM$16+AM282*'0'!AM$19+AM293*'0'!AM$17</f>
        <v>351.30633333333333</v>
      </c>
      <c r="AN247" s="123"/>
      <c r="AO247" s="83">
        <f>SUM(D247:O247)</f>
        <v>3328.5953333333337</v>
      </c>
      <c r="AP247" s="83">
        <f>SUM(P247:AA247)</f>
        <v>3675.7359999999994</v>
      </c>
      <c r="AQ247" s="83">
        <f>SUM(AB247:AM247)</f>
        <v>4044.56</v>
      </c>
      <c r="AR247" s="124"/>
    </row>
    <row r="248" spans="1:44" s="64" customFormat="1" ht="13.2" hidden="1">
      <c r="A248" s="147" t="s">
        <v>201</v>
      </c>
      <c r="B248" s="126" t="s">
        <v>161</v>
      </c>
      <c r="C248" s="82"/>
      <c r="D248" s="132">
        <f>D261+D272*'0'!D$16+D283*'0'!D$19+D294*'0'!D$17</f>
        <v>33.138708333333319</v>
      </c>
      <c r="E248" s="132">
        <f>E261+E272*'0'!E$16+E283*'0'!E$19+E294*'0'!E$17</f>
        <v>33.232791666666657</v>
      </c>
      <c r="F248" s="132">
        <f>F261+F272*'0'!F$16+F283*'0'!F$19+F294*'0'!F$17</f>
        <v>33.560208333333264</v>
      </c>
      <c r="G248" s="132">
        <f>G261+G272*'0'!G$16+G283*'0'!G$19+G294*'0'!G$17</f>
        <v>33.887624999999957</v>
      </c>
      <c r="H248" s="132">
        <f>H261+H272*'0'!H$16+H283*'0'!H$19+H294*'0'!H$17</f>
        <v>34.21504166666665</v>
      </c>
      <c r="I248" s="132">
        <f>I261+I272*'0'!I$16+I283*'0'!I$19+I294*'0'!I$17</f>
        <v>34.454541666666607</v>
      </c>
      <c r="J248" s="132">
        <f>J261+J272*'0'!J$16+J283*'0'!J$19+J294*'0'!J$17</f>
        <v>34.781124999999967</v>
      </c>
      <c r="K248" s="132">
        <f>K261+K272*'0'!K$16+K283*'0'!K$19+K294*'0'!K$17</f>
        <v>35.107708333333328</v>
      </c>
      <c r="L248" s="132">
        <f>L261+L272*'0'!L$16+L283*'0'!L$19+L294*'0'!L$17</f>
        <v>35.434291666666617</v>
      </c>
      <c r="M248" s="132">
        <f>M261+M272*'0'!M$16+M283*'0'!M$19+M294*'0'!M$17</f>
        <v>35.760874999999977</v>
      </c>
      <c r="N248" s="132">
        <f>N261+N272*'0'!N$16+N283*'0'!N$19+N294*'0'!N$17</f>
        <v>36.087458333333316</v>
      </c>
      <c r="O248" s="132">
        <f>O261+O272*'0'!O$16+O283*'0'!O$19+O294*'0'!O$17</f>
        <v>36.41404166666662</v>
      </c>
      <c r="P248" s="132">
        <f>P261+P272*'0'!P$16+P283*'0'!P$19+P294*'0'!P$17</f>
        <v>36.740624999999952</v>
      </c>
      <c r="Q248" s="132">
        <f>Q261+Q272*'0'!Q$16+Q283*'0'!Q$19+Q294*'0'!Q$17</f>
        <v>37.067208333333305</v>
      </c>
      <c r="R248" s="132">
        <f>R261+R272*'0'!R$16+R283*'0'!R$19+R294*'0'!R$17</f>
        <v>37.107541666666634</v>
      </c>
      <c r="S248" s="132">
        <f>S261+S272*'0'!S$16+S283*'0'!S$19+S294*'0'!S$17</f>
        <v>37.431624999999954</v>
      </c>
      <c r="T248" s="132">
        <f>T261+T272*'0'!T$16+T283*'0'!T$19+T294*'0'!T$17</f>
        <v>37.755708333333317</v>
      </c>
      <c r="U248" s="132">
        <f>U261+U272*'0'!U$16+U283*'0'!U$19+U294*'0'!U$17</f>
        <v>38.079791666666623</v>
      </c>
      <c r="V248" s="132">
        <f>V261+V272*'0'!V$16+V283*'0'!V$19+V294*'0'!V$17</f>
        <v>38.403874999999971</v>
      </c>
      <c r="W248" s="132">
        <f>W261+W272*'0'!W$16+W283*'0'!W$19+W294*'0'!W$17</f>
        <v>38.727958333333333</v>
      </c>
      <c r="X248" s="132">
        <f>X261+X272*'0'!X$16+X283*'0'!X$19+X294*'0'!X$17</f>
        <v>39.052041666666639</v>
      </c>
      <c r="Y248" s="132">
        <f>Y261+Y272*'0'!Y$16+Y283*'0'!Y$19+Y294*'0'!Y$17</f>
        <v>39.376124999999959</v>
      </c>
      <c r="Z248" s="132">
        <f>Z261+Z272*'0'!Z$16+Z283*'0'!Z$19+Z294*'0'!Z$17</f>
        <v>39.700208333333322</v>
      </c>
      <c r="AA248" s="132">
        <f>AA261+AA272*'0'!AA$16+AA283*'0'!AA$19+AA294*'0'!AA$17</f>
        <v>40.024291666666628</v>
      </c>
      <c r="AB248" s="132">
        <f>AB261+AB272*'0'!AB$16+AB283*'0'!AB$19+AB294*'0'!AB$17</f>
        <v>40.348374999999947</v>
      </c>
      <c r="AC248" s="132">
        <f>AC261+AC272*'0'!AC$16+AC283*'0'!AC$19+AC294*'0'!AC$17</f>
        <v>40.672458333333353</v>
      </c>
      <c r="AD248" s="132">
        <f>AD261+AD272*'0'!AD$16+AD283*'0'!AD$19+AD294*'0'!AD$17</f>
        <v>40.996541666666658</v>
      </c>
      <c r="AE248" s="132">
        <f>AE261+AE272*'0'!AE$16+AE283*'0'!AE$19+AE294*'0'!AE$17</f>
        <v>41.320624999999978</v>
      </c>
      <c r="AF248" s="132">
        <f>AF261+AF272*'0'!AF$16+AF283*'0'!AF$19+AF294*'0'!AF$17</f>
        <v>41.644708333333298</v>
      </c>
      <c r="AG248" s="132">
        <f>AG261+AG272*'0'!AG$16+AG283*'0'!AG$19+AG294*'0'!AG$17</f>
        <v>41.968791666666625</v>
      </c>
      <c r="AH248" s="132">
        <f>AH261+AH272*'0'!AH$16+AH283*'0'!AH$19+AH294*'0'!AH$17</f>
        <v>42.292874999999952</v>
      </c>
      <c r="AI248" s="132">
        <f>AI261+AI272*'0'!AI$16+AI283*'0'!AI$19+AI294*'0'!AI$17</f>
        <v>42.616958333333315</v>
      </c>
      <c r="AJ248" s="132">
        <f>AJ261+AJ272*'0'!AJ$16+AJ283*'0'!AJ$19+AJ294*'0'!AJ$17</f>
        <v>42.941041666666635</v>
      </c>
      <c r="AK248" s="132">
        <f>AK261+AK272*'0'!AK$16+AK283*'0'!AK$19+AK294*'0'!AK$17</f>
        <v>43.265124999999962</v>
      </c>
      <c r="AL248" s="132">
        <f>AL261+AL272*'0'!AL$16+AL283*'0'!AL$19+AL294*'0'!AL$17</f>
        <v>43.589208333333303</v>
      </c>
      <c r="AM248" s="132">
        <f>AM261+AM272*'0'!AM$16+AM283*'0'!AM$19+AM294*'0'!AM$17</f>
        <v>43.91329166666663</v>
      </c>
      <c r="AN248" s="123"/>
      <c r="AO248" s="83">
        <f t="shared" ref="AO248:AO250" si="1013">SUM(D248:O248)</f>
        <v>416.07441666666631</v>
      </c>
      <c r="AP248" s="83">
        <f t="shared" ref="AP248:AP250" si="1014">SUM(P248:AA248)</f>
        <v>459.46699999999959</v>
      </c>
      <c r="AQ248" s="83">
        <f>SUM(AB248:AM248)</f>
        <v>505.5699999999996</v>
      </c>
      <c r="AR248" s="124"/>
    </row>
    <row r="249" spans="1:44" s="64" customFormat="1" ht="13.2" hidden="1">
      <c r="A249" s="147" t="s">
        <v>177</v>
      </c>
      <c r="B249" s="126" t="s">
        <v>161</v>
      </c>
      <c r="C249" s="8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  <c r="AC249" s="132"/>
      <c r="AD249" s="132"/>
      <c r="AE249" s="132"/>
      <c r="AF249" s="132"/>
      <c r="AG249" s="132"/>
      <c r="AH249" s="132"/>
      <c r="AI249" s="132"/>
      <c r="AJ249" s="132"/>
      <c r="AK249" s="132"/>
      <c r="AL249" s="132"/>
      <c r="AM249" s="132"/>
      <c r="AN249" s="123"/>
      <c r="AO249" s="83">
        <f t="shared" si="1013"/>
        <v>0</v>
      </c>
      <c r="AP249" s="83">
        <f t="shared" si="1014"/>
        <v>0</v>
      </c>
      <c r="AQ249" s="83">
        <f t="shared" ref="AQ249:AQ250" si="1015">SUM(AB249:AM249)</f>
        <v>0</v>
      </c>
      <c r="AR249" s="124"/>
    </row>
    <row r="250" spans="1:44" s="64" customFormat="1" ht="13.2" hidden="1">
      <c r="A250" s="147" t="s">
        <v>178</v>
      </c>
      <c r="B250" s="126" t="s">
        <v>161</v>
      </c>
      <c r="C250" s="82"/>
      <c r="D250" s="132">
        <f>SUM(D248:D249)</f>
        <v>33.138708333333319</v>
      </c>
      <c r="E250" s="132">
        <f t="shared" ref="E250:AM250" si="1016">SUM(E248:E249)</f>
        <v>33.232791666666657</v>
      </c>
      <c r="F250" s="132">
        <f t="shared" si="1016"/>
        <v>33.560208333333264</v>
      </c>
      <c r="G250" s="132">
        <f t="shared" si="1016"/>
        <v>33.887624999999957</v>
      </c>
      <c r="H250" s="132">
        <f t="shared" si="1016"/>
        <v>34.21504166666665</v>
      </c>
      <c r="I250" s="132">
        <f t="shared" si="1016"/>
        <v>34.454541666666607</v>
      </c>
      <c r="J250" s="132">
        <f t="shared" si="1016"/>
        <v>34.781124999999967</v>
      </c>
      <c r="K250" s="132">
        <f t="shared" si="1016"/>
        <v>35.107708333333328</v>
      </c>
      <c r="L250" s="132">
        <f t="shared" si="1016"/>
        <v>35.434291666666617</v>
      </c>
      <c r="M250" s="132">
        <f t="shared" si="1016"/>
        <v>35.760874999999977</v>
      </c>
      <c r="N250" s="132">
        <f t="shared" si="1016"/>
        <v>36.087458333333316</v>
      </c>
      <c r="O250" s="132">
        <f t="shared" si="1016"/>
        <v>36.41404166666662</v>
      </c>
      <c r="P250" s="132">
        <f t="shared" si="1016"/>
        <v>36.740624999999952</v>
      </c>
      <c r="Q250" s="132">
        <f t="shared" si="1016"/>
        <v>37.067208333333305</v>
      </c>
      <c r="R250" s="132">
        <f t="shared" si="1016"/>
        <v>37.107541666666634</v>
      </c>
      <c r="S250" s="132">
        <f t="shared" si="1016"/>
        <v>37.431624999999954</v>
      </c>
      <c r="T250" s="132">
        <f t="shared" si="1016"/>
        <v>37.755708333333317</v>
      </c>
      <c r="U250" s="132">
        <f t="shared" si="1016"/>
        <v>38.079791666666623</v>
      </c>
      <c r="V250" s="132">
        <f t="shared" si="1016"/>
        <v>38.403874999999971</v>
      </c>
      <c r="W250" s="132">
        <f t="shared" si="1016"/>
        <v>38.727958333333333</v>
      </c>
      <c r="X250" s="132">
        <f t="shared" si="1016"/>
        <v>39.052041666666639</v>
      </c>
      <c r="Y250" s="132">
        <f t="shared" si="1016"/>
        <v>39.376124999999959</v>
      </c>
      <c r="Z250" s="132">
        <f t="shared" si="1016"/>
        <v>39.700208333333322</v>
      </c>
      <c r="AA250" s="132">
        <f t="shared" si="1016"/>
        <v>40.024291666666628</v>
      </c>
      <c r="AB250" s="132">
        <f t="shared" si="1016"/>
        <v>40.348374999999947</v>
      </c>
      <c r="AC250" s="132">
        <f t="shared" si="1016"/>
        <v>40.672458333333353</v>
      </c>
      <c r="AD250" s="132">
        <f t="shared" si="1016"/>
        <v>40.996541666666658</v>
      </c>
      <c r="AE250" s="132">
        <f t="shared" si="1016"/>
        <v>41.320624999999978</v>
      </c>
      <c r="AF250" s="132">
        <f t="shared" si="1016"/>
        <v>41.644708333333298</v>
      </c>
      <c r="AG250" s="132">
        <f t="shared" si="1016"/>
        <v>41.968791666666625</v>
      </c>
      <c r="AH250" s="132">
        <f t="shared" si="1016"/>
        <v>42.292874999999952</v>
      </c>
      <c r="AI250" s="132">
        <f t="shared" si="1016"/>
        <v>42.616958333333315</v>
      </c>
      <c r="AJ250" s="132">
        <f t="shared" si="1016"/>
        <v>42.941041666666635</v>
      </c>
      <c r="AK250" s="132">
        <f t="shared" si="1016"/>
        <v>43.265124999999962</v>
      </c>
      <c r="AL250" s="132">
        <f t="shared" si="1016"/>
        <v>43.589208333333303</v>
      </c>
      <c r="AM250" s="132">
        <f t="shared" si="1016"/>
        <v>43.91329166666663</v>
      </c>
      <c r="AN250" s="123"/>
      <c r="AO250" s="83">
        <f t="shared" si="1013"/>
        <v>416.07441666666631</v>
      </c>
      <c r="AP250" s="83">
        <f t="shared" si="1014"/>
        <v>459.46699999999959</v>
      </c>
      <c r="AQ250" s="83">
        <f t="shared" si="1015"/>
        <v>505.5699999999996</v>
      </c>
      <c r="AR250" s="124"/>
    </row>
    <row r="251" spans="1:44" hidden="1">
      <c r="A251" s="145" t="s">
        <v>190</v>
      </c>
    </row>
    <row r="252" spans="1:44" s="64" customFormat="1" ht="13.2" hidden="1">
      <c r="A252" s="147" t="s">
        <v>225</v>
      </c>
      <c r="B252" s="122" t="s">
        <v>158</v>
      </c>
      <c r="C252" s="125">
        <v>100</v>
      </c>
      <c r="D252" s="89">
        <f>C252+D254</f>
        <v>101</v>
      </c>
      <c r="E252" s="89">
        <f>D252+E254</f>
        <v>102</v>
      </c>
      <c r="F252" s="89">
        <f t="shared" ref="F252:AM252" si="1017">E252+F254</f>
        <v>103</v>
      </c>
      <c r="G252" s="89">
        <f t="shared" si="1017"/>
        <v>104</v>
      </c>
      <c r="H252" s="89">
        <f t="shared" si="1017"/>
        <v>105</v>
      </c>
      <c r="I252" s="89">
        <f t="shared" si="1017"/>
        <v>106</v>
      </c>
      <c r="J252" s="89">
        <f t="shared" si="1017"/>
        <v>107</v>
      </c>
      <c r="K252" s="89">
        <f t="shared" si="1017"/>
        <v>108</v>
      </c>
      <c r="L252" s="89">
        <f t="shared" si="1017"/>
        <v>109</v>
      </c>
      <c r="M252" s="89">
        <f t="shared" si="1017"/>
        <v>110</v>
      </c>
      <c r="N252" s="89">
        <f t="shared" si="1017"/>
        <v>111</v>
      </c>
      <c r="O252" s="89">
        <f t="shared" si="1017"/>
        <v>112</v>
      </c>
      <c r="P252" s="89">
        <f t="shared" si="1017"/>
        <v>113</v>
      </c>
      <c r="Q252" s="89">
        <f t="shared" si="1017"/>
        <v>114</v>
      </c>
      <c r="R252" s="89">
        <f t="shared" si="1017"/>
        <v>115</v>
      </c>
      <c r="S252" s="89">
        <f t="shared" si="1017"/>
        <v>116</v>
      </c>
      <c r="T252" s="89">
        <f t="shared" si="1017"/>
        <v>117</v>
      </c>
      <c r="U252" s="89">
        <f t="shared" si="1017"/>
        <v>118</v>
      </c>
      <c r="V252" s="89">
        <f t="shared" si="1017"/>
        <v>119</v>
      </c>
      <c r="W252" s="89">
        <f t="shared" si="1017"/>
        <v>120</v>
      </c>
      <c r="X252" s="89">
        <f t="shared" si="1017"/>
        <v>121</v>
      </c>
      <c r="Y252" s="89">
        <f t="shared" si="1017"/>
        <v>122</v>
      </c>
      <c r="Z252" s="89">
        <f t="shared" si="1017"/>
        <v>123</v>
      </c>
      <c r="AA252" s="89">
        <f t="shared" si="1017"/>
        <v>124</v>
      </c>
      <c r="AB252" s="89">
        <f t="shared" si="1017"/>
        <v>125</v>
      </c>
      <c r="AC252" s="89">
        <f t="shared" si="1017"/>
        <v>126</v>
      </c>
      <c r="AD252" s="89">
        <f t="shared" si="1017"/>
        <v>127</v>
      </c>
      <c r="AE252" s="89">
        <f t="shared" si="1017"/>
        <v>128</v>
      </c>
      <c r="AF252" s="89">
        <f t="shared" si="1017"/>
        <v>129</v>
      </c>
      <c r="AG252" s="89">
        <f t="shared" si="1017"/>
        <v>130</v>
      </c>
      <c r="AH252" s="89">
        <f t="shared" si="1017"/>
        <v>131</v>
      </c>
      <c r="AI252" s="89">
        <f t="shared" si="1017"/>
        <v>132</v>
      </c>
      <c r="AJ252" s="89">
        <f t="shared" si="1017"/>
        <v>133</v>
      </c>
      <c r="AK252" s="89">
        <f t="shared" si="1017"/>
        <v>134</v>
      </c>
      <c r="AL252" s="89">
        <f t="shared" si="1017"/>
        <v>135</v>
      </c>
      <c r="AM252" s="89">
        <f t="shared" si="1017"/>
        <v>136</v>
      </c>
      <c r="AN252" s="123"/>
      <c r="AO252" s="83">
        <f>O252</f>
        <v>112</v>
      </c>
      <c r="AP252" s="83">
        <f>AA252</f>
        <v>124</v>
      </c>
      <c r="AQ252" s="83">
        <f>AM252</f>
        <v>136</v>
      </c>
    </row>
    <row r="253" spans="1:44" s="64" customFormat="1" ht="13.2" hidden="1">
      <c r="A253" s="147" t="s">
        <v>222</v>
      </c>
      <c r="B253" s="122" t="s">
        <v>158</v>
      </c>
      <c r="C253" s="82"/>
      <c r="D253" s="133">
        <v>0.01</v>
      </c>
      <c r="E253" s="133">
        <v>0.01</v>
      </c>
      <c r="F253" s="133">
        <v>0.01</v>
      </c>
      <c r="G253" s="133">
        <v>0.01</v>
      </c>
      <c r="H253" s="133">
        <v>0.01</v>
      </c>
      <c r="I253" s="133">
        <v>0.01</v>
      </c>
      <c r="J253" s="133">
        <v>0.01</v>
      </c>
      <c r="K253" s="133">
        <v>0.01</v>
      </c>
      <c r="L253" s="133">
        <v>0.01</v>
      </c>
      <c r="M253" s="133">
        <v>0.01</v>
      </c>
      <c r="N253" s="133">
        <v>0.01</v>
      </c>
      <c r="O253" s="133">
        <v>0.01</v>
      </c>
      <c r="P253" s="133">
        <v>0.01</v>
      </c>
      <c r="Q253" s="133">
        <v>0.01</v>
      </c>
      <c r="R253" s="133">
        <v>0.01</v>
      </c>
      <c r="S253" s="133">
        <v>0.01</v>
      </c>
      <c r="T253" s="133">
        <v>0.01</v>
      </c>
      <c r="U253" s="133">
        <v>0.01</v>
      </c>
      <c r="V253" s="133">
        <v>0.01</v>
      </c>
      <c r="W253" s="133">
        <v>0.01</v>
      </c>
      <c r="X253" s="133">
        <v>0.01</v>
      </c>
      <c r="Y253" s="133">
        <v>0.01</v>
      </c>
      <c r="Z253" s="133">
        <v>0.01</v>
      </c>
      <c r="AA253" s="133">
        <v>0.01</v>
      </c>
      <c r="AB253" s="133">
        <v>0.01</v>
      </c>
      <c r="AC253" s="133">
        <v>0.01</v>
      </c>
      <c r="AD253" s="133">
        <v>0.01</v>
      </c>
      <c r="AE253" s="133">
        <v>0.01</v>
      </c>
      <c r="AF253" s="133">
        <v>0.01</v>
      </c>
      <c r="AG253" s="133">
        <v>0.01</v>
      </c>
      <c r="AH253" s="133">
        <v>0.01</v>
      </c>
      <c r="AI253" s="133">
        <v>0.01</v>
      </c>
      <c r="AJ253" s="133">
        <v>0.01</v>
      </c>
      <c r="AK253" s="133">
        <v>0.01</v>
      </c>
      <c r="AL253" s="133">
        <v>0.01</v>
      </c>
      <c r="AM253" s="133">
        <v>0.01</v>
      </c>
      <c r="AN253" s="123"/>
      <c r="AO253" s="83">
        <f>O253</f>
        <v>0.01</v>
      </c>
      <c r="AP253" s="83">
        <f>AA253</f>
        <v>0.01</v>
      </c>
      <c r="AQ253" s="83">
        <f>AM253</f>
        <v>0.01</v>
      </c>
    </row>
    <row r="254" spans="1:44" s="64" customFormat="1" ht="13.2" hidden="1">
      <c r="A254" s="147" t="s">
        <v>223</v>
      </c>
      <c r="B254" s="122" t="s">
        <v>158</v>
      </c>
      <c r="C254" s="82"/>
      <c r="D254" s="89">
        <f>INT(C252*D253)</f>
        <v>1</v>
      </c>
      <c r="E254" s="89">
        <f>INT(D252*E253)</f>
        <v>1</v>
      </c>
      <c r="F254" s="89">
        <f t="shared" ref="F254:AM254" si="1018">INT(E252*F253)</f>
        <v>1</v>
      </c>
      <c r="G254" s="89">
        <f t="shared" si="1018"/>
        <v>1</v>
      </c>
      <c r="H254" s="89">
        <f t="shared" si="1018"/>
        <v>1</v>
      </c>
      <c r="I254" s="89">
        <f t="shared" si="1018"/>
        <v>1</v>
      </c>
      <c r="J254" s="89">
        <f t="shared" si="1018"/>
        <v>1</v>
      </c>
      <c r="K254" s="89">
        <f t="shared" si="1018"/>
        <v>1</v>
      </c>
      <c r="L254" s="89">
        <f t="shared" si="1018"/>
        <v>1</v>
      </c>
      <c r="M254" s="89">
        <f t="shared" si="1018"/>
        <v>1</v>
      </c>
      <c r="N254" s="89">
        <f t="shared" si="1018"/>
        <v>1</v>
      </c>
      <c r="O254" s="89">
        <f t="shared" si="1018"/>
        <v>1</v>
      </c>
      <c r="P254" s="89">
        <f t="shared" si="1018"/>
        <v>1</v>
      </c>
      <c r="Q254" s="89">
        <f t="shared" si="1018"/>
        <v>1</v>
      </c>
      <c r="R254" s="89">
        <f t="shared" si="1018"/>
        <v>1</v>
      </c>
      <c r="S254" s="89">
        <f t="shared" si="1018"/>
        <v>1</v>
      </c>
      <c r="T254" s="89">
        <f t="shared" si="1018"/>
        <v>1</v>
      </c>
      <c r="U254" s="89">
        <f t="shared" si="1018"/>
        <v>1</v>
      </c>
      <c r="V254" s="89">
        <f t="shared" si="1018"/>
        <v>1</v>
      </c>
      <c r="W254" s="89">
        <f t="shared" si="1018"/>
        <v>1</v>
      </c>
      <c r="X254" s="89">
        <f t="shared" si="1018"/>
        <v>1</v>
      </c>
      <c r="Y254" s="89">
        <f t="shared" si="1018"/>
        <v>1</v>
      </c>
      <c r="Z254" s="89">
        <f t="shared" si="1018"/>
        <v>1</v>
      </c>
      <c r="AA254" s="89">
        <f t="shared" si="1018"/>
        <v>1</v>
      </c>
      <c r="AB254" s="89">
        <f t="shared" si="1018"/>
        <v>1</v>
      </c>
      <c r="AC254" s="89">
        <f t="shared" si="1018"/>
        <v>1</v>
      </c>
      <c r="AD254" s="89">
        <f t="shared" si="1018"/>
        <v>1</v>
      </c>
      <c r="AE254" s="89">
        <f t="shared" si="1018"/>
        <v>1</v>
      </c>
      <c r="AF254" s="89">
        <f t="shared" si="1018"/>
        <v>1</v>
      </c>
      <c r="AG254" s="89">
        <f t="shared" si="1018"/>
        <v>1</v>
      </c>
      <c r="AH254" s="89">
        <f t="shared" si="1018"/>
        <v>1</v>
      </c>
      <c r="AI254" s="89">
        <f t="shared" si="1018"/>
        <v>1</v>
      </c>
      <c r="AJ254" s="89">
        <f t="shared" si="1018"/>
        <v>1</v>
      </c>
      <c r="AK254" s="89">
        <f t="shared" si="1018"/>
        <v>1</v>
      </c>
      <c r="AL254" s="89">
        <f t="shared" si="1018"/>
        <v>1</v>
      </c>
      <c r="AM254" s="89">
        <f t="shared" si="1018"/>
        <v>1</v>
      </c>
      <c r="AN254" s="123"/>
      <c r="AO254" s="83">
        <f>SUM(D254:O254)</f>
        <v>12</v>
      </c>
      <c r="AP254" s="83">
        <f>SUM(P254:AA254)</f>
        <v>12</v>
      </c>
      <c r="AQ254" s="83">
        <f>SUM(AB254:AM254)</f>
        <v>12</v>
      </c>
    </row>
    <row r="255" spans="1:44" s="64" customFormat="1" ht="13.2" hidden="1">
      <c r="A255" s="147" t="s">
        <v>224</v>
      </c>
      <c r="B255" s="126" t="s">
        <v>161</v>
      </c>
      <c r="C255" s="82"/>
      <c r="D255" s="125">
        <v>50</v>
      </c>
      <c r="E255" s="125">
        <v>50</v>
      </c>
      <c r="F255" s="125">
        <v>50</v>
      </c>
      <c r="G255" s="125">
        <v>50</v>
      </c>
      <c r="H255" s="125">
        <v>50</v>
      </c>
      <c r="I255" s="125">
        <v>50</v>
      </c>
      <c r="J255" s="125">
        <v>50</v>
      </c>
      <c r="K255" s="125">
        <v>50</v>
      </c>
      <c r="L255" s="125">
        <v>50</v>
      </c>
      <c r="M255" s="125">
        <v>50</v>
      </c>
      <c r="N255" s="125">
        <v>50</v>
      </c>
      <c r="O255" s="125">
        <v>50</v>
      </c>
      <c r="P255" s="125">
        <v>50</v>
      </c>
      <c r="Q255" s="125">
        <v>50</v>
      </c>
      <c r="R255" s="125">
        <v>50</v>
      </c>
      <c r="S255" s="125">
        <v>50</v>
      </c>
      <c r="T255" s="125">
        <v>50</v>
      </c>
      <c r="U255" s="125">
        <v>50</v>
      </c>
      <c r="V255" s="125">
        <v>50</v>
      </c>
      <c r="W255" s="125">
        <v>50</v>
      </c>
      <c r="X255" s="125">
        <v>50</v>
      </c>
      <c r="Y255" s="125">
        <v>50</v>
      </c>
      <c r="Z255" s="125">
        <v>50</v>
      </c>
      <c r="AA255" s="125">
        <v>50</v>
      </c>
      <c r="AB255" s="125">
        <v>50</v>
      </c>
      <c r="AC255" s="125">
        <v>50</v>
      </c>
      <c r="AD255" s="125">
        <v>50</v>
      </c>
      <c r="AE255" s="125">
        <v>50</v>
      </c>
      <c r="AF255" s="125">
        <v>50</v>
      </c>
      <c r="AG255" s="125">
        <v>50</v>
      </c>
      <c r="AH255" s="125">
        <v>50</v>
      </c>
      <c r="AI255" s="125">
        <v>50</v>
      </c>
      <c r="AJ255" s="125">
        <v>50</v>
      </c>
      <c r="AK255" s="125">
        <v>50</v>
      </c>
      <c r="AL255" s="125">
        <v>50</v>
      </c>
      <c r="AM255" s="125">
        <v>50</v>
      </c>
      <c r="AN255" s="123"/>
      <c r="AO255" s="83">
        <f>AVERAGE(D255:O255)</f>
        <v>50</v>
      </c>
      <c r="AP255" s="83">
        <f>AVERAGE(P255:AA255)</f>
        <v>50</v>
      </c>
      <c r="AQ255" s="83">
        <f>AVERAGE(AB255:AM255)</f>
        <v>50</v>
      </c>
    </row>
    <row r="256" spans="1:44" s="86" customFormat="1" ht="13.2" hidden="1">
      <c r="A256" s="147" t="s">
        <v>213</v>
      </c>
      <c r="B256" s="126" t="s">
        <v>161</v>
      </c>
      <c r="C256" s="125">
        <v>10000</v>
      </c>
      <c r="D256" s="132">
        <f>D252*D255</f>
        <v>5050</v>
      </c>
      <c r="E256" s="132">
        <f t="shared" ref="E256:AM256" si="1019">E252*E255</f>
        <v>5100</v>
      </c>
      <c r="F256" s="132">
        <f t="shared" si="1019"/>
        <v>5150</v>
      </c>
      <c r="G256" s="132">
        <f t="shared" si="1019"/>
        <v>5200</v>
      </c>
      <c r="H256" s="132">
        <f t="shared" si="1019"/>
        <v>5250</v>
      </c>
      <c r="I256" s="132">
        <f t="shared" si="1019"/>
        <v>5300</v>
      </c>
      <c r="J256" s="132">
        <f t="shared" si="1019"/>
        <v>5350</v>
      </c>
      <c r="K256" s="132">
        <f t="shared" si="1019"/>
        <v>5400</v>
      </c>
      <c r="L256" s="132">
        <f t="shared" si="1019"/>
        <v>5450</v>
      </c>
      <c r="M256" s="132">
        <f t="shared" si="1019"/>
        <v>5500</v>
      </c>
      <c r="N256" s="132">
        <f t="shared" si="1019"/>
        <v>5550</v>
      </c>
      <c r="O256" s="132">
        <f t="shared" si="1019"/>
        <v>5600</v>
      </c>
      <c r="P256" s="132">
        <f t="shared" si="1019"/>
        <v>5650</v>
      </c>
      <c r="Q256" s="132">
        <f t="shared" si="1019"/>
        <v>5700</v>
      </c>
      <c r="R256" s="132">
        <f t="shared" si="1019"/>
        <v>5750</v>
      </c>
      <c r="S256" s="132">
        <f t="shared" si="1019"/>
        <v>5800</v>
      </c>
      <c r="T256" s="132">
        <f t="shared" si="1019"/>
        <v>5850</v>
      </c>
      <c r="U256" s="132">
        <f t="shared" si="1019"/>
        <v>5900</v>
      </c>
      <c r="V256" s="132">
        <f t="shared" si="1019"/>
        <v>5950</v>
      </c>
      <c r="W256" s="132">
        <f t="shared" si="1019"/>
        <v>6000</v>
      </c>
      <c r="X256" s="132">
        <f t="shared" si="1019"/>
        <v>6050</v>
      </c>
      <c r="Y256" s="132">
        <f t="shared" si="1019"/>
        <v>6100</v>
      </c>
      <c r="Z256" s="132">
        <f t="shared" si="1019"/>
        <v>6150</v>
      </c>
      <c r="AA256" s="132">
        <f t="shared" si="1019"/>
        <v>6200</v>
      </c>
      <c r="AB256" s="132">
        <f t="shared" si="1019"/>
        <v>6250</v>
      </c>
      <c r="AC256" s="132">
        <f t="shared" si="1019"/>
        <v>6300</v>
      </c>
      <c r="AD256" s="132">
        <f t="shared" si="1019"/>
        <v>6350</v>
      </c>
      <c r="AE256" s="132">
        <f t="shared" si="1019"/>
        <v>6400</v>
      </c>
      <c r="AF256" s="132">
        <f t="shared" si="1019"/>
        <v>6450</v>
      </c>
      <c r="AG256" s="132">
        <f t="shared" si="1019"/>
        <v>6500</v>
      </c>
      <c r="AH256" s="132">
        <f t="shared" si="1019"/>
        <v>6550</v>
      </c>
      <c r="AI256" s="132">
        <f t="shared" si="1019"/>
        <v>6600</v>
      </c>
      <c r="AJ256" s="132">
        <f t="shared" si="1019"/>
        <v>6650</v>
      </c>
      <c r="AK256" s="132">
        <f t="shared" si="1019"/>
        <v>6700</v>
      </c>
      <c r="AL256" s="132">
        <f t="shared" si="1019"/>
        <v>6750</v>
      </c>
      <c r="AM256" s="132">
        <f t="shared" si="1019"/>
        <v>6800</v>
      </c>
      <c r="AN256" s="84"/>
      <c r="AO256" s="83">
        <f>O256</f>
        <v>5600</v>
      </c>
      <c r="AP256" s="83">
        <f>AA256</f>
        <v>6200</v>
      </c>
      <c r="AQ256" s="83">
        <f>AM256</f>
        <v>6800</v>
      </c>
    </row>
    <row r="257" spans="1:43" s="64" customFormat="1" ht="13.2" hidden="1">
      <c r="A257" s="147" t="s">
        <v>170</v>
      </c>
      <c r="B257" s="126" t="s">
        <v>168</v>
      </c>
      <c r="C257" s="82"/>
      <c r="D257" s="133">
        <v>0.14000000000000001</v>
      </c>
      <c r="E257" s="133">
        <v>0.14000000000000001</v>
      </c>
      <c r="F257" s="133">
        <v>0.14000000000000001</v>
      </c>
      <c r="G257" s="133">
        <v>0.14000000000000001</v>
      </c>
      <c r="H257" s="133">
        <v>0.14000000000000001</v>
      </c>
      <c r="I257" s="133">
        <v>0.14000000000000001</v>
      </c>
      <c r="J257" s="133">
        <v>0.14000000000000001</v>
      </c>
      <c r="K257" s="133">
        <v>0.14000000000000001</v>
      </c>
      <c r="L257" s="133">
        <v>0.14000000000000001</v>
      </c>
      <c r="M257" s="133">
        <v>0.14000000000000001</v>
      </c>
      <c r="N257" s="133">
        <v>0.14000000000000001</v>
      </c>
      <c r="O257" s="133">
        <v>0.14000000000000001</v>
      </c>
      <c r="P257" s="133">
        <v>0.14000000000000001</v>
      </c>
      <c r="Q257" s="133">
        <v>0.14000000000000001</v>
      </c>
      <c r="R257" s="133">
        <v>0.14000000000000001</v>
      </c>
      <c r="S257" s="133">
        <v>0.14000000000000001</v>
      </c>
      <c r="T257" s="133">
        <v>0.14000000000000001</v>
      </c>
      <c r="U257" s="133">
        <v>0.14000000000000001</v>
      </c>
      <c r="V257" s="133">
        <v>0.14000000000000001</v>
      </c>
      <c r="W257" s="133">
        <v>0.14000000000000001</v>
      </c>
      <c r="X257" s="133">
        <v>0.14000000000000001</v>
      </c>
      <c r="Y257" s="133">
        <v>0.14000000000000001</v>
      </c>
      <c r="Z257" s="133">
        <v>0.14000000000000001</v>
      </c>
      <c r="AA257" s="133">
        <v>0.14000000000000001</v>
      </c>
      <c r="AB257" s="133">
        <v>0.14000000000000001</v>
      </c>
      <c r="AC257" s="133">
        <v>0.14000000000000001</v>
      </c>
      <c r="AD257" s="133">
        <v>0.14000000000000001</v>
      </c>
      <c r="AE257" s="133">
        <v>0.14000000000000001</v>
      </c>
      <c r="AF257" s="133">
        <v>0.14000000000000001</v>
      </c>
      <c r="AG257" s="133">
        <v>0.14000000000000001</v>
      </c>
      <c r="AH257" s="133">
        <v>0.14000000000000001</v>
      </c>
      <c r="AI257" s="133">
        <v>0.14000000000000001</v>
      </c>
      <c r="AJ257" s="133">
        <v>0.14000000000000001</v>
      </c>
      <c r="AK257" s="133">
        <v>0.14000000000000001</v>
      </c>
      <c r="AL257" s="133">
        <v>0.14000000000000001</v>
      </c>
      <c r="AM257" s="133">
        <v>0.14000000000000001</v>
      </c>
      <c r="AN257" s="123"/>
      <c r="AO257" s="135">
        <f>AVERAGE(D257:O257)</f>
        <v>0.14000000000000004</v>
      </c>
      <c r="AP257" s="135">
        <f>AVERAGE(P257:AA257)</f>
        <v>0.14000000000000004</v>
      </c>
      <c r="AQ257" s="135">
        <f>AVERAGE(AB257:AM257)</f>
        <v>0.14000000000000004</v>
      </c>
    </row>
    <row r="258" spans="1:43" s="64" customFormat="1" ht="13.2" hidden="1">
      <c r="A258" s="147" t="s">
        <v>171</v>
      </c>
      <c r="B258" s="126" t="s">
        <v>168</v>
      </c>
      <c r="C258" s="82"/>
      <c r="D258" s="133">
        <v>0.16</v>
      </c>
      <c r="E258" s="133">
        <v>0.16</v>
      </c>
      <c r="F258" s="133">
        <v>0.16</v>
      </c>
      <c r="G258" s="133">
        <v>0.16</v>
      </c>
      <c r="H258" s="133">
        <v>0.16</v>
      </c>
      <c r="I258" s="133">
        <v>0.16</v>
      </c>
      <c r="J258" s="133">
        <v>0.16</v>
      </c>
      <c r="K258" s="133">
        <v>0.16</v>
      </c>
      <c r="L258" s="133">
        <v>0.16</v>
      </c>
      <c r="M258" s="133">
        <v>0.16</v>
      </c>
      <c r="N258" s="133">
        <v>0.16</v>
      </c>
      <c r="O258" s="133">
        <v>0.16</v>
      </c>
      <c r="P258" s="133">
        <v>0.16</v>
      </c>
      <c r="Q258" s="133">
        <v>0.16</v>
      </c>
      <c r="R258" s="133">
        <v>0.16</v>
      </c>
      <c r="S258" s="133">
        <v>0.16</v>
      </c>
      <c r="T258" s="133">
        <v>0.16</v>
      </c>
      <c r="U258" s="133">
        <v>0.16</v>
      </c>
      <c r="V258" s="133">
        <v>0.16</v>
      </c>
      <c r="W258" s="133">
        <v>0.16</v>
      </c>
      <c r="X258" s="133">
        <v>0.16</v>
      </c>
      <c r="Y258" s="133">
        <v>0.16</v>
      </c>
      <c r="Z258" s="133">
        <v>0.16</v>
      </c>
      <c r="AA258" s="133">
        <v>0.16</v>
      </c>
      <c r="AB258" s="133">
        <v>0.16</v>
      </c>
      <c r="AC258" s="133">
        <v>0.16</v>
      </c>
      <c r="AD258" s="133">
        <v>0.16</v>
      </c>
      <c r="AE258" s="133">
        <v>0.16</v>
      </c>
      <c r="AF258" s="133">
        <v>0.16</v>
      </c>
      <c r="AG258" s="133">
        <v>0.16</v>
      </c>
      <c r="AH258" s="133">
        <v>0.16</v>
      </c>
      <c r="AI258" s="133">
        <v>0.16</v>
      </c>
      <c r="AJ258" s="133">
        <v>0.16</v>
      </c>
      <c r="AK258" s="133">
        <v>0.16</v>
      </c>
      <c r="AL258" s="133">
        <v>0.16</v>
      </c>
      <c r="AM258" s="133">
        <v>0.16</v>
      </c>
      <c r="AN258" s="123"/>
      <c r="AO258" s="135">
        <f>AVERAGE(D258:O258)</f>
        <v>0.15999999999999998</v>
      </c>
      <c r="AP258" s="135">
        <f>AVERAGE(P258:AA258)</f>
        <v>0.15999999999999998</v>
      </c>
      <c r="AQ258" s="135">
        <f>AVERAGE(AB258:AM258)</f>
        <v>0.15999999999999998</v>
      </c>
    </row>
    <row r="259" spans="1:43" s="64" customFormat="1" ht="13.2" hidden="1">
      <c r="A259" s="147" t="s">
        <v>214</v>
      </c>
      <c r="B259" s="126" t="s">
        <v>161</v>
      </c>
      <c r="C259" s="82"/>
      <c r="D259" s="132">
        <f t="shared" ref="D259:AM259" si="1020">-(C256+D256)/2*D257/12</f>
        <v>-87.791666666666671</v>
      </c>
      <c r="E259" s="132">
        <f t="shared" si="1020"/>
        <v>-59.208333333333343</v>
      </c>
      <c r="F259" s="132">
        <f t="shared" si="1020"/>
        <v>-59.791666666666679</v>
      </c>
      <c r="G259" s="132">
        <f t="shared" si="1020"/>
        <v>-60.375000000000007</v>
      </c>
      <c r="H259" s="132">
        <f t="shared" si="1020"/>
        <v>-60.958333333333343</v>
      </c>
      <c r="I259" s="132">
        <f t="shared" si="1020"/>
        <v>-61.541666666666679</v>
      </c>
      <c r="J259" s="132">
        <f t="shared" si="1020"/>
        <v>-62.125000000000007</v>
      </c>
      <c r="K259" s="132">
        <f t="shared" si="1020"/>
        <v>-62.708333333333343</v>
      </c>
      <c r="L259" s="132">
        <f t="shared" si="1020"/>
        <v>-63.291666666666679</v>
      </c>
      <c r="M259" s="132">
        <f t="shared" si="1020"/>
        <v>-63.875000000000007</v>
      </c>
      <c r="N259" s="132">
        <f t="shared" si="1020"/>
        <v>-64.458333333333343</v>
      </c>
      <c r="O259" s="132">
        <f t="shared" si="1020"/>
        <v>-65.041666666666671</v>
      </c>
      <c r="P259" s="132">
        <f t="shared" si="1020"/>
        <v>-65.625000000000014</v>
      </c>
      <c r="Q259" s="132">
        <f t="shared" si="1020"/>
        <v>-66.208333333333343</v>
      </c>
      <c r="R259" s="132">
        <f t="shared" si="1020"/>
        <v>-66.791666666666671</v>
      </c>
      <c r="S259" s="132">
        <f t="shared" si="1020"/>
        <v>-67.375000000000014</v>
      </c>
      <c r="T259" s="132">
        <f t="shared" si="1020"/>
        <v>-67.958333333333343</v>
      </c>
      <c r="U259" s="132">
        <f t="shared" si="1020"/>
        <v>-68.541666666666671</v>
      </c>
      <c r="V259" s="132">
        <f t="shared" si="1020"/>
        <v>-69.125000000000014</v>
      </c>
      <c r="W259" s="132">
        <f t="shared" si="1020"/>
        <v>-69.708333333333343</v>
      </c>
      <c r="X259" s="132">
        <f t="shared" si="1020"/>
        <v>-70.291666666666671</v>
      </c>
      <c r="Y259" s="132">
        <f t="shared" si="1020"/>
        <v>-70.875000000000014</v>
      </c>
      <c r="Z259" s="132">
        <f t="shared" si="1020"/>
        <v>-71.458333333333343</v>
      </c>
      <c r="AA259" s="132">
        <f t="shared" si="1020"/>
        <v>-72.041666666666671</v>
      </c>
      <c r="AB259" s="132">
        <f t="shared" si="1020"/>
        <v>-72.625000000000014</v>
      </c>
      <c r="AC259" s="132">
        <f t="shared" si="1020"/>
        <v>-73.208333333333343</v>
      </c>
      <c r="AD259" s="132">
        <f t="shared" si="1020"/>
        <v>-73.791666666666671</v>
      </c>
      <c r="AE259" s="132">
        <f t="shared" si="1020"/>
        <v>-74.375000000000014</v>
      </c>
      <c r="AF259" s="132">
        <f t="shared" si="1020"/>
        <v>-74.958333333333343</v>
      </c>
      <c r="AG259" s="132">
        <f t="shared" si="1020"/>
        <v>-75.541666666666671</v>
      </c>
      <c r="AH259" s="132">
        <f t="shared" si="1020"/>
        <v>-76.125000000000014</v>
      </c>
      <c r="AI259" s="132">
        <f t="shared" si="1020"/>
        <v>-76.708333333333343</v>
      </c>
      <c r="AJ259" s="132">
        <f t="shared" si="1020"/>
        <v>-77.291666666666671</v>
      </c>
      <c r="AK259" s="132">
        <f t="shared" si="1020"/>
        <v>-77.875000000000014</v>
      </c>
      <c r="AL259" s="132">
        <f t="shared" si="1020"/>
        <v>-78.458333333333343</v>
      </c>
      <c r="AM259" s="132">
        <f t="shared" si="1020"/>
        <v>-79.041666666666671</v>
      </c>
      <c r="AN259" s="123"/>
      <c r="AO259" s="83">
        <f>SUM(D259:O259)</f>
        <v>-771.16666666666663</v>
      </c>
      <c r="AP259" s="83">
        <f>SUM(P259:AA259)</f>
        <v>-826</v>
      </c>
      <c r="AQ259" s="83">
        <f>SUM(AB259:AM259)</f>
        <v>-910.00000000000011</v>
      </c>
    </row>
    <row r="260" spans="1:43" s="64" customFormat="1" ht="13.2" hidden="1">
      <c r="A260" s="147" t="s">
        <v>215</v>
      </c>
      <c r="B260" s="126" t="s">
        <v>161</v>
      </c>
      <c r="C260" s="82"/>
      <c r="D260" s="132">
        <f t="shared" ref="D260:AM260" si="1021">(C256+D256)/2*D258/12</f>
        <v>100.33333333333333</v>
      </c>
      <c r="E260" s="132">
        <f t="shared" si="1021"/>
        <v>67.666666666666671</v>
      </c>
      <c r="F260" s="132">
        <f t="shared" si="1021"/>
        <v>68.333333333333329</v>
      </c>
      <c r="G260" s="132">
        <f t="shared" si="1021"/>
        <v>69</v>
      </c>
      <c r="H260" s="132">
        <f t="shared" si="1021"/>
        <v>69.666666666666671</v>
      </c>
      <c r="I260" s="132">
        <f t="shared" si="1021"/>
        <v>70.333333333333329</v>
      </c>
      <c r="J260" s="132">
        <f t="shared" si="1021"/>
        <v>71</v>
      </c>
      <c r="K260" s="132">
        <f t="shared" si="1021"/>
        <v>71.666666666666671</v>
      </c>
      <c r="L260" s="132">
        <f t="shared" si="1021"/>
        <v>72.333333333333329</v>
      </c>
      <c r="M260" s="132">
        <f t="shared" si="1021"/>
        <v>73</v>
      </c>
      <c r="N260" s="132">
        <f t="shared" si="1021"/>
        <v>73.666666666666671</v>
      </c>
      <c r="O260" s="132">
        <f t="shared" si="1021"/>
        <v>74.333333333333329</v>
      </c>
      <c r="P260" s="132">
        <f t="shared" si="1021"/>
        <v>75</v>
      </c>
      <c r="Q260" s="132">
        <f t="shared" si="1021"/>
        <v>75.666666666666671</v>
      </c>
      <c r="R260" s="132">
        <f t="shared" si="1021"/>
        <v>76.333333333333329</v>
      </c>
      <c r="S260" s="132">
        <f t="shared" si="1021"/>
        <v>77</v>
      </c>
      <c r="T260" s="132">
        <f t="shared" si="1021"/>
        <v>77.666666666666671</v>
      </c>
      <c r="U260" s="132">
        <f t="shared" si="1021"/>
        <v>78.333333333333329</v>
      </c>
      <c r="V260" s="132">
        <f t="shared" si="1021"/>
        <v>79</v>
      </c>
      <c r="W260" s="132">
        <f t="shared" si="1021"/>
        <v>79.666666666666671</v>
      </c>
      <c r="X260" s="132">
        <f t="shared" si="1021"/>
        <v>80.333333333333329</v>
      </c>
      <c r="Y260" s="132">
        <f t="shared" si="1021"/>
        <v>81</v>
      </c>
      <c r="Z260" s="132">
        <f t="shared" si="1021"/>
        <v>81.666666666666671</v>
      </c>
      <c r="AA260" s="132">
        <f t="shared" si="1021"/>
        <v>82.333333333333329</v>
      </c>
      <c r="AB260" s="132">
        <f t="shared" si="1021"/>
        <v>83</v>
      </c>
      <c r="AC260" s="132">
        <f t="shared" si="1021"/>
        <v>83.666666666666671</v>
      </c>
      <c r="AD260" s="132">
        <f t="shared" si="1021"/>
        <v>84.333333333333329</v>
      </c>
      <c r="AE260" s="132">
        <f t="shared" si="1021"/>
        <v>85</v>
      </c>
      <c r="AF260" s="132">
        <f t="shared" si="1021"/>
        <v>85.666666666666671</v>
      </c>
      <c r="AG260" s="132">
        <f t="shared" si="1021"/>
        <v>86.333333333333329</v>
      </c>
      <c r="AH260" s="132">
        <f t="shared" si="1021"/>
        <v>87</v>
      </c>
      <c r="AI260" s="132">
        <f t="shared" si="1021"/>
        <v>87.666666666666671</v>
      </c>
      <c r="AJ260" s="132">
        <f t="shared" si="1021"/>
        <v>88.333333333333329</v>
      </c>
      <c r="AK260" s="132">
        <f t="shared" si="1021"/>
        <v>89</v>
      </c>
      <c r="AL260" s="132">
        <f t="shared" si="1021"/>
        <v>89.666666666666671</v>
      </c>
      <c r="AM260" s="132">
        <f t="shared" si="1021"/>
        <v>90.333333333333329</v>
      </c>
      <c r="AN260" s="123"/>
      <c r="AO260" s="83">
        <f>SUM(D260:O260)</f>
        <v>881.33333333333326</v>
      </c>
      <c r="AP260" s="83">
        <f>SUM(P260:AA260)</f>
        <v>944</v>
      </c>
      <c r="AQ260" s="83">
        <f>SUM(AB260:AM260)</f>
        <v>1040</v>
      </c>
    </row>
    <row r="261" spans="1:43" s="64" customFormat="1" ht="13.2" hidden="1">
      <c r="A261" s="147" t="s">
        <v>201</v>
      </c>
      <c r="B261" s="126" t="s">
        <v>161</v>
      </c>
      <c r="C261" s="82"/>
      <c r="D261" s="131">
        <f t="shared" ref="D261:AM261" si="1022">SUM(D259:D260)</f>
        <v>12.541666666666657</v>
      </c>
      <c r="E261" s="131">
        <f t="shared" si="1022"/>
        <v>8.4583333333333286</v>
      </c>
      <c r="F261" s="131">
        <f t="shared" si="1022"/>
        <v>8.5416666666666501</v>
      </c>
      <c r="G261" s="131">
        <f t="shared" si="1022"/>
        <v>8.6249999999999929</v>
      </c>
      <c r="H261" s="131">
        <f t="shared" si="1022"/>
        <v>8.7083333333333286</v>
      </c>
      <c r="I261" s="131">
        <f t="shared" si="1022"/>
        <v>8.7916666666666501</v>
      </c>
      <c r="J261" s="131">
        <f t="shared" si="1022"/>
        <v>8.8749999999999929</v>
      </c>
      <c r="K261" s="131">
        <f t="shared" si="1022"/>
        <v>8.9583333333333286</v>
      </c>
      <c r="L261" s="131">
        <f t="shared" si="1022"/>
        <v>9.0416666666666501</v>
      </c>
      <c r="M261" s="131">
        <f t="shared" si="1022"/>
        <v>9.1249999999999929</v>
      </c>
      <c r="N261" s="131">
        <f t="shared" si="1022"/>
        <v>9.2083333333333286</v>
      </c>
      <c r="O261" s="131">
        <f t="shared" si="1022"/>
        <v>9.2916666666666572</v>
      </c>
      <c r="P261" s="131">
        <f t="shared" si="1022"/>
        <v>9.3749999999999858</v>
      </c>
      <c r="Q261" s="131">
        <f t="shared" si="1022"/>
        <v>9.4583333333333286</v>
      </c>
      <c r="R261" s="131">
        <f t="shared" si="1022"/>
        <v>9.5416666666666572</v>
      </c>
      <c r="S261" s="131">
        <f t="shared" si="1022"/>
        <v>9.6249999999999858</v>
      </c>
      <c r="T261" s="131">
        <f t="shared" si="1022"/>
        <v>9.7083333333333286</v>
      </c>
      <c r="U261" s="131">
        <f t="shared" si="1022"/>
        <v>9.7916666666666572</v>
      </c>
      <c r="V261" s="131">
        <f t="shared" si="1022"/>
        <v>9.8749999999999858</v>
      </c>
      <c r="W261" s="131">
        <f t="shared" si="1022"/>
        <v>9.9583333333333286</v>
      </c>
      <c r="X261" s="131">
        <f t="shared" si="1022"/>
        <v>10.041666666666657</v>
      </c>
      <c r="Y261" s="131">
        <f t="shared" si="1022"/>
        <v>10.124999999999986</v>
      </c>
      <c r="Z261" s="131">
        <f t="shared" si="1022"/>
        <v>10.208333333333329</v>
      </c>
      <c r="AA261" s="131">
        <f t="shared" si="1022"/>
        <v>10.291666666666657</v>
      </c>
      <c r="AB261" s="131">
        <f t="shared" si="1022"/>
        <v>10.374999999999986</v>
      </c>
      <c r="AC261" s="131">
        <f t="shared" si="1022"/>
        <v>10.458333333333329</v>
      </c>
      <c r="AD261" s="131">
        <f t="shared" si="1022"/>
        <v>10.541666666666657</v>
      </c>
      <c r="AE261" s="131">
        <f t="shared" si="1022"/>
        <v>10.624999999999986</v>
      </c>
      <c r="AF261" s="131">
        <f t="shared" si="1022"/>
        <v>10.708333333333329</v>
      </c>
      <c r="AG261" s="131">
        <f t="shared" si="1022"/>
        <v>10.791666666666657</v>
      </c>
      <c r="AH261" s="131">
        <f t="shared" si="1022"/>
        <v>10.874999999999986</v>
      </c>
      <c r="AI261" s="131">
        <f t="shared" si="1022"/>
        <v>10.958333333333329</v>
      </c>
      <c r="AJ261" s="131">
        <f t="shared" si="1022"/>
        <v>11.041666666666657</v>
      </c>
      <c r="AK261" s="131">
        <f t="shared" si="1022"/>
        <v>11.124999999999986</v>
      </c>
      <c r="AL261" s="131">
        <f t="shared" si="1022"/>
        <v>11.208333333333329</v>
      </c>
      <c r="AM261" s="131">
        <f t="shared" si="1022"/>
        <v>11.291666666666657</v>
      </c>
      <c r="AN261" s="123"/>
      <c r="AO261" s="83">
        <f>SUM(D261:O261)</f>
        <v>110.16666666666656</v>
      </c>
      <c r="AP261" s="83">
        <f>SUM(P261:AA261)</f>
        <v>117.99999999999989</v>
      </c>
      <c r="AQ261" s="83">
        <f>SUM(AB261:AM261)</f>
        <v>129.99999999999989</v>
      </c>
    </row>
    <row r="262" spans="1:43" hidden="1">
      <c r="A262" s="145" t="s">
        <v>183</v>
      </c>
    </row>
    <row r="263" spans="1:43" s="64" customFormat="1" ht="13.2" hidden="1">
      <c r="A263" s="147" t="s">
        <v>225</v>
      </c>
      <c r="B263" s="122" t="s">
        <v>158</v>
      </c>
      <c r="C263" s="125">
        <v>100</v>
      </c>
      <c r="D263" s="89">
        <f>C263+D265</f>
        <v>101</v>
      </c>
      <c r="E263" s="89">
        <f>D263+E265</f>
        <v>102</v>
      </c>
      <c r="F263" s="89">
        <f t="shared" ref="F263:AM263" si="1023">E263+F265</f>
        <v>103</v>
      </c>
      <c r="G263" s="89">
        <f t="shared" si="1023"/>
        <v>104</v>
      </c>
      <c r="H263" s="89">
        <f t="shared" si="1023"/>
        <v>105</v>
      </c>
      <c r="I263" s="89">
        <f t="shared" si="1023"/>
        <v>106</v>
      </c>
      <c r="J263" s="89">
        <f t="shared" si="1023"/>
        <v>107</v>
      </c>
      <c r="K263" s="89">
        <f t="shared" si="1023"/>
        <v>108</v>
      </c>
      <c r="L263" s="89">
        <f t="shared" si="1023"/>
        <v>109</v>
      </c>
      <c r="M263" s="89">
        <f t="shared" si="1023"/>
        <v>110</v>
      </c>
      <c r="N263" s="89">
        <f t="shared" si="1023"/>
        <v>111</v>
      </c>
      <c r="O263" s="89">
        <f t="shared" si="1023"/>
        <v>112</v>
      </c>
      <c r="P263" s="89">
        <f t="shared" si="1023"/>
        <v>113</v>
      </c>
      <c r="Q263" s="89">
        <f t="shared" si="1023"/>
        <v>114</v>
      </c>
      <c r="R263" s="89">
        <f t="shared" si="1023"/>
        <v>115</v>
      </c>
      <c r="S263" s="89">
        <f t="shared" si="1023"/>
        <v>116</v>
      </c>
      <c r="T263" s="89">
        <f t="shared" si="1023"/>
        <v>117</v>
      </c>
      <c r="U263" s="89">
        <f t="shared" si="1023"/>
        <v>118</v>
      </c>
      <c r="V263" s="89">
        <f t="shared" si="1023"/>
        <v>119</v>
      </c>
      <c r="W263" s="89">
        <f t="shared" si="1023"/>
        <v>120</v>
      </c>
      <c r="X263" s="89">
        <f t="shared" si="1023"/>
        <v>121</v>
      </c>
      <c r="Y263" s="89">
        <f t="shared" si="1023"/>
        <v>122</v>
      </c>
      <c r="Z263" s="89">
        <f t="shared" si="1023"/>
        <v>123</v>
      </c>
      <c r="AA263" s="89">
        <f t="shared" si="1023"/>
        <v>124</v>
      </c>
      <c r="AB263" s="89">
        <f t="shared" si="1023"/>
        <v>125</v>
      </c>
      <c r="AC263" s="89">
        <f t="shared" si="1023"/>
        <v>126</v>
      </c>
      <c r="AD263" s="89">
        <f t="shared" si="1023"/>
        <v>127</v>
      </c>
      <c r="AE263" s="89">
        <f t="shared" si="1023"/>
        <v>128</v>
      </c>
      <c r="AF263" s="89">
        <f t="shared" si="1023"/>
        <v>129</v>
      </c>
      <c r="AG263" s="89">
        <f t="shared" si="1023"/>
        <v>130</v>
      </c>
      <c r="AH263" s="89">
        <f t="shared" si="1023"/>
        <v>131</v>
      </c>
      <c r="AI263" s="89">
        <f t="shared" si="1023"/>
        <v>132</v>
      </c>
      <c r="AJ263" s="89">
        <f t="shared" si="1023"/>
        <v>133</v>
      </c>
      <c r="AK263" s="89">
        <f t="shared" si="1023"/>
        <v>134</v>
      </c>
      <c r="AL263" s="89">
        <f t="shared" si="1023"/>
        <v>135</v>
      </c>
      <c r="AM263" s="89">
        <f t="shared" si="1023"/>
        <v>136</v>
      </c>
      <c r="AN263" s="123"/>
      <c r="AO263" s="83">
        <f>O263</f>
        <v>112</v>
      </c>
      <c r="AP263" s="83">
        <f>AA263</f>
        <v>124</v>
      </c>
      <c r="AQ263" s="83">
        <f>AM263</f>
        <v>136</v>
      </c>
    </row>
    <row r="264" spans="1:43" s="64" customFormat="1" ht="13.2" hidden="1">
      <c r="A264" s="147" t="s">
        <v>222</v>
      </c>
      <c r="B264" s="122" t="s">
        <v>158</v>
      </c>
      <c r="C264" s="82"/>
      <c r="D264" s="133">
        <v>0.01</v>
      </c>
      <c r="E264" s="133">
        <v>0.01</v>
      </c>
      <c r="F264" s="133">
        <v>0.01</v>
      </c>
      <c r="G264" s="133">
        <v>0.01</v>
      </c>
      <c r="H264" s="133">
        <v>0.01</v>
      </c>
      <c r="I264" s="133">
        <v>0.01</v>
      </c>
      <c r="J264" s="133">
        <v>0.01</v>
      </c>
      <c r="K264" s="133">
        <v>0.01</v>
      </c>
      <c r="L264" s="133">
        <v>0.01</v>
      </c>
      <c r="M264" s="133">
        <v>0.01</v>
      </c>
      <c r="N264" s="133">
        <v>0.01</v>
      </c>
      <c r="O264" s="133">
        <v>0.01</v>
      </c>
      <c r="P264" s="133">
        <v>0.01</v>
      </c>
      <c r="Q264" s="133">
        <v>0.01</v>
      </c>
      <c r="R264" s="133">
        <v>0.01</v>
      </c>
      <c r="S264" s="133">
        <v>0.01</v>
      </c>
      <c r="T264" s="133">
        <v>0.01</v>
      </c>
      <c r="U264" s="133">
        <v>0.01</v>
      </c>
      <c r="V264" s="133">
        <v>0.01</v>
      </c>
      <c r="W264" s="133">
        <v>0.01</v>
      </c>
      <c r="X264" s="133">
        <v>0.01</v>
      </c>
      <c r="Y264" s="133">
        <v>0.01</v>
      </c>
      <c r="Z264" s="133">
        <v>0.01</v>
      </c>
      <c r="AA264" s="133">
        <v>0.01</v>
      </c>
      <c r="AB264" s="133">
        <v>0.01</v>
      </c>
      <c r="AC264" s="133">
        <v>0.01</v>
      </c>
      <c r="AD264" s="133">
        <v>0.01</v>
      </c>
      <c r="AE264" s="133">
        <v>0.01</v>
      </c>
      <c r="AF264" s="133">
        <v>0.01</v>
      </c>
      <c r="AG264" s="133">
        <v>0.01</v>
      </c>
      <c r="AH264" s="133">
        <v>0.01</v>
      </c>
      <c r="AI264" s="133">
        <v>0.01</v>
      </c>
      <c r="AJ264" s="133">
        <v>0.01</v>
      </c>
      <c r="AK264" s="133">
        <v>0.01</v>
      </c>
      <c r="AL264" s="133">
        <v>0.01</v>
      </c>
      <c r="AM264" s="133">
        <v>0.01</v>
      </c>
      <c r="AN264" s="123"/>
      <c r="AO264" s="83">
        <f>O264</f>
        <v>0.01</v>
      </c>
      <c r="AP264" s="83">
        <f>AA264</f>
        <v>0.01</v>
      </c>
      <c r="AQ264" s="83">
        <f>AM264</f>
        <v>0.01</v>
      </c>
    </row>
    <row r="265" spans="1:43" s="64" customFormat="1" ht="13.2" hidden="1">
      <c r="A265" s="147" t="s">
        <v>223</v>
      </c>
      <c r="B265" s="122" t="s">
        <v>158</v>
      </c>
      <c r="C265" s="82"/>
      <c r="D265" s="89">
        <f>INT(C263*D264)</f>
        <v>1</v>
      </c>
      <c r="E265" s="89">
        <f>INT(D263*E264)</f>
        <v>1</v>
      </c>
      <c r="F265" s="89">
        <f t="shared" ref="F265:AM265" si="1024">INT(E263*F264)</f>
        <v>1</v>
      </c>
      <c r="G265" s="89">
        <f t="shared" si="1024"/>
        <v>1</v>
      </c>
      <c r="H265" s="89">
        <f t="shared" si="1024"/>
        <v>1</v>
      </c>
      <c r="I265" s="89">
        <f t="shared" si="1024"/>
        <v>1</v>
      </c>
      <c r="J265" s="89">
        <f t="shared" si="1024"/>
        <v>1</v>
      </c>
      <c r="K265" s="89">
        <f t="shared" si="1024"/>
        <v>1</v>
      </c>
      <c r="L265" s="89">
        <f t="shared" si="1024"/>
        <v>1</v>
      </c>
      <c r="M265" s="89">
        <f t="shared" si="1024"/>
        <v>1</v>
      </c>
      <c r="N265" s="89">
        <f t="shared" si="1024"/>
        <v>1</v>
      </c>
      <c r="O265" s="89">
        <f t="shared" si="1024"/>
        <v>1</v>
      </c>
      <c r="P265" s="89">
        <f t="shared" si="1024"/>
        <v>1</v>
      </c>
      <c r="Q265" s="89">
        <f t="shared" si="1024"/>
        <v>1</v>
      </c>
      <c r="R265" s="89">
        <f t="shared" si="1024"/>
        <v>1</v>
      </c>
      <c r="S265" s="89">
        <f t="shared" si="1024"/>
        <v>1</v>
      </c>
      <c r="T265" s="89">
        <f t="shared" si="1024"/>
        <v>1</v>
      </c>
      <c r="U265" s="89">
        <f t="shared" si="1024"/>
        <v>1</v>
      </c>
      <c r="V265" s="89">
        <f t="shared" si="1024"/>
        <v>1</v>
      </c>
      <c r="W265" s="89">
        <f t="shared" si="1024"/>
        <v>1</v>
      </c>
      <c r="X265" s="89">
        <f t="shared" si="1024"/>
        <v>1</v>
      </c>
      <c r="Y265" s="89">
        <f t="shared" si="1024"/>
        <v>1</v>
      </c>
      <c r="Z265" s="89">
        <f t="shared" si="1024"/>
        <v>1</v>
      </c>
      <c r="AA265" s="89">
        <f t="shared" si="1024"/>
        <v>1</v>
      </c>
      <c r="AB265" s="89">
        <f t="shared" si="1024"/>
        <v>1</v>
      </c>
      <c r="AC265" s="89">
        <f t="shared" si="1024"/>
        <v>1</v>
      </c>
      <c r="AD265" s="89">
        <f t="shared" si="1024"/>
        <v>1</v>
      </c>
      <c r="AE265" s="89">
        <f t="shared" si="1024"/>
        <v>1</v>
      </c>
      <c r="AF265" s="89">
        <f t="shared" si="1024"/>
        <v>1</v>
      </c>
      <c r="AG265" s="89">
        <f t="shared" si="1024"/>
        <v>1</v>
      </c>
      <c r="AH265" s="89">
        <f t="shared" si="1024"/>
        <v>1</v>
      </c>
      <c r="AI265" s="89">
        <f t="shared" si="1024"/>
        <v>1</v>
      </c>
      <c r="AJ265" s="89">
        <f t="shared" si="1024"/>
        <v>1</v>
      </c>
      <c r="AK265" s="89">
        <f t="shared" si="1024"/>
        <v>1</v>
      </c>
      <c r="AL265" s="89">
        <f t="shared" si="1024"/>
        <v>1</v>
      </c>
      <c r="AM265" s="89">
        <f t="shared" si="1024"/>
        <v>1</v>
      </c>
      <c r="AN265" s="123"/>
      <c r="AO265" s="83">
        <f>SUM(D265:O265)</f>
        <v>12</v>
      </c>
      <c r="AP265" s="83">
        <f>SUM(P265:AA265)</f>
        <v>12</v>
      </c>
      <c r="AQ265" s="83">
        <f>SUM(AB265:AM265)</f>
        <v>12</v>
      </c>
    </row>
    <row r="266" spans="1:43" s="64" customFormat="1" ht="13.2" hidden="1">
      <c r="A266" s="147" t="s">
        <v>224</v>
      </c>
      <c r="B266" s="126" t="s">
        <v>218</v>
      </c>
      <c r="C266" s="82"/>
      <c r="D266" s="125">
        <v>50</v>
      </c>
      <c r="E266" s="125">
        <v>50</v>
      </c>
      <c r="F266" s="125">
        <v>50</v>
      </c>
      <c r="G266" s="125">
        <v>50</v>
      </c>
      <c r="H266" s="125">
        <v>50</v>
      </c>
      <c r="I266" s="125">
        <v>50</v>
      </c>
      <c r="J266" s="125">
        <v>50</v>
      </c>
      <c r="K266" s="125">
        <v>50</v>
      </c>
      <c r="L266" s="125">
        <v>50</v>
      </c>
      <c r="M266" s="125">
        <v>50</v>
      </c>
      <c r="N266" s="125">
        <v>50</v>
      </c>
      <c r="O266" s="125">
        <v>50</v>
      </c>
      <c r="P266" s="125">
        <v>50</v>
      </c>
      <c r="Q266" s="125">
        <v>50</v>
      </c>
      <c r="R266" s="125">
        <v>50</v>
      </c>
      <c r="S266" s="125">
        <v>50</v>
      </c>
      <c r="T266" s="125">
        <v>50</v>
      </c>
      <c r="U266" s="125">
        <v>50</v>
      </c>
      <c r="V266" s="125">
        <v>50</v>
      </c>
      <c r="W266" s="125">
        <v>50</v>
      </c>
      <c r="X266" s="125">
        <v>50</v>
      </c>
      <c r="Y266" s="125">
        <v>50</v>
      </c>
      <c r="Z266" s="125">
        <v>50</v>
      </c>
      <c r="AA266" s="125">
        <v>50</v>
      </c>
      <c r="AB266" s="125">
        <v>50</v>
      </c>
      <c r="AC266" s="125">
        <v>50</v>
      </c>
      <c r="AD266" s="125">
        <v>50</v>
      </c>
      <c r="AE266" s="125">
        <v>50</v>
      </c>
      <c r="AF266" s="125">
        <v>50</v>
      </c>
      <c r="AG266" s="125">
        <v>50</v>
      </c>
      <c r="AH266" s="125">
        <v>50</v>
      </c>
      <c r="AI266" s="125">
        <v>50</v>
      </c>
      <c r="AJ266" s="125">
        <v>50</v>
      </c>
      <c r="AK266" s="125">
        <v>50</v>
      </c>
      <c r="AL266" s="125">
        <v>50</v>
      </c>
      <c r="AM266" s="125">
        <v>50</v>
      </c>
      <c r="AN266" s="123"/>
      <c r="AO266" s="83">
        <f>AVERAGE(D266:O266)</f>
        <v>50</v>
      </c>
      <c r="AP266" s="83">
        <f>AVERAGE(P266:AA266)</f>
        <v>50</v>
      </c>
      <c r="AQ266" s="83">
        <f>AVERAGE(AB266:AM266)</f>
        <v>50</v>
      </c>
    </row>
    <row r="267" spans="1:43" s="86" customFormat="1" ht="13.2" hidden="1">
      <c r="A267" s="147" t="s">
        <v>213</v>
      </c>
      <c r="B267" s="126" t="s">
        <v>218</v>
      </c>
      <c r="C267" s="125">
        <v>1000</v>
      </c>
      <c r="D267" s="132">
        <f>D263*D266</f>
        <v>5050</v>
      </c>
      <c r="E267" s="132">
        <f t="shared" ref="E267:AM267" si="1025">E263*E266</f>
        <v>5100</v>
      </c>
      <c r="F267" s="132">
        <f t="shared" si="1025"/>
        <v>5150</v>
      </c>
      <c r="G267" s="132">
        <f t="shared" si="1025"/>
        <v>5200</v>
      </c>
      <c r="H267" s="132">
        <f t="shared" si="1025"/>
        <v>5250</v>
      </c>
      <c r="I267" s="132">
        <f t="shared" si="1025"/>
        <v>5300</v>
      </c>
      <c r="J267" s="132">
        <f t="shared" si="1025"/>
        <v>5350</v>
      </c>
      <c r="K267" s="132">
        <f t="shared" si="1025"/>
        <v>5400</v>
      </c>
      <c r="L267" s="132">
        <f t="shared" si="1025"/>
        <v>5450</v>
      </c>
      <c r="M267" s="132">
        <f t="shared" si="1025"/>
        <v>5500</v>
      </c>
      <c r="N267" s="132">
        <f t="shared" si="1025"/>
        <v>5550</v>
      </c>
      <c r="O267" s="132">
        <f t="shared" si="1025"/>
        <v>5600</v>
      </c>
      <c r="P267" s="132">
        <f t="shared" si="1025"/>
        <v>5650</v>
      </c>
      <c r="Q267" s="132">
        <f t="shared" si="1025"/>
        <v>5700</v>
      </c>
      <c r="R267" s="132">
        <f t="shared" si="1025"/>
        <v>5750</v>
      </c>
      <c r="S267" s="132">
        <f t="shared" si="1025"/>
        <v>5800</v>
      </c>
      <c r="T267" s="132">
        <f t="shared" si="1025"/>
        <v>5850</v>
      </c>
      <c r="U267" s="132">
        <f t="shared" si="1025"/>
        <v>5900</v>
      </c>
      <c r="V267" s="132">
        <f t="shared" si="1025"/>
        <v>5950</v>
      </c>
      <c r="W267" s="132">
        <f t="shared" si="1025"/>
        <v>6000</v>
      </c>
      <c r="X267" s="132">
        <f t="shared" si="1025"/>
        <v>6050</v>
      </c>
      <c r="Y267" s="132">
        <f t="shared" si="1025"/>
        <v>6100</v>
      </c>
      <c r="Z267" s="132">
        <f t="shared" si="1025"/>
        <v>6150</v>
      </c>
      <c r="AA267" s="132">
        <f t="shared" si="1025"/>
        <v>6200</v>
      </c>
      <c r="AB267" s="132">
        <f t="shared" si="1025"/>
        <v>6250</v>
      </c>
      <c r="AC267" s="132">
        <f t="shared" si="1025"/>
        <v>6300</v>
      </c>
      <c r="AD267" s="132">
        <f t="shared" si="1025"/>
        <v>6350</v>
      </c>
      <c r="AE267" s="132">
        <f t="shared" si="1025"/>
        <v>6400</v>
      </c>
      <c r="AF267" s="132">
        <f t="shared" si="1025"/>
        <v>6450</v>
      </c>
      <c r="AG267" s="132">
        <f t="shared" si="1025"/>
        <v>6500</v>
      </c>
      <c r="AH267" s="132">
        <f t="shared" si="1025"/>
        <v>6550</v>
      </c>
      <c r="AI267" s="132">
        <f t="shared" si="1025"/>
        <v>6600</v>
      </c>
      <c r="AJ267" s="132">
        <f t="shared" si="1025"/>
        <v>6650</v>
      </c>
      <c r="AK267" s="132">
        <f t="shared" si="1025"/>
        <v>6700</v>
      </c>
      <c r="AL267" s="132">
        <f t="shared" si="1025"/>
        <v>6750</v>
      </c>
      <c r="AM267" s="132">
        <f t="shared" si="1025"/>
        <v>6800</v>
      </c>
      <c r="AN267" s="84"/>
      <c r="AO267" s="83">
        <f>O267</f>
        <v>5600</v>
      </c>
      <c r="AP267" s="83">
        <f>AA267</f>
        <v>6200</v>
      </c>
      <c r="AQ267" s="83">
        <f>AM267</f>
        <v>6800</v>
      </c>
    </row>
    <row r="268" spans="1:43" s="64" customFormat="1" ht="13.2" hidden="1">
      <c r="A268" s="147" t="s">
        <v>170</v>
      </c>
      <c r="B268" s="126" t="s">
        <v>168</v>
      </c>
      <c r="C268" s="82"/>
      <c r="D268" s="133">
        <v>0.14000000000000001</v>
      </c>
      <c r="E268" s="133">
        <v>0.14000000000000001</v>
      </c>
      <c r="F268" s="133">
        <v>0.14000000000000001</v>
      </c>
      <c r="G268" s="133">
        <v>0.14000000000000001</v>
      </c>
      <c r="H268" s="133">
        <v>0.14000000000000001</v>
      </c>
      <c r="I268" s="133">
        <v>0.14000000000000001</v>
      </c>
      <c r="J268" s="133">
        <v>0.14000000000000001</v>
      </c>
      <c r="K268" s="133">
        <v>0.14000000000000001</v>
      </c>
      <c r="L268" s="133">
        <v>0.14000000000000001</v>
      </c>
      <c r="M268" s="133">
        <v>0.14000000000000001</v>
      </c>
      <c r="N268" s="133">
        <v>0.14000000000000001</v>
      </c>
      <c r="O268" s="133">
        <v>0.14000000000000001</v>
      </c>
      <c r="P268" s="133">
        <v>0.14000000000000001</v>
      </c>
      <c r="Q268" s="133">
        <v>0.14000000000000001</v>
      </c>
      <c r="R268" s="133">
        <v>0.14000000000000001</v>
      </c>
      <c r="S268" s="133">
        <v>0.14000000000000001</v>
      </c>
      <c r="T268" s="133">
        <v>0.14000000000000001</v>
      </c>
      <c r="U268" s="133">
        <v>0.14000000000000001</v>
      </c>
      <c r="V268" s="133">
        <v>0.14000000000000001</v>
      </c>
      <c r="W268" s="133">
        <v>0.14000000000000001</v>
      </c>
      <c r="X268" s="133">
        <v>0.14000000000000001</v>
      </c>
      <c r="Y268" s="133">
        <v>0.14000000000000001</v>
      </c>
      <c r="Z268" s="133">
        <v>0.14000000000000001</v>
      </c>
      <c r="AA268" s="133">
        <v>0.14000000000000001</v>
      </c>
      <c r="AB268" s="133">
        <v>0.14000000000000001</v>
      </c>
      <c r="AC268" s="133">
        <v>0.14000000000000001</v>
      </c>
      <c r="AD268" s="133">
        <v>0.14000000000000001</v>
      </c>
      <c r="AE268" s="133">
        <v>0.14000000000000001</v>
      </c>
      <c r="AF268" s="133">
        <v>0.14000000000000001</v>
      </c>
      <c r="AG268" s="133">
        <v>0.14000000000000001</v>
      </c>
      <c r="AH268" s="133">
        <v>0.14000000000000001</v>
      </c>
      <c r="AI268" s="133">
        <v>0.14000000000000001</v>
      </c>
      <c r="AJ268" s="133">
        <v>0.14000000000000001</v>
      </c>
      <c r="AK268" s="133">
        <v>0.14000000000000001</v>
      </c>
      <c r="AL268" s="133">
        <v>0.14000000000000001</v>
      </c>
      <c r="AM268" s="133">
        <v>0.14000000000000001</v>
      </c>
      <c r="AN268" s="123"/>
      <c r="AO268" s="135">
        <f>AVERAGE(D268:O268)</f>
        <v>0.14000000000000004</v>
      </c>
      <c r="AP268" s="135">
        <f>AVERAGE(P268:AA268)</f>
        <v>0.14000000000000004</v>
      </c>
      <c r="AQ268" s="135">
        <f>AVERAGE(AB268:AM268)</f>
        <v>0.14000000000000004</v>
      </c>
    </row>
    <row r="269" spans="1:43" s="64" customFormat="1" ht="13.2" hidden="1">
      <c r="A269" s="147" t="s">
        <v>171</v>
      </c>
      <c r="B269" s="126" t="s">
        <v>168</v>
      </c>
      <c r="C269" s="82"/>
      <c r="D269" s="133">
        <v>0.16</v>
      </c>
      <c r="E269" s="133">
        <v>0.16</v>
      </c>
      <c r="F269" s="133">
        <v>0.16</v>
      </c>
      <c r="G269" s="133">
        <v>0.16</v>
      </c>
      <c r="H269" s="133">
        <v>0.16</v>
      </c>
      <c r="I269" s="133">
        <v>0.16</v>
      </c>
      <c r="J269" s="133">
        <v>0.16</v>
      </c>
      <c r="K269" s="133">
        <v>0.16</v>
      </c>
      <c r="L269" s="133">
        <v>0.16</v>
      </c>
      <c r="M269" s="133">
        <v>0.16</v>
      </c>
      <c r="N269" s="133">
        <v>0.16</v>
      </c>
      <c r="O269" s="133">
        <v>0.16</v>
      </c>
      <c r="P269" s="133">
        <v>0.16</v>
      </c>
      <c r="Q269" s="133">
        <v>0.16</v>
      </c>
      <c r="R269" s="133">
        <v>0.16</v>
      </c>
      <c r="S269" s="133">
        <v>0.16</v>
      </c>
      <c r="T269" s="133">
        <v>0.16</v>
      </c>
      <c r="U269" s="133">
        <v>0.16</v>
      </c>
      <c r="V269" s="133">
        <v>0.16</v>
      </c>
      <c r="W269" s="133">
        <v>0.16</v>
      </c>
      <c r="X269" s="133">
        <v>0.16</v>
      </c>
      <c r="Y269" s="133">
        <v>0.16</v>
      </c>
      <c r="Z269" s="133">
        <v>0.16</v>
      </c>
      <c r="AA269" s="133">
        <v>0.16</v>
      </c>
      <c r="AB269" s="133">
        <v>0.16</v>
      </c>
      <c r="AC269" s="133">
        <v>0.16</v>
      </c>
      <c r="AD269" s="133">
        <v>0.16</v>
      </c>
      <c r="AE269" s="133">
        <v>0.16</v>
      </c>
      <c r="AF269" s="133">
        <v>0.16</v>
      </c>
      <c r="AG269" s="133">
        <v>0.16</v>
      </c>
      <c r="AH269" s="133">
        <v>0.16</v>
      </c>
      <c r="AI269" s="133">
        <v>0.16</v>
      </c>
      <c r="AJ269" s="133">
        <v>0.16</v>
      </c>
      <c r="AK269" s="133">
        <v>0.16</v>
      </c>
      <c r="AL269" s="133">
        <v>0.16</v>
      </c>
      <c r="AM269" s="133">
        <v>0.16</v>
      </c>
      <c r="AN269" s="123"/>
      <c r="AO269" s="135">
        <f>AVERAGE(D269:O269)</f>
        <v>0.15999999999999998</v>
      </c>
      <c r="AP269" s="135">
        <f>AVERAGE(P269:AA269)</f>
        <v>0.15999999999999998</v>
      </c>
      <c r="AQ269" s="135">
        <f>AVERAGE(AB269:AM269)</f>
        <v>0.15999999999999998</v>
      </c>
    </row>
    <row r="270" spans="1:43" s="64" customFormat="1" ht="13.2" hidden="1">
      <c r="A270" s="147" t="s">
        <v>214</v>
      </c>
      <c r="B270" s="126" t="s">
        <v>218</v>
      </c>
      <c r="C270" s="82"/>
      <c r="D270" s="132">
        <f t="shared" ref="D270:AM270" si="1026">-(C267+D267)/2*D268/12</f>
        <v>-35.291666666666671</v>
      </c>
      <c r="E270" s="132">
        <f t="shared" si="1026"/>
        <v>-59.208333333333343</v>
      </c>
      <c r="F270" s="132">
        <f t="shared" si="1026"/>
        <v>-59.791666666666679</v>
      </c>
      <c r="G270" s="132">
        <f t="shared" si="1026"/>
        <v>-60.375000000000007</v>
      </c>
      <c r="H270" s="132">
        <f t="shared" si="1026"/>
        <v>-60.958333333333343</v>
      </c>
      <c r="I270" s="132">
        <f t="shared" si="1026"/>
        <v>-61.541666666666679</v>
      </c>
      <c r="J270" s="132">
        <f t="shared" si="1026"/>
        <v>-62.125000000000007</v>
      </c>
      <c r="K270" s="132">
        <f t="shared" si="1026"/>
        <v>-62.708333333333343</v>
      </c>
      <c r="L270" s="132">
        <f t="shared" si="1026"/>
        <v>-63.291666666666679</v>
      </c>
      <c r="M270" s="132">
        <f t="shared" si="1026"/>
        <v>-63.875000000000007</v>
      </c>
      <c r="N270" s="132">
        <f t="shared" si="1026"/>
        <v>-64.458333333333343</v>
      </c>
      <c r="O270" s="132">
        <f t="shared" si="1026"/>
        <v>-65.041666666666671</v>
      </c>
      <c r="P270" s="132">
        <f t="shared" si="1026"/>
        <v>-65.625000000000014</v>
      </c>
      <c r="Q270" s="132">
        <f t="shared" si="1026"/>
        <v>-66.208333333333343</v>
      </c>
      <c r="R270" s="132">
        <f t="shared" si="1026"/>
        <v>-66.791666666666671</v>
      </c>
      <c r="S270" s="132">
        <f t="shared" si="1026"/>
        <v>-67.375000000000014</v>
      </c>
      <c r="T270" s="132">
        <f t="shared" si="1026"/>
        <v>-67.958333333333343</v>
      </c>
      <c r="U270" s="132">
        <f t="shared" si="1026"/>
        <v>-68.541666666666671</v>
      </c>
      <c r="V270" s="132">
        <f t="shared" si="1026"/>
        <v>-69.125000000000014</v>
      </c>
      <c r="W270" s="132">
        <f t="shared" si="1026"/>
        <v>-69.708333333333343</v>
      </c>
      <c r="X270" s="132">
        <f t="shared" si="1026"/>
        <v>-70.291666666666671</v>
      </c>
      <c r="Y270" s="132">
        <f t="shared" si="1026"/>
        <v>-70.875000000000014</v>
      </c>
      <c r="Z270" s="132">
        <f t="shared" si="1026"/>
        <v>-71.458333333333343</v>
      </c>
      <c r="AA270" s="132">
        <f t="shared" si="1026"/>
        <v>-72.041666666666671</v>
      </c>
      <c r="AB270" s="132">
        <f t="shared" si="1026"/>
        <v>-72.625000000000014</v>
      </c>
      <c r="AC270" s="132">
        <f t="shared" si="1026"/>
        <v>-73.208333333333343</v>
      </c>
      <c r="AD270" s="132">
        <f t="shared" si="1026"/>
        <v>-73.791666666666671</v>
      </c>
      <c r="AE270" s="132">
        <f t="shared" si="1026"/>
        <v>-74.375000000000014</v>
      </c>
      <c r="AF270" s="132">
        <f t="shared" si="1026"/>
        <v>-74.958333333333343</v>
      </c>
      <c r="AG270" s="132">
        <f t="shared" si="1026"/>
        <v>-75.541666666666671</v>
      </c>
      <c r="AH270" s="132">
        <f t="shared" si="1026"/>
        <v>-76.125000000000014</v>
      </c>
      <c r="AI270" s="132">
        <f t="shared" si="1026"/>
        <v>-76.708333333333343</v>
      </c>
      <c r="AJ270" s="132">
        <f t="shared" si="1026"/>
        <v>-77.291666666666671</v>
      </c>
      <c r="AK270" s="132">
        <f t="shared" si="1026"/>
        <v>-77.875000000000014</v>
      </c>
      <c r="AL270" s="132">
        <f t="shared" si="1026"/>
        <v>-78.458333333333343</v>
      </c>
      <c r="AM270" s="132">
        <f t="shared" si="1026"/>
        <v>-79.041666666666671</v>
      </c>
      <c r="AN270" s="123"/>
      <c r="AO270" s="83">
        <f>SUM(D270:O270)</f>
        <v>-718.66666666666663</v>
      </c>
      <c r="AP270" s="83">
        <f>SUM(P270:AA270)</f>
        <v>-826</v>
      </c>
      <c r="AQ270" s="83">
        <f>SUM(AB270:AM270)</f>
        <v>-910.00000000000011</v>
      </c>
    </row>
    <row r="271" spans="1:43" s="64" customFormat="1" ht="13.2" hidden="1">
      <c r="A271" s="147" t="s">
        <v>215</v>
      </c>
      <c r="B271" s="126" t="s">
        <v>218</v>
      </c>
      <c r="C271" s="82"/>
      <c r="D271" s="132">
        <f t="shared" ref="D271:AM271" si="1027">(C267+D267)/2*D269/12</f>
        <v>40.333333333333336</v>
      </c>
      <c r="E271" s="132">
        <f t="shared" si="1027"/>
        <v>67.666666666666671</v>
      </c>
      <c r="F271" s="132">
        <f t="shared" si="1027"/>
        <v>68.333333333333329</v>
      </c>
      <c r="G271" s="132">
        <f t="shared" si="1027"/>
        <v>69</v>
      </c>
      <c r="H271" s="132">
        <f t="shared" si="1027"/>
        <v>69.666666666666671</v>
      </c>
      <c r="I271" s="132">
        <f t="shared" si="1027"/>
        <v>70.333333333333329</v>
      </c>
      <c r="J271" s="132">
        <f t="shared" si="1027"/>
        <v>71</v>
      </c>
      <c r="K271" s="132">
        <f t="shared" si="1027"/>
        <v>71.666666666666671</v>
      </c>
      <c r="L271" s="132">
        <f t="shared" si="1027"/>
        <v>72.333333333333329</v>
      </c>
      <c r="M271" s="132">
        <f t="shared" si="1027"/>
        <v>73</v>
      </c>
      <c r="N271" s="132">
        <f t="shared" si="1027"/>
        <v>73.666666666666671</v>
      </c>
      <c r="O271" s="132">
        <f t="shared" si="1027"/>
        <v>74.333333333333329</v>
      </c>
      <c r="P271" s="132">
        <f t="shared" si="1027"/>
        <v>75</v>
      </c>
      <c r="Q271" s="132">
        <f t="shared" si="1027"/>
        <v>75.666666666666671</v>
      </c>
      <c r="R271" s="132">
        <f t="shared" si="1027"/>
        <v>76.333333333333329</v>
      </c>
      <c r="S271" s="132">
        <f t="shared" si="1027"/>
        <v>77</v>
      </c>
      <c r="T271" s="132">
        <f t="shared" si="1027"/>
        <v>77.666666666666671</v>
      </c>
      <c r="U271" s="132">
        <f t="shared" si="1027"/>
        <v>78.333333333333329</v>
      </c>
      <c r="V271" s="132">
        <f t="shared" si="1027"/>
        <v>79</v>
      </c>
      <c r="W271" s="132">
        <f t="shared" si="1027"/>
        <v>79.666666666666671</v>
      </c>
      <c r="X271" s="132">
        <f t="shared" si="1027"/>
        <v>80.333333333333329</v>
      </c>
      <c r="Y271" s="132">
        <f t="shared" si="1027"/>
        <v>81</v>
      </c>
      <c r="Z271" s="132">
        <f t="shared" si="1027"/>
        <v>81.666666666666671</v>
      </c>
      <c r="AA271" s="132">
        <f t="shared" si="1027"/>
        <v>82.333333333333329</v>
      </c>
      <c r="AB271" s="132">
        <f t="shared" si="1027"/>
        <v>83</v>
      </c>
      <c r="AC271" s="132">
        <f t="shared" si="1027"/>
        <v>83.666666666666671</v>
      </c>
      <c r="AD271" s="132">
        <f t="shared" si="1027"/>
        <v>84.333333333333329</v>
      </c>
      <c r="AE271" s="132">
        <f t="shared" si="1027"/>
        <v>85</v>
      </c>
      <c r="AF271" s="132">
        <f t="shared" si="1027"/>
        <v>85.666666666666671</v>
      </c>
      <c r="AG271" s="132">
        <f t="shared" si="1027"/>
        <v>86.333333333333329</v>
      </c>
      <c r="AH271" s="132">
        <f t="shared" si="1027"/>
        <v>87</v>
      </c>
      <c r="AI271" s="132">
        <f t="shared" si="1027"/>
        <v>87.666666666666671</v>
      </c>
      <c r="AJ271" s="132">
        <f t="shared" si="1027"/>
        <v>88.333333333333329</v>
      </c>
      <c r="AK271" s="132">
        <f t="shared" si="1027"/>
        <v>89</v>
      </c>
      <c r="AL271" s="132">
        <f t="shared" si="1027"/>
        <v>89.666666666666671</v>
      </c>
      <c r="AM271" s="132">
        <f t="shared" si="1027"/>
        <v>90.333333333333329</v>
      </c>
      <c r="AN271" s="123"/>
      <c r="AO271" s="83">
        <f>SUM(D271:O271)</f>
        <v>821.33333333333337</v>
      </c>
      <c r="AP271" s="83">
        <f>SUM(P271:AA271)</f>
        <v>944</v>
      </c>
      <c r="AQ271" s="83">
        <f>SUM(AB271:AM271)</f>
        <v>1040</v>
      </c>
    </row>
    <row r="272" spans="1:43" s="64" customFormat="1" ht="13.2" hidden="1">
      <c r="A272" s="147" t="s">
        <v>201</v>
      </c>
      <c r="B272" s="126" t="s">
        <v>218</v>
      </c>
      <c r="C272" s="82"/>
      <c r="D272" s="131">
        <f t="shared" ref="D272:AM272" si="1028">SUM(D270:D271)</f>
        <v>5.0416666666666643</v>
      </c>
      <c r="E272" s="131">
        <f t="shared" si="1028"/>
        <v>8.4583333333333286</v>
      </c>
      <c r="F272" s="131">
        <f t="shared" si="1028"/>
        <v>8.5416666666666501</v>
      </c>
      <c r="G272" s="131">
        <f t="shared" si="1028"/>
        <v>8.6249999999999929</v>
      </c>
      <c r="H272" s="131">
        <f t="shared" si="1028"/>
        <v>8.7083333333333286</v>
      </c>
      <c r="I272" s="131">
        <f t="shared" si="1028"/>
        <v>8.7916666666666501</v>
      </c>
      <c r="J272" s="131">
        <f t="shared" si="1028"/>
        <v>8.8749999999999929</v>
      </c>
      <c r="K272" s="131">
        <f t="shared" si="1028"/>
        <v>8.9583333333333286</v>
      </c>
      <c r="L272" s="131">
        <f t="shared" si="1028"/>
        <v>9.0416666666666501</v>
      </c>
      <c r="M272" s="131">
        <f t="shared" si="1028"/>
        <v>9.1249999999999929</v>
      </c>
      <c r="N272" s="131">
        <f t="shared" si="1028"/>
        <v>9.2083333333333286</v>
      </c>
      <c r="O272" s="131">
        <f t="shared" si="1028"/>
        <v>9.2916666666666572</v>
      </c>
      <c r="P272" s="131">
        <f t="shared" si="1028"/>
        <v>9.3749999999999858</v>
      </c>
      <c r="Q272" s="131">
        <f t="shared" si="1028"/>
        <v>9.4583333333333286</v>
      </c>
      <c r="R272" s="131">
        <f t="shared" si="1028"/>
        <v>9.5416666666666572</v>
      </c>
      <c r="S272" s="131">
        <f t="shared" si="1028"/>
        <v>9.6249999999999858</v>
      </c>
      <c r="T272" s="131">
        <f t="shared" si="1028"/>
        <v>9.7083333333333286</v>
      </c>
      <c r="U272" s="131">
        <f t="shared" si="1028"/>
        <v>9.7916666666666572</v>
      </c>
      <c r="V272" s="131">
        <f t="shared" si="1028"/>
        <v>9.8749999999999858</v>
      </c>
      <c r="W272" s="131">
        <f t="shared" si="1028"/>
        <v>9.9583333333333286</v>
      </c>
      <c r="X272" s="131">
        <f t="shared" si="1028"/>
        <v>10.041666666666657</v>
      </c>
      <c r="Y272" s="131">
        <f t="shared" si="1028"/>
        <v>10.124999999999986</v>
      </c>
      <c r="Z272" s="131">
        <f t="shared" si="1028"/>
        <v>10.208333333333329</v>
      </c>
      <c r="AA272" s="131">
        <f t="shared" si="1028"/>
        <v>10.291666666666657</v>
      </c>
      <c r="AB272" s="131">
        <f t="shared" si="1028"/>
        <v>10.374999999999986</v>
      </c>
      <c r="AC272" s="131">
        <f t="shared" si="1028"/>
        <v>10.458333333333329</v>
      </c>
      <c r="AD272" s="131">
        <f t="shared" si="1028"/>
        <v>10.541666666666657</v>
      </c>
      <c r="AE272" s="131">
        <f t="shared" si="1028"/>
        <v>10.624999999999986</v>
      </c>
      <c r="AF272" s="131">
        <f t="shared" si="1028"/>
        <v>10.708333333333329</v>
      </c>
      <c r="AG272" s="131">
        <f t="shared" si="1028"/>
        <v>10.791666666666657</v>
      </c>
      <c r="AH272" s="131">
        <f t="shared" si="1028"/>
        <v>10.874999999999986</v>
      </c>
      <c r="AI272" s="131">
        <f t="shared" si="1028"/>
        <v>10.958333333333329</v>
      </c>
      <c r="AJ272" s="131">
        <f t="shared" si="1028"/>
        <v>11.041666666666657</v>
      </c>
      <c r="AK272" s="131">
        <f t="shared" si="1028"/>
        <v>11.124999999999986</v>
      </c>
      <c r="AL272" s="131">
        <f t="shared" si="1028"/>
        <v>11.208333333333329</v>
      </c>
      <c r="AM272" s="131">
        <f t="shared" si="1028"/>
        <v>11.291666666666657</v>
      </c>
      <c r="AN272" s="123"/>
      <c r="AO272" s="83">
        <f>SUM(D272:O272)</f>
        <v>102.66666666666659</v>
      </c>
      <c r="AP272" s="83">
        <f>SUM(P272:AA272)</f>
        <v>117.99999999999989</v>
      </c>
      <c r="AQ272" s="83">
        <f>SUM(AB272:AM272)</f>
        <v>129.99999999999989</v>
      </c>
    </row>
    <row r="273" spans="1:43" hidden="1">
      <c r="A273" s="145" t="s">
        <v>208</v>
      </c>
    </row>
    <row r="274" spans="1:43" s="64" customFormat="1" ht="13.2" hidden="1">
      <c r="A274" s="147" t="s">
        <v>225</v>
      </c>
      <c r="B274" s="122" t="s">
        <v>158</v>
      </c>
      <c r="C274" s="125">
        <v>100</v>
      </c>
      <c r="D274" s="89">
        <f>C274+D276</f>
        <v>101</v>
      </c>
      <c r="E274" s="89">
        <f>D274+E276</f>
        <v>102</v>
      </c>
      <c r="F274" s="89">
        <f t="shared" ref="F274:AM274" si="1029">E274+F276</f>
        <v>103</v>
      </c>
      <c r="G274" s="89">
        <f t="shared" si="1029"/>
        <v>104</v>
      </c>
      <c r="H274" s="89">
        <f t="shared" si="1029"/>
        <v>105</v>
      </c>
      <c r="I274" s="89">
        <f t="shared" si="1029"/>
        <v>106</v>
      </c>
      <c r="J274" s="89">
        <f t="shared" si="1029"/>
        <v>107</v>
      </c>
      <c r="K274" s="89">
        <f t="shared" si="1029"/>
        <v>108</v>
      </c>
      <c r="L274" s="89">
        <f t="shared" si="1029"/>
        <v>109</v>
      </c>
      <c r="M274" s="89">
        <f t="shared" si="1029"/>
        <v>110</v>
      </c>
      <c r="N274" s="89">
        <f t="shared" si="1029"/>
        <v>111</v>
      </c>
      <c r="O274" s="89">
        <f t="shared" si="1029"/>
        <v>112</v>
      </c>
      <c r="P274" s="89">
        <f t="shared" si="1029"/>
        <v>113</v>
      </c>
      <c r="Q274" s="89">
        <f t="shared" si="1029"/>
        <v>114</v>
      </c>
      <c r="R274" s="89">
        <f t="shared" si="1029"/>
        <v>115</v>
      </c>
      <c r="S274" s="89">
        <f t="shared" si="1029"/>
        <v>116</v>
      </c>
      <c r="T274" s="89">
        <f t="shared" si="1029"/>
        <v>117</v>
      </c>
      <c r="U274" s="89">
        <f t="shared" si="1029"/>
        <v>118</v>
      </c>
      <c r="V274" s="89">
        <f t="shared" si="1029"/>
        <v>119</v>
      </c>
      <c r="W274" s="89">
        <f t="shared" si="1029"/>
        <v>120</v>
      </c>
      <c r="X274" s="89">
        <f t="shared" si="1029"/>
        <v>121</v>
      </c>
      <c r="Y274" s="89">
        <f t="shared" si="1029"/>
        <v>122</v>
      </c>
      <c r="Z274" s="89">
        <f t="shared" si="1029"/>
        <v>123</v>
      </c>
      <c r="AA274" s="89">
        <f t="shared" si="1029"/>
        <v>124</v>
      </c>
      <c r="AB274" s="89">
        <f t="shared" si="1029"/>
        <v>125</v>
      </c>
      <c r="AC274" s="89">
        <f t="shared" si="1029"/>
        <v>126</v>
      </c>
      <c r="AD274" s="89">
        <f t="shared" si="1029"/>
        <v>127</v>
      </c>
      <c r="AE274" s="89">
        <f t="shared" si="1029"/>
        <v>128</v>
      </c>
      <c r="AF274" s="89">
        <f t="shared" si="1029"/>
        <v>129</v>
      </c>
      <c r="AG274" s="89">
        <f t="shared" si="1029"/>
        <v>130</v>
      </c>
      <c r="AH274" s="89">
        <f t="shared" si="1029"/>
        <v>131</v>
      </c>
      <c r="AI274" s="89">
        <f t="shared" si="1029"/>
        <v>132</v>
      </c>
      <c r="AJ274" s="89">
        <f t="shared" si="1029"/>
        <v>133</v>
      </c>
      <c r="AK274" s="89">
        <f t="shared" si="1029"/>
        <v>134</v>
      </c>
      <c r="AL274" s="89">
        <f t="shared" si="1029"/>
        <v>135</v>
      </c>
      <c r="AM274" s="89">
        <f t="shared" si="1029"/>
        <v>136</v>
      </c>
      <c r="AN274" s="123"/>
      <c r="AO274" s="83">
        <f>O274</f>
        <v>112</v>
      </c>
      <c r="AP274" s="83">
        <f>AA274</f>
        <v>124</v>
      </c>
      <c r="AQ274" s="83">
        <f>AM274</f>
        <v>136</v>
      </c>
    </row>
    <row r="275" spans="1:43" s="64" customFormat="1" ht="13.2" hidden="1">
      <c r="A275" s="147" t="s">
        <v>222</v>
      </c>
      <c r="B275" s="122" t="s">
        <v>158</v>
      </c>
      <c r="C275" s="82"/>
      <c r="D275" s="133">
        <v>0.01</v>
      </c>
      <c r="E275" s="133">
        <v>0.01</v>
      </c>
      <c r="F275" s="133">
        <v>0.01</v>
      </c>
      <c r="G275" s="133">
        <v>0.01</v>
      </c>
      <c r="H275" s="133">
        <v>0.01</v>
      </c>
      <c r="I275" s="133">
        <v>0.01</v>
      </c>
      <c r="J275" s="133">
        <v>0.01</v>
      </c>
      <c r="K275" s="133">
        <v>0.01</v>
      </c>
      <c r="L275" s="133">
        <v>0.01</v>
      </c>
      <c r="M275" s="133">
        <v>0.01</v>
      </c>
      <c r="N275" s="133">
        <v>0.01</v>
      </c>
      <c r="O275" s="133">
        <v>0.01</v>
      </c>
      <c r="P275" s="133">
        <v>0.01</v>
      </c>
      <c r="Q275" s="133">
        <v>0.01</v>
      </c>
      <c r="R275" s="133">
        <v>0.01</v>
      </c>
      <c r="S275" s="133">
        <v>0.01</v>
      </c>
      <c r="T275" s="133">
        <v>0.01</v>
      </c>
      <c r="U275" s="133">
        <v>0.01</v>
      </c>
      <c r="V275" s="133">
        <v>0.01</v>
      </c>
      <c r="W275" s="133">
        <v>0.01</v>
      </c>
      <c r="X275" s="133">
        <v>0.01</v>
      </c>
      <c r="Y275" s="133">
        <v>0.01</v>
      </c>
      <c r="Z275" s="133">
        <v>0.01</v>
      </c>
      <c r="AA275" s="133">
        <v>0.01</v>
      </c>
      <c r="AB275" s="133">
        <v>0.01</v>
      </c>
      <c r="AC275" s="133">
        <v>0.01</v>
      </c>
      <c r="AD275" s="133">
        <v>0.01</v>
      </c>
      <c r="AE275" s="133">
        <v>0.01</v>
      </c>
      <c r="AF275" s="133">
        <v>0.01</v>
      </c>
      <c r="AG275" s="133">
        <v>0.01</v>
      </c>
      <c r="AH275" s="133">
        <v>0.01</v>
      </c>
      <c r="AI275" s="133">
        <v>0.01</v>
      </c>
      <c r="AJ275" s="133">
        <v>0.01</v>
      </c>
      <c r="AK275" s="133">
        <v>0.01</v>
      </c>
      <c r="AL275" s="133">
        <v>0.01</v>
      </c>
      <c r="AM275" s="133">
        <v>0.01</v>
      </c>
      <c r="AN275" s="123"/>
      <c r="AO275" s="83">
        <f>O275</f>
        <v>0.01</v>
      </c>
      <c r="AP275" s="83">
        <f>AA275</f>
        <v>0.01</v>
      </c>
      <c r="AQ275" s="83">
        <f>AM275</f>
        <v>0.01</v>
      </c>
    </row>
    <row r="276" spans="1:43" s="64" customFormat="1" ht="13.2" hidden="1">
      <c r="A276" s="147" t="s">
        <v>223</v>
      </c>
      <c r="B276" s="122" t="s">
        <v>158</v>
      </c>
      <c r="C276" s="82"/>
      <c r="D276" s="89">
        <f>INT(C274*D275)</f>
        <v>1</v>
      </c>
      <c r="E276" s="89">
        <f>INT(D274*E275)</f>
        <v>1</v>
      </c>
      <c r="F276" s="89">
        <f t="shared" ref="F276:AM276" si="1030">INT(E274*F275)</f>
        <v>1</v>
      </c>
      <c r="G276" s="89">
        <f t="shared" si="1030"/>
        <v>1</v>
      </c>
      <c r="H276" s="89">
        <f t="shared" si="1030"/>
        <v>1</v>
      </c>
      <c r="I276" s="89">
        <f t="shared" si="1030"/>
        <v>1</v>
      </c>
      <c r="J276" s="89">
        <f t="shared" si="1030"/>
        <v>1</v>
      </c>
      <c r="K276" s="89">
        <f t="shared" si="1030"/>
        <v>1</v>
      </c>
      <c r="L276" s="89">
        <f t="shared" si="1030"/>
        <v>1</v>
      </c>
      <c r="M276" s="89">
        <f t="shared" si="1030"/>
        <v>1</v>
      </c>
      <c r="N276" s="89">
        <f t="shared" si="1030"/>
        <v>1</v>
      </c>
      <c r="O276" s="89">
        <f t="shared" si="1030"/>
        <v>1</v>
      </c>
      <c r="P276" s="89">
        <f t="shared" si="1030"/>
        <v>1</v>
      </c>
      <c r="Q276" s="89">
        <f t="shared" si="1030"/>
        <v>1</v>
      </c>
      <c r="R276" s="89">
        <f t="shared" si="1030"/>
        <v>1</v>
      </c>
      <c r="S276" s="89">
        <f t="shared" si="1030"/>
        <v>1</v>
      </c>
      <c r="T276" s="89">
        <f t="shared" si="1030"/>
        <v>1</v>
      </c>
      <c r="U276" s="89">
        <f t="shared" si="1030"/>
        <v>1</v>
      </c>
      <c r="V276" s="89">
        <f t="shared" si="1030"/>
        <v>1</v>
      </c>
      <c r="W276" s="89">
        <f t="shared" si="1030"/>
        <v>1</v>
      </c>
      <c r="X276" s="89">
        <f t="shared" si="1030"/>
        <v>1</v>
      </c>
      <c r="Y276" s="89">
        <f t="shared" si="1030"/>
        <v>1</v>
      </c>
      <c r="Z276" s="89">
        <f t="shared" si="1030"/>
        <v>1</v>
      </c>
      <c r="AA276" s="89">
        <f t="shared" si="1030"/>
        <v>1</v>
      </c>
      <c r="AB276" s="89">
        <f t="shared" si="1030"/>
        <v>1</v>
      </c>
      <c r="AC276" s="89">
        <f t="shared" si="1030"/>
        <v>1</v>
      </c>
      <c r="AD276" s="89">
        <f t="shared" si="1030"/>
        <v>1</v>
      </c>
      <c r="AE276" s="89">
        <f t="shared" si="1030"/>
        <v>1</v>
      </c>
      <c r="AF276" s="89">
        <f t="shared" si="1030"/>
        <v>1</v>
      </c>
      <c r="AG276" s="89">
        <f t="shared" si="1030"/>
        <v>1</v>
      </c>
      <c r="AH276" s="89">
        <f t="shared" si="1030"/>
        <v>1</v>
      </c>
      <c r="AI276" s="89">
        <f t="shared" si="1030"/>
        <v>1</v>
      </c>
      <c r="AJ276" s="89">
        <f t="shared" si="1030"/>
        <v>1</v>
      </c>
      <c r="AK276" s="89">
        <f t="shared" si="1030"/>
        <v>1</v>
      </c>
      <c r="AL276" s="89">
        <f t="shared" si="1030"/>
        <v>1</v>
      </c>
      <c r="AM276" s="89">
        <f t="shared" si="1030"/>
        <v>1</v>
      </c>
      <c r="AN276" s="123"/>
      <c r="AO276" s="83">
        <f>SUM(D276:O276)</f>
        <v>12</v>
      </c>
      <c r="AP276" s="83">
        <f>SUM(P276:AA276)</f>
        <v>12</v>
      </c>
      <c r="AQ276" s="83">
        <f>SUM(AB276:AM276)</f>
        <v>12</v>
      </c>
    </row>
    <row r="277" spans="1:43" s="64" customFormat="1" ht="13.2" hidden="1">
      <c r="A277" s="147" t="s">
        <v>224</v>
      </c>
      <c r="B277" s="126" t="s">
        <v>220</v>
      </c>
      <c r="C277" s="82"/>
      <c r="D277" s="125">
        <v>50</v>
      </c>
      <c r="E277" s="125">
        <v>50</v>
      </c>
      <c r="F277" s="125">
        <v>50</v>
      </c>
      <c r="G277" s="125">
        <v>50</v>
      </c>
      <c r="H277" s="125">
        <v>50</v>
      </c>
      <c r="I277" s="125">
        <v>50</v>
      </c>
      <c r="J277" s="125">
        <v>50</v>
      </c>
      <c r="K277" s="125">
        <v>50</v>
      </c>
      <c r="L277" s="125">
        <v>50</v>
      </c>
      <c r="M277" s="125">
        <v>50</v>
      </c>
      <c r="N277" s="125">
        <v>50</v>
      </c>
      <c r="O277" s="125">
        <v>50</v>
      </c>
      <c r="P277" s="125">
        <v>50</v>
      </c>
      <c r="Q277" s="125">
        <v>50</v>
      </c>
      <c r="R277" s="125">
        <v>50</v>
      </c>
      <c r="S277" s="125">
        <v>50</v>
      </c>
      <c r="T277" s="125">
        <v>50</v>
      </c>
      <c r="U277" s="125">
        <v>50</v>
      </c>
      <c r="V277" s="125">
        <v>50</v>
      </c>
      <c r="W277" s="125">
        <v>50</v>
      </c>
      <c r="X277" s="125">
        <v>50</v>
      </c>
      <c r="Y277" s="125">
        <v>50</v>
      </c>
      <c r="Z277" s="125">
        <v>50</v>
      </c>
      <c r="AA277" s="125">
        <v>50</v>
      </c>
      <c r="AB277" s="125">
        <v>50</v>
      </c>
      <c r="AC277" s="125">
        <v>50</v>
      </c>
      <c r="AD277" s="125">
        <v>50</v>
      </c>
      <c r="AE277" s="125">
        <v>50</v>
      </c>
      <c r="AF277" s="125">
        <v>50</v>
      </c>
      <c r="AG277" s="125">
        <v>50</v>
      </c>
      <c r="AH277" s="125">
        <v>50</v>
      </c>
      <c r="AI277" s="125">
        <v>50</v>
      </c>
      <c r="AJ277" s="125">
        <v>50</v>
      </c>
      <c r="AK277" s="125">
        <v>50</v>
      </c>
      <c r="AL277" s="125">
        <v>50</v>
      </c>
      <c r="AM277" s="125">
        <v>50</v>
      </c>
      <c r="AN277" s="123"/>
      <c r="AO277" s="83">
        <f>AVERAGE(D277:O277)</f>
        <v>50</v>
      </c>
      <c r="AP277" s="83">
        <f>AVERAGE(P277:AA277)</f>
        <v>50</v>
      </c>
      <c r="AQ277" s="83">
        <f>AVERAGE(AB277:AM277)</f>
        <v>50</v>
      </c>
    </row>
    <row r="278" spans="1:43" s="86" customFormat="1" ht="13.2" hidden="1">
      <c r="A278" s="147" t="s">
        <v>213</v>
      </c>
      <c r="B278" s="126" t="s">
        <v>220</v>
      </c>
      <c r="C278" s="125">
        <v>1000</v>
      </c>
      <c r="D278" s="132">
        <f>D274*D277</f>
        <v>5050</v>
      </c>
      <c r="E278" s="132">
        <f t="shared" ref="E278:AM278" si="1031">E274*E277</f>
        <v>5100</v>
      </c>
      <c r="F278" s="132">
        <f t="shared" si="1031"/>
        <v>5150</v>
      </c>
      <c r="G278" s="132">
        <f t="shared" si="1031"/>
        <v>5200</v>
      </c>
      <c r="H278" s="132">
        <f t="shared" si="1031"/>
        <v>5250</v>
      </c>
      <c r="I278" s="132">
        <f t="shared" si="1031"/>
        <v>5300</v>
      </c>
      <c r="J278" s="132">
        <f t="shared" si="1031"/>
        <v>5350</v>
      </c>
      <c r="K278" s="132">
        <f t="shared" si="1031"/>
        <v>5400</v>
      </c>
      <c r="L278" s="132">
        <f t="shared" si="1031"/>
        <v>5450</v>
      </c>
      <c r="M278" s="132">
        <f t="shared" si="1031"/>
        <v>5500</v>
      </c>
      <c r="N278" s="132">
        <f t="shared" si="1031"/>
        <v>5550</v>
      </c>
      <c r="O278" s="132">
        <f t="shared" si="1031"/>
        <v>5600</v>
      </c>
      <c r="P278" s="132">
        <f t="shared" si="1031"/>
        <v>5650</v>
      </c>
      <c r="Q278" s="132">
        <f t="shared" si="1031"/>
        <v>5700</v>
      </c>
      <c r="R278" s="132">
        <f t="shared" si="1031"/>
        <v>5750</v>
      </c>
      <c r="S278" s="132">
        <f t="shared" si="1031"/>
        <v>5800</v>
      </c>
      <c r="T278" s="132">
        <f t="shared" si="1031"/>
        <v>5850</v>
      </c>
      <c r="U278" s="132">
        <f t="shared" si="1031"/>
        <v>5900</v>
      </c>
      <c r="V278" s="132">
        <f t="shared" si="1031"/>
        <v>5950</v>
      </c>
      <c r="W278" s="132">
        <f t="shared" si="1031"/>
        <v>6000</v>
      </c>
      <c r="X278" s="132">
        <f t="shared" si="1031"/>
        <v>6050</v>
      </c>
      <c r="Y278" s="132">
        <f t="shared" si="1031"/>
        <v>6100</v>
      </c>
      <c r="Z278" s="132">
        <f t="shared" si="1031"/>
        <v>6150</v>
      </c>
      <c r="AA278" s="132">
        <f t="shared" si="1031"/>
        <v>6200</v>
      </c>
      <c r="AB278" s="132">
        <f t="shared" si="1031"/>
        <v>6250</v>
      </c>
      <c r="AC278" s="132">
        <f t="shared" si="1031"/>
        <v>6300</v>
      </c>
      <c r="AD278" s="132">
        <f t="shared" si="1031"/>
        <v>6350</v>
      </c>
      <c r="AE278" s="132">
        <f t="shared" si="1031"/>
        <v>6400</v>
      </c>
      <c r="AF278" s="132">
        <f t="shared" si="1031"/>
        <v>6450</v>
      </c>
      <c r="AG278" s="132">
        <f t="shared" si="1031"/>
        <v>6500</v>
      </c>
      <c r="AH278" s="132">
        <f t="shared" si="1031"/>
        <v>6550</v>
      </c>
      <c r="AI278" s="132">
        <f t="shared" si="1031"/>
        <v>6600</v>
      </c>
      <c r="AJ278" s="132">
        <f t="shared" si="1031"/>
        <v>6650</v>
      </c>
      <c r="AK278" s="132">
        <f t="shared" si="1031"/>
        <v>6700</v>
      </c>
      <c r="AL278" s="132">
        <f t="shared" si="1031"/>
        <v>6750</v>
      </c>
      <c r="AM278" s="132">
        <f t="shared" si="1031"/>
        <v>6800</v>
      </c>
      <c r="AN278" s="84"/>
      <c r="AO278" s="83">
        <f>O278</f>
        <v>5600</v>
      </c>
      <c r="AP278" s="83">
        <f>AA278</f>
        <v>6200</v>
      </c>
      <c r="AQ278" s="83">
        <f>AM278</f>
        <v>6800</v>
      </c>
    </row>
    <row r="279" spans="1:43" s="64" customFormat="1" ht="13.2" hidden="1">
      <c r="A279" s="147" t="s">
        <v>170</v>
      </c>
      <c r="B279" s="126" t="s">
        <v>168</v>
      </c>
      <c r="C279" s="82"/>
      <c r="D279" s="133">
        <v>0.14000000000000001</v>
      </c>
      <c r="E279" s="133">
        <v>0.14000000000000001</v>
      </c>
      <c r="F279" s="133">
        <v>0.14000000000000001</v>
      </c>
      <c r="G279" s="133">
        <v>0.14000000000000001</v>
      </c>
      <c r="H279" s="133">
        <v>0.14000000000000001</v>
      </c>
      <c r="I279" s="133">
        <v>0.14000000000000001</v>
      </c>
      <c r="J279" s="133">
        <v>0.14000000000000001</v>
      </c>
      <c r="K279" s="133">
        <v>0.14000000000000001</v>
      </c>
      <c r="L279" s="133">
        <v>0.14000000000000001</v>
      </c>
      <c r="M279" s="133">
        <v>0.14000000000000001</v>
      </c>
      <c r="N279" s="133">
        <v>0.14000000000000001</v>
      </c>
      <c r="O279" s="133">
        <v>0.14000000000000001</v>
      </c>
      <c r="P279" s="133">
        <v>0.14000000000000001</v>
      </c>
      <c r="Q279" s="133">
        <v>0.14000000000000001</v>
      </c>
      <c r="R279" s="133">
        <v>0.14000000000000001</v>
      </c>
      <c r="S279" s="133">
        <v>0.14000000000000001</v>
      </c>
      <c r="T279" s="133">
        <v>0.14000000000000001</v>
      </c>
      <c r="U279" s="133">
        <v>0.14000000000000001</v>
      </c>
      <c r="V279" s="133">
        <v>0.14000000000000001</v>
      </c>
      <c r="W279" s="133">
        <v>0.14000000000000001</v>
      </c>
      <c r="X279" s="133">
        <v>0.14000000000000001</v>
      </c>
      <c r="Y279" s="133">
        <v>0.14000000000000001</v>
      </c>
      <c r="Z279" s="133">
        <v>0.14000000000000001</v>
      </c>
      <c r="AA279" s="133">
        <v>0.14000000000000001</v>
      </c>
      <c r="AB279" s="133">
        <v>0.14000000000000001</v>
      </c>
      <c r="AC279" s="133">
        <v>0.14000000000000001</v>
      </c>
      <c r="AD279" s="133">
        <v>0.14000000000000001</v>
      </c>
      <c r="AE279" s="133">
        <v>0.14000000000000001</v>
      </c>
      <c r="AF279" s="133">
        <v>0.14000000000000001</v>
      </c>
      <c r="AG279" s="133">
        <v>0.14000000000000001</v>
      </c>
      <c r="AH279" s="133">
        <v>0.14000000000000001</v>
      </c>
      <c r="AI279" s="133">
        <v>0.14000000000000001</v>
      </c>
      <c r="AJ279" s="133">
        <v>0.14000000000000001</v>
      </c>
      <c r="AK279" s="133">
        <v>0.14000000000000001</v>
      </c>
      <c r="AL279" s="133">
        <v>0.14000000000000001</v>
      </c>
      <c r="AM279" s="133">
        <v>0.14000000000000001</v>
      </c>
      <c r="AN279" s="123"/>
      <c r="AO279" s="135">
        <f>AVERAGE(D279:O279)</f>
        <v>0.14000000000000004</v>
      </c>
      <c r="AP279" s="135">
        <f>AVERAGE(P279:AA279)</f>
        <v>0.14000000000000004</v>
      </c>
      <c r="AQ279" s="135">
        <f>AVERAGE(AB279:AM279)</f>
        <v>0.14000000000000004</v>
      </c>
    </row>
    <row r="280" spans="1:43" s="64" customFormat="1" ht="13.2" hidden="1">
      <c r="A280" s="147" t="s">
        <v>171</v>
      </c>
      <c r="B280" s="126" t="s">
        <v>168</v>
      </c>
      <c r="C280" s="82"/>
      <c r="D280" s="133">
        <v>0.16</v>
      </c>
      <c r="E280" s="133">
        <v>0.16</v>
      </c>
      <c r="F280" s="133">
        <v>0.16</v>
      </c>
      <c r="G280" s="133">
        <v>0.16</v>
      </c>
      <c r="H280" s="133">
        <v>0.16</v>
      </c>
      <c r="I280" s="133">
        <v>0.16</v>
      </c>
      <c r="J280" s="133">
        <v>0.16</v>
      </c>
      <c r="K280" s="133">
        <v>0.16</v>
      </c>
      <c r="L280" s="133">
        <v>0.16</v>
      </c>
      <c r="M280" s="133">
        <v>0.16</v>
      </c>
      <c r="N280" s="133">
        <v>0.16</v>
      </c>
      <c r="O280" s="133">
        <v>0.16</v>
      </c>
      <c r="P280" s="133">
        <v>0.16</v>
      </c>
      <c r="Q280" s="133">
        <v>0.16</v>
      </c>
      <c r="R280" s="133">
        <v>0.16</v>
      </c>
      <c r="S280" s="133">
        <v>0.16</v>
      </c>
      <c r="T280" s="133">
        <v>0.16</v>
      </c>
      <c r="U280" s="133">
        <v>0.16</v>
      </c>
      <c r="V280" s="133">
        <v>0.16</v>
      </c>
      <c r="W280" s="133">
        <v>0.16</v>
      </c>
      <c r="X280" s="133">
        <v>0.16</v>
      </c>
      <c r="Y280" s="133">
        <v>0.16</v>
      </c>
      <c r="Z280" s="133">
        <v>0.16</v>
      </c>
      <c r="AA280" s="133">
        <v>0.16</v>
      </c>
      <c r="AB280" s="133">
        <v>0.16</v>
      </c>
      <c r="AC280" s="133">
        <v>0.16</v>
      </c>
      <c r="AD280" s="133">
        <v>0.16</v>
      </c>
      <c r="AE280" s="133">
        <v>0.16</v>
      </c>
      <c r="AF280" s="133">
        <v>0.16</v>
      </c>
      <c r="AG280" s="133">
        <v>0.16</v>
      </c>
      <c r="AH280" s="133">
        <v>0.16</v>
      </c>
      <c r="AI280" s="133">
        <v>0.16</v>
      </c>
      <c r="AJ280" s="133">
        <v>0.16</v>
      </c>
      <c r="AK280" s="133">
        <v>0.16</v>
      </c>
      <c r="AL280" s="133">
        <v>0.16</v>
      </c>
      <c r="AM280" s="133">
        <v>0.16</v>
      </c>
      <c r="AN280" s="123"/>
      <c r="AO280" s="135">
        <f>AVERAGE(D280:O280)</f>
        <v>0.15999999999999998</v>
      </c>
      <c r="AP280" s="135">
        <f>AVERAGE(P280:AA280)</f>
        <v>0.15999999999999998</v>
      </c>
      <c r="AQ280" s="135">
        <f>AVERAGE(AB280:AM280)</f>
        <v>0.15999999999999998</v>
      </c>
    </row>
    <row r="281" spans="1:43" s="64" customFormat="1" ht="13.2" hidden="1">
      <c r="A281" s="147" t="s">
        <v>214</v>
      </c>
      <c r="B281" s="126" t="s">
        <v>220</v>
      </c>
      <c r="C281" s="82"/>
      <c r="D281" s="132">
        <f t="shared" ref="D281:AM281" si="1032">-(C278+D278)/2*D279/12</f>
        <v>-35.291666666666671</v>
      </c>
      <c r="E281" s="132">
        <f t="shared" si="1032"/>
        <v>-59.208333333333343</v>
      </c>
      <c r="F281" s="132">
        <f t="shared" si="1032"/>
        <v>-59.791666666666679</v>
      </c>
      <c r="G281" s="132">
        <f t="shared" si="1032"/>
        <v>-60.375000000000007</v>
      </c>
      <c r="H281" s="132">
        <f t="shared" si="1032"/>
        <v>-60.958333333333343</v>
      </c>
      <c r="I281" s="132">
        <f t="shared" si="1032"/>
        <v>-61.541666666666679</v>
      </c>
      <c r="J281" s="132">
        <f t="shared" si="1032"/>
        <v>-62.125000000000007</v>
      </c>
      <c r="K281" s="132">
        <f t="shared" si="1032"/>
        <v>-62.708333333333343</v>
      </c>
      <c r="L281" s="132">
        <f t="shared" si="1032"/>
        <v>-63.291666666666679</v>
      </c>
      <c r="M281" s="132">
        <f t="shared" si="1032"/>
        <v>-63.875000000000007</v>
      </c>
      <c r="N281" s="132">
        <f t="shared" si="1032"/>
        <v>-64.458333333333343</v>
      </c>
      <c r="O281" s="132">
        <f t="shared" si="1032"/>
        <v>-65.041666666666671</v>
      </c>
      <c r="P281" s="132">
        <f t="shared" si="1032"/>
        <v>-65.625000000000014</v>
      </c>
      <c r="Q281" s="132">
        <f t="shared" si="1032"/>
        <v>-66.208333333333343</v>
      </c>
      <c r="R281" s="132">
        <f t="shared" si="1032"/>
        <v>-66.791666666666671</v>
      </c>
      <c r="S281" s="132">
        <f t="shared" si="1032"/>
        <v>-67.375000000000014</v>
      </c>
      <c r="T281" s="132">
        <f t="shared" si="1032"/>
        <v>-67.958333333333343</v>
      </c>
      <c r="U281" s="132">
        <f t="shared" si="1032"/>
        <v>-68.541666666666671</v>
      </c>
      <c r="V281" s="132">
        <f t="shared" si="1032"/>
        <v>-69.125000000000014</v>
      </c>
      <c r="W281" s="132">
        <f t="shared" si="1032"/>
        <v>-69.708333333333343</v>
      </c>
      <c r="X281" s="132">
        <f t="shared" si="1032"/>
        <v>-70.291666666666671</v>
      </c>
      <c r="Y281" s="132">
        <f t="shared" si="1032"/>
        <v>-70.875000000000014</v>
      </c>
      <c r="Z281" s="132">
        <f t="shared" si="1032"/>
        <v>-71.458333333333343</v>
      </c>
      <c r="AA281" s="132">
        <f t="shared" si="1032"/>
        <v>-72.041666666666671</v>
      </c>
      <c r="AB281" s="132">
        <f t="shared" si="1032"/>
        <v>-72.625000000000014</v>
      </c>
      <c r="AC281" s="132">
        <f t="shared" si="1032"/>
        <v>-73.208333333333343</v>
      </c>
      <c r="AD281" s="132">
        <f t="shared" si="1032"/>
        <v>-73.791666666666671</v>
      </c>
      <c r="AE281" s="132">
        <f t="shared" si="1032"/>
        <v>-74.375000000000014</v>
      </c>
      <c r="AF281" s="132">
        <f t="shared" si="1032"/>
        <v>-74.958333333333343</v>
      </c>
      <c r="AG281" s="132">
        <f t="shared" si="1032"/>
        <v>-75.541666666666671</v>
      </c>
      <c r="AH281" s="132">
        <f t="shared" si="1032"/>
        <v>-76.125000000000014</v>
      </c>
      <c r="AI281" s="132">
        <f t="shared" si="1032"/>
        <v>-76.708333333333343</v>
      </c>
      <c r="AJ281" s="132">
        <f t="shared" si="1032"/>
        <v>-77.291666666666671</v>
      </c>
      <c r="AK281" s="132">
        <f t="shared" si="1032"/>
        <v>-77.875000000000014</v>
      </c>
      <c r="AL281" s="132">
        <f t="shared" si="1032"/>
        <v>-78.458333333333343</v>
      </c>
      <c r="AM281" s="132">
        <f t="shared" si="1032"/>
        <v>-79.041666666666671</v>
      </c>
      <c r="AN281" s="123"/>
      <c r="AO281" s="83">
        <f>SUM(D281:O281)</f>
        <v>-718.66666666666663</v>
      </c>
      <c r="AP281" s="83">
        <f>SUM(P281:AA281)</f>
        <v>-826</v>
      </c>
      <c r="AQ281" s="83">
        <f>SUM(AB281:AM281)</f>
        <v>-910.00000000000011</v>
      </c>
    </row>
    <row r="282" spans="1:43" s="64" customFormat="1" ht="13.2" hidden="1">
      <c r="A282" s="147" t="s">
        <v>215</v>
      </c>
      <c r="B282" s="126" t="s">
        <v>220</v>
      </c>
      <c r="C282" s="82"/>
      <c r="D282" s="132">
        <f t="shared" ref="D282:AM282" si="1033">(C278+D278)/2*D280/12</f>
        <v>40.333333333333336</v>
      </c>
      <c r="E282" s="132">
        <f t="shared" si="1033"/>
        <v>67.666666666666671</v>
      </c>
      <c r="F282" s="132">
        <f t="shared" si="1033"/>
        <v>68.333333333333329</v>
      </c>
      <c r="G282" s="132">
        <f t="shared" si="1033"/>
        <v>69</v>
      </c>
      <c r="H282" s="132">
        <f t="shared" si="1033"/>
        <v>69.666666666666671</v>
      </c>
      <c r="I282" s="132">
        <f t="shared" si="1033"/>
        <v>70.333333333333329</v>
      </c>
      <c r="J282" s="132">
        <f t="shared" si="1033"/>
        <v>71</v>
      </c>
      <c r="K282" s="132">
        <f t="shared" si="1033"/>
        <v>71.666666666666671</v>
      </c>
      <c r="L282" s="132">
        <f t="shared" si="1033"/>
        <v>72.333333333333329</v>
      </c>
      <c r="M282" s="132">
        <f t="shared" si="1033"/>
        <v>73</v>
      </c>
      <c r="N282" s="132">
        <f t="shared" si="1033"/>
        <v>73.666666666666671</v>
      </c>
      <c r="O282" s="132">
        <f t="shared" si="1033"/>
        <v>74.333333333333329</v>
      </c>
      <c r="P282" s="132">
        <f t="shared" si="1033"/>
        <v>75</v>
      </c>
      <c r="Q282" s="132">
        <f t="shared" si="1033"/>
        <v>75.666666666666671</v>
      </c>
      <c r="R282" s="132">
        <f t="shared" si="1033"/>
        <v>76.333333333333329</v>
      </c>
      <c r="S282" s="132">
        <f t="shared" si="1033"/>
        <v>77</v>
      </c>
      <c r="T282" s="132">
        <f t="shared" si="1033"/>
        <v>77.666666666666671</v>
      </c>
      <c r="U282" s="132">
        <f t="shared" si="1033"/>
        <v>78.333333333333329</v>
      </c>
      <c r="V282" s="132">
        <f t="shared" si="1033"/>
        <v>79</v>
      </c>
      <c r="W282" s="132">
        <f t="shared" si="1033"/>
        <v>79.666666666666671</v>
      </c>
      <c r="X282" s="132">
        <f t="shared" si="1033"/>
        <v>80.333333333333329</v>
      </c>
      <c r="Y282" s="132">
        <f t="shared" si="1033"/>
        <v>81</v>
      </c>
      <c r="Z282" s="132">
        <f t="shared" si="1033"/>
        <v>81.666666666666671</v>
      </c>
      <c r="AA282" s="132">
        <f t="shared" si="1033"/>
        <v>82.333333333333329</v>
      </c>
      <c r="AB282" s="132">
        <f t="shared" si="1033"/>
        <v>83</v>
      </c>
      <c r="AC282" s="132">
        <f t="shared" si="1033"/>
        <v>83.666666666666671</v>
      </c>
      <c r="AD282" s="132">
        <f t="shared" si="1033"/>
        <v>84.333333333333329</v>
      </c>
      <c r="AE282" s="132">
        <f t="shared" si="1033"/>
        <v>85</v>
      </c>
      <c r="AF282" s="132">
        <f t="shared" si="1033"/>
        <v>85.666666666666671</v>
      </c>
      <c r="AG282" s="132">
        <f t="shared" si="1033"/>
        <v>86.333333333333329</v>
      </c>
      <c r="AH282" s="132">
        <f t="shared" si="1033"/>
        <v>87</v>
      </c>
      <c r="AI282" s="132">
        <f t="shared" si="1033"/>
        <v>87.666666666666671</v>
      </c>
      <c r="AJ282" s="132">
        <f t="shared" si="1033"/>
        <v>88.333333333333329</v>
      </c>
      <c r="AK282" s="132">
        <f t="shared" si="1033"/>
        <v>89</v>
      </c>
      <c r="AL282" s="132">
        <f t="shared" si="1033"/>
        <v>89.666666666666671</v>
      </c>
      <c r="AM282" s="132">
        <f t="shared" si="1033"/>
        <v>90.333333333333329</v>
      </c>
      <c r="AN282" s="123"/>
      <c r="AO282" s="83">
        <f>SUM(D282:O282)</f>
        <v>821.33333333333337</v>
      </c>
      <c r="AP282" s="83">
        <f>SUM(P282:AA282)</f>
        <v>944</v>
      </c>
      <c r="AQ282" s="83">
        <f>SUM(AB282:AM282)</f>
        <v>1040</v>
      </c>
    </row>
    <row r="283" spans="1:43" s="64" customFormat="1" ht="13.2" hidden="1">
      <c r="A283" s="147" t="s">
        <v>201</v>
      </c>
      <c r="B283" s="126" t="s">
        <v>220</v>
      </c>
      <c r="C283" s="82"/>
      <c r="D283" s="131">
        <f t="shared" ref="D283:AM283" si="1034">SUM(D281:D282)</f>
        <v>5.0416666666666643</v>
      </c>
      <c r="E283" s="131">
        <f t="shared" si="1034"/>
        <v>8.4583333333333286</v>
      </c>
      <c r="F283" s="131">
        <f t="shared" si="1034"/>
        <v>8.5416666666666501</v>
      </c>
      <c r="G283" s="131">
        <f t="shared" si="1034"/>
        <v>8.6249999999999929</v>
      </c>
      <c r="H283" s="131">
        <f t="shared" si="1034"/>
        <v>8.7083333333333286</v>
      </c>
      <c r="I283" s="131">
        <f t="shared" si="1034"/>
        <v>8.7916666666666501</v>
      </c>
      <c r="J283" s="131">
        <f t="shared" si="1034"/>
        <v>8.8749999999999929</v>
      </c>
      <c r="K283" s="131">
        <f t="shared" si="1034"/>
        <v>8.9583333333333286</v>
      </c>
      <c r="L283" s="131">
        <f t="shared" si="1034"/>
        <v>9.0416666666666501</v>
      </c>
      <c r="M283" s="131">
        <f t="shared" si="1034"/>
        <v>9.1249999999999929</v>
      </c>
      <c r="N283" s="131">
        <f t="shared" si="1034"/>
        <v>9.2083333333333286</v>
      </c>
      <c r="O283" s="131">
        <f t="shared" si="1034"/>
        <v>9.2916666666666572</v>
      </c>
      <c r="P283" s="131">
        <f t="shared" si="1034"/>
        <v>9.3749999999999858</v>
      </c>
      <c r="Q283" s="131">
        <f t="shared" si="1034"/>
        <v>9.4583333333333286</v>
      </c>
      <c r="R283" s="131">
        <f t="shared" si="1034"/>
        <v>9.5416666666666572</v>
      </c>
      <c r="S283" s="131">
        <f t="shared" si="1034"/>
        <v>9.6249999999999858</v>
      </c>
      <c r="T283" s="131">
        <f t="shared" si="1034"/>
        <v>9.7083333333333286</v>
      </c>
      <c r="U283" s="131">
        <f t="shared" si="1034"/>
        <v>9.7916666666666572</v>
      </c>
      <c r="V283" s="131">
        <f t="shared" si="1034"/>
        <v>9.8749999999999858</v>
      </c>
      <c r="W283" s="131">
        <f t="shared" si="1034"/>
        <v>9.9583333333333286</v>
      </c>
      <c r="X283" s="131">
        <f t="shared" si="1034"/>
        <v>10.041666666666657</v>
      </c>
      <c r="Y283" s="131">
        <f t="shared" si="1034"/>
        <v>10.124999999999986</v>
      </c>
      <c r="Z283" s="131">
        <f t="shared" si="1034"/>
        <v>10.208333333333329</v>
      </c>
      <c r="AA283" s="131">
        <f t="shared" si="1034"/>
        <v>10.291666666666657</v>
      </c>
      <c r="AB283" s="131">
        <f t="shared" si="1034"/>
        <v>10.374999999999986</v>
      </c>
      <c r="AC283" s="131">
        <f t="shared" si="1034"/>
        <v>10.458333333333329</v>
      </c>
      <c r="AD283" s="131">
        <f t="shared" si="1034"/>
        <v>10.541666666666657</v>
      </c>
      <c r="AE283" s="131">
        <f t="shared" si="1034"/>
        <v>10.624999999999986</v>
      </c>
      <c r="AF283" s="131">
        <f t="shared" si="1034"/>
        <v>10.708333333333329</v>
      </c>
      <c r="AG283" s="131">
        <f t="shared" si="1034"/>
        <v>10.791666666666657</v>
      </c>
      <c r="AH283" s="131">
        <f t="shared" si="1034"/>
        <v>10.874999999999986</v>
      </c>
      <c r="AI283" s="131">
        <f t="shared" si="1034"/>
        <v>10.958333333333329</v>
      </c>
      <c r="AJ283" s="131">
        <f t="shared" si="1034"/>
        <v>11.041666666666657</v>
      </c>
      <c r="AK283" s="131">
        <f t="shared" si="1034"/>
        <v>11.124999999999986</v>
      </c>
      <c r="AL283" s="131">
        <f t="shared" si="1034"/>
        <v>11.208333333333329</v>
      </c>
      <c r="AM283" s="131">
        <f t="shared" si="1034"/>
        <v>11.291666666666657</v>
      </c>
      <c r="AN283" s="123"/>
      <c r="AO283" s="83">
        <f>SUM(D283:O283)</f>
        <v>102.66666666666659</v>
      </c>
      <c r="AP283" s="83">
        <f>SUM(P283:AA283)</f>
        <v>117.99999999999989</v>
      </c>
      <c r="AQ283" s="83">
        <f>SUM(AB283:AM283)</f>
        <v>129.99999999999989</v>
      </c>
    </row>
    <row r="284" spans="1:43" hidden="1">
      <c r="A284" s="145" t="s">
        <v>184</v>
      </c>
    </row>
    <row r="285" spans="1:43" s="64" customFormat="1" ht="13.2" hidden="1">
      <c r="A285" s="147" t="s">
        <v>225</v>
      </c>
      <c r="B285" s="122" t="s">
        <v>158</v>
      </c>
      <c r="C285" s="125">
        <v>100</v>
      </c>
      <c r="D285" s="89">
        <f>C285+D287</f>
        <v>101</v>
      </c>
      <c r="E285" s="89">
        <f>D285+E287</f>
        <v>102</v>
      </c>
      <c r="F285" s="89">
        <f t="shared" ref="F285:AM285" si="1035">E285+F287</f>
        <v>103</v>
      </c>
      <c r="G285" s="89">
        <f t="shared" si="1035"/>
        <v>104</v>
      </c>
      <c r="H285" s="89">
        <f t="shared" si="1035"/>
        <v>105</v>
      </c>
      <c r="I285" s="89">
        <f t="shared" si="1035"/>
        <v>106</v>
      </c>
      <c r="J285" s="89">
        <f t="shared" si="1035"/>
        <v>107</v>
      </c>
      <c r="K285" s="89">
        <f t="shared" si="1035"/>
        <v>108</v>
      </c>
      <c r="L285" s="89">
        <f t="shared" si="1035"/>
        <v>109</v>
      </c>
      <c r="M285" s="89">
        <f t="shared" si="1035"/>
        <v>110</v>
      </c>
      <c r="N285" s="89">
        <f t="shared" si="1035"/>
        <v>111</v>
      </c>
      <c r="O285" s="89">
        <f t="shared" si="1035"/>
        <v>112</v>
      </c>
      <c r="P285" s="89">
        <f t="shared" si="1035"/>
        <v>113</v>
      </c>
      <c r="Q285" s="89">
        <f t="shared" si="1035"/>
        <v>114</v>
      </c>
      <c r="R285" s="89">
        <f t="shared" si="1035"/>
        <v>115</v>
      </c>
      <c r="S285" s="89">
        <f t="shared" si="1035"/>
        <v>116</v>
      </c>
      <c r="T285" s="89">
        <f t="shared" si="1035"/>
        <v>117</v>
      </c>
      <c r="U285" s="89">
        <f t="shared" si="1035"/>
        <v>118</v>
      </c>
      <c r="V285" s="89">
        <f t="shared" si="1035"/>
        <v>119</v>
      </c>
      <c r="W285" s="89">
        <f t="shared" si="1035"/>
        <v>120</v>
      </c>
      <c r="X285" s="89">
        <f t="shared" si="1035"/>
        <v>121</v>
      </c>
      <c r="Y285" s="89">
        <f t="shared" si="1035"/>
        <v>122</v>
      </c>
      <c r="Z285" s="89">
        <f t="shared" si="1035"/>
        <v>123</v>
      </c>
      <c r="AA285" s="89">
        <f t="shared" si="1035"/>
        <v>124</v>
      </c>
      <c r="AB285" s="89">
        <f t="shared" si="1035"/>
        <v>125</v>
      </c>
      <c r="AC285" s="89">
        <f t="shared" si="1035"/>
        <v>126</v>
      </c>
      <c r="AD285" s="89">
        <f t="shared" si="1035"/>
        <v>127</v>
      </c>
      <c r="AE285" s="89">
        <f t="shared" si="1035"/>
        <v>128</v>
      </c>
      <c r="AF285" s="89">
        <f t="shared" si="1035"/>
        <v>129</v>
      </c>
      <c r="AG285" s="89">
        <f t="shared" si="1035"/>
        <v>130</v>
      </c>
      <c r="AH285" s="89">
        <f t="shared" si="1035"/>
        <v>131</v>
      </c>
      <c r="AI285" s="89">
        <f t="shared" si="1035"/>
        <v>132</v>
      </c>
      <c r="AJ285" s="89">
        <f t="shared" si="1035"/>
        <v>133</v>
      </c>
      <c r="AK285" s="89">
        <f t="shared" si="1035"/>
        <v>134</v>
      </c>
      <c r="AL285" s="89">
        <f t="shared" si="1035"/>
        <v>135</v>
      </c>
      <c r="AM285" s="89">
        <f t="shared" si="1035"/>
        <v>136</v>
      </c>
      <c r="AN285" s="123"/>
      <c r="AO285" s="83">
        <f>AVERAGE(D285:O285)</f>
        <v>106.5</v>
      </c>
      <c r="AP285" s="83">
        <f>AVERAGE(P285:AA285)</f>
        <v>118.5</v>
      </c>
      <c r="AQ285" s="83">
        <f>AVERAGE(AB285:AM285)</f>
        <v>130.5</v>
      </c>
    </row>
    <row r="286" spans="1:43" s="64" customFormat="1" ht="13.2" hidden="1">
      <c r="A286" s="147" t="s">
        <v>222</v>
      </c>
      <c r="B286" s="122" t="s">
        <v>158</v>
      </c>
      <c r="C286" s="82"/>
      <c r="D286" s="133">
        <v>0.01</v>
      </c>
      <c r="E286" s="133">
        <v>0.01</v>
      </c>
      <c r="F286" s="133">
        <v>0.01</v>
      </c>
      <c r="G286" s="133">
        <v>0.01</v>
      </c>
      <c r="H286" s="133">
        <v>0.01</v>
      </c>
      <c r="I286" s="133">
        <v>0.01</v>
      </c>
      <c r="J286" s="133">
        <v>0.01</v>
      </c>
      <c r="K286" s="133">
        <v>0.01</v>
      </c>
      <c r="L286" s="133">
        <v>0.01</v>
      </c>
      <c r="M286" s="133">
        <v>0.01</v>
      </c>
      <c r="N286" s="133">
        <v>0.01</v>
      </c>
      <c r="O286" s="133">
        <v>0.01</v>
      </c>
      <c r="P286" s="133">
        <v>0.01</v>
      </c>
      <c r="Q286" s="133">
        <v>0.01</v>
      </c>
      <c r="R286" s="133">
        <v>0.01</v>
      </c>
      <c r="S286" s="133">
        <v>0.01</v>
      </c>
      <c r="T286" s="133">
        <v>0.01</v>
      </c>
      <c r="U286" s="133">
        <v>0.01</v>
      </c>
      <c r="V286" s="133">
        <v>0.01</v>
      </c>
      <c r="W286" s="133">
        <v>0.01</v>
      </c>
      <c r="X286" s="133">
        <v>0.01</v>
      </c>
      <c r="Y286" s="133">
        <v>0.01</v>
      </c>
      <c r="Z286" s="133">
        <v>0.01</v>
      </c>
      <c r="AA286" s="133">
        <v>0.01</v>
      </c>
      <c r="AB286" s="133">
        <v>0.01</v>
      </c>
      <c r="AC286" s="133">
        <v>0.01</v>
      </c>
      <c r="AD286" s="133">
        <v>0.01</v>
      </c>
      <c r="AE286" s="133">
        <v>0.01</v>
      </c>
      <c r="AF286" s="133">
        <v>0.01</v>
      </c>
      <c r="AG286" s="133">
        <v>0.01</v>
      </c>
      <c r="AH286" s="133">
        <v>0.01</v>
      </c>
      <c r="AI286" s="133">
        <v>0.01</v>
      </c>
      <c r="AJ286" s="133">
        <v>0.01</v>
      </c>
      <c r="AK286" s="133">
        <v>0.01</v>
      </c>
      <c r="AL286" s="133">
        <v>0.01</v>
      </c>
      <c r="AM286" s="133">
        <v>0.01</v>
      </c>
      <c r="AN286" s="123"/>
      <c r="AO286" s="83">
        <f>O286</f>
        <v>0.01</v>
      </c>
      <c r="AP286" s="83">
        <f>AA286</f>
        <v>0.01</v>
      </c>
      <c r="AQ286" s="83">
        <f>AM286</f>
        <v>0.01</v>
      </c>
    </row>
    <row r="287" spans="1:43" s="64" customFormat="1" ht="13.2" hidden="1">
      <c r="A287" s="147" t="s">
        <v>223</v>
      </c>
      <c r="B287" s="122" t="s">
        <v>158</v>
      </c>
      <c r="C287" s="82"/>
      <c r="D287" s="89">
        <f>INT(C285*D286)</f>
        <v>1</v>
      </c>
      <c r="E287" s="89">
        <f>INT(D285*E286)</f>
        <v>1</v>
      </c>
      <c r="F287" s="89">
        <f t="shared" ref="F287" si="1036">INT(E285*F286)</f>
        <v>1</v>
      </c>
      <c r="G287" s="89">
        <f t="shared" ref="G287" si="1037">INT(F285*G286)</f>
        <v>1</v>
      </c>
      <c r="H287" s="89">
        <f t="shared" ref="H287" si="1038">INT(G285*H286)</f>
        <v>1</v>
      </c>
      <c r="I287" s="89">
        <f t="shared" ref="I287" si="1039">INT(H285*I286)</f>
        <v>1</v>
      </c>
      <c r="J287" s="89">
        <f t="shared" ref="J287" si="1040">INT(I285*J286)</f>
        <v>1</v>
      </c>
      <c r="K287" s="89">
        <f t="shared" ref="K287" si="1041">INT(J285*K286)</f>
        <v>1</v>
      </c>
      <c r="L287" s="89">
        <f t="shared" ref="L287" si="1042">INT(K285*L286)</f>
        <v>1</v>
      </c>
      <c r="M287" s="89">
        <f t="shared" ref="M287" si="1043">INT(L285*M286)</f>
        <v>1</v>
      </c>
      <c r="N287" s="89">
        <f t="shared" ref="N287" si="1044">INT(M285*N286)</f>
        <v>1</v>
      </c>
      <c r="O287" s="89">
        <f t="shared" ref="O287" si="1045">INT(N285*O286)</f>
        <v>1</v>
      </c>
      <c r="P287" s="89">
        <f t="shared" ref="P287" si="1046">INT(O285*P286)</f>
        <v>1</v>
      </c>
      <c r="Q287" s="89">
        <f t="shared" ref="Q287" si="1047">INT(P285*Q286)</f>
        <v>1</v>
      </c>
      <c r="R287" s="89">
        <f t="shared" ref="R287" si="1048">INT(Q285*R286)</f>
        <v>1</v>
      </c>
      <c r="S287" s="89">
        <f t="shared" ref="S287" si="1049">INT(R285*S286)</f>
        <v>1</v>
      </c>
      <c r="T287" s="89">
        <f t="shared" ref="T287" si="1050">INT(S285*T286)</f>
        <v>1</v>
      </c>
      <c r="U287" s="89">
        <f t="shared" ref="U287" si="1051">INT(T285*U286)</f>
        <v>1</v>
      </c>
      <c r="V287" s="89">
        <f t="shared" ref="V287" si="1052">INT(U285*V286)</f>
        <v>1</v>
      </c>
      <c r="W287" s="89">
        <f t="shared" ref="W287" si="1053">INT(V285*W286)</f>
        <v>1</v>
      </c>
      <c r="X287" s="89">
        <f t="shared" ref="X287" si="1054">INT(W285*X286)</f>
        <v>1</v>
      </c>
      <c r="Y287" s="89">
        <f t="shared" ref="Y287" si="1055">INT(X285*Y286)</f>
        <v>1</v>
      </c>
      <c r="Z287" s="89">
        <f t="shared" ref="Z287" si="1056">INT(Y285*Z286)</f>
        <v>1</v>
      </c>
      <c r="AA287" s="89">
        <f t="shared" ref="AA287" si="1057">INT(Z285*AA286)</f>
        <v>1</v>
      </c>
      <c r="AB287" s="89">
        <f t="shared" ref="AB287" si="1058">INT(AA285*AB286)</f>
        <v>1</v>
      </c>
      <c r="AC287" s="89">
        <f t="shared" ref="AC287" si="1059">INT(AB285*AC286)</f>
        <v>1</v>
      </c>
      <c r="AD287" s="89">
        <f t="shared" ref="AD287" si="1060">INT(AC285*AD286)</f>
        <v>1</v>
      </c>
      <c r="AE287" s="89">
        <f t="shared" ref="AE287" si="1061">INT(AD285*AE286)</f>
        <v>1</v>
      </c>
      <c r="AF287" s="89">
        <f t="shared" ref="AF287" si="1062">INT(AE285*AF286)</f>
        <v>1</v>
      </c>
      <c r="AG287" s="89">
        <f t="shared" ref="AG287" si="1063">INT(AF285*AG286)</f>
        <v>1</v>
      </c>
      <c r="AH287" s="89">
        <f t="shared" ref="AH287" si="1064">INT(AG285*AH286)</f>
        <v>1</v>
      </c>
      <c r="AI287" s="89">
        <f t="shared" ref="AI287" si="1065">INT(AH285*AI286)</f>
        <v>1</v>
      </c>
      <c r="AJ287" s="89">
        <f t="shared" ref="AJ287" si="1066">INT(AI285*AJ286)</f>
        <v>1</v>
      </c>
      <c r="AK287" s="89">
        <f t="shared" ref="AK287" si="1067">INT(AJ285*AK286)</f>
        <v>1</v>
      </c>
      <c r="AL287" s="89">
        <f t="shared" ref="AL287" si="1068">INT(AK285*AL286)</f>
        <v>1</v>
      </c>
      <c r="AM287" s="89">
        <f t="shared" ref="AM287" si="1069">INT(AL285*AM286)</f>
        <v>1</v>
      </c>
      <c r="AN287" s="123"/>
      <c r="AO287" s="83">
        <f>SUM(D287:O287)</f>
        <v>12</v>
      </c>
      <c r="AP287" s="83">
        <f>SUM(P287:AA287)</f>
        <v>12</v>
      </c>
      <c r="AQ287" s="83">
        <f>SUM(AB287:AM287)</f>
        <v>12</v>
      </c>
    </row>
    <row r="288" spans="1:43" s="64" customFormat="1" ht="13.2" hidden="1">
      <c r="A288" s="147" t="s">
        <v>224</v>
      </c>
      <c r="B288" s="126" t="s">
        <v>221</v>
      </c>
      <c r="C288" s="82"/>
      <c r="D288" s="125">
        <v>1</v>
      </c>
      <c r="E288" s="125">
        <v>1</v>
      </c>
      <c r="F288" s="125">
        <v>1</v>
      </c>
      <c r="G288" s="125">
        <v>1</v>
      </c>
      <c r="H288" s="125">
        <v>1</v>
      </c>
      <c r="I288" s="125">
        <v>1</v>
      </c>
      <c r="J288" s="125">
        <v>1</v>
      </c>
      <c r="K288" s="125">
        <v>1</v>
      </c>
      <c r="L288" s="125">
        <v>1</v>
      </c>
      <c r="M288" s="125">
        <v>1</v>
      </c>
      <c r="N288" s="125">
        <v>1</v>
      </c>
      <c r="O288" s="125">
        <v>1</v>
      </c>
      <c r="P288" s="125">
        <v>1</v>
      </c>
      <c r="Q288" s="125">
        <v>1</v>
      </c>
      <c r="R288" s="125">
        <v>1</v>
      </c>
      <c r="S288" s="125">
        <v>1</v>
      </c>
      <c r="T288" s="125">
        <v>1</v>
      </c>
      <c r="U288" s="125">
        <v>1</v>
      </c>
      <c r="V288" s="125">
        <v>1</v>
      </c>
      <c r="W288" s="125">
        <v>1</v>
      </c>
      <c r="X288" s="125">
        <v>1</v>
      </c>
      <c r="Y288" s="125">
        <v>1</v>
      </c>
      <c r="Z288" s="125">
        <v>1</v>
      </c>
      <c r="AA288" s="125">
        <v>1</v>
      </c>
      <c r="AB288" s="125">
        <v>1</v>
      </c>
      <c r="AC288" s="125">
        <v>1</v>
      </c>
      <c r="AD288" s="125">
        <v>1</v>
      </c>
      <c r="AE288" s="125">
        <v>1</v>
      </c>
      <c r="AF288" s="125">
        <v>1</v>
      </c>
      <c r="AG288" s="125">
        <v>1</v>
      </c>
      <c r="AH288" s="125">
        <v>1</v>
      </c>
      <c r="AI288" s="125">
        <v>1</v>
      </c>
      <c r="AJ288" s="125">
        <v>1</v>
      </c>
      <c r="AK288" s="125">
        <v>1</v>
      </c>
      <c r="AL288" s="125">
        <v>1</v>
      </c>
      <c r="AM288" s="125">
        <v>1</v>
      </c>
      <c r="AN288" s="123"/>
      <c r="AO288" s="83">
        <f>AVERAGE(D288:O288)</f>
        <v>1</v>
      </c>
      <c r="AP288" s="83">
        <f>AVERAGE(P288:AA288)</f>
        <v>1</v>
      </c>
      <c r="AQ288" s="83">
        <f>AVERAGE(AB288:AM288)</f>
        <v>1</v>
      </c>
    </row>
    <row r="289" spans="1:46" s="86" customFormat="1" ht="13.2" hidden="1">
      <c r="A289" s="147" t="s">
        <v>213</v>
      </c>
      <c r="B289" s="126" t="s">
        <v>221</v>
      </c>
      <c r="C289" s="125">
        <v>100</v>
      </c>
      <c r="D289" s="132">
        <f>D285*D288</f>
        <v>101</v>
      </c>
      <c r="E289" s="132">
        <f t="shared" ref="E289" si="1070">E285*E288</f>
        <v>102</v>
      </c>
      <c r="F289" s="132">
        <f t="shared" ref="F289" si="1071">F285*F288</f>
        <v>103</v>
      </c>
      <c r="G289" s="132">
        <f t="shared" ref="G289" si="1072">G285*G288</f>
        <v>104</v>
      </c>
      <c r="H289" s="132">
        <f t="shared" ref="H289" si="1073">H285*H288</f>
        <v>105</v>
      </c>
      <c r="I289" s="132">
        <f t="shared" ref="I289" si="1074">I285*I288</f>
        <v>106</v>
      </c>
      <c r="J289" s="132">
        <f t="shared" ref="J289" si="1075">J285*J288</f>
        <v>107</v>
      </c>
      <c r="K289" s="132">
        <f t="shared" ref="K289" si="1076">K285*K288</f>
        <v>108</v>
      </c>
      <c r="L289" s="132">
        <f t="shared" ref="L289" si="1077">L285*L288</f>
        <v>109</v>
      </c>
      <c r="M289" s="132">
        <f t="shared" ref="M289" si="1078">M285*M288</f>
        <v>110</v>
      </c>
      <c r="N289" s="132">
        <f t="shared" ref="N289" si="1079">N285*N288</f>
        <v>111</v>
      </c>
      <c r="O289" s="132">
        <f t="shared" ref="O289" si="1080">O285*O288</f>
        <v>112</v>
      </c>
      <c r="P289" s="132">
        <f t="shared" ref="P289" si="1081">P285*P288</f>
        <v>113</v>
      </c>
      <c r="Q289" s="132">
        <f t="shared" ref="Q289" si="1082">Q285*Q288</f>
        <v>114</v>
      </c>
      <c r="R289" s="132">
        <f t="shared" ref="R289" si="1083">R285*R288</f>
        <v>115</v>
      </c>
      <c r="S289" s="132">
        <f t="shared" ref="S289" si="1084">S285*S288</f>
        <v>116</v>
      </c>
      <c r="T289" s="132">
        <f t="shared" ref="T289" si="1085">T285*T288</f>
        <v>117</v>
      </c>
      <c r="U289" s="132">
        <f t="shared" ref="U289" si="1086">U285*U288</f>
        <v>118</v>
      </c>
      <c r="V289" s="132">
        <f t="shared" ref="V289" si="1087">V285*V288</f>
        <v>119</v>
      </c>
      <c r="W289" s="132">
        <f t="shared" ref="W289" si="1088">W285*W288</f>
        <v>120</v>
      </c>
      <c r="X289" s="132">
        <f t="shared" ref="X289" si="1089">X285*X288</f>
        <v>121</v>
      </c>
      <c r="Y289" s="132">
        <f t="shared" ref="Y289" si="1090">Y285*Y288</f>
        <v>122</v>
      </c>
      <c r="Z289" s="132">
        <f t="shared" ref="Z289" si="1091">Z285*Z288</f>
        <v>123</v>
      </c>
      <c r="AA289" s="132">
        <f t="shared" ref="AA289" si="1092">AA285*AA288</f>
        <v>124</v>
      </c>
      <c r="AB289" s="132">
        <f t="shared" ref="AB289" si="1093">AB285*AB288</f>
        <v>125</v>
      </c>
      <c r="AC289" s="132">
        <f t="shared" ref="AC289" si="1094">AC285*AC288</f>
        <v>126</v>
      </c>
      <c r="AD289" s="132">
        <f t="shared" ref="AD289" si="1095">AD285*AD288</f>
        <v>127</v>
      </c>
      <c r="AE289" s="132">
        <f t="shared" ref="AE289" si="1096">AE285*AE288</f>
        <v>128</v>
      </c>
      <c r="AF289" s="132">
        <f t="shared" ref="AF289" si="1097">AF285*AF288</f>
        <v>129</v>
      </c>
      <c r="AG289" s="132">
        <f t="shared" ref="AG289" si="1098">AG285*AG288</f>
        <v>130</v>
      </c>
      <c r="AH289" s="132">
        <f t="shared" ref="AH289" si="1099">AH285*AH288</f>
        <v>131</v>
      </c>
      <c r="AI289" s="132">
        <f t="shared" ref="AI289" si="1100">AI285*AI288</f>
        <v>132</v>
      </c>
      <c r="AJ289" s="132">
        <f t="shared" ref="AJ289" si="1101">AJ285*AJ288</f>
        <v>133</v>
      </c>
      <c r="AK289" s="132">
        <f t="shared" ref="AK289" si="1102">AK285*AK288</f>
        <v>134</v>
      </c>
      <c r="AL289" s="132">
        <f t="shared" ref="AL289" si="1103">AL285*AL288</f>
        <v>135</v>
      </c>
      <c r="AM289" s="132">
        <f t="shared" ref="AM289" si="1104">AM285*AM288</f>
        <v>136</v>
      </c>
      <c r="AN289" s="84"/>
      <c r="AO289" s="83">
        <f>O289</f>
        <v>112</v>
      </c>
      <c r="AP289" s="83">
        <f>AA289</f>
        <v>124</v>
      </c>
      <c r="AQ289" s="83">
        <f>AM289</f>
        <v>136</v>
      </c>
    </row>
    <row r="290" spans="1:46" s="64" customFormat="1" ht="13.2" hidden="1">
      <c r="A290" s="147" t="s">
        <v>170</v>
      </c>
      <c r="B290" s="126" t="s">
        <v>168</v>
      </c>
      <c r="C290" s="82"/>
      <c r="D290" s="133">
        <v>0.14000000000000001</v>
      </c>
      <c r="E290" s="133">
        <v>0.14000000000000001</v>
      </c>
      <c r="F290" s="133">
        <v>0.14000000000000001</v>
      </c>
      <c r="G290" s="133">
        <v>0.14000000000000001</v>
      </c>
      <c r="H290" s="133">
        <v>0.14000000000000001</v>
      </c>
      <c r="I290" s="133">
        <v>0.14000000000000001</v>
      </c>
      <c r="J290" s="133">
        <v>0.14000000000000001</v>
      </c>
      <c r="K290" s="133">
        <v>0.14000000000000001</v>
      </c>
      <c r="L290" s="133">
        <v>0.14000000000000001</v>
      </c>
      <c r="M290" s="133">
        <v>0.14000000000000001</v>
      </c>
      <c r="N290" s="133">
        <v>0.14000000000000001</v>
      </c>
      <c r="O290" s="133">
        <v>0.14000000000000001</v>
      </c>
      <c r="P290" s="133">
        <v>0.14000000000000001</v>
      </c>
      <c r="Q290" s="133">
        <v>0.14000000000000001</v>
      </c>
      <c r="R290" s="133">
        <v>0.14000000000000001</v>
      </c>
      <c r="S290" s="133">
        <v>0.14000000000000001</v>
      </c>
      <c r="T290" s="133">
        <v>0.14000000000000001</v>
      </c>
      <c r="U290" s="133">
        <v>0.14000000000000001</v>
      </c>
      <c r="V290" s="133">
        <v>0.14000000000000001</v>
      </c>
      <c r="W290" s="133">
        <v>0.14000000000000001</v>
      </c>
      <c r="X290" s="133">
        <v>0.14000000000000001</v>
      </c>
      <c r="Y290" s="133">
        <v>0.14000000000000001</v>
      </c>
      <c r="Z290" s="133">
        <v>0.14000000000000001</v>
      </c>
      <c r="AA290" s="133">
        <v>0.14000000000000001</v>
      </c>
      <c r="AB290" s="133">
        <v>0.14000000000000001</v>
      </c>
      <c r="AC290" s="133">
        <v>0.14000000000000001</v>
      </c>
      <c r="AD290" s="133">
        <v>0.14000000000000001</v>
      </c>
      <c r="AE290" s="133">
        <v>0.14000000000000001</v>
      </c>
      <c r="AF290" s="133">
        <v>0.14000000000000001</v>
      </c>
      <c r="AG290" s="133">
        <v>0.14000000000000001</v>
      </c>
      <c r="AH290" s="133">
        <v>0.14000000000000001</v>
      </c>
      <c r="AI290" s="133">
        <v>0.14000000000000001</v>
      </c>
      <c r="AJ290" s="133">
        <v>0.14000000000000001</v>
      </c>
      <c r="AK290" s="133">
        <v>0.14000000000000001</v>
      </c>
      <c r="AL290" s="133">
        <v>0.14000000000000001</v>
      </c>
      <c r="AM290" s="133">
        <v>0.14000000000000001</v>
      </c>
      <c r="AN290" s="123"/>
      <c r="AO290" s="135">
        <f>AVERAGE(D290:O290)</f>
        <v>0.14000000000000004</v>
      </c>
      <c r="AP290" s="135">
        <f>AVERAGE(P290:AA290)</f>
        <v>0.14000000000000004</v>
      </c>
      <c r="AQ290" s="135">
        <f>AVERAGE(AB290:AM290)</f>
        <v>0.14000000000000004</v>
      </c>
    </row>
    <row r="291" spans="1:46" s="64" customFormat="1" ht="13.2" hidden="1">
      <c r="A291" s="147" t="s">
        <v>171</v>
      </c>
      <c r="B291" s="126" t="s">
        <v>168</v>
      </c>
      <c r="C291" s="82"/>
      <c r="D291" s="133">
        <v>0.16</v>
      </c>
      <c r="E291" s="133">
        <v>0.16</v>
      </c>
      <c r="F291" s="133">
        <v>0.16</v>
      </c>
      <c r="G291" s="133">
        <v>0.16</v>
      </c>
      <c r="H291" s="133">
        <v>0.16</v>
      </c>
      <c r="I291" s="133">
        <v>0.16</v>
      </c>
      <c r="J291" s="133">
        <v>0.16</v>
      </c>
      <c r="K291" s="133">
        <v>0.16</v>
      </c>
      <c r="L291" s="133">
        <v>0.16</v>
      </c>
      <c r="M291" s="133">
        <v>0.16</v>
      </c>
      <c r="N291" s="133">
        <v>0.16</v>
      </c>
      <c r="O291" s="133">
        <v>0.16</v>
      </c>
      <c r="P291" s="133">
        <v>0.16</v>
      </c>
      <c r="Q291" s="133">
        <v>0.16</v>
      </c>
      <c r="R291" s="133">
        <v>0.16</v>
      </c>
      <c r="S291" s="133">
        <v>0.16</v>
      </c>
      <c r="T291" s="133">
        <v>0.16</v>
      </c>
      <c r="U291" s="133">
        <v>0.16</v>
      </c>
      <c r="V291" s="133">
        <v>0.16</v>
      </c>
      <c r="W291" s="133">
        <v>0.16</v>
      </c>
      <c r="X291" s="133">
        <v>0.16</v>
      </c>
      <c r="Y291" s="133">
        <v>0.16</v>
      </c>
      <c r="Z291" s="133">
        <v>0.16</v>
      </c>
      <c r="AA291" s="133">
        <v>0.16</v>
      </c>
      <c r="AB291" s="133">
        <v>0.16</v>
      </c>
      <c r="AC291" s="133">
        <v>0.16</v>
      </c>
      <c r="AD291" s="133">
        <v>0.16</v>
      </c>
      <c r="AE291" s="133">
        <v>0.16</v>
      </c>
      <c r="AF291" s="133">
        <v>0.16</v>
      </c>
      <c r="AG291" s="133">
        <v>0.16</v>
      </c>
      <c r="AH291" s="133">
        <v>0.16</v>
      </c>
      <c r="AI291" s="133">
        <v>0.16</v>
      </c>
      <c r="AJ291" s="133">
        <v>0.16</v>
      </c>
      <c r="AK291" s="133">
        <v>0.16</v>
      </c>
      <c r="AL291" s="133">
        <v>0.16</v>
      </c>
      <c r="AM291" s="133">
        <v>0.16</v>
      </c>
      <c r="AN291" s="123"/>
      <c r="AO291" s="135">
        <f>AVERAGE(D291:O291)</f>
        <v>0.15999999999999998</v>
      </c>
      <c r="AP291" s="135">
        <f>AVERAGE(P291:AA291)</f>
        <v>0.15999999999999998</v>
      </c>
      <c r="AQ291" s="135">
        <f>AVERAGE(AB291:AM291)</f>
        <v>0.15999999999999998</v>
      </c>
    </row>
    <row r="292" spans="1:46" s="64" customFormat="1" ht="13.2" hidden="1">
      <c r="A292" s="147" t="s">
        <v>214</v>
      </c>
      <c r="B292" s="126" t="s">
        <v>221</v>
      </c>
      <c r="C292" s="82"/>
      <c r="D292" s="132">
        <f t="shared" ref="D292:AM292" si="1105">-(C289+D289)/2*D290/12</f>
        <v>-1.1725000000000001</v>
      </c>
      <c r="E292" s="132">
        <f t="shared" si="1105"/>
        <v>-1.1841666666666668</v>
      </c>
      <c r="F292" s="132">
        <f t="shared" si="1105"/>
        <v>-1.1958333333333335</v>
      </c>
      <c r="G292" s="132">
        <f t="shared" si="1105"/>
        <v>-1.2075000000000002</v>
      </c>
      <c r="H292" s="132">
        <f t="shared" si="1105"/>
        <v>-1.2191666666666667</v>
      </c>
      <c r="I292" s="132">
        <f t="shared" si="1105"/>
        <v>-1.2308333333333334</v>
      </c>
      <c r="J292" s="132">
        <f t="shared" si="1105"/>
        <v>-1.2425000000000002</v>
      </c>
      <c r="K292" s="132">
        <f t="shared" si="1105"/>
        <v>-1.2541666666666667</v>
      </c>
      <c r="L292" s="132">
        <f t="shared" si="1105"/>
        <v>-1.2658333333333334</v>
      </c>
      <c r="M292" s="132">
        <f t="shared" si="1105"/>
        <v>-1.2775000000000001</v>
      </c>
      <c r="N292" s="132">
        <f t="shared" si="1105"/>
        <v>-1.2891666666666668</v>
      </c>
      <c r="O292" s="132">
        <f t="shared" si="1105"/>
        <v>-1.3008333333333335</v>
      </c>
      <c r="P292" s="132">
        <f t="shared" si="1105"/>
        <v>-1.3125000000000002</v>
      </c>
      <c r="Q292" s="132">
        <f t="shared" si="1105"/>
        <v>-1.3241666666666669</v>
      </c>
      <c r="R292" s="132">
        <f t="shared" si="1105"/>
        <v>-1.3358333333333334</v>
      </c>
      <c r="S292" s="132">
        <f t="shared" si="1105"/>
        <v>-1.3475000000000001</v>
      </c>
      <c r="T292" s="132">
        <f t="shared" si="1105"/>
        <v>-1.3591666666666669</v>
      </c>
      <c r="U292" s="132">
        <f t="shared" si="1105"/>
        <v>-1.3708333333333336</v>
      </c>
      <c r="V292" s="132">
        <f t="shared" si="1105"/>
        <v>-1.3825000000000001</v>
      </c>
      <c r="W292" s="132">
        <f t="shared" si="1105"/>
        <v>-1.3941666666666668</v>
      </c>
      <c r="X292" s="132">
        <f t="shared" si="1105"/>
        <v>-1.4058333333333335</v>
      </c>
      <c r="Y292" s="132">
        <f t="shared" si="1105"/>
        <v>-1.4175000000000002</v>
      </c>
      <c r="Z292" s="132">
        <f t="shared" si="1105"/>
        <v>-1.4291666666666669</v>
      </c>
      <c r="AA292" s="132">
        <f t="shared" si="1105"/>
        <v>-1.4408333333333336</v>
      </c>
      <c r="AB292" s="132">
        <f t="shared" si="1105"/>
        <v>-1.4525000000000003</v>
      </c>
      <c r="AC292" s="132">
        <f t="shared" si="1105"/>
        <v>-1.4641666666666666</v>
      </c>
      <c r="AD292" s="132">
        <f t="shared" si="1105"/>
        <v>-1.4758333333333333</v>
      </c>
      <c r="AE292" s="132">
        <f t="shared" si="1105"/>
        <v>-1.4875</v>
      </c>
      <c r="AF292" s="132">
        <f t="shared" si="1105"/>
        <v>-1.4991666666666668</v>
      </c>
      <c r="AG292" s="132">
        <f t="shared" si="1105"/>
        <v>-1.5108333333333335</v>
      </c>
      <c r="AH292" s="132">
        <f t="shared" si="1105"/>
        <v>-1.5225000000000002</v>
      </c>
      <c r="AI292" s="132">
        <f t="shared" si="1105"/>
        <v>-1.5341666666666667</v>
      </c>
      <c r="AJ292" s="132">
        <f t="shared" si="1105"/>
        <v>-1.5458333333333334</v>
      </c>
      <c r="AK292" s="132">
        <f t="shared" si="1105"/>
        <v>-1.5575000000000001</v>
      </c>
      <c r="AL292" s="132">
        <f t="shared" si="1105"/>
        <v>-1.5691666666666668</v>
      </c>
      <c r="AM292" s="132">
        <f t="shared" si="1105"/>
        <v>-1.5808333333333335</v>
      </c>
      <c r="AN292" s="123"/>
      <c r="AO292" s="83">
        <f>SUM(D292:O292)</f>
        <v>-14.84</v>
      </c>
      <c r="AP292" s="83">
        <f>SUM(P292:AA292)</f>
        <v>-16.520000000000003</v>
      </c>
      <c r="AQ292" s="83">
        <f>SUM(AB292:AM292)</f>
        <v>-18.200000000000006</v>
      </c>
    </row>
    <row r="293" spans="1:46" s="64" customFormat="1" ht="13.2" hidden="1">
      <c r="A293" s="147" t="s">
        <v>215</v>
      </c>
      <c r="B293" s="126" t="s">
        <v>221</v>
      </c>
      <c r="C293" s="82"/>
      <c r="D293" s="132">
        <f t="shared" ref="D293:AM293" si="1106">(C289+D289)/2*D291/12</f>
        <v>1.34</v>
      </c>
      <c r="E293" s="132">
        <f t="shared" si="1106"/>
        <v>1.3533333333333335</v>
      </c>
      <c r="F293" s="132">
        <f t="shared" si="1106"/>
        <v>1.3666666666666665</v>
      </c>
      <c r="G293" s="132">
        <f t="shared" si="1106"/>
        <v>1.38</v>
      </c>
      <c r="H293" s="132">
        <f t="shared" si="1106"/>
        <v>1.3933333333333333</v>
      </c>
      <c r="I293" s="132">
        <f t="shared" si="1106"/>
        <v>1.4066666666666665</v>
      </c>
      <c r="J293" s="132">
        <f t="shared" si="1106"/>
        <v>1.42</v>
      </c>
      <c r="K293" s="132">
        <f t="shared" si="1106"/>
        <v>1.4333333333333333</v>
      </c>
      <c r="L293" s="132">
        <f t="shared" si="1106"/>
        <v>1.4466666666666665</v>
      </c>
      <c r="M293" s="132">
        <f t="shared" si="1106"/>
        <v>1.46</v>
      </c>
      <c r="N293" s="132">
        <f t="shared" si="1106"/>
        <v>1.4733333333333334</v>
      </c>
      <c r="O293" s="132">
        <f t="shared" si="1106"/>
        <v>1.4866666666666666</v>
      </c>
      <c r="P293" s="132">
        <f t="shared" si="1106"/>
        <v>1.5</v>
      </c>
      <c r="Q293" s="132">
        <f t="shared" si="1106"/>
        <v>1.5133333333333334</v>
      </c>
      <c r="R293" s="132">
        <f t="shared" si="1106"/>
        <v>1.5266666666666666</v>
      </c>
      <c r="S293" s="132">
        <f t="shared" si="1106"/>
        <v>1.54</v>
      </c>
      <c r="T293" s="132">
        <f t="shared" si="1106"/>
        <v>1.5533333333333335</v>
      </c>
      <c r="U293" s="132">
        <f t="shared" si="1106"/>
        <v>1.5666666666666667</v>
      </c>
      <c r="V293" s="132">
        <f t="shared" si="1106"/>
        <v>1.58</v>
      </c>
      <c r="W293" s="132">
        <f t="shared" si="1106"/>
        <v>1.5933333333333335</v>
      </c>
      <c r="X293" s="132">
        <f t="shared" si="1106"/>
        <v>1.6066666666666667</v>
      </c>
      <c r="Y293" s="132">
        <f t="shared" si="1106"/>
        <v>1.62</v>
      </c>
      <c r="Z293" s="132">
        <f t="shared" si="1106"/>
        <v>1.6333333333333335</v>
      </c>
      <c r="AA293" s="132">
        <f t="shared" si="1106"/>
        <v>1.6466666666666667</v>
      </c>
      <c r="AB293" s="132">
        <f t="shared" si="1106"/>
        <v>1.6600000000000001</v>
      </c>
      <c r="AC293" s="132">
        <f t="shared" si="1106"/>
        <v>1.6733333333333336</v>
      </c>
      <c r="AD293" s="132">
        <f t="shared" si="1106"/>
        <v>1.6866666666666668</v>
      </c>
      <c r="AE293" s="132">
        <f t="shared" si="1106"/>
        <v>1.7000000000000002</v>
      </c>
      <c r="AF293" s="132">
        <f t="shared" si="1106"/>
        <v>1.7133333333333332</v>
      </c>
      <c r="AG293" s="132">
        <f t="shared" si="1106"/>
        <v>1.7266666666666666</v>
      </c>
      <c r="AH293" s="132">
        <f t="shared" si="1106"/>
        <v>1.74</v>
      </c>
      <c r="AI293" s="132">
        <f t="shared" si="1106"/>
        <v>1.7533333333333332</v>
      </c>
      <c r="AJ293" s="132">
        <f t="shared" si="1106"/>
        <v>1.7666666666666666</v>
      </c>
      <c r="AK293" s="132">
        <f t="shared" si="1106"/>
        <v>1.78</v>
      </c>
      <c r="AL293" s="132">
        <f t="shared" si="1106"/>
        <v>1.7933333333333332</v>
      </c>
      <c r="AM293" s="132">
        <f t="shared" si="1106"/>
        <v>1.8066666666666666</v>
      </c>
      <c r="AN293" s="123"/>
      <c r="AO293" s="83">
        <f>SUM(D293:O293)</f>
        <v>16.96</v>
      </c>
      <c r="AP293" s="83">
        <f>SUM(P293:AA293)</f>
        <v>18.880000000000003</v>
      </c>
      <c r="AQ293" s="83">
        <f>SUM(AB293:AM293)</f>
        <v>20.800000000000004</v>
      </c>
    </row>
    <row r="294" spans="1:46" s="64" customFormat="1" ht="13.2" hidden="1">
      <c r="A294" s="147" t="s">
        <v>201</v>
      </c>
      <c r="B294" s="126" t="s">
        <v>221</v>
      </c>
      <c r="C294" s="82"/>
      <c r="D294" s="131">
        <f t="shared" ref="D294:AM294" si="1107">SUM(D292:D293)</f>
        <v>0.16749999999999998</v>
      </c>
      <c r="E294" s="131">
        <f t="shared" si="1107"/>
        <v>0.16916666666666669</v>
      </c>
      <c r="F294" s="131">
        <f t="shared" si="1107"/>
        <v>0.17083333333333295</v>
      </c>
      <c r="G294" s="131">
        <f t="shared" si="1107"/>
        <v>0.17249999999999965</v>
      </c>
      <c r="H294" s="131">
        <f t="shared" si="1107"/>
        <v>0.17416666666666658</v>
      </c>
      <c r="I294" s="131">
        <f t="shared" si="1107"/>
        <v>0.17583333333333306</v>
      </c>
      <c r="J294" s="131">
        <f t="shared" si="1107"/>
        <v>0.17749999999999977</v>
      </c>
      <c r="K294" s="131">
        <f t="shared" si="1107"/>
        <v>0.1791666666666667</v>
      </c>
      <c r="L294" s="131">
        <f t="shared" si="1107"/>
        <v>0.18083333333333318</v>
      </c>
      <c r="M294" s="131">
        <f t="shared" si="1107"/>
        <v>0.18249999999999988</v>
      </c>
      <c r="N294" s="131">
        <f t="shared" si="1107"/>
        <v>0.18416666666666659</v>
      </c>
      <c r="O294" s="131">
        <f t="shared" si="1107"/>
        <v>0.18583333333333307</v>
      </c>
      <c r="P294" s="131">
        <f t="shared" si="1107"/>
        <v>0.18749999999999978</v>
      </c>
      <c r="Q294" s="131">
        <f t="shared" si="1107"/>
        <v>0.18916666666666648</v>
      </c>
      <c r="R294" s="131">
        <f t="shared" si="1107"/>
        <v>0.19083333333333319</v>
      </c>
      <c r="S294" s="131">
        <f t="shared" si="1107"/>
        <v>0.19249999999999989</v>
      </c>
      <c r="T294" s="131">
        <f t="shared" si="1107"/>
        <v>0.1941666666666666</v>
      </c>
      <c r="U294" s="131">
        <f t="shared" si="1107"/>
        <v>0.19583333333333308</v>
      </c>
      <c r="V294" s="131">
        <f t="shared" si="1107"/>
        <v>0.19750000000000001</v>
      </c>
      <c r="W294" s="131">
        <f t="shared" si="1107"/>
        <v>0.19916666666666671</v>
      </c>
      <c r="X294" s="131">
        <f t="shared" si="1107"/>
        <v>0.2008333333333332</v>
      </c>
      <c r="Y294" s="131">
        <f t="shared" si="1107"/>
        <v>0.2024999999999999</v>
      </c>
      <c r="Z294" s="131">
        <f t="shared" si="1107"/>
        <v>0.20416666666666661</v>
      </c>
      <c r="AA294" s="131">
        <f t="shared" si="1107"/>
        <v>0.20583333333333309</v>
      </c>
      <c r="AB294" s="131">
        <f t="shared" si="1107"/>
        <v>0.2074999999999998</v>
      </c>
      <c r="AC294" s="131">
        <f t="shared" si="1107"/>
        <v>0.20916666666666694</v>
      </c>
      <c r="AD294" s="131">
        <f t="shared" si="1107"/>
        <v>0.21083333333333343</v>
      </c>
      <c r="AE294" s="131">
        <f t="shared" si="1107"/>
        <v>0.21250000000000013</v>
      </c>
      <c r="AF294" s="131">
        <f t="shared" si="1107"/>
        <v>0.21416666666666639</v>
      </c>
      <c r="AG294" s="131">
        <f t="shared" si="1107"/>
        <v>0.2158333333333331</v>
      </c>
      <c r="AH294" s="131">
        <f t="shared" si="1107"/>
        <v>0.2174999999999998</v>
      </c>
      <c r="AI294" s="131">
        <f t="shared" si="1107"/>
        <v>0.21916666666666651</v>
      </c>
      <c r="AJ294" s="131">
        <f t="shared" si="1107"/>
        <v>0.22083333333333321</v>
      </c>
      <c r="AK294" s="131">
        <f t="shared" si="1107"/>
        <v>0.22249999999999992</v>
      </c>
      <c r="AL294" s="131">
        <f t="shared" si="1107"/>
        <v>0.2241666666666664</v>
      </c>
      <c r="AM294" s="131">
        <f t="shared" si="1107"/>
        <v>0.22583333333333311</v>
      </c>
      <c r="AN294" s="123"/>
      <c r="AO294" s="83">
        <f>SUM(D294:O294)</f>
        <v>2.1199999999999983</v>
      </c>
      <c r="AP294" s="83">
        <f>SUM(P294:AA294)</f>
        <v>2.3599999999999985</v>
      </c>
      <c r="AQ294" s="83">
        <f>SUM(AB294:AM294)</f>
        <v>2.5999999999999988</v>
      </c>
    </row>
    <row r="295" spans="1:46" outlineLevel="1">
      <c r="A295" s="146" t="s">
        <v>193</v>
      </c>
      <c r="AN295" s="60"/>
    </row>
    <row r="296" spans="1:46" s="86" customFormat="1" ht="13.2" outlineLevel="1">
      <c r="A296" s="147" t="s">
        <v>213</v>
      </c>
      <c r="B296" s="126" t="s">
        <v>161</v>
      </c>
      <c r="C296" s="132">
        <f t="shared" ref="C296:AM296" si="1108">C304+C365</f>
        <v>1880194.24</v>
      </c>
      <c r="D296" s="132">
        <f>D304+D365</f>
        <v>1948818.41</v>
      </c>
      <c r="E296" s="132">
        <f t="shared" si="1108"/>
        <v>1969125.8199999998</v>
      </c>
      <c r="F296" s="132">
        <f t="shared" si="1108"/>
        <v>1989890.1405263159</v>
      </c>
      <c r="G296" s="132">
        <f t="shared" si="1108"/>
        <v>2011791.3323684209</v>
      </c>
      <c r="H296" s="132">
        <f t="shared" si="1108"/>
        <v>2034719.4347368421</v>
      </c>
      <c r="I296" s="132">
        <f t="shared" si="1108"/>
        <v>2059255.3634210527</v>
      </c>
      <c r="J296" s="132">
        <f t="shared" si="1108"/>
        <v>2086443.0055263159</v>
      </c>
      <c r="K296" s="132">
        <f t="shared" si="1108"/>
        <v>2117027.489736842</v>
      </c>
      <c r="L296" s="132">
        <f t="shared" si="1108"/>
        <v>2153188.7768421052</v>
      </c>
      <c r="M296" s="132">
        <f t="shared" si="1108"/>
        <v>2197006.9060526313</v>
      </c>
      <c r="N296" s="132">
        <f t="shared" si="1108"/>
        <v>2252706.8773684208</v>
      </c>
      <c r="O296" s="132">
        <f t="shared" si="1108"/>
        <v>2325718.6515789474</v>
      </c>
      <c r="P296" s="132">
        <f t="shared" si="1108"/>
        <v>2370682.2678947365</v>
      </c>
      <c r="Q296" s="132">
        <f t="shared" si="1108"/>
        <v>2419247.6871052631</v>
      </c>
      <c r="R296" s="132">
        <f t="shared" si="1108"/>
        <v>2471220.769473684</v>
      </c>
      <c r="S296" s="132">
        <f t="shared" si="1108"/>
        <v>2528865.2600000002</v>
      </c>
      <c r="T296" s="132">
        <f t="shared" si="1108"/>
        <v>2592181.3873684211</v>
      </c>
      <c r="U296" s="132">
        <f t="shared" si="1108"/>
        <v>2661624.1515789474</v>
      </c>
      <c r="V296" s="132">
        <f t="shared" si="1108"/>
        <v>2738148.5134210526</v>
      </c>
      <c r="W296" s="132">
        <f t="shared" si="1108"/>
        <v>2823134.5121052628</v>
      </c>
      <c r="X296" s="132">
        <f t="shared" si="1108"/>
        <v>2917482.1084210523</v>
      </c>
      <c r="Y296" s="132">
        <f t="shared" si="1108"/>
        <v>3022871.3415789474</v>
      </c>
      <c r="Z296" s="132">
        <f t="shared" si="1108"/>
        <v>3140622.1723684212</v>
      </c>
      <c r="AA296" s="132">
        <f t="shared" si="1108"/>
        <v>3272871.2768421052</v>
      </c>
      <c r="AB296" s="132">
        <f t="shared" si="1108"/>
        <v>3338551.9789473685</v>
      </c>
      <c r="AC296" s="132">
        <f t="shared" si="1108"/>
        <v>3406694.3178947368</v>
      </c>
      <c r="AD296" s="132">
        <f t="shared" si="1108"/>
        <v>3477088.2544736844</v>
      </c>
      <c r="AE296" s="132">
        <f t="shared" si="1108"/>
        <v>3550160.4647368421</v>
      </c>
      <c r="AF296" s="132">
        <f t="shared" si="1108"/>
        <v>3626109.2726315786</v>
      </c>
      <c r="AG296" s="132">
        <f t="shared" si="1108"/>
        <v>3704584.7173684211</v>
      </c>
      <c r="AH296" s="132">
        <f t="shared" si="1108"/>
        <v>3786176.759736842</v>
      </c>
      <c r="AI296" s="132">
        <f t="shared" si="1108"/>
        <v>3870572.075789474</v>
      </c>
      <c r="AJ296" s="132">
        <f t="shared" si="1108"/>
        <v>3958353.9894736842</v>
      </c>
      <c r="AK296" s="132">
        <f t="shared" si="1108"/>
        <v>4049202.54</v>
      </c>
      <c r="AL296" s="132">
        <f t="shared" si="1108"/>
        <v>4143744.3250000002</v>
      </c>
      <c r="AM296" s="132">
        <f t="shared" si="1108"/>
        <v>4241682.7468421049</v>
      </c>
      <c r="AN296" s="84"/>
      <c r="AO296" s="83">
        <f>O296</f>
        <v>2325718.6515789474</v>
      </c>
      <c r="AP296" s="83">
        <f>AA296</f>
        <v>3272871.2768421052</v>
      </c>
      <c r="AQ296" s="83">
        <f>AM296</f>
        <v>4241682.7468421049</v>
      </c>
      <c r="AR296" s="178">
        <f>AO296-C296</f>
        <v>445524.41157894745</v>
      </c>
      <c r="AS296" s="178">
        <f>AP296-AO296</f>
        <v>947152.62526315777</v>
      </c>
      <c r="AT296" s="178">
        <f>AQ296-AP296</f>
        <v>968811.46999999974</v>
      </c>
    </row>
    <row r="297" spans="1:46" s="64" customFormat="1" ht="13.2" outlineLevel="1">
      <c r="A297" s="147" t="s">
        <v>214</v>
      </c>
      <c r="B297" s="126" t="s">
        <v>161</v>
      </c>
      <c r="C297" s="82"/>
      <c r="D297" s="132">
        <f t="shared" ref="D297:AM297" si="1109">D305+D366</f>
        <v>-14.405356250000002</v>
      </c>
      <c r="E297" s="132">
        <f t="shared" si="1109"/>
        <v>-30.255443750000005</v>
      </c>
      <c r="F297" s="132">
        <f t="shared" si="1109"/>
        <v>-43.419906250000011</v>
      </c>
      <c r="G297" s="132">
        <f t="shared" si="1109"/>
        <v>-63.059850000000004</v>
      </c>
      <c r="H297" s="132">
        <f t="shared" si="1109"/>
        <v>-92.500275000000002</v>
      </c>
      <c r="I297" s="132">
        <f t="shared" si="1109"/>
        <v>-136.64118124999999</v>
      </c>
      <c r="J297" s="132">
        <f t="shared" si="1109"/>
        <v>-202.83256875000001</v>
      </c>
      <c r="K297" s="132">
        <f t="shared" si="1109"/>
        <v>-302.09895625000001</v>
      </c>
      <c r="L297" s="132">
        <f t="shared" si="1109"/>
        <v>-450.89082500000006</v>
      </c>
      <c r="M297" s="132">
        <f t="shared" si="1109"/>
        <v>-674.05817500000001</v>
      </c>
      <c r="N297" s="132">
        <f t="shared" si="1109"/>
        <v>-1008.8760062500002</v>
      </c>
      <c r="O297" s="132">
        <f t="shared" si="1109"/>
        <v>-1511.16931875</v>
      </c>
      <c r="P297" s="132">
        <f t="shared" si="1109"/>
        <v>-1948.0131125000003</v>
      </c>
      <c r="Q297" s="132">
        <f t="shared" si="1109"/>
        <v>-2239.4323875</v>
      </c>
      <c r="R297" s="132">
        <f t="shared" si="1109"/>
        <v>-2574.6021437500003</v>
      </c>
      <c r="S297" s="132">
        <f t="shared" si="1109"/>
        <v>-2959.9973812500002</v>
      </c>
      <c r="T297" s="132">
        <f t="shared" si="1109"/>
        <v>-3403.1431000000002</v>
      </c>
      <c r="U297" s="132">
        <f t="shared" si="1109"/>
        <v>-3912.7893000000004</v>
      </c>
      <c r="V297" s="132">
        <f t="shared" si="1109"/>
        <v>-4498.9105</v>
      </c>
      <c r="W297" s="132">
        <f t="shared" si="1109"/>
        <v>-5172.88218125</v>
      </c>
      <c r="X297" s="132">
        <f t="shared" si="1109"/>
        <v>-5948.0043437499999</v>
      </c>
      <c r="Y297" s="132">
        <f t="shared" si="1109"/>
        <v>-6839.3269875000005</v>
      </c>
      <c r="Z297" s="132">
        <f t="shared" si="1109"/>
        <v>-7864.3501125000003</v>
      </c>
      <c r="AA297" s="132">
        <f t="shared" si="1109"/>
        <v>-9043.1987187499999</v>
      </c>
      <c r="AB297" s="132">
        <f t="shared" si="1109"/>
        <v>-9915.4478062500002</v>
      </c>
      <c r="AC297" s="132">
        <f t="shared" si="1109"/>
        <v>-10410.922375</v>
      </c>
      <c r="AD297" s="132">
        <f t="shared" si="1109"/>
        <v>-10931.072425000002</v>
      </c>
      <c r="AE297" s="132">
        <f t="shared" si="1109"/>
        <v>-11477.122956250003</v>
      </c>
      <c r="AF297" s="132">
        <f t="shared" si="1109"/>
        <v>-12050.47445</v>
      </c>
      <c r="AG297" s="132">
        <f t="shared" si="1109"/>
        <v>-12652.526425</v>
      </c>
      <c r="AH297" s="132">
        <f t="shared" si="1109"/>
        <v>-13284.67888125</v>
      </c>
      <c r="AI297" s="132">
        <f t="shared" si="1109"/>
        <v>-13948.506818750002</v>
      </c>
      <c r="AJ297" s="132">
        <f t="shared" si="1109"/>
        <v>-14645.585237500001</v>
      </c>
      <c r="AK297" s="132">
        <f t="shared" si="1109"/>
        <v>-15377.489137500002</v>
      </c>
      <c r="AL297" s="132">
        <f t="shared" si="1109"/>
        <v>-16145.968518750002</v>
      </c>
      <c r="AM297" s="132">
        <f t="shared" si="1109"/>
        <v>-16952.948381250004</v>
      </c>
      <c r="AN297" s="123"/>
      <c r="AO297" s="83">
        <f>SUM(D297:O297)</f>
        <v>-4530.2078625000004</v>
      </c>
      <c r="AP297" s="83">
        <f>SUM(P297:AA297)</f>
        <v>-56404.650268749996</v>
      </c>
      <c r="AQ297" s="83">
        <f>SUM(AB297:AM297)</f>
        <v>-157792.74341250001</v>
      </c>
      <c r="AR297" s="124"/>
    </row>
    <row r="298" spans="1:46" s="64" customFormat="1" ht="13.2" outlineLevel="1">
      <c r="A298" s="147" t="s">
        <v>215</v>
      </c>
      <c r="B298" s="126" t="s">
        <v>161</v>
      </c>
      <c r="C298" s="82"/>
      <c r="D298" s="132">
        <f t="shared" ref="D298:AM298" si="1110">D306+D367</f>
        <v>13649.272916666665</v>
      </c>
      <c r="E298" s="132">
        <f t="shared" si="1110"/>
        <v>13977.247916666667</v>
      </c>
      <c r="F298" s="132">
        <f t="shared" si="1110"/>
        <v>14123.892089912282</v>
      </c>
      <c r="G298" s="132">
        <f t="shared" si="1110"/>
        <v>14276.156211622809</v>
      </c>
      <c r="H298" s="132">
        <f t="shared" si="1110"/>
        <v>14436.035281798248</v>
      </c>
      <c r="I298" s="132">
        <f t="shared" si="1110"/>
        <v>14603.560222587719</v>
      </c>
      <c r="J298" s="132">
        <f t="shared" si="1110"/>
        <v>14788.596515350877</v>
      </c>
      <c r="K298" s="132">
        <f t="shared" si="1110"/>
        <v>14993.864629385964</v>
      </c>
      <c r="L298" s="132">
        <f t="shared" si="1110"/>
        <v>15230.582064692982</v>
      </c>
      <c r="M298" s="132">
        <f t="shared" si="1110"/>
        <v>15513.658821271933</v>
      </c>
      <c r="N298" s="132">
        <f t="shared" si="1110"/>
        <v>15865.135797149123</v>
      </c>
      <c r="O298" s="132">
        <f t="shared" si="1110"/>
        <v>16318.832094298245</v>
      </c>
      <c r="P298" s="132">
        <f t="shared" si="1110"/>
        <v>16734.992712719297</v>
      </c>
      <c r="Q298" s="132">
        <f t="shared" si="1110"/>
        <v>17065.632652412278</v>
      </c>
      <c r="R298" s="132">
        <f t="shared" si="1110"/>
        <v>17415.39279495614</v>
      </c>
      <c r="S298" s="132">
        <f t="shared" si="1110"/>
        <v>17805.753725877195</v>
      </c>
      <c r="T298" s="132">
        <f t="shared" si="1110"/>
        <v>18232.497096491228</v>
      </c>
      <c r="U298" s="132">
        <f t="shared" si="1110"/>
        <v>18700.548804824561</v>
      </c>
      <c r="V298" s="132">
        <f t="shared" si="1110"/>
        <v>19214.870452850879</v>
      </c>
      <c r="W298" s="132">
        <f t="shared" si="1110"/>
        <v>19783.634540570176</v>
      </c>
      <c r="X298" s="132">
        <f t="shared" si="1110"/>
        <v>20414.821067982455</v>
      </c>
      <c r="Y298" s="132">
        <f t="shared" si="1110"/>
        <v>21117.460035087719</v>
      </c>
      <c r="Z298" s="132">
        <f t="shared" si="1110"/>
        <v>21902.051441885964</v>
      </c>
      <c r="AA298" s="132">
        <f t="shared" si="1110"/>
        <v>22780.700707236843</v>
      </c>
      <c r="AB298" s="132">
        <f t="shared" si="1110"/>
        <v>23477.152831140349</v>
      </c>
      <c r="AC298" s="132">
        <f t="shared" si="1110"/>
        <v>23949.272394736839</v>
      </c>
      <c r="AD298" s="132">
        <f t="shared" si="1110"/>
        <v>24437.929398026317</v>
      </c>
      <c r="AE298" s="132">
        <f t="shared" si="1110"/>
        <v>24943.889259868422</v>
      </c>
      <c r="AF298" s="132">
        <f t="shared" si="1110"/>
        <v>25469.339480263159</v>
      </c>
      <c r="AG298" s="132">
        <f t="shared" si="1110"/>
        <v>26013.742140350878</v>
      </c>
      <c r="AH298" s="132">
        <f t="shared" si="1110"/>
        <v>26577.937240131578</v>
      </c>
      <c r="AI298" s="132">
        <f t="shared" si="1110"/>
        <v>27162.900198464908</v>
      </c>
      <c r="AJ298" s="132">
        <f t="shared" si="1110"/>
        <v>27769.576015350875</v>
      </c>
      <c r="AK298" s="132">
        <f t="shared" si="1110"/>
        <v>28398.879271929825</v>
      </c>
      <c r="AL298" s="132">
        <f t="shared" si="1110"/>
        <v>29051.890387061405</v>
      </c>
      <c r="AM298" s="132">
        <f t="shared" si="1110"/>
        <v>29729.764360745612</v>
      </c>
      <c r="AN298" s="123"/>
      <c r="AO298" s="83">
        <f>SUM(D298:O298)</f>
        <v>177776.83456140349</v>
      </c>
      <c r="AP298" s="83">
        <f>SUM(P298:AA298)</f>
        <v>231168.35603289475</v>
      </c>
      <c r="AQ298" s="83">
        <f>SUM(AB298:AM298)</f>
        <v>316982.27297807019</v>
      </c>
      <c r="AR298" s="124"/>
    </row>
    <row r="299" spans="1:46" s="64" customFormat="1" ht="13.2" outlineLevel="1">
      <c r="A299" s="147" t="s">
        <v>201</v>
      </c>
      <c r="B299" s="126" t="s">
        <v>161</v>
      </c>
      <c r="C299" s="82"/>
      <c r="D299" s="132">
        <f t="shared" ref="D299:AM299" si="1111">D307+D368</f>
        <v>13634.867560416666</v>
      </c>
      <c r="E299" s="132">
        <f t="shared" si="1111"/>
        <v>13946.992472916667</v>
      </c>
      <c r="F299" s="132">
        <f t="shared" si="1111"/>
        <v>14080.472183662283</v>
      </c>
      <c r="G299" s="132">
        <f t="shared" si="1111"/>
        <v>14213.096361622809</v>
      </c>
      <c r="H299" s="132">
        <f t="shared" si="1111"/>
        <v>14343.535006798247</v>
      </c>
      <c r="I299" s="132">
        <f t="shared" si="1111"/>
        <v>14466.91904133772</v>
      </c>
      <c r="J299" s="132">
        <f t="shared" si="1111"/>
        <v>14585.763946600877</v>
      </c>
      <c r="K299" s="132">
        <f t="shared" si="1111"/>
        <v>14691.765673135966</v>
      </c>
      <c r="L299" s="132">
        <f t="shared" si="1111"/>
        <v>14779.691239692984</v>
      </c>
      <c r="M299" s="132">
        <f t="shared" si="1111"/>
        <v>14839.600646271932</v>
      </c>
      <c r="N299" s="132">
        <f t="shared" si="1111"/>
        <v>14856.259790899123</v>
      </c>
      <c r="O299" s="132">
        <f t="shared" si="1111"/>
        <v>14807.662775548244</v>
      </c>
      <c r="P299" s="132">
        <f t="shared" si="1111"/>
        <v>14786.979600219298</v>
      </c>
      <c r="Q299" s="132">
        <f t="shared" si="1111"/>
        <v>14826.200264912277</v>
      </c>
      <c r="R299" s="132">
        <f t="shared" si="1111"/>
        <v>14840.790651206142</v>
      </c>
      <c r="S299" s="132">
        <f t="shared" si="1111"/>
        <v>14845.756344627196</v>
      </c>
      <c r="T299" s="132">
        <f t="shared" si="1111"/>
        <v>14829.353996491227</v>
      </c>
      <c r="U299" s="132">
        <f t="shared" si="1111"/>
        <v>14787.75950482456</v>
      </c>
      <c r="V299" s="132">
        <f t="shared" si="1111"/>
        <v>14715.959952850879</v>
      </c>
      <c r="W299" s="132">
        <f t="shared" si="1111"/>
        <v>14610.752359320175</v>
      </c>
      <c r="X299" s="132">
        <f t="shared" si="1111"/>
        <v>14466.816724232456</v>
      </c>
      <c r="Y299" s="132">
        <f t="shared" si="1111"/>
        <v>14278.133047587718</v>
      </c>
      <c r="Z299" s="132">
        <f t="shared" si="1111"/>
        <v>14037.701329385967</v>
      </c>
      <c r="AA299" s="132">
        <f t="shared" si="1111"/>
        <v>13737.501988486842</v>
      </c>
      <c r="AB299" s="132">
        <f t="shared" si="1111"/>
        <v>13561.705024890351</v>
      </c>
      <c r="AC299" s="132">
        <f t="shared" si="1111"/>
        <v>13538.350019736841</v>
      </c>
      <c r="AD299" s="132">
        <f t="shared" si="1111"/>
        <v>13506.856973026313</v>
      </c>
      <c r="AE299" s="132">
        <f t="shared" si="1111"/>
        <v>13466.76630361842</v>
      </c>
      <c r="AF299" s="132">
        <f t="shared" si="1111"/>
        <v>13418.865030263161</v>
      </c>
      <c r="AG299" s="132">
        <f t="shared" si="1111"/>
        <v>13361.215715350878</v>
      </c>
      <c r="AH299" s="132">
        <f t="shared" si="1111"/>
        <v>13293.258358881578</v>
      </c>
      <c r="AI299" s="132">
        <f t="shared" si="1111"/>
        <v>13214.393379714907</v>
      </c>
      <c r="AJ299" s="132">
        <f t="shared" si="1111"/>
        <v>13123.990777850877</v>
      </c>
      <c r="AK299" s="132">
        <f t="shared" si="1111"/>
        <v>13021.390134429823</v>
      </c>
      <c r="AL299" s="132">
        <f t="shared" si="1111"/>
        <v>12905.921868311403</v>
      </c>
      <c r="AM299" s="132">
        <f t="shared" si="1111"/>
        <v>12776.81597949561</v>
      </c>
      <c r="AN299" s="123"/>
      <c r="AO299" s="83">
        <f t="shared" ref="AO299:AO302" si="1112">SUM(D299:O299)</f>
        <v>173246.62669890351</v>
      </c>
      <c r="AP299" s="83">
        <f t="shared" ref="AP299:AP302" si="1113">SUM(P299:AA299)</f>
        <v>174763.70576414478</v>
      </c>
      <c r="AQ299" s="83">
        <f>SUM(AB299:AM299)</f>
        <v>159189.52956557018</v>
      </c>
      <c r="AR299" s="124"/>
    </row>
    <row r="300" spans="1:46" s="64" customFormat="1" ht="13.2" outlineLevel="1">
      <c r="A300" s="164" t="s">
        <v>248</v>
      </c>
      <c r="B300" s="165" t="s">
        <v>161</v>
      </c>
      <c r="C300" s="82"/>
      <c r="D300" s="132">
        <f>-0.2%*(C296+D296)/2/12</f>
        <v>-319.08438749999999</v>
      </c>
      <c r="E300" s="132">
        <f>-0.2%*(D296+E296)/2/12</f>
        <v>-326.49535249999997</v>
      </c>
      <c r="F300" s="132">
        <f t="shared" ref="F300" si="1114">-0.2%*(E296+F296)/2/12</f>
        <v>-329.91799671052632</v>
      </c>
      <c r="G300" s="132">
        <f t="shared" ref="G300" si="1115">-0.2%*(F296+G296)/2/12</f>
        <v>-333.4734560745614</v>
      </c>
      <c r="H300" s="132">
        <f t="shared" ref="H300" si="1116">-0.2%*(G296+H296)/2/12</f>
        <v>-337.20923059210526</v>
      </c>
      <c r="I300" s="132">
        <f t="shared" ref="I300" si="1117">-0.2%*(H296+I296)/2/12</f>
        <v>-341.16456651315792</v>
      </c>
      <c r="J300" s="132">
        <f t="shared" ref="J300" si="1118">-0.2%*(I296+J296)/2/12</f>
        <v>-345.47486407894741</v>
      </c>
      <c r="K300" s="132">
        <f t="shared" ref="K300" si="1119">-0.2%*(J296+K296)/2/12</f>
        <v>-350.28920793859646</v>
      </c>
      <c r="L300" s="132">
        <f t="shared" ref="L300" si="1120">-0.2%*(K296+L296)/2/12</f>
        <v>-355.85135554824564</v>
      </c>
      <c r="M300" s="132">
        <f t="shared" ref="M300" si="1121">-0.2%*(L296+M296)/2/12</f>
        <v>-362.51630690789472</v>
      </c>
      <c r="N300" s="132">
        <f t="shared" ref="N300" si="1122">-0.2%*(M296+N296)/2/12</f>
        <v>-370.80948195175438</v>
      </c>
      <c r="O300" s="132">
        <f t="shared" ref="O300" si="1123">-0.2%*(N296+O296)/2/12</f>
        <v>-381.53546074561405</v>
      </c>
      <c r="P300" s="132">
        <f t="shared" ref="P300" si="1124">-0.2%*(O296+P296)/2/12</f>
        <v>-391.36674328947362</v>
      </c>
      <c r="Q300" s="132">
        <f t="shared" ref="Q300" si="1125">-0.2%*(P296+Q296)/2/12</f>
        <v>-399.1608295833334</v>
      </c>
      <c r="R300" s="132">
        <f t="shared" ref="R300" si="1126">-0.2%*(Q296+R296)/2/12</f>
        <v>-407.53903804824563</v>
      </c>
      <c r="S300" s="132">
        <f t="shared" ref="S300" si="1127">-0.2%*(R296+S296)/2/12</f>
        <v>-416.67383578947374</v>
      </c>
      <c r="T300" s="132">
        <f t="shared" ref="T300" si="1128">-0.2%*(S296+T296)/2/12</f>
        <v>-426.7538872807018</v>
      </c>
      <c r="U300" s="132">
        <f t="shared" ref="U300" si="1129">-0.2%*(T296+U296)/2/12</f>
        <v>-437.81712824561401</v>
      </c>
      <c r="V300" s="132">
        <f t="shared" ref="V300" si="1130">-0.2%*(U296+V296)/2/12</f>
        <v>-449.98105541666672</v>
      </c>
      <c r="W300" s="132">
        <f t="shared" ref="W300" si="1131">-0.2%*(V296+W296)/2/12</f>
        <v>-463.44025212719293</v>
      </c>
      <c r="X300" s="132">
        <f t="shared" ref="X300" si="1132">-0.2%*(W296+X296)/2/12</f>
        <v>-478.384718377193</v>
      </c>
      <c r="Y300" s="132">
        <f t="shared" ref="Y300" si="1133">-0.2%*(X296+Y296)/2/12</f>
        <v>-495.02945416666665</v>
      </c>
      <c r="Z300" s="132">
        <f t="shared" ref="Z300" si="1134">-0.2%*(Y296+Z296)/2/12</f>
        <v>-513.62445949561413</v>
      </c>
      <c r="AA300" s="132">
        <f t="shared" ref="AA300" si="1135">-0.2%*(Z296+AA296)/2/12</f>
        <v>-534.45778743421056</v>
      </c>
      <c r="AB300" s="132">
        <f t="shared" ref="AB300" si="1136">-0.2%*(AA296+AB296)/2/12</f>
        <v>-550.95193798245612</v>
      </c>
      <c r="AC300" s="132">
        <f t="shared" ref="AC300" si="1137">-0.2%*(AB296+AC296)/2/12</f>
        <v>-562.10385807017553</v>
      </c>
      <c r="AD300" s="132">
        <f t="shared" ref="AD300" si="1138">-0.2%*(AC296+AD296)/2/12</f>
        <v>-573.64854769736837</v>
      </c>
      <c r="AE300" s="132">
        <f t="shared" ref="AE300" si="1139">-0.2%*(AD296+AE296)/2/12</f>
        <v>-585.60405993421057</v>
      </c>
      <c r="AF300" s="132">
        <f t="shared" ref="AF300" si="1140">-0.2%*(AE296+AF296)/2/12</f>
        <v>-598.02247811403504</v>
      </c>
      <c r="AG300" s="132">
        <f t="shared" ref="AG300" si="1141">-0.2%*(AF296+AG296)/2/12</f>
        <v>-610.89116583333339</v>
      </c>
      <c r="AH300" s="132">
        <f t="shared" ref="AH300" si="1142">-0.2%*(AG296+AH296)/2/12</f>
        <v>-624.23012309210537</v>
      </c>
      <c r="AI300" s="132">
        <f t="shared" ref="AI300" si="1143">-0.2%*(AH296+AI296)/2/12</f>
        <v>-638.06240296052636</v>
      </c>
      <c r="AJ300" s="132">
        <f t="shared" ref="AJ300" si="1144">-0.2%*(AI296+AJ296)/2/12</f>
        <v>-652.41050543859649</v>
      </c>
      <c r="AK300" s="132">
        <f t="shared" ref="AK300" si="1145">-0.2%*(AJ296+AK296)/2/12</f>
        <v>-667.29637745614048</v>
      </c>
      <c r="AL300" s="132">
        <f t="shared" ref="AL300" si="1146">-0.2%*(AK296+AL296)/2/12</f>
        <v>-682.74557208333329</v>
      </c>
      <c r="AM300" s="132">
        <f t="shared" ref="AM300" si="1147">-0.2%*(AL296+AM296)/2/12</f>
        <v>-698.7855893201754</v>
      </c>
      <c r="AN300" s="123"/>
      <c r="AO300" s="83">
        <f t="shared" ref="AO300" si="1148">SUM(D300:O300)</f>
        <v>-4153.8216670614038</v>
      </c>
      <c r="AP300" s="83">
        <f t="shared" ref="AP300" si="1149">SUM(P300:AA300)</f>
        <v>-5414.2291892543853</v>
      </c>
      <c r="AQ300" s="83">
        <f>SUM(AB300:AM300)</f>
        <v>-7444.7526179824563</v>
      </c>
      <c r="AR300" s="124"/>
    </row>
    <row r="301" spans="1:46" s="64" customFormat="1" ht="13.2" outlineLevel="1">
      <c r="A301" s="147" t="s">
        <v>177</v>
      </c>
      <c r="B301" s="126" t="s">
        <v>161</v>
      </c>
      <c r="C301" s="82"/>
      <c r="D301" s="132">
        <f t="shared" ref="D301:AM301" si="1150">D308+D369+D300</f>
        <v>-326.07545892857144</v>
      </c>
      <c r="E301" s="132">
        <f t="shared" si="1150"/>
        <v>-333.48642392857141</v>
      </c>
      <c r="F301" s="132">
        <f t="shared" si="1150"/>
        <v>-336.94924671052632</v>
      </c>
      <c r="G301" s="132">
        <f t="shared" si="1150"/>
        <v>-340.66542036027568</v>
      </c>
      <c r="H301" s="132">
        <f t="shared" si="1150"/>
        <v>-344.44137344924809</v>
      </c>
      <c r="I301" s="132">
        <f t="shared" si="1150"/>
        <v>-348.47706651315792</v>
      </c>
      <c r="J301" s="132">
        <f t="shared" si="1150"/>
        <v>-352.90789979323313</v>
      </c>
      <c r="K301" s="132">
        <f t="shared" si="1150"/>
        <v>-357.76242222431074</v>
      </c>
      <c r="L301" s="132">
        <f t="shared" si="1150"/>
        <v>-363.48528411967419</v>
      </c>
      <c r="M301" s="132">
        <f t="shared" si="1150"/>
        <v>-370.19041405075188</v>
      </c>
      <c r="N301" s="132">
        <f t="shared" si="1150"/>
        <v>-378.56394623746866</v>
      </c>
      <c r="O301" s="132">
        <f t="shared" si="1150"/>
        <v>-389.41046074561405</v>
      </c>
      <c r="P301" s="132">
        <f t="shared" si="1150"/>
        <v>-399.32210043233079</v>
      </c>
      <c r="Q301" s="132">
        <f t="shared" si="1150"/>
        <v>-407.23672244047623</v>
      </c>
      <c r="R301" s="132">
        <f t="shared" si="1150"/>
        <v>-415.69528804824563</v>
      </c>
      <c r="S301" s="132">
        <f t="shared" si="1150"/>
        <v>-424.95062150375946</v>
      </c>
      <c r="T301" s="132">
        <f t="shared" si="1150"/>
        <v>-435.11103013784464</v>
      </c>
      <c r="U301" s="132">
        <f t="shared" si="1150"/>
        <v>-446.21444967418546</v>
      </c>
      <c r="V301" s="132">
        <f t="shared" si="1150"/>
        <v>-458.49891255952389</v>
      </c>
      <c r="W301" s="132">
        <f t="shared" si="1150"/>
        <v>-472.03846641290721</v>
      </c>
      <c r="X301" s="132">
        <f t="shared" si="1150"/>
        <v>-487.103468377193</v>
      </c>
      <c r="Y301" s="132">
        <f t="shared" si="1150"/>
        <v>-503.82856130952382</v>
      </c>
      <c r="Z301" s="132">
        <f t="shared" si="1150"/>
        <v>-522.54410235275702</v>
      </c>
      <c r="AA301" s="132">
        <f t="shared" si="1150"/>
        <v>-543.49796600563911</v>
      </c>
      <c r="AB301" s="132">
        <f t="shared" si="1150"/>
        <v>-560.11265226817045</v>
      </c>
      <c r="AC301" s="132">
        <f t="shared" si="1150"/>
        <v>-571.34492949874698</v>
      </c>
      <c r="AD301" s="132">
        <f t="shared" si="1150"/>
        <v>-583.01015484022548</v>
      </c>
      <c r="AE301" s="132">
        <f t="shared" si="1150"/>
        <v>-595.08620279135346</v>
      </c>
      <c r="AF301" s="132">
        <f t="shared" si="1150"/>
        <v>-607.66533525689215</v>
      </c>
      <c r="AG301" s="132">
        <f t="shared" si="1150"/>
        <v>-620.57420154761905</v>
      </c>
      <c r="AH301" s="132">
        <f t="shared" si="1150"/>
        <v>-634.07387309210537</v>
      </c>
      <c r="AI301" s="132">
        <f t="shared" si="1150"/>
        <v>-647.98651010338347</v>
      </c>
      <c r="AJ301" s="132">
        <f t="shared" si="1150"/>
        <v>-662.49532686716793</v>
      </c>
      <c r="AK301" s="132">
        <f t="shared" si="1150"/>
        <v>-677.42137745614048</v>
      </c>
      <c r="AL301" s="132">
        <f t="shared" si="1150"/>
        <v>-693.07146494047618</v>
      </c>
      <c r="AM301" s="132">
        <f t="shared" si="1150"/>
        <v>-709.15166074874685</v>
      </c>
      <c r="AN301" s="123"/>
      <c r="AO301" s="83">
        <f t="shared" si="1112"/>
        <v>-4242.4154170614038</v>
      </c>
      <c r="AP301" s="83">
        <f t="shared" si="1113"/>
        <v>-5516.0416892543863</v>
      </c>
      <c r="AQ301" s="83">
        <f t="shared" ref="AQ301:AQ302" si="1151">SUM(AB301:AM301)</f>
        <v>-7561.9936894110278</v>
      </c>
      <c r="AR301" s="124"/>
    </row>
    <row r="302" spans="1:46" s="64" customFormat="1" ht="13.2" outlineLevel="1">
      <c r="A302" s="147" t="s">
        <v>178</v>
      </c>
      <c r="B302" s="126" t="s">
        <v>161</v>
      </c>
      <c r="C302" s="82"/>
      <c r="D302" s="132">
        <f>D299+D301</f>
        <v>13308.792101488094</v>
      </c>
      <c r="E302" s="132">
        <f t="shared" ref="E302:AM302" si="1152">E299+E301</f>
        <v>13613.506048988096</v>
      </c>
      <c r="F302" s="132">
        <f t="shared" si="1152"/>
        <v>13743.522936951756</v>
      </c>
      <c r="G302" s="132">
        <f t="shared" si="1152"/>
        <v>13872.430941262533</v>
      </c>
      <c r="H302" s="132">
        <f t="shared" si="1152"/>
        <v>13999.093633348999</v>
      </c>
      <c r="I302" s="132">
        <f t="shared" si="1152"/>
        <v>14118.441974824562</v>
      </c>
      <c r="J302" s="132">
        <f t="shared" si="1152"/>
        <v>14232.856046807643</v>
      </c>
      <c r="K302" s="132">
        <f t="shared" si="1152"/>
        <v>14334.003250911655</v>
      </c>
      <c r="L302" s="132">
        <f t="shared" si="1152"/>
        <v>14416.20595557331</v>
      </c>
      <c r="M302" s="132">
        <f t="shared" si="1152"/>
        <v>14469.41023222118</v>
      </c>
      <c r="N302" s="132">
        <f t="shared" si="1152"/>
        <v>14477.695844661654</v>
      </c>
      <c r="O302" s="132">
        <f t="shared" si="1152"/>
        <v>14418.25231480263</v>
      </c>
      <c r="P302" s="132">
        <f t="shared" si="1152"/>
        <v>14387.657499786967</v>
      </c>
      <c r="Q302" s="132">
        <f t="shared" si="1152"/>
        <v>14418.9635424718</v>
      </c>
      <c r="R302" s="132">
        <f t="shared" si="1152"/>
        <v>14425.095363157896</v>
      </c>
      <c r="S302" s="132">
        <f t="shared" si="1152"/>
        <v>14420.805723123436</v>
      </c>
      <c r="T302" s="132">
        <f t="shared" si="1152"/>
        <v>14394.242966353382</v>
      </c>
      <c r="U302" s="132">
        <f t="shared" si="1152"/>
        <v>14341.545055150375</v>
      </c>
      <c r="V302" s="132">
        <f t="shared" si="1152"/>
        <v>14257.461040291355</v>
      </c>
      <c r="W302" s="132">
        <f t="shared" si="1152"/>
        <v>14138.713892907268</v>
      </c>
      <c r="X302" s="132">
        <f t="shared" si="1152"/>
        <v>13979.713255855264</v>
      </c>
      <c r="Y302" s="132">
        <f t="shared" si="1152"/>
        <v>13774.304486278195</v>
      </c>
      <c r="Z302" s="132">
        <f t="shared" si="1152"/>
        <v>13515.157227033211</v>
      </c>
      <c r="AA302" s="132">
        <f t="shared" si="1152"/>
        <v>13194.004022481202</v>
      </c>
      <c r="AB302" s="132">
        <f t="shared" si="1152"/>
        <v>13001.592372622181</v>
      </c>
      <c r="AC302" s="132">
        <f t="shared" si="1152"/>
        <v>12967.005090238094</v>
      </c>
      <c r="AD302" s="132">
        <f t="shared" si="1152"/>
        <v>12923.846818186088</v>
      </c>
      <c r="AE302" s="132">
        <f t="shared" si="1152"/>
        <v>12871.680100827067</v>
      </c>
      <c r="AF302" s="132">
        <f t="shared" si="1152"/>
        <v>12811.199695006269</v>
      </c>
      <c r="AG302" s="132">
        <f t="shared" si="1152"/>
        <v>12740.641513803259</v>
      </c>
      <c r="AH302" s="132">
        <f t="shared" si="1152"/>
        <v>12659.184485789472</v>
      </c>
      <c r="AI302" s="132">
        <f t="shared" si="1152"/>
        <v>12566.406869611525</v>
      </c>
      <c r="AJ302" s="132">
        <f t="shared" si="1152"/>
        <v>12461.495450983708</v>
      </c>
      <c r="AK302" s="132">
        <f t="shared" si="1152"/>
        <v>12343.968756973682</v>
      </c>
      <c r="AL302" s="132">
        <f t="shared" si="1152"/>
        <v>12212.850403370927</v>
      </c>
      <c r="AM302" s="132">
        <f t="shared" si="1152"/>
        <v>12067.664318746864</v>
      </c>
      <c r="AN302" s="123"/>
      <c r="AO302" s="83">
        <f t="shared" si="1112"/>
        <v>169004.21128184212</v>
      </c>
      <c r="AP302" s="83">
        <f t="shared" si="1113"/>
        <v>169247.66407489037</v>
      </c>
      <c r="AQ302" s="83">
        <f t="shared" si="1151"/>
        <v>151627.53587615915</v>
      </c>
      <c r="AR302" s="124"/>
    </row>
    <row r="303" spans="1:46" outlineLevel="1">
      <c r="A303" s="146" t="s">
        <v>153</v>
      </c>
      <c r="AN303" s="60"/>
    </row>
    <row r="304" spans="1:46" s="86" customFormat="1" ht="13.2" outlineLevel="1">
      <c r="A304" s="147" t="s">
        <v>213</v>
      </c>
      <c r="B304" s="126" t="s">
        <v>161</v>
      </c>
      <c r="C304" s="132">
        <f>C314+C325*'0'!C$16+C336*'0'!C$19+C347*'0'!C$17+C358*'0'!C$18</f>
        <v>1880194.24</v>
      </c>
      <c r="D304" s="132">
        <f>D314+D325*'0'!D$16+D336*'0'!D$19+D347*'0'!D$17+D358*'0'!D$18</f>
        <v>1947018.41</v>
      </c>
      <c r="E304" s="132">
        <f>E314+E325*'0'!E$16+E336*'0'!E$19+E347*'0'!E$17+E358*'0'!E$18</f>
        <v>1966425.8199999998</v>
      </c>
      <c r="F304" s="132">
        <f>F314+F325*'0'!F$16+F336*'0'!F$19+F347*'0'!F$17+F358*'0'!F$18</f>
        <v>1985840.1405263159</v>
      </c>
      <c r="G304" s="132">
        <f>G314+G325*'0'!G$16+G336*'0'!G$19+G347*'0'!G$17+G358*'0'!G$18</f>
        <v>2005731.3323684209</v>
      </c>
      <c r="H304" s="132">
        <f>H314+H325*'0'!H$16+H336*'0'!H$19+H347*'0'!H$17+H358*'0'!H$18</f>
        <v>2025629.4347368421</v>
      </c>
      <c r="I304" s="132">
        <f>I314+I325*'0'!I$16+I336*'0'!I$19+I347*'0'!I$17+I358*'0'!I$18</f>
        <v>2045635.3634210527</v>
      </c>
      <c r="J304" s="132">
        <f>J314+J325*'0'!J$16+J336*'0'!J$19+J347*'0'!J$17+J358*'0'!J$18</f>
        <v>2066013.0055263159</v>
      </c>
      <c r="K304" s="132">
        <f>K314+K325*'0'!K$16+K336*'0'!K$19+K347*'0'!K$17+K358*'0'!K$18</f>
        <v>2086397.489736842</v>
      </c>
      <c r="L304" s="132">
        <f>L314+L325*'0'!L$16+L336*'0'!L$19+L347*'0'!L$17+L358*'0'!L$18</f>
        <v>2107258.7768421052</v>
      </c>
      <c r="M304" s="132">
        <f>M314+M325*'0'!M$16+M336*'0'!M$19+M347*'0'!M$17+M358*'0'!M$18</f>
        <v>2128126.9060526313</v>
      </c>
      <c r="N304" s="132">
        <f>N314+N325*'0'!N$16+N336*'0'!N$19+N347*'0'!N$17+N358*'0'!N$18</f>
        <v>2149386.8773684208</v>
      </c>
      <c r="O304" s="132">
        <f>O314+O325*'0'!O$16+O336*'0'!O$19+O347*'0'!O$17+O358*'0'!O$18</f>
        <v>2170738.6515789474</v>
      </c>
      <c r="P304" s="132">
        <f>P314+P325*'0'!P$16+P336*'0'!P$19+P347*'0'!P$17+P358*'0'!P$18</f>
        <v>2192482.2678947365</v>
      </c>
      <c r="Q304" s="132">
        <f>Q314+Q325*'0'!Q$16+Q336*'0'!Q$19+Q347*'0'!Q$17+Q358*'0'!Q$18</f>
        <v>2214317.6871052631</v>
      </c>
      <c r="R304" s="132">
        <f>R314+R325*'0'!R$16+R336*'0'!R$19+R347*'0'!R$17+R358*'0'!R$18</f>
        <v>2235570.769473684</v>
      </c>
      <c r="S304" s="132">
        <f>S314+S325*'0'!S$16+S336*'0'!S$19+S347*'0'!S$17+S358*'0'!S$18</f>
        <v>2257875.2600000002</v>
      </c>
      <c r="T304" s="132">
        <f>T314+T325*'0'!T$16+T336*'0'!T$19+T347*'0'!T$17+T358*'0'!T$18</f>
        <v>2280571.3873684211</v>
      </c>
      <c r="U304" s="132">
        <f>U314+U325*'0'!U$16+U336*'0'!U$19+U347*'0'!U$17+U358*'0'!U$18</f>
        <v>2303274.1515789474</v>
      </c>
      <c r="V304" s="132">
        <f>V314+V325*'0'!V$16+V336*'0'!V$19+V347*'0'!V$17+V358*'0'!V$18</f>
        <v>2326068.5134210526</v>
      </c>
      <c r="W304" s="132">
        <f>W314+W325*'0'!W$16+W336*'0'!W$19+W347*'0'!W$17+W358*'0'!W$18</f>
        <v>2349254.5121052628</v>
      </c>
      <c r="X304" s="132">
        <f>X314+X325*'0'!X$16+X336*'0'!X$19+X347*'0'!X$17+X358*'0'!X$18</f>
        <v>2372532.1084210523</v>
      </c>
      <c r="Y304" s="132">
        <f>Y314+Y325*'0'!Y$16+Y336*'0'!Y$19+Y347*'0'!Y$17+Y358*'0'!Y$18</f>
        <v>2396201.3415789474</v>
      </c>
      <c r="Z304" s="132">
        <f>Z314+Z325*'0'!Z$16+Z336*'0'!Z$19+Z347*'0'!Z$17+Z358*'0'!Z$18</f>
        <v>2419962.1723684212</v>
      </c>
      <c r="AA304" s="132">
        <f>AA314+AA325*'0'!AA$16+AA336*'0'!AA$19+AA347*'0'!AA$17+AA358*'0'!AA$18</f>
        <v>2444121.2768421052</v>
      </c>
      <c r="AB304" s="132">
        <f>AB314+AB325*'0'!AB$16+AB336*'0'!AB$19+AB347*'0'!AB$17+AB358*'0'!AB$18</f>
        <v>2468371.9789473685</v>
      </c>
      <c r="AC304" s="132">
        <f>AC314+AC325*'0'!AC$16+AC336*'0'!AC$19+AC347*'0'!AC$17+AC358*'0'!AC$18</f>
        <v>2493014.3178947368</v>
      </c>
      <c r="AD304" s="132">
        <f>AD314+AD325*'0'!AD$16+AD336*'0'!AD$19+AD347*'0'!AD$17+AD358*'0'!AD$18</f>
        <v>2517748.2544736844</v>
      </c>
      <c r="AE304" s="132">
        <f>AE314+AE325*'0'!AE$16+AE336*'0'!AE$19+AE347*'0'!AE$17+AE358*'0'!AE$18</f>
        <v>2542880.4647368421</v>
      </c>
      <c r="AF304" s="132">
        <f>AF314+AF325*'0'!AF$16+AF336*'0'!AF$19+AF347*'0'!AF$17+AF358*'0'!AF$18</f>
        <v>2568489.2726315786</v>
      </c>
      <c r="AG304" s="132">
        <f>AG314+AG325*'0'!AG$16+AG336*'0'!AG$19+AG347*'0'!AG$17+AG358*'0'!AG$18</f>
        <v>2594104.7173684211</v>
      </c>
      <c r="AH304" s="132">
        <f>AH314+AH325*'0'!AH$16+AH336*'0'!AH$19+AH347*'0'!AH$17+AH358*'0'!AH$18</f>
        <v>2620196.759736842</v>
      </c>
      <c r="AI304" s="132">
        <f>AI314+AI325*'0'!AI$16+AI336*'0'!AI$19+AI347*'0'!AI$17+AI358*'0'!AI$18</f>
        <v>2646302.075789474</v>
      </c>
      <c r="AJ304" s="132">
        <f>AJ314+AJ325*'0'!AJ$16+AJ336*'0'!AJ$19+AJ347*'0'!AJ$17+AJ358*'0'!AJ$18</f>
        <v>2672883.9894736842</v>
      </c>
      <c r="AK304" s="132">
        <f>AK314+AK325*'0'!AK$16+AK336*'0'!AK$19+AK347*'0'!AK$17+AK358*'0'!AK$18</f>
        <v>2699472.54</v>
      </c>
      <c r="AL304" s="132">
        <f>AL314+AL325*'0'!AL$16+AL336*'0'!AL$19+AL347*'0'!AL$17+AL358*'0'!AL$18</f>
        <v>2726544.3250000002</v>
      </c>
      <c r="AM304" s="132">
        <f>AM314+AM325*'0'!AM$16+AM336*'0'!AM$19+AM347*'0'!AM$17+AM358*'0'!AM$18</f>
        <v>2753622.7468421054</v>
      </c>
      <c r="AN304" s="84"/>
      <c r="AO304" s="83">
        <f>O304</f>
        <v>2170738.6515789474</v>
      </c>
      <c r="AP304" s="83">
        <f>AA304</f>
        <v>2444121.2768421052</v>
      </c>
      <c r="AQ304" s="83">
        <f>AM304</f>
        <v>2753622.7468421054</v>
      </c>
      <c r="AR304" s="178">
        <f>AO304-C304</f>
        <v>290544.41157894745</v>
      </c>
      <c r="AS304" s="178">
        <f>AP304-AO304</f>
        <v>273382.62526315777</v>
      </c>
      <c r="AT304" s="178">
        <f>AQ304-AP304</f>
        <v>309501.4700000002</v>
      </c>
    </row>
    <row r="305" spans="1:44" s="64" customFormat="1" ht="13.2" outlineLevel="1">
      <c r="A305" s="147" t="s">
        <v>214</v>
      </c>
      <c r="B305" s="126" t="s">
        <v>161</v>
      </c>
      <c r="C305" s="82"/>
      <c r="D305" s="132">
        <f>D317+D328*'0'!D$16+D339*'0'!D$19+D350*'0'!D$17+D361*'0'!D$18</f>
        <v>-3.9053562500000001</v>
      </c>
      <c r="E305" s="132">
        <f>E317+E328*'0'!E$16+E339*'0'!E$19+E350*'0'!E$17+E361*'0'!E$18</f>
        <v>-4.0054437500000004</v>
      </c>
      <c r="F305" s="132">
        <f>F317+F328*'0'!F$16+F339*'0'!F$19+F350*'0'!F$17+F361*'0'!F$18</f>
        <v>-4.0449062500000004</v>
      </c>
      <c r="G305" s="132">
        <f>G317+G328*'0'!G$16+G339*'0'!G$19+G350*'0'!G$17+G361*'0'!G$18</f>
        <v>-4.0848500000000003</v>
      </c>
      <c r="H305" s="132">
        <f>H317+H328*'0'!H$16+H339*'0'!H$19+H350*'0'!H$17+H361*'0'!H$18</f>
        <v>-4.1252750000000002</v>
      </c>
      <c r="I305" s="132">
        <f>I317+I328*'0'!I$16+I339*'0'!I$19+I350*'0'!I$17+I361*'0'!I$18</f>
        <v>-4.1661812500000002</v>
      </c>
      <c r="J305" s="132">
        <f>J317+J328*'0'!J$16+J339*'0'!J$19+J350*'0'!J$17+J361*'0'!J$18</f>
        <v>-4.2075687500000001</v>
      </c>
      <c r="K305" s="132">
        <f>K317+K328*'0'!K$16+K339*'0'!K$19+K350*'0'!K$17+K361*'0'!K$18</f>
        <v>-4.24895625</v>
      </c>
      <c r="L305" s="132">
        <f>L317+L328*'0'!L$16+L339*'0'!L$19+L350*'0'!L$17+L361*'0'!L$18</f>
        <v>-4.2908249999999999</v>
      </c>
      <c r="M305" s="132">
        <f>M317+M328*'0'!M$16+M339*'0'!M$19+M350*'0'!M$17+M361*'0'!M$18</f>
        <v>-4.3331749999999998</v>
      </c>
      <c r="N305" s="132">
        <f>N317+N328*'0'!N$16+N339*'0'!N$19+N350*'0'!N$17+N361*'0'!N$18</f>
        <v>-4.3760062500000005</v>
      </c>
      <c r="O305" s="132">
        <f>O317+O328*'0'!O$16+O339*'0'!O$19+O350*'0'!O$17+O361*'0'!O$18</f>
        <v>-4.4193187500000004</v>
      </c>
      <c r="P305" s="132">
        <f>P317+P328*'0'!P$16+P339*'0'!P$19+P350*'0'!P$17+P361*'0'!P$18</f>
        <v>-4.4631125000000003</v>
      </c>
      <c r="Q305" s="132">
        <f>Q317+Q328*'0'!Q$16+Q339*'0'!Q$19+Q350*'0'!Q$17+Q361*'0'!Q$18</f>
        <v>-4.5073875000000001</v>
      </c>
      <c r="R305" s="132">
        <f>R317+R328*'0'!R$16+R339*'0'!R$19+R350*'0'!R$17+R361*'0'!R$18</f>
        <v>-4.5521437499999999</v>
      </c>
      <c r="S305" s="132">
        <f>S317+S328*'0'!S$16+S339*'0'!S$19+S350*'0'!S$17+S361*'0'!S$18</f>
        <v>-4.5973812500000006</v>
      </c>
      <c r="T305" s="132">
        <f>T317+T328*'0'!T$16+T339*'0'!T$19+T350*'0'!T$17+T361*'0'!T$18</f>
        <v>-4.6430999999999996</v>
      </c>
      <c r="U305" s="132">
        <f>U317+U328*'0'!U$16+U339*'0'!U$19+U350*'0'!U$17+U361*'0'!U$18</f>
        <v>-4.6893000000000002</v>
      </c>
      <c r="V305" s="132">
        <f>V317+V328*'0'!V$16+V339*'0'!V$19+V350*'0'!V$17+V361*'0'!V$18</f>
        <v>-4.7355</v>
      </c>
      <c r="W305" s="132">
        <f>W317+W328*'0'!W$16+W339*'0'!W$19+W350*'0'!W$17+W361*'0'!W$18</f>
        <v>-4.7821812499999998</v>
      </c>
      <c r="X305" s="132">
        <f>X317+X328*'0'!X$16+X339*'0'!X$19+X350*'0'!X$17+X361*'0'!X$18</f>
        <v>-4.8293437500000005</v>
      </c>
      <c r="Y305" s="132">
        <f>Y317+Y328*'0'!Y$16+Y339*'0'!Y$19+Y350*'0'!Y$17+Y361*'0'!Y$18</f>
        <v>-4.8769875000000003</v>
      </c>
      <c r="Z305" s="132">
        <f>Z317+Z328*'0'!Z$16+Z339*'0'!Z$19+Z350*'0'!Z$17+Z361*'0'!Z$18</f>
        <v>-4.9251125</v>
      </c>
      <c r="AA305" s="132">
        <f>AA317+AA328*'0'!AA$16+AA339*'0'!AA$19+AA350*'0'!AA$17+AA361*'0'!AA$18</f>
        <v>-4.9737187500000006</v>
      </c>
      <c r="AB305" s="132">
        <f>AB317+AB328*'0'!AB$16+AB339*'0'!AB$19+AB350*'0'!AB$17+AB361*'0'!AB$18</f>
        <v>-5.0228062500000004</v>
      </c>
      <c r="AC305" s="132">
        <f>AC317+AC328*'0'!AC$16+AC339*'0'!AC$19+AC350*'0'!AC$17+AC361*'0'!AC$18</f>
        <v>-5.0723750000000001</v>
      </c>
      <c r="AD305" s="132">
        <f>AD317+AD328*'0'!AD$16+AD339*'0'!AD$19+AD350*'0'!AD$17+AD361*'0'!AD$18</f>
        <v>-5.1224250000000007</v>
      </c>
      <c r="AE305" s="132">
        <f>AE317+AE328*'0'!AE$16+AE339*'0'!AE$19+AE350*'0'!AE$17+AE361*'0'!AE$18</f>
        <v>-5.1729562500000004</v>
      </c>
      <c r="AF305" s="132">
        <f>AF317+AF328*'0'!AF$16+AF339*'0'!AF$19+AF350*'0'!AF$17+AF361*'0'!AF$18</f>
        <v>-5.22445</v>
      </c>
      <c r="AG305" s="132">
        <f>AG317+AG328*'0'!AG$16+AG339*'0'!AG$19+AG350*'0'!AG$17+AG361*'0'!AG$18</f>
        <v>-5.2764250000000006</v>
      </c>
      <c r="AH305" s="132">
        <f>AH317+AH328*'0'!AH$16+AH339*'0'!AH$19+AH350*'0'!AH$17+AH361*'0'!AH$18</f>
        <v>-5.3288812500000002</v>
      </c>
      <c r="AI305" s="132">
        <f>AI317+AI328*'0'!AI$16+AI339*'0'!AI$19+AI350*'0'!AI$17+AI361*'0'!AI$18</f>
        <v>-5.3818187499999999</v>
      </c>
      <c r="AJ305" s="132">
        <f>AJ317+AJ328*'0'!AJ$16+AJ339*'0'!AJ$19+AJ350*'0'!AJ$17+AJ361*'0'!AJ$18</f>
        <v>-5.4352375000000004</v>
      </c>
      <c r="AK305" s="132">
        <f>AK317+AK328*'0'!AK$16+AK339*'0'!AK$19+AK350*'0'!AK$17+AK361*'0'!AK$18</f>
        <v>-5.4891375000000009</v>
      </c>
      <c r="AL305" s="132">
        <f>AL317+AL328*'0'!AL$16+AL339*'0'!AL$19+AL350*'0'!AL$17+AL361*'0'!AL$18</f>
        <v>-5.5435187500000005</v>
      </c>
      <c r="AM305" s="132">
        <f>AM317+AM328*'0'!AM$16+AM339*'0'!AM$19+AM350*'0'!AM$17+AM361*'0'!AM$18</f>
        <v>-5.5983812500000001</v>
      </c>
      <c r="AN305" s="123"/>
      <c r="AO305" s="83">
        <f>SUM(D305:O305)</f>
        <v>-50.207862500000005</v>
      </c>
      <c r="AP305" s="83">
        <f>SUM(P305:AA305)</f>
        <v>-56.575268749999999</v>
      </c>
      <c r="AQ305" s="83">
        <f>SUM(AB305:AM305)</f>
        <v>-63.668412500000002</v>
      </c>
      <c r="AR305" s="124"/>
    </row>
    <row r="306" spans="1:44" s="64" customFormat="1" ht="13.2" outlineLevel="1">
      <c r="A306" s="147" t="s">
        <v>215</v>
      </c>
      <c r="B306" s="126" t="s">
        <v>161</v>
      </c>
      <c r="C306" s="82"/>
      <c r="D306" s="132">
        <f>D318+D329*'0'!D$16+D340*'0'!D$19+D351*'0'!D$17+D362*'0'!D$18</f>
        <v>13642.972916666666</v>
      </c>
      <c r="E306" s="132">
        <f>E318+E329*'0'!E$16+E340*'0'!E$19+E351*'0'!E$17+E362*'0'!E$18</f>
        <v>13961.497916666667</v>
      </c>
      <c r="F306" s="132">
        <f>F318+F329*'0'!F$16+F340*'0'!F$19+F351*'0'!F$17+F362*'0'!F$18</f>
        <v>14100.267089912282</v>
      </c>
      <c r="G306" s="132">
        <f>G318+G329*'0'!G$16+G340*'0'!G$19+G351*'0'!G$17+G362*'0'!G$18</f>
        <v>14240.771211622809</v>
      </c>
      <c r="H306" s="132">
        <f>H318+H329*'0'!H$16+H340*'0'!H$19+H351*'0'!H$17+H362*'0'!H$18</f>
        <v>14383.010281798248</v>
      </c>
      <c r="I306" s="132">
        <f>I318+I329*'0'!I$16+I340*'0'!I$19+I351*'0'!I$17+I362*'0'!I$18</f>
        <v>14524.075222587719</v>
      </c>
      <c r="J306" s="132">
        <f>J318+J329*'0'!J$16+J340*'0'!J$19+J351*'0'!J$17+J362*'0'!J$18</f>
        <v>14669.421515350878</v>
      </c>
      <c r="K306" s="132">
        <f>K318+K329*'0'!K$16+K340*'0'!K$19+K351*'0'!K$17+K362*'0'!K$18</f>
        <v>14815.154629385965</v>
      </c>
      <c r="L306" s="132">
        <f>L318+L329*'0'!L$16+L340*'0'!L$19+L351*'0'!L$17+L362*'0'!L$18</f>
        <v>14962.622064692983</v>
      </c>
      <c r="M306" s="132">
        <f>M318+M329*'0'!M$16+M340*'0'!M$19+M351*'0'!M$17+M362*'0'!M$18</f>
        <v>15111.823821271932</v>
      </c>
      <c r="N306" s="132">
        <f>N318+N329*'0'!N$16+N340*'0'!N$19+N351*'0'!N$17+N362*'0'!N$18</f>
        <v>15262.435797149123</v>
      </c>
      <c r="O306" s="132">
        <f>O318+O329*'0'!O$16+O340*'0'!O$19+O351*'0'!O$17+O362*'0'!O$18</f>
        <v>15414.782094298245</v>
      </c>
      <c r="P306" s="132">
        <f>P318+P329*'0'!P$16+P340*'0'!P$19+P351*'0'!P$17+P362*'0'!P$18</f>
        <v>15568.862712719298</v>
      </c>
      <c r="Q306" s="132">
        <f>Q318+Q329*'0'!Q$16+Q340*'0'!Q$19+Q351*'0'!Q$17+Q362*'0'!Q$18</f>
        <v>15724.677652412278</v>
      </c>
      <c r="R306" s="132">
        <f>R318+R329*'0'!R$16+R340*'0'!R$19+R351*'0'!R$17+R362*'0'!R$18</f>
        <v>15873.362794956141</v>
      </c>
      <c r="S306" s="132">
        <f>S318+S329*'0'!S$16+S340*'0'!S$19+S351*'0'!S$17+S362*'0'!S$18</f>
        <v>16032.513725877194</v>
      </c>
      <c r="T306" s="132">
        <f>T318+T329*'0'!T$16+T340*'0'!T$19+T351*'0'!T$17+T362*'0'!T$18</f>
        <v>16193.39709649123</v>
      </c>
      <c r="U306" s="132">
        <f>U318+U329*'0'!U$16+U340*'0'!U$19+U351*'0'!U$17+U362*'0'!U$18</f>
        <v>16355.68880482456</v>
      </c>
      <c r="V306" s="132">
        <f>V318+V329*'0'!V$16+V340*'0'!V$19+V351*'0'!V$17+V362*'0'!V$18</f>
        <v>16518.365452850878</v>
      </c>
      <c r="W306" s="132">
        <f>W318+W329*'0'!W$16+W340*'0'!W$19+W351*'0'!W$17+W362*'0'!W$18</f>
        <v>16682.774540570175</v>
      </c>
      <c r="X306" s="132">
        <f>X318+X329*'0'!X$16+X340*'0'!X$19+X351*'0'!X$17+X362*'0'!X$18</f>
        <v>16848.916067982456</v>
      </c>
      <c r="Y306" s="132">
        <f>Y318+Y329*'0'!Y$16+Y340*'0'!Y$19+Y351*'0'!Y$17+Y362*'0'!Y$18</f>
        <v>17016.790035087721</v>
      </c>
      <c r="Z306" s="132">
        <f>Z318+Z329*'0'!Z$16+Z340*'0'!Z$19+Z351*'0'!Z$17+Z362*'0'!Z$18</f>
        <v>17186.396441885965</v>
      </c>
      <c r="AA306" s="132">
        <f>AA318+AA329*'0'!AA$16+AA340*'0'!AA$19+AA351*'0'!AA$17+AA362*'0'!AA$18</f>
        <v>17357.765707236842</v>
      </c>
      <c r="AB306" s="132">
        <f>AB318+AB329*'0'!AB$16+AB340*'0'!AB$19+AB351*'0'!AB$17+AB362*'0'!AB$18</f>
        <v>17530.897831140348</v>
      </c>
      <c r="AC306" s="132">
        <f>AC318+AC329*'0'!AC$16+AC340*'0'!AC$19+AC351*'0'!AC$17+AC362*'0'!AC$18</f>
        <v>17705.762394736841</v>
      </c>
      <c r="AD306" s="132">
        <f>AD318+AD329*'0'!AD$16+AD340*'0'!AD$19+AD351*'0'!AD$17+AD362*'0'!AD$18</f>
        <v>17882.359398026318</v>
      </c>
      <c r="AE306" s="132">
        <f>AE318+AE329*'0'!AE$16+AE340*'0'!AE$19+AE351*'0'!AE$17+AE362*'0'!AE$18</f>
        <v>18060.719259868423</v>
      </c>
      <c r="AF306" s="132">
        <f>AF318+AF329*'0'!AF$16+AF340*'0'!AF$19+AF351*'0'!AF$17+AF362*'0'!AF$18</f>
        <v>18242.189480263158</v>
      </c>
      <c r="AG306" s="132">
        <f>AG318+AG329*'0'!AG$16+AG340*'0'!AG$19+AG351*'0'!AG$17+AG362*'0'!AG$18</f>
        <v>18425.392140350876</v>
      </c>
      <c r="AH306" s="132">
        <f>AH318+AH329*'0'!AH$16+AH340*'0'!AH$19+AH351*'0'!AH$17+AH362*'0'!AH$18</f>
        <v>18610.327240131577</v>
      </c>
      <c r="AI306" s="132">
        <f>AI318+AI329*'0'!AI$16+AI340*'0'!AI$19+AI351*'0'!AI$17+AI362*'0'!AI$18</f>
        <v>18797.025198464911</v>
      </c>
      <c r="AJ306" s="132">
        <f>AJ318+AJ329*'0'!AJ$16+AJ340*'0'!AJ$19+AJ351*'0'!AJ$17+AJ362*'0'!AJ$18</f>
        <v>18985.486015350878</v>
      </c>
      <c r="AK306" s="132">
        <f>AK318+AK329*'0'!AK$16+AK340*'0'!AK$19+AK351*'0'!AK$17+AK362*'0'!AK$18</f>
        <v>19175.679271929825</v>
      </c>
      <c r="AL306" s="132">
        <f>AL318+AL329*'0'!AL$16+AL340*'0'!AL$19+AL351*'0'!AL$17+AL362*'0'!AL$18</f>
        <v>19367.635387061404</v>
      </c>
      <c r="AM306" s="132">
        <f>AM318+AM329*'0'!AM$16+AM340*'0'!AM$19+AM351*'0'!AM$17+AM362*'0'!AM$18</f>
        <v>19561.354360745612</v>
      </c>
      <c r="AN306" s="123"/>
      <c r="AO306" s="83">
        <f>SUM(D306:O306)</f>
        <v>175088.83456140355</v>
      </c>
      <c r="AP306" s="83">
        <f>SUM(P306:AA306)</f>
        <v>197359.51103289472</v>
      </c>
      <c r="AQ306" s="83">
        <f>SUM(AB306:AM306)</f>
        <v>222344.82797807016</v>
      </c>
      <c r="AR306" s="124"/>
    </row>
    <row r="307" spans="1:44" s="64" customFormat="1" ht="13.2" outlineLevel="1">
      <c r="A307" s="147" t="s">
        <v>201</v>
      </c>
      <c r="B307" s="126" t="s">
        <v>161</v>
      </c>
      <c r="C307" s="82"/>
      <c r="D307" s="132">
        <f>D319+D330*'0'!D$16+D341*'0'!D$19+D352*'0'!D$17+D363*'0'!D$18</f>
        <v>13639.067560416666</v>
      </c>
      <c r="E307" s="132">
        <f>E319+E330*'0'!E$16+E341*'0'!E$19+E352*'0'!E$17+E363*'0'!E$18</f>
        <v>13957.492472916667</v>
      </c>
      <c r="F307" s="132">
        <f>F319+F330*'0'!F$16+F341*'0'!F$19+F352*'0'!F$17+F363*'0'!F$18</f>
        <v>14096.222183662283</v>
      </c>
      <c r="G307" s="132">
        <f>G319+G330*'0'!G$16+G341*'0'!G$19+G352*'0'!G$17+G363*'0'!G$18</f>
        <v>14236.686361622809</v>
      </c>
      <c r="H307" s="132">
        <f>H319+H330*'0'!H$16+H341*'0'!H$19+H352*'0'!H$17+H363*'0'!H$18</f>
        <v>14378.885006798248</v>
      </c>
      <c r="I307" s="132">
        <f>I319+I330*'0'!I$16+I341*'0'!I$19+I352*'0'!I$17+I363*'0'!I$18</f>
        <v>14519.90904133772</v>
      </c>
      <c r="J307" s="132">
        <f>J319+J330*'0'!J$16+J341*'0'!J$19+J352*'0'!J$17+J363*'0'!J$18</f>
        <v>14665.213946600878</v>
      </c>
      <c r="K307" s="132">
        <f>K319+K330*'0'!K$16+K341*'0'!K$19+K352*'0'!K$17+K363*'0'!K$18</f>
        <v>14810.905673135965</v>
      </c>
      <c r="L307" s="132">
        <f>L319+L330*'0'!L$16+L341*'0'!L$19+L352*'0'!L$17+L363*'0'!L$18</f>
        <v>14958.331239692983</v>
      </c>
      <c r="M307" s="132">
        <f>M319+M330*'0'!M$16+M341*'0'!M$19+M352*'0'!M$17+M363*'0'!M$18</f>
        <v>15107.490646271932</v>
      </c>
      <c r="N307" s="132">
        <f>N319+N330*'0'!N$16+N341*'0'!N$19+N352*'0'!N$17+N363*'0'!N$18</f>
        <v>15258.059790899122</v>
      </c>
      <c r="O307" s="132">
        <f>O319+O330*'0'!O$16+O341*'0'!O$19+O352*'0'!O$17+O363*'0'!O$18</f>
        <v>15410.362775548245</v>
      </c>
      <c r="P307" s="132">
        <f>P319+P330*'0'!P$16+P341*'0'!P$19+P352*'0'!P$17+P363*'0'!P$18</f>
        <v>15564.399600219298</v>
      </c>
      <c r="Q307" s="132">
        <f>Q319+Q330*'0'!Q$16+Q341*'0'!Q$19+Q352*'0'!Q$17+Q363*'0'!Q$18</f>
        <v>15720.170264912278</v>
      </c>
      <c r="R307" s="132">
        <f>R319+R330*'0'!R$16+R341*'0'!R$19+R352*'0'!R$17+R363*'0'!R$18</f>
        <v>15868.810651206142</v>
      </c>
      <c r="S307" s="132">
        <f>S319+S330*'0'!S$16+S341*'0'!S$19+S352*'0'!S$17+S363*'0'!S$18</f>
        <v>16027.916344627196</v>
      </c>
      <c r="T307" s="132">
        <f>T319+T330*'0'!T$16+T341*'0'!T$19+T352*'0'!T$17+T363*'0'!T$18</f>
        <v>16188.753996491228</v>
      </c>
      <c r="U307" s="132">
        <f>U319+U330*'0'!U$16+U341*'0'!U$19+U352*'0'!U$17+U363*'0'!U$18</f>
        <v>16350.99950482456</v>
      </c>
      <c r="V307" s="132">
        <f>V319+V330*'0'!V$16+V341*'0'!V$19+V352*'0'!V$17+V363*'0'!V$18</f>
        <v>16513.629952850879</v>
      </c>
      <c r="W307" s="132">
        <f>W319+W330*'0'!W$16+W341*'0'!W$19+W352*'0'!W$17+W363*'0'!W$18</f>
        <v>16677.992359320175</v>
      </c>
      <c r="X307" s="132">
        <f>X319+X330*'0'!X$16+X341*'0'!X$19+X352*'0'!X$17+X363*'0'!X$18</f>
        <v>16844.086724232457</v>
      </c>
      <c r="Y307" s="132">
        <f>Y319+Y330*'0'!Y$16+Y341*'0'!Y$19+Y352*'0'!Y$17+Y363*'0'!Y$18</f>
        <v>17011.913047587721</v>
      </c>
      <c r="Z307" s="132">
        <f>Z319+Z330*'0'!Z$16+Z341*'0'!Z$19+Z352*'0'!Z$17+Z363*'0'!Z$18</f>
        <v>17181.471329385968</v>
      </c>
      <c r="AA307" s="132">
        <f>AA319+AA330*'0'!AA$16+AA341*'0'!AA$19+AA352*'0'!AA$17+AA363*'0'!AA$18</f>
        <v>17352.791988486842</v>
      </c>
      <c r="AB307" s="132">
        <f>AB319+AB330*'0'!AB$16+AB341*'0'!AB$19+AB352*'0'!AB$17+AB363*'0'!AB$18</f>
        <v>17525.875024890353</v>
      </c>
      <c r="AC307" s="132">
        <f>AC319+AC330*'0'!AC$16+AC341*'0'!AC$19+AC352*'0'!AC$17+AC363*'0'!AC$18</f>
        <v>17700.690019736841</v>
      </c>
      <c r="AD307" s="132">
        <f>AD319+AD330*'0'!AD$16+AD341*'0'!AD$19+AD352*'0'!AD$17+AD363*'0'!AD$18</f>
        <v>17877.236973026316</v>
      </c>
      <c r="AE307" s="132">
        <f>AE319+AE330*'0'!AE$16+AE341*'0'!AE$19+AE352*'0'!AE$17+AE363*'0'!AE$18</f>
        <v>18055.546303618423</v>
      </c>
      <c r="AF307" s="132">
        <f>AF319+AF330*'0'!AF$16+AF341*'0'!AF$19+AF352*'0'!AF$17+AF363*'0'!AF$18</f>
        <v>18236.96503026316</v>
      </c>
      <c r="AG307" s="132">
        <f>AG319+AG330*'0'!AG$16+AG341*'0'!AG$19+AG352*'0'!AG$17+AG363*'0'!AG$18</f>
        <v>18420.115715350876</v>
      </c>
      <c r="AH307" s="132">
        <f>AH319+AH330*'0'!AH$16+AH341*'0'!AH$19+AH352*'0'!AH$17+AH363*'0'!AH$18</f>
        <v>18604.998358881578</v>
      </c>
      <c r="AI307" s="132">
        <f>AI319+AI330*'0'!AI$16+AI341*'0'!AI$19+AI352*'0'!AI$17+AI363*'0'!AI$18</f>
        <v>18791.643379714911</v>
      </c>
      <c r="AJ307" s="132">
        <f>AJ319+AJ330*'0'!AJ$16+AJ341*'0'!AJ$19+AJ352*'0'!AJ$17+AJ363*'0'!AJ$18</f>
        <v>18980.05077785088</v>
      </c>
      <c r="AK307" s="132">
        <f>AK319+AK330*'0'!AK$16+AK341*'0'!AK$19+AK352*'0'!AK$17+AK363*'0'!AK$18</f>
        <v>19170.190134429824</v>
      </c>
      <c r="AL307" s="132">
        <f>AL319+AL330*'0'!AL$16+AL341*'0'!AL$19+AL352*'0'!AL$17+AL363*'0'!AL$18</f>
        <v>19362.091868311403</v>
      </c>
      <c r="AM307" s="132">
        <f>AM319+AM330*'0'!AM$16+AM341*'0'!AM$19+AM352*'0'!AM$17+AM363*'0'!AM$18</f>
        <v>19555.755979495614</v>
      </c>
      <c r="AN307" s="123"/>
      <c r="AO307" s="83">
        <f t="shared" ref="AO307:AO308" si="1153">SUM(D307:O307)</f>
        <v>175038.62669890351</v>
      </c>
      <c r="AP307" s="83">
        <f t="shared" ref="AP307:AP308" si="1154">SUM(P307:AA307)</f>
        <v>197302.93576414473</v>
      </c>
      <c r="AQ307" s="83">
        <f>SUM(AB307:AM307)</f>
        <v>222281.15956557015</v>
      </c>
      <c r="AR307" s="124"/>
    </row>
    <row r="308" spans="1:44" s="64" customFormat="1" ht="13.2" outlineLevel="1">
      <c r="A308" s="147" t="s">
        <v>177</v>
      </c>
      <c r="B308" s="126" t="s">
        <v>161</v>
      </c>
      <c r="C308" s="82"/>
      <c r="D308" s="132">
        <f>-'OPEX+CAPEX'!I264</f>
        <v>-6.9910714285714297</v>
      </c>
      <c r="E308" s="132">
        <f>-'OPEX+CAPEX'!J264</f>
        <v>-6.9910714285714297</v>
      </c>
      <c r="F308" s="132">
        <f>-'OPEX+CAPEX'!K264</f>
        <v>-7.03125</v>
      </c>
      <c r="G308" s="132">
        <f>-'OPEX+CAPEX'!L264</f>
        <v>-7.1919642857142865</v>
      </c>
      <c r="H308" s="132">
        <f>-'OPEX+CAPEX'!M264</f>
        <v>-7.2321428571428577</v>
      </c>
      <c r="I308" s="132">
        <f>-'OPEX+CAPEX'!N264</f>
        <v>-7.3125</v>
      </c>
      <c r="J308" s="132">
        <f>-'OPEX+CAPEX'!O264</f>
        <v>-7.4330357142857144</v>
      </c>
      <c r="K308" s="132">
        <f>-'OPEX+CAPEX'!P264</f>
        <v>-7.4732142857142865</v>
      </c>
      <c r="L308" s="132">
        <f>-'OPEX+CAPEX'!Q264</f>
        <v>-7.6339285714285712</v>
      </c>
      <c r="M308" s="132">
        <f>-'OPEX+CAPEX'!R264</f>
        <v>-7.6741071428571432</v>
      </c>
      <c r="N308" s="132">
        <f>-'OPEX+CAPEX'!S264</f>
        <v>-7.7544642857142865</v>
      </c>
      <c r="O308" s="132">
        <f>-'OPEX+CAPEX'!T264</f>
        <v>-7.875</v>
      </c>
      <c r="P308" s="132">
        <f>-'OPEX+CAPEX'!U264</f>
        <v>-7.9553571428571432</v>
      </c>
      <c r="Q308" s="132">
        <f>-'OPEX+CAPEX'!V264</f>
        <v>-8.0758928571428577</v>
      </c>
      <c r="R308" s="132">
        <f>-'OPEX+CAPEX'!W264</f>
        <v>-8.15625</v>
      </c>
      <c r="S308" s="132">
        <f>-'OPEX+CAPEX'!X264</f>
        <v>-8.2767857142857153</v>
      </c>
      <c r="T308" s="132">
        <f>-'OPEX+CAPEX'!Y264</f>
        <v>-8.3571428571428577</v>
      </c>
      <c r="U308" s="132">
        <f>-'OPEX+CAPEX'!Z264</f>
        <v>-8.3973214285714288</v>
      </c>
      <c r="V308" s="132">
        <f>-'OPEX+CAPEX'!AA264</f>
        <v>-8.5178571428571423</v>
      </c>
      <c r="W308" s="132">
        <f>-'OPEX+CAPEX'!AB264</f>
        <v>-8.5982142857142865</v>
      </c>
      <c r="X308" s="132">
        <f>-'OPEX+CAPEX'!AC264</f>
        <v>-8.71875</v>
      </c>
      <c r="Y308" s="132">
        <f>-'OPEX+CAPEX'!AD264</f>
        <v>-8.7991071428571423</v>
      </c>
      <c r="Z308" s="132">
        <f>-'OPEX+CAPEX'!AE264</f>
        <v>-8.9196428571428577</v>
      </c>
      <c r="AA308" s="132">
        <f>-'OPEX+CAPEX'!AF264</f>
        <v>-9.040178571428573</v>
      </c>
      <c r="AB308" s="132">
        <f>-'OPEX+CAPEX'!AG264</f>
        <v>-9.1607142857142865</v>
      </c>
      <c r="AC308" s="132">
        <f>-'OPEX+CAPEX'!AH264</f>
        <v>-9.2410714285714288</v>
      </c>
      <c r="AD308" s="132">
        <f>-'OPEX+CAPEX'!AI264</f>
        <v>-9.3616071428571423</v>
      </c>
      <c r="AE308" s="132">
        <f>-'OPEX+CAPEX'!AJ264</f>
        <v>-9.4821428571428577</v>
      </c>
      <c r="AF308" s="132">
        <f>-'OPEX+CAPEX'!AK264</f>
        <v>-9.6428571428571423</v>
      </c>
      <c r="AG308" s="132">
        <f>-'OPEX+CAPEX'!AL264</f>
        <v>-9.6830357142857153</v>
      </c>
      <c r="AH308" s="132">
        <f>-'OPEX+CAPEX'!AM264</f>
        <v>-9.84375</v>
      </c>
      <c r="AI308" s="132">
        <f>-'OPEX+CAPEX'!AN264</f>
        <v>-9.9241071428571423</v>
      </c>
      <c r="AJ308" s="132">
        <f>-'OPEX+CAPEX'!AO264</f>
        <v>-10.084821428571429</v>
      </c>
      <c r="AK308" s="132">
        <f>-'OPEX+CAPEX'!AP264</f>
        <v>-10.125</v>
      </c>
      <c r="AL308" s="132">
        <f>-'OPEX+CAPEX'!AQ264</f>
        <v>-10.325892857142858</v>
      </c>
      <c r="AM308" s="132">
        <f>-'OPEX+CAPEX'!AR264</f>
        <v>-10.366071428571429</v>
      </c>
      <c r="AN308" s="123"/>
      <c r="AO308" s="83">
        <f t="shared" si="1153"/>
        <v>-88.59375</v>
      </c>
      <c r="AP308" s="83">
        <f t="shared" si="1154"/>
        <v>-101.8125</v>
      </c>
      <c r="AQ308" s="83">
        <f t="shared" ref="AQ308" si="1155">SUM(AB308:AM308)</f>
        <v>-117.24107142857144</v>
      </c>
      <c r="AR308" s="124"/>
    </row>
    <row r="309" spans="1:44" outlineLevel="1">
      <c r="A309" s="145" t="s">
        <v>190</v>
      </c>
    </row>
    <row r="310" spans="1:44" s="64" customFormat="1" ht="13.2" outlineLevel="1">
      <c r="A310" s="147" t="s">
        <v>225</v>
      </c>
      <c r="B310" s="122" t="s">
        <v>158</v>
      </c>
      <c r="C310" s="125">
        <v>4100</v>
      </c>
      <c r="D310" s="89">
        <f>C310+D312</f>
        <v>4141</v>
      </c>
      <c r="E310" s="89">
        <f>D310+E312</f>
        <v>4182</v>
      </c>
      <c r="F310" s="89">
        <f t="shared" ref="F310:AM310" si="1156">E310+F312</f>
        <v>4223</v>
      </c>
      <c r="G310" s="89">
        <f t="shared" si="1156"/>
        <v>4265</v>
      </c>
      <c r="H310" s="89">
        <f t="shared" si="1156"/>
        <v>4307</v>
      </c>
      <c r="I310" s="89">
        <f t="shared" si="1156"/>
        <v>4350</v>
      </c>
      <c r="J310" s="89">
        <f t="shared" si="1156"/>
        <v>4393</v>
      </c>
      <c r="K310" s="89">
        <f t="shared" si="1156"/>
        <v>4436</v>
      </c>
      <c r="L310" s="89">
        <f t="shared" si="1156"/>
        <v>4480</v>
      </c>
      <c r="M310" s="89">
        <f t="shared" si="1156"/>
        <v>4524</v>
      </c>
      <c r="N310" s="89">
        <f t="shared" si="1156"/>
        <v>4569</v>
      </c>
      <c r="O310" s="89">
        <f t="shared" si="1156"/>
        <v>4614</v>
      </c>
      <c r="P310" s="89">
        <f t="shared" si="1156"/>
        <v>4660</v>
      </c>
      <c r="Q310" s="89">
        <f t="shared" si="1156"/>
        <v>4706</v>
      </c>
      <c r="R310" s="89">
        <f t="shared" si="1156"/>
        <v>4753</v>
      </c>
      <c r="S310" s="89">
        <f t="shared" si="1156"/>
        <v>4800</v>
      </c>
      <c r="T310" s="89">
        <f t="shared" si="1156"/>
        <v>4848</v>
      </c>
      <c r="U310" s="89">
        <f t="shared" si="1156"/>
        <v>4896</v>
      </c>
      <c r="V310" s="89">
        <f t="shared" si="1156"/>
        <v>4944</v>
      </c>
      <c r="W310" s="89">
        <f t="shared" si="1156"/>
        <v>4993</v>
      </c>
      <c r="X310" s="89">
        <f t="shared" si="1156"/>
        <v>5042</v>
      </c>
      <c r="Y310" s="89">
        <f t="shared" si="1156"/>
        <v>5092</v>
      </c>
      <c r="Z310" s="89">
        <f t="shared" si="1156"/>
        <v>5142</v>
      </c>
      <c r="AA310" s="89">
        <f t="shared" si="1156"/>
        <v>5193</v>
      </c>
      <c r="AB310" s="89">
        <f t="shared" si="1156"/>
        <v>5244</v>
      </c>
      <c r="AC310" s="89">
        <f t="shared" si="1156"/>
        <v>5296</v>
      </c>
      <c r="AD310" s="89">
        <f t="shared" si="1156"/>
        <v>5348</v>
      </c>
      <c r="AE310" s="89">
        <f t="shared" si="1156"/>
        <v>5401</v>
      </c>
      <c r="AF310" s="89">
        <f t="shared" si="1156"/>
        <v>5455</v>
      </c>
      <c r="AG310" s="89">
        <f t="shared" si="1156"/>
        <v>5509</v>
      </c>
      <c r="AH310" s="89">
        <f t="shared" si="1156"/>
        <v>5564</v>
      </c>
      <c r="AI310" s="89">
        <f t="shared" si="1156"/>
        <v>5619</v>
      </c>
      <c r="AJ310" s="89">
        <f t="shared" si="1156"/>
        <v>5675</v>
      </c>
      <c r="AK310" s="89">
        <f t="shared" si="1156"/>
        <v>5731</v>
      </c>
      <c r="AL310" s="89">
        <f t="shared" si="1156"/>
        <v>5788</v>
      </c>
      <c r="AM310" s="89">
        <f t="shared" si="1156"/>
        <v>5845</v>
      </c>
      <c r="AN310" s="123"/>
      <c r="AO310" s="83">
        <f>AVERAGE(D310:O310)</f>
        <v>4373.666666666667</v>
      </c>
      <c r="AP310" s="83">
        <f>AVERAGE(P310:AA310)</f>
        <v>4922.416666666667</v>
      </c>
      <c r="AQ310" s="83">
        <f>AVERAGE(AB310:AM310)</f>
        <v>5539.583333333333</v>
      </c>
    </row>
    <row r="311" spans="1:44" s="64" customFormat="1" ht="13.2" outlineLevel="1">
      <c r="A311" s="147" t="s">
        <v>222</v>
      </c>
      <c r="B311" s="122" t="s">
        <v>158</v>
      </c>
      <c r="C311" s="82"/>
      <c r="D311" s="133">
        <v>0.01</v>
      </c>
      <c r="E311" s="133">
        <v>0.01</v>
      </c>
      <c r="F311" s="133">
        <v>0.01</v>
      </c>
      <c r="G311" s="133">
        <v>0.01</v>
      </c>
      <c r="H311" s="133">
        <v>0.01</v>
      </c>
      <c r="I311" s="133">
        <v>0.01</v>
      </c>
      <c r="J311" s="133">
        <v>0.01</v>
      </c>
      <c r="K311" s="133">
        <v>0.01</v>
      </c>
      <c r="L311" s="133">
        <v>0.01</v>
      </c>
      <c r="M311" s="133">
        <v>0.01</v>
      </c>
      <c r="N311" s="133">
        <v>0.01</v>
      </c>
      <c r="O311" s="133">
        <v>0.01</v>
      </c>
      <c r="P311" s="133">
        <v>0.01</v>
      </c>
      <c r="Q311" s="133">
        <v>0.01</v>
      </c>
      <c r="R311" s="133">
        <v>0.01</v>
      </c>
      <c r="S311" s="133">
        <v>0.01</v>
      </c>
      <c r="T311" s="133">
        <v>0.01</v>
      </c>
      <c r="U311" s="133">
        <v>0.01</v>
      </c>
      <c r="V311" s="133">
        <v>0.01</v>
      </c>
      <c r="W311" s="133">
        <v>0.01</v>
      </c>
      <c r="X311" s="133">
        <v>0.01</v>
      </c>
      <c r="Y311" s="133">
        <v>0.01</v>
      </c>
      <c r="Z311" s="133">
        <v>0.01</v>
      </c>
      <c r="AA311" s="133">
        <v>0.01</v>
      </c>
      <c r="AB311" s="133">
        <v>0.01</v>
      </c>
      <c r="AC311" s="133">
        <v>0.01</v>
      </c>
      <c r="AD311" s="133">
        <v>0.01</v>
      </c>
      <c r="AE311" s="133">
        <v>0.01</v>
      </c>
      <c r="AF311" s="133">
        <v>0.01</v>
      </c>
      <c r="AG311" s="133">
        <v>0.01</v>
      </c>
      <c r="AH311" s="133">
        <v>0.01</v>
      </c>
      <c r="AI311" s="133">
        <v>0.01</v>
      </c>
      <c r="AJ311" s="133">
        <v>0.01</v>
      </c>
      <c r="AK311" s="133">
        <v>0.01</v>
      </c>
      <c r="AL311" s="133">
        <v>0.01</v>
      </c>
      <c r="AM311" s="133">
        <v>0.01</v>
      </c>
      <c r="AN311" s="123"/>
      <c r="AO311" s="83">
        <f>O311</f>
        <v>0.01</v>
      </c>
      <c r="AP311" s="83">
        <f>AA311</f>
        <v>0.01</v>
      </c>
      <c r="AQ311" s="83">
        <f>AM311</f>
        <v>0.01</v>
      </c>
    </row>
    <row r="312" spans="1:44" s="64" customFormat="1" ht="13.2" outlineLevel="1">
      <c r="A312" s="147" t="s">
        <v>223</v>
      </c>
      <c r="B312" s="122" t="s">
        <v>158</v>
      </c>
      <c r="C312" s="82"/>
      <c r="D312" s="89">
        <f>INT(C310*D311)</f>
        <v>41</v>
      </c>
      <c r="E312" s="89">
        <f>INT(D310*E311)</f>
        <v>41</v>
      </c>
      <c r="F312" s="89">
        <f t="shared" ref="F312:AM312" si="1157">INT(E310*F311)</f>
        <v>41</v>
      </c>
      <c r="G312" s="89">
        <f t="shared" si="1157"/>
        <v>42</v>
      </c>
      <c r="H312" s="89">
        <f t="shared" si="1157"/>
        <v>42</v>
      </c>
      <c r="I312" s="89">
        <f t="shared" si="1157"/>
        <v>43</v>
      </c>
      <c r="J312" s="89">
        <f t="shared" si="1157"/>
        <v>43</v>
      </c>
      <c r="K312" s="89">
        <f t="shared" si="1157"/>
        <v>43</v>
      </c>
      <c r="L312" s="89">
        <f t="shared" si="1157"/>
        <v>44</v>
      </c>
      <c r="M312" s="89">
        <f t="shared" si="1157"/>
        <v>44</v>
      </c>
      <c r="N312" s="89">
        <f t="shared" si="1157"/>
        <v>45</v>
      </c>
      <c r="O312" s="89">
        <f t="shared" si="1157"/>
        <v>45</v>
      </c>
      <c r="P312" s="89">
        <f t="shared" si="1157"/>
        <v>46</v>
      </c>
      <c r="Q312" s="89">
        <f t="shared" si="1157"/>
        <v>46</v>
      </c>
      <c r="R312" s="89">
        <f t="shared" si="1157"/>
        <v>47</v>
      </c>
      <c r="S312" s="89">
        <f t="shared" si="1157"/>
        <v>47</v>
      </c>
      <c r="T312" s="89">
        <f t="shared" si="1157"/>
        <v>48</v>
      </c>
      <c r="U312" s="89">
        <f t="shared" si="1157"/>
        <v>48</v>
      </c>
      <c r="V312" s="89">
        <f t="shared" si="1157"/>
        <v>48</v>
      </c>
      <c r="W312" s="89">
        <f t="shared" si="1157"/>
        <v>49</v>
      </c>
      <c r="X312" s="89">
        <f t="shared" si="1157"/>
        <v>49</v>
      </c>
      <c r="Y312" s="89">
        <f t="shared" si="1157"/>
        <v>50</v>
      </c>
      <c r="Z312" s="89">
        <f t="shared" si="1157"/>
        <v>50</v>
      </c>
      <c r="AA312" s="89">
        <f t="shared" si="1157"/>
        <v>51</v>
      </c>
      <c r="AB312" s="89">
        <f t="shared" si="1157"/>
        <v>51</v>
      </c>
      <c r="AC312" s="89">
        <f t="shared" si="1157"/>
        <v>52</v>
      </c>
      <c r="AD312" s="89">
        <f t="shared" si="1157"/>
        <v>52</v>
      </c>
      <c r="AE312" s="89">
        <f t="shared" si="1157"/>
        <v>53</v>
      </c>
      <c r="AF312" s="89">
        <f t="shared" si="1157"/>
        <v>54</v>
      </c>
      <c r="AG312" s="89">
        <f t="shared" si="1157"/>
        <v>54</v>
      </c>
      <c r="AH312" s="89">
        <f t="shared" si="1157"/>
        <v>55</v>
      </c>
      <c r="AI312" s="89">
        <f t="shared" si="1157"/>
        <v>55</v>
      </c>
      <c r="AJ312" s="89">
        <f t="shared" si="1157"/>
        <v>56</v>
      </c>
      <c r="AK312" s="89">
        <f t="shared" si="1157"/>
        <v>56</v>
      </c>
      <c r="AL312" s="89">
        <f t="shared" si="1157"/>
        <v>57</v>
      </c>
      <c r="AM312" s="89">
        <f t="shared" si="1157"/>
        <v>57</v>
      </c>
      <c r="AN312" s="123"/>
      <c r="AO312" s="83">
        <f>SUM(D312:O312)</f>
        <v>514</v>
      </c>
      <c r="AP312" s="83">
        <f>SUM(P312:AA312)</f>
        <v>579</v>
      </c>
      <c r="AQ312" s="83">
        <f>SUM(AB312:AM312)</f>
        <v>652</v>
      </c>
    </row>
    <row r="313" spans="1:44" s="64" customFormat="1" ht="13.2" outlineLevel="1">
      <c r="A313" s="147" t="s">
        <v>224</v>
      </c>
      <c r="B313" s="126" t="s">
        <v>161</v>
      </c>
      <c r="C313" s="82"/>
      <c r="D313" s="144">
        <v>385</v>
      </c>
      <c r="E313" s="144">
        <v>385</v>
      </c>
      <c r="F313" s="144">
        <v>385</v>
      </c>
      <c r="G313" s="144">
        <v>385</v>
      </c>
      <c r="H313" s="144">
        <v>385</v>
      </c>
      <c r="I313" s="144">
        <v>385</v>
      </c>
      <c r="J313" s="144">
        <v>385</v>
      </c>
      <c r="K313" s="144">
        <v>385</v>
      </c>
      <c r="L313" s="144">
        <v>385</v>
      </c>
      <c r="M313" s="144">
        <v>385</v>
      </c>
      <c r="N313" s="144">
        <v>385</v>
      </c>
      <c r="O313" s="144">
        <v>385</v>
      </c>
      <c r="P313" s="144">
        <v>385</v>
      </c>
      <c r="Q313" s="144">
        <v>385</v>
      </c>
      <c r="R313" s="144">
        <v>385</v>
      </c>
      <c r="S313" s="144">
        <v>385</v>
      </c>
      <c r="T313" s="144">
        <v>385</v>
      </c>
      <c r="U313" s="144">
        <v>385</v>
      </c>
      <c r="V313" s="144">
        <v>385</v>
      </c>
      <c r="W313" s="144">
        <v>385</v>
      </c>
      <c r="X313" s="144">
        <v>385</v>
      </c>
      <c r="Y313" s="144">
        <v>385</v>
      </c>
      <c r="Z313" s="144">
        <v>385</v>
      </c>
      <c r="AA313" s="144">
        <v>385</v>
      </c>
      <c r="AB313" s="144">
        <v>385</v>
      </c>
      <c r="AC313" s="144">
        <v>385</v>
      </c>
      <c r="AD313" s="144">
        <v>385</v>
      </c>
      <c r="AE313" s="144">
        <v>385</v>
      </c>
      <c r="AF313" s="144">
        <v>385</v>
      </c>
      <c r="AG313" s="144">
        <v>385</v>
      </c>
      <c r="AH313" s="144">
        <v>385</v>
      </c>
      <c r="AI313" s="144">
        <v>385</v>
      </c>
      <c r="AJ313" s="144">
        <v>385</v>
      </c>
      <c r="AK313" s="144">
        <v>385</v>
      </c>
      <c r="AL313" s="144">
        <v>385</v>
      </c>
      <c r="AM313" s="144">
        <v>385</v>
      </c>
      <c r="AN313" s="123"/>
      <c r="AO313" s="83">
        <f>AVERAGE(D313:O313)</f>
        <v>385</v>
      </c>
      <c r="AP313" s="83">
        <f>AVERAGE(P313:AA313)</f>
        <v>385</v>
      </c>
      <c r="AQ313" s="83">
        <f>AVERAGE(AB313:AM313)</f>
        <v>385</v>
      </c>
    </row>
    <row r="314" spans="1:44" s="86" customFormat="1" ht="13.2" outlineLevel="1">
      <c r="A314" s="147" t="s">
        <v>213</v>
      </c>
      <c r="B314" s="126" t="s">
        <v>161</v>
      </c>
      <c r="C314" s="125">
        <v>1530000</v>
      </c>
      <c r="D314" s="132">
        <f>D310*D313</f>
        <v>1594285</v>
      </c>
      <c r="E314" s="132">
        <f t="shared" ref="E314:AM314" si="1158">E310*E313</f>
        <v>1610070</v>
      </c>
      <c r="F314" s="132">
        <f t="shared" si="1158"/>
        <v>1625855</v>
      </c>
      <c r="G314" s="132">
        <f t="shared" si="1158"/>
        <v>1642025</v>
      </c>
      <c r="H314" s="132">
        <f t="shared" si="1158"/>
        <v>1658195</v>
      </c>
      <c r="I314" s="132">
        <f t="shared" si="1158"/>
        <v>1674750</v>
      </c>
      <c r="J314" s="132">
        <f t="shared" si="1158"/>
        <v>1691305</v>
      </c>
      <c r="K314" s="132">
        <f t="shared" si="1158"/>
        <v>1707860</v>
      </c>
      <c r="L314" s="132">
        <f t="shared" si="1158"/>
        <v>1724800</v>
      </c>
      <c r="M314" s="132">
        <f t="shared" si="1158"/>
        <v>1741740</v>
      </c>
      <c r="N314" s="132">
        <f t="shared" si="1158"/>
        <v>1759065</v>
      </c>
      <c r="O314" s="132">
        <f t="shared" si="1158"/>
        <v>1776390</v>
      </c>
      <c r="P314" s="132">
        <f t="shared" si="1158"/>
        <v>1794100</v>
      </c>
      <c r="Q314" s="132">
        <f t="shared" si="1158"/>
        <v>1811810</v>
      </c>
      <c r="R314" s="132">
        <f t="shared" si="1158"/>
        <v>1829905</v>
      </c>
      <c r="S314" s="132">
        <f t="shared" si="1158"/>
        <v>1848000</v>
      </c>
      <c r="T314" s="132">
        <f t="shared" si="1158"/>
        <v>1866480</v>
      </c>
      <c r="U314" s="132">
        <f t="shared" si="1158"/>
        <v>1884960</v>
      </c>
      <c r="V314" s="132">
        <f t="shared" si="1158"/>
        <v>1903440</v>
      </c>
      <c r="W314" s="132">
        <f t="shared" si="1158"/>
        <v>1922305</v>
      </c>
      <c r="X314" s="132">
        <f t="shared" si="1158"/>
        <v>1941170</v>
      </c>
      <c r="Y314" s="132">
        <f t="shared" si="1158"/>
        <v>1960420</v>
      </c>
      <c r="Z314" s="132">
        <f t="shared" si="1158"/>
        <v>1979670</v>
      </c>
      <c r="AA314" s="132">
        <f t="shared" si="1158"/>
        <v>1999305</v>
      </c>
      <c r="AB314" s="132">
        <f t="shared" si="1158"/>
        <v>2018940</v>
      </c>
      <c r="AC314" s="132">
        <f t="shared" si="1158"/>
        <v>2038960</v>
      </c>
      <c r="AD314" s="132">
        <f t="shared" si="1158"/>
        <v>2058980</v>
      </c>
      <c r="AE314" s="132">
        <f t="shared" si="1158"/>
        <v>2079385</v>
      </c>
      <c r="AF314" s="132">
        <f t="shared" si="1158"/>
        <v>2100175</v>
      </c>
      <c r="AG314" s="132">
        <f t="shared" si="1158"/>
        <v>2120965</v>
      </c>
      <c r="AH314" s="132">
        <f t="shared" si="1158"/>
        <v>2142140</v>
      </c>
      <c r="AI314" s="132">
        <f t="shared" si="1158"/>
        <v>2163315</v>
      </c>
      <c r="AJ314" s="132">
        <f t="shared" si="1158"/>
        <v>2184875</v>
      </c>
      <c r="AK314" s="132">
        <f t="shared" si="1158"/>
        <v>2206435</v>
      </c>
      <c r="AL314" s="132">
        <f t="shared" si="1158"/>
        <v>2228380</v>
      </c>
      <c r="AM314" s="132">
        <f t="shared" si="1158"/>
        <v>2250325</v>
      </c>
      <c r="AN314" s="84"/>
      <c r="AO314" s="83">
        <f>O314</f>
        <v>1776390</v>
      </c>
      <c r="AP314" s="83">
        <f>AA314</f>
        <v>1999305</v>
      </c>
      <c r="AQ314" s="83">
        <f>AM314</f>
        <v>2250325</v>
      </c>
    </row>
    <row r="315" spans="1:44" s="64" customFormat="1" ht="13.2" outlineLevel="1">
      <c r="A315" s="147" t="s">
        <v>170</v>
      </c>
      <c r="B315" s="126" t="s">
        <v>168</v>
      </c>
      <c r="C315" s="82"/>
      <c r="D315" s="177">
        <v>3.0000000000000001E-5</v>
      </c>
      <c r="E315" s="177">
        <v>3.0000000000000001E-5</v>
      </c>
      <c r="F315" s="177">
        <v>3.0000000000000001E-5</v>
      </c>
      <c r="G315" s="177">
        <v>3.0000000000000001E-5</v>
      </c>
      <c r="H315" s="177">
        <v>3.0000000000000001E-5</v>
      </c>
      <c r="I315" s="177">
        <v>3.0000000000000001E-5</v>
      </c>
      <c r="J315" s="177">
        <v>3.0000000000000001E-5</v>
      </c>
      <c r="K315" s="177">
        <v>3.0000000000000001E-5</v>
      </c>
      <c r="L315" s="177">
        <v>3.0000000000000001E-5</v>
      </c>
      <c r="M315" s="177">
        <v>3.0000000000000001E-5</v>
      </c>
      <c r="N315" s="177">
        <v>3.0000000000000001E-5</v>
      </c>
      <c r="O315" s="177">
        <v>3.0000000000000001E-5</v>
      </c>
      <c r="P315" s="177">
        <v>3.0000000000000001E-5</v>
      </c>
      <c r="Q315" s="177">
        <v>3.0000000000000001E-5</v>
      </c>
      <c r="R315" s="177">
        <v>3.0000000000000001E-5</v>
      </c>
      <c r="S315" s="177">
        <v>3.0000000000000001E-5</v>
      </c>
      <c r="T315" s="177">
        <v>3.0000000000000001E-5</v>
      </c>
      <c r="U315" s="177">
        <v>3.0000000000000001E-5</v>
      </c>
      <c r="V315" s="177">
        <v>3.0000000000000001E-5</v>
      </c>
      <c r="W315" s="177">
        <v>3.0000000000000001E-5</v>
      </c>
      <c r="X315" s="177">
        <v>3.0000000000000001E-5</v>
      </c>
      <c r="Y315" s="177">
        <v>3.0000000000000001E-5</v>
      </c>
      <c r="Z315" s="177">
        <v>3.0000000000000001E-5</v>
      </c>
      <c r="AA315" s="177">
        <v>3.0000000000000001E-5</v>
      </c>
      <c r="AB315" s="177">
        <v>3.0000000000000001E-5</v>
      </c>
      <c r="AC315" s="177">
        <v>3.0000000000000001E-5</v>
      </c>
      <c r="AD315" s="177">
        <v>3.0000000000000001E-5</v>
      </c>
      <c r="AE315" s="177">
        <v>3.0000000000000001E-5</v>
      </c>
      <c r="AF315" s="177">
        <v>3.0000000000000001E-5</v>
      </c>
      <c r="AG315" s="177">
        <v>3.0000000000000001E-5</v>
      </c>
      <c r="AH315" s="177">
        <v>3.0000000000000001E-5</v>
      </c>
      <c r="AI315" s="177">
        <v>3.0000000000000001E-5</v>
      </c>
      <c r="AJ315" s="177">
        <v>3.0000000000000001E-5</v>
      </c>
      <c r="AK315" s="177">
        <v>3.0000000000000001E-5</v>
      </c>
      <c r="AL315" s="177">
        <v>3.0000000000000001E-5</v>
      </c>
      <c r="AM315" s="177">
        <v>3.0000000000000001E-5</v>
      </c>
      <c r="AN315" s="123"/>
      <c r="AO315" s="135">
        <f>AVERAGE(D315:O315)</f>
        <v>3.0000000000000008E-5</v>
      </c>
      <c r="AP315" s="135">
        <f>AVERAGE(P315:AA315)</f>
        <v>3.0000000000000008E-5</v>
      </c>
      <c r="AQ315" s="135">
        <f>AVERAGE(AB315:AM315)</f>
        <v>3.0000000000000008E-5</v>
      </c>
    </row>
    <row r="316" spans="1:44" s="64" customFormat="1" ht="13.2" outlineLevel="1">
      <c r="A316" s="147" t="s">
        <v>171</v>
      </c>
      <c r="B316" s="126" t="s">
        <v>168</v>
      </c>
      <c r="C316" s="82"/>
      <c r="D316" s="133">
        <f>(4%*60%*D314+15%*40%*D314)/D314</f>
        <v>8.4000000000000005E-2</v>
      </c>
      <c r="E316" s="133">
        <f t="shared" ref="E316:AM316" si="1159">(4%*60%*E314+15%*40%*E314)/E314</f>
        <v>8.4000000000000005E-2</v>
      </c>
      <c r="F316" s="133">
        <f t="shared" si="1159"/>
        <v>8.4000000000000005E-2</v>
      </c>
      <c r="G316" s="133">
        <f t="shared" si="1159"/>
        <v>8.4000000000000005E-2</v>
      </c>
      <c r="H316" s="133">
        <f t="shared" si="1159"/>
        <v>8.4000000000000005E-2</v>
      </c>
      <c r="I316" s="133">
        <f t="shared" si="1159"/>
        <v>8.4000000000000005E-2</v>
      </c>
      <c r="J316" s="133">
        <f t="shared" si="1159"/>
        <v>8.3999999999999991E-2</v>
      </c>
      <c r="K316" s="133">
        <f t="shared" si="1159"/>
        <v>8.3999999999999991E-2</v>
      </c>
      <c r="L316" s="133">
        <f t="shared" si="1159"/>
        <v>8.4000000000000005E-2</v>
      </c>
      <c r="M316" s="133">
        <f t="shared" si="1159"/>
        <v>8.4000000000000005E-2</v>
      </c>
      <c r="N316" s="133">
        <f t="shared" si="1159"/>
        <v>8.3999999999999991E-2</v>
      </c>
      <c r="O316" s="133">
        <f t="shared" si="1159"/>
        <v>8.4000000000000005E-2</v>
      </c>
      <c r="P316" s="133">
        <f t="shared" si="1159"/>
        <v>8.3999999999999991E-2</v>
      </c>
      <c r="Q316" s="133">
        <f t="shared" si="1159"/>
        <v>8.3999999999999991E-2</v>
      </c>
      <c r="R316" s="133">
        <f t="shared" si="1159"/>
        <v>8.4000000000000005E-2</v>
      </c>
      <c r="S316" s="133">
        <f t="shared" si="1159"/>
        <v>8.4000000000000005E-2</v>
      </c>
      <c r="T316" s="133">
        <f t="shared" si="1159"/>
        <v>8.4000000000000005E-2</v>
      </c>
      <c r="U316" s="133">
        <f t="shared" si="1159"/>
        <v>8.3999999999999991E-2</v>
      </c>
      <c r="V316" s="133">
        <f t="shared" si="1159"/>
        <v>8.3999999999999991E-2</v>
      </c>
      <c r="W316" s="133">
        <f t="shared" si="1159"/>
        <v>8.3999999999999991E-2</v>
      </c>
      <c r="X316" s="133">
        <f t="shared" si="1159"/>
        <v>8.4000000000000005E-2</v>
      </c>
      <c r="Y316" s="133">
        <f t="shared" si="1159"/>
        <v>8.4000000000000005E-2</v>
      </c>
      <c r="Z316" s="133">
        <f t="shared" si="1159"/>
        <v>8.4000000000000005E-2</v>
      </c>
      <c r="AA316" s="133">
        <f t="shared" si="1159"/>
        <v>8.3999999999999991E-2</v>
      </c>
      <c r="AB316" s="133">
        <f t="shared" si="1159"/>
        <v>8.3999999999999991E-2</v>
      </c>
      <c r="AC316" s="133">
        <f t="shared" si="1159"/>
        <v>8.3999999999999991E-2</v>
      </c>
      <c r="AD316" s="133">
        <f t="shared" si="1159"/>
        <v>8.4000000000000005E-2</v>
      </c>
      <c r="AE316" s="133">
        <f t="shared" si="1159"/>
        <v>8.4000000000000005E-2</v>
      </c>
      <c r="AF316" s="133">
        <f t="shared" si="1159"/>
        <v>8.4000000000000005E-2</v>
      </c>
      <c r="AG316" s="133">
        <f t="shared" si="1159"/>
        <v>8.4000000000000005E-2</v>
      </c>
      <c r="AH316" s="133">
        <f t="shared" si="1159"/>
        <v>8.4000000000000005E-2</v>
      </c>
      <c r="AI316" s="133">
        <f t="shared" si="1159"/>
        <v>8.3999999999999991E-2</v>
      </c>
      <c r="AJ316" s="133">
        <f t="shared" si="1159"/>
        <v>8.4000000000000005E-2</v>
      </c>
      <c r="AK316" s="133">
        <f t="shared" si="1159"/>
        <v>8.4000000000000005E-2</v>
      </c>
      <c r="AL316" s="133">
        <f t="shared" si="1159"/>
        <v>8.3999999999999991E-2</v>
      </c>
      <c r="AM316" s="133">
        <f t="shared" si="1159"/>
        <v>8.3999999999999991E-2</v>
      </c>
      <c r="AN316" s="123"/>
      <c r="AO316" s="135">
        <f>AVERAGE(D316:O316)</f>
        <v>8.3999999999999977E-2</v>
      </c>
      <c r="AP316" s="135">
        <f>AVERAGE(P316:AA316)</f>
        <v>8.3999999999999977E-2</v>
      </c>
      <c r="AQ316" s="135">
        <f>AVERAGE(AB316:AM316)</f>
        <v>8.3999999999999977E-2</v>
      </c>
    </row>
    <row r="317" spans="1:44" s="64" customFormat="1" ht="13.2" outlineLevel="1">
      <c r="A317" s="147" t="s">
        <v>214</v>
      </c>
      <c r="B317" s="126" t="s">
        <v>161</v>
      </c>
      <c r="C317" s="82"/>
      <c r="D317" s="132">
        <f t="shared" ref="D317:AM317" si="1160">-(C314+D314)/2*D315/12</f>
        <v>-3.9053562500000001</v>
      </c>
      <c r="E317" s="132">
        <f t="shared" si="1160"/>
        <v>-4.0054437500000004</v>
      </c>
      <c r="F317" s="132">
        <f t="shared" si="1160"/>
        <v>-4.0449062500000004</v>
      </c>
      <c r="G317" s="132">
        <f t="shared" si="1160"/>
        <v>-4.0848500000000003</v>
      </c>
      <c r="H317" s="132">
        <f t="shared" si="1160"/>
        <v>-4.1252750000000002</v>
      </c>
      <c r="I317" s="132">
        <f t="shared" si="1160"/>
        <v>-4.1661812500000002</v>
      </c>
      <c r="J317" s="132">
        <f t="shared" si="1160"/>
        <v>-4.2075687500000001</v>
      </c>
      <c r="K317" s="132">
        <f t="shared" si="1160"/>
        <v>-4.24895625</v>
      </c>
      <c r="L317" s="132">
        <f t="shared" si="1160"/>
        <v>-4.2908249999999999</v>
      </c>
      <c r="M317" s="132">
        <f t="shared" si="1160"/>
        <v>-4.3331749999999998</v>
      </c>
      <c r="N317" s="132">
        <f t="shared" si="1160"/>
        <v>-4.3760062500000005</v>
      </c>
      <c r="O317" s="132">
        <f t="shared" si="1160"/>
        <v>-4.4193187500000004</v>
      </c>
      <c r="P317" s="132">
        <f t="shared" si="1160"/>
        <v>-4.4631125000000003</v>
      </c>
      <c r="Q317" s="132">
        <f t="shared" si="1160"/>
        <v>-4.5073875000000001</v>
      </c>
      <c r="R317" s="132">
        <f t="shared" si="1160"/>
        <v>-4.5521437499999999</v>
      </c>
      <c r="S317" s="132">
        <f t="shared" si="1160"/>
        <v>-4.5973812500000006</v>
      </c>
      <c r="T317" s="132">
        <f t="shared" si="1160"/>
        <v>-4.6430999999999996</v>
      </c>
      <c r="U317" s="132">
        <f t="shared" si="1160"/>
        <v>-4.6893000000000002</v>
      </c>
      <c r="V317" s="132">
        <f t="shared" si="1160"/>
        <v>-4.7355</v>
      </c>
      <c r="W317" s="132">
        <f t="shared" si="1160"/>
        <v>-4.7821812499999998</v>
      </c>
      <c r="X317" s="132">
        <f t="shared" si="1160"/>
        <v>-4.8293437500000005</v>
      </c>
      <c r="Y317" s="132">
        <f t="shared" si="1160"/>
        <v>-4.8769875000000003</v>
      </c>
      <c r="Z317" s="132">
        <f t="shared" si="1160"/>
        <v>-4.9251125</v>
      </c>
      <c r="AA317" s="132">
        <f t="shared" si="1160"/>
        <v>-4.9737187500000006</v>
      </c>
      <c r="AB317" s="132">
        <f t="shared" si="1160"/>
        <v>-5.0228062500000004</v>
      </c>
      <c r="AC317" s="132">
        <f t="shared" si="1160"/>
        <v>-5.0723750000000001</v>
      </c>
      <c r="AD317" s="132">
        <f t="shared" si="1160"/>
        <v>-5.1224250000000007</v>
      </c>
      <c r="AE317" s="132">
        <f t="shared" si="1160"/>
        <v>-5.1729562500000004</v>
      </c>
      <c r="AF317" s="132">
        <f t="shared" si="1160"/>
        <v>-5.22445</v>
      </c>
      <c r="AG317" s="132">
        <f t="shared" si="1160"/>
        <v>-5.2764250000000006</v>
      </c>
      <c r="AH317" s="132">
        <f t="shared" si="1160"/>
        <v>-5.3288812500000002</v>
      </c>
      <c r="AI317" s="132">
        <f t="shared" si="1160"/>
        <v>-5.3818187499999999</v>
      </c>
      <c r="AJ317" s="132">
        <f t="shared" si="1160"/>
        <v>-5.4352375000000004</v>
      </c>
      <c r="AK317" s="132">
        <f t="shared" si="1160"/>
        <v>-5.4891375000000009</v>
      </c>
      <c r="AL317" s="132">
        <f t="shared" si="1160"/>
        <v>-5.5435187500000005</v>
      </c>
      <c r="AM317" s="132">
        <f t="shared" si="1160"/>
        <v>-5.5983812500000001</v>
      </c>
      <c r="AN317" s="123"/>
      <c r="AO317" s="83">
        <f>SUM(D317:O317)</f>
        <v>-50.207862500000005</v>
      </c>
      <c r="AP317" s="83">
        <f>SUM(P317:AA317)</f>
        <v>-56.575268749999999</v>
      </c>
      <c r="AQ317" s="83">
        <f>SUM(AB317:AM317)</f>
        <v>-63.668412500000002</v>
      </c>
    </row>
    <row r="318" spans="1:44" s="64" customFormat="1" ht="13.2" outlineLevel="1">
      <c r="A318" s="147" t="s">
        <v>215</v>
      </c>
      <c r="B318" s="126" t="s">
        <v>161</v>
      </c>
      <c r="C318" s="82"/>
      <c r="D318" s="132">
        <f t="shared" ref="D318:AM318" si="1161">(C314+D314)/2*D316/12</f>
        <v>10934.997499999999</v>
      </c>
      <c r="E318" s="132">
        <f t="shared" si="1161"/>
        <v>11215.2425</v>
      </c>
      <c r="F318" s="132">
        <f t="shared" si="1161"/>
        <v>11325.737500000001</v>
      </c>
      <c r="G318" s="132">
        <f t="shared" si="1161"/>
        <v>11437.580000000002</v>
      </c>
      <c r="H318" s="132">
        <f t="shared" si="1161"/>
        <v>11550.770000000002</v>
      </c>
      <c r="I318" s="132">
        <f t="shared" si="1161"/>
        <v>11665.307500000001</v>
      </c>
      <c r="J318" s="132">
        <f t="shared" si="1161"/>
        <v>11781.192499999999</v>
      </c>
      <c r="K318" s="132">
        <f t="shared" si="1161"/>
        <v>11897.077499999999</v>
      </c>
      <c r="L318" s="132">
        <f t="shared" si="1161"/>
        <v>12014.31</v>
      </c>
      <c r="M318" s="132">
        <f t="shared" si="1161"/>
        <v>12132.890000000001</v>
      </c>
      <c r="N318" s="132">
        <f t="shared" si="1161"/>
        <v>12252.817499999999</v>
      </c>
      <c r="O318" s="132">
        <f t="shared" si="1161"/>
        <v>12374.092500000001</v>
      </c>
      <c r="P318" s="132">
        <f t="shared" si="1161"/>
        <v>12496.714999999998</v>
      </c>
      <c r="Q318" s="132">
        <f t="shared" si="1161"/>
        <v>12620.684999999998</v>
      </c>
      <c r="R318" s="132">
        <f t="shared" si="1161"/>
        <v>12746.002500000001</v>
      </c>
      <c r="S318" s="132">
        <f t="shared" si="1161"/>
        <v>12872.667500000001</v>
      </c>
      <c r="T318" s="132">
        <f t="shared" si="1161"/>
        <v>13000.68</v>
      </c>
      <c r="U318" s="132">
        <f t="shared" si="1161"/>
        <v>13130.039999999999</v>
      </c>
      <c r="V318" s="132">
        <f t="shared" si="1161"/>
        <v>13259.4</v>
      </c>
      <c r="W318" s="132">
        <f t="shared" si="1161"/>
        <v>13390.107499999998</v>
      </c>
      <c r="X318" s="132">
        <f t="shared" si="1161"/>
        <v>13522.1625</v>
      </c>
      <c r="Y318" s="132">
        <f t="shared" si="1161"/>
        <v>13655.565000000001</v>
      </c>
      <c r="Z318" s="132">
        <f t="shared" si="1161"/>
        <v>13790.315000000001</v>
      </c>
      <c r="AA318" s="132">
        <f t="shared" si="1161"/>
        <v>13926.412499999999</v>
      </c>
      <c r="AB318" s="132">
        <f t="shared" si="1161"/>
        <v>14063.857499999998</v>
      </c>
      <c r="AC318" s="132">
        <f t="shared" si="1161"/>
        <v>14202.65</v>
      </c>
      <c r="AD318" s="132">
        <f t="shared" si="1161"/>
        <v>14342.79</v>
      </c>
      <c r="AE318" s="132">
        <f t="shared" si="1161"/>
        <v>14484.277500000002</v>
      </c>
      <c r="AF318" s="132">
        <f t="shared" si="1161"/>
        <v>14628.460000000001</v>
      </c>
      <c r="AG318" s="132">
        <f t="shared" si="1161"/>
        <v>14773.99</v>
      </c>
      <c r="AH318" s="132">
        <f t="shared" si="1161"/>
        <v>14920.8675</v>
      </c>
      <c r="AI318" s="132">
        <f t="shared" si="1161"/>
        <v>15069.092499999999</v>
      </c>
      <c r="AJ318" s="132">
        <f t="shared" si="1161"/>
        <v>15218.665000000001</v>
      </c>
      <c r="AK318" s="132">
        <f t="shared" si="1161"/>
        <v>15369.585000000001</v>
      </c>
      <c r="AL318" s="132">
        <f t="shared" si="1161"/>
        <v>15521.852499999999</v>
      </c>
      <c r="AM318" s="132">
        <f t="shared" si="1161"/>
        <v>15675.467499999999</v>
      </c>
      <c r="AN318" s="123"/>
      <c r="AO318" s="83">
        <f>SUM(D318:O318)</f>
        <v>140582.01500000001</v>
      </c>
      <c r="AP318" s="83">
        <f>SUM(P318:AA318)</f>
        <v>158410.7525</v>
      </c>
      <c r="AQ318" s="83">
        <f>SUM(AB318:AM318)</f>
        <v>178271.55500000002</v>
      </c>
    </row>
    <row r="319" spans="1:44" s="64" customFormat="1" ht="13.2" outlineLevel="1">
      <c r="A319" s="147" t="s">
        <v>201</v>
      </c>
      <c r="B319" s="126" t="s">
        <v>161</v>
      </c>
      <c r="C319" s="82"/>
      <c r="D319" s="131">
        <f t="shared" ref="D319:AM319" si="1162">SUM(D317:D318)</f>
        <v>10931.09214375</v>
      </c>
      <c r="E319" s="131">
        <f t="shared" si="1162"/>
        <v>11211.23705625</v>
      </c>
      <c r="F319" s="131">
        <f t="shared" si="1162"/>
        <v>11321.692593750002</v>
      </c>
      <c r="G319" s="131">
        <f t="shared" si="1162"/>
        <v>11433.495150000002</v>
      </c>
      <c r="H319" s="131">
        <f t="shared" si="1162"/>
        <v>11546.644725000002</v>
      </c>
      <c r="I319" s="131">
        <f t="shared" si="1162"/>
        <v>11661.14131875</v>
      </c>
      <c r="J319" s="131">
        <f t="shared" si="1162"/>
        <v>11776.984931249999</v>
      </c>
      <c r="K319" s="131">
        <f t="shared" si="1162"/>
        <v>11892.82854375</v>
      </c>
      <c r="L319" s="131">
        <f t="shared" si="1162"/>
        <v>12010.019174999999</v>
      </c>
      <c r="M319" s="131">
        <f t="shared" si="1162"/>
        <v>12128.556825000001</v>
      </c>
      <c r="N319" s="131">
        <f t="shared" si="1162"/>
        <v>12248.441493749999</v>
      </c>
      <c r="O319" s="131">
        <f t="shared" si="1162"/>
        <v>12369.67318125</v>
      </c>
      <c r="P319" s="131">
        <f t="shared" si="1162"/>
        <v>12492.251887499999</v>
      </c>
      <c r="Q319" s="131">
        <f t="shared" si="1162"/>
        <v>12616.177612499998</v>
      </c>
      <c r="R319" s="131">
        <f t="shared" si="1162"/>
        <v>12741.450356250001</v>
      </c>
      <c r="S319" s="131">
        <f t="shared" si="1162"/>
        <v>12868.070118750002</v>
      </c>
      <c r="T319" s="131">
        <f t="shared" si="1162"/>
        <v>12996.036900000001</v>
      </c>
      <c r="U319" s="131">
        <f t="shared" si="1162"/>
        <v>13125.350699999999</v>
      </c>
      <c r="V319" s="131">
        <f t="shared" si="1162"/>
        <v>13254.664499999999</v>
      </c>
      <c r="W319" s="131">
        <f t="shared" si="1162"/>
        <v>13385.325318749998</v>
      </c>
      <c r="X319" s="131">
        <f t="shared" si="1162"/>
        <v>13517.333156250001</v>
      </c>
      <c r="Y319" s="131">
        <f t="shared" si="1162"/>
        <v>13650.688012500001</v>
      </c>
      <c r="Z319" s="131">
        <f t="shared" si="1162"/>
        <v>13785.389887500001</v>
      </c>
      <c r="AA319" s="131">
        <f t="shared" si="1162"/>
        <v>13921.438781249999</v>
      </c>
      <c r="AB319" s="131">
        <f t="shared" si="1162"/>
        <v>14058.834693749999</v>
      </c>
      <c r="AC319" s="131">
        <f t="shared" si="1162"/>
        <v>14197.577625</v>
      </c>
      <c r="AD319" s="131">
        <f t="shared" si="1162"/>
        <v>14337.667575000001</v>
      </c>
      <c r="AE319" s="131">
        <f t="shared" si="1162"/>
        <v>14479.104543750002</v>
      </c>
      <c r="AF319" s="131">
        <f t="shared" si="1162"/>
        <v>14623.235550000001</v>
      </c>
      <c r="AG319" s="131">
        <f t="shared" si="1162"/>
        <v>14768.713575</v>
      </c>
      <c r="AH319" s="131">
        <f t="shared" si="1162"/>
        <v>14915.538618750001</v>
      </c>
      <c r="AI319" s="131">
        <f t="shared" si="1162"/>
        <v>15063.710681249999</v>
      </c>
      <c r="AJ319" s="131">
        <f t="shared" si="1162"/>
        <v>15213.229762500001</v>
      </c>
      <c r="AK319" s="131">
        <f t="shared" si="1162"/>
        <v>15364.0958625</v>
      </c>
      <c r="AL319" s="131">
        <f t="shared" si="1162"/>
        <v>15516.308981249998</v>
      </c>
      <c r="AM319" s="131">
        <f t="shared" si="1162"/>
        <v>15669.869118749999</v>
      </c>
      <c r="AN319" s="123"/>
      <c r="AO319" s="83">
        <f>SUM(D319:O319)</f>
        <v>140531.8071375</v>
      </c>
      <c r="AP319" s="83">
        <f>SUM(P319:AA319)</f>
        <v>158354.17723125001</v>
      </c>
      <c r="AQ319" s="83">
        <f>SUM(AB319:AM319)</f>
        <v>178207.88658750002</v>
      </c>
    </row>
    <row r="320" spans="1:44" outlineLevel="1">
      <c r="A320" s="145" t="s">
        <v>183</v>
      </c>
    </row>
    <row r="321" spans="1:43" s="64" customFormat="1" ht="13.2" outlineLevel="1">
      <c r="A321" s="147" t="s">
        <v>225</v>
      </c>
      <c r="B321" s="122" t="s">
        <v>158</v>
      </c>
      <c r="C321" s="125">
        <v>3800</v>
      </c>
      <c r="D321" s="89">
        <f>C321+D323</f>
        <v>3857</v>
      </c>
      <c r="E321" s="89">
        <f>D321+E323</f>
        <v>3914</v>
      </c>
      <c r="F321" s="89">
        <f t="shared" ref="F321:AM321" si="1163">E321+F323</f>
        <v>3972</v>
      </c>
      <c r="G321" s="89">
        <f t="shared" si="1163"/>
        <v>4031</v>
      </c>
      <c r="H321" s="89">
        <f t="shared" si="1163"/>
        <v>4091</v>
      </c>
      <c r="I321" s="89">
        <f t="shared" si="1163"/>
        <v>4152</v>
      </c>
      <c r="J321" s="89">
        <f t="shared" si="1163"/>
        <v>4214</v>
      </c>
      <c r="K321" s="89">
        <f t="shared" si="1163"/>
        <v>4277</v>
      </c>
      <c r="L321" s="89">
        <f t="shared" si="1163"/>
        <v>4341</v>
      </c>
      <c r="M321" s="89">
        <f t="shared" si="1163"/>
        <v>4406</v>
      </c>
      <c r="N321" s="89">
        <f t="shared" si="1163"/>
        <v>4472</v>
      </c>
      <c r="O321" s="89">
        <f t="shared" si="1163"/>
        <v>4539</v>
      </c>
      <c r="P321" s="89">
        <f t="shared" si="1163"/>
        <v>4607</v>
      </c>
      <c r="Q321" s="89">
        <f t="shared" si="1163"/>
        <v>4676</v>
      </c>
      <c r="R321" s="89">
        <f t="shared" si="1163"/>
        <v>4746</v>
      </c>
      <c r="S321" s="89">
        <f t="shared" si="1163"/>
        <v>4817</v>
      </c>
      <c r="T321" s="89">
        <f t="shared" si="1163"/>
        <v>4889</v>
      </c>
      <c r="U321" s="89">
        <f t="shared" si="1163"/>
        <v>4962</v>
      </c>
      <c r="V321" s="89">
        <f t="shared" si="1163"/>
        <v>5036</v>
      </c>
      <c r="W321" s="89">
        <f t="shared" si="1163"/>
        <v>5111</v>
      </c>
      <c r="X321" s="89">
        <f t="shared" si="1163"/>
        <v>5187</v>
      </c>
      <c r="Y321" s="89">
        <f t="shared" si="1163"/>
        <v>5264</v>
      </c>
      <c r="Z321" s="89">
        <f t="shared" si="1163"/>
        <v>5342</v>
      </c>
      <c r="AA321" s="89">
        <f t="shared" si="1163"/>
        <v>5422</v>
      </c>
      <c r="AB321" s="89">
        <f t="shared" si="1163"/>
        <v>5503</v>
      </c>
      <c r="AC321" s="89">
        <f t="shared" si="1163"/>
        <v>5585</v>
      </c>
      <c r="AD321" s="89">
        <f t="shared" si="1163"/>
        <v>5668</v>
      </c>
      <c r="AE321" s="89">
        <f t="shared" si="1163"/>
        <v>5753</v>
      </c>
      <c r="AF321" s="89">
        <f t="shared" si="1163"/>
        <v>5839</v>
      </c>
      <c r="AG321" s="89">
        <f t="shared" si="1163"/>
        <v>5926</v>
      </c>
      <c r="AH321" s="89">
        <f t="shared" si="1163"/>
        <v>6014</v>
      </c>
      <c r="AI321" s="89">
        <f t="shared" si="1163"/>
        <v>6104</v>
      </c>
      <c r="AJ321" s="89">
        <f t="shared" si="1163"/>
        <v>6195</v>
      </c>
      <c r="AK321" s="89">
        <f t="shared" si="1163"/>
        <v>6287</v>
      </c>
      <c r="AL321" s="89">
        <f t="shared" si="1163"/>
        <v>6381</v>
      </c>
      <c r="AM321" s="89">
        <f t="shared" si="1163"/>
        <v>6476</v>
      </c>
      <c r="AN321" s="123"/>
      <c r="AO321" s="83">
        <f>AVERAGE(D321:O321)</f>
        <v>4188.833333333333</v>
      </c>
      <c r="AP321" s="83">
        <f>AVERAGE(P321:AA321)</f>
        <v>5004.916666666667</v>
      </c>
      <c r="AQ321" s="83">
        <f>AVERAGE(AB321:AM321)</f>
        <v>5977.583333333333</v>
      </c>
    </row>
    <row r="322" spans="1:43" s="64" customFormat="1" ht="13.2" outlineLevel="1">
      <c r="A322" s="147" t="s">
        <v>222</v>
      </c>
      <c r="B322" s="122" t="s">
        <v>158</v>
      </c>
      <c r="C322" s="82"/>
      <c r="D322" s="133">
        <v>1.4999999999999999E-2</v>
      </c>
      <c r="E322" s="133">
        <v>1.4999999999999999E-2</v>
      </c>
      <c r="F322" s="133">
        <v>1.4999999999999999E-2</v>
      </c>
      <c r="G322" s="133">
        <v>1.4999999999999999E-2</v>
      </c>
      <c r="H322" s="133">
        <v>1.4999999999999999E-2</v>
      </c>
      <c r="I322" s="133">
        <v>1.4999999999999999E-2</v>
      </c>
      <c r="J322" s="133">
        <v>1.4999999999999999E-2</v>
      </c>
      <c r="K322" s="133">
        <v>1.4999999999999999E-2</v>
      </c>
      <c r="L322" s="133">
        <v>1.4999999999999999E-2</v>
      </c>
      <c r="M322" s="133">
        <v>1.4999999999999999E-2</v>
      </c>
      <c r="N322" s="133">
        <v>1.4999999999999999E-2</v>
      </c>
      <c r="O322" s="133">
        <v>1.4999999999999999E-2</v>
      </c>
      <c r="P322" s="133">
        <v>1.4999999999999999E-2</v>
      </c>
      <c r="Q322" s="133">
        <v>1.4999999999999999E-2</v>
      </c>
      <c r="R322" s="133">
        <v>1.4999999999999999E-2</v>
      </c>
      <c r="S322" s="133">
        <v>1.4999999999999999E-2</v>
      </c>
      <c r="T322" s="133">
        <v>1.4999999999999999E-2</v>
      </c>
      <c r="U322" s="133">
        <v>1.4999999999999999E-2</v>
      </c>
      <c r="V322" s="133">
        <v>1.4999999999999999E-2</v>
      </c>
      <c r="W322" s="133">
        <v>1.4999999999999999E-2</v>
      </c>
      <c r="X322" s="133">
        <v>1.4999999999999999E-2</v>
      </c>
      <c r="Y322" s="133">
        <v>1.4999999999999999E-2</v>
      </c>
      <c r="Z322" s="133">
        <v>1.4999999999999999E-2</v>
      </c>
      <c r="AA322" s="133">
        <v>1.4999999999999999E-2</v>
      </c>
      <c r="AB322" s="133">
        <v>1.4999999999999999E-2</v>
      </c>
      <c r="AC322" s="133">
        <v>1.4999999999999999E-2</v>
      </c>
      <c r="AD322" s="133">
        <v>1.4999999999999999E-2</v>
      </c>
      <c r="AE322" s="133">
        <v>1.4999999999999999E-2</v>
      </c>
      <c r="AF322" s="133">
        <v>1.4999999999999999E-2</v>
      </c>
      <c r="AG322" s="133">
        <v>1.4999999999999999E-2</v>
      </c>
      <c r="AH322" s="133">
        <v>1.4999999999999999E-2</v>
      </c>
      <c r="AI322" s="133">
        <v>1.4999999999999999E-2</v>
      </c>
      <c r="AJ322" s="133">
        <v>1.4999999999999999E-2</v>
      </c>
      <c r="AK322" s="133">
        <v>1.4999999999999999E-2</v>
      </c>
      <c r="AL322" s="133">
        <v>1.4999999999999999E-2</v>
      </c>
      <c r="AM322" s="133">
        <v>1.4999999999999999E-2</v>
      </c>
      <c r="AN322" s="123"/>
      <c r="AO322" s="83">
        <f>O322</f>
        <v>1.4999999999999999E-2</v>
      </c>
      <c r="AP322" s="83">
        <f>AA322</f>
        <v>1.4999999999999999E-2</v>
      </c>
      <c r="AQ322" s="83">
        <f>AM322</f>
        <v>1.4999999999999999E-2</v>
      </c>
    </row>
    <row r="323" spans="1:43" s="64" customFormat="1" ht="13.2" outlineLevel="1">
      <c r="A323" s="147" t="s">
        <v>223</v>
      </c>
      <c r="B323" s="122" t="s">
        <v>158</v>
      </c>
      <c r="C323" s="82"/>
      <c r="D323" s="89">
        <f>INT(C321*D322)</f>
        <v>57</v>
      </c>
      <c r="E323" s="89">
        <f>INT(D321*E322)</f>
        <v>57</v>
      </c>
      <c r="F323" s="89">
        <f t="shared" ref="F323:AM323" si="1164">INT(E321*F322)</f>
        <v>58</v>
      </c>
      <c r="G323" s="89">
        <f t="shared" si="1164"/>
        <v>59</v>
      </c>
      <c r="H323" s="89">
        <f t="shared" si="1164"/>
        <v>60</v>
      </c>
      <c r="I323" s="89">
        <f t="shared" si="1164"/>
        <v>61</v>
      </c>
      <c r="J323" s="89">
        <f t="shared" si="1164"/>
        <v>62</v>
      </c>
      <c r="K323" s="89">
        <f t="shared" si="1164"/>
        <v>63</v>
      </c>
      <c r="L323" s="89">
        <f t="shared" si="1164"/>
        <v>64</v>
      </c>
      <c r="M323" s="89">
        <f t="shared" si="1164"/>
        <v>65</v>
      </c>
      <c r="N323" s="89">
        <f t="shared" si="1164"/>
        <v>66</v>
      </c>
      <c r="O323" s="89">
        <f t="shared" si="1164"/>
        <v>67</v>
      </c>
      <c r="P323" s="89">
        <f t="shared" si="1164"/>
        <v>68</v>
      </c>
      <c r="Q323" s="89">
        <f t="shared" si="1164"/>
        <v>69</v>
      </c>
      <c r="R323" s="89">
        <f t="shared" si="1164"/>
        <v>70</v>
      </c>
      <c r="S323" s="89">
        <f t="shared" si="1164"/>
        <v>71</v>
      </c>
      <c r="T323" s="89">
        <f t="shared" si="1164"/>
        <v>72</v>
      </c>
      <c r="U323" s="89">
        <f t="shared" si="1164"/>
        <v>73</v>
      </c>
      <c r="V323" s="89">
        <f t="shared" si="1164"/>
        <v>74</v>
      </c>
      <c r="W323" s="89">
        <f t="shared" si="1164"/>
        <v>75</v>
      </c>
      <c r="X323" s="89">
        <f t="shared" si="1164"/>
        <v>76</v>
      </c>
      <c r="Y323" s="89">
        <f t="shared" si="1164"/>
        <v>77</v>
      </c>
      <c r="Z323" s="89">
        <f t="shared" si="1164"/>
        <v>78</v>
      </c>
      <c r="AA323" s="89">
        <f t="shared" si="1164"/>
        <v>80</v>
      </c>
      <c r="AB323" s="89">
        <f t="shared" si="1164"/>
        <v>81</v>
      </c>
      <c r="AC323" s="89">
        <f t="shared" si="1164"/>
        <v>82</v>
      </c>
      <c r="AD323" s="89">
        <f t="shared" si="1164"/>
        <v>83</v>
      </c>
      <c r="AE323" s="89">
        <f t="shared" si="1164"/>
        <v>85</v>
      </c>
      <c r="AF323" s="89">
        <f t="shared" si="1164"/>
        <v>86</v>
      </c>
      <c r="AG323" s="89">
        <f t="shared" si="1164"/>
        <v>87</v>
      </c>
      <c r="AH323" s="89">
        <f t="shared" si="1164"/>
        <v>88</v>
      </c>
      <c r="AI323" s="89">
        <f t="shared" si="1164"/>
        <v>90</v>
      </c>
      <c r="AJ323" s="89">
        <f t="shared" si="1164"/>
        <v>91</v>
      </c>
      <c r="AK323" s="89">
        <f t="shared" si="1164"/>
        <v>92</v>
      </c>
      <c r="AL323" s="89">
        <f t="shared" si="1164"/>
        <v>94</v>
      </c>
      <c r="AM323" s="89">
        <f t="shared" si="1164"/>
        <v>95</v>
      </c>
      <c r="AN323" s="123"/>
      <c r="AO323" s="83">
        <f>SUM(D323:O323)</f>
        <v>739</v>
      </c>
      <c r="AP323" s="83">
        <f>SUM(P323:AA323)</f>
        <v>883</v>
      </c>
      <c r="AQ323" s="83">
        <f>SUM(AB323:AM323)</f>
        <v>1054</v>
      </c>
    </row>
    <row r="324" spans="1:43" s="64" customFormat="1" ht="13.2" outlineLevel="1">
      <c r="A324" s="147" t="s">
        <v>224</v>
      </c>
      <c r="B324" s="126" t="s">
        <v>218</v>
      </c>
      <c r="C324" s="82"/>
      <c r="D324" s="144">
        <v>6.8421052631578947</v>
      </c>
      <c r="E324" s="144">
        <v>6.8421052631578947</v>
      </c>
      <c r="F324" s="144">
        <v>6.8421052631578947</v>
      </c>
      <c r="G324" s="144">
        <v>6.8421052631578947</v>
      </c>
      <c r="H324" s="144">
        <v>6.8421052631578947</v>
      </c>
      <c r="I324" s="144">
        <v>6.8421052631578947</v>
      </c>
      <c r="J324" s="144">
        <v>6.8421052631578947</v>
      </c>
      <c r="K324" s="144">
        <v>6.8421052631578947</v>
      </c>
      <c r="L324" s="144">
        <v>6.8421052631578947</v>
      </c>
      <c r="M324" s="144">
        <v>6.8421052631578947</v>
      </c>
      <c r="N324" s="144">
        <v>6.8421052631578947</v>
      </c>
      <c r="O324" s="144">
        <v>6.8421052631578947</v>
      </c>
      <c r="P324" s="144">
        <v>6.8421052631578947</v>
      </c>
      <c r="Q324" s="144">
        <v>6.8421052631578947</v>
      </c>
      <c r="R324" s="144">
        <v>6.8421052631578947</v>
      </c>
      <c r="S324" s="144">
        <v>6.8421052631578947</v>
      </c>
      <c r="T324" s="144">
        <v>6.8421052631578947</v>
      </c>
      <c r="U324" s="144">
        <v>6.8421052631578947</v>
      </c>
      <c r="V324" s="144">
        <v>6.8421052631578947</v>
      </c>
      <c r="W324" s="144">
        <v>6.8421052631578947</v>
      </c>
      <c r="X324" s="144">
        <v>6.8421052631578947</v>
      </c>
      <c r="Y324" s="144">
        <v>6.8421052631578947</v>
      </c>
      <c r="Z324" s="144">
        <v>6.8421052631578947</v>
      </c>
      <c r="AA324" s="144">
        <v>6.8421052631578947</v>
      </c>
      <c r="AB324" s="144">
        <v>6.8421052631578947</v>
      </c>
      <c r="AC324" s="144">
        <v>6.8421052631578947</v>
      </c>
      <c r="AD324" s="144">
        <v>6.8421052631578947</v>
      </c>
      <c r="AE324" s="144">
        <v>6.8421052631578947</v>
      </c>
      <c r="AF324" s="144">
        <v>6.8421052631578947</v>
      </c>
      <c r="AG324" s="144">
        <v>6.8421052631578947</v>
      </c>
      <c r="AH324" s="144">
        <v>6.8421052631578947</v>
      </c>
      <c r="AI324" s="144">
        <v>6.8421052631578947</v>
      </c>
      <c r="AJ324" s="144">
        <v>6.8421052631578947</v>
      </c>
      <c r="AK324" s="144">
        <v>6.8421052631578947</v>
      </c>
      <c r="AL324" s="144">
        <v>6.8421052631578947</v>
      </c>
      <c r="AM324" s="144">
        <v>6.8421052631578947</v>
      </c>
      <c r="AN324" s="123"/>
      <c r="AO324" s="83">
        <f>AVERAGE(D324:O324)</f>
        <v>6.8421052631578947</v>
      </c>
      <c r="AP324" s="83">
        <f>AVERAGE(P324:AA324)</f>
        <v>6.8421052631578947</v>
      </c>
      <c r="AQ324" s="83">
        <f>AVERAGE(AB324:AM324)</f>
        <v>6.8421052631578947</v>
      </c>
    </row>
    <row r="325" spans="1:43" s="86" customFormat="1" ht="13.2" outlineLevel="1">
      <c r="A325" s="147" t="s">
        <v>213</v>
      </c>
      <c r="B325" s="126" t="s">
        <v>218</v>
      </c>
      <c r="C325" s="125">
        <v>38000</v>
      </c>
      <c r="D325" s="132">
        <f>D321*D324</f>
        <v>26390</v>
      </c>
      <c r="E325" s="132">
        <f t="shared" ref="E325:AM325" si="1165">E321*E324</f>
        <v>26780</v>
      </c>
      <c r="F325" s="132">
        <f t="shared" si="1165"/>
        <v>27176.842105263157</v>
      </c>
      <c r="G325" s="132">
        <f t="shared" si="1165"/>
        <v>27580.526315789473</v>
      </c>
      <c r="H325" s="132">
        <f t="shared" si="1165"/>
        <v>27991.052631578947</v>
      </c>
      <c r="I325" s="132">
        <f t="shared" si="1165"/>
        <v>28408.42105263158</v>
      </c>
      <c r="J325" s="132">
        <f t="shared" si="1165"/>
        <v>28832.631578947367</v>
      </c>
      <c r="K325" s="132">
        <f t="shared" si="1165"/>
        <v>29263.684210526317</v>
      </c>
      <c r="L325" s="132">
        <f t="shared" si="1165"/>
        <v>29701.57894736842</v>
      </c>
      <c r="M325" s="132">
        <f t="shared" si="1165"/>
        <v>30146.315789473683</v>
      </c>
      <c r="N325" s="132">
        <f t="shared" si="1165"/>
        <v>30597.894736842107</v>
      </c>
      <c r="O325" s="132">
        <f t="shared" si="1165"/>
        <v>31056.315789473683</v>
      </c>
      <c r="P325" s="132">
        <f t="shared" si="1165"/>
        <v>31521.57894736842</v>
      </c>
      <c r="Q325" s="132">
        <f t="shared" si="1165"/>
        <v>31993.684210526317</v>
      </c>
      <c r="R325" s="132">
        <f t="shared" si="1165"/>
        <v>32472.631578947367</v>
      </c>
      <c r="S325" s="132">
        <f t="shared" si="1165"/>
        <v>32958.42105263158</v>
      </c>
      <c r="T325" s="132">
        <f t="shared" si="1165"/>
        <v>33451.052631578947</v>
      </c>
      <c r="U325" s="132">
        <f t="shared" si="1165"/>
        <v>33950.526315789473</v>
      </c>
      <c r="V325" s="132">
        <f t="shared" si="1165"/>
        <v>34456.84210526316</v>
      </c>
      <c r="W325" s="132">
        <f t="shared" si="1165"/>
        <v>34970</v>
      </c>
      <c r="X325" s="132">
        <f t="shared" si="1165"/>
        <v>35490</v>
      </c>
      <c r="Y325" s="132">
        <f t="shared" si="1165"/>
        <v>36016.84210526316</v>
      </c>
      <c r="Z325" s="132">
        <f t="shared" si="1165"/>
        <v>36550.526315789473</v>
      </c>
      <c r="AA325" s="132">
        <f t="shared" si="1165"/>
        <v>37097.894736842107</v>
      </c>
      <c r="AB325" s="132">
        <f t="shared" si="1165"/>
        <v>37652.105263157893</v>
      </c>
      <c r="AC325" s="132">
        <f t="shared" si="1165"/>
        <v>38213.15789473684</v>
      </c>
      <c r="AD325" s="132">
        <f t="shared" si="1165"/>
        <v>38781.052631578947</v>
      </c>
      <c r="AE325" s="132">
        <f t="shared" si="1165"/>
        <v>39362.631578947367</v>
      </c>
      <c r="AF325" s="132">
        <f t="shared" si="1165"/>
        <v>39951.052631578947</v>
      </c>
      <c r="AG325" s="132">
        <f t="shared" si="1165"/>
        <v>40546.315789473687</v>
      </c>
      <c r="AH325" s="132">
        <f t="shared" si="1165"/>
        <v>41148.42105263158</v>
      </c>
      <c r="AI325" s="132">
        <f t="shared" si="1165"/>
        <v>41764.210526315786</v>
      </c>
      <c r="AJ325" s="132">
        <f t="shared" si="1165"/>
        <v>42386.84210526316</v>
      </c>
      <c r="AK325" s="132">
        <f t="shared" si="1165"/>
        <v>43016.315789473687</v>
      </c>
      <c r="AL325" s="132">
        <f t="shared" si="1165"/>
        <v>43659.473684210527</v>
      </c>
      <c r="AM325" s="132">
        <f t="shared" si="1165"/>
        <v>44309.473684210527</v>
      </c>
      <c r="AN325" s="84"/>
      <c r="AO325" s="83">
        <f>O325</f>
        <v>31056.315789473683</v>
      </c>
      <c r="AP325" s="83">
        <f>AA325</f>
        <v>37097.894736842107</v>
      </c>
      <c r="AQ325" s="83">
        <f>AM325</f>
        <v>44309.473684210527</v>
      </c>
    </row>
    <row r="326" spans="1:43" s="64" customFormat="1" ht="13.2" outlineLevel="1">
      <c r="A326" s="147" t="s">
        <v>170</v>
      </c>
      <c r="B326" s="126" t="s">
        <v>168</v>
      </c>
      <c r="C326" s="82"/>
      <c r="D326" s="133">
        <v>0</v>
      </c>
      <c r="E326" s="133">
        <v>0</v>
      </c>
      <c r="F326" s="133">
        <v>0</v>
      </c>
      <c r="G326" s="133">
        <v>0</v>
      </c>
      <c r="H326" s="133">
        <v>0</v>
      </c>
      <c r="I326" s="133">
        <v>0</v>
      </c>
      <c r="J326" s="133">
        <v>0</v>
      </c>
      <c r="K326" s="133">
        <v>0</v>
      </c>
      <c r="L326" s="133">
        <v>0</v>
      </c>
      <c r="M326" s="133">
        <v>0</v>
      </c>
      <c r="N326" s="133">
        <v>0</v>
      </c>
      <c r="O326" s="133">
        <v>0</v>
      </c>
      <c r="P326" s="133">
        <v>0</v>
      </c>
      <c r="Q326" s="133">
        <v>0</v>
      </c>
      <c r="R326" s="133">
        <v>0</v>
      </c>
      <c r="S326" s="133">
        <v>0</v>
      </c>
      <c r="T326" s="133">
        <v>0</v>
      </c>
      <c r="U326" s="133">
        <v>0</v>
      </c>
      <c r="V326" s="133">
        <v>0</v>
      </c>
      <c r="W326" s="133">
        <v>0</v>
      </c>
      <c r="X326" s="133">
        <v>0</v>
      </c>
      <c r="Y326" s="133">
        <v>0</v>
      </c>
      <c r="Z326" s="133">
        <v>0</v>
      </c>
      <c r="AA326" s="133">
        <v>0</v>
      </c>
      <c r="AB326" s="133">
        <v>0</v>
      </c>
      <c r="AC326" s="133">
        <v>0</v>
      </c>
      <c r="AD326" s="133">
        <v>0</v>
      </c>
      <c r="AE326" s="133">
        <v>0</v>
      </c>
      <c r="AF326" s="133">
        <v>0</v>
      </c>
      <c r="AG326" s="133">
        <v>0</v>
      </c>
      <c r="AH326" s="133">
        <v>0</v>
      </c>
      <c r="AI326" s="133">
        <v>0</v>
      </c>
      <c r="AJ326" s="133">
        <v>0</v>
      </c>
      <c r="AK326" s="133">
        <v>0</v>
      </c>
      <c r="AL326" s="133">
        <v>0</v>
      </c>
      <c r="AM326" s="133">
        <v>0</v>
      </c>
      <c r="AN326" s="123"/>
      <c r="AO326" s="135">
        <f>AVERAGE(D326:O326)</f>
        <v>0</v>
      </c>
      <c r="AP326" s="135">
        <f>AVERAGE(P326:AA326)</f>
        <v>0</v>
      </c>
      <c r="AQ326" s="135">
        <f>AVERAGE(AB326:AM326)</f>
        <v>0</v>
      </c>
    </row>
    <row r="327" spans="1:43" s="64" customFormat="1" ht="13.2" outlineLevel="1">
      <c r="A327" s="147" t="s">
        <v>171</v>
      </c>
      <c r="B327" s="126" t="s">
        <v>168</v>
      </c>
      <c r="C327" s="82"/>
      <c r="D327" s="133">
        <v>0.11</v>
      </c>
      <c r="E327" s="133">
        <v>0.11</v>
      </c>
      <c r="F327" s="133">
        <v>0.11</v>
      </c>
      <c r="G327" s="133">
        <v>0.11</v>
      </c>
      <c r="H327" s="133">
        <v>0.11</v>
      </c>
      <c r="I327" s="133">
        <v>0.11</v>
      </c>
      <c r="J327" s="133">
        <v>0.11</v>
      </c>
      <c r="K327" s="133">
        <v>0.11</v>
      </c>
      <c r="L327" s="133">
        <v>0.11</v>
      </c>
      <c r="M327" s="133">
        <v>0.11</v>
      </c>
      <c r="N327" s="133">
        <v>0.11</v>
      </c>
      <c r="O327" s="133">
        <v>0.11</v>
      </c>
      <c r="P327" s="133">
        <v>0.11</v>
      </c>
      <c r="Q327" s="133">
        <v>0.11</v>
      </c>
      <c r="R327" s="133">
        <v>0.11</v>
      </c>
      <c r="S327" s="133">
        <v>0.11</v>
      </c>
      <c r="T327" s="133">
        <v>0.11</v>
      </c>
      <c r="U327" s="133">
        <v>0.11</v>
      </c>
      <c r="V327" s="133">
        <v>0.11</v>
      </c>
      <c r="W327" s="133">
        <v>0.11</v>
      </c>
      <c r="X327" s="133">
        <v>0.11</v>
      </c>
      <c r="Y327" s="133">
        <v>0.11</v>
      </c>
      <c r="Z327" s="133">
        <v>0.11</v>
      </c>
      <c r="AA327" s="133">
        <v>0.11</v>
      </c>
      <c r="AB327" s="133">
        <v>0.11</v>
      </c>
      <c r="AC327" s="133">
        <v>0.11</v>
      </c>
      <c r="AD327" s="133">
        <v>0.11</v>
      </c>
      <c r="AE327" s="133">
        <v>0.11</v>
      </c>
      <c r="AF327" s="133">
        <v>0.11</v>
      </c>
      <c r="AG327" s="133">
        <v>0.11</v>
      </c>
      <c r="AH327" s="133">
        <v>0.11</v>
      </c>
      <c r="AI327" s="133">
        <v>0.11</v>
      </c>
      <c r="AJ327" s="133">
        <v>0.11</v>
      </c>
      <c r="AK327" s="133">
        <v>0.11</v>
      </c>
      <c r="AL327" s="133">
        <v>0.11</v>
      </c>
      <c r="AM327" s="133">
        <v>0.11</v>
      </c>
      <c r="AN327" s="123"/>
      <c r="AO327" s="135">
        <f>AVERAGE(D327:O327)</f>
        <v>0.11000000000000003</v>
      </c>
      <c r="AP327" s="135">
        <f>AVERAGE(P327:AA327)</f>
        <v>0.11000000000000003</v>
      </c>
      <c r="AQ327" s="135">
        <f>AVERAGE(AB327:AM327)</f>
        <v>0.11000000000000003</v>
      </c>
    </row>
    <row r="328" spans="1:43" s="64" customFormat="1" ht="13.2" outlineLevel="1">
      <c r="A328" s="147" t="s">
        <v>214</v>
      </c>
      <c r="B328" s="126" t="s">
        <v>218</v>
      </c>
      <c r="C328" s="82"/>
      <c r="D328" s="132">
        <f t="shared" ref="D328:AM328" si="1166">-(C325+D325)/2*D326/12</f>
        <v>0</v>
      </c>
      <c r="E328" s="132">
        <f t="shared" si="1166"/>
        <v>0</v>
      </c>
      <c r="F328" s="132">
        <f t="shared" si="1166"/>
        <v>0</v>
      </c>
      <c r="G328" s="132">
        <f t="shared" si="1166"/>
        <v>0</v>
      </c>
      <c r="H328" s="132">
        <f t="shared" si="1166"/>
        <v>0</v>
      </c>
      <c r="I328" s="132">
        <f t="shared" si="1166"/>
        <v>0</v>
      </c>
      <c r="J328" s="132">
        <f t="shared" si="1166"/>
        <v>0</v>
      </c>
      <c r="K328" s="132">
        <f t="shared" si="1166"/>
        <v>0</v>
      </c>
      <c r="L328" s="132">
        <f t="shared" si="1166"/>
        <v>0</v>
      </c>
      <c r="M328" s="132">
        <f t="shared" si="1166"/>
        <v>0</v>
      </c>
      <c r="N328" s="132">
        <f t="shared" si="1166"/>
        <v>0</v>
      </c>
      <c r="O328" s="132">
        <f t="shared" si="1166"/>
        <v>0</v>
      </c>
      <c r="P328" s="132">
        <f t="shared" si="1166"/>
        <v>0</v>
      </c>
      <c r="Q328" s="132">
        <f t="shared" si="1166"/>
        <v>0</v>
      </c>
      <c r="R328" s="132">
        <f t="shared" si="1166"/>
        <v>0</v>
      </c>
      <c r="S328" s="132">
        <f t="shared" si="1166"/>
        <v>0</v>
      </c>
      <c r="T328" s="132">
        <f t="shared" si="1166"/>
        <v>0</v>
      </c>
      <c r="U328" s="132">
        <f t="shared" si="1166"/>
        <v>0</v>
      </c>
      <c r="V328" s="132">
        <f t="shared" si="1166"/>
        <v>0</v>
      </c>
      <c r="W328" s="132">
        <f t="shared" si="1166"/>
        <v>0</v>
      </c>
      <c r="X328" s="132">
        <f t="shared" si="1166"/>
        <v>0</v>
      </c>
      <c r="Y328" s="132">
        <f t="shared" si="1166"/>
        <v>0</v>
      </c>
      <c r="Z328" s="132">
        <f t="shared" si="1166"/>
        <v>0</v>
      </c>
      <c r="AA328" s="132">
        <f t="shared" si="1166"/>
        <v>0</v>
      </c>
      <c r="AB328" s="132">
        <f t="shared" si="1166"/>
        <v>0</v>
      </c>
      <c r="AC328" s="132">
        <f t="shared" si="1166"/>
        <v>0</v>
      </c>
      <c r="AD328" s="132">
        <f t="shared" si="1166"/>
        <v>0</v>
      </c>
      <c r="AE328" s="132">
        <f t="shared" si="1166"/>
        <v>0</v>
      </c>
      <c r="AF328" s="132">
        <f t="shared" si="1166"/>
        <v>0</v>
      </c>
      <c r="AG328" s="132">
        <f t="shared" si="1166"/>
        <v>0</v>
      </c>
      <c r="AH328" s="132">
        <f t="shared" si="1166"/>
        <v>0</v>
      </c>
      <c r="AI328" s="132">
        <f t="shared" si="1166"/>
        <v>0</v>
      </c>
      <c r="AJ328" s="132">
        <f t="shared" si="1166"/>
        <v>0</v>
      </c>
      <c r="AK328" s="132">
        <f t="shared" si="1166"/>
        <v>0</v>
      </c>
      <c r="AL328" s="132">
        <f t="shared" si="1166"/>
        <v>0</v>
      </c>
      <c r="AM328" s="132">
        <f t="shared" si="1166"/>
        <v>0</v>
      </c>
      <c r="AN328" s="123"/>
      <c r="AO328" s="83">
        <f>SUM(D328:O328)</f>
        <v>0</v>
      </c>
      <c r="AP328" s="83">
        <f>SUM(P328:AA328)</f>
        <v>0</v>
      </c>
      <c r="AQ328" s="83">
        <f>SUM(AB328:AM328)</f>
        <v>0</v>
      </c>
    </row>
    <row r="329" spans="1:43" s="64" customFormat="1" ht="13.2" outlineLevel="1">
      <c r="A329" s="147" t="s">
        <v>215</v>
      </c>
      <c r="B329" s="126" t="s">
        <v>218</v>
      </c>
      <c r="C329" s="82"/>
      <c r="D329" s="132">
        <f t="shared" ref="D329:AM329" si="1167">(C325+D325)/2*D327/12</f>
        <v>295.12083333333334</v>
      </c>
      <c r="E329" s="132">
        <f t="shared" si="1167"/>
        <v>243.69583333333333</v>
      </c>
      <c r="F329" s="132">
        <f t="shared" si="1167"/>
        <v>247.30219298245615</v>
      </c>
      <c r="G329" s="132">
        <f t="shared" si="1167"/>
        <v>250.97127192982452</v>
      </c>
      <c r="H329" s="132">
        <f t="shared" si="1167"/>
        <v>254.7030701754386</v>
      </c>
      <c r="I329" s="132">
        <f t="shared" si="1167"/>
        <v>258.49758771929822</v>
      </c>
      <c r="J329" s="132">
        <f t="shared" si="1167"/>
        <v>262.35482456140352</v>
      </c>
      <c r="K329" s="132">
        <f t="shared" si="1167"/>
        <v>266.27478070175437</v>
      </c>
      <c r="L329" s="132">
        <f t="shared" si="1167"/>
        <v>270.25745614035083</v>
      </c>
      <c r="M329" s="132">
        <f t="shared" si="1167"/>
        <v>274.30285087719301</v>
      </c>
      <c r="N329" s="132">
        <f t="shared" si="1167"/>
        <v>278.41096491228069</v>
      </c>
      <c r="O329" s="132">
        <f t="shared" si="1167"/>
        <v>282.58179824561404</v>
      </c>
      <c r="P329" s="132">
        <f t="shared" si="1167"/>
        <v>286.815350877193</v>
      </c>
      <c r="Q329" s="132">
        <f t="shared" si="1167"/>
        <v>291.11162280701751</v>
      </c>
      <c r="R329" s="132">
        <f t="shared" si="1167"/>
        <v>295.47061403508769</v>
      </c>
      <c r="S329" s="132">
        <f t="shared" si="1167"/>
        <v>299.89232456140354</v>
      </c>
      <c r="T329" s="132">
        <f t="shared" si="1167"/>
        <v>304.37675438596494</v>
      </c>
      <c r="U329" s="132">
        <f t="shared" si="1167"/>
        <v>308.92390350877196</v>
      </c>
      <c r="V329" s="132">
        <f t="shared" si="1167"/>
        <v>313.53377192982458</v>
      </c>
      <c r="W329" s="132">
        <f t="shared" si="1167"/>
        <v>318.20635964912282</v>
      </c>
      <c r="X329" s="132">
        <f t="shared" si="1167"/>
        <v>322.94166666666666</v>
      </c>
      <c r="Y329" s="132">
        <f t="shared" si="1167"/>
        <v>327.73969298245612</v>
      </c>
      <c r="Z329" s="132">
        <f t="shared" si="1167"/>
        <v>332.6004385964913</v>
      </c>
      <c r="AA329" s="132">
        <f t="shared" si="1167"/>
        <v>337.55526315789473</v>
      </c>
      <c r="AB329" s="132">
        <f t="shared" si="1167"/>
        <v>342.60416666666669</v>
      </c>
      <c r="AC329" s="132">
        <f t="shared" si="1167"/>
        <v>347.7157894736842</v>
      </c>
      <c r="AD329" s="132">
        <f t="shared" si="1167"/>
        <v>352.89013157894738</v>
      </c>
      <c r="AE329" s="132">
        <f t="shared" si="1167"/>
        <v>358.15855263157897</v>
      </c>
      <c r="AF329" s="132">
        <f t="shared" si="1167"/>
        <v>363.52105263157893</v>
      </c>
      <c r="AG329" s="132">
        <f t="shared" si="1167"/>
        <v>368.9462719298246</v>
      </c>
      <c r="AH329" s="132">
        <f t="shared" si="1167"/>
        <v>374.43421052631584</v>
      </c>
      <c r="AI329" s="132">
        <f t="shared" si="1167"/>
        <v>380.01622807017543</v>
      </c>
      <c r="AJ329" s="132">
        <f t="shared" si="1167"/>
        <v>385.6923245614035</v>
      </c>
      <c r="AK329" s="132">
        <f t="shared" si="1167"/>
        <v>391.43114035087729</v>
      </c>
      <c r="AL329" s="132">
        <f t="shared" si="1167"/>
        <v>397.26403508771932</v>
      </c>
      <c r="AM329" s="132">
        <f t="shared" si="1167"/>
        <v>403.19100877192983</v>
      </c>
      <c r="AN329" s="123"/>
      <c r="AO329" s="83">
        <f>SUM(D329:O329)</f>
        <v>3184.4734649122811</v>
      </c>
      <c r="AP329" s="83">
        <f>SUM(P329:AA329)</f>
        <v>3739.167763157895</v>
      </c>
      <c r="AQ329" s="83">
        <f>SUM(AB329:AM329)</f>
        <v>4465.8649122807019</v>
      </c>
    </row>
    <row r="330" spans="1:43" s="64" customFormat="1" ht="13.2" outlineLevel="1">
      <c r="A330" s="147" t="s">
        <v>201</v>
      </c>
      <c r="B330" s="126" t="s">
        <v>218</v>
      </c>
      <c r="C330" s="82"/>
      <c r="D330" s="131">
        <f t="shared" ref="D330:AM330" si="1168">SUM(D328:D329)</f>
        <v>295.12083333333334</v>
      </c>
      <c r="E330" s="131">
        <f t="shared" si="1168"/>
        <v>243.69583333333333</v>
      </c>
      <c r="F330" s="131">
        <f t="shared" si="1168"/>
        <v>247.30219298245615</v>
      </c>
      <c r="G330" s="131">
        <f t="shared" si="1168"/>
        <v>250.97127192982452</v>
      </c>
      <c r="H330" s="131">
        <f t="shared" si="1168"/>
        <v>254.7030701754386</v>
      </c>
      <c r="I330" s="131">
        <f t="shared" si="1168"/>
        <v>258.49758771929822</v>
      </c>
      <c r="J330" s="131">
        <f t="shared" si="1168"/>
        <v>262.35482456140352</v>
      </c>
      <c r="K330" s="131">
        <f t="shared" si="1168"/>
        <v>266.27478070175437</v>
      </c>
      <c r="L330" s="131">
        <f t="shared" si="1168"/>
        <v>270.25745614035083</v>
      </c>
      <c r="M330" s="131">
        <f t="shared" si="1168"/>
        <v>274.30285087719301</v>
      </c>
      <c r="N330" s="131">
        <f t="shared" si="1168"/>
        <v>278.41096491228069</v>
      </c>
      <c r="O330" s="131">
        <f t="shared" si="1168"/>
        <v>282.58179824561404</v>
      </c>
      <c r="P330" s="131">
        <f t="shared" si="1168"/>
        <v>286.815350877193</v>
      </c>
      <c r="Q330" s="131">
        <f t="shared" si="1168"/>
        <v>291.11162280701751</v>
      </c>
      <c r="R330" s="131">
        <f t="shared" si="1168"/>
        <v>295.47061403508769</v>
      </c>
      <c r="S330" s="131">
        <f t="shared" si="1168"/>
        <v>299.89232456140354</v>
      </c>
      <c r="T330" s="131">
        <f t="shared" si="1168"/>
        <v>304.37675438596494</v>
      </c>
      <c r="U330" s="131">
        <f t="shared" si="1168"/>
        <v>308.92390350877196</v>
      </c>
      <c r="V330" s="131">
        <f t="shared" si="1168"/>
        <v>313.53377192982458</v>
      </c>
      <c r="W330" s="131">
        <f t="shared" si="1168"/>
        <v>318.20635964912282</v>
      </c>
      <c r="X330" s="131">
        <f t="shared" si="1168"/>
        <v>322.94166666666666</v>
      </c>
      <c r="Y330" s="131">
        <f t="shared" si="1168"/>
        <v>327.73969298245612</v>
      </c>
      <c r="Z330" s="131">
        <f t="shared" si="1168"/>
        <v>332.6004385964913</v>
      </c>
      <c r="AA330" s="131">
        <f t="shared" si="1168"/>
        <v>337.55526315789473</v>
      </c>
      <c r="AB330" s="131">
        <f t="shared" si="1168"/>
        <v>342.60416666666669</v>
      </c>
      <c r="AC330" s="131">
        <f t="shared" si="1168"/>
        <v>347.7157894736842</v>
      </c>
      <c r="AD330" s="131">
        <f t="shared" si="1168"/>
        <v>352.89013157894738</v>
      </c>
      <c r="AE330" s="131">
        <f t="shared" si="1168"/>
        <v>358.15855263157897</v>
      </c>
      <c r="AF330" s="131">
        <f t="shared" si="1168"/>
        <v>363.52105263157893</v>
      </c>
      <c r="AG330" s="131">
        <f t="shared" si="1168"/>
        <v>368.9462719298246</v>
      </c>
      <c r="AH330" s="131">
        <f t="shared" si="1168"/>
        <v>374.43421052631584</v>
      </c>
      <c r="AI330" s="131">
        <f t="shared" si="1168"/>
        <v>380.01622807017543</v>
      </c>
      <c r="AJ330" s="131">
        <f t="shared" si="1168"/>
        <v>385.6923245614035</v>
      </c>
      <c r="AK330" s="131">
        <f t="shared" si="1168"/>
        <v>391.43114035087729</v>
      </c>
      <c r="AL330" s="131">
        <f t="shared" si="1168"/>
        <v>397.26403508771932</v>
      </c>
      <c r="AM330" s="131">
        <f t="shared" si="1168"/>
        <v>403.19100877192983</v>
      </c>
      <c r="AN330" s="123"/>
      <c r="AO330" s="83">
        <f>SUM(D330:O330)</f>
        <v>3184.4734649122811</v>
      </c>
      <c r="AP330" s="83">
        <f>SUM(P330:AA330)</f>
        <v>3739.167763157895</v>
      </c>
      <c r="AQ330" s="83">
        <f>SUM(AB330:AM330)</f>
        <v>4465.8649122807019</v>
      </c>
    </row>
    <row r="331" spans="1:43" outlineLevel="1">
      <c r="A331" s="145" t="s">
        <v>208</v>
      </c>
    </row>
    <row r="332" spans="1:43" s="64" customFormat="1" ht="13.2" outlineLevel="1">
      <c r="A332" s="147" t="s">
        <v>225</v>
      </c>
      <c r="B332" s="122" t="s">
        <v>158</v>
      </c>
      <c r="C332" s="125"/>
      <c r="D332" s="89">
        <f>C332+D334</f>
        <v>0</v>
      </c>
      <c r="E332" s="89">
        <f>D332+E334</f>
        <v>0</v>
      </c>
      <c r="F332" s="89">
        <f t="shared" ref="F332:AM332" si="1169">E332+F334</f>
        <v>0</v>
      </c>
      <c r="G332" s="89">
        <f t="shared" si="1169"/>
        <v>0</v>
      </c>
      <c r="H332" s="89">
        <f t="shared" si="1169"/>
        <v>0</v>
      </c>
      <c r="I332" s="89">
        <f t="shared" si="1169"/>
        <v>0</v>
      </c>
      <c r="J332" s="89">
        <f t="shared" si="1169"/>
        <v>0</v>
      </c>
      <c r="K332" s="89">
        <f t="shared" si="1169"/>
        <v>0</v>
      </c>
      <c r="L332" s="89">
        <f t="shared" si="1169"/>
        <v>0</v>
      </c>
      <c r="M332" s="89">
        <f t="shared" si="1169"/>
        <v>0</v>
      </c>
      <c r="N332" s="89">
        <f t="shared" si="1169"/>
        <v>0</v>
      </c>
      <c r="O332" s="89">
        <f t="shared" si="1169"/>
        <v>0</v>
      </c>
      <c r="P332" s="89">
        <f t="shared" si="1169"/>
        <v>0</v>
      </c>
      <c r="Q332" s="89">
        <f t="shared" si="1169"/>
        <v>0</v>
      </c>
      <c r="R332" s="89">
        <f t="shared" si="1169"/>
        <v>0</v>
      </c>
      <c r="S332" s="89">
        <f t="shared" si="1169"/>
        <v>0</v>
      </c>
      <c r="T332" s="89">
        <f t="shared" si="1169"/>
        <v>0</v>
      </c>
      <c r="U332" s="89">
        <f t="shared" si="1169"/>
        <v>0</v>
      </c>
      <c r="V332" s="89">
        <f t="shared" si="1169"/>
        <v>0</v>
      </c>
      <c r="W332" s="89">
        <f t="shared" si="1169"/>
        <v>0</v>
      </c>
      <c r="X332" s="89">
        <f t="shared" si="1169"/>
        <v>0</v>
      </c>
      <c r="Y332" s="89">
        <f t="shared" si="1169"/>
        <v>0</v>
      </c>
      <c r="Z332" s="89">
        <f t="shared" si="1169"/>
        <v>0</v>
      </c>
      <c r="AA332" s="89">
        <f t="shared" si="1169"/>
        <v>0</v>
      </c>
      <c r="AB332" s="89">
        <f t="shared" si="1169"/>
        <v>0</v>
      </c>
      <c r="AC332" s="89">
        <f t="shared" si="1169"/>
        <v>0</v>
      </c>
      <c r="AD332" s="89">
        <f t="shared" si="1169"/>
        <v>0</v>
      </c>
      <c r="AE332" s="89">
        <f t="shared" si="1169"/>
        <v>0</v>
      </c>
      <c r="AF332" s="89">
        <f t="shared" si="1169"/>
        <v>0</v>
      </c>
      <c r="AG332" s="89">
        <f t="shared" si="1169"/>
        <v>0</v>
      </c>
      <c r="AH332" s="89">
        <f t="shared" si="1169"/>
        <v>0</v>
      </c>
      <c r="AI332" s="89">
        <f t="shared" si="1169"/>
        <v>0</v>
      </c>
      <c r="AJ332" s="89">
        <f t="shared" si="1169"/>
        <v>0</v>
      </c>
      <c r="AK332" s="89">
        <f t="shared" si="1169"/>
        <v>0</v>
      </c>
      <c r="AL332" s="89">
        <f t="shared" si="1169"/>
        <v>0</v>
      </c>
      <c r="AM332" s="89">
        <f t="shared" si="1169"/>
        <v>0</v>
      </c>
      <c r="AN332" s="123"/>
      <c r="AO332" s="83">
        <f>AVERAGE(D332:O332)</f>
        <v>0</v>
      </c>
      <c r="AP332" s="83">
        <f>AVERAGE(P332:AA332)</f>
        <v>0</v>
      </c>
      <c r="AQ332" s="83">
        <f>AVERAGE(AB332:AM332)</f>
        <v>0</v>
      </c>
    </row>
    <row r="333" spans="1:43" s="64" customFormat="1" ht="13.2" outlineLevel="1">
      <c r="A333" s="147" t="s">
        <v>222</v>
      </c>
      <c r="B333" s="122" t="s">
        <v>158</v>
      </c>
      <c r="C333" s="82"/>
      <c r="D333" s="133">
        <v>0.01</v>
      </c>
      <c r="E333" s="133">
        <v>0.01</v>
      </c>
      <c r="F333" s="133">
        <v>0.01</v>
      </c>
      <c r="G333" s="133">
        <v>0.01</v>
      </c>
      <c r="H333" s="133">
        <v>0.01</v>
      </c>
      <c r="I333" s="133">
        <v>0.01</v>
      </c>
      <c r="J333" s="133">
        <v>0.01</v>
      </c>
      <c r="K333" s="133">
        <v>0.01</v>
      </c>
      <c r="L333" s="133">
        <v>0.01</v>
      </c>
      <c r="M333" s="133">
        <v>0.01</v>
      </c>
      <c r="N333" s="133">
        <v>0.01</v>
      </c>
      <c r="O333" s="133">
        <v>0.01</v>
      </c>
      <c r="P333" s="133">
        <v>0.01</v>
      </c>
      <c r="Q333" s="133">
        <v>0.01</v>
      </c>
      <c r="R333" s="133">
        <v>0.01</v>
      </c>
      <c r="S333" s="133">
        <v>0.01</v>
      </c>
      <c r="T333" s="133">
        <v>0.01</v>
      </c>
      <c r="U333" s="133">
        <v>0.01</v>
      </c>
      <c r="V333" s="133">
        <v>0.01</v>
      </c>
      <c r="W333" s="133">
        <v>0.01</v>
      </c>
      <c r="X333" s="133">
        <v>0.01</v>
      </c>
      <c r="Y333" s="133">
        <v>0.01</v>
      </c>
      <c r="Z333" s="133">
        <v>0.01</v>
      </c>
      <c r="AA333" s="133">
        <v>0.01</v>
      </c>
      <c r="AB333" s="133">
        <v>0.01</v>
      </c>
      <c r="AC333" s="133">
        <v>0.01</v>
      </c>
      <c r="AD333" s="133">
        <v>0.01</v>
      </c>
      <c r="AE333" s="133">
        <v>0.01</v>
      </c>
      <c r="AF333" s="133">
        <v>0.01</v>
      </c>
      <c r="AG333" s="133">
        <v>0.01</v>
      </c>
      <c r="AH333" s="133">
        <v>0.01</v>
      </c>
      <c r="AI333" s="133">
        <v>0.01</v>
      </c>
      <c r="AJ333" s="133">
        <v>0.01</v>
      </c>
      <c r="AK333" s="133">
        <v>0.01</v>
      </c>
      <c r="AL333" s="133">
        <v>0.01</v>
      </c>
      <c r="AM333" s="133">
        <v>0.01</v>
      </c>
      <c r="AN333" s="123"/>
      <c r="AO333" s="83">
        <f>O333</f>
        <v>0.01</v>
      </c>
      <c r="AP333" s="83">
        <f>AA333</f>
        <v>0.01</v>
      </c>
      <c r="AQ333" s="83">
        <f>AM333</f>
        <v>0.01</v>
      </c>
    </row>
    <row r="334" spans="1:43" s="64" customFormat="1" ht="13.2" outlineLevel="1">
      <c r="A334" s="147" t="s">
        <v>223</v>
      </c>
      <c r="B334" s="122" t="s">
        <v>158</v>
      </c>
      <c r="C334" s="82"/>
      <c r="D334" s="89">
        <f>INT(C332*D333)</f>
        <v>0</v>
      </c>
      <c r="E334" s="89">
        <f>INT(D332*E333)</f>
        <v>0</v>
      </c>
      <c r="F334" s="89">
        <f t="shared" ref="F334:AM334" si="1170">INT(E332*F333)</f>
        <v>0</v>
      </c>
      <c r="G334" s="89">
        <f t="shared" si="1170"/>
        <v>0</v>
      </c>
      <c r="H334" s="89">
        <f t="shared" si="1170"/>
        <v>0</v>
      </c>
      <c r="I334" s="89">
        <f t="shared" si="1170"/>
        <v>0</v>
      </c>
      <c r="J334" s="89">
        <f t="shared" si="1170"/>
        <v>0</v>
      </c>
      <c r="K334" s="89">
        <f t="shared" si="1170"/>
        <v>0</v>
      </c>
      <c r="L334" s="89">
        <f t="shared" si="1170"/>
        <v>0</v>
      </c>
      <c r="M334" s="89">
        <f t="shared" si="1170"/>
        <v>0</v>
      </c>
      <c r="N334" s="89">
        <f t="shared" si="1170"/>
        <v>0</v>
      </c>
      <c r="O334" s="89">
        <f t="shared" si="1170"/>
        <v>0</v>
      </c>
      <c r="P334" s="89">
        <f t="shared" si="1170"/>
        <v>0</v>
      </c>
      <c r="Q334" s="89">
        <f t="shared" si="1170"/>
        <v>0</v>
      </c>
      <c r="R334" s="89">
        <f t="shared" si="1170"/>
        <v>0</v>
      </c>
      <c r="S334" s="89">
        <f t="shared" si="1170"/>
        <v>0</v>
      </c>
      <c r="T334" s="89">
        <f t="shared" si="1170"/>
        <v>0</v>
      </c>
      <c r="U334" s="89">
        <f t="shared" si="1170"/>
        <v>0</v>
      </c>
      <c r="V334" s="89">
        <f t="shared" si="1170"/>
        <v>0</v>
      </c>
      <c r="W334" s="89">
        <f t="shared" si="1170"/>
        <v>0</v>
      </c>
      <c r="X334" s="89">
        <f t="shared" si="1170"/>
        <v>0</v>
      </c>
      <c r="Y334" s="89">
        <f t="shared" si="1170"/>
        <v>0</v>
      </c>
      <c r="Z334" s="89">
        <f t="shared" si="1170"/>
        <v>0</v>
      </c>
      <c r="AA334" s="89">
        <f t="shared" si="1170"/>
        <v>0</v>
      </c>
      <c r="AB334" s="89">
        <f t="shared" si="1170"/>
        <v>0</v>
      </c>
      <c r="AC334" s="89">
        <f t="shared" si="1170"/>
        <v>0</v>
      </c>
      <c r="AD334" s="89">
        <f t="shared" si="1170"/>
        <v>0</v>
      </c>
      <c r="AE334" s="89">
        <f t="shared" si="1170"/>
        <v>0</v>
      </c>
      <c r="AF334" s="89">
        <f t="shared" si="1170"/>
        <v>0</v>
      </c>
      <c r="AG334" s="89">
        <f t="shared" si="1170"/>
        <v>0</v>
      </c>
      <c r="AH334" s="89">
        <f t="shared" si="1170"/>
        <v>0</v>
      </c>
      <c r="AI334" s="89">
        <f t="shared" si="1170"/>
        <v>0</v>
      </c>
      <c r="AJ334" s="89">
        <f t="shared" si="1170"/>
        <v>0</v>
      </c>
      <c r="AK334" s="89">
        <f t="shared" si="1170"/>
        <v>0</v>
      </c>
      <c r="AL334" s="89">
        <f t="shared" si="1170"/>
        <v>0</v>
      </c>
      <c r="AM334" s="89">
        <f t="shared" si="1170"/>
        <v>0</v>
      </c>
      <c r="AN334" s="123"/>
      <c r="AO334" s="83">
        <f>SUM(D334:O334)</f>
        <v>0</v>
      </c>
      <c r="AP334" s="83">
        <f>SUM(P334:AA334)</f>
        <v>0</v>
      </c>
      <c r="AQ334" s="83">
        <f>SUM(AB334:AM334)</f>
        <v>0</v>
      </c>
    </row>
    <row r="335" spans="1:43" s="64" customFormat="1" ht="13.2" outlineLevel="1">
      <c r="A335" s="147" t="s">
        <v>224</v>
      </c>
      <c r="B335" s="126" t="s">
        <v>220</v>
      </c>
      <c r="C335" s="82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  <c r="AE335" s="125"/>
      <c r="AF335" s="125"/>
      <c r="AG335" s="125"/>
      <c r="AH335" s="125"/>
      <c r="AI335" s="125"/>
      <c r="AJ335" s="125"/>
      <c r="AK335" s="125"/>
      <c r="AL335" s="125"/>
      <c r="AM335" s="125"/>
      <c r="AN335" s="123"/>
      <c r="AO335" s="83" t="e">
        <f>AVERAGE(D335:O335)</f>
        <v>#DIV/0!</v>
      </c>
      <c r="AP335" s="83" t="e">
        <f>AVERAGE(P335:AA335)</f>
        <v>#DIV/0!</v>
      </c>
      <c r="AQ335" s="83" t="e">
        <f>AVERAGE(AB335:AM335)</f>
        <v>#DIV/0!</v>
      </c>
    </row>
    <row r="336" spans="1:43" s="86" customFormat="1" ht="13.2" outlineLevel="1">
      <c r="A336" s="147" t="s">
        <v>213</v>
      </c>
      <c r="B336" s="126" t="s">
        <v>220</v>
      </c>
      <c r="C336" s="125"/>
      <c r="D336" s="132">
        <f>D332*D335</f>
        <v>0</v>
      </c>
      <c r="E336" s="132">
        <f t="shared" ref="E336:AM336" si="1171">E332*E335</f>
        <v>0</v>
      </c>
      <c r="F336" s="132">
        <f t="shared" si="1171"/>
        <v>0</v>
      </c>
      <c r="G336" s="132">
        <f t="shared" si="1171"/>
        <v>0</v>
      </c>
      <c r="H336" s="132">
        <f t="shared" si="1171"/>
        <v>0</v>
      </c>
      <c r="I336" s="132">
        <f t="shared" si="1171"/>
        <v>0</v>
      </c>
      <c r="J336" s="132">
        <f t="shared" si="1171"/>
        <v>0</v>
      </c>
      <c r="K336" s="132">
        <f t="shared" si="1171"/>
        <v>0</v>
      </c>
      <c r="L336" s="132">
        <f t="shared" si="1171"/>
        <v>0</v>
      </c>
      <c r="M336" s="132">
        <f t="shared" si="1171"/>
        <v>0</v>
      </c>
      <c r="N336" s="132">
        <f t="shared" si="1171"/>
        <v>0</v>
      </c>
      <c r="O336" s="132">
        <f t="shared" si="1171"/>
        <v>0</v>
      </c>
      <c r="P336" s="132">
        <f t="shared" si="1171"/>
        <v>0</v>
      </c>
      <c r="Q336" s="132">
        <f t="shared" si="1171"/>
        <v>0</v>
      </c>
      <c r="R336" s="132">
        <f t="shared" si="1171"/>
        <v>0</v>
      </c>
      <c r="S336" s="132">
        <f t="shared" si="1171"/>
        <v>0</v>
      </c>
      <c r="T336" s="132">
        <f t="shared" si="1171"/>
        <v>0</v>
      </c>
      <c r="U336" s="132">
        <f t="shared" si="1171"/>
        <v>0</v>
      </c>
      <c r="V336" s="132">
        <f t="shared" si="1171"/>
        <v>0</v>
      </c>
      <c r="W336" s="132">
        <f t="shared" si="1171"/>
        <v>0</v>
      </c>
      <c r="X336" s="132">
        <f t="shared" si="1171"/>
        <v>0</v>
      </c>
      <c r="Y336" s="132">
        <f t="shared" si="1171"/>
        <v>0</v>
      </c>
      <c r="Z336" s="132">
        <f t="shared" si="1171"/>
        <v>0</v>
      </c>
      <c r="AA336" s="132">
        <f t="shared" si="1171"/>
        <v>0</v>
      </c>
      <c r="AB336" s="132">
        <f t="shared" si="1171"/>
        <v>0</v>
      </c>
      <c r="AC336" s="132">
        <f t="shared" si="1171"/>
        <v>0</v>
      </c>
      <c r="AD336" s="132">
        <f t="shared" si="1171"/>
        <v>0</v>
      </c>
      <c r="AE336" s="132">
        <f t="shared" si="1171"/>
        <v>0</v>
      </c>
      <c r="AF336" s="132">
        <f t="shared" si="1171"/>
        <v>0</v>
      </c>
      <c r="AG336" s="132">
        <f t="shared" si="1171"/>
        <v>0</v>
      </c>
      <c r="AH336" s="132">
        <f t="shared" si="1171"/>
        <v>0</v>
      </c>
      <c r="AI336" s="132">
        <f t="shared" si="1171"/>
        <v>0</v>
      </c>
      <c r="AJ336" s="132">
        <f t="shared" si="1171"/>
        <v>0</v>
      </c>
      <c r="AK336" s="132">
        <f t="shared" si="1171"/>
        <v>0</v>
      </c>
      <c r="AL336" s="132">
        <f t="shared" si="1171"/>
        <v>0</v>
      </c>
      <c r="AM336" s="132">
        <f t="shared" si="1171"/>
        <v>0</v>
      </c>
      <c r="AN336" s="84"/>
      <c r="AO336" s="83">
        <f>O336</f>
        <v>0</v>
      </c>
      <c r="AP336" s="83">
        <f>AA336</f>
        <v>0</v>
      </c>
      <c r="AQ336" s="83">
        <f>AM336</f>
        <v>0</v>
      </c>
    </row>
    <row r="337" spans="1:44" s="64" customFormat="1" ht="13.2" outlineLevel="1">
      <c r="A337" s="147" t="s">
        <v>170</v>
      </c>
      <c r="B337" s="126" t="s">
        <v>168</v>
      </c>
      <c r="C337" s="82"/>
      <c r="D337" s="133">
        <v>0</v>
      </c>
      <c r="E337" s="133">
        <v>0</v>
      </c>
      <c r="F337" s="133">
        <v>0</v>
      </c>
      <c r="G337" s="133">
        <v>0</v>
      </c>
      <c r="H337" s="133">
        <v>0</v>
      </c>
      <c r="I337" s="133">
        <v>0</v>
      </c>
      <c r="J337" s="133">
        <v>0</v>
      </c>
      <c r="K337" s="133">
        <v>0</v>
      </c>
      <c r="L337" s="133">
        <v>0</v>
      </c>
      <c r="M337" s="133">
        <v>0</v>
      </c>
      <c r="N337" s="133">
        <v>0</v>
      </c>
      <c r="O337" s="133">
        <v>0</v>
      </c>
      <c r="P337" s="133">
        <v>0</v>
      </c>
      <c r="Q337" s="133">
        <v>0</v>
      </c>
      <c r="R337" s="133">
        <v>0</v>
      </c>
      <c r="S337" s="133">
        <v>0</v>
      </c>
      <c r="T337" s="133">
        <v>0</v>
      </c>
      <c r="U337" s="133">
        <v>0</v>
      </c>
      <c r="V337" s="133">
        <v>0</v>
      </c>
      <c r="W337" s="133">
        <v>0</v>
      </c>
      <c r="X337" s="133">
        <v>0</v>
      </c>
      <c r="Y337" s="133">
        <v>0</v>
      </c>
      <c r="Z337" s="133">
        <v>0</v>
      </c>
      <c r="AA337" s="133">
        <v>0</v>
      </c>
      <c r="AB337" s="133">
        <v>0</v>
      </c>
      <c r="AC337" s="133">
        <v>0</v>
      </c>
      <c r="AD337" s="133">
        <v>0</v>
      </c>
      <c r="AE337" s="133">
        <v>0</v>
      </c>
      <c r="AF337" s="133">
        <v>0</v>
      </c>
      <c r="AG337" s="133">
        <v>0</v>
      </c>
      <c r="AH337" s="133">
        <v>0</v>
      </c>
      <c r="AI337" s="133">
        <v>0</v>
      </c>
      <c r="AJ337" s="133">
        <v>0</v>
      </c>
      <c r="AK337" s="133">
        <v>0</v>
      </c>
      <c r="AL337" s="133">
        <v>0</v>
      </c>
      <c r="AM337" s="133">
        <v>0</v>
      </c>
      <c r="AN337" s="123"/>
      <c r="AO337" s="135">
        <f>AVERAGE(D337:O337)</f>
        <v>0</v>
      </c>
      <c r="AP337" s="135">
        <f>AVERAGE(P337:AA337)</f>
        <v>0</v>
      </c>
      <c r="AQ337" s="135">
        <f>AVERAGE(AB337:AM337)</f>
        <v>0</v>
      </c>
    </row>
    <row r="338" spans="1:44" s="64" customFormat="1" ht="13.2" outlineLevel="1">
      <c r="A338" s="147" t="s">
        <v>171</v>
      </c>
      <c r="B338" s="126" t="s">
        <v>168</v>
      </c>
      <c r="C338" s="82"/>
      <c r="D338" s="133">
        <v>0</v>
      </c>
      <c r="E338" s="133">
        <v>0</v>
      </c>
      <c r="F338" s="133">
        <v>0</v>
      </c>
      <c r="G338" s="133">
        <v>0</v>
      </c>
      <c r="H338" s="133">
        <v>0</v>
      </c>
      <c r="I338" s="133">
        <v>0</v>
      </c>
      <c r="J338" s="133">
        <v>0</v>
      </c>
      <c r="K338" s="133">
        <v>0</v>
      </c>
      <c r="L338" s="133">
        <v>0</v>
      </c>
      <c r="M338" s="133">
        <v>0</v>
      </c>
      <c r="N338" s="133">
        <v>0</v>
      </c>
      <c r="O338" s="133">
        <v>0</v>
      </c>
      <c r="P338" s="133">
        <v>0</v>
      </c>
      <c r="Q338" s="133">
        <v>0</v>
      </c>
      <c r="R338" s="133">
        <v>0</v>
      </c>
      <c r="S338" s="133">
        <v>0</v>
      </c>
      <c r="T338" s="133">
        <v>0</v>
      </c>
      <c r="U338" s="133">
        <v>0</v>
      </c>
      <c r="V338" s="133">
        <v>0</v>
      </c>
      <c r="W338" s="133">
        <v>0</v>
      </c>
      <c r="X338" s="133">
        <v>0</v>
      </c>
      <c r="Y338" s="133">
        <v>0</v>
      </c>
      <c r="Z338" s="133">
        <v>0</v>
      </c>
      <c r="AA338" s="133">
        <v>0</v>
      </c>
      <c r="AB338" s="133">
        <v>0</v>
      </c>
      <c r="AC338" s="133">
        <v>0</v>
      </c>
      <c r="AD338" s="133">
        <v>0</v>
      </c>
      <c r="AE338" s="133">
        <v>0</v>
      </c>
      <c r="AF338" s="133">
        <v>0</v>
      </c>
      <c r="AG338" s="133">
        <v>0</v>
      </c>
      <c r="AH338" s="133">
        <v>0</v>
      </c>
      <c r="AI338" s="133">
        <v>0</v>
      </c>
      <c r="AJ338" s="133">
        <v>0</v>
      </c>
      <c r="AK338" s="133">
        <v>0</v>
      </c>
      <c r="AL338" s="133">
        <v>0</v>
      </c>
      <c r="AM338" s="133">
        <v>0</v>
      </c>
      <c r="AN338" s="123"/>
      <c r="AO338" s="135">
        <f>AVERAGE(D338:O338)</f>
        <v>0</v>
      </c>
      <c r="AP338" s="135">
        <f>AVERAGE(P338:AA338)</f>
        <v>0</v>
      </c>
      <c r="AQ338" s="135">
        <f>AVERAGE(AB338:AM338)</f>
        <v>0</v>
      </c>
    </row>
    <row r="339" spans="1:44" s="64" customFormat="1" ht="13.2" outlineLevel="1">
      <c r="A339" s="147" t="s">
        <v>214</v>
      </c>
      <c r="B339" s="126" t="s">
        <v>220</v>
      </c>
      <c r="C339" s="82"/>
      <c r="D339" s="132">
        <f t="shared" ref="D339:AM339" si="1172">-(C336+D336)/2*D337/12</f>
        <v>0</v>
      </c>
      <c r="E339" s="132">
        <f t="shared" si="1172"/>
        <v>0</v>
      </c>
      <c r="F339" s="132">
        <f t="shared" si="1172"/>
        <v>0</v>
      </c>
      <c r="G339" s="132">
        <f t="shared" si="1172"/>
        <v>0</v>
      </c>
      <c r="H339" s="132">
        <f t="shared" si="1172"/>
        <v>0</v>
      </c>
      <c r="I339" s="132">
        <f t="shared" si="1172"/>
        <v>0</v>
      </c>
      <c r="J339" s="132">
        <f t="shared" si="1172"/>
        <v>0</v>
      </c>
      <c r="K339" s="132">
        <f t="shared" si="1172"/>
        <v>0</v>
      </c>
      <c r="L339" s="132">
        <f t="shared" si="1172"/>
        <v>0</v>
      </c>
      <c r="M339" s="132">
        <f t="shared" si="1172"/>
        <v>0</v>
      </c>
      <c r="N339" s="132">
        <f t="shared" si="1172"/>
        <v>0</v>
      </c>
      <c r="O339" s="132">
        <f t="shared" si="1172"/>
        <v>0</v>
      </c>
      <c r="P339" s="132">
        <f t="shared" si="1172"/>
        <v>0</v>
      </c>
      <c r="Q339" s="132">
        <f t="shared" si="1172"/>
        <v>0</v>
      </c>
      <c r="R339" s="132">
        <f t="shared" si="1172"/>
        <v>0</v>
      </c>
      <c r="S339" s="132">
        <f t="shared" si="1172"/>
        <v>0</v>
      </c>
      <c r="T339" s="132">
        <f t="shared" si="1172"/>
        <v>0</v>
      </c>
      <c r="U339" s="132">
        <f t="shared" si="1172"/>
        <v>0</v>
      </c>
      <c r="V339" s="132">
        <f t="shared" si="1172"/>
        <v>0</v>
      </c>
      <c r="W339" s="132">
        <f t="shared" si="1172"/>
        <v>0</v>
      </c>
      <c r="X339" s="132">
        <f t="shared" si="1172"/>
        <v>0</v>
      </c>
      <c r="Y339" s="132">
        <f t="shared" si="1172"/>
        <v>0</v>
      </c>
      <c r="Z339" s="132">
        <f t="shared" si="1172"/>
        <v>0</v>
      </c>
      <c r="AA339" s="132">
        <f t="shared" si="1172"/>
        <v>0</v>
      </c>
      <c r="AB339" s="132">
        <f t="shared" si="1172"/>
        <v>0</v>
      </c>
      <c r="AC339" s="132">
        <f t="shared" si="1172"/>
        <v>0</v>
      </c>
      <c r="AD339" s="132">
        <f t="shared" si="1172"/>
        <v>0</v>
      </c>
      <c r="AE339" s="132">
        <f t="shared" si="1172"/>
        <v>0</v>
      </c>
      <c r="AF339" s="132">
        <f t="shared" si="1172"/>
        <v>0</v>
      </c>
      <c r="AG339" s="132">
        <f t="shared" si="1172"/>
        <v>0</v>
      </c>
      <c r="AH339" s="132">
        <f t="shared" si="1172"/>
        <v>0</v>
      </c>
      <c r="AI339" s="132">
        <f t="shared" si="1172"/>
        <v>0</v>
      </c>
      <c r="AJ339" s="132">
        <f t="shared" si="1172"/>
        <v>0</v>
      </c>
      <c r="AK339" s="132">
        <f t="shared" si="1172"/>
        <v>0</v>
      </c>
      <c r="AL339" s="132">
        <f t="shared" si="1172"/>
        <v>0</v>
      </c>
      <c r="AM339" s="132">
        <f t="shared" si="1172"/>
        <v>0</v>
      </c>
      <c r="AN339" s="123"/>
      <c r="AO339" s="83">
        <f>SUM(D339:O339)</f>
        <v>0</v>
      </c>
      <c r="AP339" s="83">
        <f>SUM(P339:AA339)</f>
        <v>0</v>
      </c>
      <c r="AQ339" s="83">
        <f>SUM(AB339:AM339)</f>
        <v>0</v>
      </c>
    </row>
    <row r="340" spans="1:44" s="64" customFormat="1" ht="13.2" outlineLevel="1">
      <c r="A340" s="147" t="s">
        <v>215</v>
      </c>
      <c r="B340" s="126" t="s">
        <v>220</v>
      </c>
      <c r="C340" s="82"/>
      <c r="D340" s="132">
        <f t="shared" ref="D340:AM340" si="1173">(C336+D336)/2*D338/12</f>
        <v>0</v>
      </c>
      <c r="E340" s="132">
        <f t="shared" si="1173"/>
        <v>0</v>
      </c>
      <c r="F340" s="132">
        <f t="shared" si="1173"/>
        <v>0</v>
      </c>
      <c r="G340" s="132">
        <f t="shared" si="1173"/>
        <v>0</v>
      </c>
      <c r="H340" s="132">
        <f t="shared" si="1173"/>
        <v>0</v>
      </c>
      <c r="I340" s="132">
        <f t="shared" si="1173"/>
        <v>0</v>
      </c>
      <c r="J340" s="132">
        <f t="shared" si="1173"/>
        <v>0</v>
      </c>
      <c r="K340" s="132">
        <f t="shared" si="1173"/>
        <v>0</v>
      </c>
      <c r="L340" s="132">
        <f t="shared" si="1173"/>
        <v>0</v>
      </c>
      <c r="M340" s="132">
        <f t="shared" si="1173"/>
        <v>0</v>
      </c>
      <c r="N340" s="132">
        <f t="shared" si="1173"/>
        <v>0</v>
      </c>
      <c r="O340" s="132">
        <f t="shared" si="1173"/>
        <v>0</v>
      </c>
      <c r="P340" s="132">
        <f t="shared" si="1173"/>
        <v>0</v>
      </c>
      <c r="Q340" s="132">
        <f t="shared" si="1173"/>
        <v>0</v>
      </c>
      <c r="R340" s="132">
        <f t="shared" si="1173"/>
        <v>0</v>
      </c>
      <c r="S340" s="132">
        <f t="shared" si="1173"/>
        <v>0</v>
      </c>
      <c r="T340" s="132">
        <f t="shared" si="1173"/>
        <v>0</v>
      </c>
      <c r="U340" s="132">
        <f t="shared" si="1173"/>
        <v>0</v>
      </c>
      <c r="V340" s="132">
        <f t="shared" si="1173"/>
        <v>0</v>
      </c>
      <c r="W340" s="132">
        <f t="shared" si="1173"/>
        <v>0</v>
      </c>
      <c r="X340" s="132">
        <f t="shared" si="1173"/>
        <v>0</v>
      </c>
      <c r="Y340" s="132">
        <f t="shared" si="1173"/>
        <v>0</v>
      </c>
      <c r="Z340" s="132">
        <f t="shared" si="1173"/>
        <v>0</v>
      </c>
      <c r="AA340" s="132">
        <f t="shared" si="1173"/>
        <v>0</v>
      </c>
      <c r="AB340" s="132">
        <f t="shared" si="1173"/>
        <v>0</v>
      </c>
      <c r="AC340" s="132">
        <f t="shared" si="1173"/>
        <v>0</v>
      </c>
      <c r="AD340" s="132">
        <f t="shared" si="1173"/>
        <v>0</v>
      </c>
      <c r="AE340" s="132">
        <f t="shared" si="1173"/>
        <v>0</v>
      </c>
      <c r="AF340" s="132">
        <f t="shared" si="1173"/>
        <v>0</v>
      </c>
      <c r="AG340" s="132">
        <f t="shared" si="1173"/>
        <v>0</v>
      </c>
      <c r="AH340" s="132">
        <f t="shared" si="1173"/>
        <v>0</v>
      </c>
      <c r="AI340" s="132">
        <f t="shared" si="1173"/>
        <v>0</v>
      </c>
      <c r="AJ340" s="132">
        <f t="shared" si="1173"/>
        <v>0</v>
      </c>
      <c r="AK340" s="132">
        <f t="shared" si="1173"/>
        <v>0</v>
      </c>
      <c r="AL340" s="132">
        <f t="shared" si="1173"/>
        <v>0</v>
      </c>
      <c r="AM340" s="132">
        <f t="shared" si="1173"/>
        <v>0</v>
      </c>
      <c r="AN340" s="123"/>
      <c r="AO340" s="83">
        <f>SUM(D340:O340)</f>
        <v>0</v>
      </c>
      <c r="AP340" s="83">
        <f>SUM(P340:AA340)</f>
        <v>0</v>
      </c>
      <c r="AQ340" s="83">
        <f>SUM(AB340:AM340)</f>
        <v>0</v>
      </c>
    </row>
    <row r="341" spans="1:44" s="64" customFormat="1" ht="13.2" outlineLevel="1">
      <c r="A341" s="147" t="s">
        <v>201</v>
      </c>
      <c r="B341" s="126" t="s">
        <v>220</v>
      </c>
      <c r="C341" s="82"/>
      <c r="D341" s="131">
        <f t="shared" ref="D341:AM341" si="1174">SUM(D339:D340)</f>
        <v>0</v>
      </c>
      <c r="E341" s="131">
        <f t="shared" si="1174"/>
        <v>0</v>
      </c>
      <c r="F341" s="131">
        <f t="shared" si="1174"/>
        <v>0</v>
      </c>
      <c r="G341" s="131">
        <f t="shared" si="1174"/>
        <v>0</v>
      </c>
      <c r="H341" s="131">
        <f t="shared" si="1174"/>
        <v>0</v>
      </c>
      <c r="I341" s="131">
        <f t="shared" si="1174"/>
        <v>0</v>
      </c>
      <c r="J341" s="131">
        <f t="shared" si="1174"/>
        <v>0</v>
      </c>
      <c r="K341" s="131">
        <f t="shared" si="1174"/>
        <v>0</v>
      </c>
      <c r="L341" s="131">
        <f t="shared" si="1174"/>
        <v>0</v>
      </c>
      <c r="M341" s="131">
        <f t="shared" si="1174"/>
        <v>0</v>
      </c>
      <c r="N341" s="131">
        <f t="shared" si="1174"/>
        <v>0</v>
      </c>
      <c r="O341" s="131">
        <f t="shared" si="1174"/>
        <v>0</v>
      </c>
      <c r="P341" s="131">
        <f t="shared" si="1174"/>
        <v>0</v>
      </c>
      <c r="Q341" s="131">
        <f t="shared" si="1174"/>
        <v>0</v>
      </c>
      <c r="R341" s="131">
        <f t="shared" si="1174"/>
        <v>0</v>
      </c>
      <c r="S341" s="131">
        <f t="shared" si="1174"/>
        <v>0</v>
      </c>
      <c r="T341" s="131">
        <f t="shared" si="1174"/>
        <v>0</v>
      </c>
      <c r="U341" s="131">
        <f t="shared" si="1174"/>
        <v>0</v>
      </c>
      <c r="V341" s="131">
        <f t="shared" si="1174"/>
        <v>0</v>
      </c>
      <c r="W341" s="131">
        <f t="shared" si="1174"/>
        <v>0</v>
      </c>
      <c r="X341" s="131">
        <f t="shared" si="1174"/>
        <v>0</v>
      </c>
      <c r="Y341" s="131">
        <f t="shared" si="1174"/>
        <v>0</v>
      </c>
      <c r="Z341" s="131">
        <f t="shared" si="1174"/>
        <v>0</v>
      </c>
      <c r="AA341" s="131">
        <f t="shared" si="1174"/>
        <v>0</v>
      </c>
      <c r="AB341" s="131">
        <f t="shared" si="1174"/>
        <v>0</v>
      </c>
      <c r="AC341" s="131">
        <f t="shared" si="1174"/>
        <v>0</v>
      </c>
      <c r="AD341" s="131">
        <f t="shared" si="1174"/>
        <v>0</v>
      </c>
      <c r="AE341" s="131">
        <f t="shared" si="1174"/>
        <v>0</v>
      </c>
      <c r="AF341" s="131">
        <f t="shared" si="1174"/>
        <v>0</v>
      </c>
      <c r="AG341" s="131">
        <f t="shared" si="1174"/>
        <v>0</v>
      </c>
      <c r="AH341" s="131">
        <f t="shared" si="1174"/>
        <v>0</v>
      </c>
      <c r="AI341" s="131">
        <f t="shared" si="1174"/>
        <v>0</v>
      </c>
      <c r="AJ341" s="131">
        <f t="shared" si="1174"/>
        <v>0</v>
      </c>
      <c r="AK341" s="131">
        <f t="shared" si="1174"/>
        <v>0</v>
      </c>
      <c r="AL341" s="131">
        <f t="shared" si="1174"/>
        <v>0</v>
      </c>
      <c r="AM341" s="131">
        <f t="shared" si="1174"/>
        <v>0</v>
      </c>
      <c r="AN341" s="123"/>
      <c r="AO341" s="83">
        <f>SUM(D341:O341)</f>
        <v>0</v>
      </c>
      <c r="AP341" s="83">
        <f>SUM(P341:AA341)</f>
        <v>0</v>
      </c>
      <c r="AQ341" s="83">
        <f>SUM(AB341:AM341)</f>
        <v>0</v>
      </c>
    </row>
    <row r="342" spans="1:44" outlineLevel="1">
      <c r="A342" s="145" t="s">
        <v>184</v>
      </c>
    </row>
    <row r="343" spans="1:44" s="64" customFormat="1" ht="13.2" outlineLevel="1">
      <c r="A343" s="147" t="s">
        <v>225</v>
      </c>
      <c r="B343" s="122" t="s">
        <v>158</v>
      </c>
      <c r="C343" s="125">
        <v>3800</v>
      </c>
      <c r="D343" s="89">
        <f>C343+D345</f>
        <v>3838</v>
      </c>
      <c r="E343" s="89">
        <f>D343+E345</f>
        <v>3876</v>
      </c>
      <c r="F343" s="89">
        <f t="shared" ref="F343" si="1175">E343+F345</f>
        <v>3914</v>
      </c>
      <c r="G343" s="89">
        <f t="shared" ref="G343" si="1176">F343+G345</f>
        <v>3953</v>
      </c>
      <c r="H343" s="89">
        <f t="shared" ref="H343" si="1177">G343+H345</f>
        <v>3992</v>
      </c>
      <c r="I343" s="89">
        <f t="shared" ref="I343" si="1178">H343+I345</f>
        <v>4031</v>
      </c>
      <c r="J343" s="89">
        <f t="shared" ref="J343" si="1179">I343+J345</f>
        <v>4071</v>
      </c>
      <c r="K343" s="89">
        <f t="shared" ref="K343" si="1180">J343+K345</f>
        <v>4111</v>
      </c>
      <c r="L343" s="89">
        <f t="shared" ref="L343" si="1181">K343+L345</f>
        <v>4152</v>
      </c>
      <c r="M343" s="89">
        <f t="shared" ref="M343" si="1182">L343+M345</f>
        <v>4193</v>
      </c>
      <c r="N343" s="89">
        <f t="shared" ref="N343" si="1183">M343+N345</f>
        <v>4234</v>
      </c>
      <c r="O343" s="89">
        <f t="shared" ref="O343" si="1184">N343+O345</f>
        <v>4276</v>
      </c>
      <c r="P343" s="89">
        <f t="shared" ref="P343" si="1185">O343+P345</f>
        <v>4318</v>
      </c>
      <c r="Q343" s="89">
        <f t="shared" ref="Q343" si="1186">P343+Q345</f>
        <v>4361</v>
      </c>
      <c r="R343" s="89">
        <f t="shared" ref="R343" si="1187">Q343+R345</f>
        <v>4404</v>
      </c>
      <c r="S343" s="89">
        <f t="shared" ref="S343" si="1188">R343+S345</f>
        <v>4448</v>
      </c>
      <c r="T343" s="89">
        <f t="shared" ref="T343" si="1189">S343+T345</f>
        <v>4492</v>
      </c>
      <c r="U343" s="89">
        <f t="shared" ref="U343" si="1190">T343+U345</f>
        <v>4536</v>
      </c>
      <c r="V343" s="89">
        <f t="shared" ref="V343" si="1191">U343+V345</f>
        <v>4581</v>
      </c>
      <c r="W343" s="89">
        <f t="shared" ref="W343" si="1192">V343+W345</f>
        <v>4626</v>
      </c>
      <c r="X343" s="89">
        <f t="shared" ref="X343" si="1193">W343+X345</f>
        <v>4672</v>
      </c>
      <c r="Y343" s="89">
        <f t="shared" ref="Y343" si="1194">X343+Y345</f>
        <v>4718</v>
      </c>
      <c r="Z343" s="89">
        <f t="shared" ref="Z343" si="1195">Y343+Z345</f>
        <v>4765</v>
      </c>
      <c r="AA343" s="89">
        <f t="shared" ref="AA343" si="1196">Z343+AA345</f>
        <v>4812</v>
      </c>
      <c r="AB343" s="89">
        <f t="shared" ref="AB343" si="1197">AA343+AB345</f>
        <v>4860</v>
      </c>
      <c r="AC343" s="89">
        <f t="shared" ref="AC343" si="1198">AB343+AC345</f>
        <v>4908</v>
      </c>
      <c r="AD343" s="89">
        <f t="shared" ref="AD343" si="1199">AC343+AD345</f>
        <v>4957</v>
      </c>
      <c r="AE343" s="89">
        <f t="shared" ref="AE343" si="1200">AD343+AE345</f>
        <v>5006</v>
      </c>
      <c r="AF343" s="89">
        <f t="shared" ref="AF343" si="1201">AE343+AF345</f>
        <v>5056</v>
      </c>
      <c r="AG343" s="89">
        <f t="shared" ref="AG343" si="1202">AF343+AG345</f>
        <v>5106</v>
      </c>
      <c r="AH343" s="89">
        <f t="shared" ref="AH343" si="1203">AG343+AH345</f>
        <v>5157</v>
      </c>
      <c r="AI343" s="89">
        <f t="shared" ref="AI343" si="1204">AH343+AI345</f>
        <v>5208</v>
      </c>
      <c r="AJ343" s="89">
        <f t="shared" ref="AJ343" si="1205">AI343+AJ345</f>
        <v>5260</v>
      </c>
      <c r="AK343" s="89">
        <f t="shared" ref="AK343" si="1206">AJ343+AK345</f>
        <v>5312</v>
      </c>
      <c r="AL343" s="89">
        <f t="shared" ref="AL343" si="1207">AK343+AL345</f>
        <v>5365</v>
      </c>
      <c r="AM343" s="89">
        <f t="shared" ref="AM343" si="1208">AL343+AM345</f>
        <v>5418</v>
      </c>
      <c r="AN343" s="123"/>
      <c r="AO343" s="83">
        <f>AVERAGE(D343:O343)</f>
        <v>4053.4166666666665</v>
      </c>
      <c r="AP343" s="83">
        <f>AVERAGE(P343:AA343)</f>
        <v>4561.083333333333</v>
      </c>
      <c r="AQ343" s="83">
        <f>AVERAGE(AB343:AM343)</f>
        <v>5134.416666666667</v>
      </c>
    </row>
    <row r="344" spans="1:44" s="64" customFormat="1" ht="13.2" outlineLevel="1">
      <c r="A344" s="147" t="s">
        <v>222</v>
      </c>
      <c r="B344" s="122" t="s">
        <v>158</v>
      </c>
      <c r="C344" s="82"/>
      <c r="D344" s="133">
        <v>0.01</v>
      </c>
      <c r="E344" s="133">
        <v>0.01</v>
      </c>
      <c r="F344" s="133">
        <v>0.01</v>
      </c>
      <c r="G344" s="133">
        <v>0.01</v>
      </c>
      <c r="H344" s="133">
        <v>0.01</v>
      </c>
      <c r="I344" s="133">
        <v>0.01</v>
      </c>
      <c r="J344" s="133">
        <v>0.01</v>
      </c>
      <c r="K344" s="133">
        <v>0.01</v>
      </c>
      <c r="L344" s="133">
        <v>0.01</v>
      </c>
      <c r="M344" s="133">
        <v>0.01</v>
      </c>
      <c r="N344" s="133">
        <v>0.01</v>
      </c>
      <c r="O344" s="133">
        <v>0.01</v>
      </c>
      <c r="P344" s="133">
        <v>0.01</v>
      </c>
      <c r="Q344" s="133">
        <v>0.01</v>
      </c>
      <c r="R344" s="133">
        <v>0.01</v>
      </c>
      <c r="S344" s="133">
        <v>0.01</v>
      </c>
      <c r="T344" s="133">
        <v>0.01</v>
      </c>
      <c r="U344" s="133">
        <v>0.01</v>
      </c>
      <c r="V344" s="133">
        <v>0.01</v>
      </c>
      <c r="W344" s="133">
        <v>0.01</v>
      </c>
      <c r="X344" s="133">
        <v>0.01</v>
      </c>
      <c r="Y344" s="133">
        <v>0.01</v>
      </c>
      <c r="Z344" s="133">
        <v>0.01</v>
      </c>
      <c r="AA344" s="133">
        <v>0.01</v>
      </c>
      <c r="AB344" s="133">
        <v>0.01</v>
      </c>
      <c r="AC344" s="133">
        <v>0.01</v>
      </c>
      <c r="AD344" s="133">
        <v>0.01</v>
      </c>
      <c r="AE344" s="133">
        <v>0.01</v>
      </c>
      <c r="AF344" s="133">
        <v>0.01</v>
      </c>
      <c r="AG344" s="133">
        <v>0.01</v>
      </c>
      <c r="AH344" s="133">
        <v>0.01</v>
      </c>
      <c r="AI344" s="133">
        <v>0.01</v>
      </c>
      <c r="AJ344" s="133">
        <v>0.01</v>
      </c>
      <c r="AK344" s="133">
        <v>0.01</v>
      </c>
      <c r="AL344" s="133">
        <v>0.01</v>
      </c>
      <c r="AM344" s="133">
        <v>0.01</v>
      </c>
      <c r="AN344" s="123"/>
      <c r="AO344" s="83">
        <f>O344</f>
        <v>0.01</v>
      </c>
      <c r="AP344" s="83">
        <f>AA344</f>
        <v>0.01</v>
      </c>
      <c r="AQ344" s="83">
        <f>AM344</f>
        <v>0.01</v>
      </c>
    </row>
    <row r="345" spans="1:44" s="64" customFormat="1" ht="13.2" outlineLevel="1">
      <c r="A345" s="147" t="s">
        <v>223</v>
      </c>
      <c r="B345" s="122" t="s">
        <v>158</v>
      </c>
      <c r="C345" s="82"/>
      <c r="D345" s="89">
        <f>INT(C343*D344)</f>
        <v>38</v>
      </c>
      <c r="E345" s="89">
        <f>INT(D343*E344)</f>
        <v>38</v>
      </c>
      <c r="F345" s="89">
        <f t="shared" ref="F345" si="1209">INT(E343*F344)</f>
        <v>38</v>
      </c>
      <c r="G345" s="89">
        <f t="shared" ref="G345" si="1210">INT(F343*G344)</f>
        <v>39</v>
      </c>
      <c r="H345" s="89">
        <f t="shared" ref="H345" si="1211">INT(G343*H344)</f>
        <v>39</v>
      </c>
      <c r="I345" s="89">
        <f t="shared" ref="I345" si="1212">INT(H343*I344)</f>
        <v>39</v>
      </c>
      <c r="J345" s="89">
        <f t="shared" ref="J345" si="1213">INT(I343*J344)</f>
        <v>40</v>
      </c>
      <c r="K345" s="89">
        <f t="shared" ref="K345" si="1214">INT(J343*K344)</f>
        <v>40</v>
      </c>
      <c r="L345" s="89">
        <f t="shared" ref="L345" si="1215">INT(K343*L344)</f>
        <v>41</v>
      </c>
      <c r="M345" s="89">
        <f t="shared" ref="M345" si="1216">INT(L343*M344)</f>
        <v>41</v>
      </c>
      <c r="N345" s="89">
        <f t="shared" ref="N345" si="1217">INT(M343*N344)</f>
        <v>41</v>
      </c>
      <c r="O345" s="89">
        <f t="shared" ref="O345" si="1218">INT(N343*O344)</f>
        <v>42</v>
      </c>
      <c r="P345" s="89">
        <f t="shared" ref="P345" si="1219">INT(O343*P344)</f>
        <v>42</v>
      </c>
      <c r="Q345" s="89">
        <f t="shared" ref="Q345" si="1220">INT(P343*Q344)</f>
        <v>43</v>
      </c>
      <c r="R345" s="89">
        <f t="shared" ref="R345" si="1221">INT(Q343*R344)</f>
        <v>43</v>
      </c>
      <c r="S345" s="89">
        <f t="shared" ref="S345" si="1222">INT(R343*S344)</f>
        <v>44</v>
      </c>
      <c r="T345" s="89">
        <f t="shared" ref="T345" si="1223">INT(S343*T344)</f>
        <v>44</v>
      </c>
      <c r="U345" s="89">
        <f t="shared" ref="U345" si="1224">INT(T343*U344)</f>
        <v>44</v>
      </c>
      <c r="V345" s="89">
        <f t="shared" ref="V345" si="1225">INT(U343*V344)</f>
        <v>45</v>
      </c>
      <c r="W345" s="89">
        <f t="shared" ref="W345" si="1226">INT(V343*W344)</f>
        <v>45</v>
      </c>
      <c r="X345" s="89">
        <f t="shared" ref="X345" si="1227">INT(W343*X344)</f>
        <v>46</v>
      </c>
      <c r="Y345" s="89">
        <f t="shared" ref="Y345" si="1228">INT(X343*Y344)</f>
        <v>46</v>
      </c>
      <c r="Z345" s="89">
        <f t="shared" ref="Z345" si="1229">INT(Y343*Z344)</f>
        <v>47</v>
      </c>
      <c r="AA345" s="89">
        <f t="shared" ref="AA345" si="1230">INT(Z343*AA344)</f>
        <v>47</v>
      </c>
      <c r="AB345" s="89">
        <f t="shared" ref="AB345" si="1231">INT(AA343*AB344)</f>
        <v>48</v>
      </c>
      <c r="AC345" s="89">
        <f t="shared" ref="AC345" si="1232">INT(AB343*AC344)</f>
        <v>48</v>
      </c>
      <c r="AD345" s="89">
        <f t="shared" ref="AD345" si="1233">INT(AC343*AD344)</f>
        <v>49</v>
      </c>
      <c r="AE345" s="89">
        <f t="shared" ref="AE345" si="1234">INT(AD343*AE344)</f>
        <v>49</v>
      </c>
      <c r="AF345" s="89">
        <f t="shared" ref="AF345" si="1235">INT(AE343*AF344)</f>
        <v>50</v>
      </c>
      <c r="AG345" s="89">
        <f t="shared" ref="AG345" si="1236">INT(AF343*AG344)</f>
        <v>50</v>
      </c>
      <c r="AH345" s="89">
        <f t="shared" ref="AH345" si="1237">INT(AG343*AH344)</f>
        <v>51</v>
      </c>
      <c r="AI345" s="89">
        <f t="shared" ref="AI345" si="1238">INT(AH343*AI344)</f>
        <v>51</v>
      </c>
      <c r="AJ345" s="89">
        <f t="shared" ref="AJ345" si="1239">INT(AI343*AJ344)</f>
        <v>52</v>
      </c>
      <c r="AK345" s="89">
        <f t="shared" ref="AK345" si="1240">INT(AJ343*AK344)</f>
        <v>52</v>
      </c>
      <c r="AL345" s="89">
        <f t="shared" ref="AL345" si="1241">INT(AK343*AL344)</f>
        <v>53</v>
      </c>
      <c r="AM345" s="89">
        <f t="shared" ref="AM345" si="1242">INT(AL343*AM344)</f>
        <v>53</v>
      </c>
      <c r="AN345" s="123"/>
      <c r="AO345" s="83">
        <f>SUM(D345:O345)</f>
        <v>476</v>
      </c>
      <c r="AP345" s="83">
        <f>SUM(P345:AA345)</f>
        <v>536</v>
      </c>
      <c r="AQ345" s="83">
        <f>SUM(AB345:AM345)</f>
        <v>606</v>
      </c>
    </row>
    <row r="346" spans="1:44" s="64" customFormat="1" ht="13.2" outlineLevel="1">
      <c r="A346" s="147" t="s">
        <v>224</v>
      </c>
      <c r="B346" s="126" t="s">
        <v>221</v>
      </c>
      <c r="C346" s="82"/>
      <c r="D346" s="144">
        <v>0.88947368421052631</v>
      </c>
      <c r="E346" s="144">
        <v>0.88947368421052631</v>
      </c>
      <c r="F346" s="144">
        <v>0.88947368421052631</v>
      </c>
      <c r="G346" s="144">
        <v>0.88947368421052631</v>
      </c>
      <c r="H346" s="144">
        <v>0.88947368421052631</v>
      </c>
      <c r="I346" s="144">
        <v>0.88947368421052631</v>
      </c>
      <c r="J346" s="144">
        <v>0.88947368421052631</v>
      </c>
      <c r="K346" s="144">
        <v>0.88947368421052631</v>
      </c>
      <c r="L346" s="144">
        <v>0.88947368421052631</v>
      </c>
      <c r="M346" s="144">
        <v>0.88947368421052631</v>
      </c>
      <c r="N346" s="144">
        <v>0.88947368421052631</v>
      </c>
      <c r="O346" s="144">
        <v>0.88947368421052631</v>
      </c>
      <c r="P346" s="144">
        <v>0.88947368421052631</v>
      </c>
      <c r="Q346" s="144">
        <v>0.88947368421052631</v>
      </c>
      <c r="R346" s="144">
        <v>0.88947368421052631</v>
      </c>
      <c r="S346" s="144">
        <v>0.88947368421052631</v>
      </c>
      <c r="T346" s="144">
        <v>0.88947368421052631</v>
      </c>
      <c r="U346" s="144">
        <v>0.88947368421052631</v>
      </c>
      <c r="V346" s="144">
        <v>0.88947368421052631</v>
      </c>
      <c r="W346" s="144">
        <v>0.88947368421052631</v>
      </c>
      <c r="X346" s="144">
        <v>0.88947368421052631</v>
      </c>
      <c r="Y346" s="144">
        <v>0.88947368421052631</v>
      </c>
      <c r="Z346" s="144">
        <v>0.88947368421052631</v>
      </c>
      <c r="AA346" s="144">
        <v>0.88947368421052631</v>
      </c>
      <c r="AB346" s="144">
        <v>0.88947368421052631</v>
      </c>
      <c r="AC346" s="144">
        <v>0.88947368421052631</v>
      </c>
      <c r="AD346" s="144">
        <v>0.88947368421052631</v>
      </c>
      <c r="AE346" s="144">
        <v>0.88947368421052631</v>
      </c>
      <c r="AF346" s="144">
        <v>0.88947368421052631</v>
      </c>
      <c r="AG346" s="144">
        <v>0.88947368421052631</v>
      </c>
      <c r="AH346" s="144">
        <v>0.88947368421052631</v>
      </c>
      <c r="AI346" s="144">
        <v>0.88947368421052631</v>
      </c>
      <c r="AJ346" s="144">
        <v>0.88947368421052631</v>
      </c>
      <c r="AK346" s="144">
        <v>0.88947368421052631</v>
      </c>
      <c r="AL346" s="144">
        <v>0.88947368421052631</v>
      </c>
      <c r="AM346" s="144">
        <v>0.88947368421052631</v>
      </c>
      <c r="AN346" s="123"/>
      <c r="AO346" s="83">
        <f>AVERAGE(D346:O346)</f>
        <v>0.88947368421052653</v>
      </c>
      <c r="AP346" s="83">
        <f>AVERAGE(P346:AA346)</f>
        <v>0.88947368421052653</v>
      </c>
      <c r="AQ346" s="83">
        <f>AVERAGE(AB346:AM346)</f>
        <v>0.88947368421052653</v>
      </c>
    </row>
    <row r="347" spans="1:44" s="86" customFormat="1" ht="13.2" outlineLevel="1">
      <c r="A347" s="147" t="s">
        <v>213</v>
      </c>
      <c r="B347" s="126" t="s">
        <v>221</v>
      </c>
      <c r="C347" s="125">
        <v>3200</v>
      </c>
      <c r="D347" s="132">
        <f>D343*D346</f>
        <v>3413.8</v>
      </c>
      <c r="E347" s="132">
        <f t="shared" ref="E347:AM347" si="1243">E343*E346</f>
        <v>3447.6</v>
      </c>
      <c r="F347" s="132">
        <f t="shared" si="1243"/>
        <v>3481.4</v>
      </c>
      <c r="G347" s="132">
        <f t="shared" si="1243"/>
        <v>3516.0894736842106</v>
      </c>
      <c r="H347" s="132">
        <f t="shared" si="1243"/>
        <v>3550.7789473684211</v>
      </c>
      <c r="I347" s="132">
        <f t="shared" si="1243"/>
        <v>3585.4684210526316</v>
      </c>
      <c r="J347" s="132">
        <f t="shared" si="1243"/>
        <v>3621.0473684210524</v>
      </c>
      <c r="K347" s="132">
        <f t="shared" si="1243"/>
        <v>3656.6263157894737</v>
      </c>
      <c r="L347" s="132">
        <f t="shared" si="1243"/>
        <v>3693.0947368421052</v>
      </c>
      <c r="M347" s="132">
        <f t="shared" si="1243"/>
        <v>3729.5631578947368</v>
      </c>
      <c r="N347" s="132">
        <f t="shared" si="1243"/>
        <v>3766.0315789473684</v>
      </c>
      <c r="O347" s="132">
        <f t="shared" si="1243"/>
        <v>3803.3894736842103</v>
      </c>
      <c r="P347" s="132">
        <f t="shared" si="1243"/>
        <v>3840.7473684210527</v>
      </c>
      <c r="Q347" s="132">
        <f t="shared" si="1243"/>
        <v>3878.9947368421053</v>
      </c>
      <c r="R347" s="132">
        <f t="shared" si="1243"/>
        <v>3917.242105263158</v>
      </c>
      <c r="S347" s="132">
        <f t="shared" si="1243"/>
        <v>3956.378947368421</v>
      </c>
      <c r="T347" s="132">
        <f t="shared" si="1243"/>
        <v>3995.515789473684</v>
      </c>
      <c r="U347" s="132">
        <f t="shared" si="1243"/>
        <v>4034.6526315789474</v>
      </c>
      <c r="V347" s="132">
        <f t="shared" si="1243"/>
        <v>4074.6789473684212</v>
      </c>
      <c r="W347" s="132">
        <f t="shared" si="1243"/>
        <v>4114.7052631578945</v>
      </c>
      <c r="X347" s="132">
        <f t="shared" si="1243"/>
        <v>4155.621052631579</v>
      </c>
      <c r="Y347" s="132">
        <f t="shared" si="1243"/>
        <v>4196.5368421052635</v>
      </c>
      <c r="Z347" s="132">
        <f t="shared" si="1243"/>
        <v>4238.3421052631575</v>
      </c>
      <c r="AA347" s="132">
        <f t="shared" si="1243"/>
        <v>4280.1473684210523</v>
      </c>
      <c r="AB347" s="132">
        <f t="shared" si="1243"/>
        <v>4322.8421052631575</v>
      </c>
      <c r="AC347" s="132">
        <f t="shared" si="1243"/>
        <v>4365.5368421052635</v>
      </c>
      <c r="AD347" s="132">
        <f t="shared" si="1243"/>
        <v>4409.121052631579</v>
      </c>
      <c r="AE347" s="132">
        <f t="shared" si="1243"/>
        <v>4452.7052631578945</v>
      </c>
      <c r="AF347" s="132">
        <f t="shared" si="1243"/>
        <v>4497.1789473684212</v>
      </c>
      <c r="AG347" s="132">
        <f t="shared" si="1243"/>
        <v>4541.652631578947</v>
      </c>
      <c r="AH347" s="132">
        <f t="shared" si="1243"/>
        <v>4587.015789473684</v>
      </c>
      <c r="AI347" s="132">
        <f t="shared" si="1243"/>
        <v>4632.378947368421</v>
      </c>
      <c r="AJ347" s="132">
        <f t="shared" si="1243"/>
        <v>4678.6315789473683</v>
      </c>
      <c r="AK347" s="132">
        <f t="shared" si="1243"/>
        <v>4724.8842105263157</v>
      </c>
      <c r="AL347" s="132">
        <f t="shared" si="1243"/>
        <v>4772.0263157894733</v>
      </c>
      <c r="AM347" s="132">
        <f t="shared" si="1243"/>
        <v>4819.1684210526319</v>
      </c>
      <c r="AN347" s="84"/>
      <c r="AO347" s="83">
        <f>O347</f>
        <v>3803.3894736842103</v>
      </c>
      <c r="AP347" s="83">
        <f>AA347</f>
        <v>4280.1473684210523</v>
      </c>
      <c r="AQ347" s="83">
        <f>AM347</f>
        <v>4819.1684210526319</v>
      </c>
      <c r="AR347" s="64"/>
    </row>
    <row r="348" spans="1:44" s="64" customFormat="1" ht="13.2" outlineLevel="1">
      <c r="A348" s="147" t="s">
        <v>170</v>
      </c>
      <c r="B348" s="126" t="s">
        <v>168</v>
      </c>
      <c r="C348" s="82"/>
      <c r="D348" s="133">
        <v>0</v>
      </c>
      <c r="E348" s="133">
        <v>0</v>
      </c>
      <c r="F348" s="133">
        <v>0</v>
      </c>
      <c r="G348" s="133">
        <v>0</v>
      </c>
      <c r="H348" s="133">
        <v>0</v>
      </c>
      <c r="I348" s="133">
        <v>0</v>
      </c>
      <c r="J348" s="133">
        <v>0</v>
      </c>
      <c r="K348" s="133">
        <v>0</v>
      </c>
      <c r="L348" s="133">
        <v>0</v>
      </c>
      <c r="M348" s="133">
        <v>0</v>
      </c>
      <c r="N348" s="133">
        <v>0</v>
      </c>
      <c r="O348" s="133">
        <v>0</v>
      </c>
      <c r="P348" s="133">
        <v>0</v>
      </c>
      <c r="Q348" s="133">
        <v>0</v>
      </c>
      <c r="R348" s="133">
        <v>0</v>
      </c>
      <c r="S348" s="133">
        <v>0</v>
      </c>
      <c r="T348" s="133">
        <v>0</v>
      </c>
      <c r="U348" s="133">
        <v>0</v>
      </c>
      <c r="V348" s="133">
        <v>0</v>
      </c>
      <c r="W348" s="133">
        <v>0</v>
      </c>
      <c r="X348" s="133">
        <v>0</v>
      </c>
      <c r="Y348" s="133">
        <v>0</v>
      </c>
      <c r="Z348" s="133">
        <v>0</v>
      </c>
      <c r="AA348" s="133">
        <v>0</v>
      </c>
      <c r="AB348" s="133">
        <v>0</v>
      </c>
      <c r="AC348" s="133">
        <v>0</v>
      </c>
      <c r="AD348" s="133">
        <v>0</v>
      </c>
      <c r="AE348" s="133">
        <v>0</v>
      </c>
      <c r="AF348" s="133">
        <v>0</v>
      </c>
      <c r="AG348" s="133">
        <v>0</v>
      </c>
      <c r="AH348" s="133">
        <v>0</v>
      </c>
      <c r="AI348" s="133">
        <v>0</v>
      </c>
      <c r="AJ348" s="133">
        <v>0</v>
      </c>
      <c r="AK348" s="133">
        <v>0</v>
      </c>
      <c r="AL348" s="133">
        <v>0</v>
      </c>
      <c r="AM348" s="133">
        <v>0</v>
      </c>
      <c r="AN348" s="123"/>
      <c r="AO348" s="135">
        <f>AVERAGE(D348:O348)</f>
        <v>0</v>
      </c>
      <c r="AP348" s="135">
        <f>AVERAGE(P348:AA348)</f>
        <v>0</v>
      </c>
      <c r="AQ348" s="135">
        <f>AVERAGE(AB348:AM348)</f>
        <v>0</v>
      </c>
    </row>
    <row r="349" spans="1:44" s="64" customFormat="1" ht="13.2" outlineLevel="1">
      <c r="A349" s="147" t="s">
        <v>171</v>
      </c>
      <c r="B349" s="126" t="s">
        <v>168</v>
      </c>
      <c r="C349" s="82"/>
      <c r="D349" s="133">
        <v>0.1</v>
      </c>
      <c r="E349" s="133">
        <v>0.1</v>
      </c>
      <c r="F349" s="133">
        <v>0.1</v>
      </c>
      <c r="G349" s="133">
        <v>0.1</v>
      </c>
      <c r="H349" s="133">
        <v>0.1</v>
      </c>
      <c r="I349" s="133">
        <v>0.1</v>
      </c>
      <c r="J349" s="133">
        <v>0.1</v>
      </c>
      <c r="K349" s="133">
        <v>0.1</v>
      </c>
      <c r="L349" s="133">
        <v>0.1</v>
      </c>
      <c r="M349" s="133">
        <v>0.1</v>
      </c>
      <c r="N349" s="133">
        <v>0.1</v>
      </c>
      <c r="O349" s="133">
        <v>0.1</v>
      </c>
      <c r="P349" s="133">
        <v>0.1</v>
      </c>
      <c r="Q349" s="133">
        <v>0.1</v>
      </c>
      <c r="R349" s="133">
        <v>0.1</v>
      </c>
      <c r="S349" s="133">
        <v>0.1</v>
      </c>
      <c r="T349" s="133">
        <v>0.1</v>
      </c>
      <c r="U349" s="133">
        <v>0.1</v>
      </c>
      <c r="V349" s="133">
        <v>0.1</v>
      </c>
      <c r="W349" s="133">
        <v>0.1</v>
      </c>
      <c r="X349" s="133">
        <v>0.1</v>
      </c>
      <c r="Y349" s="133">
        <v>0.1</v>
      </c>
      <c r="Z349" s="133">
        <v>0.1</v>
      </c>
      <c r="AA349" s="133">
        <v>0.1</v>
      </c>
      <c r="AB349" s="133">
        <v>0.1</v>
      </c>
      <c r="AC349" s="133">
        <v>0.1</v>
      </c>
      <c r="AD349" s="133">
        <v>0.1</v>
      </c>
      <c r="AE349" s="133">
        <v>0.1</v>
      </c>
      <c r="AF349" s="133">
        <v>0.1</v>
      </c>
      <c r="AG349" s="133">
        <v>0.1</v>
      </c>
      <c r="AH349" s="133">
        <v>0.1</v>
      </c>
      <c r="AI349" s="133">
        <v>0.1</v>
      </c>
      <c r="AJ349" s="133">
        <v>0.1</v>
      </c>
      <c r="AK349" s="133">
        <v>0.1</v>
      </c>
      <c r="AL349" s="133">
        <v>0.1</v>
      </c>
      <c r="AM349" s="133">
        <v>0.1</v>
      </c>
      <c r="AN349" s="123"/>
      <c r="AO349" s="135">
        <f>AVERAGE(D349:O349)</f>
        <v>9.9999999999999992E-2</v>
      </c>
      <c r="AP349" s="135">
        <f>AVERAGE(P349:AA349)</f>
        <v>9.9999999999999992E-2</v>
      </c>
      <c r="AQ349" s="135">
        <f>AVERAGE(AB349:AM349)</f>
        <v>9.9999999999999992E-2</v>
      </c>
    </row>
    <row r="350" spans="1:44" s="64" customFormat="1" ht="13.2" outlineLevel="1">
      <c r="A350" s="147" t="s">
        <v>214</v>
      </c>
      <c r="B350" s="126" t="s">
        <v>221</v>
      </c>
      <c r="C350" s="82"/>
      <c r="D350" s="132">
        <f t="shared" ref="D350:AM350" si="1244">-(C347+D347)/2*D348/12</f>
        <v>0</v>
      </c>
      <c r="E350" s="132">
        <f t="shared" si="1244"/>
        <v>0</v>
      </c>
      <c r="F350" s="132">
        <f t="shared" si="1244"/>
        <v>0</v>
      </c>
      <c r="G350" s="132">
        <f t="shared" si="1244"/>
        <v>0</v>
      </c>
      <c r="H350" s="132">
        <f t="shared" si="1244"/>
        <v>0</v>
      </c>
      <c r="I350" s="132">
        <f t="shared" si="1244"/>
        <v>0</v>
      </c>
      <c r="J350" s="132">
        <f t="shared" si="1244"/>
        <v>0</v>
      </c>
      <c r="K350" s="132">
        <f t="shared" si="1244"/>
        <v>0</v>
      </c>
      <c r="L350" s="132">
        <f t="shared" si="1244"/>
        <v>0</v>
      </c>
      <c r="M350" s="132">
        <f t="shared" si="1244"/>
        <v>0</v>
      </c>
      <c r="N350" s="132">
        <f t="shared" si="1244"/>
        <v>0</v>
      </c>
      <c r="O350" s="132">
        <f t="shared" si="1244"/>
        <v>0</v>
      </c>
      <c r="P350" s="132">
        <f t="shared" si="1244"/>
        <v>0</v>
      </c>
      <c r="Q350" s="132">
        <f t="shared" si="1244"/>
        <v>0</v>
      </c>
      <c r="R350" s="132">
        <f t="shared" si="1244"/>
        <v>0</v>
      </c>
      <c r="S350" s="132">
        <f t="shared" si="1244"/>
        <v>0</v>
      </c>
      <c r="T350" s="132">
        <f t="shared" si="1244"/>
        <v>0</v>
      </c>
      <c r="U350" s="132">
        <f t="shared" si="1244"/>
        <v>0</v>
      </c>
      <c r="V350" s="132">
        <f t="shared" si="1244"/>
        <v>0</v>
      </c>
      <c r="W350" s="132">
        <f t="shared" si="1244"/>
        <v>0</v>
      </c>
      <c r="X350" s="132">
        <f t="shared" si="1244"/>
        <v>0</v>
      </c>
      <c r="Y350" s="132">
        <f t="shared" si="1244"/>
        <v>0</v>
      </c>
      <c r="Z350" s="132">
        <f t="shared" si="1244"/>
        <v>0</v>
      </c>
      <c r="AA350" s="132">
        <f t="shared" si="1244"/>
        <v>0</v>
      </c>
      <c r="AB350" s="132">
        <f t="shared" si="1244"/>
        <v>0</v>
      </c>
      <c r="AC350" s="132">
        <f t="shared" si="1244"/>
        <v>0</v>
      </c>
      <c r="AD350" s="132">
        <f t="shared" si="1244"/>
        <v>0</v>
      </c>
      <c r="AE350" s="132">
        <f t="shared" si="1244"/>
        <v>0</v>
      </c>
      <c r="AF350" s="132">
        <f t="shared" si="1244"/>
        <v>0</v>
      </c>
      <c r="AG350" s="132">
        <f t="shared" si="1244"/>
        <v>0</v>
      </c>
      <c r="AH350" s="132">
        <f t="shared" si="1244"/>
        <v>0</v>
      </c>
      <c r="AI350" s="132">
        <f t="shared" si="1244"/>
        <v>0</v>
      </c>
      <c r="AJ350" s="132">
        <f t="shared" si="1244"/>
        <v>0</v>
      </c>
      <c r="AK350" s="132">
        <f t="shared" si="1244"/>
        <v>0</v>
      </c>
      <c r="AL350" s="132">
        <f t="shared" si="1244"/>
        <v>0</v>
      </c>
      <c r="AM350" s="132">
        <f t="shared" si="1244"/>
        <v>0</v>
      </c>
      <c r="AN350" s="123"/>
      <c r="AO350" s="83">
        <f>SUM(D350:O350)</f>
        <v>0</v>
      </c>
      <c r="AP350" s="83">
        <f>SUM(P350:AA350)</f>
        <v>0</v>
      </c>
      <c r="AQ350" s="83">
        <f>SUM(AB350:AM350)</f>
        <v>0</v>
      </c>
    </row>
    <row r="351" spans="1:44" s="64" customFormat="1" ht="13.2" outlineLevel="1">
      <c r="A351" s="147" t="s">
        <v>215</v>
      </c>
      <c r="B351" s="126" t="s">
        <v>221</v>
      </c>
      <c r="C351" s="82"/>
      <c r="D351" s="132">
        <f t="shared" ref="D351:AM351" si="1245">(C347+D347)/2*D349/12</f>
        <v>27.557500000000005</v>
      </c>
      <c r="E351" s="132">
        <f t="shared" si="1245"/>
        <v>28.589166666666667</v>
      </c>
      <c r="F351" s="132">
        <f t="shared" si="1245"/>
        <v>28.870833333333337</v>
      </c>
      <c r="G351" s="132">
        <f t="shared" si="1245"/>
        <v>29.156206140350879</v>
      </c>
      <c r="H351" s="132">
        <f t="shared" si="1245"/>
        <v>29.445285087719299</v>
      </c>
      <c r="I351" s="132">
        <f t="shared" si="1245"/>
        <v>29.734364035087722</v>
      </c>
      <c r="J351" s="132">
        <f t="shared" si="1245"/>
        <v>30.027149122807018</v>
      </c>
      <c r="K351" s="132">
        <f t="shared" si="1245"/>
        <v>30.323640350877195</v>
      </c>
      <c r="L351" s="132">
        <f t="shared" si="1245"/>
        <v>30.623837719298251</v>
      </c>
      <c r="M351" s="132">
        <f t="shared" si="1245"/>
        <v>30.927741228070175</v>
      </c>
      <c r="N351" s="132">
        <f t="shared" si="1245"/>
        <v>31.23164473684211</v>
      </c>
      <c r="O351" s="132">
        <f t="shared" si="1245"/>
        <v>31.539254385964909</v>
      </c>
      <c r="P351" s="132">
        <f t="shared" si="1245"/>
        <v>31.850570175438595</v>
      </c>
      <c r="Q351" s="132">
        <f t="shared" si="1245"/>
        <v>32.165592105263158</v>
      </c>
      <c r="R351" s="132">
        <f t="shared" si="1245"/>
        <v>32.484320175438597</v>
      </c>
      <c r="S351" s="132">
        <f t="shared" si="1245"/>
        <v>32.806754385964915</v>
      </c>
      <c r="T351" s="132">
        <f t="shared" si="1245"/>
        <v>33.132894736842104</v>
      </c>
      <c r="U351" s="132">
        <f t="shared" si="1245"/>
        <v>33.459035087719293</v>
      </c>
      <c r="V351" s="132">
        <f t="shared" si="1245"/>
        <v>33.788881578947375</v>
      </c>
      <c r="W351" s="132">
        <f t="shared" si="1245"/>
        <v>34.122434210526315</v>
      </c>
      <c r="X351" s="132">
        <f t="shared" si="1245"/>
        <v>34.45969298245614</v>
      </c>
      <c r="Y351" s="132">
        <f t="shared" si="1245"/>
        <v>34.800657894736851</v>
      </c>
      <c r="Z351" s="132">
        <f t="shared" si="1245"/>
        <v>35.145328947368419</v>
      </c>
      <c r="AA351" s="132">
        <f t="shared" si="1245"/>
        <v>35.493706140350881</v>
      </c>
      <c r="AB351" s="132">
        <f t="shared" si="1245"/>
        <v>35.845789473684214</v>
      </c>
      <c r="AC351" s="132">
        <f t="shared" si="1245"/>
        <v>36.201578947368425</v>
      </c>
      <c r="AD351" s="132">
        <f t="shared" si="1245"/>
        <v>36.561074561403515</v>
      </c>
      <c r="AE351" s="132">
        <f t="shared" si="1245"/>
        <v>36.92427631578947</v>
      </c>
      <c r="AF351" s="132">
        <f t="shared" si="1245"/>
        <v>37.291184210526318</v>
      </c>
      <c r="AG351" s="132">
        <f t="shared" si="1245"/>
        <v>37.66179824561403</v>
      </c>
      <c r="AH351" s="132">
        <f t="shared" si="1245"/>
        <v>38.036118421052628</v>
      </c>
      <c r="AI351" s="132">
        <f t="shared" si="1245"/>
        <v>38.414144736842104</v>
      </c>
      <c r="AJ351" s="132">
        <f t="shared" si="1245"/>
        <v>38.795877192982459</v>
      </c>
      <c r="AK351" s="132">
        <f t="shared" si="1245"/>
        <v>39.181315789473686</v>
      </c>
      <c r="AL351" s="132">
        <f t="shared" si="1245"/>
        <v>39.570460526315792</v>
      </c>
      <c r="AM351" s="132">
        <f t="shared" si="1245"/>
        <v>39.963311403508776</v>
      </c>
      <c r="AN351" s="123"/>
      <c r="AO351" s="83">
        <f>SUM(D351:O351)</f>
        <v>358.02662280701759</v>
      </c>
      <c r="AP351" s="83">
        <f>SUM(P351:AA351)</f>
        <v>403.70986842105259</v>
      </c>
      <c r="AQ351" s="83">
        <f>SUM(AB351:AM351)</f>
        <v>454.44692982456144</v>
      </c>
    </row>
    <row r="352" spans="1:44" s="64" customFormat="1" ht="13.2" outlineLevel="1">
      <c r="A352" s="147" t="s">
        <v>201</v>
      </c>
      <c r="B352" s="126" t="s">
        <v>221</v>
      </c>
      <c r="C352" s="82"/>
      <c r="D352" s="131">
        <f t="shared" ref="D352" si="1246">SUM(D350:D351)</f>
        <v>27.557500000000005</v>
      </c>
      <c r="E352" s="131">
        <f t="shared" ref="E352" si="1247">SUM(E350:E351)</f>
        <v>28.589166666666667</v>
      </c>
      <c r="F352" s="131">
        <f t="shared" ref="F352" si="1248">SUM(F350:F351)</f>
        <v>28.870833333333337</v>
      </c>
      <c r="G352" s="131">
        <f t="shared" ref="G352" si="1249">SUM(G350:G351)</f>
        <v>29.156206140350879</v>
      </c>
      <c r="H352" s="131">
        <f t="shared" ref="H352" si="1250">SUM(H350:H351)</f>
        <v>29.445285087719299</v>
      </c>
      <c r="I352" s="131">
        <f t="shared" ref="I352" si="1251">SUM(I350:I351)</f>
        <v>29.734364035087722</v>
      </c>
      <c r="J352" s="131">
        <f t="shared" ref="J352" si="1252">SUM(J350:J351)</f>
        <v>30.027149122807018</v>
      </c>
      <c r="K352" s="131">
        <f t="shared" ref="K352" si="1253">SUM(K350:K351)</f>
        <v>30.323640350877195</v>
      </c>
      <c r="L352" s="131">
        <f t="shared" ref="L352" si="1254">SUM(L350:L351)</f>
        <v>30.623837719298251</v>
      </c>
      <c r="M352" s="131">
        <f t="shared" ref="M352" si="1255">SUM(M350:M351)</f>
        <v>30.927741228070175</v>
      </c>
      <c r="N352" s="131">
        <f t="shared" ref="N352" si="1256">SUM(N350:N351)</f>
        <v>31.23164473684211</v>
      </c>
      <c r="O352" s="131">
        <f t="shared" ref="O352" si="1257">SUM(O350:O351)</f>
        <v>31.539254385964909</v>
      </c>
      <c r="P352" s="131">
        <f t="shared" ref="P352" si="1258">SUM(P350:P351)</f>
        <v>31.850570175438595</v>
      </c>
      <c r="Q352" s="131">
        <f t="shared" ref="Q352" si="1259">SUM(Q350:Q351)</f>
        <v>32.165592105263158</v>
      </c>
      <c r="R352" s="131">
        <f t="shared" ref="R352" si="1260">SUM(R350:R351)</f>
        <v>32.484320175438597</v>
      </c>
      <c r="S352" s="131">
        <f t="shared" ref="S352" si="1261">SUM(S350:S351)</f>
        <v>32.806754385964915</v>
      </c>
      <c r="T352" s="131">
        <f t="shared" ref="T352" si="1262">SUM(T350:T351)</f>
        <v>33.132894736842104</v>
      </c>
      <c r="U352" s="131">
        <f t="shared" ref="U352" si="1263">SUM(U350:U351)</f>
        <v>33.459035087719293</v>
      </c>
      <c r="V352" s="131">
        <f t="shared" ref="V352" si="1264">SUM(V350:V351)</f>
        <v>33.788881578947375</v>
      </c>
      <c r="W352" s="131">
        <f t="shared" ref="W352" si="1265">SUM(W350:W351)</f>
        <v>34.122434210526315</v>
      </c>
      <c r="X352" s="131">
        <f t="shared" ref="X352" si="1266">SUM(X350:X351)</f>
        <v>34.45969298245614</v>
      </c>
      <c r="Y352" s="131">
        <f t="shared" ref="Y352" si="1267">SUM(Y350:Y351)</f>
        <v>34.800657894736851</v>
      </c>
      <c r="Z352" s="131">
        <f t="shared" ref="Z352" si="1268">SUM(Z350:Z351)</f>
        <v>35.145328947368419</v>
      </c>
      <c r="AA352" s="131">
        <f t="shared" ref="AA352" si="1269">SUM(AA350:AA351)</f>
        <v>35.493706140350881</v>
      </c>
      <c r="AB352" s="131">
        <f t="shared" ref="AB352" si="1270">SUM(AB350:AB351)</f>
        <v>35.845789473684214</v>
      </c>
      <c r="AC352" s="131">
        <f t="shared" ref="AC352" si="1271">SUM(AC350:AC351)</f>
        <v>36.201578947368425</v>
      </c>
      <c r="AD352" s="131">
        <f t="shared" ref="AD352" si="1272">SUM(AD350:AD351)</f>
        <v>36.561074561403515</v>
      </c>
      <c r="AE352" s="131">
        <f t="shared" ref="AE352" si="1273">SUM(AE350:AE351)</f>
        <v>36.92427631578947</v>
      </c>
      <c r="AF352" s="131">
        <f t="shared" ref="AF352" si="1274">SUM(AF350:AF351)</f>
        <v>37.291184210526318</v>
      </c>
      <c r="AG352" s="131">
        <f t="shared" ref="AG352" si="1275">SUM(AG350:AG351)</f>
        <v>37.66179824561403</v>
      </c>
      <c r="AH352" s="131">
        <f t="shared" ref="AH352" si="1276">SUM(AH350:AH351)</f>
        <v>38.036118421052628</v>
      </c>
      <c r="AI352" s="131">
        <f t="shared" ref="AI352" si="1277">SUM(AI350:AI351)</f>
        <v>38.414144736842104</v>
      </c>
      <c r="AJ352" s="131">
        <f t="shared" ref="AJ352" si="1278">SUM(AJ350:AJ351)</f>
        <v>38.795877192982459</v>
      </c>
      <c r="AK352" s="131">
        <f t="shared" ref="AK352" si="1279">SUM(AK350:AK351)</f>
        <v>39.181315789473686</v>
      </c>
      <c r="AL352" s="131">
        <f t="shared" ref="AL352" si="1280">SUM(AL350:AL351)</f>
        <v>39.570460526315792</v>
      </c>
      <c r="AM352" s="131">
        <f t="shared" ref="AM352" si="1281">SUM(AM350:AM351)</f>
        <v>39.963311403508776</v>
      </c>
      <c r="AN352" s="123"/>
      <c r="AO352" s="83">
        <f>SUM(D352:O352)</f>
        <v>358.02662280701759</v>
      </c>
      <c r="AP352" s="83">
        <f>SUM(P352:AA352)</f>
        <v>403.70986842105259</v>
      </c>
      <c r="AQ352" s="83">
        <f>SUM(AB352:AM352)</f>
        <v>454.44692982456144</v>
      </c>
    </row>
    <row r="353" spans="1:46" s="64" customFormat="1" ht="13.2" outlineLevel="1">
      <c r="A353" s="176" t="s">
        <v>246</v>
      </c>
      <c r="B353" s="126"/>
      <c r="C353" s="82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131"/>
      <c r="AB353" s="131"/>
      <c r="AC353" s="131"/>
      <c r="AD353" s="131"/>
      <c r="AE353" s="131"/>
      <c r="AF353" s="131"/>
      <c r="AG353" s="131"/>
      <c r="AH353" s="131"/>
      <c r="AI353" s="131"/>
      <c r="AJ353" s="131"/>
      <c r="AK353" s="131"/>
      <c r="AL353" s="131"/>
      <c r="AM353" s="131"/>
      <c r="AN353" s="123"/>
      <c r="AO353" s="83"/>
      <c r="AP353" s="83"/>
      <c r="AQ353" s="83"/>
    </row>
    <row r="354" spans="1:46" s="64" customFormat="1" ht="13.2" outlineLevel="1">
      <c r="A354" s="147" t="s">
        <v>225</v>
      </c>
      <c r="B354" s="122" t="s">
        <v>158</v>
      </c>
      <c r="C354" s="125">
        <v>3800</v>
      </c>
      <c r="D354" s="89">
        <f>C354+D356</f>
        <v>3838</v>
      </c>
      <c r="E354" s="89">
        <f>D354+E356</f>
        <v>3876</v>
      </c>
      <c r="F354" s="89">
        <f t="shared" ref="F354:AM354" si="1282">E354+F356</f>
        <v>3914</v>
      </c>
      <c r="G354" s="89">
        <f t="shared" si="1282"/>
        <v>3953</v>
      </c>
      <c r="H354" s="89">
        <f t="shared" si="1282"/>
        <v>3992</v>
      </c>
      <c r="I354" s="89">
        <f t="shared" si="1282"/>
        <v>4031</v>
      </c>
      <c r="J354" s="89">
        <f t="shared" si="1282"/>
        <v>4071</v>
      </c>
      <c r="K354" s="89">
        <f t="shared" si="1282"/>
        <v>4111</v>
      </c>
      <c r="L354" s="89">
        <f t="shared" si="1282"/>
        <v>4152</v>
      </c>
      <c r="M354" s="89">
        <f t="shared" si="1282"/>
        <v>4193</v>
      </c>
      <c r="N354" s="89">
        <f t="shared" si="1282"/>
        <v>4234</v>
      </c>
      <c r="O354" s="89">
        <f t="shared" si="1282"/>
        <v>4276</v>
      </c>
      <c r="P354" s="89">
        <f t="shared" si="1282"/>
        <v>4318</v>
      </c>
      <c r="Q354" s="89">
        <f t="shared" si="1282"/>
        <v>4361</v>
      </c>
      <c r="R354" s="89">
        <f t="shared" si="1282"/>
        <v>4404</v>
      </c>
      <c r="S354" s="89">
        <f t="shared" si="1282"/>
        <v>4448</v>
      </c>
      <c r="T354" s="89">
        <f t="shared" si="1282"/>
        <v>4492</v>
      </c>
      <c r="U354" s="89">
        <f t="shared" si="1282"/>
        <v>4536</v>
      </c>
      <c r="V354" s="89">
        <f t="shared" si="1282"/>
        <v>4581</v>
      </c>
      <c r="W354" s="89">
        <f t="shared" si="1282"/>
        <v>4626</v>
      </c>
      <c r="X354" s="89">
        <f t="shared" si="1282"/>
        <v>4672</v>
      </c>
      <c r="Y354" s="89">
        <f t="shared" si="1282"/>
        <v>4718</v>
      </c>
      <c r="Z354" s="89">
        <f t="shared" si="1282"/>
        <v>4765</v>
      </c>
      <c r="AA354" s="89">
        <f t="shared" si="1282"/>
        <v>4812</v>
      </c>
      <c r="AB354" s="89">
        <f t="shared" si="1282"/>
        <v>4860</v>
      </c>
      <c r="AC354" s="89">
        <f t="shared" si="1282"/>
        <v>4908</v>
      </c>
      <c r="AD354" s="89">
        <f t="shared" si="1282"/>
        <v>4957</v>
      </c>
      <c r="AE354" s="89">
        <f t="shared" si="1282"/>
        <v>5006</v>
      </c>
      <c r="AF354" s="89">
        <f t="shared" si="1282"/>
        <v>5056</v>
      </c>
      <c r="AG354" s="89">
        <f t="shared" si="1282"/>
        <v>5106</v>
      </c>
      <c r="AH354" s="89">
        <f t="shared" si="1282"/>
        <v>5157</v>
      </c>
      <c r="AI354" s="89">
        <f t="shared" si="1282"/>
        <v>5208</v>
      </c>
      <c r="AJ354" s="89">
        <f t="shared" si="1282"/>
        <v>5260</v>
      </c>
      <c r="AK354" s="89">
        <f t="shared" si="1282"/>
        <v>5312</v>
      </c>
      <c r="AL354" s="89">
        <f t="shared" si="1282"/>
        <v>5365</v>
      </c>
      <c r="AM354" s="89">
        <f t="shared" si="1282"/>
        <v>5418</v>
      </c>
      <c r="AN354" s="123"/>
      <c r="AO354" s="83">
        <f>AVERAGE(D354:O354)</f>
        <v>4053.4166666666665</v>
      </c>
      <c r="AP354" s="83">
        <f>AVERAGE(P354:AA354)</f>
        <v>4561.083333333333</v>
      </c>
      <c r="AQ354" s="83">
        <f>AVERAGE(AB354:AM354)</f>
        <v>5134.416666666667</v>
      </c>
    </row>
    <row r="355" spans="1:46" s="64" customFormat="1" ht="13.2" outlineLevel="1">
      <c r="A355" s="147" t="s">
        <v>222</v>
      </c>
      <c r="B355" s="122" t="s">
        <v>168</v>
      </c>
      <c r="C355" s="82"/>
      <c r="D355" s="133">
        <v>0.01</v>
      </c>
      <c r="E355" s="133">
        <v>0.01</v>
      </c>
      <c r="F355" s="133">
        <v>0.01</v>
      </c>
      <c r="G355" s="133">
        <v>0.01</v>
      </c>
      <c r="H355" s="133">
        <v>0.01</v>
      </c>
      <c r="I355" s="133">
        <v>0.01</v>
      </c>
      <c r="J355" s="133">
        <v>0.01</v>
      </c>
      <c r="K355" s="133">
        <v>0.01</v>
      </c>
      <c r="L355" s="133">
        <v>0.01</v>
      </c>
      <c r="M355" s="133">
        <v>0.01</v>
      </c>
      <c r="N355" s="133">
        <v>0.01</v>
      </c>
      <c r="O355" s="133">
        <v>0.01</v>
      </c>
      <c r="P355" s="133">
        <v>0.01</v>
      </c>
      <c r="Q355" s="133">
        <v>0.01</v>
      </c>
      <c r="R355" s="133">
        <v>0.01</v>
      </c>
      <c r="S355" s="133">
        <v>0.01</v>
      </c>
      <c r="T355" s="133">
        <v>0.01</v>
      </c>
      <c r="U355" s="133">
        <v>0.01</v>
      </c>
      <c r="V355" s="133">
        <v>0.01</v>
      </c>
      <c r="W355" s="133">
        <v>0.01</v>
      </c>
      <c r="X355" s="133">
        <v>0.01</v>
      </c>
      <c r="Y355" s="133">
        <v>0.01</v>
      </c>
      <c r="Z355" s="133">
        <v>0.01</v>
      </c>
      <c r="AA355" s="133">
        <v>0.01</v>
      </c>
      <c r="AB355" s="133">
        <v>0.01</v>
      </c>
      <c r="AC355" s="133">
        <v>0.01</v>
      </c>
      <c r="AD355" s="133">
        <v>0.01</v>
      </c>
      <c r="AE355" s="133">
        <v>0.01</v>
      </c>
      <c r="AF355" s="133">
        <v>0.01</v>
      </c>
      <c r="AG355" s="133">
        <v>0.01</v>
      </c>
      <c r="AH355" s="133">
        <v>0.01</v>
      </c>
      <c r="AI355" s="133">
        <v>0.01</v>
      </c>
      <c r="AJ355" s="133">
        <v>0.01</v>
      </c>
      <c r="AK355" s="133">
        <v>0.01</v>
      </c>
      <c r="AL355" s="133">
        <v>0.01</v>
      </c>
      <c r="AM355" s="133">
        <v>0.01</v>
      </c>
      <c r="AN355" s="123"/>
      <c r="AO355" s="83">
        <f>O355</f>
        <v>0.01</v>
      </c>
      <c r="AP355" s="83">
        <f>AA355</f>
        <v>0.01</v>
      </c>
      <c r="AQ355" s="83">
        <f>AM355</f>
        <v>0.01</v>
      </c>
    </row>
    <row r="356" spans="1:46" s="64" customFormat="1" ht="13.2" outlineLevel="1">
      <c r="A356" s="147" t="s">
        <v>223</v>
      </c>
      <c r="B356" s="122" t="s">
        <v>158</v>
      </c>
      <c r="C356" s="82"/>
      <c r="D356" s="89">
        <f>INT(C354*D355)</f>
        <v>38</v>
      </c>
      <c r="E356" s="89">
        <f>INT(D354*E355)</f>
        <v>38</v>
      </c>
      <c r="F356" s="89">
        <f t="shared" ref="F356:AM356" si="1283">INT(E354*F355)</f>
        <v>38</v>
      </c>
      <c r="G356" s="89">
        <f t="shared" si="1283"/>
        <v>39</v>
      </c>
      <c r="H356" s="89">
        <f t="shared" si="1283"/>
        <v>39</v>
      </c>
      <c r="I356" s="89">
        <f t="shared" si="1283"/>
        <v>39</v>
      </c>
      <c r="J356" s="89">
        <f t="shared" si="1283"/>
        <v>40</v>
      </c>
      <c r="K356" s="89">
        <f t="shared" si="1283"/>
        <v>40</v>
      </c>
      <c r="L356" s="89">
        <f t="shared" si="1283"/>
        <v>41</v>
      </c>
      <c r="M356" s="89">
        <f t="shared" si="1283"/>
        <v>41</v>
      </c>
      <c r="N356" s="89">
        <f t="shared" si="1283"/>
        <v>41</v>
      </c>
      <c r="O356" s="89">
        <f t="shared" si="1283"/>
        <v>42</v>
      </c>
      <c r="P356" s="89">
        <f t="shared" si="1283"/>
        <v>42</v>
      </c>
      <c r="Q356" s="89">
        <f t="shared" si="1283"/>
        <v>43</v>
      </c>
      <c r="R356" s="89">
        <f t="shared" si="1283"/>
        <v>43</v>
      </c>
      <c r="S356" s="89">
        <f t="shared" si="1283"/>
        <v>44</v>
      </c>
      <c r="T356" s="89">
        <f t="shared" si="1283"/>
        <v>44</v>
      </c>
      <c r="U356" s="89">
        <f t="shared" si="1283"/>
        <v>44</v>
      </c>
      <c r="V356" s="89">
        <f t="shared" si="1283"/>
        <v>45</v>
      </c>
      <c r="W356" s="89">
        <f t="shared" si="1283"/>
        <v>45</v>
      </c>
      <c r="X356" s="89">
        <f t="shared" si="1283"/>
        <v>46</v>
      </c>
      <c r="Y356" s="89">
        <f t="shared" si="1283"/>
        <v>46</v>
      </c>
      <c r="Z356" s="89">
        <f t="shared" si="1283"/>
        <v>47</v>
      </c>
      <c r="AA356" s="89">
        <f t="shared" si="1283"/>
        <v>47</v>
      </c>
      <c r="AB356" s="89">
        <f t="shared" si="1283"/>
        <v>48</v>
      </c>
      <c r="AC356" s="89">
        <f t="shared" si="1283"/>
        <v>48</v>
      </c>
      <c r="AD356" s="89">
        <f t="shared" si="1283"/>
        <v>49</v>
      </c>
      <c r="AE356" s="89">
        <f t="shared" si="1283"/>
        <v>49</v>
      </c>
      <c r="AF356" s="89">
        <f t="shared" si="1283"/>
        <v>50</v>
      </c>
      <c r="AG356" s="89">
        <f t="shared" si="1283"/>
        <v>50</v>
      </c>
      <c r="AH356" s="89">
        <f t="shared" si="1283"/>
        <v>51</v>
      </c>
      <c r="AI356" s="89">
        <f t="shared" si="1283"/>
        <v>51</v>
      </c>
      <c r="AJ356" s="89">
        <f t="shared" si="1283"/>
        <v>52</v>
      </c>
      <c r="AK356" s="89">
        <f t="shared" si="1283"/>
        <v>52</v>
      </c>
      <c r="AL356" s="89">
        <f t="shared" si="1283"/>
        <v>53</v>
      </c>
      <c r="AM356" s="89">
        <f t="shared" si="1283"/>
        <v>53</v>
      </c>
      <c r="AN356" s="123"/>
      <c r="AO356" s="83">
        <f>SUM(D356:O356)</f>
        <v>476</v>
      </c>
      <c r="AP356" s="83">
        <f>SUM(P356:AA356)</f>
        <v>536</v>
      </c>
      <c r="AQ356" s="83">
        <f>SUM(AB356:AM356)</f>
        <v>606</v>
      </c>
    </row>
    <row r="357" spans="1:46" s="64" customFormat="1" ht="13.2" outlineLevel="1">
      <c r="A357" s="147" t="s">
        <v>224</v>
      </c>
      <c r="B357" s="126" t="s">
        <v>245</v>
      </c>
      <c r="C357" s="82"/>
      <c r="D357" s="168">
        <v>7.1052631578947367E-2</v>
      </c>
      <c r="E357" s="168">
        <v>7.1052631578947367E-2</v>
      </c>
      <c r="F357" s="168">
        <v>7.1052631578947367E-2</v>
      </c>
      <c r="G357" s="168">
        <v>7.1052631578947367E-2</v>
      </c>
      <c r="H357" s="168">
        <v>7.1052631578947367E-2</v>
      </c>
      <c r="I357" s="168">
        <v>7.1052631578947367E-2</v>
      </c>
      <c r="J357" s="168">
        <v>7.1052631578947367E-2</v>
      </c>
      <c r="K357" s="168">
        <v>7.1052631578947367E-2</v>
      </c>
      <c r="L357" s="168">
        <v>7.1052631578947367E-2</v>
      </c>
      <c r="M357" s="168">
        <v>7.1052631578947367E-2</v>
      </c>
      <c r="N357" s="168">
        <v>7.1052631578947367E-2</v>
      </c>
      <c r="O357" s="168">
        <v>7.1052631578947367E-2</v>
      </c>
      <c r="P357" s="168">
        <v>7.1052631578947367E-2</v>
      </c>
      <c r="Q357" s="168">
        <v>7.1052631578947367E-2</v>
      </c>
      <c r="R357" s="168">
        <v>7.1052631578947367E-2</v>
      </c>
      <c r="S357" s="168">
        <v>7.1052631578947367E-2</v>
      </c>
      <c r="T357" s="168">
        <v>7.1052631578947367E-2</v>
      </c>
      <c r="U357" s="168">
        <v>7.1052631578947367E-2</v>
      </c>
      <c r="V357" s="168">
        <v>7.1052631578947367E-2</v>
      </c>
      <c r="W357" s="168">
        <v>7.1052631578947367E-2</v>
      </c>
      <c r="X357" s="168">
        <v>7.1052631578947367E-2</v>
      </c>
      <c r="Y357" s="168">
        <v>7.1052631578947367E-2</v>
      </c>
      <c r="Z357" s="168">
        <v>7.1052631578947367E-2</v>
      </c>
      <c r="AA357" s="168">
        <v>7.1052631578947367E-2</v>
      </c>
      <c r="AB357" s="168">
        <v>7.1052631578947367E-2</v>
      </c>
      <c r="AC357" s="168">
        <v>7.1052631578947367E-2</v>
      </c>
      <c r="AD357" s="168">
        <v>7.1052631578947367E-2</v>
      </c>
      <c r="AE357" s="168">
        <v>7.1052631578947367E-2</v>
      </c>
      <c r="AF357" s="168">
        <v>7.1052631578947367E-2</v>
      </c>
      <c r="AG357" s="168">
        <v>7.1052631578947367E-2</v>
      </c>
      <c r="AH357" s="168">
        <v>7.1052631578947367E-2</v>
      </c>
      <c r="AI357" s="168">
        <v>7.1052631578947367E-2</v>
      </c>
      <c r="AJ357" s="168">
        <v>7.1052631578947367E-2</v>
      </c>
      <c r="AK357" s="168">
        <v>7.1052631578947367E-2</v>
      </c>
      <c r="AL357" s="168">
        <v>7.1052631578947367E-2</v>
      </c>
      <c r="AM357" s="168">
        <v>7.1052631578947367E-2</v>
      </c>
      <c r="AN357" s="123"/>
      <c r="AO357" s="83">
        <f>AVERAGE(D357:O357)</f>
        <v>7.1052631578947367E-2</v>
      </c>
      <c r="AP357" s="83">
        <f>AVERAGE(P357:AA357)</f>
        <v>7.1052631578947367E-2</v>
      </c>
      <c r="AQ357" s="83">
        <f>AVERAGE(AB357:AM357)</f>
        <v>7.1052631578947367E-2</v>
      </c>
    </row>
    <row r="358" spans="1:46" s="86" customFormat="1" ht="13.2" outlineLevel="1">
      <c r="A358" s="147" t="s">
        <v>213</v>
      </c>
      <c r="B358" s="126" t="s">
        <v>245</v>
      </c>
      <c r="C358" s="125">
        <v>270</v>
      </c>
      <c r="D358" s="132">
        <f>D354*D357</f>
        <v>272.7</v>
      </c>
      <c r="E358" s="132">
        <f t="shared" ref="E358:AM358" si="1284">E354*E357</f>
        <v>275.39999999999998</v>
      </c>
      <c r="F358" s="132">
        <f t="shared" si="1284"/>
        <v>278.10000000000002</v>
      </c>
      <c r="G358" s="132">
        <f t="shared" si="1284"/>
        <v>280.87105263157895</v>
      </c>
      <c r="H358" s="132">
        <f t="shared" si="1284"/>
        <v>283.64210526315787</v>
      </c>
      <c r="I358" s="132">
        <f t="shared" si="1284"/>
        <v>286.41315789473686</v>
      </c>
      <c r="J358" s="132">
        <f t="shared" si="1284"/>
        <v>289.25526315789472</v>
      </c>
      <c r="K358" s="132">
        <f t="shared" si="1284"/>
        <v>292.09736842105264</v>
      </c>
      <c r="L358" s="132">
        <f t="shared" si="1284"/>
        <v>295.01052631578949</v>
      </c>
      <c r="M358" s="132">
        <f t="shared" si="1284"/>
        <v>297.92368421052629</v>
      </c>
      <c r="N358" s="132">
        <f t="shared" si="1284"/>
        <v>300.83684210526314</v>
      </c>
      <c r="O358" s="132">
        <f t="shared" si="1284"/>
        <v>303.82105263157894</v>
      </c>
      <c r="P358" s="132">
        <f t="shared" si="1284"/>
        <v>306.80526315789473</v>
      </c>
      <c r="Q358" s="132">
        <f t="shared" si="1284"/>
        <v>309.86052631578946</v>
      </c>
      <c r="R358" s="132">
        <f t="shared" si="1284"/>
        <v>312.91578947368419</v>
      </c>
      <c r="S358" s="132">
        <f t="shared" si="1284"/>
        <v>316.04210526315791</v>
      </c>
      <c r="T358" s="132">
        <f t="shared" si="1284"/>
        <v>319.16842105263157</v>
      </c>
      <c r="U358" s="132">
        <f t="shared" si="1284"/>
        <v>322.29473684210524</v>
      </c>
      <c r="V358" s="132">
        <f t="shared" si="1284"/>
        <v>325.4921052631579</v>
      </c>
      <c r="W358" s="132">
        <f t="shared" si="1284"/>
        <v>328.6894736842105</v>
      </c>
      <c r="X358" s="132">
        <f t="shared" si="1284"/>
        <v>331.95789473684209</v>
      </c>
      <c r="Y358" s="132">
        <f t="shared" si="1284"/>
        <v>335.22631578947369</v>
      </c>
      <c r="Z358" s="132">
        <f t="shared" si="1284"/>
        <v>338.56578947368422</v>
      </c>
      <c r="AA358" s="132">
        <f t="shared" si="1284"/>
        <v>341.90526315789475</v>
      </c>
      <c r="AB358" s="132">
        <f t="shared" si="1284"/>
        <v>345.31578947368422</v>
      </c>
      <c r="AC358" s="132">
        <f t="shared" si="1284"/>
        <v>348.72631578947369</v>
      </c>
      <c r="AD358" s="132">
        <f t="shared" si="1284"/>
        <v>352.20789473684209</v>
      </c>
      <c r="AE358" s="132">
        <f t="shared" si="1284"/>
        <v>355.6894736842105</v>
      </c>
      <c r="AF358" s="132">
        <f t="shared" si="1284"/>
        <v>359.2421052631579</v>
      </c>
      <c r="AG358" s="132">
        <f t="shared" si="1284"/>
        <v>362.79473684210524</v>
      </c>
      <c r="AH358" s="132">
        <f t="shared" si="1284"/>
        <v>366.41842105263157</v>
      </c>
      <c r="AI358" s="132">
        <f t="shared" si="1284"/>
        <v>370.04210526315791</v>
      </c>
      <c r="AJ358" s="132">
        <f t="shared" si="1284"/>
        <v>373.73684210526318</v>
      </c>
      <c r="AK358" s="132">
        <f t="shared" si="1284"/>
        <v>377.43157894736839</v>
      </c>
      <c r="AL358" s="132">
        <f t="shared" si="1284"/>
        <v>381.1973684210526</v>
      </c>
      <c r="AM358" s="132">
        <f t="shared" si="1284"/>
        <v>384.96315789473681</v>
      </c>
      <c r="AN358" s="84"/>
      <c r="AO358" s="83">
        <f>O358</f>
        <v>303.82105263157894</v>
      </c>
      <c r="AP358" s="83">
        <f>AA358</f>
        <v>341.90526315789475</v>
      </c>
      <c r="AQ358" s="83">
        <f>AM358</f>
        <v>384.96315789473681</v>
      </c>
    </row>
    <row r="359" spans="1:46" s="64" customFormat="1" ht="13.2" outlineLevel="1">
      <c r="A359" s="147" t="s">
        <v>170</v>
      </c>
      <c r="B359" s="126" t="s">
        <v>168</v>
      </c>
      <c r="C359" s="82"/>
      <c r="D359" s="133">
        <v>0</v>
      </c>
      <c r="E359" s="133">
        <v>0</v>
      </c>
      <c r="F359" s="133">
        <v>0</v>
      </c>
      <c r="G359" s="133">
        <v>0</v>
      </c>
      <c r="H359" s="133">
        <v>0</v>
      </c>
      <c r="I359" s="133">
        <v>0</v>
      </c>
      <c r="J359" s="133">
        <v>0</v>
      </c>
      <c r="K359" s="133">
        <v>0</v>
      </c>
      <c r="L359" s="133">
        <v>0</v>
      </c>
      <c r="M359" s="133">
        <v>0</v>
      </c>
      <c r="N359" s="133">
        <v>0</v>
      </c>
      <c r="O359" s="133">
        <v>0</v>
      </c>
      <c r="P359" s="133">
        <v>0</v>
      </c>
      <c r="Q359" s="133">
        <v>0</v>
      </c>
      <c r="R359" s="133">
        <v>0</v>
      </c>
      <c r="S359" s="133">
        <v>0</v>
      </c>
      <c r="T359" s="133">
        <v>0</v>
      </c>
      <c r="U359" s="133">
        <v>0</v>
      </c>
      <c r="V359" s="133">
        <v>0</v>
      </c>
      <c r="W359" s="133">
        <v>0</v>
      </c>
      <c r="X359" s="133">
        <v>0</v>
      </c>
      <c r="Y359" s="133">
        <v>0</v>
      </c>
      <c r="Z359" s="133">
        <v>0</v>
      </c>
      <c r="AA359" s="133">
        <v>0</v>
      </c>
      <c r="AB359" s="133">
        <v>0</v>
      </c>
      <c r="AC359" s="133">
        <v>0</v>
      </c>
      <c r="AD359" s="133">
        <v>0</v>
      </c>
      <c r="AE359" s="133">
        <v>0</v>
      </c>
      <c r="AF359" s="133">
        <v>0</v>
      </c>
      <c r="AG359" s="133">
        <v>0</v>
      </c>
      <c r="AH359" s="133">
        <v>0</v>
      </c>
      <c r="AI359" s="133">
        <v>0</v>
      </c>
      <c r="AJ359" s="133">
        <v>0</v>
      </c>
      <c r="AK359" s="133">
        <v>0</v>
      </c>
      <c r="AL359" s="133">
        <v>0</v>
      </c>
      <c r="AM359" s="133">
        <v>0</v>
      </c>
      <c r="AN359" s="123"/>
      <c r="AO359" s="135">
        <f>AVERAGE(D359:O359)</f>
        <v>0</v>
      </c>
      <c r="AP359" s="135">
        <f>AVERAGE(P359:AA359)</f>
        <v>0</v>
      </c>
      <c r="AQ359" s="135">
        <f>AVERAGE(AB359:AM359)</f>
        <v>0</v>
      </c>
    </row>
    <row r="360" spans="1:46" s="64" customFormat="1" ht="13.2" outlineLevel="1">
      <c r="A360" s="147" t="s">
        <v>171</v>
      </c>
      <c r="B360" s="126" t="s">
        <v>168</v>
      </c>
      <c r="C360" s="82"/>
      <c r="D360" s="133">
        <v>0</v>
      </c>
      <c r="E360" s="133">
        <v>0</v>
      </c>
      <c r="F360" s="133">
        <v>0</v>
      </c>
      <c r="G360" s="133">
        <v>0</v>
      </c>
      <c r="H360" s="133">
        <v>0</v>
      </c>
      <c r="I360" s="133">
        <v>0</v>
      </c>
      <c r="J360" s="133">
        <v>0</v>
      </c>
      <c r="K360" s="133">
        <v>0</v>
      </c>
      <c r="L360" s="133">
        <v>0</v>
      </c>
      <c r="M360" s="133">
        <v>0</v>
      </c>
      <c r="N360" s="133">
        <v>0</v>
      </c>
      <c r="O360" s="133">
        <v>0</v>
      </c>
      <c r="P360" s="133">
        <v>0</v>
      </c>
      <c r="Q360" s="133">
        <v>0</v>
      </c>
      <c r="R360" s="133">
        <v>0</v>
      </c>
      <c r="S360" s="133">
        <v>0</v>
      </c>
      <c r="T360" s="133">
        <v>0</v>
      </c>
      <c r="U360" s="133">
        <v>0</v>
      </c>
      <c r="V360" s="133">
        <v>0</v>
      </c>
      <c r="W360" s="133">
        <v>0</v>
      </c>
      <c r="X360" s="133">
        <v>0</v>
      </c>
      <c r="Y360" s="133">
        <v>0</v>
      </c>
      <c r="Z360" s="133">
        <v>0</v>
      </c>
      <c r="AA360" s="133">
        <v>0</v>
      </c>
      <c r="AB360" s="133">
        <v>0</v>
      </c>
      <c r="AC360" s="133">
        <v>0</v>
      </c>
      <c r="AD360" s="133">
        <v>0</v>
      </c>
      <c r="AE360" s="133">
        <v>0</v>
      </c>
      <c r="AF360" s="133">
        <v>0</v>
      </c>
      <c r="AG360" s="133">
        <v>0</v>
      </c>
      <c r="AH360" s="133">
        <v>0</v>
      </c>
      <c r="AI360" s="133">
        <v>0</v>
      </c>
      <c r="AJ360" s="133">
        <v>0</v>
      </c>
      <c r="AK360" s="133">
        <v>0</v>
      </c>
      <c r="AL360" s="133">
        <v>0</v>
      </c>
      <c r="AM360" s="133">
        <v>0</v>
      </c>
      <c r="AN360" s="123"/>
      <c r="AO360" s="135">
        <f>AVERAGE(D360:O360)</f>
        <v>0</v>
      </c>
      <c r="AP360" s="135">
        <f>AVERAGE(P360:AA360)</f>
        <v>0</v>
      </c>
      <c r="AQ360" s="135">
        <f>AVERAGE(AB360:AM360)</f>
        <v>0</v>
      </c>
    </row>
    <row r="361" spans="1:46" s="64" customFormat="1" ht="13.2" outlineLevel="1">
      <c r="A361" s="147" t="s">
        <v>214</v>
      </c>
      <c r="B361" s="126" t="s">
        <v>245</v>
      </c>
      <c r="C361" s="82"/>
      <c r="D361" s="132">
        <f t="shared" ref="D361:AM361" si="1285">-(C358+D358)/2*D359/12</f>
        <v>0</v>
      </c>
      <c r="E361" s="132">
        <f t="shared" si="1285"/>
        <v>0</v>
      </c>
      <c r="F361" s="132">
        <f t="shared" si="1285"/>
        <v>0</v>
      </c>
      <c r="G361" s="132">
        <f t="shared" si="1285"/>
        <v>0</v>
      </c>
      <c r="H361" s="132">
        <f t="shared" si="1285"/>
        <v>0</v>
      </c>
      <c r="I361" s="132">
        <f t="shared" si="1285"/>
        <v>0</v>
      </c>
      <c r="J361" s="132">
        <f t="shared" si="1285"/>
        <v>0</v>
      </c>
      <c r="K361" s="132">
        <f t="shared" si="1285"/>
        <v>0</v>
      </c>
      <c r="L361" s="132">
        <f t="shared" si="1285"/>
        <v>0</v>
      </c>
      <c r="M361" s="132">
        <f t="shared" si="1285"/>
        <v>0</v>
      </c>
      <c r="N361" s="132">
        <f t="shared" si="1285"/>
        <v>0</v>
      </c>
      <c r="O361" s="132">
        <f t="shared" si="1285"/>
        <v>0</v>
      </c>
      <c r="P361" s="132">
        <f t="shared" si="1285"/>
        <v>0</v>
      </c>
      <c r="Q361" s="132">
        <f t="shared" si="1285"/>
        <v>0</v>
      </c>
      <c r="R361" s="132">
        <f t="shared" si="1285"/>
        <v>0</v>
      </c>
      <c r="S361" s="132">
        <f t="shared" si="1285"/>
        <v>0</v>
      </c>
      <c r="T361" s="132">
        <f t="shared" si="1285"/>
        <v>0</v>
      </c>
      <c r="U361" s="132">
        <f t="shared" si="1285"/>
        <v>0</v>
      </c>
      <c r="V361" s="132">
        <f t="shared" si="1285"/>
        <v>0</v>
      </c>
      <c r="W361" s="132">
        <f t="shared" si="1285"/>
        <v>0</v>
      </c>
      <c r="X361" s="132">
        <f t="shared" si="1285"/>
        <v>0</v>
      </c>
      <c r="Y361" s="132">
        <f t="shared" si="1285"/>
        <v>0</v>
      </c>
      <c r="Z361" s="132">
        <f t="shared" si="1285"/>
        <v>0</v>
      </c>
      <c r="AA361" s="132">
        <f t="shared" si="1285"/>
        <v>0</v>
      </c>
      <c r="AB361" s="132">
        <f t="shared" si="1285"/>
        <v>0</v>
      </c>
      <c r="AC361" s="132">
        <f t="shared" si="1285"/>
        <v>0</v>
      </c>
      <c r="AD361" s="132">
        <f t="shared" si="1285"/>
        <v>0</v>
      </c>
      <c r="AE361" s="132">
        <f t="shared" si="1285"/>
        <v>0</v>
      </c>
      <c r="AF361" s="132">
        <f t="shared" si="1285"/>
        <v>0</v>
      </c>
      <c r="AG361" s="132">
        <f t="shared" si="1285"/>
        <v>0</v>
      </c>
      <c r="AH361" s="132">
        <f t="shared" si="1285"/>
        <v>0</v>
      </c>
      <c r="AI361" s="132">
        <f t="shared" si="1285"/>
        <v>0</v>
      </c>
      <c r="AJ361" s="132">
        <f t="shared" si="1285"/>
        <v>0</v>
      </c>
      <c r="AK361" s="132">
        <f t="shared" si="1285"/>
        <v>0</v>
      </c>
      <c r="AL361" s="132">
        <f t="shared" si="1285"/>
        <v>0</v>
      </c>
      <c r="AM361" s="132">
        <f t="shared" si="1285"/>
        <v>0</v>
      </c>
      <c r="AN361" s="123"/>
      <c r="AO361" s="83">
        <f>SUM(D361:O361)</f>
        <v>0</v>
      </c>
      <c r="AP361" s="83">
        <f>SUM(P361:AA361)</f>
        <v>0</v>
      </c>
      <c r="AQ361" s="83">
        <f>SUM(AB361:AM361)</f>
        <v>0</v>
      </c>
    </row>
    <row r="362" spans="1:46" s="64" customFormat="1" ht="13.2" outlineLevel="1">
      <c r="A362" s="147" t="s">
        <v>215</v>
      </c>
      <c r="B362" s="126" t="s">
        <v>245</v>
      </c>
      <c r="C362" s="82"/>
      <c r="D362" s="132">
        <f t="shared" ref="D362:AM362" si="1286">(C358+D358)/2*D360/12</f>
        <v>0</v>
      </c>
      <c r="E362" s="132">
        <f t="shared" si="1286"/>
        <v>0</v>
      </c>
      <c r="F362" s="132">
        <f t="shared" si="1286"/>
        <v>0</v>
      </c>
      <c r="G362" s="132">
        <f t="shared" si="1286"/>
        <v>0</v>
      </c>
      <c r="H362" s="132">
        <f t="shared" si="1286"/>
        <v>0</v>
      </c>
      <c r="I362" s="132">
        <f t="shared" si="1286"/>
        <v>0</v>
      </c>
      <c r="J362" s="132">
        <f t="shared" si="1286"/>
        <v>0</v>
      </c>
      <c r="K362" s="132">
        <f t="shared" si="1286"/>
        <v>0</v>
      </c>
      <c r="L362" s="132">
        <f t="shared" si="1286"/>
        <v>0</v>
      </c>
      <c r="M362" s="132">
        <f t="shared" si="1286"/>
        <v>0</v>
      </c>
      <c r="N362" s="132">
        <f t="shared" si="1286"/>
        <v>0</v>
      </c>
      <c r="O362" s="132">
        <f t="shared" si="1286"/>
        <v>0</v>
      </c>
      <c r="P362" s="132">
        <f t="shared" si="1286"/>
        <v>0</v>
      </c>
      <c r="Q362" s="132">
        <f t="shared" si="1286"/>
        <v>0</v>
      </c>
      <c r="R362" s="132">
        <f t="shared" si="1286"/>
        <v>0</v>
      </c>
      <c r="S362" s="132">
        <f t="shared" si="1286"/>
        <v>0</v>
      </c>
      <c r="T362" s="132">
        <f t="shared" si="1286"/>
        <v>0</v>
      </c>
      <c r="U362" s="132">
        <f t="shared" si="1286"/>
        <v>0</v>
      </c>
      <c r="V362" s="132">
        <f t="shared" si="1286"/>
        <v>0</v>
      </c>
      <c r="W362" s="132">
        <f t="shared" si="1286"/>
        <v>0</v>
      </c>
      <c r="X362" s="132">
        <f t="shared" si="1286"/>
        <v>0</v>
      </c>
      <c r="Y362" s="132">
        <f t="shared" si="1286"/>
        <v>0</v>
      </c>
      <c r="Z362" s="132">
        <f t="shared" si="1286"/>
        <v>0</v>
      </c>
      <c r="AA362" s="132">
        <f t="shared" si="1286"/>
        <v>0</v>
      </c>
      <c r="AB362" s="132">
        <f t="shared" si="1286"/>
        <v>0</v>
      </c>
      <c r="AC362" s="132">
        <f t="shared" si="1286"/>
        <v>0</v>
      </c>
      <c r="AD362" s="132">
        <f t="shared" si="1286"/>
        <v>0</v>
      </c>
      <c r="AE362" s="132">
        <f t="shared" si="1286"/>
        <v>0</v>
      </c>
      <c r="AF362" s="132">
        <f t="shared" si="1286"/>
        <v>0</v>
      </c>
      <c r="AG362" s="132">
        <f t="shared" si="1286"/>
        <v>0</v>
      </c>
      <c r="AH362" s="132">
        <f t="shared" si="1286"/>
        <v>0</v>
      </c>
      <c r="AI362" s="132">
        <f t="shared" si="1286"/>
        <v>0</v>
      </c>
      <c r="AJ362" s="132">
        <f t="shared" si="1286"/>
        <v>0</v>
      </c>
      <c r="AK362" s="132">
        <f t="shared" si="1286"/>
        <v>0</v>
      </c>
      <c r="AL362" s="132">
        <f t="shared" si="1286"/>
        <v>0</v>
      </c>
      <c r="AM362" s="132">
        <f t="shared" si="1286"/>
        <v>0</v>
      </c>
      <c r="AN362" s="123"/>
      <c r="AO362" s="83">
        <f>SUM(D362:O362)</f>
        <v>0</v>
      </c>
      <c r="AP362" s="83">
        <f>SUM(P362:AA362)</f>
        <v>0</v>
      </c>
      <c r="AQ362" s="83">
        <f>SUM(AB362:AM362)</f>
        <v>0</v>
      </c>
    </row>
    <row r="363" spans="1:46" s="64" customFormat="1" ht="13.2" outlineLevel="1">
      <c r="A363" s="147" t="s">
        <v>201</v>
      </c>
      <c r="B363" s="126" t="s">
        <v>245</v>
      </c>
      <c r="C363" s="82"/>
      <c r="D363" s="131">
        <f t="shared" ref="D363:AM363" si="1287">SUM(D361:D362)</f>
        <v>0</v>
      </c>
      <c r="E363" s="131">
        <f t="shared" si="1287"/>
        <v>0</v>
      </c>
      <c r="F363" s="131">
        <f t="shared" si="1287"/>
        <v>0</v>
      </c>
      <c r="G363" s="131">
        <f t="shared" si="1287"/>
        <v>0</v>
      </c>
      <c r="H363" s="131">
        <f t="shared" si="1287"/>
        <v>0</v>
      </c>
      <c r="I363" s="131">
        <f t="shared" si="1287"/>
        <v>0</v>
      </c>
      <c r="J363" s="131">
        <f t="shared" si="1287"/>
        <v>0</v>
      </c>
      <c r="K363" s="131">
        <f t="shared" si="1287"/>
        <v>0</v>
      </c>
      <c r="L363" s="131">
        <f t="shared" si="1287"/>
        <v>0</v>
      </c>
      <c r="M363" s="131">
        <f t="shared" si="1287"/>
        <v>0</v>
      </c>
      <c r="N363" s="131">
        <f t="shared" si="1287"/>
        <v>0</v>
      </c>
      <c r="O363" s="131">
        <f t="shared" si="1287"/>
        <v>0</v>
      </c>
      <c r="P363" s="131">
        <f t="shared" si="1287"/>
        <v>0</v>
      </c>
      <c r="Q363" s="131">
        <f t="shared" si="1287"/>
        <v>0</v>
      </c>
      <c r="R363" s="131">
        <f t="shared" si="1287"/>
        <v>0</v>
      </c>
      <c r="S363" s="131">
        <f t="shared" si="1287"/>
        <v>0</v>
      </c>
      <c r="T363" s="131">
        <f t="shared" si="1287"/>
        <v>0</v>
      </c>
      <c r="U363" s="131">
        <f t="shared" si="1287"/>
        <v>0</v>
      </c>
      <c r="V363" s="131">
        <f t="shared" si="1287"/>
        <v>0</v>
      </c>
      <c r="W363" s="131">
        <f t="shared" si="1287"/>
        <v>0</v>
      </c>
      <c r="X363" s="131">
        <f t="shared" si="1287"/>
        <v>0</v>
      </c>
      <c r="Y363" s="131">
        <f t="shared" si="1287"/>
        <v>0</v>
      </c>
      <c r="Z363" s="131">
        <f t="shared" si="1287"/>
        <v>0</v>
      </c>
      <c r="AA363" s="131">
        <f t="shared" si="1287"/>
        <v>0</v>
      </c>
      <c r="AB363" s="131">
        <f t="shared" si="1287"/>
        <v>0</v>
      </c>
      <c r="AC363" s="131">
        <f t="shared" si="1287"/>
        <v>0</v>
      </c>
      <c r="AD363" s="131">
        <f t="shared" si="1287"/>
        <v>0</v>
      </c>
      <c r="AE363" s="131">
        <f t="shared" si="1287"/>
        <v>0</v>
      </c>
      <c r="AF363" s="131">
        <f t="shared" si="1287"/>
        <v>0</v>
      </c>
      <c r="AG363" s="131">
        <f t="shared" si="1287"/>
        <v>0</v>
      </c>
      <c r="AH363" s="131">
        <f t="shared" si="1287"/>
        <v>0</v>
      </c>
      <c r="AI363" s="131">
        <f t="shared" si="1287"/>
        <v>0</v>
      </c>
      <c r="AJ363" s="131">
        <f t="shared" si="1287"/>
        <v>0</v>
      </c>
      <c r="AK363" s="131">
        <f t="shared" si="1287"/>
        <v>0</v>
      </c>
      <c r="AL363" s="131">
        <f t="shared" si="1287"/>
        <v>0</v>
      </c>
      <c r="AM363" s="131">
        <f t="shared" si="1287"/>
        <v>0</v>
      </c>
      <c r="AN363" s="123"/>
      <c r="AO363" s="83">
        <f>SUM(D363:O363)</f>
        <v>0</v>
      </c>
      <c r="AP363" s="83">
        <f>SUM(P363:AA363)</f>
        <v>0</v>
      </c>
      <c r="AQ363" s="83">
        <f>SUM(AB363:AM363)</f>
        <v>0</v>
      </c>
    </row>
    <row r="364" spans="1:46" outlineLevel="1">
      <c r="A364" s="146" t="s">
        <v>247</v>
      </c>
      <c r="AN364" s="60"/>
    </row>
    <row r="365" spans="1:46" s="86" customFormat="1" ht="13.2" outlineLevel="1">
      <c r="A365" s="147" t="s">
        <v>213</v>
      </c>
      <c r="B365" s="126" t="s">
        <v>229</v>
      </c>
      <c r="C365" s="132">
        <f>C375+C386*'0'!C$16+C397*'0'!C$19+C408*'0'!C$17+C419*'0'!C$18</f>
        <v>0</v>
      </c>
      <c r="D365" s="132">
        <f>D375+D386*'0'!D$16+D397*'0'!D$19+D408*'0'!D$17+D419*'0'!D$18</f>
        <v>1800</v>
      </c>
      <c r="E365" s="132">
        <f>E375+E386*'0'!E$16+E397*'0'!E$19+E408*'0'!E$17+E419*'0'!E$18</f>
        <v>2700</v>
      </c>
      <c r="F365" s="132">
        <f>F375+F386*'0'!F$16+F397*'0'!F$19+F408*'0'!F$17+F419*'0'!F$18</f>
        <v>4050</v>
      </c>
      <c r="G365" s="132">
        <f>G375+G386*'0'!G$16+G397*'0'!G$19+G408*'0'!G$17+G419*'0'!G$18</f>
        <v>6060</v>
      </c>
      <c r="H365" s="132">
        <f>H375+H386*'0'!H$16+H397*'0'!H$19+H408*'0'!H$17+H419*'0'!H$18</f>
        <v>9090</v>
      </c>
      <c r="I365" s="132">
        <f>I375+I386*'0'!I$16+I397*'0'!I$19+I408*'0'!I$17+I419*'0'!I$18</f>
        <v>13620</v>
      </c>
      <c r="J365" s="132">
        <f>J375+J386*'0'!J$16+J397*'0'!J$19+J408*'0'!J$17+J419*'0'!J$18</f>
        <v>20430</v>
      </c>
      <c r="K365" s="132">
        <f>K375+K386*'0'!K$16+K397*'0'!K$19+K408*'0'!K$17+K419*'0'!K$18</f>
        <v>30630</v>
      </c>
      <c r="L365" s="132">
        <f>L375+L386*'0'!L$16+L397*'0'!L$19+L408*'0'!L$17+L419*'0'!L$18</f>
        <v>45930</v>
      </c>
      <c r="M365" s="132">
        <f>M375+M386*'0'!M$16+M397*'0'!M$19+M408*'0'!M$17+M419*'0'!M$18</f>
        <v>68880</v>
      </c>
      <c r="N365" s="132">
        <f>N375+N386*'0'!N$16+N397*'0'!N$19+N408*'0'!N$17+N419*'0'!N$18</f>
        <v>103320</v>
      </c>
      <c r="O365" s="132">
        <f>O375+O386*'0'!O$16+O397*'0'!O$19+O408*'0'!O$17+O419*'0'!O$18</f>
        <v>154980</v>
      </c>
      <c r="P365" s="132">
        <f>P375+P386*'0'!P$16+P397*'0'!P$19+P408*'0'!P$17+P419*'0'!P$18</f>
        <v>178200</v>
      </c>
      <c r="Q365" s="132">
        <f>Q375+Q386*'0'!Q$16+Q397*'0'!Q$19+Q408*'0'!Q$17+Q419*'0'!Q$18</f>
        <v>204930</v>
      </c>
      <c r="R365" s="132">
        <f>R375+R386*'0'!R$16+R397*'0'!R$19+R408*'0'!R$17+R419*'0'!R$18</f>
        <v>235650</v>
      </c>
      <c r="S365" s="132">
        <f>S375+S386*'0'!S$16+S397*'0'!S$19+S408*'0'!S$17+S419*'0'!S$18</f>
        <v>270990</v>
      </c>
      <c r="T365" s="132">
        <f>T375+T386*'0'!T$16+T397*'0'!T$19+T408*'0'!T$17+T419*'0'!T$18</f>
        <v>311610</v>
      </c>
      <c r="U365" s="132">
        <f>U375+U386*'0'!U$16+U397*'0'!U$19+U408*'0'!U$17+U419*'0'!U$18</f>
        <v>358350</v>
      </c>
      <c r="V365" s="132">
        <f>V375+V386*'0'!V$16+V397*'0'!V$19+V408*'0'!V$17+V419*'0'!V$18</f>
        <v>412080</v>
      </c>
      <c r="W365" s="132">
        <f>W375+W386*'0'!W$16+W397*'0'!W$19+W408*'0'!W$17+W419*'0'!W$18</f>
        <v>473880</v>
      </c>
      <c r="X365" s="132">
        <f>X375+X386*'0'!X$16+X397*'0'!X$19+X408*'0'!X$17+X419*'0'!X$18</f>
        <v>544950</v>
      </c>
      <c r="Y365" s="132">
        <f>Y375+Y386*'0'!Y$16+Y397*'0'!Y$19+Y408*'0'!Y$17+Y419*'0'!Y$18</f>
        <v>626670</v>
      </c>
      <c r="Z365" s="132">
        <f>Z375+Z386*'0'!Z$16+Z397*'0'!Z$19+Z408*'0'!Z$17+Z419*'0'!Z$18</f>
        <v>720660</v>
      </c>
      <c r="AA365" s="132">
        <f>AA375+AA386*'0'!AA$16+AA397*'0'!AA$19+AA408*'0'!AA$17+AA419*'0'!AA$18</f>
        <v>828750</v>
      </c>
      <c r="AB365" s="132">
        <f>AB375+AB386*'0'!AB$16+AB397*'0'!AB$19+AB408*'0'!AB$17+AB419*'0'!AB$18</f>
        <v>870180</v>
      </c>
      <c r="AC365" s="132">
        <f>AC375+AC386*'0'!AC$16+AC397*'0'!AC$19+AC408*'0'!AC$17+AC419*'0'!AC$18</f>
        <v>913680</v>
      </c>
      <c r="AD365" s="132">
        <f>AD375+AD386*'0'!AD$16+AD397*'0'!AD$19+AD408*'0'!AD$17+AD419*'0'!AD$18</f>
        <v>959340</v>
      </c>
      <c r="AE365" s="132">
        <f>AE375+AE386*'0'!AE$16+AE397*'0'!AE$19+AE408*'0'!AE$17+AE419*'0'!AE$18</f>
        <v>1007280</v>
      </c>
      <c r="AF365" s="132">
        <f>AF375+AF386*'0'!AF$16+AF397*'0'!AF$19+AF408*'0'!AF$17+AF419*'0'!AF$18</f>
        <v>1057620</v>
      </c>
      <c r="AG365" s="132">
        <f>AG375+AG386*'0'!AG$16+AG397*'0'!AG$19+AG408*'0'!AG$17+AG419*'0'!AG$18</f>
        <v>1110480</v>
      </c>
      <c r="AH365" s="132">
        <f>AH375+AH386*'0'!AH$16+AH397*'0'!AH$19+AH408*'0'!AH$17+AH419*'0'!AH$18</f>
        <v>1165980</v>
      </c>
      <c r="AI365" s="132">
        <f>AI375+AI386*'0'!AI$16+AI397*'0'!AI$19+AI408*'0'!AI$17+AI419*'0'!AI$18</f>
        <v>1224270</v>
      </c>
      <c r="AJ365" s="132">
        <f>AJ375+AJ386*'0'!AJ$16+AJ397*'0'!AJ$19+AJ408*'0'!AJ$17+AJ419*'0'!AJ$18</f>
        <v>1285470</v>
      </c>
      <c r="AK365" s="132">
        <f>AK375+AK386*'0'!AK$16+AK397*'0'!AK$19+AK408*'0'!AK$17+AK419*'0'!AK$18</f>
        <v>1349730</v>
      </c>
      <c r="AL365" s="132">
        <f>AL375+AL386*'0'!AL$16+AL397*'0'!AL$19+AL408*'0'!AL$17+AL419*'0'!AL$18</f>
        <v>1417200</v>
      </c>
      <c r="AM365" s="132">
        <f>AM375+AM386*'0'!AM$16+AM397*'0'!AM$19+AM408*'0'!AM$17+AM419*'0'!AM$18</f>
        <v>1488060</v>
      </c>
      <c r="AN365" s="84"/>
      <c r="AO365" s="83">
        <f>O365</f>
        <v>154980</v>
      </c>
      <c r="AP365" s="83">
        <f>AA365</f>
        <v>828750</v>
      </c>
      <c r="AQ365" s="83">
        <f>AM365</f>
        <v>1488060</v>
      </c>
      <c r="AR365" s="178">
        <f>AO365-C365</f>
        <v>154980</v>
      </c>
      <c r="AS365" s="178">
        <f>AP365-AO365</f>
        <v>673770</v>
      </c>
      <c r="AT365" s="178">
        <f>AQ365-AP365</f>
        <v>659310</v>
      </c>
    </row>
    <row r="366" spans="1:46" s="64" customFormat="1" ht="13.2" outlineLevel="1">
      <c r="A366" s="147" t="s">
        <v>214</v>
      </c>
      <c r="B366" s="126" t="s">
        <v>229</v>
      </c>
      <c r="C366" s="82"/>
      <c r="D366" s="132">
        <f>D378+D389*'0'!D$16+D400*'0'!D$19+D411*'0'!D$17+D422*'0'!D$18</f>
        <v>-10.500000000000002</v>
      </c>
      <c r="E366" s="132">
        <f>E378+E389*'0'!E$16+E400*'0'!E$19+E411*'0'!E$17+E422*'0'!E$18</f>
        <v>-26.250000000000004</v>
      </c>
      <c r="F366" s="132">
        <f>F378+F389*'0'!F$16+F400*'0'!F$19+F411*'0'!F$17+F422*'0'!F$18</f>
        <v>-39.375000000000007</v>
      </c>
      <c r="G366" s="132">
        <f>G378+G389*'0'!G$16+G400*'0'!G$19+G411*'0'!G$17+G422*'0'!G$18</f>
        <v>-58.975000000000001</v>
      </c>
      <c r="H366" s="132">
        <f>H378+H389*'0'!H$16+H400*'0'!H$19+H411*'0'!H$17+H422*'0'!H$18</f>
        <v>-88.375</v>
      </c>
      <c r="I366" s="132">
        <f>I378+I389*'0'!I$16+I400*'0'!I$19+I411*'0'!I$17+I422*'0'!I$18</f>
        <v>-132.47499999999999</v>
      </c>
      <c r="J366" s="132">
        <f>J378+J389*'0'!J$16+J400*'0'!J$19+J411*'0'!J$17+J422*'0'!J$18</f>
        <v>-198.625</v>
      </c>
      <c r="K366" s="132">
        <f>K378+K389*'0'!K$16+K400*'0'!K$19+K411*'0'!K$17+K422*'0'!K$18</f>
        <v>-297.85000000000002</v>
      </c>
      <c r="L366" s="132">
        <f>L378+L389*'0'!L$16+L400*'0'!L$19+L411*'0'!L$17+L422*'0'!L$18</f>
        <v>-446.60000000000008</v>
      </c>
      <c r="M366" s="132">
        <f>M378+M389*'0'!M$16+M400*'0'!M$19+M411*'0'!M$17+M422*'0'!M$18</f>
        <v>-669.72500000000002</v>
      </c>
      <c r="N366" s="132">
        <f>N378+N389*'0'!N$16+N400*'0'!N$19+N411*'0'!N$17+N422*'0'!N$18</f>
        <v>-1004.5000000000001</v>
      </c>
      <c r="O366" s="132">
        <f>O378+O389*'0'!O$16+O400*'0'!O$19+O411*'0'!O$17+O422*'0'!O$18</f>
        <v>-1506.75</v>
      </c>
      <c r="P366" s="132">
        <f>P378+P389*'0'!P$16+P400*'0'!P$19+P411*'0'!P$17+P422*'0'!P$18</f>
        <v>-1943.5500000000002</v>
      </c>
      <c r="Q366" s="132">
        <f>Q378+Q389*'0'!Q$16+Q400*'0'!Q$19+Q411*'0'!Q$17+Q422*'0'!Q$18</f>
        <v>-2234.9250000000002</v>
      </c>
      <c r="R366" s="132">
        <f>R378+R389*'0'!R$16+R400*'0'!R$19+R411*'0'!R$17+R422*'0'!R$18</f>
        <v>-2570.0500000000002</v>
      </c>
      <c r="S366" s="132">
        <f>S378+S389*'0'!S$16+S400*'0'!S$19+S411*'0'!S$17+S422*'0'!S$18</f>
        <v>-2955.4</v>
      </c>
      <c r="T366" s="132">
        <f>T378+T389*'0'!T$16+T400*'0'!T$19+T411*'0'!T$17+T422*'0'!T$18</f>
        <v>-3398.5000000000005</v>
      </c>
      <c r="U366" s="132">
        <f>U378+U389*'0'!U$16+U400*'0'!U$19+U411*'0'!U$17+U422*'0'!U$18</f>
        <v>-3908.1000000000004</v>
      </c>
      <c r="V366" s="132">
        <f>V378+V389*'0'!V$16+V400*'0'!V$19+V411*'0'!V$17+V422*'0'!V$18</f>
        <v>-4494.1750000000002</v>
      </c>
      <c r="W366" s="132">
        <f>W378+W389*'0'!W$16+W400*'0'!W$19+W411*'0'!W$17+W422*'0'!W$18</f>
        <v>-5168.1000000000004</v>
      </c>
      <c r="X366" s="132">
        <f>X378+X389*'0'!X$16+X400*'0'!X$19+X411*'0'!X$17+X422*'0'!X$18</f>
        <v>-5943.1750000000002</v>
      </c>
      <c r="Y366" s="132">
        <f>Y378+Y389*'0'!Y$16+Y400*'0'!Y$19+Y411*'0'!Y$17+Y422*'0'!Y$18</f>
        <v>-6834.4500000000007</v>
      </c>
      <c r="Z366" s="132">
        <f>Z378+Z389*'0'!Z$16+Z400*'0'!Z$19+Z411*'0'!Z$17+Z422*'0'!Z$18</f>
        <v>-7859.4250000000002</v>
      </c>
      <c r="AA366" s="132">
        <f>AA378+AA389*'0'!AA$16+AA400*'0'!AA$19+AA411*'0'!AA$17+AA422*'0'!AA$18</f>
        <v>-9038.2250000000004</v>
      </c>
      <c r="AB366" s="132">
        <f>AB378+AB389*'0'!AB$16+AB400*'0'!AB$19+AB411*'0'!AB$17+AB422*'0'!AB$18</f>
        <v>-9910.4250000000011</v>
      </c>
      <c r="AC366" s="132">
        <f>AC378+AC389*'0'!AC$16+AC400*'0'!AC$19+AC411*'0'!AC$17+AC422*'0'!AC$18</f>
        <v>-10405.85</v>
      </c>
      <c r="AD366" s="132">
        <f>AD378+AD389*'0'!AD$16+AD400*'0'!AD$19+AD411*'0'!AD$17+AD422*'0'!AD$18</f>
        <v>-10925.950000000003</v>
      </c>
      <c r="AE366" s="132">
        <f>AE378+AE389*'0'!AE$16+AE400*'0'!AE$19+AE411*'0'!AE$17+AE422*'0'!AE$18</f>
        <v>-11471.950000000003</v>
      </c>
      <c r="AF366" s="132">
        <f>AF378+AF389*'0'!AF$16+AF400*'0'!AF$19+AF411*'0'!AF$17+AF422*'0'!AF$18</f>
        <v>-12045.25</v>
      </c>
      <c r="AG366" s="132">
        <f>AG378+AG389*'0'!AG$16+AG400*'0'!AG$19+AG411*'0'!AG$17+AG422*'0'!AG$18</f>
        <v>-12647.25</v>
      </c>
      <c r="AH366" s="132">
        <f>AH378+AH389*'0'!AH$16+AH400*'0'!AH$19+AH411*'0'!AH$17+AH422*'0'!AH$18</f>
        <v>-13279.35</v>
      </c>
      <c r="AI366" s="132">
        <f>AI378+AI389*'0'!AI$16+AI400*'0'!AI$19+AI411*'0'!AI$17+AI422*'0'!AI$18</f>
        <v>-13943.125000000002</v>
      </c>
      <c r="AJ366" s="132">
        <f>AJ378+AJ389*'0'!AJ$16+AJ400*'0'!AJ$19+AJ411*'0'!AJ$17+AJ422*'0'!AJ$18</f>
        <v>-14640.150000000001</v>
      </c>
      <c r="AK366" s="132">
        <f>AK378+AK389*'0'!AK$16+AK400*'0'!AK$19+AK411*'0'!AK$17+AK422*'0'!AK$18</f>
        <v>-15372.000000000002</v>
      </c>
      <c r="AL366" s="132">
        <f>AL378+AL389*'0'!AL$16+AL400*'0'!AL$19+AL411*'0'!AL$17+AL422*'0'!AL$18</f>
        <v>-16140.425000000001</v>
      </c>
      <c r="AM366" s="132">
        <f>AM378+AM389*'0'!AM$16+AM400*'0'!AM$19+AM411*'0'!AM$17+AM422*'0'!AM$18</f>
        <v>-16947.350000000002</v>
      </c>
      <c r="AN366" s="123"/>
      <c r="AO366" s="83">
        <f>SUM(D366:O366)</f>
        <v>-4480</v>
      </c>
      <c r="AP366" s="83">
        <f>SUM(P366:AA366)</f>
        <v>-56348.075000000004</v>
      </c>
      <c r="AQ366" s="83">
        <f>SUM(AB366:AM366)</f>
        <v>-157729.07500000001</v>
      </c>
      <c r="AR366" s="124"/>
    </row>
    <row r="367" spans="1:46" s="64" customFormat="1" ht="13.2" outlineLevel="1">
      <c r="A367" s="147" t="s">
        <v>215</v>
      </c>
      <c r="B367" s="126" t="s">
        <v>229</v>
      </c>
      <c r="C367" s="82"/>
      <c r="D367" s="132">
        <f>D379+D390*'0'!D$16+D401*'0'!D$19+D412*'0'!D$17+D423*'0'!D$18</f>
        <v>6.3</v>
      </c>
      <c r="E367" s="132">
        <f>E379+E390*'0'!E$16+E401*'0'!E$19+E412*'0'!E$17+E423*'0'!E$18</f>
        <v>15.75</v>
      </c>
      <c r="F367" s="132">
        <f>F379+F390*'0'!F$16+F401*'0'!F$19+F412*'0'!F$17+F423*'0'!F$18</f>
        <v>23.624999999999996</v>
      </c>
      <c r="G367" s="132">
        <f>G379+G390*'0'!G$16+G401*'0'!G$19+G412*'0'!G$17+G423*'0'!G$18</f>
        <v>35.384999999999998</v>
      </c>
      <c r="H367" s="132">
        <f>H379+H390*'0'!H$16+H401*'0'!H$19+H412*'0'!H$17+H423*'0'!H$18</f>
        <v>53.024999999999999</v>
      </c>
      <c r="I367" s="132">
        <f>I379+I390*'0'!I$16+I401*'0'!I$19+I412*'0'!I$17+I423*'0'!I$18</f>
        <v>79.484999999999999</v>
      </c>
      <c r="J367" s="132">
        <f>J379+J390*'0'!J$16+J401*'0'!J$19+J412*'0'!J$17+J423*'0'!J$18</f>
        <v>119.175</v>
      </c>
      <c r="K367" s="132">
        <f>K379+K390*'0'!K$16+K401*'0'!K$19+K412*'0'!K$17+K423*'0'!K$18</f>
        <v>178.71</v>
      </c>
      <c r="L367" s="132">
        <f>L379+L390*'0'!L$16+L401*'0'!L$19+L412*'0'!L$17+L423*'0'!L$18</f>
        <v>267.95999999999998</v>
      </c>
      <c r="M367" s="132">
        <f>M379+M390*'0'!M$16+M401*'0'!M$19+M412*'0'!M$17+M423*'0'!M$18</f>
        <v>401.83500000000004</v>
      </c>
      <c r="N367" s="132">
        <f>N379+N390*'0'!N$16+N401*'0'!N$19+N412*'0'!N$17+N423*'0'!N$18</f>
        <v>602.69999999999993</v>
      </c>
      <c r="O367" s="132">
        <f>O379+O390*'0'!O$16+O401*'0'!O$19+O412*'0'!O$17+O423*'0'!O$18</f>
        <v>904.04999999999984</v>
      </c>
      <c r="P367" s="132">
        <f>P379+P390*'0'!P$16+P401*'0'!P$19+P412*'0'!P$17+P423*'0'!P$18</f>
        <v>1166.1299999999999</v>
      </c>
      <c r="Q367" s="132">
        <f>Q379+Q390*'0'!Q$16+Q401*'0'!Q$19+Q412*'0'!Q$17+Q423*'0'!Q$18</f>
        <v>1340.9549999999999</v>
      </c>
      <c r="R367" s="132">
        <f>R379+R390*'0'!R$16+R401*'0'!R$19+R412*'0'!R$17+R423*'0'!R$18</f>
        <v>1542.0299999999997</v>
      </c>
      <c r="S367" s="132">
        <f>S379+S390*'0'!S$16+S401*'0'!S$19+S412*'0'!S$17+S423*'0'!S$18</f>
        <v>1773.24</v>
      </c>
      <c r="T367" s="132">
        <f>T379+T390*'0'!T$16+T401*'0'!T$19+T412*'0'!T$17+T423*'0'!T$18</f>
        <v>2039.0999999999997</v>
      </c>
      <c r="U367" s="132">
        <f>U379+U390*'0'!U$16+U401*'0'!U$19+U412*'0'!U$17+U423*'0'!U$18</f>
        <v>2344.86</v>
      </c>
      <c r="V367" s="132">
        <f>V379+V390*'0'!V$16+V401*'0'!V$19+V412*'0'!V$17+V423*'0'!V$18</f>
        <v>2696.5050000000001</v>
      </c>
      <c r="W367" s="132">
        <f>W379+W390*'0'!W$16+W401*'0'!W$19+W412*'0'!W$17+W423*'0'!W$18</f>
        <v>3100.86</v>
      </c>
      <c r="X367" s="132">
        <f>X379+X390*'0'!X$16+X401*'0'!X$19+X412*'0'!X$17+X423*'0'!X$18</f>
        <v>3565.9050000000002</v>
      </c>
      <c r="Y367" s="132">
        <f>Y379+Y390*'0'!Y$16+Y401*'0'!Y$19+Y412*'0'!Y$17+Y423*'0'!Y$18</f>
        <v>4100.6699999999992</v>
      </c>
      <c r="Z367" s="132">
        <f>Z379+Z390*'0'!Z$16+Z401*'0'!Z$19+Z412*'0'!Z$17+Z423*'0'!Z$18</f>
        <v>4715.6549999999997</v>
      </c>
      <c r="AA367" s="132">
        <f>AA379+AA390*'0'!AA$16+AA401*'0'!AA$19+AA412*'0'!AA$17+AA423*'0'!AA$18</f>
        <v>5422.9350000000004</v>
      </c>
      <c r="AB367" s="132">
        <f>AB379+AB390*'0'!AB$16+AB401*'0'!AB$19+AB412*'0'!AB$17+AB423*'0'!AB$18</f>
        <v>5946.2550000000001</v>
      </c>
      <c r="AC367" s="132">
        <f>AC379+AC390*'0'!AC$16+AC401*'0'!AC$19+AC412*'0'!AC$17+AC423*'0'!AC$18</f>
        <v>6243.5099999999993</v>
      </c>
      <c r="AD367" s="132">
        <f>AD379+AD390*'0'!AD$16+AD401*'0'!AD$19+AD412*'0'!AD$17+AD423*'0'!AD$18</f>
        <v>6555.57</v>
      </c>
      <c r="AE367" s="132">
        <f>AE379+AE390*'0'!AE$16+AE401*'0'!AE$19+AE412*'0'!AE$17+AE423*'0'!AE$18</f>
        <v>6883.1699999999992</v>
      </c>
      <c r="AF367" s="132">
        <f>AF379+AF390*'0'!AF$16+AF401*'0'!AF$19+AF412*'0'!AF$17+AF423*'0'!AF$18</f>
        <v>7227.1500000000005</v>
      </c>
      <c r="AG367" s="132">
        <f>AG379+AG390*'0'!AG$16+AG401*'0'!AG$19+AG412*'0'!AG$17+AG423*'0'!AG$18</f>
        <v>7588.3500000000013</v>
      </c>
      <c r="AH367" s="132">
        <f>AH379+AH390*'0'!AH$16+AH401*'0'!AH$19+AH412*'0'!AH$17+AH423*'0'!AH$18</f>
        <v>7967.6100000000006</v>
      </c>
      <c r="AI367" s="132">
        <f>AI379+AI390*'0'!AI$16+AI401*'0'!AI$19+AI412*'0'!AI$17+AI423*'0'!AI$18</f>
        <v>8365.8749999999982</v>
      </c>
      <c r="AJ367" s="132">
        <f>AJ379+AJ390*'0'!AJ$16+AJ401*'0'!AJ$19+AJ412*'0'!AJ$17+AJ423*'0'!AJ$18</f>
        <v>8784.0899999999983</v>
      </c>
      <c r="AK367" s="132">
        <f>AK379+AK390*'0'!AK$16+AK401*'0'!AK$19+AK412*'0'!AK$17+AK423*'0'!AK$18</f>
        <v>9223.2000000000007</v>
      </c>
      <c r="AL367" s="132">
        <f>AL379+AL390*'0'!AL$16+AL401*'0'!AL$19+AL412*'0'!AL$17+AL423*'0'!AL$18</f>
        <v>9684.255000000001</v>
      </c>
      <c r="AM367" s="132">
        <f>AM379+AM390*'0'!AM$16+AM401*'0'!AM$19+AM412*'0'!AM$17+AM423*'0'!AM$18</f>
        <v>10168.409999999998</v>
      </c>
      <c r="AN367" s="123"/>
      <c r="AO367" s="83">
        <f>SUM(D367:O367)</f>
        <v>2687.9999999999995</v>
      </c>
      <c r="AP367" s="83">
        <f>SUM(P367:AA367)</f>
        <v>33808.844999999994</v>
      </c>
      <c r="AQ367" s="83">
        <f>SUM(AB367:AM367)</f>
        <v>94637.445000000007</v>
      </c>
      <c r="AR367" s="124"/>
    </row>
    <row r="368" spans="1:46" s="64" customFormat="1" ht="13.2" outlineLevel="1">
      <c r="A368" s="147" t="s">
        <v>201</v>
      </c>
      <c r="B368" s="126" t="s">
        <v>229</v>
      </c>
      <c r="C368" s="82"/>
      <c r="D368" s="132">
        <f>D380+D391*'0'!D$16+D402*'0'!D$19+D413*'0'!D$17+D424*'0'!D$18</f>
        <v>-4.200000000000002</v>
      </c>
      <c r="E368" s="132">
        <f>E380+E391*'0'!E$16+E402*'0'!E$19+E413*'0'!E$17+E424*'0'!E$18</f>
        <v>-10.500000000000004</v>
      </c>
      <c r="F368" s="132">
        <f>F380+F391*'0'!F$16+F402*'0'!F$19+F413*'0'!F$17+F424*'0'!F$18</f>
        <v>-15.750000000000011</v>
      </c>
      <c r="G368" s="132">
        <f>G380+G391*'0'!G$16+G402*'0'!G$19+G413*'0'!G$17+G424*'0'!G$18</f>
        <v>-23.590000000000003</v>
      </c>
      <c r="H368" s="132">
        <f>H380+H391*'0'!H$16+H402*'0'!H$19+H413*'0'!H$17+H424*'0'!H$18</f>
        <v>-35.35</v>
      </c>
      <c r="I368" s="132">
        <f>I380+I391*'0'!I$16+I402*'0'!I$19+I413*'0'!I$17+I424*'0'!I$18</f>
        <v>-52.989999999999995</v>
      </c>
      <c r="J368" s="132">
        <f>J380+J391*'0'!J$16+J402*'0'!J$19+J413*'0'!J$17+J424*'0'!J$18</f>
        <v>-79.45</v>
      </c>
      <c r="K368" s="132">
        <f>K380+K391*'0'!K$16+K402*'0'!K$19+K413*'0'!K$17+K424*'0'!K$18</f>
        <v>-119.14000000000001</v>
      </c>
      <c r="L368" s="132">
        <f>L380+L391*'0'!L$16+L402*'0'!L$19+L413*'0'!L$17+L424*'0'!L$18</f>
        <v>-178.6400000000001</v>
      </c>
      <c r="M368" s="132">
        <f>M380+M391*'0'!M$16+M402*'0'!M$19+M413*'0'!M$17+M424*'0'!M$18</f>
        <v>-267.89</v>
      </c>
      <c r="N368" s="132">
        <f>N380+N391*'0'!N$16+N402*'0'!N$19+N413*'0'!N$17+N424*'0'!N$18</f>
        <v>-401.80000000000018</v>
      </c>
      <c r="O368" s="132">
        <f>O380+O391*'0'!O$16+O402*'0'!O$19+O413*'0'!O$17+O424*'0'!O$18</f>
        <v>-602.70000000000016</v>
      </c>
      <c r="P368" s="132">
        <f>P380+P391*'0'!P$16+P402*'0'!P$19+P413*'0'!P$17+P424*'0'!P$18</f>
        <v>-777.4200000000003</v>
      </c>
      <c r="Q368" s="132">
        <f>Q380+Q391*'0'!Q$16+Q402*'0'!Q$19+Q413*'0'!Q$17+Q424*'0'!Q$18</f>
        <v>-893.97000000000025</v>
      </c>
      <c r="R368" s="132">
        <f>R380+R391*'0'!R$16+R402*'0'!R$19+R413*'0'!R$17+R424*'0'!R$18</f>
        <v>-1028.0200000000004</v>
      </c>
      <c r="S368" s="132">
        <f>S380+S391*'0'!S$16+S402*'0'!S$19+S413*'0'!S$17+S424*'0'!S$18</f>
        <v>-1182.1600000000001</v>
      </c>
      <c r="T368" s="132">
        <f>T380+T391*'0'!T$16+T402*'0'!T$19+T413*'0'!T$17+T424*'0'!T$18</f>
        <v>-1359.4000000000008</v>
      </c>
      <c r="U368" s="132">
        <f>U380+U391*'0'!U$16+U402*'0'!U$19+U413*'0'!U$17+U424*'0'!U$18</f>
        <v>-1563.2400000000002</v>
      </c>
      <c r="V368" s="132">
        <f>V380+V391*'0'!V$16+V402*'0'!V$19+V413*'0'!V$17+V424*'0'!V$18</f>
        <v>-1797.67</v>
      </c>
      <c r="W368" s="132">
        <f>W380+W391*'0'!W$16+W402*'0'!W$19+W413*'0'!W$17+W424*'0'!W$18</f>
        <v>-2067.2400000000002</v>
      </c>
      <c r="X368" s="132">
        <f>X380+X391*'0'!X$16+X402*'0'!X$19+X413*'0'!X$17+X424*'0'!X$18</f>
        <v>-2377.27</v>
      </c>
      <c r="Y368" s="132">
        <f>Y380+Y391*'0'!Y$16+Y402*'0'!Y$19+Y413*'0'!Y$17+Y424*'0'!Y$18</f>
        <v>-2733.7800000000016</v>
      </c>
      <c r="Z368" s="132">
        <f>Z380+Z391*'0'!Z$16+Z402*'0'!Z$19+Z413*'0'!Z$17+Z424*'0'!Z$18</f>
        <v>-3143.7700000000004</v>
      </c>
      <c r="AA368" s="132">
        <f>AA380+AA391*'0'!AA$16+AA402*'0'!AA$19+AA413*'0'!AA$17+AA424*'0'!AA$18</f>
        <v>-3615.29</v>
      </c>
      <c r="AB368" s="132">
        <f>AB380+AB391*'0'!AB$16+AB402*'0'!AB$19+AB413*'0'!AB$17+AB424*'0'!AB$18</f>
        <v>-3964.170000000001</v>
      </c>
      <c r="AC368" s="132">
        <f>AC380+AC391*'0'!AC$16+AC402*'0'!AC$19+AC413*'0'!AC$17+AC424*'0'!AC$18</f>
        <v>-4162.3400000000011</v>
      </c>
      <c r="AD368" s="132">
        <f>AD380+AD391*'0'!AD$16+AD402*'0'!AD$19+AD413*'0'!AD$17+AD424*'0'!AD$18</f>
        <v>-4370.3800000000028</v>
      </c>
      <c r="AE368" s="132">
        <f>AE380+AE391*'0'!AE$16+AE402*'0'!AE$19+AE413*'0'!AE$17+AE424*'0'!AE$18</f>
        <v>-4588.7800000000034</v>
      </c>
      <c r="AF368" s="132">
        <f>AF380+AF391*'0'!AF$16+AF402*'0'!AF$19+AF413*'0'!AF$17+AF424*'0'!AF$18</f>
        <v>-4818.0999999999995</v>
      </c>
      <c r="AG368" s="132">
        <f>AG380+AG391*'0'!AG$16+AG402*'0'!AG$19+AG413*'0'!AG$17+AG424*'0'!AG$18</f>
        <v>-5058.8999999999987</v>
      </c>
      <c r="AH368" s="132">
        <f>AH380+AH391*'0'!AH$16+AH402*'0'!AH$19+AH413*'0'!AH$17+AH424*'0'!AH$18</f>
        <v>-5311.74</v>
      </c>
      <c r="AI368" s="132">
        <f>AI380+AI391*'0'!AI$16+AI402*'0'!AI$19+AI413*'0'!AI$17+AI424*'0'!AI$18</f>
        <v>-5577.2500000000036</v>
      </c>
      <c r="AJ368" s="132">
        <f>AJ380+AJ391*'0'!AJ$16+AJ402*'0'!AJ$19+AJ413*'0'!AJ$17+AJ424*'0'!AJ$18</f>
        <v>-5856.0600000000031</v>
      </c>
      <c r="AK368" s="132">
        <f>AK380+AK391*'0'!AK$16+AK402*'0'!AK$19+AK413*'0'!AK$17+AK424*'0'!AK$18</f>
        <v>-6148.8000000000011</v>
      </c>
      <c r="AL368" s="132">
        <f>AL380+AL391*'0'!AL$16+AL402*'0'!AL$19+AL413*'0'!AL$17+AL424*'0'!AL$18</f>
        <v>-6456.17</v>
      </c>
      <c r="AM368" s="132">
        <f>AM380+AM391*'0'!AM$16+AM402*'0'!AM$19+AM413*'0'!AM$17+AM424*'0'!AM$18</f>
        <v>-6778.9400000000041</v>
      </c>
      <c r="AN368" s="123"/>
      <c r="AO368" s="83">
        <f t="shared" ref="AO368:AO369" si="1288">SUM(D368:O368)</f>
        <v>-1792.0000000000005</v>
      </c>
      <c r="AP368" s="83">
        <f t="shared" ref="AP368:AP369" si="1289">SUM(P368:AA368)</f>
        <v>-22539.230000000003</v>
      </c>
      <c r="AQ368" s="83">
        <f>SUM(AB368:AM368)</f>
        <v>-63091.630000000012</v>
      </c>
      <c r="AR368" s="124"/>
    </row>
    <row r="369" spans="1:44" s="64" customFormat="1" ht="13.2" outlineLevel="1">
      <c r="A369" s="147" t="s">
        <v>177</v>
      </c>
      <c r="B369" s="126" t="s">
        <v>229</v>
      </c>
      <c r="C369" s="82"/>
      <c r="D369" s="132">
        <f>-'OPEX+CAPEX'!I269</f>
        <v>0</v>
      </c>
      <c r="E369" s="132">
        <f>-'OPEX+CAPEX'!J269</f>
        <v>0</v>
      </c>
      <c r="F369" s="132">
        <f>-'OPEX+CAPEX'!K269</f>
        <v>0</v>
      </c>
      <c r="G369" s="132">
        <f>-'OPEX+CAPEX'!L269</f>
        <v>0</v>
      </c>
      <c r="H369" s="132">
        <f>-'OPEX+CAPEX'!M269</f>
        <v>0</v>
      </c>
      <c r="I369" s="132">
        <f>-'OPEX+CAPEX'!N269</f>
        <v>0</v>
      </c>
      <c r="J369" s="132">
        <f>-'OPEX+CAPEX'!O269</f>
        <v>0</v>
      </c>
      <c r="K369" s="132">
        <f>-'OPEX+CAPEX'!P269</f>
        <v>0</v>
      </c>
      <c r="L369" s="132">
        <f>-'OPEX+CAPEX'!Q269</f>
        <v>0</v>
      </c>
      <c r="M369" s="132">
        <f>-'OPEX+CAPEX'!R269</f>
        <v>0</v>
      </c>
      <c r="N369" s="132">
        <f>-'OPEX+CAPEX'!S269</f>
        <v>0</v>
      </c>
      <c r="O369" s="132">
        <f>-'OPEX+CAPEX'!T269</f>
        <v>0</v>
      </c>
      <c r="P369" s="132">
        <f>-'OPEX+CAPEX'!U269</f>
        <v>0</v>
      </c>
      <c r="Q369" s="132">
        <f>-'OPEX+CAPEX'!V269</f>
        <v>0</v>
      </c>
      <c r="R369" s="132">
        <f>-'OPEX+CAPEX'!W269</f>
        <v>0</v>
      </c>
      <c r="S369" s="132">
        <f>-'OPEX+CAPEX'!X269</f>
        <v>0</v>
      </c>
      <c r="T369" s="132">
        <f>-'OPEX+CAPEX'!Y269</f>
        <v>0</v>
      </c>
      <c r="U369" s="132">
        <f>-'OPEX+CAPEX'!Z269</f>
        <v>0</v>
      </c>
      <c r="V369" s="132">
        <f>-'OPEX+CAPEX'!AA269</f>
        <v>0</v>
      </c>
      <c r="W369" s="132">
        <f>-'OPEX+CAPEX'!AB269</f>
        <v>0</v>
      </c>
      <c r="X369" s="132">
        <f>-'OPEX+CAPEX'!AC269</f>
        <v>0</v>
      </c>
      <c r="Y369" s="132">
        <f>-'OPEX+CAPEX'!AD269</f>
        <v>0</v>
      </c>
      <c r="Z369" s="132">
        <f>-'OPEX+CAPEX'!AE269</f>
        <v>0</v>
      </c>
      <c r="AA369" s="132">
        <f>-'OPEX+CAPEX'!AF269</f>
        <v>0</v>
      </c>
      <c r="AB369" s="132">
        <f>-'OPEX+CAPEX'!AG269</f>
        <v>0</v>
      </c>
      <c r="AC369" s="132">
        <f>-'OPEX+CAPEX'!AH269</f>
        <v>0</v>
      </c>
      <c r="AD369" s="132">
        <f>-'OPEX+CAPEX'!AI269</f>
        <v>0</v>
      </c>
      <c r="AE369" s="132">
        <f>-'OPEX+CAPEX'!AJ269</f>
        <v>0</v>
      </c>
      <c r="AF369" s="132">
        <f>-'OPEX+CAPEX'!AK269</f>
        <v>0</v>
      </c>
      <c r="AG369" s="132">
        <f>-'OPEX+CAPEX'!AL269</f>
        <v>0</v>
      </c>
      <c r="AH369" s="132">
        <f>-'OPEX+CAPEX'!AM269</f>
        <v>0</v>
      </c>
      <c r="AI369" s="132">
        <f>-'OPEX+CAPEX'!AN269</f>
        <v>0</v>
      </c>
      <c r="AJ369" s="132">
        <f>-'OPEX+CAPEX'!AO269</f>
        <v>0</v>
      </c>
      <c r="AK369" s="132">
        <f>-'OPEX+CAPEX'!AP269</f>
        <v>0</v>
      </c>
      <c r="AL369" s="132">
        <f>-'OPEX+CAPEX'!AQ269</f>
        <v>0</v>
      </c>
      <c r="AM369" s="132">
        <f>-'OPEX+CAPEX'!AR269</f>
        <v>0</v>
      </c>
      <c r="AN369" s="123"/>
      <c r="AO369" s="83">
        <f t="shared" si="1288"/>
        <v>0</v>
      </c>
      <c r="AP369" s="83">
        <f t="shared" si="1289"/>
        <v>0</v>
      </c>
      <c r="AQ369" s="83">
        <f t="shared" ref="AQ369" si="1290">SUM(AB369:AM369)</f>
        <v>0</v>
      </c>
      <c r="AR369" s="124"/>
    </row>
    <row r="370" spans="1:44" outlineLevel="1">
      <c r="A370" s="145" t="s">
        <v>190</v>
      </c>
    </row>
    <row r="371" spans="1:44" s="64" customFormat="1" ht="13.2" outlineLevel="1">
      <c r="A371" s="147" t="s">
        <v>225</v>
      </c>
      <c r="B371" s="122" t="s">
        <v>158</v>
      </c>
      <c r="C371" s="125"/>
      <c r="D371" s="89">
        <v>60</v>
      </c>
      <c r="E371" s="89">
        <f>D371+E373</f>
        <v>90</v>
      </c>
      <c r="F371" s="89">
        <f t="shared" ref="F371:AM371" si="1291">E371+F373</f>
        <v>135</v>
      </c>
      <c r="G371" s="89">
        <f t="shared" si="1291"/>
        <v>202</v>
      </c>
      <c r="H371" s="89">
        <f t="shared" si="1291"/>
        <v>303</v>
      </c>
      <c r="I371" s="89">
        <f t="shared" si="1291"/>
        <v>454</v>
      </c>
      <c r="J371" s="89">
        <f t="shared" si="1291"/>
        <v>681</v>
      </c>
      <c r="K371" s="89">
        <f t="shared" si="1291"/>
        <v>1021</v>
      </c>
      <c r="L371" s="89">
        <f t="shared" si="1291"/>
        <v>1531</v>
      </c>
      <c r="M371" s="89">
        <f t="shared" si="1291"/>
        <v>2296</v>
      </c>
      <c r="N371" s="89">
        <f t="shared" si="1291"/>
        <v>3444</v>
      </c>
      <c r="O371" s="89">
        <f>N371+O373</f>
        <v>5166</v>
      </c>
      <c r="P371" s="89">
        <f t="shared" si="1291"/>
        <v>5940</v>
      </c>
      <c r="Q371" s="89">
        <f t="shared" si="1291"/>
        <v>6831</v>
      </c>
      <c r="R371" s="89">
        <f t="shared" si="1291"/>
        <v>7855</v>
      </c>
      <c r="S371" s="89">
        <f t="shared" si="1291"/>
        <v>9033</v>
      </c>
      <c r="T371" s="89">
        <f t="shared" si="1291"/>
        <v>10387</v>
      </c>
      <c r="U371" s="89">
        <f t="shared" si="1291"/>
        <v>11945</v>
      </c>
      <c r="V371" s="89">
        <f t="shared" si="1291"/>
        <v>13736</v>
      </c>
      <c r="W371" s="89">
        <f t="shared" si="1291"/>
        <v>15796</v>
      </c>
      <c r="X371" s="89">
        <f t="shared" si="1291"/>
        <v>18165</v>
      </c>
      <c r="Y371" s="89">
        <f t="shared" si="1291"/>
        <v>20889</v>
      </c>
      <c r="Z371" s="89">
        <f t="shared" si="1291"/>
        <v>24022</v>
      </c>
      <c r="AA371" s="89">
        <f t="shared" si="1291"/>
        <v>27625</v>
      </c>
      <c r="AB371" s="89">
        <f t="shared" si="1291"/>
        <v>29006</v>
      </c>
      <c r="AC371" s="89">
        <f t="shared" si="1291"/>
        <v>30456</v>
      </c>
      <c r="AD371" s="89">
        <f t="shared" si="1291"/>
        <v>31978</v>
      </c>
      <c r="AE371" s="89">
        <f t="shared" si="1291"/>
        <v>33576</v>
      </c>
      <c r="AF371" s="89">
        <f t="shared" si="1291"/>
        <v>35254</v>
      </c>
      <c r="AG371" s="89">
        <f t="shared" si="1291"/>
        <v>37016</v>
      </c>
      <c r="AH371" s="89">
        <f t="shared" si="1291"/>
        <v>38866</v>
      </c>
      <c r="AI371" s="89">
        <f t="shared" si="1291"/>
        <v>40809</v>
      </c>
      <c r="AJ371" s="89">
        <f t="shared" si="1291"/>
        <v>42849</v>
      </c>
      <c r="AK371" s="89">
        <f t="shared" si="1291"/>
        <v>44991</v>
      </c>
      <c r="AL371" s="89">
        <f t="shared" si="1291"/>
        <v>47240</v>
      </c>
      <c r="AM371" s="89">
        <f t="shared" si="1291"/>
        <v>49602</v>
      </c>
      <c r="AN371" s="123"/>
      <c r="AO371" s="83">
        <f>O371</f>
        <v>5166</v>
      </c>
      <c r="AP371" s="83">
        <f>AA371</f>
        <v>27625</v>
      </c>
      <c r="AQ371" s="83">
        <f>AM371</f>
        <v>49602</v>
      </c>
    </row>
    <row r="372" spans="1:44" s="64" customFormat="1" ht="13.2" outlineLevel="1">
      <c r="A372" s="147" t="s">
        <v>222</v>
      </c>
      <c r="B372" s="122" t="s">
        <v>158</v>
      </c>
      <c r="C372" s="82"/>
      <c r="D372" s="133">
        <v>0.01</v>
      </c>
      <c r="E372" s="133">
        <v>0.5</v>
      </c>
      <c r="F372" s="133">
        <v>0.5</v>
      </c>
      <c r="G372" s="133">
        <v>0.5</v>
      </c>
      <c r="H372" s="133">
        <v>0.5</v>
      </c>
      <c r="I372" s="133">
        <v>0.5</v>
      </c>
      <c r="J372" s="133">
        <v>0.5</v>
      </c>
      <c r="K372" s="133">
        <v>0.5</v>
      </c>
      <c r="L372" s="133">
        <v>0.5</v>
      </c>
      <c r="M372" s="133">
        <v>0.5</v>
      </c>
      <c r="N372" s="133">
        <v>0.5</v>
      </c>
      <c r="O372" s="133">
        <v>0.5</v>
      </c>
      <c r="P372" s="133">
        <v>0.15</v>
      </c>
      <c r="Q372" s="133">
        <v>0.15</v>
      </c>
      <c r="R372" s="133">
        <v>0.15</v>
      </c>
      <c r="S372" s="133">
        <v>0.15</v>
      </c>
      <c r="T372" s="133">
        <v>0.15</v>
      </c>
      <c r="U372" s="133">
        <v>0.15</v>
      </c>
      <c r="V372" s="133">
        <v>0.15</v>
      </c>
      <c r="W372" s="133">
        <v>0.15</v>
      </c>
      <c r="X372" s="133">
        <v>0.15</v>
      </c>
      <c r="Y372" s="133">
        <v>0.15</v>
      </c>
      <c r="Z372" s="133">
        <v>0.15</v>
      </c>
      <c r="AA372" s="133">
        <v>0.15</v>
      </c>
      <c r="AB372" s="133">
        <v>0.05</v>
      </c>
      <c r="AC372" s="133">
        <v>0.05</v>
      </c>
      <c r="AD372" s="133">
        <v>0.05</v>
      </c>
      <c r="AE372" s="133">
        <v>0.05</v>
      </c>
      <c r="AF372" s="133">
        <v>0.05</v>
      </c>
      <c r="AG372" s="133">
        <v>0.05</v>
      </c>
      <c r="AH372" s="133">
        <v>0.05</v>
      </c>
      <c r="AI372" s="133">
        <v>0.05</v>
      </c>
      <c r="AJ372" s="133">
        <v>0.05</v>
      </c>
      <c r="AK372" s="133">
        <v>0.05</v>
      </c>
      <c r="AL372" s="133">
        <v>0.05</v>
      </c>
      <c r="AM372" s="133">
        <v>0.05</v>
      </c>
      <c r="AN372" s="123"/>
      <c r="AO372" s="83">
        <f>O372</f>
        <v>0.5</v>
      </c>
      <c r="AP372" s="83">
        <f>AA372</f>
        <v>0.15</v>
      </c>
      <c r="AQ372" s="83">
        <f>AM372</f>
        <v>0.05</v>
      </c>
    </row>
    <row r="373" spans="1:44" s="64" customFormat="1" ht="13.2" outlineLevel="1">
      <c r="A373" s="147" t="s">
        <v>223</v>
      </c>
      <c r="B373" s="122" t="s">
        <v>158</v>
      </c>
      <c r="C373" s="82"/>
      <c r="D373" s="89">
        <f>INT(C371*D372)</f>
        <v>0</v>
      </c>
      <c r="E373" s="89">
        <f>INT(D371*E372)</f>
        <v>30</v>
      </c>
      <c r="F373" s="89">
        <f t="shared" ref="F373:AM373" si="1292">INT(E371*F372)</f>
        <v>45</v>
      </c>
      <c r="G373" s="89">
        <f t="shared" si="1292"/>
        <v>67</v>
      </c>
      <c r="H373" s="89">
        <f t="shared" si="1292"/>
        <v>101</v>
      </c>
      <c r="I373" s="89">
        <f t="shared" si="1292"/>
        <v>151</v>
      </c>
      <c r="J373" s="89">
        <f t="shared" si="1292"/>
        <v>227</v>
      </c>
      <c r="K373" s="89">
        <f t="shared" si="1292"/>
        <v>340</v>
      </c>
      <c r="L373" s="89">
        <f t="shared" si="1292"/>
        <v>510</v>
      </c>
      <c r="M373" s="89">
        <f t="shared" si="1292"/>
        <v>765</v>
      </c>
      <c r="N373" s="89">
        <f>INT(M371*N372)</f>
        <v>1148</v>
      </c>
      <c r="O373" s="89">
        <f>INT(N371*O372)</f>
        <v>1722</v>
      </c>
      <c r="P373" s="89">
        <f t="shared" si="1292"/>
        <v>774</v>
      </c>
      <c r="Q373" s="89">
        <f t="shared" si="1292"/>
        <v>891</v>
      </c>
      <c r="R373" s="89">
        <f t="shared" si="1292"/>
        <v>1024</v>
      </c>
      <c r="S373" s="89">
        <f t="shared" si="1292"/>
        <v>1178</v>
      </c>
      <c r="T373" s="89">
        <f t="shared" si="1292"/>
        <v>1354</v>
      </c>
      <c r="U373" s="89">
        <f t="shared" si="1292"/>
        <v>1558</v>
      </c>
      <c r="V373" s="89">
        <f t="shared" si="1292"/>
        <v>1791</v>
      </c>
      <c r="W373" s="89">
        <f t="shared" si="1292"/>
        <v>2060</v>
      </c>
      <c r="X373" s="89">
        <f t="shared" si="1292"/>
        <v>2369</v>
      </c>
      <c r="Y373" s="89">
        <f t="shared" si="1292"/>
        <v>2724</v>
      </c>
      <c r="Z373" s="89">
        <f t="shared" si="1292"/>
        <v>3133</v>
      </c>
      <c r="AA373" s="89">
        <f t="shared" si="1292"/>
        <v>3603</v>
      </c>
      <c r="AB373" s="89">
        <f t="shared" si="1292"/>
        <v>1381</v>
      </c>
      <c r="AC373" s="89">
        <f t="shared" si="1292"/>
        <v>1450</v>
      </c>
      <c r="AD373" s="89">
        <f t="shared" si="1292"/>
        <v>1522</v>
      </c>
      <c r="AE373" s="89">
        <f t="shared" si="1292"/>
        <v>1598</v>
      </c>
      <c r="AF373" s="89">
        <f t="shared" si="1292"/>
        <v>1678</v>
      </c>
      <c r="AG373" s="89">
        <f t="shared" si="1292"/>
        <v>1762</v>
      </c>
      <c r="AH373" s="89">
        <f t="shared" si="1292"/>
        <v>1850</v>
      </c>
      <c r="AI373" s="89">
        <f t="shared" si="1292"/>
        <v>1943</v>
      </c>
      <c r="AJ373" s="89">
        <f t="shared" si="1292"/>
        <v>2040</v>
      </c>
      <c r="AK373" s="89">
        <f t="shared" si="1292"/>
        <v>2142</v>
      </c>
      <c r="AL373" s="89">
        <f t="shared" si="1292"/>
        <v>2249</v>
      </c>
      <c r="AM373" s="89">
        <f t="shared" si="1292"/>
        <v>2362</v>
      </c>
      <c r="AN373" s="123"/>
      <c r="AO373" s="83">
        <f>SUM(D373:O373)</f>
        <v>5106</v>
      </c>
      <c r="AP373" s="83">
        <f>SUM(P373:AA373)</f>
        <v>22459</v>
      </c>
      <c r="AQ373" s="83">
        <f>SUM(AB373:AM373)</f>
        <v>21977</v>
      </c>
    </row>
    <row r="374" spans="1:44" s="64" customFormat="1" ht="13.2" outlineLevel="1">
      <c r="A374" s="147" t="s">
        <v>224</v>
      </c>
      <c r="B374" s="126" t="s">
        <v>161</v>
      </c>
      <c r="C374" s="82"/>
      <c r="D374" s="125">
        <v>30</v>
      </c>
      <c r="E374" s="125">
        <v>30</v>
      </c>
      <c r="F374" s="125">
        <v>30</v>
      </c>
      <c r="G374" s="125">
        <v>30</v>
      </c>
      <c r="H374" s="125">
        <v>30</v>
      </c>
      <c r="I374" s="125">
        <v>30</v>
      </c>
      <c r="J374" s="125">
        <v>30</v>
      </c>
      <c r="K374" s="125">
        <v>30</v>
      </c>
      <c r="L374" s="125">
        <v>30</v>
      </c>
      <c r="M374" s="125">
        <v>30</v>
      </c>
      <c r="N374" s="125">
        <v>30</v>
      </c>
      <c r="O374" s="125">
        <v>30</v>
      </c>
      <c r="P374" s="125">
        <v>30</v>
      </c>
      <c r="Q374" s="125">
        <v>30</v>
      </c>
      <c r="R374" s="125">
        <v>30</v>
      </c>
      <c r="S374" s="125">
        <v>30</v>
      </c>
      <c r="T374" s="125">
        <v>30</v>
      </c>
      <c r="U374" s="125">
        <v>30</v>
      </c>
      <c r="V374" s="125">
        <v>30</v>
      </c>
      <c r="W374" s="125">
        <v>30</v>
      </c>
      <c r="X374" s="125">
        <v>30</v>
      </c>
      <c r="Y374" s="125">
        <v>30</v>
      </c>
      <c r="Z374" s="125">
        <v>30</v>
      </c>
      <c r="AA374" s="125">
        <v>30</v>
      </c>
      <c r="AB374" s="125">
        <v>30</v>
      </c>
      <c r="AC374" s="125">
        <v>30</v>
      </c>
      <c r="AD374" s="125">
        <v>30</v>
      </c>
      <c r="AE374" s="125">
        <v>30</v>
      </c>
      <c r="AF374" s="125">
        <v>30</v>
      </c>
      <c r="AG374" s="125">
        <v>30</v>
      </c>
      <c r="AH374" s="125">
        <v>30</v>
      </c>
      <c r="AI374" s="125">
        <v>30</v>
      </c>
      <c r="AJ374" s="125">
        <v>30</v>
      </c>
      <c r="AK374" s="125">
        <v>30</v>
      </c>
      <c r="AL374" s="125">
        <v>30</v>
      </c>
      <c r="AM374" s="125">
        <v>30</v>
      </c>
      <c r="AN374" s="123"/>
      <c r="AO374" s="83">
        <f>AVERAGE(D374:O374)</f>
        <v>30</v>
      </c>
      <c r="AP374" s="83">
        <f>AVERAGE(P374:AA374)</f>
        <v>30</v>
      </c>
      <c r="AQ374" s="83">
        <f>AVERAGE(AB374:AM374)</f>
        <v>30</v>
      </c>
    </row>
    <row r="375" spans="1:44" s="86" customFormat="1" ht="13.2" outlineLevel="1">
      <c r="A375" s="147" t="s">
        <v>213</v>
      </c>
      <c r="B375" s="126" t="s">
        <v>161</v>
      </c>
      <c r="C375" s="125"/>
      <c r="D375" s="132">
        <f>D371*D374</f>
        <v>1800</v>
      </c>
      <c r="E375" s="132">
        <f t="shared" ref="E375:AM375" si="1293">E371*E374</f>
        <v>2700</v>
      </c>
      <c r="F375" s="132">
        <f t="shared" si="1293"/>
        <v>4050</v>
      </c>
      <c r="G375" s="132">
        <f t="shared" si="1293"/>
        <v>6060</v>
      </c>
      <c r="H375" s="132">
        <f t="shared" si="1293"/>
        <v>9090</v>
      </c>
      <c r="I375" s="132">
        <f t="shared" si="1293"/>
        <v>13620</v>
      </c>
      <c r="J375" s="132">
        <f t="shared" si="1293"/>
        <v>20430</v>
      </c>
      <c r="K375" s="132">
        <f t="shared" si="1293"/>
        <v>30630</v>
      </c>
      <c r="L375" s="132">
        <f t="shared" si="1293"/>
        <v>45930</v>
      </c>
      <c r="M375" s="132">
        <f t="shared" si="1293"/>
        <v>68880</v>
      </c>
      <c r="N375" s="132">
        <f t="shared" si="1293"/>
        <v>103320</v>
      </c>
      <c r="O375" s="132">
        <f>O371*O374</f>
        <v>154980</v>
      </c>
      <c r="P375" s="132">
        <f t="shared" si="1293"/>
        <v>178200</v>
      </c>
      <c r="Q375" s="132">
        <f t="shared" si="1293"/>
        <v>204930</v>
      </c>
      <c r="R375" s="132">
        <f t="shared" si="1293"/>
        <v>235650</v>
      </c>
      <c r="S375" s="132">
        <f t="shared" si="1293"/>
        <v>270990</v>
      </c>
      <c r="T375" s="132">
        <f t="shared" si="1293"/>
        <v>311610</v>
      </c>
      <c r="U375" s="132">
        <f t="shared" si="1293"/>
        <v>358350</v>
      </c>
      <c r="V375" s="132">
        <f t="shared" si="1293"/>
        <v>412080</v>
      </c>
      <c r="W375" s="132">
        <f t="shared" si="1293"/>
        <v>473880</v>
      </c>
      <c r="X375" s="132">
        <f t="shared" si="1293"/>
        <v>544950</v>
      </c>
      <c r="Y375" s="132">
        <f t="shared" si="1293"/>
        <v>626670</v>
      </c>
      <c r="Z375" s="132">
        <f t="shared" si="1293"/>
        <v>720660</v>
      </c>
      <c r="AA375" s="132">
        <f t="shared" si="1293"/>
        <v>828750</v>
      </c>
      <c r="AB375" s="132">
        <f t="shared" si="1293"/>
        <v>870180</v>
      </c>
      <c r="AC375" s="132">
        <f t="shared" si="1293"/>
        <v>913680</v>
      </c>
      <c r="AD375" s="132">
        <f t="shared" si="1293"/>
        <v>959340</v>
      </c>
      <c r="AE375" s="132">
        <f t="shared" si="1293"/>
        <v>1007280</v>
      </c>
      <c r="AF375" s="132">
        <f t="shared" si="1293"/>
        <v>1057620</v>
      </c>
      <c r="AG375" s="132">
        <f t="shared" si="1293"/>
        <v>1110480</v>
      </c>
      <c r="AH375" s="132">
        <f t="shared" si="1293"/>
        <v>1165980</v>
      </c>
      <c r="AI375" s="132">
        <f t="shared" si="1293"/>
        <v>1224270</v>
      </c>
      <c r="AJ375" s="132">
        <f t="shared" si="1293"/>
        <v>1285470</v>
      </c>
      <c r="AK375" s="132">
        <f t="shared" si="1293"/>
        <v>1349730</v>
      </c>
      <c r="AL375" s="132">
        <f t="shared" si="1293"/>
        <v>1417200</v>
      </c>
      <c r="AM375" s="132">
        <f t="shared" si="1293"/>
        <v>1488060</v>
      </c>
      <c r="AN375" s="84"/>
      <c r="AO375" s="83">
        <f>O375</f>
        <v>154980</v>
      </c>
      <c r="AP375" s="83">
        <f>AA375</f>
        <v>828750</v>
      </c>
      <c r="AQ375" s="83">
        <f>AM375</f>
        <v>1488060</v>
      </c>
    </row>
    <row r="376" spans="1:44" s="64" customFormat="1" ht="13.2" outlineLevel="1">
      <c r="A376" s="147" t="s">
        <v>170</v>
      </c>
      <c r="B376" s="126" t="s">
        <v>168</v>
      </c>
      <c r="C376" s="82"/>
      <c r="D376" s="133">
        <v>0.14000000000000001</v>
      </c>
      <c r="E376" s="133">
        <v>0.14000000000000001</v>
      </c>
      <c r="F376" s="133">
        <v>0.14000000000000001</v>
      </c>
      <c r="G376" s="133">
        <v>0.14000000000000001</v>
      </c>
      <c r="H376" s="133">
        <v>0.14000000000000001</v>
      </c>
      <c r="I376" s="133">
        <v>0.14000000000000001</v>
      </c>
      <c r="J376" s="133">
        <v>0.14000000000000001</v>
      </c>
      <c r="K376" s="133">
        <v>0.14000000000000001</v>
      </c>
      <c r="L376" s="133">
        <v>0.14000000000000001</v>
      </c>
      <c r="M376" s="133">
        <v>0.14000000000000001</v>
      </c>
      <c r="N376" s="133">
        <v>0.14000000000000001</v>
      </c>
      <c r="O376" s="133">
        <v>0.14000000000000001</v>
      </c>
      <c r="P376" s="133">
        <v>0.14000000000000001</v>
      </c>
      <c r="Q376" s="133">
        <v>0.14000000000000001</v>
      </c>
      <c r="R376" s="133">
        <v>0.14000000000000001</v>
      </c>
      <c r="S376" s="133">
        <v>0.14000000000000001</v>
      </c>
      <c r="T376" s="133">
        <v>0.14000000000000001</v>
      </c>
      <c r="U376" s="133">
        <v>0.14000000000000001</v>
      </c>
      <c r="V376" s="133">
        <v>0.14000000000000001</v>
      </c>
      <c r="W376" s="133">
        <v>0.14000000000000001</v>
      </c>
      <c r="X376" s="133">
        <v>0.14000000000000001</v>
      </c>
      <c r="Y376" s="133">
        <v>0.14000000000000001</v>
      </c>
      <c r="Z376" s="133">
        <v>0.14000000000000001</v>
      </c>
      <c r="AA376" s="133">
        <v>0.14000000000000001</v>
      </c>
      <c r="AB376" s="133">
        <v>0.14000000000000001</v>
      </c>
      <c r="AC376" s="133">
        <v>0.14000000000000001</v>
      </c>
      <c r="AD376" s="133">
        <v>0.14000000000000001</v>
      </c>
      <c r="AE376" s="133">
        <v>0.14000000000000001</v>
      </c>
      <c r="AF376" s="133">
        <v>0.14000000000000001</v>
      </c>
      <c r="AG376" s="133">
        <v>0.14000000000000001</v>
      </c>
      <c r="AH376" s="133">
        <v>0.14000000000000001</v>
      </c>
      <c r="AI376" s="133">
        <v>0.14000000000000001</v>
      </c>
      <c r="AJ376" s="133">
        <v>0.14000000000000001</v>
      </c>
      <c r="AK376" s="133">
        <v>0.14000000000000001</v>
      </c>
      <c r="AL376" s="133">
        <v>0.14000000000000001</v>
      </c>
      <c r="AM376" s="133">
        <v>0.14000000000000001</v>
      </c>
      <c r="AN376" s="123"/>
      <c r="AO376" s="135">
        <f>AVERAGE(D376:O376)</f>
        <v>0.14000000000000004</v>
      </c>
      <c r="AP376" s="135">
        <f>AVERAGE(P376:AA376)</f>
        <v>0.14000000000000004</v>
      </c>
      <c r="AQ376" s="135">
        <f>AVERAGE(AB376:AM376)</f>
        <v>0.14000000000000004</v>
      </c>
    </row>
    <row r="377" spans="1:44" s="64" customFormat="1" ht="13.2" outlineLevel="1">
      <c r="A377" s="147" t="s">
        <v>171</v>
      </c>
      <c r="B377" s="126" t="s">
        <v>168</v>
      </c>
      <c r="C377" s="82"/>
      <c r="D377" s="133">
        <f>(4%*60%*D375+15%*40%*D375)/D375</f>
        <v>8.3999999999999991E-2</v>
      </c>
      <c r="E377" s="133">
        <f t="shared" ref="E377:AM377" si="1294">(4%*60%*E375+15%*40%*E375)/E375</f>
        <v>8.4000000000000005E-2</v>
      </c>
      <c r="F377" s="133">
        <f t="shared" si="1294"/>
        <v>8.3999999999999991E-2</v>
      </c>
      <c r="G377" s="133">
        <f t="shared" si="1294"/>
        <v>8.3999999999999991E-2</v>
      </c>
      <c r="H377" s="133">
        <f t="shared" si="1294"/>
        <v>8.3999999999999991E-2</v>
      </c>
      <c r="I377" s="133">
        <f t="shared" si="1294"/>
        <v>8.3999999999999991E-2</v>
      </c>
      <c r="J377" s="133">
        <f t="shared" si="1294"/>
        <v>8.3999999999999991E-2</v>
      </c>
      <c r="K377" s="133">
        <f t="shared" si="1294"/>
        <v>8.4000000000000005E-2</v>
      </c>
      <c r="L377" s="133">
        <f t="shared" si="1294"/>
        <v>8.3999999999999991E-2</v>
      </c>
      <c r="M377" s="133">
        <f t="shared" si="1294"/>
        <v>8.4000000000000005E-2</v>
      </c>
      <c r="N377" s="133">
        <f t="shared" si="1294"/>
        <v>8.3999999999999991E-2</v>
      </c>
      <c r="O377" s="133">
        <f t="shared" si="1294"/>
        <v>8.3999999999999991E-2</v>
      </c>
      <c r="P377" s="133">
        <f t="shared" si="1294"/>
        <v>8.3999999999999991E-2</v>
      </c>
      <c r="Q377" s="133">
        <f t="shared" si="1294"/>
        <v>8.3999999999999991E-2</v>
      </c>
      <c r="R377" s="133">
        <f t="shared" si="1294"/>
        <v>8.3999999999999991E-2</v>
      </c>
      <c r="S377" s="133">
        <f t="shared" si="1294"/>
        <v>8.4000000000000005E-2</v>
      </c>
      <c r="T377" s="133">
        <f t="shared" si="1294"/>
        <v>8.3999999999999991E-2</v>
      </c>
      <c r="U377" s="133">
        <f t="shared" si="1294"/>
        <v>8.4000000000000005E-2</v>
      </c>
      <c r="V377" s="133">
        <f t="shared" si="1294"/>
        <v>8.4000000000000005E-2</v>
      </c>
      <c r="W377" s="133">
        <f t="shared" si="1294"/>
        <v>8.3999999999999991E-2</v>
      </c>
      <c r="X377" s="133">
        <f t="shared" si="1294"/>
        <v>8.4000000000000005E-2</v>
      </c>
      <c r="Y377" s="133">
        <f t="shared" si="1294"/>
        <v>8.3999999999999991E-2</v>
      </c>
      <c r="Z377" s="133">
        <f t="shared" si="1294"/>
        <v>8.4000000000000005E-2</v>
      </c>
      <c r="AA377" s="133">
        <f t="shared" si="1294"/>
        <v>8.4000000000000005E-2</v>
      </c>
      <c r="AB377" s="133">
        <f t="shared" si="1294"/>
        <v>8.3999999999999991E-2</v>
      </c>
      <c r="AC377" s="133">
        <f t="shared" si="1294"/>
        <v>8.3999999999999991E-2</v>
      </c>
      <c r="AD377" s="133">
        <f t="shared" si="1294"/>
        <v>8.3999999999999991E-2</v>
      </c>
      <c r="AE377" s="133">
        <f t="shared" si="1294"/>
        <v>8.3999999999999991E-2</v>
      </c>
      <c r="AF377" s="133">
        <f t="shared" si="1294"/>
        <v>8.4000000000000005E-2</v>
      </c>
      <c r="AG377" s="133">
        <f t="shared" si="1294"/>
        <v>8.4000000000000005E-2</v>
      </c>
      <c r="AH377" s="133">
        <f t="shared" si="1294"/>
        <v>8.4000000000000005E-2</v>
      </c>
      <c r="AI377" s="133">
        <f t="shared" si="1294"/>
        <v>8.3999999999999991E-2</v>
      </c>
      <c r="AJ377" s="133">
        <f t="shared" si="1294"/>
        <v>8.3999999999999991E-2</v>
      </c>
      <c r="AK377" s="133">
        <f t="shared" si="1294"/>
        <v>8.4000000000000005E-2</v>
      </c>
      <c r="AL377" s="133">
        <f t="shared" si="1294"/>
        <v>8.4000000000000005E-2</v>
      </c>
      <c r="AM377" s="133">
        <f t="shared" si="1294"/>
        <v>8.3999999999999991E-2</v>
      </c>
      <c r="AN377" s="123"/>
      <c r="AO377" s="135">
        <f>AVERAGE(D377:O377)</f>
        <v>8.3999999999999977E-2</v>
      </c>
      <c r="AP377" s="135">
        <f>AVERAGE(P377:AA377)</f>
        <v>8.3999999999999977E-2</v>
      </c>
      <c r="AQ377" s="135">
        <f>AVERAGE(AB377:AM377)</f>
        <v>8.3999999999999977E-2</v>
      </c>
    </row>
    <row r="378" spans="1:44" s="64" customFormat="1" ht="13.2" outlineLevel="1">
      <c r="A378" s="147" t="s">
        <v>214</v>
      </c>
      <c r="B378" s="126" t="s">
        <v>161</v>
      </c>
      <c r="C378" s="82"/>
      <c r="D378" s="132">
        <f t="shared" ref="D378:AM378" si="1295">-(C375+D375)/2*D376/12</f>
        <v>-10.500000000000002</v>
      </c>
      <c r="E378" s="132">
        <f t="shared" si="1295"/>
        <v>-26.250000000000004</v>
      </c>
      <c r="F378" s="132">
        <f t="shared" si="1295"/>
        <v>-39.375000000000007</v>
      </c>
      <c r="G378" s="132">
        <f t="shared" si="1295"/>
        <v>-58.975000000000001</v>
      </c>
      <c r="H378" s="132">
        <f t="shared" si="1295"/>
        <v>-88.375</v>
      </c>
      <c r="I378" s="132">
        <f t="shared" si="1295"/>
        <v>-132.47499999999999</v>
      </c>
      <c r="J378" s="132">
        <f t="shared" si="1295"/>
        <v>-198.625</v>
      </c>
      <c r="K378" s="132">
        <f t="shared" si="1295"/>
        <v>-297.85000000000002</v>
      </c>
      <c r="L378" s="132">
        <f t="shared" si="1295"/>
        <v>-446.60000000000008</v>
      </c>
      <c r="M378" s="132">
        <f t="shared" si="1295"/>
        <v>-669.72500000000002</v>
      </c>
      <c r="N378" s="132">
        <f t="shared" si="1295"/>
        <v>-1004.5000000000001</v>
      </c>
      <c r="O378" s="132">
        <f t="shared" si="1295"/>
        <v>-1506.75</v>
      </c>
      <c r="P378" s="132">
        <f t="shared" si="1295"/>
        <v>-1943.5500000000002</v>
      </c>
      <c r="Q378" s="132">
        <f t="shared" si="1295"/>
        <v>-2234.9250000000002</v>
      </c>
      <c r="R378" s="132">
        <f t="shared" si="1295"/>
        <v>-2570.0500000000002</v>
      </c>
      <c r="S378" s="132">
        <f t="shared" si="1295"/>
        <v>-2955.4</v>
      </c>
      <c r="T378" s="132">
        <f t="shared" si="1295"/>
        <v>-3398.5000000000005</v>
      </c>
      <c r="U378" s="132">
        <f t="shared" si="1295"/>
        <v>-3908.1000000000004</v>
      </c>
      <c r="V378" s="132">
        <f t="shared" si="1295"/>
        <v>-4494.1750000000002</v>
      </c>
      <c r="W378" s="132">
        <f t="shared" si="1295"/>
        <v>-5168.1000000000004</v>
      </c>
      <c r="X378" s="132">
        <f t="shared" si="1295"/>
        <v>-5943.1750000000002</v>
      </c>
      <c r="Y378" s="132">
        <f t="shared" si="1295"/>
        <v>-6834.4500000000007</v>
      </c>
      <c r="Z378" s="132">
        <f t="shared" si="1295"/>
        <v>-7859.4250000000002</v>
      </c>
      <c r="AA378" s="132">
        <f t="shared" si="1295"/>
        <v>-9038.2250000000004</v>
      </c>
      <c r="AB378" s="132">
        <f t="shared" si="1295"/>
        <v>-9910.4250000000011</v>
      </c>
      <c r="AC378" s="132">
        <f t="shared" si="1295"/>
        <v>-10405.85</v>
      </c>
      <c r="AD378" s="132">
        <f t="shared" si="1295"/>
        <v>-10925.950000000003</v>
      </c>
      <c r="AE378" s="132">
        <f t="shared" si="1295"/>
        <v>-11471.950000000003</v>
      </c>
      <c r="AF378" s="132">
        <f t="shared" si="1295"/>
        <v>-12045.25</v>
      </c>
      <c r="AG378" s="132">
        <f t="shared" si="1295"/>
        <v>-12647.25</v>
      </c>
      <c r="AH378" s="132">
        <f t="shared" si="1295"/>
        <v>-13279.35</v>
      </c>
      <c r="AI378" s="132">
        <f t="shared" si="1295"/>
        <v>-13943.125000000002</v>
      </c>
      <c r="AJ378" s="132">
        <f t="shared" si="1295"/>
        <v>-14640.150000000001</v>
      </c>
      <c r="AK378" s="132">
        <f t="shared" si="1295"/>
        <v>-15372.000000000002</v>
      </c>
      <c r="AL378" s="132">
        <f t="shared" si="1295"/>
        <v>-16140.425000000001</v>
      </c>
      <c r="AM378" s="132">
        <f t="shared" si="1295"/>
        <v>-16947.350000000002</v>
      </c>
      <c r="AN378" s="123"/>
      <c r="AO378" s="83">
        <f>SUM(D378:O378)</f>
        <v>-4480</v>
      </c>
      <c r="AP378" s="83">
        <f>SUM(P378:AA378)</f>
        <v>-56348.075000000004</v>
      </c>
      <c r="AQ378" s="83">
        <f>SUM(AB378:AM378)</f>
        <v>-157729.07500000001</v>
      </c>
    </row>
    <row r="379" spans="1:44" s="64" customFormat="1" ht="13.2" outlineLevel="1">
      <c r="A379" s="147" t="s">
        <v>215</v>
      </c>
      <c r="B379" s="126" t="s">
        <v>161</v>
      </c>
      <c r="C379" s="82"/>
      <c r="D379" s="132">
        <f t="shared" ref="D379:AM379" si="1296">(C375+D375)/2*D377/12</f>
        <v>6.3</v>
      </c>
      <c r="E379" s="132">
        <f t="shared" si="1296"/>
        <v>15.75</v>
      </c>
      <c r="F379" s="132">
        <f t="shared" si="1296"/>
        <v>23.624999999999996</v>
      </c>
      <c r="G379" s="132">
        <f t="shared" si="1296"/>
        <v>35.384999999999998</v>
      </c>
      <c r="H379" s="132">
        <f t="shared" si="1296"/>
        <v>53.024999999999999</v>
      </c>
      <c r="I379" s="132">
        <f t="shared" si="1296"/>
        <v>79.484999999999999</v>
      </c>
      <c r="J379" s="132">
        <f t="shared" si="1296"/>
        <v>119.175</v>
      </c>
      <c r="K379" s="132">
        <f t="shared" si="1296"/>
        <v>178.71</v>
      </c>
      <c r="L379" s="132">
        <f t="shared" si="1296"/>
        <v>267.95999999999998</v>
      </c>
      <c r="M379" s="132">
        <f t="shared" si="1296"/>
        <v>401.83500000000004</v>
      </c>
      <c r="N379" s="132">
        <f t="shared" si="1296"/>
        <v>602.69999999999993</v>
      </c>
      <c r="O379" s="132">
        <f t="shared" si="1296"/>
        <v>904.04999999999984</v>
      </c>
      <c r="P379" s="132">
        <f t="shared" si="1296"/>
        <v>1166.1299999999999</v>
      </c>
      <c r="Q379" s="132">
        <f t="shared" si="1296"/>
        <v>1340.9549999999999</v>
      </c>
      <c r="R379" s="132">
        <f t="shared" si="1296"/>
        <v>1542.0299999999997</v>
      </c>
      <c r="S379" s="132">
        <f t="shared" si="1296"/>
        <v>1773.24</v>
      </c>
      <c r="T379" s="132">
        <f t="shared" si="1296"/>
        <v>2039.0999999999997</v>
      </c>
      <c r="U379" s="132">
        <f t="shared" si="1296"/>
        <v>2344.86</v>
      </c>
      <c r="V379" s="132">
        <f t="shared" si="1296"/>
        <v>2696.5050000000001</v>
      </c>
      <c r="W379" s="132">
        <f t="shared" si="1296"/>
        <v>3100.86</v>
      </c>
      <c r="X379" s="132">
        <f t="shared" si="1296"/>
        <v>3565.9050000000002</v>
      </c>
      <c r="Y379" s="132">
        <f t="shared" si="1296"/>
        <v>4100.6699999999992</v>
      </c>
      <c r="Z379" s="132">
        <f t="shared" si="1296"/>
        <v>4715.6549999999997</v>
      </c>
      <c r="AA379" s="132">
        <f t="shared" si="1296"/>
        <v>5422.9350000000004</v>
      </c>
      <c r="AB379" s="132">
        <f t="shared" si="1296"/>
        <v>5946.2550000000001</v>
      </c>
      <c r="AC379" s="132">
        <f t="shared" si="1296"/>
        <v>6243.5099999999993</v>
      </c>
      <c r="AD379" s="132">
        <f t="shared" si="1296"/>
        <v>6555.57</v>
      </c>
      <c r="AE379" s="132">
        <f t="shared" si="1296"/>
        <v>6883.1699999999992</v>
      </c>
      <c r="AF379" s="132">
        <f t="shared" si="1296"/>
        <v>7227.1500000000005</v>
      </c>
      <c r="AG379" s="132">
        <f t="shared" si="1296"/>
        <v>7588.3500000000013</v>
      </c>
      <c r="AH379" s="132">
        <f t="shared" si="1296"/>
        <v>7967.6100000000006</v>
      </c>
      <c r="AI379" s="132">
        <f t="shared" si="1296"/>
        <v>8365.8749999999982</v>
      </c>
      <c r="AJ379" s="132">
        <f t="shared" si="1296"/>
        <v>8784.0899999999983</v>
      </c>
      <c r="AK379" s="132">
        <f t="shared" si="1296"/>
        <v>9223.2000000000007</v>
      </c>
      <c r="AL379" s="132">
        <f t="shared" si="1296"/>
        <v>9684.255000000001</v>
      </c>
      <c r="AM379" s="132">
        <f t="shared" si="1296"/>
        <v>10168.409999999998</v>
      </c>
      <c r="AN379" s="123"/>
      <c r="AO379" s="83">
        <f>SUM(D379:O379)</f>
        <v>2687.9999999999995</v>
      </c>
      <c r="AP379" s="83">
        <f>SUM(P379:AA379)</f>
        <v>33808.844999999994</v>
      </c>
      <c r="AQ379" s="83">
        <f>SUM(AB379:AM379)</f>
        <v>94637.445000000007</v>
      </c>
    </row>
    <row r="380" spans="1:44" s="64" customFormat="1" ht="13.2" outlineLevel="1">
      <c r="A380" s="147" t="s">
        <v>201</v>
      </c>
      <c r="B380" s="126" t="s">
        <v>161</v>
      </c>
      <c r="C380" s="82"/>
      <c r="D380" s="131">
        <f t="shared" ref="D380:AM380" si="1297">SUM(D378:D379)</f>
        <v>-4.200000000000002</v>
      </c>
      <c r="E380" s="131">
        <f t="shared" si="1297"/>
        <v>-10.500000000000004</v>
      </c>
      <c r="F380" s="131">
        <f t="shared" si="1297"/>
        <v>-15.750000000000011</v>
      </c>
      <c r="G380" s="131">
        <f t="shared" si="1297"/>
        <v>-23.590000000000003</v>
      </c>
      <c r="H380" s="131">
        <f t="shared" si="1297"/>
        <v>-35.35</v>
      </c>
      <c r="I380" s="131">
        <f t="shared" si="1297"/>
        <v>-52.989999999999995</v>
      </c>
      <c r="J380" s="131">
        <f t="shared" si="1297"/>
        <v>-79.45</v>
      </c>
      <c r="K380" s="131">
        <f t="shared" si="1297"/>
        <v>-119.14000000000001</v>
      </c>
      <c r="L380" s="131">
        <f t="shared" si="1297"/>
        <v>-178.6400000000001</v>
      </c>
      <c r="M380" s="131">
        <f t="shared" si="1297"/>
        <v>-267.89</v>
      </c>
      <c r="N380" s="131">
        <f t="shared" si="1297"/>
        <v>-401.80000000000018</v>
      </c>
      <c r="O380" s="131">
        <f t="shared" si="1297"/>
        <v>-602.70000000000016</v>
      </c>
      <c r="P380" s="131">
        <f t="shared" si="1297"/>
        <v>-777.4200000000003</v>
      </c>
      <c r="Q380" s="131">
        <f t="shared" si="1297"/>
        <v>-893.97000000000025</v>
      </c>
      <c r="R380" s="131">
        <f t="shared" si="1297"/>
        <v>-1028.0200000000004</v>
      </c>
      <c r="S380" s="131">
        <f t="shared" si="1297"/>
        <v>-1182.1600000000001</v>
      </c>
      <c r="T380" s="131">
        <f t="shared" si="1297"/>
        <v>-1359.4000000000008</v>
      </c>
      <c r="U380" s="131">
        <f t="shared" si="1297"/>
        <v>-1563.2400000000002</v>
      </c>
      <c r="V380" s="131">
        <f t="shared" si="1297"/>
        <v>-1797.67</v>
      </c>
      <c r="W380" s="131">
        <f t="shared" si="1297"/>
        <v>-2067.2400000000002</v>
      </c>
      <c r="X380" s="131">
        <f t="shared" si="1297"/>
        <v>-2377.27</v>
      </c>
      <c r="Y380" s="131">
        <f t="shared" si="1297"/>
        <v>-2733.7800000000016</v>
      </c>
      <c r="Z380" s="131">
        <f t="shared" si="1297"/>
        <v>-3143.7700000000004</v>
      </c>
      <c r="AA380" s="131">
        <f t="shared" si="1297"/>
        <v>-3615.29</v>
      </c>
      <c r="AB380" s="131">
        <f t="shared" si="1297"/>
        <v>-3964.170000000001</v>
      </c>
      <c r="AC380" s="131">
        <f t="shared" si="1297"/>
        <v>-4162.3400000000011</v>
      </c>
      <c r="AD380" s="131">
        <f t="shared" si="1297"/>
        <v>-4370.3800000000028</v>
      </c>
      <c r="AE380" s="131">
        <f t="shared" si="1297"/>
        <v>-4588.7800000000034</v>
      </c>
      <c r="AF380" s="131">
        <f t="shared" si="1297"/>
        <v>-4818.0999999999995</v>
      </c>
      <c r="AG380" s="131">
        <f t="shared" si="1297"/>
        <v>-5058.8999999999987</v>
      </c>
      <c r="AH380" s="131">
        <f t="shared" si="1297"/>
        <v>-5311.74</v>
      </c>
      <c r="AI380" s="131">
        <f t="shared" si="1297"/>
        <v>-5577.2500000000036</v>
      </c>
      <c r="AJ380" s="131">
        <f t="shared" si="1297"/>
        <v>-5856.0600000000031</v>
      </c>
      <c r="AK380" s="131">
        <f t="shared" si="1297"/>
        <v>-6148.8000000000011</v>
      </c>
      <c r="AL380" s="131">
        <f t="shared" si="1297"/>
        <v>-6456.17</v>
      </c>
      <c r="AM380" s="131">
        <f t="shared" si="1297"/>
        <v>-6778.9400000000041</v>
      </c>
      <c r="AN380" s="123"/>
      <c r="AO380" s="83">
        <f>SUM(D380:O380)</f>
        <v>-1792.0000000000005</v>
      </c>
      <c r="AP380" s="83">
        <f>SUM(P380:AA380)</f>
        <v>-22539.230000000003</v>
      </c>
      <c r="AQ380" s="83">
        <f>SUM(AB380:AM380)</f>
        <v>-63091.630000000012</v>
      </c>
    </row>
    <row r="381" spans="1:44" outlineLevel="1">
      <c r="A381" s="145" t="s">
        <v>183</v>
      </c>
    </row>
    <row r="382" spans="1:44" s="64" customFormat="1" ht="13.2" outlineLevel="1">
      <c r="A382" s="147" t="s">
        <v>225</v>
      </c>
      <c r="B382" s="122" t="s">
        <v>158</v>
      </c>
      <c r="C382" s="125"/>
      <c r="D382" s="89">
        <f>C382+D384</f>
        <v>0</v>
      </c>
      <c r="E382" s="89">
        <f>D382+E384</f>
        <v>0</v>
      </c>
      <c r="F382" s="89">
        <f t="shared" ref="F382:AM382" si="1298">E382+F384</f>
        <v>0</v>
      </c>
      <c r="G382" s="89">
        <f t="shared" si="1298"/>
        <v>0</v>
      </c>
      <c r="H382" s="89">
        <f t="shared" si="1298"/>
        <v>0</v>
      </c>
      <c r="I382" s="89">
        <f t="shared" si="1298"/>
        <v>0</v>
      </c>
      <c r="J382" s="89">
        <f t="shared" si="1298"/>
        <v>0</v>
      </c>
      <c r="K382" s="89">
        <f t="shared" si="1298"/>
        <v>0</v>
      </c>
      <c r="L382" s="89">
        <f t="shared" si="1298"/>
        <v>0</v>
      </c>
      <c r="M382" s="89">
        <f t="shared" si="1298"/>
        <v>0</v>
      </c>
      <c r="N382" s="89">
        <f t="shared" si="1298"/>
        <v>0</v>
      </c>
      <c r="O382" s="89">
        <f t="shared" si="1298"/>
        <v>0</v>
      </c>
      <c r="P382" s="89">
        <f t="shared" si="1298"/>
        <v>0</v>
      </c>
      <c r="Q382" s="89">
        <f t="shared" si="1298"/>
        <v>0</v>
      </c>
      <c r="R382" s="89">
        <f t="shared" si="1298"/>
        <v>0</v>
      </c>
      <c r="S382" s="89">
        <f t="shared" si="1298"/>
        <v>0</v>
      </c>
      <c r="T382" s="89">
        <f t="shared" si="1298"/>
        <v>0</v>
      </c>
      <c r="U382" s="89">
        <f t="shared" si="1298"/>
        <v>0</v>
      </c>
      <c r="V382" s="89">
        <f t="shared" si="1298"/>
        <v>0</v>
      </c>
      <c r="W382" s="89">
        <f t="shared" si="1298"/>
        <v>0</v>
      </c>
      <c r="X382" s="89">
        <f t="shared" si="1298"/>
        <v>0</v>
      </c>
      <c r="Y382" s="89">
        <f t="shared" si="1298"/>
        <v>0</v>
      </c>
      <c r="Z382" s="89">
        <f t="shared" si="1298"/>
        <v>0</v>
      </c>
      <c r="AA382" s="89">
        <f t="shared" si="1298"/>
        <v>0</v>
      </c>
      <c r="AB382" s="89">
        <f t="shared" si="1298"/>
        <v>0</v>
      </c>
      <c r="AC382" s="89">
        <f t="shared" si="1298"/>
        <v>0</v>
      </c>
      <c r="AD382" s="89">
        <f t="shared" si="1298"/>
        <v>0</v>
      </c>
      <c r="AE382" s="89">
        <f t="shared" si="1298"/>
        <v>0</v>
      </c>
      <c r="AF382" s="89">
        <f t="shared" si="1298"/>
        <v>0</v>
      </c>
      <c r="AG382" s="89">
        <f t="shared" si="1298"/>
        <v>0</v>
      </c>
      <c r="AH382" s="89">
        <f t="shared" si="1298"/>
        <v>0</v>
      </c>
      <c r="AI382" s="89">
        <f t="shared" si="1298"/>
        <v>0</v>
      </c>
      <c r="AJ382" s="89">
        <f t="shared" si="1298"/>
        <v>0</v>
      </c>
      <c r="AK382" s="89">
        <f t="shared" si="1298"/>
        <v>0</v>
      </c>
      <c r="AL382" s="89">
        <f t="shared" si="1298"/>
        <v>0</v>
      </c>
      <c r="AM382" s="89">
        <f t="shared" si="1298"/>
        <v>0</v>
      </c>
      <c r="AN382" s="123"/>
      <c r="AO382" s="83">
        <f>O382</f>
        <v>0</v>
      </c>
      <c r="AP382" s="83">
        <f>AA382</f>
        <v>0</v>
      </c>
      <c r="AQ382" s="83">
        <f>AM382</f>
        <v>0</v>
      </c>
    </row>
    <row r="383" spans="1:44" s="64" customFormat="1" ht="13.2" outlineLevel="1">
      <c r="A383" s="147" t="s">
        <v>222</v>
      </c>
      <c r="B383" s="122" t="s">
        <v>158</v>
      </c>
      <c r="C383" s="82"/>
      <c r="D383" s="133">
        <v>0.01</v>
      </c>
      <c r="E383" s="133">
        <v>0.01</v>
      </c>
      <c r="F383" s="133">
        <v>0.01</v>
      </c>
      <c r="G383" s="133">
        <v>0.01</v>
      </c>
      <c r="H383" s="133">
        <v>0.01</v>
      </c>
      <c r="I383" s="133">
        <v>0.01</v>
      </c>
      <c r="J383" s="133">
        <v>0.01</v>
      </c>
      <c r="K383" s="133">
        <v>0.01</v>
      </c>
      <c r="L383" s="133">
        <v>0.01</v>
      </c>
      <c r="M383" s="133">
        <v>0.01</v>
      </c>
      <c r="N383" s="133">
        <v>0.01</v>
      </c>
      <c r="O383" s="133">
        <v>0.01</v>
      </c>
      <c r="P383" s="133">
        <v>0.01</v>
      </c>
      <c r="Q383" s="133">
        <v>0.01</v>
      </c>
      <c r="R383" s="133">
        <v>0.01</v>
      </c>
      <c r="S383" s="133">
        <v>0.01</v>
      </c>
      <c r="T383" s="133">
        <v>0.01</v>
      </c>
      <c r="U383" s="133">
        <v>0.01</v>
      </c>
      <c r="V383" s="133">
        <v>0.01</v>
      </c>
      <c r="W383" s="133">
        <v>0.01</v>
      </c>
      <c r="X383" s="133">
        <v>0.01</v>
      </c>
      <c r="Y383" s="133">
        <v>0.01</v>
      </c>
      <c r="Z383" s="133">
        <v>0.01</v>
      </c>
      <c r="AA383" s="133">
        <v>0.01</v>
      </c>
      <c r="AB383" s="133">
        <v>0.01</v>
      </c>
      <c r="AC383" s="133">
        <v>0.01</v>
      </c>
      <c r="AD383" s="133">
        <v>0.01</v>
      </c>
      <c r="AE383" s="133">
        <v>0.01</v>
      </c>
      <c r="AF383" s="133">
        <v>0.01</v>
      </c>
      <c r="AG383" s="133">
        <v>0.01</v>
      </c>
      <c r="AH383" s="133">
        <v>0.01</v>
      </c>
      <c r="AI383" s="133">
        <v>0.01</v>
      </c>
      <c r="AJ383" s="133">
        <v>0.01</v>
      </c>
      <c r="AK383" s="133">
        <v>0.01</v>
      </c>
      <c r="AL383" s="133">
        <v>0.01</v>
      </c>
      <c r="AM383" s="133">
        <v>0.01</v>
      </c>
      <c r="AN383" s="123"/>
      <c r="AO383" s="83">
        <f>O383</f>
        <v>0.01</v>
      </c>
      <c r="AP383" s="83">
        <f>AA383</f>
        <v>0.01</v>
      </c>
      <c r="AQ383" s="83">
        <f>AM383</f>
        <v>0.01</v>
      </c>
    </row>
    <row r="384" spans="1:44" s="64" customFormat="1" ht="13.2" outlineLevel="1">
      <c r="A384" s="147" t="s">
        <v>223</v>
      </c>
      <c r="B384" s="122" t="s">
        <v>158</v>
      </c>
      <c r="C384" s="82"/>
      <c r="D384" s="89">
        <f>INT(C382*D383)</f>
        <v>0</v>
      </c>
      <c r="E384" s="89">
        <f>INT(D382*E383)</f>
        <v>0</v>
      </c>
      <c r="F384" s="89">
        <f t="shared" ref="F384:AM384" si="1299">INT(E382*F383)</f>
        <v>0</v>
      </c>
      <c r="G384" s="89">
        <f t="shared" si="1299"/>
        <v>0</v>
      </c>
      <c r="H384" s="89">
        <f t="shared" si="1299"/>
        <v>0</v>
      </c>
      <c r="I384" s="89">
        <f t="shared" si="1299"/>
        <v>0</v>
      </c>
      <c r="J384" s="89">
        <f t="shared" si="1299"/>
        <v>0</v>
      </c>
      <c r="K384" s="89">
        <f t="shared" si="1299"/>
        <v>0</v>
      </c>
      <c r="L384" s="89">
        <f t="shared" si="1299"/>
        <v>0</v>
      </c>
      <c r="M384" s="89">
        <f t="shared" si="1299"/>
        <v>0</v>
      </c>
      <c r="N384" s="89">
        <f t="shared" si="1299"/>
        <v>0</v>
      </c>
      <c r="O384" s="89">
        <f t="shared" si="1299"/>
        <v>0</v>
      </c>
      <c r="P384" s="89">
        <f t="shared" si="1299"/>
        <v>0</v>
      </c>
      <c r="Q384" s="89">
        <f t="shared" si="1299"/>
        <v>0</v>
      </c>
      <c r="R384" s="89">
        <f t="shared" si="1299"/>
        <v>0</v>
      </c>
      <c r="S384" s="89">
        <f t="shared" si="1299"/>
        <v>0</v>
      </c>
      <c r="T384" s="89">
        <f t="shared" si="1299"/>
        <v>0</v>
      </c>
      <c r="U384" s="89">
        <f t="shared" si="1299"/>
        <v>0</v>
      </c>
      <c r="V384" s="89">
        <f t="shared" si="1299"/>
        <v>0</v>
      </c>
      <c r="W384" s="89">
        <f t="shared" si="1299"/>
        <v>0</v>
      </c>
      <c r="X384" s="89">
        <f t="shared" si="1299"/>
        <v>0</v>
      </c>
      <c r="Y384" s="89">
        <f t="shared" si="1299"/>
        <v>0</v>
      </c>
      <c r="Z384" s="89">
        <f t="shared" si="1299"/>
        <v>0</v>
      </c>
      <c r="AA384" s="89">
        <f t="shared" si="1299"/>
        <v>0</v>
      </c>
      <c r="AB384" s="89">
        <f t="shared" si="1299"/>
        <v>0</v>
      </c>
      <c r="AC384" s="89">
        <f t="shared" si="1299"/>
        <v>0</v>
      </c>
      <c r="AD384" s="89">
        <f t="shared" si="1299"/>
        <v>0</v>
      </c>
      <c r="AE384" s="89">
        <f t="shared" si="1299"/>
        <v>0</v>
      </c>
      <c r="AF384" s="89">
        <f t="shared" si="1299"/>
        <v>0</v>
      </c>
      <c r="AG384" s="89">
        <f t="shared" si="1299"/>
        <v>0</v>
      </c>
      <c r="AH384" s="89">
        <f t="shared" si="1299"/>
        <v>0</v>
      </c>
      <c r="AI384" s="89">
        <f t="shared" si="1299"/>
        <v>0</v>
      </c>
      <c r="AJ384" s="89">
        <f t="shared" si="1299"/>
        <v>0</v>
      </c>
      <c r="AK384" s="89">
        <f t="shared" si="1299"/>
        <v>0</v>
      </c>
      <c r="AL384" s="89">
        <f t="shared" si="1299"/>
        <v>0</v>
      </c>
      <c r="AM384" s="89">
        <f t="shared" si="1299"/>
        <v>0</v>
      </c>
      <c r="AN384" s="123"/>
      <c r="AO384" s="83">
        <f>SUM(D384:O384)</f>
        <v>0</v>
      </c>
      <c r="AP384" s="83">
        <f>SUM(P384:AA384)</f>
        <v>0</v>
      </c>
      <c r="AQ384" s="83">
        <f>SUM(AB384:AM384)</f>
        <v>0</v>
      </c>
    </row>
    <row r="385" spans="1:43" s="64" customFormat="1" ht="13.2" outlineLevel="1">
      <c r="A385" s="147" t="s">
        <v>224</v>
      </c>
      <c r="B385" s="126" t="s">
        <v>218</v>
      </c>
      <c r="C385" s="82"/>
      <c r="D385" s="125">
        <v>50</v>
      </c>
      <c r="E385" s="125">
        <v>50</v>
      </c>
      <c r="F385" s="125">
        <v>50</v>
      </c>
      <c r="G385" s="125">
        <v>50</v>
      </c>
      <c r="H385" s="125">
        <v>50</v>
      </c>
      <c r="I385" s="125">
        <v>50</v>
      </c>
      <c r="J385" s="125">
        <v>50</v>
      </c>
      <c r="K385" s="125">
        <v>50</v>
      </c>
      <c r="L385" s="125">
        <v>50</v>
      </c>
      <c r="M385" s="125">
        <v>50</v>
      </c>
      <c r="N385" s="125">
        <v>50</v>
      </c>
      <c r="O385" s="125">
        <v>50</v>
      </c>
      <c r="P385" s="125">
        <v>50</v>
      </c>
      <c r="Q385" s="125">
        <v>50</v>
      </c>
      <c r="R385" s="125">
        <v>50</v>
      </c>
      <c r="S385" s="125">
        <v>50</v>
      </c>
      <c r="T385" s="125">
        <v>50</v>
      </c>
      <c r="U385" s="125">
        <v>50</v>
      </c>
      <c r="V385" s="125">
        <v>50</v>
      </c>
      <c r="W385" s="125">
        <v>50</v>
      </c>
      <c r="X385" s="125">
        <v>50</v>
      </c>
      <c r="Y385" s="125">
        <v>50</v>
      </c>
      <c r="Z385" s="125">
        <v>50</v>
      </c>
      <c r="AA385" s="125">
        <v>50</v>
      </c>
      <c r="AB385" s="125">
        <v>50</v>
      </c>
      <c r="AC385" s="125">
        <v>50</v>
      </c>
      <c r="AD385" s="125">
        <v>50</v>
      </c>
      <c r="AE385" s="125">
        <v>50</v>
      </c>
      <c r="AF385" s="125">
        <v>50</v>
      </c>
      <c r="AG385" s="125">
        <v>50</v>
      </c>
      <c r="AH385" s="125">
        <v>50</v>
      </c>
      <c r="AI385" s="125">
        <v>50</v>
      </c>
      <c r="AJ385" s="125">
        <v>50</v>
      </c>
      <c r="AK385" s="125">
        <v>50</v>
      </c>
      <c r="AL385" s="125">
        <v>50</v>
      </c>
      <c r="AM385" s="125">
        <v>50</v>
      </c>
      <c r="AN385" s="123"/>
      <c r="AO385" s="83">
        <f>AVERAGE(D385:O385)</f>
        <v>50</v>
      </c>
      <c r="AP385" s="83">
        <f>AVERAGE(P385:AA385)</f>
        <v>50</v>
      </c>
      <c r="AQ385" s="83">
        <f>AVERAGE(AB385:AM385)</f>
        <v>50</v>
      </c>
    </row>
    <row r="386" spans="1:43" s="86" customFormat="1" ht="13.2" outlineLevel="1">
      <c r="A386" s="147" t="s">
        <v>213</v>
      </c>
      <c r="B386" s="126" t="s">
        <v>218</v>
      </c>
      <c r="C386" s="125"/>
      <c r="D386" s="132">
        <f>D382*D385</f>
        <v>0</v>
      </c>
      <c r="E386" s="132">
        <f t="shared" ref="E386:AM386" si="1300">E382*E385</f>
        <v>0</v>
      </c>
      <c r="F386" s="132">
        <f t="shared" si="1300"/>
        <v>0</v>
      </c>
      <c r="G386" s="132">
        <f t="shared" si="1300"/>
        <v>0</v>
      </c>
      <c r="H386" s="132">
        <f t="shared" si="1300"/>
        <v>0</v>
      </c>
      <c r="I386" s="132">
        <f t="shared" si="1300"/>
        <v>0</v>
      </c>
      <c r="J386" s="132">
        <f t="shared" si="1300"/>
        <v>0</v>
      </c>
      <c r="K386" s="132">
        <f t="shared" si="1300"/>
        <v>0</v>
      </c>
      <c r="L386" s="132">
        <f t="shared" si="1300"/>
        <v>0</v>
      </c>
      <c r="M386" s="132">
        <f t="shared" si="1300"/>
        <v>0</v>
      </c>
      <c r="N386" s="132">
        <f t="shared" si="1300"/>
        <v>0</v>
      </c>
      <c r="O386" s="132">
        <f t="shared" si="1300"/>
        <v>0</v>
      </c>
      <c r="P386" s="132">
        <f t="shared" si="1300"/>
        <v>0</v>
      </c>
      <c r="Q386" s="132">
        <f t="shared" si="1300"/>
        <v>0</v>
      </c>
      <c r="R386" s="132">
        <f t="shared" si="1300"/>
        <v>0</v>
      </c>
      <c r="S386" s="132">
        <f t="shared" si="1300"/>
        <v>0</v>
      </c>
      <c r="T386" s="132">
        <f t="shared" si="1300"/>
        <v>0</v>
      </c>
      <c r="U386" s="132">
        <f t="shared" si="1300"/>
        <v>0</v>
      </c>
      <c r="V386" s="132">
        <f t="shared" si="1300"/>
        <v>0</v>
      </c>
      <c r="W386" s="132">
        <f t="shared" si="1300"/>
        <v>0</v>
      </c>
      <c r="X386" s="132">
        <f t="shared" si="1300"/>
        <v>0</v>
      </c>
      <c r="Y386" s="132">
        <f t="shared" si="1300"/>
        <v>0</v>
      </c>
      <c r="Z386" s="132">
        <f t="shared" si="1300"/>
        <v>0</v>
      </c>
      <c r="AA386" s="132">
        <f t="shared" si="1300"/>
        <v>0</v>
      </c>
      <c r="AB386" s="132">
        <f t="shared" si="1300"/>
        <v>0</v>
      </c>
      <c r="AC386" s="132">
        <f t="shared" si="1300"/>
        <v>0</v>
      </c>
      <c r="AD386" s="132">
        <f t="shared" si="1300"/>
        <v>0</v>
      </c>
      <c r="AE386" s="132">
        <f t="shared" si="1300"/>
        <v>0</v>
      </c>
      <c r="AF386" s="132">
        <f t="shared" si="1300"/>
        <v>0</v>
      </c>
      <c r="AG386" s="132">
        <f t="shared" si="1300"/>
        <v>0</v>
      </c>
      <c r="AH386" s="132">
        <f t="shared" si="1300"/>
        <v>0</v>
      </c>
      <c r="AI386" s="132">
        <f t="shared" si="1300"/>
        <v>0</v>
      </c>
      <c r="AJ386" s="132">
        <f t="shared" si="1300"/>
        <v>0</v>
      </c>
      <c r="AK386" s="132">
        <f t="shared" si="1300"/>
        <v>0</v>
      </c>
      <c r="AL386" s="132">
        <f t="shared" si="1300"/>
        <v>0</v>
      </c>
      <c r="AM386" s="132">
        <f t="shared" si="1300"/>
        <v>0</v>
      </c>
      <c r="AN386" s="84"/>
      <c r="AO386" s="83">
        <f>O386</f>
        <v>0</v>
      </c>
      <c r="AP386" s="83">
        <f>AA386</f>
        <v>0</v>
      </c>
      <c r="AQ386" s="83">
        <f>AM386</f>
        <v>0</v>
      </c>
    </row>
    <row r="387" spans="1:43" s="64" customFormat="1" ht="13.2" outlineLevel="1">
      <c r="A387" s="147" t="s">
        <v>170</v>
      </c>
      <c r="B387" s="126" t="s">
        <v>168</v>
      </c>
      <c r="C387" s="82"/>
      <c r="D387" s="133">
        <v>0.14000000000000001</v>
      </c>
      <c r="E387" s="133">
        <v>0.14000000000000001</v>
      </c>
      <c r="F387" s="133">
        <v>0.14000000000000001</v>
      </c>
      <c r="G387" s="133">
        <v>0.14000000000000001</v>
      </c>
      <c r="H387" s="133">
        <v>0.14000000000000001</v>
      </c>
      <c r="I387" s="133">
        <v>0.14000000000000001</v>
      </c>
      <c r="J387" s="133">
        <v>0.14000000000000001</v>
      </c>
      <c r="K387" s="133">
        <v>0.14000000000000001</v>
      </c>
      <c r="L387" s="133">
        <v>0.14000000000000001</v>
      </c>
      <c r="M387" s="133">
        <v>0.14000000000000001</v>
      </c>
      <c r="N387" s="133">
        <v>0.14000000000000001</v>
      </c>
      <c r="O387" s="133">
        <v>0.14000000000000001</v>
      </c>
      <c r="P387" s="133">
        <v>0.14000000000000001</v>
      </c>
      <c r="Q387" s="133">
        <v>0.14000000000000001</v>
      </c>
      <c r="R387" s="133">
        <v>0.14000000000000001</v>
      </c>
      <c r="S387" s="133">
        <v>0.14000000000000001</v>
      </c>
      <c r="T387" s="133">
        <v>0.14000000000000001</v>
      </c>
      <c r="U387" s="133">
        <v>0.14000000000000001</v>
      </c>
      <c r="V387" s="133">
        <v>0.14000000000000001</v>
      </c>
      <c r="W387" s="133">
        <v>0.14000000000000001</v>
      </c>
      <c r="X387" s="133">
        <v>0.14000000000000001</v>
      </c>
      <c r="Y387" s="133">
        <v>0.14000000000000001</v>
      </c>
      <c r="Z387" s="133">
        <v>0.14000000000000001</v>
      </c>
      <c r="AA387" s="133">
        <v>0.14000000000000001</v>
      </c>
      <c r="AB387" s="133">
        <v>0.14000000000000001</v>
      </c>
      <c r="AC387" s="133">
        <v>0.14000000000000001</v>
      </c>
      <c r="AD387" s="133">
        <v>0.14000000000000001</v>
      </c>
      <c r="AE387" s="133">
        <v>0.14000000000000001</v>
      </c>
      <c r="AF387" s="133">
        <v>0.14000000000000001</v>
      </c>
      <c r="AG387" s="133">
        <v>0.14000000000000001</v>
      </c>
      <c r="AH387" s="133">
        <v>0.14000000000000001</v>
      </c>
      <c r="AI387" s="133">
        <v>0.14000000000000001</v>
      </c>
      <c r="AJ387" s="133">
        <v>0.14000000000000001</v>
      </c>
      <c r="AK387" s="133">
        <v>0.14000000000000001</v>
      </c>
      <c r="AL387" s="133">
        <v>0.14000000000000001</v>
      </c>
      <c r="AM387" s="133">
        <v>0.14000000000000001</v>
      </c>
      <c r="AN387" s="123"/>
      <c r="AO387" s="135">
        <f>AVERAGE(D387:O387)</f>
        <v>0.14000000000000004</v>
      </c>
      <c r="AP387" s="135">
        <f>AVERAGE(P387:AA387)</f>
        <v>0.14000000000000004</v>
      </c>
      <c r="AQ387" s="135">
        <f>AVERAGE(AB387:AM387)</f>
        <v>0.14000000000000004</v>
      </c>
    </row>
    <row r="388" spans="1:43" s="64" customFormat="1" ht="13.2" outlineLevel="1">
      <c r="A388" s="147" t="s">
        <v>171</v>
      </c>
      <c r="B388" s="126" t="s">
        <v>168</v>
      </c>
      <c r="C388" s="82"/>
      <c r="D388" s="133">
        <v>0.16</v>
      </c>
      <c r="E388" s="133">
        <v>0.16</v>
      </c>
      <c r="F388" s="133">
        <v>0.16</v>
      </c>
      <c r="G388" s="133">
        <v>0.16</v>
      </c>
      <c r="H388" s="133">
        <v>0.16</v>
      </c>
      <c r="I388" s="133">
        <v>0.16</v>
      </c>
      <c r="J388" s="133">
        <v>0.16</v>
      </c>
      <c r="K388" s="133">
        <v>0.16</v>
      </c>
      <c r="L388" s="133">
        <v>0.16</v>
      </c>
      <c r="M388" s="133">
        <v>0.16</v>
      </c>
      <c r="N388" s="133">
        <v>0.16</v>
      </c>
      <c r="O388" s="133">
        <v>0.16</v>
      </c>
      <c r="P388" s="133">
        <v>0.16</v>
      </c>
      <c r="Q388" s="133">
        <v>0.16</v>
      </c>
      <c r="R388" s="133">
        <v>0.16</v>
      </c>
      <c r="S388" s="133">
        <v>0.16</v>
      </c>
      <c r="T388" s="133">
        <v>0.16</v>
      </c>
      <c r="U388" s="133">
        <v>0.16</v>
      </c>
      <c r="V388" s="133">
        <v>0.16</v>
      </c>
      <c r="W388" s="133">
        <v>0.16</v>
      </c>
      <c r="X388" s="133">
        <v>0.16</v>
      </c>
      <c r="Y388" s="133">
        <v>0.16</v>
      </c>
      <c r="Z388" s="133">
        <v>0.16</v>
      </c>
      <c r="AA388" s="133">
        <v>0.16</v>
      </c>
      <c r="AB388" s="133">
        <v>0.16</v>
      </c>
      <c r="AC388" s="133">
        <v>0.16</v>
      </c>
      <c r="AD388" s="133">
        <v>0.16</v>
      </c>
      <c r="AE388" s="133">
        <v>0.16</v>
      </c>
      <c r="AF388" s="133">
        <v>0.16</v>
      </c>
      <c r="AG388" s="133">
        <v>0.16</v>
      </c>
      <c r="AH388" s="133">
        <v>0.16</v>
      </c>
      <c r="AI388" s="133">
        <v>0.16</v>
      </c>
      <c r="AJ388" s="133">
        <v>0.16</v>
      </c>
      <c r="AK388" s="133">
        <v>0.16</v>
      </c>
      <c r="AL388" s="133">
        <v>0.16</v>
      </c>
      <c r="AM388" s="133">
        <v>0.16</v>
      </c>
      <c r="AN388" s="123"/>
      <c r="AO388" s="135">
        <f>AVERAGE(D388:O388)</f>
        <v>0.15999999999999998</v>
      </c>
      <c r="AP388" s="135">
        <f>AVERAGE(P388:AA388)</f>
        <v>0.15999999999999998</v>
      </c>
      <c r="AQ388" s="135">
        <f>AVERAGE(AB388:AM388)</f>
        <v>0.15999999999999998</v>
      </c>
    </row>
    <row r="389" spans="1:43" s="64" customFormat="1" ht="13.2" outlineLevel="1">
      <c r="A389" s="147" t="s">
        <v>214</v>
      </c>
      <c r="B389" s="126" t="s">
        <v>218</v>
      </c>
      <c r="C389" s="82"/>
      <c r="D389" s="132">
        <f t="shared" ref="D389:AM389" si="1301">-(C386+D386)/2*D387/12</f>
        <v>0</v>
      </c>
      <c r="E389" s="132">
        <f t="shared" si="1301"/>
        <v>0</v>
      </c>
      <c r="F389" s="132">
        <f t="shared" si="1301"/>
        <v>0</v>
      </c>
      <c r="G389" s="132">
        <f t="shared" si="1301"/>
        <v>0</v>
      </c>
      <c r="H389" s="132">
        <f t="shared" si="1301"/>
        <v>0</v>
      </c>
      <c r="I389" s="132">
        <f t="shared" si="1301"/>
        <v>0</v>
      </c>
      <c r="J389" s="132">
        <f t="shared" si="1301"/>
        <v>0</v>
      </c>
      <c r="K389" s="132">
        <f t="shared" si="1301"/>
        <v>0</v>
      </c>
      <c r="L389" s="132">
        <f t="shared" si="1301"/>
        <v>0</v>
      </c>
      <c r="M389" s="132">
        <f t="shared" si="1301"/>
        <v>0</v>
      </c>
      <c r="N389" s="132">
        <f t="shared" si="1301"/>
        <v>0</v>
      </c>
      <c r="O389" s="132">
        <f t="shared" si="1301"/>
        <v>0</v>
      </c>
      <c r="P389" s="132">
        <f t="shared" si="1301"/>
        <v>0</v>
      </c>
      <c r="Q389" s="132">
        <f t="shared" si="1301"/>
        <v>0</v>
      </c>
      <c r="R389" s="132">
        <f t="shared" si="1301"/>
        <v>0</v>
      </c>
      <c r="S389" s="132">
        <f t="shared" si="1301"/>
        <v>0</v>
      </c>
      <c r="T389" s="132">
        <f t="shared" si="1301"/>
        <v>0</v>
      </c>
      <c r="U389" s="132">
        <f t="shared" si="1301"/>
        <v>0</v>
      </c>
      <c r="V389" s="132">
        <f t="shared" si="1301"/>
        <v>0</v>
      </c>
      <c r="W389" s="132">
        <f t="shared" si="1301"/>
        <v>0</v>
      </c>
      <c r="X389" s="132">
        <f t="shared" si="1301"/>
        <v>0</v>
      </c>
      <c r="Y389" s="132">
        <f t="shared" si="1301"/>
        <v>0</v>
      </c>
      <c r="Z389" s="132">
        <f t="shared" si="1301"/>
        <v>0</v>
      </c>
      <c r="AA389" s="132">
        <f t="shared" si="1301"/>
        <v>0</v>
      </c>
      <c r="AB389" s="132">
        <f t="shared" si="1301"/>
        <v>0</v>
      </c>
      <c r="AC389" s="132">
        <f t="shared" si="1301"/>
        <v>0</v>
      </c>
      <c r="AD389" s="132">
        <f t="shared" si="1301"/>
        <v>0</v>
      </c>
      <c r="AE389" s="132">
        <f t="shared" si="1301"/>
        <v>0</v>
      </c>
      <c r="AF389" s="132">
        <f t="shared" si="1301"/>
        <v>0</v>
      </c>
      <c r="AG389" s="132">
        <f t="shared" si="1301"/>
        <v>0</v>
      </c>
      <c r="AH389" s="132">
        <f t="shared" si="1301"/>
        <v>0</v>
      </c>
      <c r="AI389" s="132">
        <f t="shared" si="1301"/>
        <v>0</v>
      </c>
      <c r="AJ389" s="132">
        <f t="shared" si="1301"/>
        <v>0</v>
      </c>
      <c r="AK389" s="132">
        <f t="shared" si="1301"/>
        <v>0</v>
      </c>
      <c r="AL389" s="132">
        <f t="shared" si="1301"/>
        <v>0</v>
      </c>
      <c r="AM389" s="132">
        <f t="shared" si="1301"/>
        <v>0</v>
      </c>
      <c r="AN389" s="123"/>
      <c r="AO389" s="83">
        <f>SUM(D389:O389)</f>
        <v>0</v>
      </c>
      <c r="AP389" s="83">
        <f>SUM(P389:AA389)</f>
        <v>0</v>
      </c>
      <c r="AQ389" s="83">
        <f>SUM(AB389:AM389)</f>
        <v>0</v>
      </c>
    </row>
    <row r="390" spans="1:43" s="64" customFormat="1" ht="13.2" outlineLevel="1">
      <c r="A390" s="147" t="s">
        <v>215</v>
      </c>
      <c r="B390" s="126" t="s">
        <v>218</v>
      </c>
      <c r="C390" s="82"/>
      <c r="D390" s="132">
        <f t="shared" ref="D390:AM390" si="1302">(C386+D386)/2*D388/12</f>
        <v>0</v>
      </c>
      <c r="E390" s="132">
        <f t="shared" si="1302"/>
        <v>0</v>
      </c>
      <c r="F390" s="132">
        <f t="shared" si="1302"/>
        <v>0</v>
      </c>
      <c r="G390" s="132">
        <f t="shared" si="1302"/>
        <v>0</v>
      </c>
      <c r="H390" s="132">
        <f t="shared" si="1302"/>
        <v>0</v>
      </c>
      <c r="I390" s="132">
        <f t="shared" si="1302"/>
        <v>0</v>
      </c>
      <c r="J390" s="132">
        <f t="shared" si="1302"/>
        <v>0</v>
      </c>
      <c r="K390" s="132">
        <f t="shared" si="1302"/>
        <v>0</v>
      </c>
      <c r="L390" s="132">
        <f t="shared" si="1302"/>
        <v>0</v>
      </c>
      <c r="M390" s="132">
        <f t="shared" si="1302"/>
        <v>0</v>
      </c>
      <c r="N390" s="132">
        <f t="shared" si="1302"/>
        <v>0</v>
      </c>
      <c r="O390" s="132">
        <f t="shared" si="1302"/>
        <v>0</v>
      </c>
      <c r="P390" s="132">
        <f t="shared" si="1302"/>
        <v>0</v>
      </c>
      <c r="Q390" s="132">
        <f t="shared" si="1302"/>
        <v>0</v>
      </c>
      <c r="R390" s="132">
        <f t="shared" si="1302"/>
        <v>0</v>
      </c>
      <c r="S390" s="132">
        <f t="shared" si="1302"/>
        <v>0</v>
      </c>
      <c r="T390" s="132">
        <f t="shared" si="1302"/>
        <v>0</v>
      </c>
      <c r="U390" s="132">
        <f t="shared" si="1302"/>
        <v>0</v>
      </c>
      <c r="V390" s="132">
        <f t="shared" si="1302"/>
        <v>0</v>
      </c>
      <c r="W390" s="132">
        <f t="shared" si="1302"/>
        <v>0</v>
      </c>
      <c r="X390" s="132">
        <f t="shared" si="1302"/>
        <v>0</v>
      </c>
      <c r="Y390" s="132">
        <f t="shared" si="1302"/>
        <v>0</v>
      </c>
      <c r="Z390" s="132">
        <f t="shared" si="1302"/>
        <v>0</v>
      </c>
      <c r="AA390" s="132">
        <f t="shared" si="1302"/>
        <v>0</v>
      </c>
      <c r="AB390" s="132">
        <f t="shared" si="1302"/>
        <v>0</v>
      </c>
      <c r="AC390" s="132">
        <f t="shared" si="1302"/>
        <v>0</v>
      </c>
      <c r="AD390" s="132">
        <f t="shared" si="1302"/>
        <v>0</v>
      </c>
      <c r="AE390" s="132">
        <f t="shared" si="1302"/>
        <v>0</v>
      </c>
      <c r="AF390" s="132">
        <f t="shared" si="1302"/>
        <v>0</v>
      </c>
      <c r="AG390" s="132">
        <f t="shared" si="1302"/>
        <v>0</v>
      </c>
      <c r="AH390" s="132">
        <f t="shared" si="1302"/>
        <v>0</v>
      </c>
      <c r="AI390" s="132">
        <f t="shared" si="1302"/>
        <v>0</v>
      </c>
      <c r="AJ390" s="132">
        <f t="shared" si="1302"/>
        <v>0</v>
      </c>
      <c r="AK390" s="132">
        <f t="shared" si="1302"/>
        <v>0</v>
      </c>
      <c r="AL390" s="132">
        <f t="shared" si="1302"/>
        <v>0</v>
      </c>
      <c r="AM390" s="132">
        <f t="shared" si="1302"/>
        <v>0</v>
      </c>
      <c r="AN390" s="123"/>
      <c r="AO390" s="83">
        <f>SUM(D390:O390)</f>
        <v>0</v>
      </c>
      <c r="AP390" s="83">
        <f>SUM(P390:AA390)</f>
        <v>0</v>
      </c>
      <c r="AQ390" s="83">
        <f>SUM(AB390:AM390)</f>
        <v>0</v>
      </c>
    </row>
    <row r="391" spans="1:43" s="64" customFormat="1" ht="13.2" outlineLevel="1">
      <c r="A391" s="147" t="s">
        <v>201</v>
      </c>
      <c r="B391" s="126" t="s">
        <v>218</v>
      </c>
      <c r="C391" s="82"/>
      <c r="D391" s="131">
        <f t="shared" ref="D391:AM391" si="1303">SUM(D389:D390)</f>
        <v>0</v>
      </c>
      <c r="E391" s="131">
        <f t="shared" si="1303"/>
        <v>0</v>
      </c>
      <c r="F391" s="131">
        <f t="shared" si="1303"/>
        <v>0</v>
      </c>
      <c r="G391" s="131">
        <f t="shared" si="1303"/>
        <v>0</v>
      </c>
      <c r="H391" s="131">
        <f t="shared" si="1303"/>
        <v>0</v>
      </c>
      <c r="I391" s="131">
        <f t="shared" si="1303"/>
        <v>0</v>
      </c>
      <c r="J391" s="131">
        <f t="shared" si="1303"/>
        <v>0</v>
      </c>
      <c r="K391" s="131">
        <f t="shared" si="1303"/>
        <v>0</v>
      </c>
      <c r="L391" s="131">
        <f t="shared" si="1303"/>
        <v>0</v>
      </c>
      <c r="M391" s="131">
        <f t="shared" si="1303"/>
        <v>0</v>
      </c>
      <c r="N391" s="131">
        <f t="shared" si="1303"/>
        <v>0</v>
      </c>
      <c r="O391" s="131">
        <f t="shared" si="1303"/>
        <v>0</v>
      </c>
      <c r="P391" s="131">
        <f t="shared" si="1303"/>
        <v>0</v>
      </c>
      <c r="Q391" s="131">
        <f t="shared" si="1303"/>
        <v>0</v>
      </c>
      <c r="R391" s="131">
        <f t="shared" si="1303"/>
        <v>0</v>
      </c>
      <c r="S391" s="131">
        <f t="shared" si="1303"/>
        <v>0</v>
      </c>
      <c r="T391" s="131">
        <f t="shared" si="1303"/>
        <v>0</v>
      </c>
      <c r="U391" s="131">
        <f t="shared" si="1303"/>
        <v>0</v>
      </c>
      <c r="V391" s="131">
        <f t="shared" si="1303"/>
        <v>0</v>
      </c>
      <c r="W391" s="131">
        <f t="shared" si="1303"/>
        <v>0</v>
      </c>
      <c r="X391" s="131">
        <f t="shared" si="1303"/>
        <v>0</v>
      </c>
      <c r="Y391" s="131">
        <f t="shared" si="1303"/>
        <v>0</v>
      </c>
      <c r="Z391" s="131">
        <f t="shared" si="1303"/>
        <v>0</v>
      </c>
      <c r="AA391" s="131">
        <f t="shared" si="1303"/>
        <v>0</v>
      </c>
      <c r="AB391" s="131">
        <f t="shared" si="1303"/>
        <v>0</v>
      </c>
      <c r="AC391" s="131">
        <f t="shared" si="1303"/>
        <v>0</v>
      </c>
      <c r="AD391" s="131">
        <f t="shared" si="1303"/>
        <v>0</v>
      </c>
      <c r="AE391" s="131">
        <f t="shared" si="1303"/>
        <v>0</v>
      </c>
      <c r="AF391" s="131">
        <f t="shared" si="1303"/>
        <v>0</v>
      </c>
      <c r="AG391" s="131">
        <f t="shared" si="1303"/>
        <v>0</v>
      </c>
      <c r="AH391" s="131">
        <f t="shared" si="1303"/>
        <v>0</v>
      </c>
      <c r="AI391" s="131">
        <f t="shared" si="1303"/>
        <v>0</v>
      </c>
      <c r="AJ391" s="131">
        <f t="shared" si="1303"/>
        <v>0</v>
      </c>
      <c r="AK391" s="131">
        <f t="shared" si="1303"/>
        <v>0</v>
      </c>
      <c r="AL391" s="131">
        <f t="shared" si="1303"/>
        <v>0</v>
      </c>
      <c r="AM391" s="131">
        <f t="shared" si="1303"/>
        <v>0</v>
      </c>
      <c r="AN391" s="123"/>
      <c r="AO391" s="83">
        <f>SUM(D391:O391)</f>
        <v>0</v>
      </c>
      <c r="AP391" s="83">
        <f>SUM(P391:AA391)</f>
        <v>0</v>
      </c>
      <c r="AQ391" s="83">
        <f>SUM(AB391:AM391)</f>
        <v>0</v>
      </c>
    </row>
    <row r="392" spans="1:43" outlineLevel="1">
      <c r="A392" s="145" t="s">
        <v>208</v>
      </c>
    </row>
    <row r="393" spans="1:43" s="64" customFormat="1" ht="13.2" outlineLevel="1">
      <c r="A393" s="147" t="s">
        <v>225</v>
      </c>
      <c r="B393" s="122" t="s">
        <v>158</v>
      </c>
      <c r="C393" s="125"/>
      <c r="D393" s="89">
        <f>C393+D395</f>
        <v>0</v>
      </c>
      <c r="E393" s="89">
        <f>D393+E395</f>
        <v>0</v>
      </c>
      <c r="F393" s="89">
        <f t="shared" ref="F393:AM393" si="1304">E393+F395</f>
        <v>0</v>
      </c>
      <c r="G393" s="89">
        <f t="shared" si="1304"/>
        <v>0</v>
      </c>
      <c r="H393" s="89">
        <f t="shared" si="1304"/>
        <v>0</v>
      </c>
      <c r="I393" s="89">
        <f t="shared" si="1304"/>
        <v>0</v>
      </c>
      <c r="J393" s="89">
        <f t="shared" si="1304"/>
        <v>0</v>
      </c>
      <c r="K393" s="89">
        <f t="shared" si="1304"/>
        <v>0</v>
      </c>
      <c r="L393" s="89">
        <f t="shared" si="1304"/>
        <v>0</v>
      </c>
      <c r="M393" s="89">
        <f t="shared" si="1304"/>
        <v>0</v>
      </c>
      <c r="N393" s="89">
        <f t="shared" si="1304"/>
        <v>0</v>
      </c>
      <c r="O393" s="89">
        <f t="shared" si="1304"/>
        <v>0</v>
      </c>
      <c r="P393" s="89">
        <f t="shared" si="1304"/>
        <v>0</v>
      </c>
      <c r="Q393" s="89">
        <f t="shared" si="1304"/>
        <v>0</v>
      </c>
      <c r="R393" s="89">
        <f t="shared" si="1304"/>
        <v>0</v>
      </c>
      <c r="S393" s="89">
        <f t="shared" si="1304"/>
        <v>0</v>
      </c>
      <c r="T393" s="89">
        <f t="shared" si="1304"/>
        <v>0</v>
      </c>
      <c r="U393" s="89">
        <f t="shared" si="1304"/>
        <v>0</v>
      </c>
      <c r="V393" s="89">
        <f t="shared" si="1304"/>
        <v>0</v>
      </c>
      <c r="W393" s="89">
        <f t="shared" si="1304"/>
        <v>0</v>
      </c>
      <c r="X393" s="89">
        <f t="shared" si="1304"/>
        <v>0</v>
      </c>
      <c r="Y393" s="89">
        <f t="shared" si="1304"/>
        <v>0</v>
      </c>
      <c r="Z393" s="89">
        <f t="shared" si="1304"/>
        <v>0</v>
      </c>
      <c r="AA393" s="89">
        <f t="shared" si="1304"/>
        <v>0</v>
      </c>
      <c r="AB393" s="89">
        <f t="shared" si="1304"/>
        <v>0</v>
      </c>
      <c r="AC393" s="89">
        <f t="shared" si="1304"/>
        <v>0</v>
      </c>
      <c r="AD393" s="89">
        <f t="shared" si="1304"/>
        <v>0</v>
      </c>
      <c r="AE393" s="89">
        <f t="shared" si="1304"/>
        <v>0</v>
      </c>
      <c r="AF393" s="89">
        <f t="shared" si="1304"/>
        <v>0</v>
      </c>
      <c r="AG393" s="89">
        <f t="shared" si="1304"/>
        <v>0</v>
      </c>
      <c r="AH393" s="89">
        <f t="shared" si="1304"/>
        <v>0</v>
      </c>
      <c r="AI393" s="89">
        <f t="shared" si="1304"/>
        <v>0</v>
      </c>
      <c r="AJ393" s="89">
        <f t="shared" si="1304"/>
        <v>0</v>
      </c>
      <c r="AK393" s="89">
        <f t="shared" si="1304"/>
        <v>0</v>
      </c>
      <c r="AL393" s="89">
        <f t="shared" si="1304"/>
        <v>0</v>
      </c>
      <c r="AM393" s="89">
        <f t="shared" si="1304"/>
        <v>0</v>
      </c>
      <c r="AN393" s="123"/>
      <c r="AO393" s="83">
        <f>O393</f>
        <v>0</v>
      </c>
      <c r="AP393" s="83">
        <f>AA393</f>
        <v>0</v>
      </c>
      <c r="AQ393" s="83">
        <f>AM393</f>
        <v>0</v>
      </c>
    </row>
    <row r="394" spans="1:43" s="64" customFormat="1" ht="13.2" outlineLevel="1">
      <c r="A394" s="147" t="s">
        <v>222</v>
      </c>
      <c r="B394" s="122" t="s">
        <v>158</v>
      </c>
      <c r="C394" s="82"/>
      <c r="D394" s="133">
        <v>0.01</v>
      </c>
      <c r="E394" s="133">
        <v>0.01</v>
      </c>
      <c r="F394" s="133">
        <v>0.01</v>
      </c>
      <c r="G394" s="133">
        <v>0.01</v>
      </c>
      <c r="H394" s="133">
        <v>0.01</v>
      </c>
      <c r="I394" s="133">
        <v>0.01</v>
      </c>
      <c r="J394" s="133">
        <v>0.01</v>
      </c>
      <c r="K394" s="133">
        <v>0.01</v>
      </c>
      <c r="L394" s="133">
        <v>0.01</v>
      </c>
      <c r="M394" s="133">
        <v>0.01</v>
      </c>
      <c r="N394" s="133">
        <v>0.01</v>
      </c>
      <c r="O394" s="133">
        <v>0.01</v>
      </c>
      <c r="P394" s="133">
        <v>0.01</v>
      </c>
      <c r="Q394" s="133">
        <v>0.01</v>
      </c>
      <c r="R394" s="133">
        <v>0.01</v>
      </c>
      <c r="S394" s="133">
        <v>0.01</v>
      </c>
      <c r="T394" s="133">
        <v>0.01</v>
      </c>
      <c r="U394" s="133">
        <v>0.01</v>
      </c>
      <c r="V394" s="133">
        <v>0.01</v>
      </c>
      <c r="W394" s="133">
        <v>0.01</v>
      </c>
      <c r="X394" s="133">
        <v>0.01</v>
      </c>
      <c r="Y394" s="133">
        <v>0.01</v>
      </c>
      <c r="Z394" s="133">
        <v>0.01</v>
      </c>
      <c r="AA394" s="133">
        <v>0.01</v>
      </c>
      <c r="AB394" s="133">
        <v>0.01</v>
      </c>
      <c r="AC394" s="133">
        <v>0.01</v>
      </c>
      <c r="AD394" s="133">
        <v>0.01</v>
      </c>
      <c r="AE394" s="133">
        <v>0.01</v>
      </c>
      <c r="AF394" s="133">
        <v>0.01</v>
      </c>
      <c r="AG394" s="133">
        <v>0.01</v>
      </c>
      <c r="AH394" s="133">
        <v>0.01</v>
      </c>
      <c r="AI394" s="133">
        <v>0.01</v>
      </c>
      <c r="AJ394" s="133">
        <v>0.01</v>
      </c>
      <c r="AK394" s="133">
        <v>0.01</v>
      </c>
      <c r="AL394" s="133">
        <v>0.01</v>
      </c>
      <c r="AM394" s="133">
        <v>0.01</v>
      </c>
      <c r="AN394" s="123"/>
      <c r="AO394" s="83">
        <f>O394</f>
        <v>0.01</v>
      </c>
      <c r="AP394" s="83">
        <f>AA394</f>
        <v>0.01</v>
      </c>
      <c r="AQ394" s="83">
        <f>AM394</f>
        <v>0.01</v>
      </c>
    </row>
    <row r="395" spans="1:43" s="64" customFormat="1" ht="13.2" outlineLevel="1">
      <c r="A395" s="147" t="s">
        <v>223</v>
      </c>
      <c r="B395" s="122" t="s">
        <v>158</v>
      </c>
      <c r="C395" s="82"/>
      <c r="D395" s="89">
        <f>INT(C393*D394)</f>
        <v>0</v>
      </c>
      <c r="E395" s="89">
        <f>INT(D393*E394)</f>
        <v>0</v>
      </c>
      <c r="F395" s="89">
        <f t="shared" ref="F395:AM395" si="1305">INT(E393*F394)</f>
        <v>0</v>
      </c>
      <c r="G395" s="89">
        <f t="shared" si="1305"/>
        <v>0</v>
      </c>
      <c r="H395" s="89">
        <f t="shared" si="1305"/>
        <v>0</v>
      </c>
      <c r="I395" s="89">
        <f t="shared" si="1305"/>
        <v>0</v>
      </c>
      <c r="J395" s="89">
        <f t="shared" si="1305"/>
        <v>0</v>
      </c>
      <c r="K395" s="89">
        <f t="shared" si="1305"/>
        <v>0</v>
      </c>
      <c r="L395" s="89">
        <f t="shared" si="1305"/>
        <v>0</v>
      </c>
      <c r="M395" s="89">
        <f t="shared" si="1305"/>
        <v>0</v>
      </c>
      <c r="N395" s="89">
        <f t="shared" si="1305"/>
        <v>0</v>
      </c>
      <c r="O395" s="89">
        <f t="shared" si="1305"/>
        <v>0</v>
      </c>
      <c r="P395" s="89">
        <f t="shared" si="1305"/>
        <v>0</v>
      </c>
      <c r="Q395" s="89">
        <f t="shared" si="1305"/>
        <v>0</v>
      </c>
      <c r="R395" s="89">
        <f t="shared" si="1305"/>
        <v>0</v>
      </c>
      <c r="S395" s="89">
        <f t="shared" si="1305"/>
        <v>0</v>
      </c>
      <c r="T395" s="89">
        <f t="shared" si="1305"/>
        <v>0</v>
      </c>
      <c r="U395" s="89">
        <f t="shared" si="1305"/>
        <v>0</v>
      </c>
      <c r="V395" s="89">
        <f t="shared" si="1305"/>
        <v>0</v>
      </c>
      <c r="W395" s="89">
        <f t="shared" si="1305"/>
        <v>0</v>
      </c>
      <c r="X395" s="89">
        <f t="shared" si="1305"/>
        <v>0</v>
      </c>
      <c r="Y395" s="89">
        <f t="shared" si="1305"/>
        <v>0</v>
      </c>
      <c r="Z395" s="89">
        <f t="shared" si="1305"/>
        <v>0</v>
      </c>
      <c r="AA395" s="89">
        <f t="shared" si="1305"/>
        <v>0</v>
      </c>
      <c r="AB395" s="89">
        <f t="shared" si="1305"/>
        <v>0</v>
      </c>
      <c r="AC395" s="89">
        <f t="shared" si="1305"/>
        <v>0</v>
      </c>
      <c r="AD395" s="89">
        <f t="shared" si="1305"/>
        <v>0</v>
      </c>
      <c r="AE395" s="89">
        <f t="shared" si="1305"/>
        <v>0</v>
      </c>
      <c r="AF395" s="89">
        <f t="shared" si="1305"/>
        <v>0</v>
      </c>
      <c r="AG395" s="89">
        <f t="shared" si="1305"/>
        <v>0</v>
      </c>
      <c r="AH395" s="89">
        <f t="shared" si="1305"/>
        <v>0</v>
      </c>
      <c r="AI395" s="89">
        <f t="shared" si="1305"/>
        <v>0</v>
      </c>
      <c r="AJ395" s="89">
        <f t="shared" si="1305"/>
        <v>0</v>
      </c>
      <c r="AK395" s="89">
        <f t="shared" si="1305"/>
        <v>0</v>
      </c>
      <c r="AL395" s="89">
        <f t="shared" si="1305"/>
        <v>0</v>
      </c>
      <c r="AM395" s="89">
        <f t="shared" si="1305"/>
        <v>0</v>
      </c>
      <c r="AN395" s="123"/>
      <c r="AO395" s="83">
        <f>SUM(D395:O395)</f>
        <v>0</v>
      </c>
      <c r="AP395" s="83">
        <f>SUM(P395:AA395)</f>
        <v>0</v>
      </c>
      <c r="AQ395" s="83">
        <f>SUM(AB395:AM395)</f>
        <v>0</v>
      </c>
    </row>
    <row r="396" spans="1:43" s="64" customFormat="1" ht="13.2" outlineLevel="1">
      <c r="A396" s="147" t="s">
        <v>224</v>
      </c>
      <c r="B396" s="126" t="s">
        <v>220</v>
      </c>
      <c r="C396" s="82"/>
      <c r="D396" s="125">
        <v>50</v>
      </c>
      <c r="E396" s="125">
        <v>50</v>
      </c>
      <c r="F396" s="125">
        <v>50</v>
      </c>
      <c r="G396" s="125">
        <v>50</v>
      </c>
      <c r="H396" s="125">
        <v>50</v>
      </c>
      <c r="I396" s="125">
        <v>50</v>
      </c>
      <c r="J396" s="125">
        <v>50</v>
      </c>
      <c r="K396" s="125">
        <v>50</v>
      </c>
      <c r="L396" s="125">
        <v>50</v>
      </c>
      <c r="M396" s="125">
        <v>50</v>
      </c>
      <c r="N396" s="125">
        <v>50</v>
      </c>
      <c r="O396" s="125">
        <v>50</v>
      </c>
      <c r="P396" s="125">
        <v>50</v>
      </c>
      <c r="Q396" s="125">
        <v>50</v>
      </c>
      <c r="R396" s="125">
        <v>50</v>
      </c>
      <c r="S396" s="125">
        <v>50</v>
      </c>
      <c r="T396" s="125">
        <v>50</v>
      </c>
      <c r="U396" s="125">
        <v>50</v>
      </c>
      <c r="V396" s="125">
        <v>50</v>
      </c>
      <c r="W396" s="125">
        <v>50</v>
      </c>
      <c r="X396" s="125">
        <v>50</v>
      </c>
      <c r="Y396" s="125">
        <v>50</v>
      </c>
      <c r="Z396" s="125">
        <v>50</v>
      </c>
      <c r="AA396" s="125">
        <v>50</v>
      </c>
      <c r="AB396" s="125">
        <v>50</v>
      </c>
      <c r="AC396" s="125">
        <v>50</v>
      </c>
      <c r="AD396" s="125">
        <v>50</v>
      </c>
      <c r="AE396" s="125">
        <v>50</v>
      </c>
      <c r="AF396" s="125">
        <v>50</v>
      </c>
      <c r="AG396" s="125">
        <v>50</v>
      </c>
      <c r="AH396" s="125">
        <v>50</v>
      </c>
      <c r="AI396" s="125">
        <v>50</v>
      </c>
      <c r="AJ396" s="125">
        <v>50</v>
      </c>
      <c r="AK396" s="125">
        <v>50</v>
      </c>
      <c r="AL396" s="125">
        <v>50</v>
      </c>
      <c r="AM396" s="125">
        <v>50</v>
      </c>
      <c r="AN396" s="123"/>
      <c r="AO396" s="83">
        <f>AVERAGE(D396:O396)</f>
        <v>50</v>
      </c>
      <c r="AP396" s="83">
        <f>AVERAGE(P396:AA396)</f>
        <v>50</v>
      </c>
      <c r="AQ396" s="83">
        <f>AVERAGE(AB396:AM396)</f>
        <v>50</v>
      </c>
    </row>
    <row r="397" spans="1:43" s="86" customFormat="1" ht="13.2" outlineLevel="1">
      <c r="A397" s="147" t="s">
        <v>213</v>
      </c>
      <c r="B397" s="126" t="s">
        <v>220</v>
      </c>
      <c r="C397" s="125"/>
      <c r="D397" s="132">
        <f>D393*D396</f>
        <v>0</v>
      </c>
      <c r="E397" s="132">
        <f t="shared" ref="E397:AM397" si="1306">E393*E396</f>
        <v>0</v>
      </c>
      <c r="F397" s="132">
        <f t="shared" si="1306"/>
        <v>0</v>
      </c>
      <c r="G397" s="132">
        <f t="shared" si="1306"/>
        <v>0</v>
      </c>
      <c r="H397" s="132">
        <f t="shared" si="1306"/>
        <v>0</v>
      </c>
      <c r="I397" s="132">
        <f t="shared" si="1306"/>
        <v>0</v>
      </c>
      <c r="J397" s="132">
        <f t="shared" si="1306"/>
        <v>0</v>
      </c>
      <c r="K397" s="132">
        <f t="shared" si="1306"/>
        <v>0</v>
      </c>
      <c r="L397" s="132">
        <f t="shared" si="1306"/>
        <v>0</v>
      </c>
      <c r="M397" s="132">
        <f t="shared" si="1306"/>
        <v>0</v>
      </c>
      <c r="N397" s="132">
        <f t="shared" si="1306"/>
        <v>0</v>
      </c>
      <c r="O397" s="132">
        <f t="shared" si="1306"/>
        <v>0</v>
      </c>
      <c r="P397" s="132">
        <f t="shared" si="1306"/>
        <v>0</v>
      </c>
      <c r="Q397" s="132">
        <f t="shared" si="1306"/>
        <v>0</v>
      </c>
      <c r="R397" s="132">
        <f t="shared" si="1306"/>
        <v>0</v>
      </c>
      <c r="S397" s="132">
        <f t="shared" si="1306"/>
        <v>0</v>
      </c>
      <c r="T397" s="132">
        <f t="shared" si="1306"/>
        <v>0</v>
      </c>
      <c r="U397" s="132">
        <f t="shared" si="1306"/>
        <v>0</v>
      </c>
      <c r="V397" s="132">
        <f t="shared" si="1306"/>
        <v>0</v>
      </c>
      <c r="W397" s="132">
        <f t="shared" si="1306"/>
        <v>0</v>
      </c>
      <c r="X397" s="132">
        <f t="shared" si="1306"/>
        <v>0</v>
      </c>
      <c r="Y397" s="132">
        <f t="shared" si="1306"/>
        <v>0</v>
      </c>
      <c r="Z397" s="132">
        <f t="shared" si="1306"/>
        <v>0</v>
      </c>
      <c r="AA397" s="132">
        <f t="shared" si="1306"/>
        <v>0</v>
      </c>
      <c r="AB397" s="132">
        <f t="shared" si="1306"/>
        <v>0</v>
      </c>
      <c r="AC397" s="132">
        <f t="shared" si="1306"/>
        <v>0</v>
      </c>
      <c r="AD397" s="132">
        <f t="shared" si="1306"/>
        <v>0</v>
      </c>
      <c r="AE397" s="132">
        <f t="shared" si="1306"/>
        <v>0</v>
      </c>
      <c r="AF397" s="132">
        <f t="shared" si="1306"/>
        <v>0</v>
      </c>
      <c r="AG397" s="132">
        <f t="shared" si="1306"/>
        <v>0</v>
      </c>
      <c r="AH397" s="132">
        <f t="shared" si="1306"/>
        <v>0</v>
      </c>
      <c r="AI397" s="132">
        <f t="shared" si="1306"/>
        <v>0</v>
      </c>
      <c r="AJ397" s="132">
        <f t="shared" si="1306"/>
        <v>0</v>
      </c>
      <c r="AK397" s="132">
        <f t="shared" si="1306"/>
        <v>0</v>
      </c>
      <c r="AL397" s="132">
        <f t="shared" si="1306"/>
        <v>0</v>
      </c>
      <c r="AM397" s="132">
        <f t="shared" si="1306"/>
        <v>0</v>
      </c>
      <c r="AN397" s="84"/>
      <c r="AO397" s="83">
        <f>O397</f>
        <v>0</v>
      </c>
      <c r="AP397" s="83">
        <f>AA397</f>
        <v>0</v>
      </c>
      <c r="AQ397" s="83">
        <f>AM397</f>
        <v>0</v>
      </c>
    </row>
    <row r="398" spans="1:43" s="64" customFormat="1" ht="13.2" outlineLevel="1">
      <c r="A398" s="147" t="s">
        <v>170</v>
      </c>
      <c r="B398" s="126" t="s">
        <v>168</v>
      </c>
      <c r="C398" s="82"/>
      <c r="D398" s="133">
        <v>0.14000000000000001</v>
      </c>
      <c r="E398" s="133">
        <v>0.14000000000000001</v>
      </c>
      <c r="F398" s="133">
        <v>0.14000000000000001</v>
      </c>
      <c r="G398" s="133">
        <v>0.14000000000000001</v>
      </c>
      <c r="H398" s="133">
        <v>0.14000000000000001</v>
      </c>
      <c r="I398" s="133">
        <v>0.14000000000000001</v>
      </c>
      <c r="J398" s="133">
        <v>0.14000000000000001</v>
      </c>
      <c r="K398" s="133">
        <v>0.14000000000000001</v>
      </c>
      <c r="L398" s="133">
        <v>0.14000000000000001</v>
      </c>
      <c r="M398" s="133">
        <v>0.14000000000000001</v>
      </c>
      <c r="N398" s="133">
        <v>0.14000000000000001</v>
      </c>
      <c r="O398" s="133">
        <v>0.14000000000000001</v>
      </c>
      <c r="P398" s="133">
        <v>0.14000000000000001</v>
      </c>
      <c r="Q398" s="133">
        <v>0.14000000000000001</v>
      </c>
      <c r="R398" s="133">
        <v>0.14000000000000001</v>
      </c>
      <c r="S398" s="133">
        <v>0.14000000000000001</v>
      </c>
      <c r="T398" s="133">
        <v>0.14000000000000001</v>
      </c>
      <c r="U398" s="133">
        <v>0.14000000000000001</v>
      </c>
      <c r="V398" s="133">
        <v>0.14000000000000001</v>
      </c>
      <c r="W398" s="133">
        <v>0.14000000000000001</v>
      </c>
      <c r="X398" s="133">
        <v>0.14000000000000001</v>
      </c>
      <c r="Y398" s="133">
        <v>0.14000000000000001</v>
      </c>
      <c r="Z398" s="133">
        <v>0.14000000000000001</v>
      </c>
      <c r="AA398" s="133">
        <v>0.14000000000000001</v>
      </c>
      <c r="AB398" s="133">
        <v>0.14000000000000001</v>
      </c>
      <c r="AC398" s="133">
        <v>0.14000000000000001</v>
      </c>
      <c r="AD398" s="133">
        <v>0.14000000000000001</v>
      </c>
      <c r="AE398" s="133">
        <v>0.14000000000000001</v>
      </c>
      <c r="AF398" s="133">
        <v>0.14000000000000001</v>
      </c>
      <c r="AG398" s="133">
        <v>0.14000000000000001</v>
      </c>
      <c r="AH398" s="133">
        <v>0.14000000000000001</v>
      </c>
      <c r="AI398" s="133">
        <v>0.14000000000000001</v>
      </c>
      <c r="AJ398" s="133">
        <v>0.14000000000000001</v>
      </c>
      <c r="AK398" s="133">
        <v>0.14000000000000001</v>
      </c>
      <c r="AL398" s="133">
        <v>0.14000000000000001</v>
      </c>
      <c r="AM398" s="133">
        <v>0.14000000000000001</v>
      </c>
      <c r="AN398" s="123"/>
      <c r="AO398" s="135">
        <f>AVERAGE(D398:O398)</f>
        <v>0.14000000000000004</v>
      </c>
      <c r="AP398" s="135">
        <f>AVERAGE(P398:AA398)</f>
        <v>0.14000000000000004</v>
      </c>
      <c r="AQ398" s="135">
        <f>AVERAGE(AB398:AM398)</f>
        <v>0.14000000000000004</v>
      </c>
    </row>
    <row r="399" spans="1:43" s="64" customFormat="1" ht="13.2" outlineLevel="1">
      <c r="A399" s="147" t="s">
        <v>171</v>
      </c>
      <c r="B399" s="126" t="s">
        <v>168</v>
      </c>
      <c r="C399" s="82"/>
      <c r="D399" s="133">
        <v>0.16</v>
      </c>
      <c r="E399" s="133">
        <v>0.16</v>
      </c>
      <c r="F399" s="133">
        <v>0.16</v>
      </c>
      <c r="G399" s="133">
        <v>0.16</v>
      </c>
      <c r="H399" s="133">
        <v>0.16</v>
      </c>
      <c r="I399" s="133">
        <v>0.16</v>
      </c>
      <c r="J399" s="133">
        <v>0.16</v>
      </c>
      <c r="K399" s="133">
        <v>0.16</v>
      </c>
      <c r="L399" s="133">
        <v>0.16</v>
      </c>
      <c r="M399" s="133">
        <v>0.16</v>
      </c>
      <c r="N399" s="133">
        <v>0.16</v>
      </c>
      <c r="O399" s="133">
        <v>0.16</v>
      </c>
      <c r="P399" s="133">
        <v>0.16</v>
      </c>
      <c r="Q399" s="133">
        <v>0.16</v>
      </c>
      <c r="R399" s="133">
        <v>0.16</v>
      </c>
      <c r="S399" s="133">
        <v>0.16</v>
      </c>
      <c r="T399" s="133">
        <v>0.16</v>
      </c>
      <c r="U399" s="133">
        <v>0.16</v>
      </c>
      <c r="V399" s="133">
        <v>0.16</v>
      </c>
      <c r="W399" s="133">
        <v>0.16</v>
      </c>
      <c r="X399" s="133">
        <v>0.16</v>
      </c>
      <c r="Y399" s="133">
        <v>0.16</v>
      </c>
      <c r="Z399" s="133">
        <v>0.16</v>
      </c>
      <c r="AA399" s="133">
        <v>0.16</v>
      </c>
      <c r="AB399" s="133">
        <v>0.16</v>
      </c>
      <c r="AC399" s="133">
        <v>0.16</v>
      </c>
      <c r="AD399" s="133">
        <v>0.16</v>
      </c>
      <c r="AE399" s="133">
        <v>0.16</v>
      </c>
      <c r="AF399" s="133">
        <v>0.16</v>
      </c>
      <c r="AG399" s="133">
        <v>0.16</v>
      </c>
      <c r="AH399" s="133">
        <v>0.16</v>
      </c>
      <c r="AI399" s="133">
        <v>0.16</v>
      </c>
      <c r="AJ399" s="133">
        <v>0.16</v>
      </c>
      <c r="AK399" s="133">
        <v>0.16</v>
      </c>
      <c r="AL399" s="133">
        <v>0.16</v>
      </c>
      <c r="AM399" s="133">
        <v>0.16</v>
      </c>
      <c r="AN399" s="123"/>
      <c r="AO399" s="135">
        <f>AVERAGE(D399:O399)</f>
        <v>0.15999999999999998</v>
      </c>
      <c r="AP399" s="135">
        <f>AVERAGE(P399:AA399)</f>
        <v>0.15999999999999998</v>
      </c>
      <c r="AQ399" s="135">
        <f>AVERAGE(AB399:AM399)</f>
        <v>0.15999999999999998</v>
      </c>
    </row>
    <row r="400" spans="1:43" s="64" customFormat="1" ht="13.2" outlineLevel="1">
      <c r="A400" s="147" t="s">
        <v>214</v>
      </c>
      <c r="B400" s="126" t="s">
        <v>220</v>
      </c>
      <c r="C400" s="82"/>
      <c r="D400" s="132">
        <f t="shared" ref="D400:AM400" si="1307">-(C397+D397)/2*D398/12</f>
        <v>0</v>
      </c>
      <c r="E400" s="132">
        <f t="shared" si="1307"/>
        <v>0</v>
      </c>
      <c r="F400" s="132">
        <f t="shared" si="1307"/>
        <v>0</v>
      </c>
      <c r="G400" s="132">
        <f t="shared" si="1307"/>
        <v>0</v>
      </c>
      <c r="H400" s="132">
        <f t="shared" si="1307"/>
        <v>0</v>
      </c>
      <c r="I400" s="132">
        <f t="shared" si="1307"/>
        <v>0</v>
      </c>
      <c r="J400" s="132">
        <f t="shared" si="1307"/>
        <v>0</v>
      </c>
      <c r="K400" s="132">
        <f t="shared" si="1307"/>
        <v>0</v>
      </c>
      <c r="L400" s="132">
        <f t="shared" si="1307"/>
        <v>0</v>
      </c>
      <c r="M400" s="132">
        <f t="shared" si="1307"/>
        <v>0</v>
      </c>
      <c r="N400" s="132">
        <f t="shared" si="1307"/>
        <v>0</v>
      </c>
      <c r="O400" s="132">
        <f t="shared" si="1307"/>
        <v>0</v>
      </c>
      <c r="P400" s="132">
        <f t="shared" si="1307"/>
        <v>0</v>
      </c>
      <c r="Q400" s="132">
        <f t="shared" si="1307"/>
        <v>0</v>
      </c>
      <c r="R400" s="132">
        <f t="shared" si="1307"/>
        <v>0</v>
      </c>
      <c r="S400" s="132">
        <f t="shared" si="1307"/>
        <v>0</v>
      </c>
      <c r="T400" s="132">
        <f t="shared" si="1307"/>
        <v>0</v>
      </c>
      <c r="U400" s="132">
        <f t="shared" si="1307"/>
        <v>0</v>
      </c>
      <c r="V400" s="132">
        <f t="shared" si="1307"/>
        <v>0</v>
      </c>
      <c r="W400" s="132">
        <f t="shared" si="1307"/>
        <v>0</v>
      </c>
      <c r="X400" s="132">
        <f t="shared" si="1307"/>
        <v>0</v>
      </c>
      <c r="Y400" s="132">
        <f t="shared" si="1307"/>
        <v>0</v>
      </c>
      <c r="Z400" s="132">
        <f t="shared" si="1307"/>
        <v>0</v>
      </c>
      <c r="AA400" s="132">
        <f t="shared" si="1307"/>
        <v>0</v>
      </c>
      <c r="AB400" s="132">
        <f t="shared" si="1307"/>
        <v>0</v>
      </c>
      <c r="AC400" s="132">
        <f t="shared" si="1307"/>
        <v>0</v>
      </c>
      <c r="AD400" s="132">
        <f t="shared" si="1307"/>
        <v>0</v>
      </c>
      <c r="AE400" s="132">
        <f t="shared" si="1307"/>
        <v>0</v>
      </c>
      <c r="AF400" s="132">
        <f t="shared" si="1307"/>
        <v>0</v>
      </c>
      <c r="AG400" s="132">
        <f t="shared" si="1307"/>
        <v>0</v>
      </c>
      <c r="AH400" s="132">
        <f t="shared" si="1307"/>
        <v>0</v>
      </c>
      <c r="AI400" s="132">
        <f t="shared" si="1307"/>
        <v>0</v>
      </c>
      <c r="AJ400" s="132">
        <f t="shared" si="1307"/>
        <v>0</v>
      </c>
      <c r="AK400" s="132">
        <f t="shared" si="1307"/>
        <v>0</v>
      </c>
      <c r="AL400" s="132">
        <f t="shared" si="1307"/>
        <v>0</v>
      </c>
      <c r="AM400" s="132">
        <f t="shared" si="1307"/>
        <v>0</v>
      </c>
      <c r="AN400" s="123"/>
      <c r="AO400" s="83">
        <f>SUM(D400:O400)</f>
        <v>0</v>
      </c>
      <c r="AP400" s="83">
        <f>SUM(P400:AA400)</f>
        <v>0</v>
      </c>
      <c r="AQ400" s="83">
        <f>SUM(AB400:AM400)</f>
        <v>0</v>
      </c>
    </row>
    <row r="401" spans="1:43" s="64" customFormat="1" ht="13.2" outlineLevel="1">
      <c r="A401" s="147" t="s">
        <v>215</v>
      </c>
      <c r="B401" s="126" t="s">
        <v>220</v>
      </c>
      <c r="C401" s="82"/>
      <c r="D401" s="132">
        <f t="shared" ref="D401:AM401" si="1308">(C397+D397)/2*D399/12</f>
        <v>0</v>
      </c>
      <c r="E401" s="132">
        <f t="shared" si="1308"/>
        <v>0</v>
      </c>
      <c r="F401" s="132">
        <f t="shared" si="1308"/>
        <v>0</v>
      </c>
      <c r="G401" s="132">
        <f t="shared" si="1308"/>
        <v>0</v>
      </c>
      <c r="H401" s="132">
        <f t="shared" si="1308"/>
        <v>0</v>
      </c>
      <c r="I401" s="132">
        <f t="shared" si="1308"/>
        <v>0</v>
      </c>
      <c r="J401" s="132">
        <f t="shared" si="1308"/>
        <v>0</v>
      </c>
      <c r="K401" s="132">
        <f t="shared" si="1308"/>
        <v>0</v>
      </c>
      <c r="L401" s="132">
        <f t="shared" si="1308"/>
        <v>0</v>
      </c>
      <c r="M401" s="132">
        <f t="shared" si="1308"/>
        <v>0</v>
      </c>
      <c r="N401" s="132">
        <f t="shared" si="1308"/>
        <v>0</v>
      </c>
      <c r="O401" s="132">
        <f t="shared" si="1308"/>
        <v>0</v>
      </c>
      <c r="P401" s="132">
        <f t="shared" si="1308"/>
        <v>0</v>
      </c>
      <c r="Q401" s="132">
        <f t="shared" si="1308"/>
        <v>0</v>
      </c>
      <c r="R401" s="132">
        <f t="shared" si="1308"/>
        <v>0</v>
      </c>
      <c r="S401" s="132">
        <f t="shared" si="1308"/>
        <v>0</v>
      </c>
      <c r="T401" s="132">
        <f t="shared" si="1308"/>
        <v>0</v>
      </c>
      <c r="U401" s="132">
        <f t="shared" si="1308"/>
        <v>0</v>
      </c>
      <c r="V401" s="132">
        <f t="shared" si="1308"/>
        <v>0</v>
      </c>
      <c r="W401" s="132">
        <f t="shared" si="1308"/>
        <v>0</v>
      </c>
      <c r="X401" s="132">
        <f t="shared" si="1308"/>
        <v>0</v>
      </c>
      <c r="Y401" s="132">
        <f t="shared" si="1308"/>
        <v>0</v>
      </c>
      <c r="Z401" s="132">
        <f t="shared" si="1308"/>
        <v>0</v>
      </c>
      <c r="AA401" s="132">
        <f t="shared" si="1308"/>
        <v>0</v>
      </c>
      <c r="AB401" s="132">
        <f t="shared" si="1308"/>
        <v>0</v>
      </c>
      <c r="AC401" s="132">
        <f t="shared" si="1308"/>
        <v>0</v>
      </c>
      <c r="AD401" s="132">
        <f t="shared" si="1308"/>
        <v>0</v>
      </c>
      <c r="AE401" s="132">
        <f t="shared" si="1308"/>
        <v>0</v>
      </c>
      <c r="AF401" s="132">
        <f t="shared" si="1308"/>
        <v>0</v>
      </c>
      <c r="AG401" s="132">
        <f t="shared" si="1308"/>
        <v>0</v>
      </c>
      <c r="AH401" s="132">
        <f t="shared" si="1308"/>
        <v>0</v>
      </c>
      <c r="AI401" s="132">
        <f t="shared" si="1308"/>
        <v>0</v>
      </c>
      <c r="AJ401" s="132">
        <f t="shared" si="1308"/>
        <v>0</v>
      </c>
      <c r="AK401" s="132">
        <f t="shared" si="1308"/>
        <v>0</v>
      </c>
      <c r="AL401" s="132">
        <f t="shared" si="1308"/>
        <v>0</v>
      </c>
      <c r="AM401" s="132">
        <f t="shared" si="1308"/>
        <v>0</v>
      </c>
      <c r="AN401" s="123"/>
      <c r="AO401" s="83">
        <f>SUM(D401:O401)</f>
        <v>0</v>
      </c>
      <c r="AP401" s="83">
        <f>SUM(P401:AA401)</f>
        <v>0</v>
      </c>
      <c r="AQ401" s="83">
        <f>SUM(AB401:AM401)</f>
        <v>0</v>
      </c>
    </row>
    <row r="402" spans="1:43" s="64" customFormat="1" ht="13.2" outlineLevel="1">
      <c r="A402" s="147" t="s">
        <v>201</v>
      </c>
      <c r="B402" s="126" t="s">
        <v>220</v>
      </c>
      <c r="C402" s="82"/>
      <c r="D402" s="131">
        <f t="shared" ref="D402:AM402" si="1309">SUM(D400:D401)</f>
        <v>0</v>
      </c>
      <c r="E402" s="131">
        <f t="shared" si="1309"/>
        <v>0</v>
      </c>
      <c r="F402" s="131">
        <f t="shared" si="1309"/>
        <v>0</v>
      </c>
      <c r="G402" s="131">
        <f t="shared" si="1309"/>
        <v>0</v>
      </c>
      <c r="H402" s="131">
        <f t="shared" si="1309"/>
        <v>0</v>
      </c>
      <c r="I402" s="131">
        <f t="shared" si="1309"/>
        <v>0</v>
      </c>
      <c r="J402" s="131">
        <f t="shared" si="1309"/>
        <v>0</v>
      </c>
      <c r="K402" s="131">
        <f t="shared" si="1309"/>
        <v>0</v>
      </c>
      <c r="L402" s="131">
        <f t="shared" si="1309"/>
        <v>0</v>
      </c>
      <c r="M402" s="131">
        <f t="shared" si="1309"/>
        <v>0</v>
      </c>
      <c r="N402" s="131">
        <f t="shared" si="1309"/>
        <v>0</v>
      </c>
      <c r="O402" s="131">
        <f t="shared" si="1309"/>
        <v>0</v>
      </c>
      <c r="P402" s="131">
        <f t="shared" si="1309"/>
        <v>0</v>
      </c>
      <c r="Q402" s="131">
        <f t="shared" si="1309"/>
        <v>0</v>
      </c>
      <c r="R402" s="131">
        <f t="shared" si="1309"/>
        <v>0</v>
      </c>
      <c r="S402" s="131">
        <f t="shared" si="1309"/>
        <v>0</v>
      </c>
      <c r="T402" s="131">
        <f t="shared" si="1309"/>
        <v>0</v>
      </c>
      <c r="U402" s="131">
        <f t="shared" si="1309"/>
        <v>0</v>
      </c>
      <c r="V402" s="131">
        <f t="shared" si="1309"/>
        <v>0</v>
      </c>
      <c r="W402" s="131">
        <f t="shared" si="1309"/>
        <v>0</v>
      </c>
      <c r="X402" s="131">
        <f t="shared" si="1309"/>
        <v>0</v>
      </c>
      <c r="Y402" s="131">
        <f t="shared" si="1309"/>
        <v>0</v>
      </c>
      <c r="Z402" s="131">
        <f t="shared" si="1309"/>
        <v>0</v>
      </c>
      <c r="AA402" s="131">
        <f t="shared" si="1309"/>
        <v>0</v>
      </c>
      <c r="AB402" s="131">
        <f t="shared" si="1309"/>
        <v>0</v>
      </c>
      <c r="AC402" s="131">
        <f t="shared" si="1309"/>
        <v>0</v>
      </c>
      <c r="AD402" s="131">
        <f t="shared" si="1309"/>
        <v>0</v>
      </c>
      <c r="AE402" s="131">
        <f t="shared" si="1309"/>
        <v>0</v>
      </c>
      <c r="AF402" s="131">
        <f t="shared" si="1309"/>
        <v>0</v>
      </c>
      <c r="AG402" s="131">
        <f t="shared" si="1309"/>
        <v>0</v>
      </c>
      <c r="AH402" s="131">
        <f t="shared" si="1309"/>
        <v>0</v>
      </c>
      <c r="AI402" s="131">
        <f t="shared" si="1309"/>
        <v>0</v>
      </c>
      <c r="AJ402" s="131">
        <f t="shared" si="1309"/>
        <v>0</v>
      </c>
      <c r="AK402" s="131">
        <f t="shared" si="1309"/>
        <v>0</v>
      </c>
      <c r="AL402" s="131">
        <f t="shared" si="1309"/>
        <v>0</v>
      </c>
      <c r="AM402" s="131">
        <f t="shared" si="1309"/>
        <v>0</v>
      </c>
      <c r="AN402" s="123"/>
      <c r="AO402" s="83">
        <f>SUM(D402:O402)</f>
        <v>0</v>
      </c>
      <c r="AP402" s="83">
        <f>SUM(P402:AA402)</f>
        <v>0</v>
      </c>
      <c r="AQ402" s="83">
        <f>SUM(AB402:AM402)</f>
        <v>0</v>
      </c>
    </row>
    <row r="403" spans="1:43" outlineLevel="1">
      <c r="A403" s="145" t="s">
        <v>184</v>
      </c>
    </row>
    <row r="404" spans="1:43" s="64" customFormat="1" ht="13.2" outlineLevel="1">
      <c r="A404" s="147" t="s">
        <v>225</v>
      </c>
      <c r="B404" s="122" t="s">
        <v>158</v>
      </c>
      <c r="C404" s="125"/>
      <c r="D404" s="89">
        <f>C404+D406</f>
        <v>0</v>
      </c>
      <c r="E404" s="89">
        <f>D404+E406</f>
        <v>0</v>
      </c>
      <c r="F404" s="89">
        <f t="shared" ref="F404" si="1310">E404+F406</f>
        <v>0</v>
      </c>
      <c r="G404" s="89">
        <f t="shared" ref="G404" si="1311">F404+G406</f>
        <v>0</v>
      </c>
      <c r="H404" s="89">
        <f t="shared" ref="H404" si="1312">G404+H406</f>
        <v>0</v>
      </c>
      <c r="I404" s="89">
        <f t="shared" ref="I404" si="1313">H404+I406</f>
        <v>0</v>
      </c>
      <c r="J404" s="89">
        <f t="shared" ref="J404" si="1314">I404+J406</f>
        <v>0</v>
      </c>
      <c r="K404" s="89">
        <f t="shared" ref="K404" si="1315">J404+K406</f>
        <v>0</v>
      </c>
      <c r="L404" s="89">
        <f t="shared" ref="L404" si="1316">K404+L406</f>
        <v>0</v>
      </c>
      <c r="M404" s="89">
        <f t="shared" ref="M404" si="1317">L404+M406</f>
        <v>0</v>
      </c>
      <c r="N404" s="89">
        <f t="shared" ref="N404" si="1318">M404+N406</f>
        <v>0</v>
      </c>
      <c r="O404" s="89">
        <f t="shared" ref="O404" si="1319">N404+O406</f>
        <v>0</v>
      </c>
      <c r="P404" s="89">
        <f t="shared" ref="P404" si="1320">O404+P406</f>
        <v>0</v>
      </c>
      <c r="Q404" s="89">
        <f t="shared" ref="Q404" si="1321">P404+Q406</f>
        <v>0</v>
      </c>
      <c r="R404" s="89">
        <f t="shared" ref="R404" si="1322">Q404+R406</f>
        <v>0</v>
      </c>
      <c r="S404" s="89">
        <f t="shared" ref="S404" si="1323">R404+S406</f>
        <v>0</v>
      </c>
      <c r="T404" s="89">
        <f t="shared" ref="T404" si="1324">S404+T406</f>
        <v>0</v>
      </c>
      <c r="U404" s="89">
        <f t="shared" ref="U404" si="1325">T404+U406</f>
        <v>0</v>
      </c>
      <c r="V404" s="89">
        <f t="shared" ref="V404" si="1326">U404+V406</f>
        <v>0</v>
      </c>
      <c r="W404" s="89">
        <f t="shared" ref="W404" si="1327">V404+W406</f>
        <v>0</v>
      </c>
      <c r="X404" s="89">
        <f t="shared" ref="X404" si="1328">W404+X406</f>
        <v>0</v>
      </c>
      <c r="Y404" s="89">
        <f t="shared" ref="Y404" si="1329">X404+Y406</f>
        <v>0</v>
      </c>
      <c r="Z404" s="89">
        <f t="shared" ref="Z404" si="1330">Y404+Z406</f>
        <v>0</v>
      </c>
      <c r="AA404" s="89">
        <f t="shared" ref="AA404" si="1331">Z404+AA406</f>
        <v>0</v>
      </c>
      <c r="AB404" s="89">
        <f t="shared" ref="AB404" si="1332">AA404+AB406</f>
        <v>0</v>
      </c>
      <c r="AC404" s="89">
        <f t="shared" ref="AC404" si="1333">AB404+AC406</f>
        <v>0</v>
      </c>
      <c r="AD404" s="89">
        <f t="shared" ref="AD404" si="1334">AC404+AD406</f>
        <v>0</v>
      </c>
      <c r="AE404" s="89">
        <f t="shared" ref="AE404" si="1335">AD404+AE406</f>
        <v>0</v>
      </c>
      <c r="AF404" s="89">
        <f t="shared" ref="AF404" si="1336">AE404+AF406</f>
        <v>0</v>
      </c>
      <c r="AG404" s="89">
        <f t="shared" ref="AG404" si="1337">AF404+AG406</f>
        <v>0</v>
      </c>
      <c r="AH404" s="89">
        <f t="shared" ref="AH404" si="1338">AG404+AH406</f>
        <v>0</v>
      </c>
      <c r="AI404" s="89">
        <f t="shared" ref="AI404" si="1339">AH404+AI406</f>
        <v>0</v>
      </c>
      <c r="AJ404" s="89">
        <f t="shared" ref="AJ404" si="1340">AI404+AJ406</f>
        <v>0</v>
      </c>
      <c r="AK404" s="89">
        <f t="shared" ref="AK404" si="1341">AJ404+AK406</f>
        <v>0</v>
      </c>
      <c r="AL404" s="89">
        <f t="shared" ref="AL404" si="1342">AK404+AL406</f>
        <v>0</v>
      </c>
      <c r="AM404" s="89">
        <f t="shared" ref="AM404" si="1343">AL404+AM406</f>
        <v>0</v>
      </c>
      <c r="AN404" s="123"/>
      <c r="AO404" s="83">
        <f>AVERAGE(D404:O404)</f>
        <v>0</v>
      </c>
      <c r="AP404" s="83">
        <f>AVERAGE(P404:AA404)</f>
        <v>0</v>
      </c>
      <c r="AQ404" s="83">
        <f>AVERAGE(AB404:AM404)</f>
        <v>0</v>
      </c>
    </row>
    <row r="405" spans="1:43" s="64" customFormat="1" ht="13.2" outlineLevel="1">
      <c r="A405" s="147" t="s">
        <v>222</v>
      </c>
      <c r="B405" s="122" t="s">
        <v>158</v>
      </c>
      <c r="C405" s="82"/>
      <c r="D405" s="133">
        <v>0.01</v>
      </c>
      <c r="E405" s="133">
        <v>0.01</v>
      </c>
      <c r="F405" s="133">
        <v>0.01</v>
      </c>
      <c r="G405" s="133">
        <v>0.01</v>
      </c>
      <c r="H405" s="133">
        <v>0.01</v>
      </c>
      <c r="I405" s="133">
        <v>0.01</v>
      </c>
      <c r="J405" s="133">
        <v>0.01</v>
      </c>
      <c r="K405" s="133">
        <v>0.01</v>
      </c>
      <c r="L405" s="133">
        <v>0.01</v>
      </c>
      <c r="M405" s="133">
        <v>0.01</v>
      </c>
      <c r="N405" s="133">
        <v>0.01</v>
      </c>
      <c r="O405" s="133">
        <v>0.01</v>
      </c>
      <c r="P405" s="133">
        <v>0.01</v>
      </c>
      <c r="Q405" s="133">
        <v>0.01</v>
      </c>
      <c r="R405" s="133">
        <v>0.01</v>
      </c>
      <c r="S405" s="133">
        <v>0.01</v>
      </c>
      <c r="T405" s="133">
        <v>0.01</v>
      </c>
      <c r="U405" s="133">
        <v>0.01</v>
      </c>
      <c r="V405" s="133">
        <v>0.01</v>
      </c>
      <c r="W405" s="133">
        <v>0.01</v>
      </c>
      <c r="X405" s="133">
        <v>0.01</v>
      </c>
      <c r="Y405" s="133">
        <v>0.01</v>
      </c>
      <c r="Z405" s="133">
        <v>0.01</v>
      </c>
      <c r="AA405" s="133">
        <v>0.01</v>
      </c>
      <c r="AB405" s="133">
        <v>0.01</v>
      </c>
      <c r="AC405" s="133">
        <v>0.01</v>
      </c>
      <c r="AD405" s="133">
        <v>0.01</v>
      </c>
      <c r="AE405" s="133">
        <v>0.01</v>
      </c>
      <c r="AF405" s="133">
        <v>0.01</v>
      </c>
      <c r="AG405" s="133">
        <v>0.01</v>
      </c>
      <c r="AH405" s="133">
        <v>0.01</v>
      </c>
      <c r="AI405" s="133">
        <v>0.01</v>
      </c>
      <c r="AJ405" s="133">
        <v>0.01</v>
      </c>
      <c r="AK405" s="133">
        <v>0.01</v>
      </c>
      <c r="AL405" s="133">
        <v>0.01</v>
      </c>
      <c r="AM405" s="133">
        <v>0.01</v>
      </c>
      <c r="AN405" s="123"/>
      <c r="AO405" s="83">
        <f>O405</f>
        <v>0.01</v>
      </c>
      <c r="AP405" s="83">
        <f>AA405</f>
        <v>0.01</v>
      </c>
      <c r="AQ405" s="83">
        <f>AM405</f>
        <v>0.01</v>
      </c>
    </row>
    <row r="406" spans="1:43" s="64" customFormat="1" ht="13.2" outlineLevel="1">
      <c r="A406" s="147" t="s">
        <v>223</v>
      </c>
      <c r="B406" s="122" t="s">
        <v>158</v>
      </c>
      <c r="C406" s="82"/>
      <c r="D406" s="89">
        <f>INT(C404*D405)</f>
        <v>0</v>
      </c>
      <c r="E406" s="89">
        <f>INT(D404*E405)</f>
        <v>0</v>
      </c>
      <c r="F406" s="89">
        <f t="shared" ref="F406" si="1344">INT(E404*F405)</f>
        <v>0</v>
      </c>
      <c r="G406" s="89">
        <f t="shared" ref="G406" si="1345">INT(F404*G405)</f>
        <v>0</v>
      </c>
      <c r="H406" s="89">
        <f t="shared" ref="H406" si="1346">INT(G404*H405)</f>
        <v>0</v>
      </c>
      <c r="I406" s="89">
        <f t="shared" ref="I406" si="1347">INT(H404*I405)</f>
        <v>0</v>
      </c>
      <c r="J406" s="89">
        <f t="shared" ref="J406" si="1348">INT(I404*J405)</f>
        <v>0</v>
      </c>
      <c r="K406" s="89">
        <f t="shared" ref="K406" si="1349">INT(J404*K405)</f>
        <v>0</v>
      </c>
      <c r="L406" s="89">
        <f t="shared" ref="L406" si="1350">INT(K404*L405)</f>
        <v>0</v>
      </c>
      <c r="M406" s="89">
        <f t="shared" ref="M406" si="1351">INT(L404*M405)</f>
        <v>0</v>
      </c>
      <c r="N406" s="89">
        <f t="shared" ref="N406" si="1352">INT(M404*N405)</f>
        <v>0</v>
      </c>
      <c r="O406" s="89">
        <f t="shared" ref="O406" si="1353">INT(N404*O405)</f>
        <v>0</v>
      </c>
      <c r="P406" s="89">
        <f t="shared" ref="P406" si="1354">INT(O404*P405)</f>
        <v>0</v>
      </c>
      <c r="Q406" s="89">
        <f t="shared" ref="Q406" si="1355">INT(P404*Q405)</f>
        <v>0</v>
      </c>
      <c r="R406" s="89">
        <f t="shared" ref="R406" si="1356">INT(Q404*R405)</f>
        <v>0</v>
      </c>
      <c r="S406" s="89">
        <f t="shared" ref="S406" si="1357">INT(R404*S405)</f>
        <v>0</v>
      </c>
      <c r="T406" s="89">
        <f t="shared" ref="T406" si="1358">INT(S404*T405)</f>
        <v>0</v>
      </c>
      <c r="U406" s="89">
        <f t="shared" ref="U406" si="1359">INT(T404*U405)</f>
        <v>0</v>
      </c>
      <c r="V406" s="89">
        <f t="shared" ref="V406" si="1360">INT(U404*V405)</f>
        <v>0</v>
      </c>
      <c r="W406" s="89">
        <f t="shared" ref="W406" si="1361">INT(V404*W405)</f>
        <v>0</v>
      </c>
      <c r="X406" s="89">
        <f t="shared" ref="X406" si="1362">INT(W404*X405)</f>
        <v>0</v>
      </c>
      <c r="Y406" s="89">
        <f t="shared" ref="Y406" si="1363">INT(X404*Y405)</f>
        <v>0</v>
      </c>
      <c r="Z406" s="89">
        <f t="shared" ref="Z406" si="1364">INT(Y404*Z405)</f>
        <v>0</v>
      </c>
      <c r="AA406" s="89">
        <f t="shared" ref="AA406" si="1365">INT(Z404*AA405)</f>
        <v>0</v>
      </c>
      <c r="AB406" s="89">
        <f t="shared" ref="AB406" si="1366">INT(AA404*AB405)</f>
        <v>0</v>
      </c>
      <c r="AC406" s="89">
        <f t="shared" ref="AC406" si="1367">INT(AB404*AC405)</f>
        <v>0</v>
      </c>
      <c r="AD406" s="89">
        <f t="shared" ref="AD406" si="1368">INT(AC404*AD405)</f>
        <v>0</v>
      </c>
      <c r="AE406" s="89">
        <f t="shared" ref="AE406" si="1369">INT(AD404*AE405)</f>
        <v>0</v>
      </c>
      <c r="AF406" s="89">
        <f t="shared" ref="AF406" si="1370">INT(AE404*AF405)</f>
        <v>0</v>
      </c>
      <c r="AG406" s="89">
        <f t="shared" ref="AG406" si="1371">INT(AF404*AG405)</f>
        <v>0</v>
      </c>
      <c r="AH406" s="89">
        <f t="shared" ref="AH406" si="1372">INT(AG404*AH405)</f>
        <v>0</v>
      </c>
      <c r="AI406" s="89">
        <f t="shared" ref="AI406" si="1373">INT(AH404*AI405)</f>
        <v>0</v>
      </c>
      <c r="AJ406" s="89">
        <f t="shared" ref="AJ406" si="1374">INT(AI404*AJ405)</f>
        <v>0</v>
      </c>
      <c r="AK406" s="89">
        <f t="shared" ref="AK406" si="1375">INT(AJ404*AK405)</f>
        <v>0</v>
      </c>
      <c r="AL406" s="89">
        <f t="shared" ref="AL406" si="1376">INT(AK404*AL405)</f>
        <v>0</v>
      </c>
      <c r="AM406" s="89">
        <f t="shared" ref="AM406" si="1377">INT(AL404*AM405)</f>
        <v>0</v>
      </c>
      <c r="AN406" s="123"/>
      <c r="AO406" s="83">
        <f>SUM(D406:O406)</f>
        <v>0</v>
      </c>
      <c r="AP406" s="83">
        <f>SUM(P406:AA406)</f>
        <v>0</v>
      </c>
      <c r="AQ406" s="83">
        <f>SUM(AB406:AM406)</f>
        <v>0</v>
      </c>
    </row>
    <row r="407" spans="1:43" s="64" customFormat="1" ht="13.2" outlineLevel="1">
      <c r="A407" s="147" t="s">
        <v>224</v>
      </c>
      <c r="B407" s="126" t="s">
        <v>221</v>
      </c>
      <c r="C407" s="82"/>
      <c r="D407" s="125">
        <v>50</v>
      </c>
      <c r="E407" s="125">
        <v>50</v>
      </c>
      <c r="F407" s="125">
        <v>50</v>
      </c>
      <c r="G407" s="125">
        <v>50</v>
      </c>
      <c r="H407" s="125">
        <v>50</v>
      </c>
      <c r="I407" s="125">
        <v>50</v>
      </c>
      <c r="J407" s="125">
        <v>50</v>
      </c>
      <c r="K407" s="125">
        <v>50</v>
      </c>
      <c r="L407" s="125">
        <v>50</v>
      </c>
      <c r="M407" s="125">
        <v>50</v>
      </c>
      <c r="N407" s="125">
        <v>50</v>
      </c>
      <c r="O407" s="125">
        <v>50</v>
      </c>
      <c r="P407" s="125">
        <v>50</v>
      </c>
      <c r="Q407" s="125">
        <v>50</v>
      </c>
      <c r="R407" s="125">
        <v>50</v>
      </c>
      <c r="S407" s="125">
        <v>50</v>
      </c>
      <c r="T407" s="125">
        <v>50</v>
      </c>
      <c r="U407" s="125">
        <v>50</v>
      </c>
      <c r="V407" s="125">
        <v>50</v>
      </c>
      <c r="W407" s="125">
        <v>50</v>
      </c>
      <c r="X407" s="125">
        <v>50</v>
      </c>
      <c r="Y407" s="125">
        <v>50</v>
      </c>
      <c r="Z407" s="125">
        <v>50</v>
      </c>
      <c r="AA407" s="125">
        <v>50</v>
      </c>
      <c r="AB407" s="125">
        <v>50</v>
      </c>
      <c r="AC407" s="125">
        <v>50</v>
      </c>
      <c r="AD407" s="125">
        <v>50</v>
      </c>
      <c r="AE407" s="125">
        <v>50</v>
      </c>
      <c r="AF407" s="125">
        <v>50</v>
      </c>
      <c r="AG407" s="125">
        <v>50</v>
      </c>
      <c r="AH407" s="125">
        <v>50</v>
      </c>
      <c r="AI407" s="125">
        <v>50</v>
      </c>
      <c r="AJ407" s="125">
        <v>50</v>
      </c>
      <c r="AK407" s="125">
        <v>50</v>
      </c>
      <c r="AL407" s="125">
        <v>50</v>
      </c>
      <c r="AM407" s="125">
        <v>50</v>
      </c>
      <c r="AN407" s="123"/>
      <c r="AO407" s="83">
        <f>AVERAGE(D407:O407)</f>
        <v>50</v>
      </c>
      <c r="AP407" s="83">
        <f>AVERAGE(P407:AA407)</f>
        <v>50</v>
      </c>
      <c r="AQ407" s="83">
        <f>AVERAGE(AB407:AM407)</f>
        <v>50</v>
      </c>
    </row>
    <row r="408" spans="1:43" s="86" customFormat="1" ht="13.2" outlineLevel="1">
      <c r="A408" s="147" t="s">
        <v>213</v>
      </c>
      <c r="B408" s="126" t="s">
        <v>221</v>
      </c>
      <c r="C408" s="125"/>
      <c r="D408" s="132">
        <f>D404*D407</f>
        <v>0</v>
      </c>
      <c r="E408" s="132">
        <f t="shared" ref="E408:AM408" si="1378">E404*E407</f>
        <v>0</v>
      </c>
      <c r="F408" s="132">
        <f t="shared" si="1378"/>
        <v>0</v>
      </c>
      <c r="G408" s="132">
        <f t="shared" si="1378"/>
        <v>0</v>
      </c>
      <c r="H408" s="132">
        <f t="shared" si="1378"/>
        <v>0</v>
      </c>
      <c r="I408" s="132">
        <f t="shared" si="1378"/>
        <v>0</v>
      </c>
      <c r="J408" s="132">
        <f t="shared" si="1378"/>
        <v>0</v>
      </c>
      <c r="K408" s="132">
        <f t="shared" si="1378"/>
        <v>0</v>
      </c>
      <c r="L408" s="132">
        <f t="shared" si="1378"/>
        <v>0</v>
      </c>
      <c r="M408" s="132">
        <f t="shared" si="1378"/>
        <v>0</v>
      </c>
      <c r="N408" s="132">
        <f t="shared" si="1378"/>
        <v>0</v>
      </c>
      <c r="O408" s="132">
        <f t="shared" si="1378"/>
        <v>0</v>
      </c>
      <c r="P408" s="132">
        <f t="shared" si="1378"/>
        <v>0</v>
      </c>
      <c r="Q408" s="132">
        <f t="shared" si="1378"/>
        <v>0</v>
      </c>
      <c r="R408" s="132">
        <f t="shared" si="1378"/>
        <v>0</v>
      </c>
      <c r="S408" s="132">
        <f t="shared" si="1378"/>
        <v>0</v>
      </c>
      <c r="T408" s="132">
        <f t="shared" si="1378"/>
        <v>0</v>
      </c>
      <c r="U408" s="132">
        <f t="shared" si="1378"/>
        <v>0</v>
      </c>
      <c r="V408" s="132">
        <f t="shared" si="1378"/>
        <v>0</v>
      </c>
      <c r="W408" s="132">
        <f t="shared" si="1378"/>
        <v>0</v>
      </c>
      <c r="X408" s="132">
        <f t="shared" si="1378"/>
        <v>0</v>
      </c>
      <c r="Y408" s="132">
        <f t="shared" si="1378"/>
        <v>0</v>
      </c>
      <c r="Z408" s="132">
        <f t="shared" si="1378"/>
        <v>0</v>
      </c>
      <c r="AA408" s="132">
        <f t="shared" si="1378"/>
        <v>0</v>
      </c>
      <c r="AB408" s="132">
        <f t="shared" si="1378"/>
        <v>0</v>
      </c>
      <c r="AC408" s="132">
        <f t="shared" si="1378"/>
        <v>0</v>
      </c>
      <c r="AD408" s="132">
        <f t="shared" si="1378"/>
        <v>0</v>
      </c>
      <c r="AE408" s="132">
        <f t="shared" si="1378"/>
        <v>0</v>
      </c>
      <c r="AF408" s="132">
        <f t="shared" si="1378"/>
        <v>0</v>
      </c>
      <c r="AG408" s="132">
        <f t="shared" si="1378"/>
        <v>0</v>
      </c>
      <c r="AH408" s="132">
        <f t="shared" si="1378"/>
        <v>0</v>
      </c>
      <c r="AI408" s="132">
        <f t="shared" si="1378"/>
        <v>0</v>
      </c>
      <c r="AJ408" s="132">
        <f t="shared" si="1378"/>
        <v>0</v>
      </c>
      <c r="AK408" s="132">
        <f t="shared" si="1378"/>
        <v>0</v>
      </c>
      <c r="AL408" s="132">
        <f t="shared" si="1378"/>
        <v>0</v>
      </c>
      <c r="AM408" s="132">
        <f t="shared" si="1378"/>
        <v>0</v>
      </c>
      <c r="AN408" s="84"/>
      <c r="AO408" s="83">
        <f>O408</f>
        <v>0</v>
      </c>
      <c r="AP408" s="83">
        <f>AA408</f>
        <v>0</v>
      </c>
      <c r="AQ408" s="83">
        <f>AM408</f>
        <v>0</v>
      </c>
    </row>
    <row r="409" spans="1:43" s="64" customFormat="1" ht="13.2" outlineLevel="1">
      <c r="A409" s="147" t="s">
        <v>170</v>
      </c>
      <c r="B409" s="126" t="s">
        <v>168</v>
      </c>
      <c r="C409" s="82"/>
      <c r="D409" s="133">
        <v>0.14000000000000001</v>
      </c>
      <c r="E409" s="133">
        <v>0.14000000000000001</v>
      </c>
      <c r="F409" s="133">
        <v>0.14000000000000001</v>
      </c>
      <c r="G409" s="133">
        <v>0.14000000000000001</v>
      </c>
      <c r="H409" s="133">
        <v>0.14000000000000001</v>
      </c>
      <c r="I409" s="133">
        <v>0.14000000000000001</v>
      </c>
      <c r="J409" s="133">
        <v>0.14000000000000001</v>
      </c>
      <c r="K409" s="133">
        <v>0.14000000000000001</v>
      </c>
      <c r="L409" s="133">
        <v>0.14000000000000001</v>
      </c>
      <c r="M409" s="133">
        <v>0.14000000000000001</v>
      </c>
      <c r="N409" s="133">
        <v>0.14000000000000001</v>
      </c>
      <c r="O409" s="133">
        <v>0.14000000000000001</v>
      </c>
      <c r="P409" s="133">
        <v>0.14000000000000001</v>
      </c>
      <c r="Q409" s="133">
        <v>0.14000000000000001</v>
      </c>
      <c r="R409" s="133">
        <v>0.14000000000000001</v>
      </c>
      <c r="S409" s="133">
        <v>0.14000000000000001</v>
      </c>
      <c r="T409" s="133">
        <v>0.14000000000000001</v>
      </c>
      <c r="U409" s="133">
        <v>0.14000000000000001</v>
      </c>
      <c r="V409" s="133">
        <v>0.14000000000000001</v>
      </c>
      <c r="W409" s="133">
        <v>0.14000000000000001</v>
      </c>
      <c r="X409" s="133">
        <v>0.14000000000000001</v>
      </c>
      <c r="Y409" s="133">
        <v>0.14000000000000001</v>
      </c>
      <c r="Z409" s="133">
        <v>0.14000000000000001</v>
      </c>
      <c r="AA409" s="133">
        <v>0.14000000000000001</v>
      </c>
      <c r="AB409" s="133">
        <v>0.14000000000000001</v>
      </c>
      <c r="AC409" s="133">
        <v>0.14000000000000001</v>
      </c>
      <c r="AD409" s="133">
        <v>0.14000000000000001</v>
      </c>
      <c r="AE409" s="133">
        <v>0.14000000000000001</v>
      </c>
      <c r="AF409" s="133">
        <v>0.14000000000000001</v>
      </c>
      <c r="AG409" s="133">
        <v>0.14000000000000001</v>
      </c>
      <c r="AH409" s="133">
        <v>0.14000000000000001</v>
      </c>
      <c r="AI409" s="133">
        <v>0.14000000000000001</v>
      </c>
      <c r="AJ409" s="133">
        <v>0.14000000000000001</v>
      </c>
      <c r="AK409" s="133">
        <v>0.14000000000000001</v>
      </c>
      <c r="AL409" s="133">
        <v>0.14000000000000001</v>
      </c>
      <c r="AM409" s="133">
        <v>0.14000000000000001</v>
      </c>
      <c r="AN409" s="123"/>
      <c r="AO409" s="135">
        <f>AVERAGE(D409:O409)</f>
        <v>0.14000000000000004</v>
      </c>
      <c r="AP409" s="135">
        <f>AVERAGE(P409:AA409)</f>
        <v>0.14000000000000004</v>
      </c>
      <c r="AQ409" s="135">
        <f>AVERAGE(AB409:AM409)</f>
        <v>0.14000000000000004</v>
      </c>
    </row>
    <row r="410" spans="1:43" s="64" customFormat="1" ht="13.2" outlineLevel="1">
      <c r="A410" s="147" t="s">
        <v>171</v>
      </c>
      <c r="B410" s="126" t="s">
        <v>168</v>
      </c>
      <c r="C410" s="82"/>
      <c r="D410" s="133">
        <v>0.16</v>
      </c>
      <c r="E410" s="133">
        <v>0.16</v>
      </c>
      <c r="F410" s="133">
        <v>0.16</v>
      </c>
      <c r="G410" s="133">
        <v>0.16</v>
      </c>
      <c r="H410" s="133">
        <v>0.16</v>
      </c>
      <c r="I410" s="133">
        <v>0.16</v>
      </c>
      <c r="J410" s="133">
        <v>0.16</v>
      </c>
      <c r="K410" s="133">
        <v>0.16</v>
      </c>
      <c r="L410" s="133">
        <v>0.16</v>
      </c>
      <c r="M410" s="133">
        <v>0.16</v>
      </c>
      <c r="N410" s="133">
        <v>0.16</v>
      </c>
      <c r="O410" s="133">
        <v>0.16</v>
      </c>
      <c r="P410" s="133">
        <v>0.16</v>
      </c>
      <c r="Q410" s="133">
        <v>0.16</v>
      </c>
      <c r="R410" s="133">
        <v>0.16</v>
      </c>
      <c r="S410" s="133">
        <v>0.16</v>
      </c>
      <c r="T410" s="133">
        <v>0.16</v>
      </c>
      <c r="U410" s="133">
        <v>0.16</v>
      </c>
      <c r="V410" s="133">
        <v>0.16</v>
      </c>
      <c r="W410" s="133">
        <v>0.16</v>
      </c>
      <c r="X410" s="133">
        <v>0.16</v>
      </c>
      <c r="Y410" s="133">
        <v>0.16</v>
      </c>
      <c r="Z410" s="133">
        <v>0.16</v>
      </c>
      <c r="AA410" s="133">
        <v>0.16</v>
      </c>
      <c r="AB410" s="133">
        <v>0.16</v>
      </c>
      <c r="AC410" s="133">
        <v>0.16</v>
      </c>
      <c r="AD410" s="133">
        <v>0.16</v>
      </c>
      <c r="AE410" s="133">
        <v>0.16</v>
      </c>
      <c r="AF410" s="133">
        <v>0.16</v>
      </c>
      <c r="AG410" s="133">
        <v>0.16</v>
      </c>
      <c r="AH410" s="133">
        <v>0.16</v>
      </c>
      <c r="AI410" s="133">
        <v>0.16</v>
      </c>
      <c r="AJ410" s="133">
        <v>0.16</v>
      </c>
      <c r="AK410" s="133">
        <v>0.16</v>
      </c>
      <c r="AL410" s="133">
        <v>0.16</v>
      </c>
      <c r="AM410" s="133">
        <v>0.16</v>
      </c>
      <c r="AN410" s="123"/>
      <c r="AO410" s="135">
        <f>AVERAGE(D410:O410)</f>
        <v>0.15999999999999998</v>
      </c>
      <c r="AP410" s="135">
        <f>AVERAGE(P410:AA410)</f>
        <v>0.15999999999999998</v>
      </c>
      <c r="AQ410" s="135">
        <f>AVERAGE(AB410:AM410)</f>
        <v>0.15999999999999998</v>
      </c>
    </row>
    <row r="411" spans="1:43" s="64" customFormat="1" ht="13.2" outlineLevel="1">
      <c r="A411" s="147" t="s">
        <v>214</v>
      </c>
      <c r="B411" s="126" t="s">
        <v>221</v>
      </c>
      <c r="C411" s="82"/>
      <c r="D411" s="132">
        <f t="shared" ref="D411" si="1379">-(C408+D408)/2*D409/12</f>
        <v>0</v>
      </c>
      <c r="E411" s="132">
        <f t="shared" ref="E411" si="1380">-(D408+E408)/2*E409/12</f>
        <v>0</v>
      </c>
      <c r="F411" s="132">
        <f t="shared" ref="F411" si="1381">-(E408+F408)/2*F409/12</f>
        <v>0</v>
      </c>
      <c r="G411" s="132">
        <f t="shared" ref="G411" si="1382">-(F408+G408)/2*G409/12</f>
        <v>0</v>
      </c>
      <c r="H411" s="132">
        <f t="shared" ref="H411" si="1383">-(G408+H408)/2*H409/12</f>
        <v>0</v>
      </c>
      <c r="I411" s="132">
        <f t="shared" ref="I411" si="1384">-(H408+I408)/2*I409/12</f>
        <v>0</v>
      </c>
      <c r="J411" s="132">
        <f t="shared" ref="J411" si="1385">-(I408+J408)/2*J409/12</f>
        <v>0</v>
      </c>
      <c r="K411" s="132">
        <f t="shared" ref="K411" si="1386">-(J408+K408)/2*K409/12</f>
        <v>0</v>
      </c>
      <c r="L411" s="132">
        <f t="shared" ref="L411" si="1387">-(K408+L408)/2*L409/12</f>
        <v>0</v>
      </c>
      <c r="M411" s="132">
        <f t="shared" ref="M411" si="1388">-(L408+M408)/2*M409/12</f>
        <v>0</v>
      </c>
      <c r="N411" s="132">
        <f t="shared" ref="N411" si="1389">-(M408+N408)/2*N409/12</f>
        <v>0</v>
      </c>
      <c r="O411" s="132">
        <f t="shared" ref="O411" si="1390">-(N408+O408)/2*O409/12</f>
        <v>0</v>
      </c>
      <c r="P411" s="132">
        <f t="shared" ref="P411" si="1391">-(O408+P408)/2*P409/12</f>
        <v>0</v>
      </c>
      <c r="Q411" s="132">
        <f t="shared" ref="Q411" si="1392">-(P408+Q408)/2*Q409/12</f>
        <v>0</v>
      </c>
      <c r="R411" s="132">
        <f t="shared" ref="R411" si="1393">-(Q408+R408)/2*R409/12</f>
        <v>0</v>
      </c>
      <c r="S411" s="132">
        <f t="shared" ref="S411" si="1394">-(R408+S408)/2*S409/12</f>
        <v>0</v>
      </c>
      <c r="T411" s="132">
        <f t="shared" ref="T411" si="1395">-(S408+T408)/2*T409/12</f>
        <v>0</v>
      </c>
      <c r="U411" s="132">
        <f t="shared" ref="U411" si="1396">-(T408+U408)/2*U409/12</f>
        <v>0</v>
      </c>
      <c r="V411" s="132">
        <f t="shared" ref="V411" si="1397">-(U408+V408)/2*V409/12</f>
        <v>0</v>
      </c>
      <c r="W411" s="132">
        <f t="shared" ref="W411" si="1398">-(V408+W408)/2*W409/12</f>
        <v>0</v>
      </c>
      <c r="X411" s="132">
        <f t="shared" ref="X411" si="1399">-(W408+X408)/2*X409/12</f>
        <v>0</v>
      </c>
      <c r="Y411" s="132">
        <f t="shared" ref="Y411" si="1400">-(X408+Y408)/2*Y409/12</f>
        <v>0</v>
      </c>
      <c r="Z411" s="132">
        <f t="shared" ref="Z411" si="1401">-(Y408+Z408)/2*Z409/12</f>
        <v>0</v>
      </c>
      <c r="AA411" s="132">
        <f t="shared" ref="AA411" si="1402">-(Z408+AA408)/2*AA409/12</f>
        <v>0</v>
      </c>
      <c r="AB411" s="132">
        <f t="shared" ref="AB411" si="1403">-(AA408+AB408)/2*AB409/12</f>
        <v>0</v>
      </c>
      <c r="AC411" s="132">
        <f t="shared" ref="AC411" si="1404">-(AB408+AC408)/2*AC409/12</f>
        <v>0</v>
      </c>
      <c r="AD411" s="132">
        <f t="shared" ref="AD411" si="1405">-(AC408+AD408)/2*AD409/12</f>
        <v>0</v>
      </c>
      <c r="AE411" s="132">
        <f t="shared" ref="AE411" si="1406">-(AD408+AE408)/2*AE409/12</f>
        <v>0</v>
      </c>
      <c r="AF411" s="132">
        <f t="shared" ref="AF411" si="1407">-(AE408+AF408)/2*AF409/12</f>
        <v>0</v>
      </c>
      <c r="AG411" s="132">
        <f t="shared" ref="AG411" si="1408">-(AF408+AG408)/2*AG409/12</f>
        <v>0</v>
      </c>
      <c r="AH411" s="132">
        <f t="shared" ref="AH411" si="1409">-(AG408+AH408)/2*AH409/12</f>
        <v>0</v>
      </c>
      <c r="AI411" s="132">
        <f t="shared" ref="AI411" si="1410">-(AH408+AI408)/2*AI409/12</f>
        <v>0</v>
      </c>
      <c r="AJ411" s="132">
        <f t="shared" ref="AJ411" si="1411">-(AI408+AJ408)/2*AJ409/12</f>
        <v>0</v>
      </c>
      <c r="AK411" s="132">
        <f t="shared" ref="AK411" si="1412">-(AJ408+AK408)/2*AK409/12</f>
        <v>0</v>
      </c>
      <c r="AL411" s="132">
        <f t="shared" ref="AL411" si="1413">-(AK408+AL408)/2*AL409/12</f>
        <v>0</v>
      </c>
      <c r="AM411" s="132">
        <f t="shared" ref="AM411" si="1414">-(AL408+AM408)/2*AM409/12</f>
        <v>0</v>
      </c>
      <c r="AN411" s="123"/>
      <c r="AO411" s="83">
        <f>SUM(D411:O411)</f>
        <v>0</v>
      </c>
      <c r="AP411" s="83">
        <f>SUM(P411:AA411)</f>
        <v>0</v>
      </c>
      <c r="AQ411" s="83">
        <f>SUM(AB411:AM411)</f>
        <v>0</v>
      </c>
    </row>
    <row r="412" spans="1:43" s="64" customFormat="1" ht="13.2" outlineLevel="1">
      <c r="A412" s="147" t="s">
        <v>215</v>
      </c>
      <c r="B412" s="126" t="s">
        <v>221</v>
      </c>
      <c r="C412" s="82"/>
      <c r="D412" s="132">
        <f t="shared" ref="D412" si="1415">(C408+D408)/2*D410/12</f>
        <v>0</v>
      </c>
      <c r="E412" s="132">
        <f t="shared" ref="E412" si="1416">(D408+E408)/2*E410/12</f>
        <v>0</v>
      </c>
      <c r="F412" s="132">
        <f t="shared" ref="F412" si="1417">(E408+F408)/2*F410/12</f>
        <v>0</v>
      </c>
      <c r="G412" s="132">
        <f t="shared" ref="G412" si="1418">(F408+G408)/2*G410/12</f>
        <v>0</v>
      </c>
      <c r="H412" s="132">
        <f t="shared" ref="H412" si="1419">(G408+H408)/2*H410/12</f>
        <v>0</v>
      </c>
      <c r="I412" s="132">
        <f t="shared" ref="I412" si="1420">(H408+I408)/2*I410/12</f>
        <v>0</v>
      </c>
      <c r="J412" s="132">
        <f t="shared" ref="J412" si="1421">(I408+J408)/2*J410/12</f>
        <v>0</v>
      </c>
      <c r="K412" s="132">
        <f t="shared" ref="K412" si="1422">(J408+K408)/2*K410/12</f>
        <v>0</v>
      </c>
      <c r="L412" s="132">
        <f t="shared" ref="L412" si="1423">(K408+L408)/2*L410/12</f>
        <v>0</v>
      </c>
      <c r="M412" s="132">
        <f t="shared" ref="M412" si="1424">(L408+M408)/2*M410/12</f>
        <v>0</v>
      </c>
      <c r="N412" s="132">
        <f t="shared" ref="N412" si="1425">(M408+N408)/2*N410/12</f>
        <v>0</v>
      </c>
      <c r="O412" s="132">
        <f t="shared" ref="O412" si="1426">(N408+O408)/2*O410/12</f>
        <v>0</v>
      </c>
      <c r="P412" s="132">
        <f t="shared" ref="P412" si="1427">(O408+P408)/2*P410/12</f>
        <v>0</v>
      </c>
      <c r="Q412" s="132">
        <f t="shared" ref="Q412" si="1428">(P408+Q408)/2*Q410/12</f>
        <v>0</v>
      </c>
      <c r="R412" s="132">
        <f t="shared" ref="R412" si="1429">(Q408+R408)/2*R410/12</f>
        <v>0</v>
      </c>
      <c r="S412" s="132">
        <f t="shared" ref="S412" si="1430">(R408+S408)/2*S410/12</f>
        <v>0</v>
      </c>
      <c r="T412" s="132">
        <f t="shared" ref="T412" si="1431">(S408+T408)/2*T410/12</f>
        <v>0</v>
      </c>
      <c r="U412" s="132">
        <f t="shared" ref="U412" si="1432">(T408+U408)/2*U410/12</f>
        <v>0</v>
      </c>
      <c r="V412" s="132">
        <f t="shared" ref="V412" si="1433">(U408+V408)/2*V410/12</f>
        <v>0</v>
      </c>
      <c r="W412" s="132">
        <f t="shared" ref="W412" si="1434">(V408+W408)/2*W410/12</f>
        <v>0</v>
      </c>
      <c r="X412" s="132">
        <f t="shared" ref="X412" si="1435">(W408+X408)/2*X410/12</f>
        <v>0</v>
      </c>
      <c r="Y412" s="132">
        <f t="shared" ref="Y412" si="1436">(X408+Y408)/2*Y410/12</f>
        <v>0</v>
      </c>
      <c r="Z412" s="132">
        <f t="shared" ref="Z412" si="1437">(Y408+Z408)/2*Z410/12</f>
        <v>0</v>
      </c>
      <c r="AA412" s="132">
        <f t="shared" ref="AA412" si="1438">(Z408+AA408)/2*AA410/12</f>
        <v>0</v>
      </c>
      <c r="AB412" s="132">
        <f t="shared" ref="AB412" si="1439">(AA408+AB408)/2*AB410/12</f>
        <v>0</v>
      </c>
      <c r="AC412" s="132">
        <f t="shared" ref="AC412" si="1440">(AB408+AC408)/2*AC410/12</f>
        <v>0</v>
      </c>
      <c r="AD412" s="132">
        <f t="shared" ref="AD412" si="1441">(AC408+AD408)/2*AD410/12</f>
        <v>0</v>
      </c>
      <c r="AE412" s="132">
        <f t="shared" ref="AE412" si="1442">(AD408+AE408)/2*AE410/12</f>
        <v>0</v>
      </c>
      <c r="AF412" s="132">
        <f t="shared" ref="AF412" si="1443">(AE408+AF408)/2*AF410/12</f>
        <v>0</v>
      </c>
      <c r="AG412" s="132">
        <f t="shared" ref="AG412" si="1444">(AF408+AG408)/2*AG410/12</f>
        <v>0</v>
      </c>
      <c r="AH412" s="132">
        <f t="shared" ref="AH412" si="1445">(AG408+AH408)/2*AH410/12</f>
        <v>0</v>
      </c>
      <c r="AI412" s="132">
        <f t="shared" ref="AI412" si="1446">(AH408+AI408)/2*AI410/12</f>
        <v>0</v>
      </c>
      <c r="AJ412" s="132">
        <f t="shared" ref="AJ412" si="1447">(AI408+AJ408)/2*AJ410/12</f>
        <v>0</v>
      </c>
      <c r="AK412" s="132">
        <f t="shared" ref="AK412" si="1448">(AJ408+AK408)/2*AK410/12</f>
        <v>0</v>
      </c>
      <c r="AL412" s="132">
        <f t="shared" ref="AL412" si="1449">(AK408+AL408)/2*AL410/12</f>
        <v>0</v>
      </c>
      <c r="AM412" s="132">
        <f t="shared" ref="AM412" si="1450">(AL408+AM408)/2*AM410/12</f>
        <v>0</v>
      </c>
      <c r="AN412" s="123"/>
      <c r="AO412" s="83">
        <f>SUM(D412:O412)</f>
        <v>0</v>
      </c>
      <c r="AP412" s="83">
        <f>SUM(P412:AA412)</f>
        <v>0</v>
      </c>
      <c r="AQ412" s="83">
        <f>SUM(AB412:AM412)</f>
        <v>0</v>
      </c>
    </row>
    <row r="413" spans="1:43" s="64" customFormat="1" ht="13.2" outlineLevel="1">
      <c r="A413" s="147" t="s">
        <v>201</v>
      </c>
      <c r="B413" s="126" t="s">
        <v>221</v>
      </c>
      <c r="C413" s="82"/>
      <c r="D413" s="131">
        <f t="shared" ref="D413:AM413" si="1451">SUM(D411:D412)</f>
        <v>0</v>
      </c>
      <c r="E413" s="131">
        <f t="shared" si="1451"/>
        <v>0</v>
      </c>
      <c r="F413" s="131">
        <f t="shared" si="1451"/>
        <v>0</v>
      </c>
      <c r="G413" s="131">
        <f t="shared" si="1451"/>
        <v>0</v>
      </c>
      <c r="H413" s="131">
        <f t="shared" si="1451"/>
        <v>0</v>
      </c>
      <c r="I413" s="131">
        <f t="shared" si="1451"/>
        <v>0</v>
      </c>
      <c r="J413" s="131">
        <f t="shared" si="1451"/>
        <v>0</v>
      </c>
      <c r="K413" s="131">
        <f t="shared" si="1451"/>
        <v>0</v>
      </c>
      <c r="L413" s="131">
        <f t="shared" si="1451"/>
        <v>0</v>
      </c>
      <c r="M413" s="131">
        <f t="shared" si="1451"/>
        <v>0</v>
      </c>
      <c r="N413" s="131">
        <f t="shared" si="1451"/>
        <v>0</v>
      </c>
      <c r="O413" s="131">
        <f t="shared" si="1451"/>
        <v>0</v>
      </c>
      <c r="P413" s="131">
        <f t="shared" si="1451"/>
        <v>0</v>
      </c>
      <c r="Q413" s="131">
        <f t="shared" si="1451"/>
        <v>0</v>
      </c>
      <c r="R413" s="131">
        <f t="shared" si="1451"/>
        <v>0</v>
      </c>
      <c r="S413" s="131">
        <f t="shared" si="1451"/>
        <v>0</v>
      </c>
      <c r="T413" s="131">
        <f t="shared" si="1451"/>
        <v>0</v>
      </c>
      <c r="U413" s="131">
        <f t="shared" si="1451"/>
        <v>0</v>
      </c>
      <c r="V413" s="131">
        <f t="shared" si="1451"/>
        <v>0</v>
      </c>
      <c r="W413" s="131">
        <f t="shared" si="1451"/>
        <v>0</v>
      </c>
      <c r="X413" s="131">
        <f t="shared" si="1451"/>
        <v>0</v>
      </c>
      <c r="Y413" s="131">
        <f t="shared" si="1451"/>
        <v>0</v>
      </c>
      <c r="Z413" s="131">
        <f t="shared" si="1451"/>
        <v>0</v>
      </c>
      <c r="AA413" s="131">
        <f t="shared" si="1451"/>
        <v>0</v>
      </c>
      <c r="AB413" s="131">
        <f t="shared" si="1451"/>
        <v>0</v>
      </c>
      <c r="AC413" s="131">
        <f t="shared" si="1451"/>
        <v>0</v>
      </c>
      <c r="AD413" s="131">
        <f t="shared" si="1451"/>
        <v>0</v>
      </c>
      <c r="AE413" s="131">
        <f t="shared" si="1451"/>
        <v>0</v>
      </c>
      <c r="AF413" s="131">
        <f t="shared" si="1451"/>
        <v>0</v>
      </c>
      <c r="AG413" s="131">
        <f t="shared" si="1451"/>
        <v>0</v>
      </c>
      <c r="AH413" s="131">
        <f t="shared" si="1451"/>
        <v>0</v>
      </c>
      <c r="AI413" s="131">
        <f t="shared" si="1451"/>
        <v>0</v>
      </c>
      <c r="AJ413" s="131">
        <f t="shared" si="1451"/>
        <v>0</v>
      </c>
      <c r="AK413" s="131">
        <f t="shared" si="1451"/>
        <v>0</v>
      </c>
      <c r="AL413" s="131">
        <f t="shared" si="1451"/>
        <v>0</v>
      </c>
      <c r="AM413" s="131">
        <f t="shared" si="1451"/>
        <v>0</v>
      </c>
      <c r="AN413" s="123"/>
      <c r="AO413" s="83">
        <f>SUM(D413:O413)</f>
        <v>0</v>
      </c>
      <c r="AP413" s="83">
        <f>SUM(P413:AA413)</f>
        <v>0</v>
      </c>
      <c r="AQ413" s="83">
        <f>SUM(AB413:AM413)</f>
        <v>0</v>
      </c>
    </row>
    <row r="414" spans="1:43" s="64" customFormat="1" ht="13.2" outlineLevel="1">
      <c r="A414" s="176" t="s">
        <v>246</v>
      </c>
      <c r="B414" s="126"/>
      <c r="C414" s="82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  <c r="AB414" s="131"/>
      <c r="AC414" s="131"/>
      <c r="AD414" s="131"/>
      <c r="AE414" s="131"/>
      <c r="AF414" s="131"/>
      <c r="AG414" s="131"/>
      <c r="AH414" s="131"/>
      <c r="AI414" s="131"/>
      <c r="AJ414" s="131"/>
      <c r="AK414" s="131"/>
      <c r="AL414" s="131"/>
      <c r="AM414" s="131"/>
      <c r="AN414" s="123"/>
      <c r="AO414" s="83"/>
      <c r="AP414" s="83"/>
      <c r="AQ414" s="83"/>
    </row>
    <row r="415" spans="1:43" s="64" customFormat="1" ht="13.2" outlineLevel="1">
      <c r="A415" s="147" t="s">
        <v>225</v>
      </c>
      <c r="B415" s="122" t="s">
        <v>158</v>
      </c>
      <c r="C415" s="125"/>
      <c r="D415" s="89">
        <f>C415+D417</f>
        <v>0</v>
      </c>
      <c r="E415" s="89">
        <f>D415+E417</f>
        <v>0</v>
      </c>
      <c r="F415" s="89">
        <f t="shared" ref="F415" si="1452">E415+F417</f>
        <v>0</v>
      </c>
      <c r="G415" s="89">
        <f t="shared" ref="G415" si="1453">F415+G417</f>
        <v>0</v>
      </c>
      <c r="H415" s="89">
        <f t="shared" ref="H415" si="1454">G415+H417</f>
        <v>0</v>
      </c>
      <c r="I415" s="89">
        <f t="shared" ref="I415" si="1455">H415+I417</f>
        <v>0</v>
      </c>
      <c r="J415" s="89">
        <f t="shared" ref="J415" si="1456">I415+J417</f>
        <v>0</v>
      </c>
      <c r="K415" s="89">
        <f t="shared" ref="K415" si="1457">J415+K417</f>
        <v>0</v>
      </c>
      <c r="L415" s="89">
        <f t="shared" ref="L415" si="1458">K415+L417</f>
        <v>0</v>
      </c>
      <c r="M415" s="89">
        <f t="shared" ref="M415" si="1459">L415+M417</f>
        <v>0</v>
      </c>
      <c r="N415" s="89">
        <f t="shared" ref="N415" si="1460">M415+N417</f>
        <v>0</v>
      </c>
      <c r="O415" s="89">
        <f t="shared" ref="O415" si="1461">N415+O417</f>
        <v>0</v>
      </c>
      <c r="P415" s="89">
        <f t="shared" ref="P415" si="1462">O415+P417</f>
        <v>0</v>
      </c>
      <c r="Q415" s="89">
        <f t="shared" ref="Q415" si="1463">P415+Q417</f>
        <v>0</v>
      </c>
      <c r="R415" s="89">
        <f t="shared" ref="R415" si="1464">Q415+R417</f>
        <v>0</v>
      </c>
      <c r="S415" s="89">
        <f t="shared" ref="S415" si="1465">R415+S417</f>
        <v>0</v>
      </c>
      <c r="T415" s="89">
        <f t="shared" ref="T415" si="1466">S415+T417</f>
        <v>0</v>
      </c>
      <c r="U415" s="89">
        <f t="shared" ref="U415" si="1467">T415+U417</f>
        <v>0</v>
      </c>
      <c r="V415" s="89">
        <f t="shared" ref="V415" si="1468">U415+V417</f>
        <v>0</v>
      </c>
      <c r="W415" s="89">
        <f t="shared" ref="W415" si="1469">V415+W417</f>
        <v>0</v>
      </c>
      <c r="X415" s="89">
        <f t="shared" ref="X415" si="1470">W415+X417</f>
        <v>0</v>
      </c>
      <c r="Y415" s="89">
        <f t="shared" ref="Y415" si="1471">X415+Y417</f>
        <v>0</v>
      </c>
      <c r="Z415" s="89">
        <f t="shared" ref="Z415" si="1472">Y415+Z417</f>
        <v>0</v>
      </c>
      <c r="AA415" s="89">
        <f t="shared" ref="AA415" si="1473">Z415+AA417</f>
        <v>0</v>
      </c>
      <c r="AB415" s="89">
        <f t="shared" ref="AB415" si="1474">AA415+AB417</f>
        <v>0</v>
      </c>
      <c r="AC415" s="89">
        <f t="shared" ref="AC415" si="1475">AB415+AC417</f>
        <v>0</v>
      </c>
      <c r="AD415" s="89">
        <f t="shared" ref="AD415" si="1476">AC415+AD417</f>
        <v>0</v>
      </c>
      <c r="AE415" s="89">
        <f t="shared" ref="AE415" si="1477">AD415+AE417</f>
        <v>0</v>
      </c>
      <c r="AF415" s="89">
        <f t="shared" ref="AF415" si="1478">AE415+AF417</f>
        <v>0</v>
      </c>
      <c r="AG415" s="89">
        <f t="shared" ref="AG415" si="1479">AF415+AG417</f>
        <v>0</v>
      </c>
      <c r="AH415" s="89">
        <f t="shared" ref="AH415" si="1480">AG415+AH417</f>
        <v>0</v>
      </c>
      <c r="AI415" s="89">
        <f t="shared" ref="AI415" si="1481">AH415+AI417</f>
        <v>0</v>
      </c>
      <c r="AJ415" s="89">
        <f t="shared" ref="AJ415" si="1482">AI415+AJ417</f>
        <v>0</v>
      </c>
      <c r="AK415" s="89">
        <f t="shared" ref="AK415" si="1483">AJ415+AK417</f>
        <v>0</v>
      </c>
      <c r="AL415" s="89">
        <f t="shared" ref="AL415" si="1484">AK415+AL417</f>
        <v>0</v>
      </c>
      <c r="AM415" s="89">
        <f t="shared" ref="AM415" si="1485">AL415+AM417</f>
        <v>0</v>
      </c>
      <c r="AN415" s="123"/>
      <c r="AO415" s="83">
        <f>AVERAGE(D415:O415)</f>
        <v>0</v>
      </c>
      <c r="AP415" s="83">
        <f>AVERAGE(P415:AA415)</f>
        <v>0</v>
      </c>
      <c r="AQ415" s="83">
        <f>AVERAGE(AB415:AM415)</f>
        <v>0</v>
      </c>
    </row>
    <row r="416" spans="1:43" s="64" customFormat="1" ht="13.2" outlineLevel="1">
      <c r="A416" s="147" t="s">
        <v>222</v>
      </c>
      <c r="B416" s="122" t="s">
        <v>168</v>
      </c>
      <c r="C416" s="82"/>
      <c r="D416" s="133">
        <v>0.01</v>
      </c>
      <c r="E416" s="133">
        <v>0.01</v>
      </c>
      <c r="F416" s="133">
        <v>0.01</v>
      </c>
      <c r="G416" s="133">
        <v>0.01</v>
      </c>
      <c r="H416" s="133">
        <v>0.01</v>
      </c>
      <c r="I416" s="133">
        <v>0.01</v>
      </c>
      <c r="J416" s="133">
        <v>0.01</v>
      </c>
      <c r="K416" s="133">
        <v>0.01</v>
      </c>
      <c r="L416" s="133">
        <v>0.01</v>
      </c>
      <c r="M416" s="133">
        <v>0.01</v>
      </c>
      <c r="N416" s="133">
        <v>0.01</v>
      </c>
      <c r="O416" s="133">
        <v>0.01</v>
      </c>
      <c r="P416" s="133">
        <v>0.01</v>
      </c>
      <c r="Q416" s="133">
        <v>0.01</v>
      </c>
      <c r="R416" s="133">
        <v>0.01</v>
      </c>
      <c r="S416" s="133">
        <v>0.01</v>
      </c>
      <c r="T416" s="133">
        <v>0.01</v>
      </c>
      <c r="U416" s="133">
        <v>0.01</v>
      </c>
      <c r="V416" s="133">
        <v>0.01</v>
      </c>
      <c r="W416" s="133">
        <v>0.01</v>
      </c>
      <c r="X416" s="133">
        <v>0.01</v>
      </c>
      <c r="Y416" s="133">
        <v>0.01</v>
      </c>
      <c r="Z416" s="133">
        <v>0.01</v>
      </c>
      <c r="AA416" s="133">
        <v>0.01</v>
      </c>
      <c r="AB416" s="133">
        <v>0.01</v>
      </c>
      <c r="AC416" s="133">
        <v>0.01</v>
      </c>
      <c r="AD416" s="133">
        <v>0.01</v>
      </c>
      <c r="AE416" s="133">
        <v>0.01</v>
      </c>
      <c r="AF416" s="133">
        <v>0.01</v>
      </c>
      <c r="AG416" s="133">
        <v>0.01</v>
      </c>
      <c r="AH416" s="133">
        <v>0.01</v>
      </c>
      <c r="AI416" s="133">
        <v>0.01</v>
      </c>
      <c r="AJ416" s="133">
        <v>0.01</v>
      </c>
      <c r="AK416" s="133">
        <v>0.01</v>
      </c>
      <c r="AL416" s="133">
        <v>0.01</v>
      </c>
      <c r="AM416" s="133">
        <v>0.01</v>
      </c>
      <c r="AN416" s="123"/>
      <c r="AO416" s="83">
        <f>O416</f>
        <v>0.01</v>
      </c>
      <c r="AP416" s="83">
        <f>AA416</f>
        <v>0.01</v>
      </c>
      <c r="AQ416" s="83">
        <f>AM416</f>
        <v>0.01</v>
      </c>
    </row>
    <row r="417" spans="1:44" s="64" customFormat="1" ht="13.2" outlineLevel="1">
      <c r="A417" s="147" t="s">
        <v>223</v>
      </c>
      <c r="B417" s="122" t="s">
        <v>158</v>
      </c>
      <c r="C417" s="82"/>
      <c r="D417" s="89">
        <f>INT(C415*D416)</f>
        <v>0</v>
      </c>
      <c r="E417" s="89">
        <f>INT(D415*E416)</f>
        <v>0</v>
      </c>
      <c r="F417" s="89">
        <f t="shared" ref="F417" si="1486">INT(E415*F416)</f>
        <v>0</v>
      </c>
      <c r="G417" s="89">
        <f t="shared" ref="G417" si="1487">INT(F415*G416)</f>
        <v>0</v>
      </c>
      <c r="H417" s="89">
        <f t="shared" ref="H417" si="1488">INT(G415*H416)</f>
        <v>0</v>
      </c>
      <c r="I417" s="89">
        <f t="shared" ref="I417" si="1489">INT(H415*I416)</f>
        <v>0</v>
      </c>
      <c r="J417" s="89">
        <f t="shared" ref="J417" si="1490">INT(I415*J416)</f>
        <v>0</v>
      </c>
      <c r="K417" s="89">
        <f t="shared" ref="K417" si="1491">INT(J415*K416)</f>
        <v>0</v>
      </c>
      <c r="L417" s="89">
        <f t="shared" ref="L417" si="1492">INT(K415*L416)</f>
        <v>0</v>
      </c>
      <c r="M417" s="89">
        <f t="shared" ref="M417" si="1493">INT(L415*M416)</f>
        <v>0</v>
      </c>
      <c r="N417" s="89">
        <f t="shared" ref="N417" si="1494">INT(M415*N416)</f>
        <v>0</v>
      </c>
      <c r="O417" s="89">
        <f t="shared" ref="O417" si="1495">INT(N415*O416)</f>
        <v>0</v>
      </c>
      <c r="P417" s="89">
        <f t="shared" ref="P417" si="1496">INT(O415*P416)</f>
        <v>0</v>
      </c>
      <c r="Q417" s="89">
        <f t="shared" ref="Q417" si="1497">INT(P415*Q416)</f>
        <v>0</v>
      </c>
      <c r="R417" s="89">
        <f t="shared" ref="R417" si="1498">INT(Q415*R416)</f>
        <v>0</v>
      </c>
      <c r="S417" s="89">
        <f t="shared" ref="S417" si="1499">INT(R415*S416)</f>
        <v>0</v>
      </c>
      <c r="T417" s="89">
        <f t="shared" ref="T417" si="1500">INT(S415*T416)</f>
        <v>0</v>
      </c>
      <c r="U417" s="89">
        <f t="shared" ref="U417" si="1501">INT(T415*U416)</f>
        <v>0</v>
      </c>
      <c r="V417" s="89">
        <f t="shared" ref="V417" si="1502">INT(U415*V416)</f>
        <v>0</v>
      </c>
      <c r="W417" s="89">
        <f t="shared" ref="W417" si="1503">INT(V415*W416)</f>
        <v>0</v>
      </c>
      <c r="X417" s="89">
        <f t="shared" ref="X417" si="1504">INT(W415*X416)</f>
        <v>0</v>
      </c>
      <c r="Y417" s="89">
        <f t="shared" ref="Y417" si="1505">INT(X415*Y416)</f>
        <v>0</v>
      </c>
      <c r="Z417" s="89">
        <f t="shared" ref="Z417" si="1506">INT(Y415*Z416)</f>
        <v>0</v>
      </c>
      <c r="AA417" s="89">
        <f t="shared" ref="AA417" si="1507">INT(Z415*AA416)</f>
        <v>0</v>
      </c>
      <c r="AB417" s="89">
        <f t="shared" ref="AB417" si="1508">INT(AA415*AB416)</f>
        <v>0</v>
      </c>
      <c r="AC417" s="89">
        <f t="shared" ref="AC417" si="1509">INT(AB415*AC416)</f>
        <v>0</v>
      </c>
      <c r="AD417" s="89">
        <f t="shared" ref="AD417" si="1510">INT(AC415*AD416)</f>
        <v>0</v>
      </c>
      <c r="AE417" s="89">
        <f t="shared" ref="AE417" si="1511">INT(AD415*AE416)</f>
        <v>0</v>
      </c>
      <c r="AF417" s="89">
        <f t="shared" ref="AF417" si="1512">INT(AE415*AF416)</f>
        <v>0</v>
      </c>
      <c r="AG417" s="89">
        <f t="shared" ref="AG417" si="1513">INT(AF415*AG416)</f>
        <v>0</v>
      </c>
      <c r="AH417" s="89">
        <f t="shared" ref="AH417" si="1514">INT(AG415*AH416)</f>
        <v>0</v>
      </c>
      <c r="AI417" s="89">
        <f t="shared" ref="AI417" si="1515">INT(AH415*AI416)</f>
        <v>0</v>
      </c>
      <c r="AJ417" s="89">
        <f t="shared" ref="AJ417" si="1516">INT(AI415*AJ416)</f>
        <v>0</v>
      </c>
      <c r="AK417" s="89">
        <f t="shared" ref="AK417" si="1517">INT(AJ415*AK416)</f>
        <v>0</v>
      </c>
      <c r="AL417" s="89">
        <f t="shared" ref="AL417" si="1518">INT(AK415*AL416)</f>
        <v>0</v>
      </c>
      <c r="AM417" s="89">
        <f t="shared" ref="AM417" si="1519">INT(AL415*AM416)</f>
        <v>0</v>
      </c>
      <c r="AN417" s="123"/>
      <c r="AO417" s="83">
        <f>SUM(D417:O417)</f>
        <v>0</v>
      </c>
      <c r="AP417" s="83">
        <f>SUM(P417:AA417)</f>
        <v>0</v>
      </c>
      <c r="AQ417" s="83">
        <f>SUM(AB417:AM417)</f>
        <v>0</v>
      </c>
    </row>
    <row r="418" spans="1:44" s="64" customFormat="1" ht="13.2" outlineLevel="1">
      <c r="A418" s="147" t="s">
        <v>224</v>
      </c>
      <c r="B418" s="126" t="s">
        <v>245</v>
      </c>
      <c r="C418" s="82"/>
      <c r="D418" s="125">
        <v>50</v>
      </c>
      <c r="E418" s="125">
        <v>50</v>
      </c>
      <c r="F418" s="125">
        <v>50</v>
      </c>
      <c r="G418" s="125">
        <v>50</v>
      </c>
      <c r="H418" s="125">
        <v>50</v>
      </c>
      <c r="I418" s="125">
        <v>50</v>
      </c>
      <c r="J418" s="125">
        <v>50</v>
      </c>
      <c r="K418" s="125">
        <v>50</v>
      </c>
      <c r="L418" s="125">
        <v>50</v>
      </c>
      <c r="M418" s="125">
        <v>50</v>
      </c>
      <c r="N418" s="125">
        <v>50</v>
      </c>
      <c r="O418" s="125">
        <v>50</v>
      </c>
      <c r="P418" s="125">
        <v>50</v>
      </c>
      <c r="Q418" s="125">
        <v>50</v>
      </c>
      <c r="R418" s="125">
        <v>50</v>
      </c>
      <c r="S418" s="125">
        <v>50</v>
      </c>
      <c r="T418" s="125">
        <v>50</v>
      </c>
      <c r="U418" s="125">
        <v>50</v>
      </c>
      <c r="V418" s="125">
        <v>50</v>
      </c>
      <c r="W418" s="125">
        <v>50</v>
      </c>
      <c r="X418" s="125">
        <v>50</v>
      </c>
      <c r="Y418" s="125">
        <v>50</v>
      </c>
      <c r="Z418" s="125">
        <v>50</v>
      </c>
      <c r="AA418" s="125">
        <v>50</v>
      </c>
      <c r="AB418" s="125">
        <v>50</v>
      </c>
      <c r="AC418" s="125">
        <v>50</v>
      </c>
      <c r="AD418" s="125">
        <v>50</v>
      </c>
      <c r="AE418" s="125">
        <v>50</v>
      </c>
      <c r="AF418" s="125">
        <v>50</v>
      </c>
      <c r="AG418" s="125">
        <v>50</v>
      </c>
      <c r="AH418" s="125">
        <v>50</v>
      </c>
      <c r="AI418" s="125">
        <v>50</v>
      </c>
      <c r="AJ418" s="125">
        <v>50</v>
      </c>
      <c r="AK418" s="125">
        <v>50</v>
      </c>
      <c r="AL418" s="125">
        <v>50</v>
      </c>
      <c r="AM418" s="125">
        <v>50</v>
      </c>
      <c r="AN418" s="123"/>
      <c r="AO418" s="83">
        <f>AVERAGE(D418:O418)</f>
        <v>50</v>
      </c>
      <c r="AP418" s="83">
        <f>AVERAGE(P418:AA418)</f>
        <v>50</v>
      </c>
      <c r="AQ418" s="83">
        <f>AVERAGE(AB418:AM418)</f>
        <v>50</v>
      </c>
    </row>
    <row r="419" spans="1:44" s="86" customFormat="1" ht="13.2" outlineLevel="1">
      <c r="A419" s="147" t="s">
        <v>213</v>
      </c>
      <c r="B419" s="126" t="s">
        <v>245</v>
      </c>
      <c r="C419" s="125"/>
      <c r="D419" s="132">
        <f>D415*D418</f>
        <v>0</v>
      </c>
      <c r="E419" s="132">
        <f t="shared" ref="E419:AM419" si="1520">E415*E418</f>
        <v>0</v>
      </c>
      <c r="F419" s="132">
        <f t="shared" si="1520"/>
        <v>0</v>
      </c>
      <c r="G419" s="132">
        <f t="shared" si="1520"/>
        <v>0</v>
      </c>
      <c r="H419" s="132">
        <f t="shared" si="1520"/>
        <v>0</v>
      </c>
      <c r="I419" s="132">
        <f t="shared" si="1520"/>
        <v>0</v>
      </c>
      <c r="J419" s="132">
        <f t="shared" si="1520"/>
        <v>0</v>
      </c>
      <c r="K419" s="132">
        <f t="shared" si="1520"/>
        <v>0</v>
      </c>
      <c r="L419" s="132">
        <f t="shared" si="1520"/>
        <v>0</v>
      </c>
      <c r="M419" s="132">
        <f t="shared" si="1520"/>
        <v>0</v>
      </c>
      <c r="N419" s="132">
        <f t="shared" si="1520"/>
        <v>0</v>
      </c>
      <c r="O419" s="132">
        <f t="shared" si="1520"/>
        <v>0</v>
      </c>
      <c r="P419" s="132">
        <f t="shared" si="1520"/>
        <v>0</v>
      </c>
      <c r="Q419" s="132">
        <f t="shared" si="1520"/>
        <v>0</v>
      </c>
      <c r="R419" s="132">
        <f t="shared" si="1520"/>
        <v>0</v>
      </c>
      <c r="S419" s="132">
        <f t="shared" si="1520"/>
        <v>0</v>
      </c>
      <c r="T419" s="132">
        <f t="shared" si="1520"/>
        <v>0</v>
      </c>
      <c r="U419" s="132">
        <f t="shared" si="1520"/>
        <v>0</v>
      </c>
      <c r="V419" s="132">
        <f t="shared" si="1520"/>
        <v>0</v>
      </c>
      <c r="W419" s="132">
        <f t="shared" si="1520"/>
        <v>0</v>
      </c>
      <c r="X419" s="132">
        <f t="shared" si="1520"/>
        <v>0</v>
      </c>
      <c r="Y419" s="132">
        <f t="shared" si="1520"/>
        <v>0</v>
      </c>
      <c r="Z419" s="132">
        <f t="shared" si="1520"/>
        <v>0</v>
      </c>
      <c r="AA419" s="132">
        <f t="shared" si="1520"/>
        <v>0</v>
      </c>
      <c r="AB419" s="132">
        <f t="shared" si="1520"/>
        <v>0</v>
      </c>
      <c r="AC419" s="132">
        <f t="shared" si="1520"/>
        <v>0</v>
      </c>
      <c r="AD419" s="132">
        <f t="shared" si="1520"/>
        <v>0</v>
      </c>
      <c r="AE419" s="132">
        <f t="shared" si="1520"/>
        <v>0</v>
      </c>
      <c r="AF419" s="132">
        <f t="shared" si="1520"/>
        <v>0</v>
      </c>
      <c r="AG419" s="132">
        <f t="shared" si="1520"/>
        <v>0</v>
      </c>
      <c r="AH419" s="132">
        <f t="shared" si="1520"/>
        <v>0</v>
      </c>
      <c r="AI419" s="132">
        <f t="shared" si="1520"/>
        <v>0</v>
      </c>
      <c r="AJ419" s="132">
        <f t="shared" si="1520"/>
        <v>0</v>
      </c>
      <c r="AK419" s="132">
        <f t="shared" si="1520"/>
        <v>0</v>
      </c>
      <c r="AL419" s="132">
        <f t="shared" si="1520"/>
        <v>0</v>
      </c>
      <c r="AM419" s="132">
        <f t="shared" si="1520"/>
        <v>0</v>
      </c>
      <c r="AN419" s="84"/>
      <c r="AO419" s="83">
        <f>O419</f>
        <v>0</v>
      </c>
      <c r="AP419" s="83">
        <f>AA419</f>
        <v>0</v>
      </c>
      <c r="AQ419" s="83">
        <f>AM419</f>
        <v>0</v>
      </c>
    </row>
    <row r="420" spans="1:44" s="64" customFormat="1" ht="13.2" outlineLevel="1">
      <c r="A420" s="147" t="s">
        <v>170</v>
      </c>
      <c r="B420" s="126" t="s">
        <v>168</v>
      </c>
      <c r="C420" s="82"/>
      <c r="D420" s="133">
        <v>0.14000000000000001</v>
      </c>
      <c r="E420" s="133">
        <v>0.14000000000000001</v>
      </c>
      <c r="F420" s="133">
        <v>0.14000000000000001</v>
      </c>
      <c r="G420" s="133">
        <v>0.14000000000000001</v>
      </c>
      <c r="H420" s="133">
        <v>0.14000000000000001</v>
      </c>
      <c r="I420" s="133">
        <v>0.14000000000000001</v>
      </c>
      <c r="J420" s="133">
        <v>0.14000000000000001</v>
      </c>
      <c r="K420" s="133">
        <v>0.14000000000000001</v>
      </c>
      <c r="L420" s="133">
        <v>0.14000000000000001</v>
      </c>
      <c r="M420" s="133">
        <v>0.14000000000000001</v>
      </c>
      <c r="N420" s="133">
        <v>0.14000000000000001</v>
      </c>
      <c r="O420" s="133">
        <v>0.14000000000000001</v>
      </c>
      <c r="P420" s="133">
        <v>0.14000000000000001</v>
      </c>
      <c r="Q420" s="133">
        <v>0.14000000000000001</v>
      </c>
      <c r="R420" s="133">
        <v>0.14000000000000001</v>
      </c>
      <c r="S420" s="133">
        <v>0.14000000000000001</v>
      </c>
      <c r="T420" s="133">
        <v>0.14000000000000001</v>
      </c>
      <c r="U420" s="133">
        <v>0.14000000000000001</v>
      </c>
      <c r="V420" s="133">
        <v>0.14000000000000001</v>
      </c>
      <c r="W420" s="133">
        <v>0.14000000000000001</v>
      </c>
      <c r="X420" s="133">
        <v>0.14000000000000001</v>
      </c>
      <c r="Y420" s="133">
        <v>0.14000000000000001</v>
      </c>
      <c r="Z420" s="133">
        <v>0.14000000000000001</v>
      </c>
      <c r="AA420" s="133">
        <v>0.14000000000000001</v>
      </c>
      <c r="AB420" s="133">
        <v>0.14000000000000001</v>
      </c>
      <c r="AC420" s="133">
        <v>0.14000000000000001</v>
      </c>
      <c r="AD420" s="133">
        <v>0.14000000000000001</v>
      </c>
      <c r="AE420" s="133">
        <v>0.14000000000000001</v>
      </c>
      <c r="AF420" s="133">
        <v>0.14000000000000001</v>
      </c>
      <c r="AG420" s="133">
        <v>0.14000000000000001</v>
      </c>
      <c r="AH420" s="133">
        <v>0.14000000000000001</v>
      </c>
      <c r="AI420" s="133">
        <v>0.14000000000000001</v>
      </c>
      <c r="AJ420" s="133">
        <v>0.14000000000000001</v>
      </c>
      <c r="AK420" s="133">
        <v>0.14000000000000001</v>
      </c>
      <c r="AL420" s="133">
        <v>0.14000000000000001</v>
      </c>
      <c r="AM420" s="133">
        <v>0.14000000000000001</v>
      </c>
      <c r="AN420" s="123"/>
      <c r="AO420" s="135">
        <f>AVERAGE(D420:O420)</f>
        <v>0.14000000000000004</v>
      </c>
      <c r="AP420" s="135">
        <f>AVERAGE(P420:AA420)</f>
        <v>0.14000000000000004</v>
      </c>
      <c r="AQ420" s="135">
        <f>AVERAGE(AB420:AM420)</f>
        <v>0.14000000000000004</v>
      </c>
    </row>
    <row r="421" spans="1:44" s="64" customFormat="1" ht="13.2" outlineLevel="1">
      <c r="A421" s="147" t="s">
        <v>171</v>
      </c>
      <c r="B421" s="126" t="s">
        <v>168</v>
      </c>
      <c r="C421" s="82"/>
      <c r="D421" s="133">
        <v>0.16</v>
      </c>
      <c r="E421" s="133">
        <v>0.16</v>
      </c>
      <c r="F421" s="133">
        <v>0.16</v>
      </c>
      <c r="G421" s="133">
        <v>0.16</v>
      </c>
      <c r="H421" s="133">
        <v>0.16</v>
      </c>
      <c r="I421" s="133">
        <v>0.16</v>
      </c>
      <c r="J421" s="133">
        <v>0.16</v>
      </c>
      <c r="K421" s="133">
        <v>0.16</v>
      </c>
      <c r="L421" s="133">
        <v>0.16</v>
      </c>
      <c r="M421" s="133">
        <v>0.16</v>
      </c>
      <c r="N421" s="133">
        <v>0.16</v>
      </c>
      <c r="O421" s="133">
        <v>0.16</v>
      </c>
      <c r="P421" s="133">
        <v>0.16</v>
      </c>
      <c r="Q421" s="133">
        <v>0.16</v>
      </c>
      <c r="R421" s="133">
        <v>0.16</v>
      </c>
      <c r="S421" s="133">
        <v>0.16</v>
      </c>
      <c r="T421" s="133">
        <v>0.16</v>
      </c>
      <c r="U421" s="133">
        <v>0.16</v>
      </c>
      <c r="V421" s="133">
        <v>0.16</v>
      </c>
      <c r="W421" s="133">
        <v>0.16</v>
      </c>
      <c r="X421" s="133">
        <v>0.16</v>
      </c>
      <c r="Y421" s="133">
        <v>0.16</v>
      </c>
      <c r="Z421" s="133">
        <v>0.16</v>
      </c>
      <c r="AA421" s="133">
        <v>0.16</v>
      </c>
      <c r="AB421" s="133">
        <v>0.16</v>
      </c>
      <c r="AC421" s="133">
        <v>0.16</v>
      </c>
      <c r="AD421" s="133">
        <v>0.16</v>
      </c>
      <c r="AE421" s="133">
        <v>0.16</v>
      </c>
      <c r="AF421" s="133">
        <v>0.16</v>
      </c>
      <c r="AG421" s="133">
        <v>0.16</v>
      </c>
      <c r="AH421" s="133">
        <v>0.16</v>
      </c>
      <c r="AI421" s="133">
        <v>0.16</v>
      </c>
      <c r="AJ421" s="133">
        <v>0.16</v>
      </c>
      <c r="AK421" s="133">
        <v>0.16</v>
      </c>
      <c r="AL421" s="133">
        <v>0.16</v>
      </c>
      <c r="AM421" s="133">
        <v>0.16</v>
      </c>
      <c r="AN421" s="123"/>
      <c r="AO421" s="135">
        <f>AVERAGE(D421:O421)</f>
        <v>0.15999999999999998</v>
      </c>
      <c r="AP421" s="135">
        <f>AVERAGE(P421:AA421)</f>
        <v>0.15999999999999998</v>
      </c>
      <c r="AQ421" s="135">
        <f>AVERAGE(AB421:AM421)</f>
        <v>0.15999999999999998</v>
      </c>
    </row>
    <row r="422" spans="1:44" s="64" customFormat="1" ht="13.2" outlineLevel="1">
      <c r="A422" s="147" t="s">
        <v>214</v>
      </c>
      <c r="B422" s="126" t="s">
        <v>245</v>
      </c>
      <c r="C422" s="82"/>
      <c r="D422" s="132">
        <f t="shared" ref="D422" si="1521">-(C419+D419)/2*D420/12</f>
        <v>0</v>
      </c>
      <c r="E422" s="132">
        <f t="shared" ref="E422" si="1522">-(D419+E419)/2*E420/12</f>
        <v>0</v>
      </c>
      <c r="F422" s="132">
        <f t="shared" ref="F422" si="1523">-(E419+F419)/2*F420/12</f>
        <v>0</v>
      </c>
      <c r="G422" s="132">
        <f t="shared" ref="G422" si="1524">-(F419+G419)/2*G420/12</f>
        <v>0</v>
      </c>
      <c r="H422" s="132">
        <f t="shared" ref="H422" si="1525">-(G419+H419)/2*H420/12</f>
        <v>0</v>
      </c>
      <c r="I422" s="132">
        <f t="shared" ref="I422" si="1526">-(H419+I419)/2*I420/12</f>
        <v>0</v>
      </c>
      <c r="J422" s="132">
        <f t="shared" ref="J422" si="1527">-(I419+J419)/2*J420/12</f>
        <v>0</v>
      </c>
      <c r="K422" s="132">
        <f t="shared" ref="K422" si="1528">-(J419+K419)/2*K420/12</f>
        <v>0</v>
      </c>
      <c r="L422" s="132">
        <f t="shared" ref="L422" si="1529">-(K419+L419)/2*L420/12</f>
        <v>0</v>
      </c>
      <c r="M422" s="132">
        <f t="shared" ref="M422" si="1530">-(L419+M419)/2*M420/12</f>
        <v>0</v>
      </c>
      <c r="N422" s="132">
        <f t="shared" ref="N422" si="1531">-(M419+N419)/2*N420/12</f>
        <v>0</v>
      </c>
      <c r="O422" s="132">
        <f t="shared" ref="O422" si="1532">-(N419+O419)/2*O420/12</f>
        <v>0</v>
      </c>
      <c r="P422" s="132">
        <f t="shared" ref="P422" si="1533">-(O419+P419)/2*P420/12</f>
        <v>0</v>
      </c>
      <c r="Q422" s="132">
        <f t="shared" ref="Q422" si="1534">-(P419+Q419)/2*Q420/12</f>
        <v>0</v>
      </c>
      <c r="R422" s="132">
        <f t="shared" ref="R422" si="1535">-(Q419+R419)/2*R420/12</f>
        <v>0</v>
      </c>
      <c r="S422" s="132">
        <f t="shared" ref="S422" si="1536">-(R419+S419)/2*S420/12</f>
        <v>0</v>
      </c>
      <c r="T422" s="132">
        <f t="shared" ref="T422" si="1537">-(S419+T419)/2*T420/12</f>
        <v>0</v>
      </c>
      <c r="U422" s="132">
        <f t="shared" ref="U422" si="1538">-(T419+U419)/2*U420/12</f>
        <v>0</v>
      </c>
      <c r="V422" s="132">
        <f t="shared" ref="V422" si="1539">-(U419+V419)/2*V420/12</f>
        <v>0</v>
      </c>
      <c r="W422" s="132">
        <f t="shared" ref="W422" si="1540">-(V419+W419)/2*W420/12</f>
        <v>0</v>
      </c>
      <c r="X422" s="132">
        <f t="shared" ref="X422" si="1541">-(W419+X419)/2*X420/12</f>
        <v>0</v>
      </c>
      <c r="Y422" s="132">
        <f t="shared" ref="Y422" si="1542">-(X419+Y419)/2*Y420/12</f>
        <v>0</v>
      </c>
      <c r="Z422" s="132">
        <f t="shared" ref="Z422" si="1543">-(Y419+Z419)/2*Z420/12</f>
        <v>0</v>
      </c>
      <c r="AA422" s="132">
        <f t="shared" ref="AA422" si="1544">-(Z419+AA419)/2*AA420/12</f>
        <v>0</v>
      </c>
      <c r="AB422" s="132">
        <f t="shared" ref="AB422" si="1545">-(AA419+AB419)/2*AB420/12</f>
        <v>0</v>
      </c>
      <c r="AC422" s="132">
        <f t="shared" ref="AC422" si="1546">-(AB419+AC419)/2*AC420/12</f>
        <v>0</v>
      </c>
      <c r="AD422" s="132">
        <f t="shared" ref="AD422" si="1547">-(AC419+AD419)/2*AD420/12</f>
        <v>0</v>
      </c>
      <c r="AE422" s="132">
        <f t="shared" ref="AE422" si="1548">-(AD419+AE419)/2*AE420/12</f>
        <v>0</v>
      </c>
      <c r="AF422" s="132">
        <f t="shared" ref="AF422" si="1549">-(AE419+AF419)/2*AF420/12</f>
        <v>0</v>
      </c>
      <c r="AG422" s="132">
        <f t="shared" ref="AG422" si="1550">-(AF419+AG419)/2*AG420/12</f>
        <v>0</v>
      </c>
      <c r="AH422" s="132">
        <f t="shared" ref="AH422" si="1551">-(AG419+AH419)/2*AH420/12</f>
        <v>0</v>
      </c>
      <c r="AI422" s="132">
        <f t="shared" ref="AI422" si="1552">-(AH419+AI419)/2*AI420/12</f>
        <v>0</v>
      </c>
      <c r="AJ422" s="132">
        <f t="shared" ref="AJ422" si="1553">-(AI419+AJ419)/2*AJ420/12</f>
        <v>0</v>
      </c>
      <c r="AK422" s="132">
        <f t="shared" ref="AK422" si="1554">-(AJ419+AK419)/2*AK420/12</f>
        <v>0</v>
      </c>
      <c r="AL422" s="132">
        <f t="shared" ref="AL422" si="1555">-(AK419+AL419)/2*AL420/12</f>
        <v>0</v>
      </c>
      <c r="AM422" s="132">
        <f t="shared" ref="AM422" si="1556">-(AL419+AM419)/2*AM420/12</f>
        <v>0</v>
      </c>
      <c r="AN422" s="123"/>
      <c r="AO422" s="83">
        <f>SUM(D422:O422)</f>
        <v>0</v>
      </c>
      <c r="AP422" s="83">
        <f>SUM(P422:AA422)</f>
        <v>0</v>
      </c>
      <c r="AQ422" s="83">
        <f>SUM(AB422:AM422)</f>
        <v>0</v>
      </c>
    </row>
    <row r="423" spans="1:44" s="64" customFormat="1" ht="13.2" outlineLevel="1">
      <c r="A423" s="147" t="s">
        <v>215</v>
      </c>
      <c r="B423" s="126" t="s">
        <v>245</v>
      </c>
      <c r="C423" s="82"/>
      <c r="D423" s="132">
        <f t="shared" ref="D423" si="1557">(C419+D419)/2*D421/12</f>
        <v>0</v>
      </c>
      <c r="E423" s="132">
        <f t="shared" ref="E423" si="1558">(D419+E419)/2*E421/12</f>
        <v>0</v>
      </c>
      <c r="F423" s="132">
        <f t="shared" ref="F423" si="1559">(E419+F419)/2*F421/12</f>
        <v>0</v>
      </c>
      <c r="G423" s="132">
        <f t="shared" ref="G423" si="1560">(F419+G419)/2*G421/12</f>
        <v>0</v>
      </c>
      <c r="H423" s="132">
        <f t="shared" ref="H423" si="1561">(G419+H419)/2*H421/12</f>
        <v>0</v>
      </c>
      <c r="I423" s="132">
        <f t="shared" ref="I423" si="1562">(H419+I419)/2*I421/12</f>
        <v>0</v>
      </c>
      <c r="J423" s="132">
        <f t="shared" ref="J423" si="1563">(I419+J419)/2*J421/12</f>
        <v>0</v>
      </c>
      <c r="K423" s="132">
        <f t="shared" ref="K423" si="1564">(J419+K419)/2*K421/12</f>
        <v>0</v>
      </c>
      <c r="L423" s="132">
        <f t="shared" ref="L423" si="1565">(K419+L419)/2*L421/12</f>
        <v>0</v>
      </c>
      <c r="M423" s="132">
        <f t="shared" ref="M423" si="1566">(L419+M419)/2*M421/12</f>
        <v>0</v>
      </c>
      <c r="N423" s="132">
        <f t="shared" ref="N423" si="1567">(M419+N419)/2*N421/12</f>
        <v>0</v>
      </c>
      <c r="O423" s="132">
        <f t="shared" ref="O423" si="1568">(N419+O419)/2*O421/12</f>
        <v>0</v>
      </c>
      <c r="P423" s="132">
        <f t="shared" ref="P423" si="1569">(O419+P419)/2*P421/12</f>
        <v>0</v>
      </c>
      <c r="Q423" s="132">
        <f t="shared" ref="Q423" si="1570">(P419+Q419)/2*Q421/12</f>
        <v>0</v>
      </c>
      <c r="R423" s="132">
        <f t="shared" ref="R423" si="1571">(Q419+R419)/2*R421/12</f>
        <v>0</v>
      </c>
      <c r="S423" s="132">
        <f t="shared" ref="S423" si="1572">(R419+S419)/2*S421/12</f>
        <v>0</v>
      </c>
      <c r="T423" s="132">
        <f t="shared" ref="T423" si="1573">(S419+T419)/2*T421/12</f>
        <v>0</v>
      </c>
      <c r="U423" s="132">
        <f t="shared" ref="U423" si="1574">(T419+U419)/2*U421/12</f>
        <v>0</v>
      </c>
      <c r="V423" s="132">
        <f t="shared" ref="V423" si="1575">(U419+V419)/2*V421/12</f>
        <v>0</v>
      </c>
      <c r="W423" s="132">
        <f t="shared" ref="W423" si="1576">(V419+W419)/2*W421/12</f>
        <v>0</v>
      </c>
      <c r="X423" s="132">
        <f t="shared" ref="X423" si="1577">(W419+X419)/2*X421/12</f>
        <v>0</v>
      </c>
      <c r="Y423" s="132">
        <f t="shared" ref="Y423" si="1578">(X419+Y419)/2*Y421/12</f>
        <v>0</v>
      </c>
      <c r="Z423" s="132">
        <f t="shared" ref="Z423" si="1579">(Y419+Z419)/2*Z421/12</f>
        <v>0</v>
      </c>
      <c r="AA423" s="132">
        <f t="shared" ref="AA423" si="1580">(Z419+AA419)/2*AA421/12</f>
        <v>0</v>
      </c>
      <c r="AB423" s="132">
        <f t="shared" ref="AB423" si="1581">(AA419+AB419)/2*AB421/12</f>
        <v>0</v>
      </c>
      <c r="AC423" s="132">
        <f t="shared" ref="AC423" si="1582">(AB419+AC419)/2*AC421/12</f>
        <v>0</v>
      </c>
      <c r="AD423" s="132">
        <f t="shared" ref="AD423" si="1583">(AC419+AD419)/2*AD421/12</f>
        <v>0</v>
      </c>
      <c r="AE423" s="132">
        <f t="shared" ref="AE423" si="1584">(AD419+AE419)/2*AE421/12</f>
        <v>0</v>
      </c>
      <c r="AF423" s="132">
        <f t="shared" ref="AF423" si="1585">(AE419+AF419)/2*AF421/12</f>
        <v>0</v>
      </c>
      <c r="AG423" s="132">
        <f t="shared" ref="AG423" si="1586">(AF419+AG419)/2*AG421/12</f>
        <v>0</v>
      </c>
      <c r="AH423" s="132">
        <f t="shared" ref="AH423" si="1587">(AG419+AH419)/2*AH421/12</f>
        <v>0</v>
      </c>
      <c r="AI423" s="132">
        <f t="shared" ref="AI423" si="1588">(AH419+AI419)/2*AI421/12</f>
        <v>0</v>
      </c>
      <c r="AJ423" s="132">
        <f t="shared" ref="AJ423" si="1589">(AI419+AJ419)/2*AJ421/12</f>
        <v>0</v>
      </c>
      <c r="AK423" s="132">
        <f t="shared" ref="AK423" si="1590">(AJ419+AK419)/2*AK421/12</f>
        <v>0</v>
      </c>
      <c r="AL423" s="132">
        <f t="shared" ref="AL423" si="1591">(AK419+AL419)/2*AL421/12</f>
        <v>0</v>
      </c>
      <c r="AM423" s="132">
        <f t="shared" ref="AM423" si="1592">(AL419+AM419)/2*AM421/12</f>
        <v>0</v>
      </c>
      <c r="AN423" s="123"/>
      <c r="AO423" s="83">
        <f>SUM(D423:O423)</f>
        <v>0</v>
      </c>
      <c r="AP423" s="83">
        <f>SUM(P423:AA423)</f>
        <v>0</v>
      </c>
      <c r="AQ423" s="83">
        <f>SUM(AB423:AM423)</f>
        <v>0</v>
      </c>
    </row>
    <row r="424" spans="1:44" s="64" customFormat="1" ht="13.2" outlineLevel="1">
      <c r="A424" s="147" t="s">
        <v>201</v>
      </c>
      <c r="B424" s="126" t="s">
        <v>245</v>
      </c>
      <c r="C424" s="82"/>
      <c r="D424" s="131">
        <f t="shared" ref="D424:AM424" si="1593">SUM(D422:D423)</f>
        <v>0</v>
      </c>
      <c r="E424" s="131">
        <f t="shared" si="1593"/>
        <v>0</v>
      </c>
      <c r="F424" s="131">
        <f t="shared" si="1593"/>
        <v>0</v>
      </c>
      <c r="G424" s="131">
        <f t="shared" si="1593"/>
        <v>0</v>
      </c>
      <c r="H424" s="131">
        <f t="shared" si="1593"/>
        <v>0</v>
      </c>
      <c r="I424" s="131">
        <f t="shared" si="1593"/>
        <v>0</v>
      </c>
      <c r="J424" s="131">
        <f t="shared" si="1593"/>
        <v>0</v>
      </c>
      <c r="K424" s="131">
        <f t="shared" si="1593"/>
        <v>0</v>
      </c>
      <c r="L424" s="131">
        <f t="shared" si="1593"/>
        <v>0</v>
      </c>
      <c r="M424" s="131">
        <f t="shared" si="1593"/>
        <v>0</v>
      </c>
      <c r="N424" s="131">
        <f t="shared" si="1593"/>
        <v>0</v>
      </c>
      <c r="O424" s="131">
        <f t="shared" si="1593"/>
        <v>0</v>
      </c>
      <c r="P424" s="131">
        <f t="shared" si="1593"/>
        <v>0</v>
      </c>
      <c r="Q424" s="131">
        <f t="shared" si="1593"/>
        <v>0</v>
      </c>
      <c r="R424" s="131">
        <f t="shared" si="1593"/>
        <v>0</v>
      </c>
      <c r="S424" s="131">
        <f t="shared" si="1593"/>
        <v>0</v>
      </c>
      <c r="T424" s="131">
        <f t="shared" si="1593"/>
        <v>0</v>
      </c>
      <c r="U424" s="131">
        <f t="shared" si="1593"/>
        <v>0</v>
      </c>
      <c r="V424" s="131">
        <f t="shared" si="1593"/>
        <v>0</v>
      </c>
      <c r="W424" s="131">
        <f t="shared" si="1593"/>
        <v>0</v>
      </c>
      <c r="X424" s="131">
        <f t="shared" si="1593"/>
        <v>0</v>
      </c>
      <c r="Y424" s="131">
        <f t="shared" si="1593"/>
        <v>0</v>
      </c>
      <c r="Z424" s="131">
        <f t="shared" si="1593"/>
        <v>0</v>
      </c>
      <c r="AA424" s="131">
        <f t="shared" si="1593"/>
        <v>0</v>
      </c>
      <c r="AB424" s="131">
        <f t="shared" si="1593"/>
        <v>0</v>
      </c>
      <c r="AC424" s="131">
        <f t="shared" si="1593"/>
        <v>0</v>
      </c>
      <c r="AD424" s="131">
        <f t="shared" si="1593"/>
        <v>0</v>
      </c>
      <c r="AE424" s="131">
        <f t="shared" si="1593"/>
        <v>0</v>
      </c>
      <c r="AF424" s="131">
        <f t="shared" si="1593"/>
        <v>0</v>
      </c>
      <c r="AG424" s="131">
        <f t="shared" si="1593"/>
        <v>0</v>
      </c>
      <c r="AH424" s="131">
        <f t="shared" si="1593"/>
        <v>0</v>
      </c>
      <c r="AI424" s="131">
        <f t="shared" si="1593"/>
        <v>0</v>
      </c>
      <c r="AJ424" s="131">
        <f t="shared" si="1593"/>
        <v>0</v>
      </c>
      <c r="AK424" s="131">
        <f t="shared" si="1593"/>
        <v>0</v>
      </c>
      <c r="AL424" s="131">
        <f t="shared" si="1593"/>
        <v>0</v>
      </c>
      <c r="AM424" s="131">
        <f t="shared" si="1593"/>
        <v>0</v>
      </c>
      <c r="AN424" s="123"/>
      <c r="AO424" s="83">
        <f>SUM(D424:O424)</f>
        <v>0</v>
      </c>
      <c r="AP424" s="83">
        <f>SUM(P424:AA424)</f>
        <v>0</v>
      </c>
      <c r="AQ424" s="83">
        <f>SUM(AB424:AM424)</f>
        <v>0</v>
      </c>
    </row>
    <row r="426" spans="1:44">
      <c r="A426" s="87" t="s">
        <v>243</v>
      </c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60"/>
      <c r="AO426" s="87"/>
      <c r="AP426" s="87"/>
      <c r="AQ426" s="87"/>
    </row>
    <row r="427" spans="1:44" outlineLevel="1">
      <c r="A427" s="146" t="s">
        <v>193</v>
      </c>
      <c r="AN427" s="60"/>
    </row>
    <row r="428" spans="1:44" s="86" customFormat="1" ht="13.2" outlineLevel="1">
      <c r="A428" s="147" t="s">
        <v>213</v>
      </c>
      <c r="B428" s="126" t="s">
        <v>161</v>
      </c>
      <c r="C428" s="132">
        <f>C440+C452</f>
        <v>0</v>
      </c>
      <c r="D428" s="132">
        <f>D440+D452</f>
        <v>3036</v>
      </c>
      <c r="E428" s="132">
        <f t="shared" ref="E428:AM428" si="1594">E440+E452</f>
        <v>3064</v>
      </c>
      <c r="F428" s="132">
        <f t="shared" si="1594"/>
        <v>3092</v>
      </c>
      <c r="G428" s="132">
        <f t="shared" si="1594"/>
        <v>3120</v>
      </c>
      <c r="H428" s="132">
        <f t="shared" si="1594"/>
        <v>3148</v>
      </c>
      <c r="I428" s="132">
        <f t="shared" si="1594"/>
        <v>3176</v>
      </c>
      <c r="J428" s="132">
        <f t="shared" si="1594"/>
        <v>3204</v>
      </c>
      <c r="K428" s="132">
        <f t="shared" si="1594"/>
        <v>3236</v>
      </c>
      <c r="L428" s="132">
        <f t="shared" si="1594"/>
        <v>3268</v>
      </c>
      <c r="M428" s="132">
        <f t="shared" si="1594"/>
        <v>3300</v>
      </c>
      <c r="N428" s="132">
        <f t="shared" si="1594"/>
        <v>3332</v>
      </c>
      <c r="O428" s="132">
        <f t="shared" si="1594"/>
        <v>3364</v>
      </c>
      <c r="P428" s="132">
        <f t="shared" si="1594"/>
        <v>3396</v>
      </c>
      <c r="Q428" s="132">
        <f t="shared" si="1594"/>
        <v>3428</v>
      </c>
      <c r="R428" s="132">
        <f t="shared" si="1594"/>
        <v>3460</v>
      </c>
      <c r="S428" s="132">
        <f t="shared" si="1594"/>
        <v>3492</v>
      </c>
      <c r="T428" s="132">
        <f t="shared" si="1594"/>
        <v>3524</v>
      </c>
      <c r="U428" s="132">
        <f t="shared" si="1594"/>
        <v>3556</v>
      </c>
      <c r="V428" s="132">
        <f t="shared" si="1594"/>
        <v>3588</v>
      </c>
      <c r="W428" s="132">
        <f t="shared" si="1594"/>
        <v>3620</v>
      </c>
      <c r="X428" s="132">
        <f t="shared" si="1594"/>
        <v>3656</v>
      </c>
      <c r="Y428" s="132">
        <f t="shared" si="1594"/>
        <v>3692</v>
      </c>
      <c r="Z428" s="132">
        <f t="shared" si="1594"/>
        <v>3728</v>
      </c>
      <c r="AA428" s="132">
        <f t="shared" si="1594"/>
        <v>3764</v>
      </c>
      <c r="AB428" s="132">
        <f t="shared" si="1594"/>
        <v>3800</v>
      </c>
      <c r="AC428" s="132">
        <f t="shared" si="1594"/>
        <v>3836</v>
      </c>
      <c r="AD428" s="132">
        <f t="shared" si="1594"/>
        <v>3872</v>
      </c>
      <c r="AE428" s="132">
        <f t="shared" si="1594"/>
        <v>3908</v>
      </c>
      <c r="AF428" s="132">
        <f t="shared" si="1594"/>
        <v>3944</v>
      </c>
      <c r="AG428" s="132">
        <f t="shared" si="1594"/>
        <v>3980</v>
      </c>
      <c r="AH428" s="132">
        <f t="shared" si="1594"/>
        <v>4016</v>
      </c>
      <c r="AI428" s="132">
        <f t="shared" si="1594"/>
        <v>4056</v>
      </c>
      <c r="AJ428" s="132">
        <f t="shared" si="1594"/>
        <v>4096</v>
      </c>
      <c r="AK428" s="132">
        <f t="shared" si="1594"/>
        <v>4136</v>
      </c>
      <c r="AL428" s="132">
        <f t="shared" si="1594"/>
        <v>4176</v>
      </c>
      <c r="AM428" s="132">
        <f t="shared" si="1594"/>
        <v>4216</v>
      </c>
      <c r="AN428" s="84"/>
      <c r="AO428" s="83">
        <f>O428</f>
        <v>3364</v>
      </c>
      <c r="AP428" s="83">
        <f>AA428</f>
        <v>3764</v>
      </c>
      <c r="AQ428" s="83">
        <f>AM428</f>
        <v>4216</v>
      </c>
      <c r="AR428" s="85"/>
    </row>
    <row r="429" spans="1:44" s="64" customFormat="1" ht="13.2" outlineLevel="1">
      <c r="A429" s="147" t="s">
        <v>214</v>
      </c>
      <c r="B429" s="126" t="s">
        <v>161</v>
      </c>
      <c r="C429" s="82"/>
      <c r="D429" s="132">
        <f>D443+D455</f>
        <v>0</v>
      </c>
      <c r="E429" s="132">
        <f t="shared" ref="E429:AM429" si="1595">E443+E455</f>
        <v>0</v>
      </c>
      <c r="F429" s="132">
        <f t="shared" si="1595"/>
        <v>0</v>
      </c>
      <c r="G429" s="132">
        <f t="shared" si="1595"/>
        <v>0</v>
      </c>
      <c r="H429" s="132">
        <f t="shared" si="1595"/>
        <v>0</v>
      </c>
      <c r="I429" s="132">
        <f t="shared" si="1595"/>
        <v>0</v>
      </c>
      <c r="J429" s="132">
        <f t="shared" si="1595"/>
        <v>0</v>
      </c>
      <c r="K429" s="132">
        <f t="shared" si="1595"/>
        <v>0</v>
      </c>
      <c r="L429" s="132">
        <f t="shared" si="1595"/>
        <v>0</v>
      </c>
      <c r="M429" s="132">
        <f t="shared" si="1595"/>
        <v>0</v>
      </c>
      <c r="N429" s="132">
        <f t="shared" si="1595"/>
        <v>0</v>
      </c>
      <c r="O429" s="132">
        <f t="shared" si="1595"/>
        <v>0</v>
      </c>
      <c r="P429" s="132">
        <f t="shared" si="1595"/>
        <v>0</v>
      </c>
      <c r="Q429" s="132">
        <f t="shared" si="1595"/>
        <v>0</v>
      </c>
      <c r="R429" s="132">
        <f t="shared" si="1595"/>
        <v>0</v>
      </c>
      <c r="S429" s="132">
        <f t="shared" si="1595"/>
        <v>0</v>
      </c>
      <c r="T429" s="132">
        <f t="shared" si="1595"/>
        <v>0</v>
      </c>
      <c r="U429" s="132">
        <f t="shared" si="1595"/>
        <v>0</v>
      </c>
      <c r="V429" s="132">
        <f t="shared" si="1595"/>
        <v>0</v>
      </c>
      <c r="W429" s="132">
        <f t="shared" si="1595"/>
        <v>0</v>
      </c>
      <c r="X429" s="132">
        <f t="shared" si="1595"/>
        <v>0</v>
      </c>
      <c r="Y429" s="132">
        <f t="shared" si="1595"/>
        <v>0</v>
      </c>
      <c r="Z429" s="132">
        <f t="shared" si="1595"/>
        <v>0</v>
      </c>
      <c r="AA429" s="132">
        <f t="shared" si="1595"/>
        <v>0</v>
      </c>
      <c r="AB429" s="132">
        <f t="shared" si="1595"/>
        <v>0</v>
      </c>
      <c r="AC429" s="132">
        <f t="shared" si="1595"/>
        <v>0</v>
      </c>
      <c r="AD429" s="132">
        <f t="shared" si="1595"/>
        <v>0</v>
      </c>
      <c r="AE429" s="132">
        <f t="shared" si="1595"/>
        <v>0</v>
      </c>
      <c r="AF429" s="132">
        <f t="shared" si="1595"/>
        <v>0</v>
      </c>
      <c r="AG429" s="132">
        <f t="shared" si="1595"/>
        <v>0</v>
      </c>
      <c r="AH429" s="132">
        <f t="shared" si="1595"/>
        <v>0</v>
      </c>
      <c r="AI429" s="132">
        <f t="shared" si="1595"/>
        <v>0</v>
      </c>
      <c r="AJ429" s="132">
        <f t="shared" si="1595"/>
        <v>0</v>
      </c>
      <c r="AK429" s="132">
        <f t="shared" si="1595"/>
        <v>0</v>
      </c>
      <c r="AL429" s="132">
        <f t="shared" si="1595"/>
        <v>0</v>
      </c>
      <c r="AM429" s="132">
        <f t="shared" si="1595"/>
        <v>0</v>
      </c>
      <c r="AN429" s="123"/>
      <c r="AO429" s="83">
        <f>SUM(D429:O429)</f>
        <v>0</v>
      </c>
      <c r="AP429" s="83">
        <f>SUM(P429:AA429)</f>
        <v>0</v>
      </c>
      <c r="AQ429" s="83">
        <f>SUM(AB429:AM429)</f>
        <v>0</v>
      </c>
      <c r="AR429" s="124"/>
    </row>
    <row r="430" spans="1:44" s="64" customFormat="1" ht="13.2" outlineLevel="1">
      <c r="A430" s="147" t="s">
        <v>215</v>
      </c>
      <c r="B430" s="126" t="s">
        <v>161</v>
      </c>
      <c r="C430" s="82"/>
      <c r="D430" s="132">
        <f>D444+D456</f>
        <v>10.626000000000001</v>
      </c>
      <c r="E430" s="132">
        <f t="shared" ref="E430:AM430" si="1596">E444+E456</f>
        <v>21.349999999999998</v>
      </c>
      <c r="F430" s="132">
        <f t="shared" si="1596"/>
        <v>21.545999999999996</v>
      </c>
      <c r="G430" s="132">
        <f t="shared" si="1596"/>
        <v>21.742000000000001</v>
      </c>
      <c r="H430" s="132">
        <f t="shared" si="1596"/>
        <v>21.938000000000002</v>
      </c>
      <c r="I430" s="132">
        <f t="shared" si="1596"/>
        <v>22.133999999999997</v>
      </c>
      <c r="J430" s="132">
        <f t="shared" si="1596"/>
        <v>22.33</v>
      </c>
      <c r="K430" s="132">
        <f t="shared" si="1596"/>
        <v>22.540000000000003</v>
      </c>
      <c r="L430" s="132">
        <f t="shared" si="1596"/>
        <v>22.763999999999999</v>
      </c>
      <c r="M430" s="132">
        <f t="shared" si="1596"/>
        <v>22.988</v>
      </c>
      <c r="N430" s="132">
        <f t="shared" si="1596"/>
        <v>23.212</v>
      </c>
      <c r="O430" s="132">
        <f t="shared" si="1596"/>
        <v>23.436000000000003</v>
      </c>
      <c r="P430" s="132">
        <f t="shared" si="1596"/>
        <v>23.66</v>
      </c>
      <c r="Q430" s="132">
        <f t="shared" si="1596"/>
        <v>23.884</v>
      </c>
      <c r="R430" s="132">
        <f t="shared" si="1596"/>
        <v>24.108000000000001</v>
      </c>
      <c r="S430" s="132">
        <f t="shared" si="1596"/>
        <v>24.331999999999997</v>
      </c>
      <c r="T430" s="132">
        <f t="shared" si="1596"/>
        <v>24.556000000000001</v>
      </c>
      <c r="U430" s="132">
        <f t="shared" si="1596"/>
        <v>24.78</v>
      </c>
      <c r="V430" s="132">
        <f t="shared" si="1596"/>
        <v>25.004000000000001</v>
      </c>
      <c r="W430" s="132">
        <f t="shared" si="1596"/>
        <v>25.227999999999998</v>
      </c>
      <c r="X430" s="132">
        <f t="shared" si="1596"/>
        <v>25.465999999999998</v>
      </c>
      <c r="Y430" s="132">
        <f t="shared" si="1596"/>
        <v>25.718</v>
      </c>
      <c r="Z430" s="132">
        <f t="shared" si="1596"/>
        <v>25.97</v>
      </c>
      <c r="AA430" s="132">
        <f t="shared" si="1596"/>
        <v>26.221999999999998</v>
      </c>
      <c r="AB430" s="132">
        <f t="shared" si="1596"/>
        <v>26.474</v>
      </c>
      <c r="AC430" s="132">
        <f t="shared" si="1596"/>
        <v>26.725999999999999</v>
      </c>
      <c r="AD430" s="132">
        <f t="shared" si="1596"/>
        <v>26.977999999999998</v>
      </c>
      <c r="AE430" s="132">
        <f t="shared" si="1596"/>
        <v>27.23</v>
      </c>
      <c r="AF430" s="132">
        <f t="shared" si="1596"/>
        <v>27.481999999999999</v>
      </c>
      <c r="AG430" s="132">
        <f t="shared" si="1596"/>
        <v>27.733999999999998</v>
      </c>
      <c r="AH430" s="132">
        <f t="shared" si="1596"/>
        <v>27.986000000000001</v>
      </c>
      <c r="AI430" s="132">
        <f t="shared" si="1596"/>
        <v>28.251999999999999</v>
      </c>
      <c r="AJ430" s="132">
        <f t="shared" si="1596"/>
        <v>28.531999999999996</v>
      </c>
      <c r="AK430" s="132">
        <f t="shared" si="1596"/>
        <v>28.811999999999998</v>
      </c>
      <c r="AL430" s="132">
        <f t="shared" si="1596"/>
        <v>29.091999999999999</v>
      </c>
      <c r="AM430" s="132">
        <f t="shared" si="1596"/>
        <v>29.372</v>
      </c>
      <c r="AN430" s="123"/>
      <c r="AO430" s="83">
        <f>SUM(D430:O430)</f>
        <v>256.60599999999999</v>
      </c>
      <c r="AP430" s="83">
        <f>SUM(P430:AA430)</f>
        <v>298.928</v>
      </c>
      <c r="AQ430" s="83">
        <f>SUM(AB430:AM430)</f>
        <v>334.67</v>
      </c>
      <c r="AR430" s="124"/>
    </row>
    <row r="431" spans="1:44" s="64" customFormat="1" ht="13.2" outlineLevel="1">
      <c r="A431" s="147" t="s">
        <v>201</v>
      </c>
      <c r="B431" s="126" t="s">
        <v>161</v>
      </c>
      <c r="C431" s="82"/>
      <c r="D431" s="132">
        <f>D445+D457</f>
        <v>10.626000000000001</v>
      </c>
      <c r="E431" s="132">
        <f t="shared" ref="E431:AM431" si="1597">E445+E457</f>
        <v>21.349999999999998</v>
      </c>
      <c r="F431" s="132">
        <f t="shared" si="1597"/>
        <v>21.545999999999996</v>
      </c>
      <c r="G431" s="132">
        <f t="shared" si="1597"/>
        <v>21.742000000000001</v>
      </c>
      <c r="H431" s="132">
        <f t="shared" si="1597"/>
        <v>21.938000000000002</v>
      </c>
      <c r="I431" s="132">
        <f t="shared" si="1597"/>
        <v>22.133999999999997</v>
      </c>
      <c r="J431" s="132">
        <f t="shared" si="1597"/>
        <v>22.33</v>
      </c>
      <c r="K431" s="132">
        <f t="shared" si="1597"/>
        <v>22.540000000000003</v>
      </c>
      <c r="L431" s="132">
        <f t="shared" si="1597"/>
        <v>22.763999999999999</v>
      </c>
      <c r="M431" s="132">
        <f t="shared" si="1597"/>
        <v>22.988</v>
      </c>
      <c r="N431" s="132">
        <f t="shared" si="1597"/>
        <v>23.212</v>
      </c>
      <c r="O431" s="132">
        <f t="shared" si="1597"/>
        <v>23.436000000000003</v>
      </c>
      <c r="P431" s="132">
        <f t="shared" si="1597"/>
        <v>23.66</v>
      </c>
      <c r="Q431" s="132">
        <f t="shared" si="1597"/>
        <v>23.884</v>
      </c>
      <c r="R431" s="132">
        <f t="shared" si="1597"/>
        <v>24.108000000000001</v>
      </c>
      <c r="S431" s="132">
        <f t="shared" si="1597"/>
        <v>24.331999999999997</v>
      </c>
      <c r="T431" s="132">
        <f t="shared" si="1597"/>
        <v>24.556000000000001</v>
      </c>
      <c r="U431" s="132">
        <f t="shared" si="1597"/>
        <v>24.78</v>
      </c>
      <c r="V431" s="132">
        <f t="shared" si="1597"/>
        <v>25.004000000000001</v>
      </c>
      <c r="W431" s="132">
        <f t="shared" si="1597"/>
        <v>25.227999999999998</v>
      </c>
      <c r="X431" s="132">
        <f t="shared" si="1597"/>
        <v>25.465999999999998</v>
      </c>
      <c r="Y431" s="132">
        <f t="shared" si="1597"/>
        <v>25.718</v>
      </c>
      <c r="Z431" s="132">
        <f t="shared" si="1597"/>
        <v>25.97</v>
      </c>
      <c r="AA431" s="132">
        <f t="shared" si="1597"/>
        <v>26.221999999999998</v>
      </c>
      <c r="AB431" s="132">
        <f t="shared" si="1597"/>
        <v>26.474</v>
      </c>
      <c r="AC431" s="132">
        <f t="shared" si="1597"/>
        <v>26.725999999999999</v>
      </c>
      <c r="AD431" s="132">
        <f t="shared" si="1597"/>
        <v>26.977999999999998</v>
      </c>
      <c r="AE431" s="132">
        <f t="shared" si="1597"/>
        <v>27.23</v>
      </c>
      <c r="AF431" s="132">
        <f t="shared" si="1597"/>
        <v>27.481999999999999</v>
      </c>
      <c r="AG431" s="132">
        <f t="shared" si="1597"/>
        <v>27.733999999999998</v>
      </c>
      <c r="AH431" s="132">
        <f t="shared" si="1597"/>
        <v>27.986000000000001</v>
      </c>
      <c r="AI431" s="132">
        <f t="shared" si="1597"/>
        <v>28.251999999999999</v>
      </c>
      <c r="AJ431" s="132">
        <f t="shared" si="1597"/>
        <v>28.531999999999996</v>
      </c>
      <c r="AK431" s="132">
        <f t="shared" si="1597"/>
        <v>28.811999999999998</v>
      </c>
      <c r="AL431" s="132">
        <f t="shared" si="1597"/>
        <v>29.091999999999999</v>
      </c>
      <c r="AM431" s="132">
        <f t="shared" si="1597"/>
        <v>29.372</v>
      </c>
      <c r="AN431" s="123"/>
      <c r="AO431" s="83">
        <f t="shared" ref="AO431:AO434" si="1598">SUM(D431:O431)</f>
        <v>256.60599999999999</v>
      </c>
      <c r="AP431" s="83">
        <f t="shared" ref="AP431:AP434" si="1599">SUM(P431:AA431)</f>
        <v>298.928</v>
      </c>
      <c r="AQ431" s="83">
        <f>SUM(AB431:AM431)</f>
        <v>334.67</v>
      </c>
      <c r="AR431" s="124"/>
    </row>
    <row r="432" spans="1:44" s="64" customFormat="1" ht="13.2" outlineLevel="1">
      <c r="A432" s="164" t="s">
        <v>248</v>
      </c>
      <c r="B432" s="165" t="s">
        <v>161</v>
      </c>
      <c r="C432" s="82"/>
      <c r="D432" s="132">
        <f>-0.2%*(C428+D428)/2/12</f>
        <v>-0.253</v>
      </c>
      <c r="E432" s="132">
        <f>-0.2%*(D428+E428)/2/12</f>
        <v>-0.50833333333333341</v>
      </c>
      <c r="F432" s="132">
        <f t="shared" ref="F432" si="1600">-0.2%*(E428+F428)/2/12</f>
        <v>-0.51300000000000001</v>
      </c>
      <c r="G432" s="132">
        <f t="shared" ref="G432" si="1601">-0.2%*(F428+G428)/2/12</f>
        <v>-0.51766666666666661</v>
      </c>
      <c r="H432" s="132">
        <f t="shared" ref="H432" si="1602">-0.2%*(G428+H428)/2/12</f>
        <v>-0.52233333333333332</v>
      </c>
      <c r="I432" s="132">
        <f t="shared" ref="I432" si="1603">-0.2%*(H428+I428)/2/12</f>
        <v>-0.52700000000000002</v>
      </c>
      <c r="J432" s="132">
        <f t="shared" ref="J432" si="1604">-0.2%*(I428+J428)/2/12</f>
        <v>-0.53166666666666662</v>
      </c>
      <c r="K432" s="132">
        <f t="shared" ref="K432" si="1605">-0.2%*(J428+K428)/2/12</f>
        <v>-0.53666666666666674</v>
      </c>
      <c r="L432" s="132">
        <f t="shared" ref="L432" si="1606">-0.2%*(K428+L428)/2/12</f>
        <v>-0.54200000000000004</v>
      </c>
      <c r="M432" s="132">
        <f t="shared" ref="M432" si="1607">-0.2%*(L428+M428)/2/12</f>
        <v>-0.54733333333333334</v>
      </c>
      <c r="N432" s="132">
        <f t="shared" ref="N432" si="1608">-0.2%*(M428+N428)/2/12</f>
        <v>-0.55266666666666675</v>
      </c>
      <c r="O432" s="132">
        <f t="shared" ref="O432" si="1609">-0.2%*(N428+O428)/2/12</f>
        <v>-0.55799999999999994</v>
      </c>
      <c r="P432" s="132">
        <f t="shared" ref="P432" si="1610">-0.2%*(O428+P428)/2/12</f>
        <v>-0.56333333333333335</v>
      </c>
      <c r="Q432" s="132">
        <f t="shared" ref="Q432" si="1611">-0.2%*(P428+Q428)/2/12</f>
        <v>-0.56866666666666665</v>
      </c>
      <c r="R432" s="132">
        <f t="shared" ref="R432" si="1612">-0.2%*(Q428+R428)/2/12</f>
        <v>-0.57399999999999995</v>
      </c>
      <c r="S432" s="132">
        <f t="shared" ref="S432" si="1613">-0.2%*(R428+S428)/2/12</f>
        <v>-0.57933333333333337</v>
      </c>
      <c r="T432" s="132">
        <f t="shared" ref="T432" si="1614">-0.2%*(S428+T428)/2/12</f>
        <v>-0.58466666666666667</v>
      </c>
      <c r="U432" s="132">
        <f t="shared" ref="U432" si="1615">-0.2%*(T428+U428)/2/12</f>
        <v>-0.59</v>
      </c>
      <c r="V432" s="132">
        <f t="shared" ref="V432" si="1616">-0.2%*(U428+V428)/2/12</f>
        <v>-0.59533333333333338</v>
      </c>
      <c r="W432" s="132">
        <f t="shared" ref="W432" si="1617">-0.2%*(V428+W428)/2/12</f>
        <v>-0.60066666666666668</v>
      </c>
      <c r="X432" s="132">
        <f t="shared" ref="X432" si="1618">-0.2%*(W428+X428)/2/12</f>
        <v>-0.60633333333333328</v>
      </c>
      <c r="Y432" s="132">
        <f t="shared" ref="Y432" si="1619">-0.2%*(X428+Y428)/2/12</f>
        <v>-0.61233333333333329</v>
      </c>
      <c r="Z432" s="132">
        <f t="shared" ref="Z432" si="1620">-0.2%*(Y428+Z428)/2/12</f>
        <v>-0.61833333333333329</v>
      </c>
      <c r="AA432" s="132">
        <f t="shared" ref="AA432" si="1621">-0.2%*(Z428+AA428)/2/12</f>
        <v>-0.6243333333333333</v>
      </c>
      <c r="AB432" s="132">
        <f t="shared" ref="AB432" si="1622">-0.2%*(AA428+AB428)/2/12</f>
        <v>-0.6303333333333333</v>
      </c>
      <c r="AC432" s="132">
        <f t="shared" ref="AC432" si="1623">-0.2%*(AB428+AC428)/2/12</f>
        <v>-0.63633333333333331</v>
      </c>
      <c r="AD432" s="132">
        <f t="shared" ref="AD432" si="1624">-0.2%*(AC428+AD428)/2/12</f>
        <v>-0.64233333333333331</v>
      </c>
      <c r="AE432" s="132">
        <f t="shared" ref="AE432" si="1625">-0.2%*(AD428+AE428)/2/12</f>
        <v>-0.64833333333333332</v>
      </c>
      <c r="AF432" s="132">
        <f t="shared" ref="AF432" si="1626">-0.2%*(AE428+AF428)/2/12</f>
        <v>-0.65433333333333332</v>
      </c>
      <c r="AG432" s="132">
        <f t="shared" ref="AG432" si="1627">-0.2%*(AF428+AG428)/2/12</f>
        <v>-0.66033333333333333</v>
      </c>
      <c r="AH432" s="132">
        <f t="shared" ref="AH432" si="1628">-0.2%*(AG428+AH428)/2/12</f>
        <v>-0.66633333333333333</v>
      </c>
      <c r="AI432" s="132">
        <f t="shared" ref="AI432" si="1629">-0.2%*(AH428+AI428)/2/12</f>
        <v>-0.67266666666666675</v>
      </c>
      <c r="AJ432" s="132">
        <f t="shared" ref="AJ432" si="1630">-0.2%*(AI428+AJ428)/2/12</f>
        <v>-0.67933333333333346</v>
      </c>
      <c r="AK432" s="132">
        <f t="shared" ref="AK432" si="1631">-0.2%*(AJ428+AK428)/2/12</f>
        <v>-0.68599999999999994</v>
      </c>
      <c r="AL432" s="132">
        <f t="shared" ref="AL432" si="1632">-0.2%*(AK428+AL428)/2/12</f>
        <v>-0.69266666666666665</v>
      </c>
      <c r="AM432" s="132">
        <f t="shared" ref="AM432" si="1633">-0.2%*(AL428+AM428)/2/12</f>
        <v>-0.69933333333333325</v>
      </c>
      <c r="AN432" s="123"/>
      <c r="AO432" s="83">
        <f t="shared" ref="AO432" si="1634">SUM(D432:O432)</f>
        <v>-6.1096666666666666</v>
      </c>
      <c r="AP432" s="83">
        <f t="shared" ref="AP432" si="1635">SUM(P432:AA432)</f>
        <v>-7.1173333333333337</v>
      </c>
      <c r="AQ432" s="83">
        <f>SUM(AB432:AM432)</f>
        <v>-7.9683333333333337</v>
      </c>
      <c r="AR432" s="124"/>
    </row>
    <row r="433" spans="1:46" s="64" customFormat="1" ht="13.2" outlineLevel="1">
      <c r="A433" s="147" t="s">
        <v>177</v>
      </c>
      <c r="B433" s="126" t="s">
        <v>161</v>
      </c>
      <c r="C433" s="82"/>
      <c r="D433" s="132">
        <f>D432+D446+D458</f>
        <v>-0.53425</v>
      </c>
      <c r="E433" s="132">
        <f t="shared" ref="E433:AM433" si="1636">E432+E446+E458</f>
        <v>-0.78958333333333341</v>
      </c>
      <c r="F433" s="132">
        <f t="shared" si="1636"/>
        <v>-0.79425000000000001</v>
      </c>
      <c r="G433" s="132">
        <f t="shared" si="1636"/>
        <v>-0.79891666666666661</v>
      </c>
      <c r="H433" s="132">
        <f t="shared" si="1636"/>
        <v>-0.80358333333333332</v>
      </c>
      <c r="I433" s="132">
        <f t="shared" si="1636"/>
        <v>-0.80825000000000002</v>
      </c>
      <c r="J433" s="132">
        <f t="shared" si="1636"/>
        <v>-0.81291666666666662</v>
      </c>
      <c r="K433" s="132">
        <f t="shared" si="1636"/>
        <v>-0.85809523809523824</v>
      </c>
      <c r="L433" s="132">
        <f t="shared" si="1636"/>
        <v>-0.86342857142857143</v>
      </c>
      <c r="M433" s="132">
        <f t="shared" si="1636"/>
        <v>-0.86876190476190485</v>
      </c>
      <c r="N433" s="132">
        <f t="shared" si="1636"/>
        <v>-0.87409523809523826</v>
      </c>
      <c r="O433" s="132">
        <f t="shared" si="1636"/>
        <v>-0.87942857142857145</v>
      </c>
      <c r="P433" s="132">
        <f t="shared" si="1636"/>
        <v>-0.88476190476190486</v>
      </c>
      <c r="Q433" s="132">
        <f t="shared" si="1636"/>
        <v>-0.89009523809523805</v>
      </c>
      <c r="R433" s="132">
        <f t="shared" si="1636"/>
        <v>-0.89542857142857146</v>
      </c>
      <c r="S433" s="132">
        <f t="shared" si="1636"/>
        <v>-0.90076190476190487</v>
      </c>
      <c r="T433" s="132">
        <f t="shared" si="1636"/>
        <v>-0.90609523809523806</v>
      </c>
      <c r="U433" s="132">
        <f t="shared" si="1636"/>
        <v>-0.91142857142857148</v>
      </c>
      <c r="V433" s="132">
        <f t="shared" si="1636"/>
        <v>-0.91676190476190489</v>
      </c>
      <c r="W433" s="132">
        <f t="shared" si="1636"/>
        <v>-0.92209523809523808</v>
      </c>
      <c r="X433" s="132">
        <f t="shared" si="1636"/>
        <v>-0.96794047619047618</v>
      </c>
      <c r="Y433" s="132">
        <f t="shared" si="1636"/>
        <v>-0.97394047619047619</v>
      </c>
      <c r="Z433" s="132">
        <f t="shared" si="1636"/>
        <v>-0.9799404761904762</v>
      </c>
      <c r="AA433" s="132">
        <f t="shared" si="1636"/>
        <v>-0.9859404761904762</v>
      </c>
      <c r="AB433" s="132">
        <f t="shared" si="1636"/>
        <v>-0.99194047619047621</v>
      </c>
      <c r="AC433" s="132">
        <f t="shared" si="1636"/>
        <v>-0.99794047619047621</v>
      </c>
      <c r="AD433" s="132">
        <f t="shared" si="1636"/>
        <v>-1.0039404761904762</v>
      </c>
      <c r="AE433" s="132">
        <f t="shared" si="1636"/>
        <v>-1.0099404761904762</v>
      </c>
      <c r="AF433" s="132">
        <f t="shared" si="1636"/>
        <v>-1.0159404761904762</v>
      </c>
      <c r="AG433" s="132">
        <f t="shared" si="1636"/>
        <v>-1.0219404761904762</v>
      </c>
      <c r="AH433" s="132">
        <f t="shared" si="1636"/>
        <v>-1.0279404761904762</v>
      </c>
      <c r="AI433" s="132">
        <f t="shared" si="1636"/>
        <v>-1.0744523809523812</v>
      </c>
      <c r="AJ433" s="132">
        <f t="shared" si="1636"/>
        <v>-1.0811190476190478</v>
      </c>
      <c r="AK433" s="132">
        <f t="shared" si="1636"/>
        <v>-1.0877857142857144</v>
      </c>
      <c r="AL433" s="132">
        <f t="shared" si="1636"/>
        <v>-1.094452380952381</v>
      </c>
      <c r="AM433" s="132">
        <f t="shared" si="1636"/>
        <v>-1.1011190476190476</v>
      </c>
      <c r="AN433" s="123"/>
      <c r="AO433" s="83">
        <f t="shared" si="1598"/>
        <v>-9.6855595238095216</v>
      </c>
      <c r="AP433" s="83">
        <f t="shared" si="1599"/>
        <v>-11.135190476190479</v>
      </c>
      <c r="AQ433" s="83">
        <f t="shared" ref="AQ433:AQ434" si="1637">SUM(AB433:AM433)</f>
        <v>-12.508511904761905</v>
      </c>
      <c r="AR433" s="124"/>
    </row>
    <row r="434" spans="1:46" s="64" customFormat="1" ht="13.2" outlineLevel="1">
      <c r="A434" s="147" t="s">
        <v>178</v>
      </c>
      <c r="B434" s="126" t="s">
        <v>161</v>
      </c>
      <c r="C434" s="82"/>
      <c r="D434" s="132">
        <f>D431+D433</f>
        <v>10.091750000000001</v>
      </c>
      <c r="E434" s="132">
        <f t="shared" ref="E434:AM434" si="1638">E431+E433</f>
        <v>20.560416666666665</v>
      </c>
      <c r="F434" s="132">
        <f t="shared" si="1638"/>
        <v>20.751749999999994</v>
      </c>
      <c r="G434" s="132">
        <f t="shared" si="1638"/>
        <v>20.943083333333334</v>
      </c>
      <c r="H434" s="132">
        <f t="shared" si="1638"/>
        <v>21.13441666666667</v>
      </c>
      <c r="I434" s="132">
        <f t="shared" si="1638"/>
        <v>21.325749999999996</v>
      </c>
      <c r="J434" s="132">
        <f t="shared" si="1638"/>
        <v>21.517083333333332</v>
      </c>
      <c r="K434" s="132">
        <f t="shared" si="1638"/>
        <v>21.681904761904764</v>
      </c>
      <c r="L434" s="132">
        <f t="shared" si="1638"/>
        <v>21.900571428571428</v>
      </c>
      <c r="M434" s="132">
        <f t="shared" si="1638"/>
        <v>22.119238095238096</v>
      </c>
      <c r="N434" s="132">
        <f t="shared" si="1638"/>
        <v>22.33790476190476</v>
      </c>
      <c r="O434" s="132">
        <f t="shared" si="1638"/>
        <v>22.556571428571431</v>
      </c>
      <c r="P434" s="132">
        <f t="shared" si="1638"/>
        <v>22.775238095238095</v>
      </c>
      <c r="Q434" s="132">
        <f t="shared" si="1638"/>
        <v>22.993904761904762</v>
      </c>
      <c r="R434" s="132">
        <f t="shared" si="1638"/>
        <v>23.21257142857143</v>
      </c>
      <c r="S434" s="132">
        <f t="shared" si="1638"/>
        <v>23.431238095238093</v>
      </c>
      <c r="T434" s="132">
        <f t="shared" si="1638"/>
        <v>23.649904761904764</v>
      </c>
      <c r="U434" s="132">
        <f t="shared" si="1638"/>
        <v>23.868571428571428</v>
      </c>
      <c r="V434" s="132">
        <f t="shared" si="1638"/>
        <v>24.087238095238096</v>
      </c>
      <c r="W434" s="132">
        <f t="shared" si="1638"/>
        <v>24.30590476190476</v>
      </c>
      <c r="X434" s="132">
        <f t="shared" si="1638"/>
        <v>24.49805952380952</v>
      </c>
      <c r="Y434" s="132">
        <f t="shared" si="1638"/>
        <v>24.744059523809526</v>
      </c>
      <c r="Z434" s="132">
        <f t="shared" si="1638"/>
        <v>24.990059523809524</v>
      </c>
      <c r="AA434" s="132">
        <f t="shared" si="1638"/>
        <v>25.236059523809523</v>
      </c>
      <c r="AB434" s="132">
        <f t="shared" si="1638"/>
        <v>25.482059523809525</v>
      </c>
      <c r="AC434" s="132">
        <f t="shared" si="1638"/>
        <v>25.728059523809524</v>
      </c>
      <c r="AD434" s="132">
        <f t="shared" si="1638"/>
        <v>25.974059523809522</v>
      </c>
      <c r="AE434" s="132">
        <f t="shared" si="1638"/>
        <v>26.220059523809525</v>
      </c>
      <c r="AF434" s="132">
        <f t="shared" si="1638"/>
        <v>26.466059523809523</v>
      </c>
      <c r="AG434" s="132">
        <f t="shared" si="1638"/>
        <v>26.712059523809522</v>
      </c>
      <c r="AH434" s="132">
        <f t="shared" si="1638"/>
        <v>26.958059523809524</v>
      </c>
      <c r="AI434" s="132">
        <f t="shared" si="1638"/>
        <v>27.177547619047619</v>
      </c>
      <c r="AJ434" s="132">
        <f t="shared" si="1638"/>
        <v>27.450880952380949</v>
      </c>
      <c r="AK434" s="132">
        <f t="shared" si="1638"/>
        <v>27.724214285714282</v>
      </c>
      <c r="AL434" s="132">
        <f t="shared" si="1638"/>
        <v>27.997547619047619</v>
      </c>
      <c r="AM434" s="132">
        <f t="shared" si="1638"/>
        <v>28.270880952380953</v>
      </c>
      <c r="AN434" s="123"/>
      <c r="AO434" s="83">
        <f t="shared" si="1598"/>
        <v>246.92044047619049</v>
      </c>
      <c r="AP434" s="83">
        <f t="shared" si="1599"/>
        <v>287.79280952380952</v>
      </c>
      <c r="AQ434" s="83">
        <f t="shared" si="1637"/>
        <v>322.16148809523804</v>
      </c>
      <c r="AR434" s="124"/>
    </row>
    <row r="435" spans="1:46" outlineLevel="1">
      <c r="A435" s="146" t="s">
        <v>153</v>
      </c>
      <c r="AN435" s="60"/>
    </row>
    <row r="436" spans="1:46" s="64" customFormat="1" ht="13.2" outlineLevel="1">
      <c r="A436" s="147" t="s">
        <v>237</v>
      </c>
      <c r="B436" s="122" t="s">
        <v>158</v>
      </c>
      <c r="C436" s="125">
        <v>752</v>
      </c>
      <c r="D436" s="89">
        <f t="shared" ref="D436:AM436" si="1639">C436+D438</f>
        <v>759</v>
      </c>
      <c r="E436" s="89">
        <f t="shared" si="1639"/>
        <v>766</v>
      </c>
      <c r="F436" s="89">
        <f t="shared" si="1639"/>
        <v>773</v>
      </c>
      <c r="G436" s="89">
        <f t="shared" si="1639"/>
        <v>780</v>
      </c>
      <c r="H436" s="89">
        <f t="shared" si="1639"/>
        <v>787</v>
      </c>
      <c r="I436" s="89">
        <f t="shared" si="1639"/>
        <v>794</v>
      </c>
      <c r="J436" s="89">
        <f t="shared" si="1639"/>
        <v>801</v>
      </c>
      <c r="K436" s="89">
        <f t="shared" si="1639"/>
        <v>809</v>
      </c>
      <c r="L436" s="89">
        <f t="shared" si="1639"/>
        <v>817</v>
      </c>
      <c r="M436" s="89">
        <f t="shared" si="1639"/>
        <v>825</v>
      </c>
      <c r="N436" s="89">
        <f t="shared" si="1639"/>
        <v>833</v>
      </c>
      <c r="O436" s="89">
        <f t="shared" si="1639"/>
        <v>841</v>
      </c>
      <c r="P436" s="89">
        <f t="shared" si="1639"/>
        <v>849</v>
      </c>
      <c r="Q436" s="89">
        <f t="shared" si="1639"/>
        <v>857</v>
      </c>
      <c r="R436" s="89">
        <f t="shared" si="1639"/>
        <v>865</v>
      </c>
      <c r="S436" s="89">
        <f t="shared" si="1639"/>
        <v>873</v>
      </c>
      <c r="T436" s="89">
        <f t="shared" si="1639"/>
        <v>881</v>
      </c>
      <c r="U436" s="89">
        <f t="shared" si="1639"/>
        <v>889</v>
      </c>
      <c r="V436" s="89">
        <f t="shared" si="1639"/>
        <v>897</v>
      </c>
      <c r="W436" s="89">
        <f t="shared" si="1639"/>
        <v>905</v>
      </c>
      <c r="X436" s="89">
        <f t="shared" si="1639"/>
        <v>914</v>
      </c>
      <c r="Y436" s="89">
        <f t="shared" si="1639"/>
        <v>923</v>
      </c>
      <c r="Z436" s="89">
        <f t="shared" si="1639"/>
        <v>932</v>
      </c>
      <c r="AA436" s="89">
        <f t="shared" si="1639"/>
        <v>941</v>
      </c>
      <c r="AB436" s="89">
        <f t="shared" si="1639"/>
        <v>950</v>
      </c>
      <c r="AC436" s="89">
        <f t="shared" si="1639"/>
        <v>959</v>
      </c>
      <c r="AD436" s="89">
        <f t="shared" si="1639"/>
        <v>968</v>
      </c>
      <c r="AE436" s="89">
        <f t="shared" si="1639"/>
        <v>977</v>
      </c>
      <c r="AF436" s="89">
        <f t="shared" si="1639"/>
        <v>986</v>
      </c>
      <c r="AG436" s="89">
        <f t="shared" si="1639"/>
        <v>995</v>
      </c>
      <c r="AH436" s="89">
        <f t="shared" si="1639"/>
        <v>1004</v>
      </c>
      <c r="AI436" s="89">
        <f t="shared" si="1639"/>
        <v>1014</v>
      </c>
      <c r="AJ436" s="89">
        <f t="shared" si="1639"/>
        <v>1024</v>
      </c>
      <c r="AK436" s="89">
        <f t="shared" si="1639"/>
        <v>1034</v>
      </c>
      <c r="AL436" s="89">
        <f t="shared" si="1639"/>
        <v>1044</v>
      </c>
      <c r="AM436" s="89">
        <f t="shared" si="1639"/>
        <v>1054</v>
      </c>
      <c r="AN436" s="123"/>
      <c r="AO436" s="83">
        <f>AVERAGE(D436:O436)</f>
        <v>798.75</v>
      </c>
      <c r="AP436" s="83">
        <f>AVERAGE(P436:AA436)</f>
        <v>893.83333333333337</v>
      </c>
      <c r="AQ436" s="83">
        <f>AVERAGE(AB436:AM436)</f>
        <v>1000.75</v>
      </c>
    </row>
    <row r="437" spans="1:46" s="64" customFormat="1" ht="13.2" outlineLevel="1">
      <c r="A437" s="147" t="s">
        <v>238</v>
      </c>
      <c r="B437" s="122" t="s">
        <v>168</v>
      </c>
      <c r="C437" s="82"/>
      <c r="D437" s="133">
        <v>0.01</v>
      </c>
      <c r="E437" s="133">
        <v>0.01</v>
      </c>
      <c r="F437" s="133">
        <v>0.01</v>
      </c>
      <c r="G437" s="133">
        <v>0.01</v>
      </c>
      <c r="H437" s="133">
        <v>0.01</v>
      </c>
      <c r="I437" s="133">
        <v>0.01</v>
      </c>
      <c r="J437" s="133">
        <v>0.01</v>
      </c>
      <c r="K437" s="133">
        <v>0.01</v>
      </c>
      <c r="L437" s="133">
        <v>0.01</v>
      </c>
      <c r="M437" s="133">
        <v>0.01</v>
      </c>
      <c r="N437" s="133">
        <v>0.01</v>
      </c>
      <c r="O437" s="133">
        <v>0.01</v>
      </c>
      <c r="P437" s="133">
        <v>0.01</v>
      </c>
      <c r="Q437" s="133">
        <v>0.01</v>
      </c>
      <c r="R437" s="133">
        <v>0.01</v>
      </c>
      <c r="S437" s="133">
        <v>0.01</v>
      </c>
      <c r="T437" s="133">
        <v>0.01</v>
      </c>
      <c r="U437" s="133">
        <v>0.01</v>
      </c>
      <c r="V437" s="133">
        <v>0.01</v>
      </c>
      <c r="W437" s="133">
        <v>0.01</v>
      </c>
      <c r="X437" s="133">
        <v>0.01</v>
      </c>
      <c r="Y437" s="133">
        <v>0.01</v>
      </c>
      <c r="Z437" s="133">
        <v>0.01</v>
      </c>
      <c r="AA437" s="133">
        <v>0.01</v>
      </c>
      <c r="AB437" s="133">
        <v>0.01</v>
      </c>
      <c r="AC437" s="133">
        <v>0.01</v>
      </c>
      <c r="AD437" s="133">
        <v>0.01</v>
      </c>
      <c r="AE437" s="133">
        <v>0.01</v>
      </c>
      <c r="AF437" s="133">
        <v>0.01</v>
      </c>
      <c r="AG437" s="133">
        <v>0.01</v>
      </c>
      <c r="AH437" s="133">
        <v>0.01</v>
      </c>
      <c r="AI437" s="133">
        <v>0.01</v>
      </c>
      <c r="AJ437" s="133">
        <v>0.01</v>
      </c>
      <c r="AK437" s="133">
        <v>0.01</v>
      </c>
      <c r="AL437" s="133">
        <v>0.01</v>
      </c>
      <c r="AM437" s="133">
        <v>0.01</v>
      </c>
      <c r="AN437" s="123"/>
      <c r="AO437" s="83">
        <f>O437</f>
        <v>0.01</v>
      </c>
      <c r="AP437" s="83">
        <f>AA437</f>
        <v>0.01</v>
      </c>
      <c r="AQ437" s="83">
        <f>AM437</f>
        <v>0.01</v>
      </c>
    </row>
    <row r="438" spans="1:46" s="64" customFormat="1" ht="13.2" outlineLevel="1">
      <c r="A438" s="147" t="s">
        <v>239</v>
      </c>
      <c r="B438" s="122" t="s">
        <v>158</v>
      </c>
      <c r="C438" s="82"/>
      <c r="D438" s="89">
        <f t="shared" ref="D438:AM438" si="1640">INT(C436*D437)</f>
        <v>7</v>
      </c>
      <c r="E438" s="89">
        <f t="shared" si="1640"/>
        <v>7</v>
      </c>
      <c r="F438" s="89">
        <f t="shared" si="1640"/>
        <v>7</v>
      </c>
      <c r="G438" s="89">
        <f t="shared" si="1640"/>
        <v>7</v>
      </c>
      <c r="H438" s="89">
        <f t="shared" si="1640"/>
        <v>7</v>
      </c>
      <c r="I438" s="89">
        <f t="shared" si="1640"/>
        <v>7</v>
      </c>
      <c r="J438" s="89">
        <f t="shared" si="1640"/>
        <v>7</v>
      </c>
      <c r="K438" s="89">
        <f t="shared" si="1640"/>
        <v>8</v>
      </c>
      <c r="L438" s="89">
        <f t="shared" si="1640"/>
        <v>8</v>
      </c>
      <c r="M438" s="89">
        <f t="shared" si="1640"/>
        <v>8</v>
      </c>
      <c r="N438" s="89">
        <f t="shared" si="1640"/>
        <v>8</v>
      </c>
      <c r="O438" s="89">
        <f t="shared" si="1640"/>
        <v>8</v>
      </c>
      <c r="P438" s="89">
        <f t="shared" si="1640"/>
        <v>8</v>
      </c>
      <c r="Q438" s="89">
        <f t="shared" si="1640"/>
        <v>8</v>
      </c>
      <c r="R438" s="89">
        <f t="shared" si="1640"/>
        <v>8</v>
      </c>
      <c r="S438" s="89">
        <f t="shared" si="1640"/>
        <v>8</v>
      </c>
      <c r="T438" s="89">
        <f t="shared" si="1640"/>
        <v>8</v>
      </c>
      <c r="U438" s="89">
        <f t="shared" si="1640"/>
        <v>8</v>
      </c>
      <c r="V438" s="89">
        <f t="shared" si="1640"/>
        <v>8</v>
      </c>
      <c r="W438" s="89">
        <f t="shared" si="1640"/>
        <v>8</v>
      </c>
      <c r="X438" s="89">
        <f t="shared" si="1640"/>
        <v>9</v>
      </c>
      <c r="Y438" s="89">
        <f t="shared" si="1640"/>
        <v>9</v>
      </c>
      <c r="Z438" s="89">
        <f t="shared" si="1640"/>
        <v>9</v>
      </c>
      <c r="AA438" s="89">
        <f t="shared" si="1640"/>
        <v>9</v>
      </c>
      <c r="AB438" s="89">
        <f t="shared" si="1640"/>
        <v>9</v>
      </c>
      <c r="AC438" s="89">
        <f t="shared" si="1640"/>
        <v>9</v>
      </c>
      <c r="AD438" s="89">
        <f t="shared" si="1640"/>
        <v>9</v>
      </c>
      <c r="AE438" s="89">
        <f t="shared" si="1640"/>
        <v>9</v>
      </c>
      <c r="AF438" s="89">
        <f t="shared" si="1640"/>
        <v>9</v>
      </c>
      <c r="AG438" s="89">
        <f t="shared" si="1640"/>
        <v>9</v>
      </c>
      <c r="AH438" s="89">
        <f t="shared" si="1640"/>
        <v>9</v>
      </c>
      <c r="AI438" s="89">
        <f t="shared" si="1640"/>
        <v>10</v>
      </c>
      <c r="AJ438" s="89">
        <f t="shared" si="1640"/>
        <v>10</v>
      </c>
      <c r="AK438" s="89">
        <f t="shared" si="1640"/>
        <v>10</v>
      </c>
      <c r="AL438" s="89">
        <f t="shared" si="1640"/>
        <v>10</v>
      </c>
      <c r="AM438" s="89">
        <f t="shared" si="1640"/>
        <v>10</v>
      </c>
      <c r="AN438" s="123"/>
      <c r="AO438" s="83">
        <f>SUM(D438:O438)</f>
        <v>89</v>
      </c>
      <c r="AP438" s="83">
        <f>SUM(P438:AA438)</f>
        <v>100</v>
      </c>
      <c r="AQ438" s="83">
        <f>SUM(AB438:AM438)</f>
        <v>113</v>
      </c>
    </row>
    <row r="439" spans="1:46" s="64" customFormat="1" ht="13.2" outlineLevel="1">
      <c r="A439" s="147" t="s">
        <v>244</v>
      </c>
      <c r="B439" s="126" t="s">
        <v>161</v>
      </c>
      <c r="C439" s="82"/>
      <c r="D439" s="144">
        <v>4</v>
      </c>
      <c r="E439" s="144">
        <v>4</v>
      </c>
      <c r="F439" s="144">
        <v>4</v>
      </c>
      <c r="G439" s="144">
        <v>4</v>
      </c>
      <c r="H439" s="144">
        <v>4</v>
      </c>
      <c r="I439" s="144">
        <v>4</v>
      </c>
      <c r="J439" s="144">
        <v>4</v>
      </c>
      <c r="K439" s="144">
        <v>4</v>
      </c>
      <c r="L439" s="144">
        <v>4</v>
      </c>
      <c r="M439" s="144">
        <v>4</v>
      </c>
      <c r="N439" s="144">
        <v>4</v>
      </c>
      <c r="O439" s="144">
        <v>4</v>
      </c>
      <c r="P439" s="144">
        <v>4</v>
      </c>
      <c r="Q439" s="144">
        <v>4</v>
      </c>
      <c r="R439" s="144">
        <v>4</v>
      </c>
      <c r="S439" s="144">
        <v>4</v>
      </c>
      <c r="T439" s="144">
        <v>4</v>
      </c>
      <c r="U439" s="144">
        <v>4</v>
      </c>
      <c r="V439" s="144">
        <v>4</v>
      </c>
      <c r="W439" s="144">
        <v>4</v>
      </c>
      <c r="X439" s="144">
        <v>4</v>
      </c>
      <c r="Y439" s="144">
        <v>4</v>
      </c>
      <c r="Z439" s="144">
        <v>4</v>
      </c>
      <c r="AA439" s="144">
        <v>4</v>
      </c>
      <c r="AB439" s="144">
        <v>4</v>
      </c>
      <c r="AC439" s="144">
        <v>4</v>
      </c>
      <c r="AD439" s="144">
        <v>4</v>
      </c>
      <c r="AE439" s="144">
        <v>4</v>
      </c>
      <c r="AF439" s="144">
        <v>4</v>
      </c>
      <c r="AG439" s="144">
        <v>4</v>
      </c>
      <c r="AH439" s="144">
        <v>4</v>
      </c>
      <c r="AI439" s="144">
        <v>4</v>
      </c>
      <c r="AJ439" s="144">
        <v>4</v>
      </c>
      <c r="AK439" s="144">
        <v>4</v>
      </c>
      <c r="AL439" s="144">
        <v>4</v>
      </c>
      <c r="AM439" s="144">
        <v>4</v>
      </c>
      <c r="AN439" s="123"/>
      <c r="AO439" s="83">
        <f>AVERAGE(D439:O439)</f>
        <v>4</v>
      </c>
      <c r="AP439" s="83">
        <f>AVERAGE(P439:AA439)</f>
        <v>4</v>
      </c>
      <c r="AQ439" s="83">
        <f>AVERAGE(AB439:AM439)</f>
        <v>4</v>
      </c>
    </row>
    <row r="440" spans="1:46" s="86" customFormat="1" ht="13.2" outlineLevel="1">
      <c r="A440" s="147" t="s">
        <v>213</v>
      </c>
      <c r="B440" s="126" t="s">
        <v>161</v>
      </c>
      <c r="C440" s="82"/>
      <c r="D440" s="89">
        <f>D436*D439</f>
        <v>3036</v>
      </c>
      <c r="E440" s="89">
        <f t="shared" ref="E440:AM440" si="1641">E436*E439</f>
        <v>3064</v>
      </c>
      <c r="F440" s="89">
        <f t="shared" si="1641"/>
        <v>3092</v>
      </c>
      <c r="G440" s="89">
        <f t="shared" si="1641"/>
        <v>3120</v>
      </c>
      <c r="H440" s="89">
        <f t="shared" si="1641"/>
        <v>3148</v>
      </c>
      <c r="I440" s="89">
        <f t="shared" si="1641"/>
        <v>3176</v>
      </c>
      <c r="J440" s="89">
        <f t="shared" si="1641"/>
        <v>3204</v>
      </c>
      <c r="K440" s="89">
        <f t="shared" si="1641"/>
        <v>3236</v>
      </c>
      <c r="L440" s="89">
        <f t="shared" si="1641"/>
        <v>3268</v>
      </c>
      <c r="M440" s="89">
        <f t="shared" si="1641"/>
        <v>3300</v>
      </c>
      <c r="N440" s="89">
        <f t="shared" si="1641"/>
        <v>3332</v>
      </c>
      <c r="O440" s="89">
        <f t="shared" si="1641"/>
        <v>3364</v>
      </c>
      <c r="P440" s="89">
        <f t="shared" si="1641"/>
        <v>3396</v>
      </c>
      <c r="Q440" s="89">
        <f t="shared" si="1641"/>
        <v>3428</v>
      </c>
      <c r="R440" s="89">
        <f t="shared" si="1641"/>
        <v>3460</v>
      </c>
      <c r="S440" s="89">
        <f t="shared" si="1641"/>
        <v>3492</v>
      </c>
      <c r="T440" s="89">
        <f t="shared" si="1641"/>
        <v>3524</v>
      </c>
      <c r="U440" s="89">
        <f t="shared" si="1641"/>
        <v>3556</v>
      </c>
      <c r="V440" s="89">
        <f t="shared" si="1641"/>
        <v>3588</v>
      </c>
      <c r="W440" s="89">
        <f t="shared" si="1641"/>
        <v>3620</v>
      </c>
      <c r="X440" s="89">
        <f t="shared" si="1641"/>
        <v>3656</v>
      </c>
      <c r="Y440" s="89">
        <f t="shared" si="1641"/>
        <v>3692</v>
      </c>
      <c r="Z440" s="89">
        <f t="shared" si="1641"/>
        <v>3728</v>
      </c>
      <c r="AA440" s="89">
        <f t="shared" si="1641"/>
        <v>3764</v>
      </c>
      <c r="AB440" s="89">
        <f t="shared" si="1641"/>
        <v>3800</v>
      </c>
      <c r="AC440" s="89">
        <f t="shared" si="1641"/>
        <v>3836</v>
      </c>
      <c r="AD440" s="89">
        <f t="shared" si="1641"/>
        <v>3872</v>
      </c>
      <c r="AE440" s="89">
        <f t="shared" si="1641"/>
        <v>3908</v>
      </c>
      <c r="AF440" s="89">
        <f t="shared" si="1641"/>
        <v>3944</v>
      </c>
      <c r="AG440" s="89">
        <f t="shared" si="1641"/>
        <v>3980</v>
      </c>
      <c r="AH440" s="89">
        <f t="shared" si="1641"/>
        <v>4016</v>
      </c>
      <c r="AI440" s="89">
        <f t="shared" si="1641"/>
        <v>4056</v>
      </c>
      <c r="AJ440" s="89">
        <f t="shared" si="1641"/>
        <v>4096</v>
      </c>
      <c r="AK440" s="89">
        <f t="shared" si="1641"/>
        <v>4136</v>
      </c>
      <c r="AL440" s="89">
        <f t="shared" si="1641"/>
        <v>4176</v>
      </c>
      <c r="AM440" s="89">
        <f t="shared" si="1641"/>
        <v>4216</v>
      </c>
      <c r="AN440" s="84"/>
      <c r="AO440" s="83">
        <f>O440</f>
        <v>3364</v>
      </c>
      <c r="AP440" s="83">
        <f>AA440</f>
        <v>3764</v>
      </c>
      <c r="AQ440" s="83">
        <f>AM440</f>
        <v>4216</v>
      </c>
      <c r="AR440" s="85"/>
      <c r="AS440" s="85"/>
      <c r="AT440" s="85"/>
    </row>
    <row r="441" spans="1:46" s="64" customFormat="1" ht="13.2" outlineLevel="1">
      <c r="A441" s="147" t="s">
        <v>170</v>
      </c>
      <c r="B441" s="126" t="s">
        <v>168</v>
      </c>
      <c r="C441" s="82"/>
      <c r="D441" s="133">
        <v>0</v>
      </c>
      <c r="E441" s="133">
        <v>0</v>
      </c>
      <c r="F441" s="133">
        <v>0</v>
      </c>
      <c r="G441" s="133">
        <v>0</v>
      </c>
      <c r="H441" s="133">
        <v>0</v>
      </c>
      <c r="I441" s="133">
        <v>0</v>
      </c>
      <c r="J441" s="133">
        <v>0</v>
      </c>
      <c r="K441" s="133">
        <v>0</v>
      </c>
      <c r="L441" s="133">
        <v>0</v>
      </c>
      <c r="M441" s="133">
        <v>0</v>
      </c>
      <c r="N441" s="133">
        <v>0</v>
      </c>
      <c r="O441" s="133">
        <v>0</v>
      </c>
      <c r="P441" s="133">
        <v>0</v>
      </c>
      <c r="Q441" s="133">
        <v>0</v>
      </c>
      <c r="R441" s="133">
        <v>0</v>
      </c>
      <c r="S441" s="133">
        <v>0</v>
      </c>
      <c r="T441" s="133">
        <v>0</v>
      </c>
      <c r="U441" s="133">
        <v>0</v>
      </c>
      <c r="V441" s="133">
        <v>0</v>
      </c>
      <c r="W441" s="133">
        <v>0</v>
      </c>
      <c r="X441" s="133">
        <v>0</v>
      </c>
      <c r="Y441" s="133">
        <v>0</v>
      </c>
      <c r="Z441" s="133">
        <v>0</v>
      </c>
      <c r="AA441" s="133">
        <v>0</v>
      </c>
      <c r="AB441" s="133">
        <v>0</v>
      </c>
      <c r="AC441" s="133">
        <v>0</v>
      </c>
      <c r="AD441" s="133">
        <v>0</v>
      </c>
      <c r="AE441" s="133">
        <v>0</v>
      </c>
      <c r="AF441" s="133">
        <v>0</v>
      </c>
      <c r="AG441" s="133">
        <v>0</v>
      </c>
      <c r="AH441" s="133">
        <v>0</v>
      </c>
      <c r="AI441" s="133">
        <v>0</v>
      </c>
      <c r="AJ441" s="133">
        <v>0</v>
      </c>
      <c r="AK441" s="133">
        <v>0</v>
      </c>
      <c r="AL441" s="133">
        <v>0</v>
      </c>
      <c r="AM441" s="133">
        <v>0</v>
      </c>
      <c r="AN441" s="123"/>
      <c r="AO441" s="135">
        <f>AVERAGE(D441:O441)</f>
        <v>0</v>
      </c>
      <c r="AP441" s="135">
        <f>AVERAGE(P441:AA441)</f>
        <v>0</v>
      </c>
      <c r="AQ441" s="135">
        <f>AVERAGE(AB441:AM441)</f>
        <v>0</v>
      </c>
    </row>
    <row r="442" spans="1:46" s="64" customFormat="1" ht="13.2" outlineLevel="1">
      <c r="A442" s="147" t="s">
        <v>171</v>
      </c>
      <c r="B442" s="126" t="s">
        <v>168</v>
      </c>
      <c r="C442" s="82"/>
      <c r="D442" s="133">
        <f>(4%*60%*D440+15%*40%*D440)/D440</f>
        <v>8.4000000000000005E-2</v>
      </c>
      <c r="E442" s="133">
        <f t="shared" ref="E442:AM442" si="1642">(4%*60%*E440+15%*40%*E440)/E440</f>
        <v>8.3999999999999991E-2</v>
      </c>
      <c r="F442" s="133">
        <f t="shared" si="1642"/>
        <v>8.3999999999999991E-2</v>
      </c>
      <c r="G442" s="133">
        <f t="shared" si="1642"/>
        <v>8.3999999999999991E-2</v>
      </c>
      <c r="H442" s="133">
        <f t="shared" si="1642"/>
        <v>8.4000000000000005E-2</v>
      </c>
      <c r="I442" s="133">
        <f t="shared" si="1642"/>
        <v>8.3999999999999991E-2</v>
      </c>
      <c r="J442" s="133">
        <f t="shared" si="1642"/>
        <v>8.3999999999999991E-2</v>
      </c>
      <c r="K442" s="133">
        <f t="shared" si="1642"/>
        <v>8.4000000000000005E-2</v>
      </c>
      <c r="L442" s="133">
        <f t="shared" si="1642"/>
        <v>8.4000000000000005E-2</v>
      </c>
      <c r="M442" s="133">
        <f t="shared" si="1642"/>
        <v>8.3999999999999991E-2</v>
      </c>
      <c r="N442" s="133">
        <f t="shared" si="1642"/>
        <v>8.3999999999999991E-2</v>
      </c>
      <c r="O442" s="133">
        <f t="shared" si="1642"/>
        <v>8.4000000000000005E-2</v>
      </c>
      <c r="P442" s="133">
        <f t="shared" si="1642"/>
        <v>8.4000000000000005E-2</v>
      </c>
      <c r="Q442" s="133">
        <f t="shared" si="1642"/>
        <v>8.4000000000000005E-2</v>
      </c>
      <c r="R442" s="133">
        <f t="shared" si="1642"/>
        <v>8.3999999999999991E-2</v>
      </c>
      <c r="S442" s="133">
        <f t="shared" si="1642"/>
        <v>8.3999999999999991E-2</v>
      </c>
      <c r="T442" s="133">
        <f t="shared" si="1642"/>
        <v>8.4000000000000005E-2</v>
      </c>
      <c r="U442" s="133">
        <f t="shared" si="1642"/>
        <v>8.4000000000000005E-2</v>
      </c>
      <c r="V442" s="133">
        <f t="shared" si="1642"/>
        <v>8.4000000000000005E-2</v>
      </c>
      <c r="W442" s="133">
        <f t="shared" si="1642"/>
        <v>8.3999999999999991E-2</v>
      </c>
      <c r="X442" s="133">
        <f t="shared" si="1642"/>
        <v>8.3999999999999991E-2</v>
      </c>
      <c r="Y442" s="133">
        <f t="shared" si="1642"/>
        <v>8.3999999999999991E-2</v>
      </c>
      <c r="Z442" s="133">
        <f t="shared" si="1642"/>
        <v>8.3999999999999991E-2</v>
      </c>
      <c r="AA442" s="133">
        <f t="shared" si="1642"/>
        <v>8.3999999999999991E-2</v>
      </c>
      <c r="AB442" s="133">
        <f t="shared" si="1642"/>
        <v>8.3999999999999991E-2</v>
      </c>
      <c r="AC442" s="133">
        <f t="shared" si="1642"/>
        <v>8.3999999999999991E-2</v>
      </c>
      <c r="AD442" s="133">
        <f t="shared" si="1642"/>
        <v>8.3999999999999991E-2</v>
      </c>
      <c r="AE442" s="133">
        <f t="shared" si="1642"/>
        <v>8.3999999999999991E-2</v>
      </c>
      <c r="AF442" s="133">
        <f t="shared" si="1642"/>
        <v>8.3999999999999991E-2</v>
      </c>
      <c r="AG442" s="133">
        <f t="shared" si="1642"/>
        <v>8.4000000000000005E-2</v>
      </c>
      <c r="AH442" s="133">
        <f t="shared" si="1642"/>
        <v>8.4000000000000005E-2</v>
      </c>
      <c r="AI442" s="133">
        <f t="shared" si="1642"/>
        <v>8.4000000000000005E-2</v>
      </c>
      <c r="AJ442" s="133">
        <f t="shared" si="1642"/>
        <v>8.3999999999999991E-2</v>
      </c>
      <c r="AK442" s="133">
        <f t="shared" si="1642"/>
        <v>8.3999999999999991E-2</v>
      </c>
      <c r="AL442" s="133">
        <f t="shared" si="1642"/>
        <v>8.3999999999999991E-2</v>
      </c>
      <c r="AM442" s="133">
        <f t="shared" si="1642"/>
        <v>8.4000000000000005E-2</v>
      </c>
      <c r="AN442" s="123"/>
      <c r="AO442" s="135">
        <f>AVERAGE(D442:O442)</f>
        <v>8.3999999999999977E-2</v>
      </c>
      <c r="AP442" s="135">
        <f>AVERAGE(P442:AA442)</f>
        <v>8.3999999999999977E-2</v>
      </c>
      <c r="AQ442" s="135">
        <f>AVERAGE(AB442:AM442)</f>
        <v>8.3999999999999977E-2</v>
      </c>
    </row>
    <row r="443" spans="1:46" s="64" customFormat="1" ht="13.2" outlineLevel="1">
      <c r="A443" s="147" t="s">
        <v>214</v>
      </c>
      <c r="B443" s="126" t="s">
        <v>161</v>
      </c>
      <c r="C443" s="82"/>
      <c r="D443" s="132">
        <f t="shared" ref="D443:AM443" si="1643">-(C440+D440)/2*D441/12</f>
        <v>0</v>
      </c>
      <c r="E443" s="132">
        <f t="shared" si="1643"/>
        <v>0</v>
      </c>
      <c r="F443" s="132">
        <f t="shared" si="1643"/>
        <v>0</v>
      </c>
      <c r="G443" s="132">
        <f t="shared" si="1643"/>
        <v>0</v>
      </c>
      <c r="H443" s="132">
        <f t="shared" si="1643"/>
        <v>0</v>
      </c>
      <c r="I443" s="132">
        <f t="shared" si="1643"/>
        <v>0</v>
      </c>
      <c r="J443" s="132">
        <f t="shared" si="1643"/>
        <v>0</v>
      </c>
      <c r="K443" s="132">
        <f t="shared" si="1643"/>
        <v>0</v>
      </c>
      <c r="L443" s="132">
        <f t="shared" si="1643"/>
        <v>0</v>
      </c>
      <c r="M443" s="132">
        <f t="shared" si="1643"/>
        <v>0</v>
      </c>
      <c r="N443" s="132">
        <f t="shared" si="1643"/>
        <v>0</v>
      </c>
      <c r="O443" s="132">
        <f t="shared" si="1643"/>
        <v>0</v>
      </c>
      <c r="P443" s="132">
        <f t="shared" si="1643"/>
        <v>0</v>
      </c>
      <c r="Q443" s="132">
        <f t="shared" si="1643"/>
        <v>0</v>
      </c>
      <c r="R443" s="132">
        <f t="shared" si="1643"/>
        <v>0</v>
      </c>
      <c r="S443" s="132">
        <f t="shared" si="1643"/>
        <v>0</v>
      </c>
      <c r="T443" s="132">
        <f t="shared" si="1643"/>
        <v>0</v>
      </c>
      <c r="U443" s="132">
        <f t="shared" si="1643"/>
        <v>0</v>
      </c>
      <c r="V443" s="132">
        <f t="shared" si="1643"/>
        <v>0</v>
      </c>
      <c r="W443" s="132">
        <f t="shared" si="1643"/>
        <v>0</v>
      </c>
      <c r="X443" s="132">
        <f t="shared" si="1643"/>
        <v>0</v>
      </c>
      <c r="Y443" s="132">
        <f t="shared" si="1643"/>
        <v>0</v>
      </c>
      <c r="Z443" s="132">
        <f t="shared" si="1643"/>
        <v>0</v>
      </c>
      <c r="AA443" s="132">
        <f t="shared" si="1643"/>
        <v>0</v>
      </c>
      <c r="AB443" s="132">
        <f t="shared" si="1643"/>
        <v>0</v>
      </c>
      <c r="AC443" s="132">
        <f t="shared" si="1643"/>
        <v>0</v>
      </c>
      <c r="AD443" s="132">
        <f t="shared" si="1643"/>
        <v>0</v>
      </c>
      <c r="AE443" s="132">
        <f t="shared" si="1643"/>
        <v>0</v>
      </c>
      <c r="AF443" s="132">
        <f t="shared" si="1643"/>
        <v>0</v>
      </c>
      <c r="AG443" s="132">
        <f t="shared" si="1643"/>
        <v>0</v>
      </c>
      <c r="AH443" s="132">
        <f t="shared" si="1643"/>
        <v>0</v>
      </c>
      <c r="AI443" s="132">
        <f t="shared" si="1643"/>
        <v>0</v>
      </c>
      <c r="AJ443" s="132">
        <f t="shared" si="1643"/>
        <v>0</v>
      </c>
      <c r="AK443" s="132">
        <f t="shared" si="1643"/>
        <v>0</v>
      </c>
      <c r="AL443" s="132">
        <f t="shared" si="1643"/>
        <v>0</v>
      </c>
      <c r="AM443" s="132">
        <f t="shared" si="1643"/>
        <v>0</v>
      </c>
      <c r="AN443" s="123"/>
      <c r="AO443" s="83">
        <f>SUM(D443:O443)</f>
        <v>0</v>
      </c>
      <c r="AP443" s="83">
        <f>SUM(P443:AA443)</f>
        <v>0</v>
      </c>
      <c r="AQ443" s="83">
        <f>SUM(AB443:AM443)</f>
        <v>0</v>
      </c>
    </row>
    <row r="444" spans="1:46" s="64" customFormat="1" ht="13.2" outlineLevel="1">
      <c r="A444" s="147" t="s">
        <v>215</v>
      </c>
      <c r="B444" s="126" t="s">
        <v>161</v>
      </c>
      <c r="C444" s="82"/>
      <c r="D444" s="132">
        <f t="shared" ref="D444:AM444" si="1644">(C440+D440)/2*D442/12</f>
        <v>10.626000000000001</v>
      </c>
      <c r="E444" s="132">
        <f t="shared" si="1644"/>
        <v>21.349999999999998</v>
      </c>
      <c r="F444" s="132">
        <f t="shared" si="1644"/>
        <v>21.545999999999996</v>
      </c>
      <c r="G444" s="132">
        <f t="shared" si="1644"/>
        <v>21.742000000000001</v>
      </c>
      <c r="H444" s="132">
        <f t="shared" si="1644"/>
        <v>21.938000000000002</v>
      </c>
      <c r="I444" s="132">
        <f t="shared" si="1644"/>
        <v>22.133999999999997</v>
      </c>
      <c r="J444" s="132">
        <f t="shared" si="1644"/>
        <v>22.33</v>
      </c>
      <c r="K444" s="132">
        <f t="shared" si="1644"/>
        <v>22.540000000000003</v>
      </c>
      <c r="L444" s="132">
        <f t="shared" si="1644"/>
        <v>22.763999999999999</v>
      </c>
      <c r="M444" s="132">
        <f t="shared" si="1644"/>
        <v>22.988</v>
      </c>
      <c r="N444" s="132">
        <f t="shared" si="1644"/>
        <v>23.212</v>
      </c>
      <c r="O444" s="132">
        <f t="shared" si="1644"/>
        <v>23.436000000000003</v>
      </c>
      <c r="P444" s="132">
        <f t="shared" si="1644"/>
        <v>23.66</v>
      </c>
      <c r="Q444" s="132">
        <f t="shared" si="1644"/>
        <v>23.884</v>
      </c>
      <c r="R444" s="132">
        <f t="shared" si="1644"/>
        <v>24.108000000000001</v>
      </c>
      <c r="S444" s="132">
        <f t="shared" si="1644"/>
        <v>24.331999999999997</v>
      </c>
      <c r="T444" s="132">
        <f t="shared" si="1644"/>
        <v>24.556000000000001</v>
      </c>
      <c r="U444" s="132">
        <f t="shared" si="1644"/>
        <v>24.78</v>
      </c>
      <c r="V444" s="132">
        <f t="shared" si="1644"/>
        <v>25.004000000000001</v>
      </c>
      <c r="W444" s="132">
        <f t="shared" si="1644"/>
        <v>25.227999999999998</v>
      </c>
      <c r="X444" s="132">
        <f t="shared" si="1644"/>
        <v>25.465999999999998</v>
      </c>
      <c r="Y444" s="132">
        <f t="shared" si="1644"/>
        <v>25.718</v>
      </c>
      <c r="Z444" s="132">
        <f t="shared" si="1644"/>
        <v>25.97</v>
      </c>
      <c r="AA444" s="132">
        <f t="shared" si="1644"/>
        <v>26.221999999999998</v>
      </c>
      <c r="AB444" s="132">
        <f t="shared" si="1644"/>
        <v>26.474</v>
      </c>
      <c r="AC444" s="132">
        <f t="shared" si="1644"/>
        <v>26.725999999999999</v>
      </c>
      <c r="AD444" s="132">
        <f t="shared" si="1644"/>
        <v>26.977999999999998</v>
      </c>
      <c r="AE444" s="132">
        <f t="shared" si="1644"/>
        <v>27.23</v>
      </c>
      <c r="AF444" s="132">
        <f t="shared" si="1644"/>
        <v>27.481999999999999</v>
      </c>
      <c r="AG444" s="132">
        <f t="shared" si="1644"/>
        <v>27.733999999999998</v>
      </c>
      <c r="AH444" s="132">
        <f t="shared" si="1644"/>
        <v>27.986000000000001</v>
      </c>
      <c r="AI444" s="132">
        <f t="shared" si="1644"/>
        <v>28.251999999999999</v>
      </c>
      <c r="AJ444" s="132">
        <f t="shared" si="1644"/>
        <v>28.531999999999996</v>
      </c>
      <c r="AK444" s="132">
        <f t="shared" si="1644"/>
        <v>28.811999999999998</v>
      </c>
      <c r="AL444" s="132">
        <f t="shared" si="1644"/>
        <v>29.091999999999999</v>
      </c>
      <c r="AM444" s="132">
        <f t="shared" si="1644"/>
        <v>29.372</v>
      </c>
      <c r="AN444" s="123"/>
      <c r="AO444" s="83">
        <f>SUM(D444:O444)</f>
        <v>256.60599999999999</v>
      </c>
      <c r="AP444" s="83">
        <f>SUM(P444:AA444)</f>
        <v>298.928</v>
      </c>
      <c r="AQ444" s="83">
        <f>SUM(AB444:AM444)</f>
        <v>334.67</v>
      </c>
    </row>
    <row r="445" spans="1:46" s="64" customFormat="1" ht="13.2" outlineLevel="1">
      <c r="A445" s="147" t="s">
        <v>201</v>
      </c>
      <c r="B445" s="126" t="s">
        <v>161</v>
      </c>
      <c r="C445" s="82"/>
      <c r="D445" s="131">
        <f t="shared" ref="D445:AM445" si="1645">D443+D444</f>
        <v>10.626000000000001</v>
      </c>
      <c r="E445" s="131">
        <f t="shared" si="1645"/>
        <v>21.349999999999998</v>
      </c>
      <c r="F445" s="131">
        <f t="shared" si="1645"/>
        <v>21.545999999999996</v>
      </c>
      <c r="G445" s="131">
        <f t="shared" si="1645"/>
        <v>21.742000000000001</v>
      </c>
      <c r="H445" s="131">
        <f t="shared" si="1645"/>
        <v>21.938000000000002</v>
      </c>
      <c r="I445" s="131">
        <f t="shared" si="1645"/>
        <v>22.133999999999997</v>
      </c>
      <c r="J445" s="131">
        <f t="shared" si="1645"/>
        <v>22.33</v>
      </c>
      <c r="K445" s="131">
        <f t="shared" si="1645"/>
        <v>22.540000000000003</v>
      </c>
      <c r="L445" s="131">
        <f t="shared" si="1645"/>
        <v>22.763999999999999</v>
      </c>
      <c r="M445" s="131">
        <f t="shared" si="1645"/>
        <v>22.988</v>
      </c>
      <c r="N445" s="131">
        <f t="shared" si="1645"/>
        <v>23.212</v>
      </c>
      <c r="O445" s="131">
        <f t="shared" si="1645"/>
        <v>23.436000000000003</v>
      </c>
      <c r="P445" s="131">
        <f t="shared" si="1645"/>
        <v>23.66</v>
      </c>
      <c r="Q445" s="131">
        <f t="shared" si="1645"/>
        <v>23.884</v>
      </c>
      <c r="R445" s="131">
        <f t="shared" si="1645"/>
        <v>24.108000000000001</v>
      </c>
      <c r="S445" s="131">
        <f t="shared" si="1645"/>
        <v>24.331999999999997</v>
      </c>
      <c r="T445" s="131">
        <f t="shared" si="1645"/>
        <v>24.556000000000001</v>
      </c>
      <c r="U445" s="131">
        <f t="shared" si="1645"/>
        <v>24.78</v>
      </c>
      <c r="V445" s="131">
        <f t="shared" si="1645"/>
        <v>25.004000000000001</v>
      </c>
      <c r="W445" s="131">
        <f t="shared" si="1645"/>
        <v>25.227999999999998</v>
      </c>
      <c r="X445" s="131">
        <f t="shared" si="1645"/>
        <v>25.465999999999998</v>
      </c>
      <c r="Y445" s="131">
        <f t="shared" si="1645"/>
        <v>25.718</v>
      </c>
      <c r="Z445" s="131">
        <f t="shared" si="1645"/>
        <v>25.97</v>
      </c>
      <c r="AA445" s="131">
        <f t="shared" si="1645"/>
        <v>26.221999999999998</v>
      </c>
      <c r="AB445" s="131">
        <f t="shared" si="1645"/>
        <v>26.474</v>
      </c>
      <c r="AC445" s="131">
        <f t="shared" si="1645"/>
        <v>26.725999999999999</v>
      </c>
      <c r="AD445" s="131">
        <f t="shared" si="1645"/>
        <v>26.977999999999998</v>
      </c>
      <c r="AE445" s="131">
        <f t="shared" si="1645"/>
        <v>27.23</v>
      </c>
      <c r="AF445" s="131">
        <f t="shared" si="1645"/>
        <v>27.481999999999999</v>
      </c>
      <c r="AG445" s="131">
        <f t="shared" si="1645"/>
        <v>27.733999999999998</v>
      </c>
      <c r="AH445" s="131">
        <f t="shared" si="1645"/>
        <v>27.986000000000001</v>
      </c>
      <c r="AI445" s="131">
        <f t="shared" si="1645"/>
        <v>28.251999999999999</v>
      </c>
      <c r="AJ445" s="131">
        <f t="shared" si="1645"/>
        <v>28.531999999999996</v>
      </c>
      <c r="AK445" s="131">
        <f t="shared" si="1645"/>
        <v>28.811999999999998</v>
      </c>
      <c r="AL445" s="131">
        <f t="shared" si="1645"/>
        <v>29.091999999999999</v>
      </c>
      <c r="AM445" s="131">
        <f t="shared" si="1645"/>
        <v>29.372</v>
      </c>
      <c r="AN445" s="123"/>
      <c r="AO445" s="83">
        <f>SUM(D445:O445)</f>
        <v>256.60599999999999</v>
      </c>
      <c r="AP445" s="83">
        <f>SUM(P445:AA445)</f>
        <v>298.928</v>
      </c>
      <c r="AQ445" s="83">
        <f>SUM(AB445:AM445)</f>
        <v>334.67</v>
      </c>
    </row>
    <row r="446" spans="1:46" s="64" customFormat="1" ht="13.2" outlineLevel="1">
      <c r="A446" s="147" t="s">
        <v>177</v>
      </c>
      <c r="B446" s="126" t="s">
        <v>161</v>
      </c>
      <c r="C446" s="82"/>
      <c r="D446" s="132">
        <f>-'OPEX+CAPEX'!I274</f>
        <v>-0.28125</v>
      </c>
      <c r="E446" s="132">
        <f>-'OPEX+CAPEX'!J274</f>
        <v>-0.28125</v>
      </c>
      <c r="F446" s="132">
        <f>-'OPEX+CAPEX'!K274</f>
        <v>-0.28125</v>
      </c>
      <c r="G446" s="132">
        <f>-'OPEX+CAPEX'!L274</f>
        <v>-0.28125</v>
      </c>
      <c r="H446" s="132">
        <f>-'OPEX+CAPEX'!M274</f>
        <v>-0.28125</v>
      </c>
      <c r="I446" s="132">
        <f>-'OPEX+CAPEX'!N274</f>
        <v>-0.28125</v>
      </c>
      <c r="J446" s="132">
        <f>-'OPEX+CAPEX'!O274</f>
        <v>-0.28125</v>
      </c>
      <c r="K446" s="132">
        <f>-'OPEX+CAPEX'!P274</f>
        <v>-0.32142857142857145</v>
      </c>
      <c r="L446" s="132">
        <f>-'OPEX+CAPEX'!Q274</f>
        <v>-0.32142857142857145</v>
      </c>
      <c r="M446" s="132">
        <f>-'OPEX+CAPEX'!R274</f>
        <v>-0.32142857142857145</v>
      </c>
      <c r="N446" s="132">
        <f>-'OPEX+CAPEX'!S274</f>
        <v>-0.32142857142857145</v>
      </c>
      <c r="O446" s="132">
        <f>-'OPEX+CAPEX'!T274</f>
        <v>-0.32142857142857145</v>
      </c>
      <c r="P446" s="132">
        <f>-'OPEX+CAPEX'!U274</f>
        <v>-0.32142857142857145</v>
      </c>
      <c r="Q446" s="132">
        <f>-'OPEX+CAPEX'!V274</f>
        <v>-0.32142857142857145</v>
      </c>
      <c r="R446" s="132">
        <f>-'OPEX+CAPEX'!W274</f>
        <v>-0.32142857142857145</v>
      </c>
      <c r="S446" s="132">
        <f>-'OPEX+CAPEX'!X274</f>
        <v>-0.32142857142857145</v>
      </c>
      <c r="T446" s="132">
        <f>-'OPEX+CAPEX'!Y274</f>
        <v>-0.32142857142857145</v>
      </c>
      <c r="U446" s="132">
        <f>-'OPEX+CAPEX'!Z274</f>
        <v>-0.32142857142857145</v>
      </c>
      <c r="V446" s="132">
        <f>-'OPEX+CAPEX'!AA274</f>
        <v>-0.32142857142857145</v>
      </c>
      <c r="W446" s="132">
        <f>-'OPEX+CAPEX'!AB274</f>
        <v>-0.32142857142857145</v>
      </c>
      <c r="X446" s="132">
        <f>-'OPEX+CAPEX'!AC274</f>
        <v>-0.3616071428571429</v>
      </c>
      <c r="Y446" s="132">
        <f>-'OPEX+CAPEX'!AD274</f>
        <v>-0.3616071428571429</v>
      </c>
      <c r="Z446" s="132">
        <f>-'OPEX+CAPEX'!AE274</f>
        <v>-0.3616071428571429</v>
      </c>
      <c r="AA446" s="132">
        <f>-'OPEX+CAPEX'!AF274</f>
        <v>-0.3616071428571429</v>
      </c>
      <c r="AB446" s="132">
        <f>-'OPEX+CAPEX'!AG274</f>
        <v>-0.3616071428571429</v>
      </c>
      <c r="AC446" s="132">
        <f>-'OPEX+CAPEX'!AH274</f>
        <v>-0.3616071428571429</v>
      </c>
      <c r="AD446" s="132">
        <f>-'OPEX+CAPEX'!AI274</f>
        <v>-0.3616071428571429</v>
      </c>
      <c r="AE446" s="132">
        <f>-'OPEX+CAPEX'!AJ274</f>
        <v>-0.3616071428571429</v>
      </c>
      <c r="AF446" s="132">
        <f>-'OPEX+CAPEX'!AK274</f>
        <v>-0.3616071428571429</v>
      </c>
      <c r="AG446" s="132">
        <f>-'OPEX+CAPEX'!AL274</f>
        <v>-0.3616071428571429</v>
      </c>
      <c r="AH446" s="132">
        <f>-'OPEX+CAPEX'!AM274</f>
        <v>-0.3616071428571429</v>
      </c>
      <c r="AI446" s="132">
        <f>-'OPEX+CAPEX'!AN274</f>
        <v>-0.40178571428571436</v>
      </c>
      <c r="AJ446" s="132">
        <f>-'OPEX+CAPEX'!AO274</f>
        <v>-0.40178571428571436</v>
      </c>
      <c r="AK446" s="132">
        <f>-'OPEX+CAPEX'!AP274</f>
        <v>-0.40178571428571436</v>
      </c>
      <c r="AL446" s="132">
        <f>-'OPEX+CAPEX'!AQ274</f>
        <v>-0.40178571428571436</v>
      </c>
      <c r="AM446" s="132">
        <f>-'OPEX+CAPEX'!AR274</f>
        <v>-0.40178571428571436</v>
      </c>
      <c r="AN446" s="123"/>
      <c r="AO446" s="83">
        <f t="shared" ref="AO446" si="1646">SUM(D446:O446)</f>
        <v>-3.5758928571428581</v>
      </c>
      <c r="AP446" s="83">
        <f t="shared" ref="AP446" si="1647">SUM(P446:AA446)</f>
        <v>-4.0178571428571432</v>
      </c>
      <c r="AQ446" s="83">
        <f t="shared" ref="AQ446" si="1648">SUM(AB446:AM446)</f>
        <v>-4.5401785714285721</v>
      </c>
      <c r="AR446" s="124"/>
    </row>
    <row r="447" spans="1:46" outlineLevel="1">
      <c r="A447" s="146" t="s">
        <v>247</v>
      </c>
      <c r="AN447" s="60"/>
    </row>
    <row r="448" spans="1:46" s="64" customFormat="1" ht="13.2" outlineLevel="1">
      <c r="A448" s="147" t="s">
        <v>237</v>
      </c>
      <c r="B448" s="122" t="s">
        <v>158</v>
      </c>
      <c r="C448" s="125"/>
      <c r="D448" s="89">
        <f t="shared" ref="D448:AM448" si="1649">C448+D450</f>
        <v>0</v>
      </c>
      <c r="E448" s="89">
        <f t="shared" si="1649"/>
        <v>0</v>
      </c>
      <c r="F448" s="89">
        <f t="shared" si="1649"/>
        <v>0</v>
      </c>
      <c r="G448" s="89">
        <f t="shared" si="1649"/>
        <v>0</v>
      </c>
      <c r="H448" s="89">
        <f t="shared" si="1649"/>
        <v>0</v>
      </c>
      <c r="I448" s="89">
        <f t="shared" si="1649"/>
        <v>0</v>
      </c>
      <c r="J448" s="89">
        <f t="shared" si="1649"/>
        <v>0</v>
      </c>
      <c r="K448" s="89">
        <f t="shared" si="1649"/>
        <v>0</v>
      </c>
      <c r="L448" s="89">
        <f t="shared" si="1649"/>
        <v>0</v>
      </c>
      <c r="M448" s="89">
        <f t="shared" si="1649"/>
        <v>0</v>
      </c>
      <c r="N448" s="89">
        <f t="shared" si="1649"/>
        <v>0</v>
      </c>
      <c r="O448" s="89">
        <f t="shared" si="1649"/>
        <v>0</v>
      </c>
      <c r="P448" s="89">
        <f t="shared" si="1649"/>
        <v>0</v>
      </c>
      <c r="Q448" s="89">
        <f t="shared" si="1649"/>
        <v>0</v>
      </c>
      <c r="R448" s="89">
        <f t="shared" si="1649"/>
        <v>0</v>
      </c>
      <c r="S448" s="89">
        <f t="shared" si="1649"/>
        <v>0</v>
      </c>
      <c r="T448" s="89">
        <f t="shared" si="1649"/>
        <v>0</v>
      </c>
      <c r="U448" s="89">
        <f t="shared" si="1649"/>
        <v>0</v>
      </c>
      <c r="V448" s="89">
        <f t="shared" si="1649"/>
        <v>0</v>
      </c>
      <c r="W448" s="89">
        <f t="shared" si="1649"/>
        <v>0</v>
      </c>
      <c r="X448" s="89">
        <f t="shared" si="1649"/>
        <v>0</v>
      </c>
      <c r="Y448" s="89">
        <f t="shared" si="1649"/>
        <v>0</v>
      </c>
      <c r="Z448" s="89">
        <f t="shared" si="1649"/>
        <v>0</v>
      </c>
      <c r="AA448" s="89">
        <f t="shared" si="1649"/>
        <v>0</v>
      </c>
      <c r="AB448" s="89">
        <f t="shared" si="1649"/>
        <v>0</v>
      </c>
      <c r="AC448" s="89">
        <f t="shared" si="1649"/>
        <v>0</v>
      </c>
      <c r="AD448" s="89">
        <f t="shared" si="1649"/>
        <v>0</v>
      </c>
      <c r="AE448" s="89">
        <f t="shared" si="1649"/>
        <v>0</v>
      </c>
      <c r="AF448" s="89">
        <f t="shared" si="1649"/>
        <v>0</v>
      </c>
      <c r="AG448" s="89">
        <f t="shared" si="1649"/>
        <v>0</v>
      </c>
      <c r="AH448" s="89">
        <f t="shared" si="1649"/>
        <v>0</v>
      </c>
      <c r="AI448" s="89">
        <f t="shared" si="1649"/>
        <v>0</v>
      </c>
      <c r="AJ448" s="89">
        <f t="shared" si="1649"/>
        <v>0</v>
      </c>
      <c r="AK448" s="89">
        <f t="shared" si="1649"/>
        <v>0</v>
      </c>
      <c r="AL448" s="89">
        <f t="shared" si="1649"/>
        <v>0</v>
      </c>
      <c r="AM448" s="89">
        <f t="shared" si="1649"/>
        <v>0</v>
      </c>
      <c r="AN448" s="123"/>
      <c r="AO448" s="83">
        <f>AVERAGE(D448:O448)</f>
        <v>0</v>
      </c>
      <c r="AP448" s="83">
        <f>AVERAGE(P448:AA448)</f>
        <v>0</v>
      </c>
      <c r="AQ448" s="83">
        <f>AVERAGE(AB448:AM448)</f>
        <v>0</v>
      </c>
    </row>
    <row r="449" spans="1:44" s="64" customFormat="1" ht="13.2" outlineLevel="1">
      <c r="A449" s="147" t="s">
        <v>238</v>
      </c>
      <c r="B449" s="122" t="s">
        <v>168</v>
      </c>
      <c r="C449" s="82"/>
      <c r="D449" s="133">
        <v>0.01</v>
      </c>
      <c r="E449" s="133">
        <v>0.01</v>
      </c>
      <c r="F449" s="133">
        <v>0.01</v>
      </c>
      <c r="G449" s="133">
        <v>0.01</v>
      </c>
      <c r="H449" s="133">
        <v>0.01</v>
      </c>
      <c r="I449" s="133">
        <v>0.01</v>
      </c>
      <c r="J449" s="133">
        <v>0.01</v>
      </c>
      <c r="K449" s="133">
        <v>0.01</v>
      </c>
      <c r="L449" s="133">
        <v>0.01</v>
      </c>
      <c r="M449" s="133">
        <v>0.01</v>
      </c>
      <c r="N449" s="133">
        <v>0.01</v>
      </c>
      <c r="O449" s="133">
        <v>0.01</v>
      </c>
      <c r="P449" s="133">
        <v>0.01</v>
      </c>
      <c r="Q449" s="133">
        <v>0.01</v>
      </c>
      <c r="R449" s="133">
        <v>0.01</v>
      </c>
      <c r="S449" s="133">
        <v>0.01</v>
      </c>
      <c r="T449" s="133">
        <v>0.01</v>
      </c>
      <c r="U449" s="133">
        <v>0.01</v>
      </c>
      <c r="V449" s="133">
        <v>0.01</v>
      </c>
      <c r="W449" s="133">
        <v>0.01</v>
      </c>
      <c r="X449" s="133">
        <v>0.01</v>
      </c>
      <c r="Y449" s="133">
        <v>0.01</v>
      </c>
      <c r="Z449" s="133">
        <v>0.01</v>
      </c>
      <c r="AA449" s="133">
        <v>0.01</v>
      </c>
      <c r="AB449" s="133">
        <v>0.01</v>
      </c>
      <c r="AC449" s="133">
        <v>0.01</v>
      </c>
      <c r="AD449" s="133">
        <v>0.01</v>
      </c>
      <c r="AE449" s="133">
        <v>0.01</v>
      </c>
      <c r="AF449" s="133">
        <v>0.01</v>
      </c>
      <c r="AG449" s="133">
        <v>0.01</v>
      </c>
      <c r="AH449" s="133">
        <v>0.01</v>
      </c>
      <c r="AI449" s="133">
        <v>0.01</v>
      </c>
      <c r="AJ449" s="133">
        <v>0.01</v>
      </c>
      <c r="AK449" s="133">
        <v>0.01</v>
      </c>
      <c r="AL449" s="133">
        <v>0.01</v>
      </c>
      <c r="AM449" s="133">
        <v>0.01</v>
      </c>
      <c r="AN449" s="123"/>
      <c r="AO449" s="83">
        <f>O449</f>
        <v>0.01</v>
      </c>
      <c r="AP449" s="83">
        <f>AA449</f>
        <v>0.01</v>
      </c>
      <c r="AQ449" s="83">
        <f>AM449</f>
        <v>0.01</v>
      </c>
    </row>
    <row r="450" spans="1:44" s="64" customFormat="1" ht="13.2" outlineLevel="1">
      <c r="A450" s="147" t="s">
        <v>239</v>
      </c>
      <c r="B450" s="122" t="s">
        <v>158</v>
      </c>
      <c r="C450" s="82"/>
      <c r="D450" s="89">
        <f t="shared" ref="D450:AM450" si="1650">INT(C448*D449)</f>
        <v>0</v>
      </c>
      <c r="E450" s="89">
        <f t="shared" si="1650"/>
        <v>0</v>
      </c>
      <c r="F450" s="89">
        <f t="shared" si="1650"/>
        <v>0</v>
      </c>
      <c r="G450" s="89">
        <f t="shared" si="1650"/>
        <v>0</v>
      </c>
      <c r="H450" s="89">
        <f t="shared" si="1650"/>
        <v>0</v>
      </c>
      <c r="I450" s="89">
        <f t="shared" si="1650"/>
        <v>0</v>
      </c>
      <c r="J450" s="89">
        <f t="shared" si="1650"/>
        <v>0</v>
      </c>
      <c r="K450" s="89">
        <f t="shared" si="1650"/>
        <v>0</v>
      </c>
      <c r="L450" s="89">
        <f t="shared" si="1650"/>
        <v>0</v>
      </c>
      <c r="M450" s="89">
        <f t="shared" si="1650"/>
        <v>0</v>
      </c>
      <c r="N450" s="89">
        <f t="shared" si="1650"/>
        <v>0</v>
      </c>
      <c r="O450" s="89">
        <f t="shared" si="1650"/>
        <v>0</v>
      </c>
      <c r="P450" s="89">
        <f t="shared" si="1650"/>
        <v>0</v>
      </c>
      <c r="Q450" s="89">
        <f t="shared" si="1650"/>
        <v>0</v>
      </c>
      <c r="R450" s="89">
        <f t="shared" si="1650"/>
        <v>0</v>
      </c>
      <c r="S450" s="89">
        <f t="shared" si="1650"/>
        <v>0</v>
      </c>
      <c r="T450" s="89">
        <f t="shared" si="1650"/>
        <v>0</v>
      </c>
      <c r="U450" s="89">
        <f t="shared" si="1650"/>
        <v>0</v>
      </c>
      <c r="V450" s="89">
        <f t="shared" si="1650"/>
        <v>0</v>
      </c>
      <c r="W450" s="89">
        <f t="shared" si="1650"/>
        <v>0</v>
      </c>
      <c r="X450" s="89">
        <f t="shared" si="1650"/>
        <v>0</v>
      </c>
      <c r="Y450" s="89">
        <f t="shared" si="1650"/>
        <v>0</v>
      </c>
      <c r="Z450" s="89">
        <f t="shared" si="1650"/>
        <v>0</v>
      </c>
      <c r="AA450" s="89">
        <f t="shared" si="1650"/>
        <v>0</v>
      </c>
      <c r="AB450" s="89">
        <f t="shared" si="1650"/>
        <v>0</v>
      </c>
      <c r="AC450" s="89">
        <f t="shared" si="1650"/>
        <v>0</v>
      </c>
      <c r="AD450" s="89">
        <f t="shared" si="1650"/>
        <v>0</v>
      </c>
      <c r="AE450" s="89">
        <f t="shared" si="1650"/>
        <v>0</v>
      </c>
      <c r="AF450" s="89">
        <f t="shared" si="1650"/>
        <v>0</v>
      </c>
      <c r="AG450" s="89">
        <f t="shared" si="1650"/>
        <v>0</v>
      </c>
      <c r="AH450" s="89">
        <f t="shared" si="1650"/>
        <v>0</v>
      </c>
      <c r="AI450" s="89">
        <f t="shared" si="1650"/>
        <v>0</v>
      </c>
      <c r="AJ450" s="89">
        <f t="shared" si="1650"/>
        <v>0</v>
      </c>
      <c r="AK450" s="89">
        <f t="shared" si="1650"/>
        <v>0</v>
      </c>
      <c r="AL450" s="89">
        <f t="shared" si="1650"/>
        <v>0</v>
      </c>
      <c r="AM450" s="89">
        <f t="shared" si="1650"/>
        <v>0</v>
      </c>
      <c r="AN450" s="123"/>
      <c r="AO450" s="83">
        <f>SUM(D450:O450)</f>
        <v>0</v>
      </c>
      <c r="AP450" s="83">
        <f>SUM(P450:AA450)</f>
        <v>0</v>
      </c>
      <c r="AQ450" s="83">
        <f>SUM(AB450:AM450)</f>
        <v>0</v>
      </c>
    </row>
    <row r="451" spans="1:44" s="64" customFormat="1" ht="13.2" outlineLevel="1">
      <c r="A451" s="147" t="s">
        <v>244</v>
      </c>
      <c r="B451" s="126" t="s">
        <v>161</v>
      </c>
      <c r="C451" s="82"/>
      <c r="D451" s="125">
        <v>1</v>
      </c>
      <c r="E451" s="125">
        <v>1</v>
      </c>
      <c r="F451" s="125">
        <v>1</v>
      </c>
      <c r="G451" s="125">
        <v>1</v>
      </c>
      <c r="H451" s="125">
        <v>1</v>
      </c>
      <c r="I451" s="125">
        <v>1</v>
      </c>
      <c r="J451" s="125">
        <v>1</v>
      </c>
      <c r="K451" s="125">
        <v>1</v>
      </c>
      <c r="L451" s="125">
        <v>1</v>
      </c>
      <c r="M451" s="125">
        <v>1</v>
      </c>
      <c r="N451" s="125">
        <v>1</v>
      </c>
      <c r="O451" s="125">
        <v>1</v>
      </c>
      <c r="P451" s="125">
        <v>1</v>
      </c>
      <c r="Q451" s="125">
        <v>1</v>
      </c>
      <c r="R451" s="125">
        <v>1</v>
      </c>
      <c r="S451" s="125">
        <v>1</v>
      </c>
      <c r="T451" s="125">
        <v>1</v>
      </c>
      <c r="U451" s="125">
        <v>1</v>
      </c>
      <c r="V451" s="125">
        <v>1</v>
      </c>
      <c r="W451" s="125">
        <v>1</v>
      </c>
      <c r="X451" s="125">
        <v>1</v>
      </c>
      <c r="Y451" s="125">
        <v>1</v>
      </c>
      <c r="Z451" s="125">
        <v>1</v>
      </c>
      <c r="AA451" s="125">
        <v>1</v>
      </c>
      <c r="AB451" s="125">
        <v>1</v>
      </c>
      <c r="AC451" s="125">
        <v>1</v>
      </c>
      <c r="AD451" s="125">
        <v>1</v>
      </c>
      <c r="AE451" s="125">
        <v>1</v>
      </c>
      <c r="AF451" s="125">
        <v>1</v>
      </c>
      <c r="AG451" s="125">
        <v>1</v>
      </c>
      <c r="AH451" s="125">
        <v>1</v>
      </c>
      <c r="AI451" s="125">
        <v>1</v>
      </c>
      <c r="AJ451" s="125">
        <v>1</v>
      </c>
      <c r="AK451" s="125">
        <v>1</v>
      </c>
      <c r="AL451" s="125">
        <v>1</v>
      </c>
      <c r="AM451" s="125">
        <v>1</v>
      </c>
      <c r="AN451" s="123"/>
      <c r="AO451" s="83">
        <f>AVERAGE(D451:O451)</f>
        <v>1</v>
      </c>
      <c r="AP451" s="83">
        <f>AVERAGE(P451:AA451)</f>
        <v>1</v>
      </c>
      <c r="AQ451" s="83">
        <f>AVERAGE(AB451:AM451)</f>
        <v>1</v>
      </c>
    </row>
    <row r="452" spans="1:44" s="86" customFormat="1" ht="13.2" outlineLevel="1">
      <c r="A452" s="147" t="s">
        <v>213</v>
      </c>
      <c r="B452" s="126" t="s">
        <v>161</v>
      </c>
      <c r="C452" s="125"/>
      <c r="D452" s="89">
        <f>D448*D451</f>
        <v>0</v>
      </c>
      <c r="E452" s="89">
        <f t="shared" ref="E452" si="1651">E448*E451</f>
        <v>0</v>
      </c>
      <c r="F452" s="89">
        <f t="shared" ref="F452" si="1652">F448*F451</f>
        <v>0</v>
      </c>
      <c r="G452" s="89">
        <f t="shared" ref="G452" si="1653">G448*G451</f>
        <v>0</v>
      </c>
      <c r="H452" s="89">
        <f t="shared" ref="H452" si="1654">H448*H451</f>
        <v>0</v>
      </c>
      <c r="I452" s="89">
        <f t="shared" ref="I452" si="1655">I448*I451</f>
        <v>0</v>
      </c>
      <c r="J452" s="89">
        <f t="shared" ref="J452" si="1656">J448*J451</f>
        <v>0</v>
      </c>
      <c r="K452" s="89">
        <f t="shared" ref="K452" si="1657">K448*K451</f>
        <v>0</v>
      </c>
      <c r="L452" s="89">
        <f t="shared" ref="L452" si="1658">L448*L451</f>
        <v>0</v>
      </c>
      <c r="M452" s="89">
        <f t="shared" ref="M452" si="1659">M448*M451</f>
        <v>0</v>
      </c>
      <c r="N452" s="89">
        <f t="shared" ref="N452" si="1660">N448*N451</f>
        <v>0</v>
      </c>
      <c r="O452" s="89">
        <f t="shared" ref="O452" si="1661">O448*O451</f>
        <v>0</v>
      </c>
      <c r="P452" s="89">
        <f t="shared" ref="P452" si="1662">P448*P451</f>
        <v>0</v>
      </c>
      <c r="Q452" s="89">
        <f t="shared" ref="Q452" si="1663">Q448*Q451</f>
        <v>0</v>
      </c>
      <c r="R452" s="89">
        <f t="shared" ref="R452" si="1664">R448*R451</f>
        <v>0</v>
      </c>
      <c r="S452" s="89">
        <f t="shared" ref="S452" si="1665">S448*S451</f>
        <v>0</v>
      </c>
      <c r="T452" s="89">
        <f t="shared" ref="T452" si="1666">T448*T451</f>
        <v>0</v>
      </c>
      <c r="U452" s="89">
        <f t="shared" ref="U452" si="1667">U448*U451</f>
        <v>0</v>
      </c>
      <c r="V452" s="89">
        <f t="shared" ref="V452" si="1668">V448*V451</f>
        <v>0</v>
      </c>
      <c r="W452" s="89">
        <f t="shared" ref="W452" si="1669">W448*W451</f>
        <v>0</v>
      </c>
      <c r="X452" s="89">
        <f t="shared" ref="X452" si="1670">X448*X451</f>
        <v>0</v>
      </c>
      <c r="Y452" s="89">
        <f t="shared" ref="Y452" si="1671">Y448*Y451</f>
        <v>0</v>
      </c>
      <c r="Z452" s="89">
        <f t="shared" ref="Z452" si="1672">Z448*Z451</f>
        <v>0</v>
      </c>
      <c r="AA452" s="89">
        <f t="shared" ref="AA452" si="1673">AA448*AA451</f>
        <v>0</v>
      </c>
      <c r="AB452" s="89">
        <f t="shared" ref="AB452" si="1674">AB448*AB451</f>
        <v>0</v>
      </c>
      <c r="AC452" s="89">
        <f t="shared" ref="AC452" si="1675">AC448*AC451</f>
        <v>0</v>
      </c>
      <c r="AD452" s="89">
        <f t="shared" ref="AD452" si="1676">AD448*AD451</f>
        <v>0</v>
      </c>
      <c r="AE452" s="89">
        <f t="shared" ref="AE452" si="1677">AE448*AE451</f>
        <v>0</v>
      </c>
      <c r="AF452" s="89">
        <f t="shared" ref="AF452" si="1678">AF448*AF451</f>
        <v>0</v>
      </c>
      <c r="AG452" s="89">
        <f t="shared" ref="AG452" si="1679">AG448*AG451</f>
        <v>0</v>
      </c>
      <c r="AH452" s="89">
        <f t="shared" ref="AH452" si="1680">AH448*AH451</f>
        <v>0</v>
      </c>
      <c r="AI452" s="89">
        <f t="shared" ref="AI452" si="1681">AI448*AI451</f>
        <v>0</v>
      </c>
      <c r="AJ452" s="89">
        <f t="shared" ref="AJ452" si="1682">AJ448*AJ451</f>
        <v>0</v>
      </c>
      <c r="AK452" s="89">
        <f t="shared" ref="AK452" si="1683">AK448*AK451</f>
        <v>0</v>
      </c>
      <c r="AL452" s="89">
        <f t="shared" ref="AL452" si="1684">AL448*AL451</f>
        <v>0</v>
      </c>
      <c r="AM452" s="89">
        <f t="shared" ref="AM452" si="1685">AM448*AM451</f>
        <v>0</v>
      </c>
      <c r="AN452" s="84"/>
      <c r="AO452" s="83">
        <f>O452</f>
        <v>0</v>
      </c>
      <c r="AP452" s="83">
        <f>AA452</f>
        <v>0</v>
      </c>
      <c r="AQ452" s="83">
        <f>AM452</f>
        <v>0</v>
      </c>
    </row>
    <row r="453" spans="1:44" s="64" customFormat="1" ht="13.2" outlineLevel="1">
      <c r="A453" s="147" t="s">
        <v>170</v>
      </c>
      <c r="B453" s="126" t="s">
        <v>168</v>
      </c>
      <c r="C453" s="82"/>
      <c r="D453" s="133">
        <v>0.03</v>
      </c>
      <c r="E453" s="133">
        <v>0.03</v>
      </c>
      <c r="F453" s="133">
        <v>0.03</v>
      </c>
      <c r="G453" s="133">
        <v>0.03</v>
      </c>
      <c r="H453" s="133">
        <v>0.03</v>
      </c>
      <c r="I453" s="133">
        <v>0.03</v>
      </c>
      <c r="J453" s="133">
        <v>0.03</v>
      </c>
      <c r="K453" s="133">
        <v>0.03</v>
      </c>
      <c r="L453" s="133">
        <v>0.03</v>
      </c>
      <c r="M453" s="133">
        <v>0.03</v>
      </c>
      <c r="N453" s="133">
        <v>0.03</v>
      </c>
      <c r="O453" s="133">
        <v>0.03</v>
      </c>
      <c r="P453" s="133">
        <v>0.03</v>
      </c>
      <c r="Q453" s="133">
        <v>0.03</v>
      </c>
      <c r="R453" s="133">
        <v>0.03</v>
      </c>
      <c r="S453" s="133">
        <v>0.03</v>
      </c>
      <c r="T453" s="133">
        <v>0.03</v>
      </c>
      <c r="U453" s="133">
        <v>0.03</v>
      </c>
      <c r="V453" s="133">
        <v>0.03</v>
      </c>
      <c r="W453" s="133">
        <v>0.03</v>
      </c>
      <c r="X453" s="133">
        <v>0.03</v>
      </c>
      <c r="Y453" s="133">
        <v>0.03</v>
      </c>
      <c r="Z453" s="133">
        <v>0.03</v>
      </c>
      <c r="AA453" s="133">
        <v>0.03</v>
      </c>
      <c r="AB453" s="133">
        <v>0.03</v>
      </c>
      <c r="AC453" s="133">
        <v>0.03</v>
      </c>
      <c r="AD453" s="133">
        <v>0.03</v>
      </c>
      <c r="AE453" s="133">
        <v>0.03</v>
      </c>
      <c r="AF453" s="133">
        <v>0.03</v>
      </c>
      <c r="AG453" s="133">
        <v>0.03</v>
      </c>
      <c r="AH453" s="133">
        <v>0.03</v>
      </c>
      <c r="AI453" s="133">
        <v>0.03</v>
      </c>
      <c r="AJ453" s="133">
        <v>0.03</v>
      </c>
      <c r="AK453" s="133">
        <v>0.03</v>
      </c>
      <c r="AL453" s="133">
        <v>0.03</v>
      </c>
      <c r="AM453" s="133">
        <v>0.03</v>
      </c>
      <c r="AN453" s="123"/>
      <c r="AO453" s="135">
        <f>AVERAGE(D453:O453)</f>
        <v>3.0000000000000009E-2</v>
      </c>
      <c r="AP453" s="135">
        <f>AVERAGE(P453:AA453)</f>
        <v>3.0000000000000009E-2</v>
      </c>
      <c r="AQ453" s="135">
        <f>AVERAGE(AB453:AM453)</f>
        <v>3.0000000000000009E-2</v>
      </c>
    </row>
    <row r="454" spans="1:44" s="64" customFormat="1" ht="13.2" outlineLevel="1">
      <c r="A454" s="147" t="s">
        <v>171</v>
      </c>
      <c r="B454" s="126" t="s">
        <v>168</v>
      </c>
      <c r="C454" s="82"/>
      <c r="D454" s="133">
        <v>0.08</v>
      </c>
      <c r="E454" s="133">
        <v>0.08</v>
      </c>
      <c r="F454" s="133">
        <v>0.08</v>
      </c>
      <c r="G454" s="133">
        <v>0.08</v>
      </c>
      <c r="H454" s="133">
        <v>0.08</v>
      </c>
      <c r="I454" s="133">
        <v>0.08</v>
      </c>
      <c r="J454" s="133">
        <v>0.08</v>
      </c>
      <c r="K454" s="133">
        <v>0.08</v>
      </c>
      <c r="L454" s="133">
        <v>0.08</v>
      </c>
      <c r="M454" s="133">
        <v>0.08</v>
      </c>
      <c r="N454" s="133">
        <v>0.08</v>
      </c>
      <c r="O454" s="133">
        <v>0.08</v>
      </c>
      <c r="P454" s="133">
        <v>0.08</v>
      </c>
      <c r="Q454" s="133">
        <v>0.08</v>
      </c>
      <c r="R454" s="133">
        <v>0.08</v>
      </c>
      <c r="S454" s="133">
        <v>0.08</v>
      </c>
      <c r="T454" s="133">
        <v>0.08</v>
      </c>
      <c r="U454" s="133">
        <v>0.08</v>
      </c>
      <c r="V454" s="133">
        <v>0.08</v>
      </c>
      <c r="W454" s="133">
        <v>0.08</v>
      </c>
      <c r="X454" s="133">
        <v>0.08</v>
      </c>
      <c r="Y454" s="133">
        <v>0.08</v>
      </c>
      <c r="Z454" s="133">
        <v>0.08</v>
      </c>
      <c r="AA454" s="133">
        <v>0.08</v>
      </c>
      <c r="AB454" s="133">
        <v>0.08</v>
      </c>
      <c r="AC454" s="133">
        <v>0.08</v>
      </c>
      <c r="AD454" s="133">
        <v>0.08</v>
      </c>
      <c r="AE454" s="133">
        <v>0.08</v>
      </c>
      <c r="AF454" s="133">
        <v>0.08</v>
      </c>
      <c r="AG454" s="133">
        <v>0.08</v>
      </c>
      <c r="AH454" s="133">
        <v>0.08</v>
      </c>
      <c r="AI454" s="133">
        <v>0.08</v>
      </c>
      <c r="AJ454" s="133">
        <v>0.08</v>
      </c>
      <c r="AK454" s="133">
        <v>0.08</v>
      </c>
      <c r="AL454" s="133">
        <v>0.08</v>
      </c>
      <c r="AM454" s="133">
        <v>0.08</v>
      </c>
      <c r="AN454" s="123"/>
      <c r="AO454" s="135">
        <f>AVERAGE(D454:O454)</f>
        <v>7.9999999999999988E-2</v>
      </c>
      <c r="AP454" s="135">
        <f>AVERAGE(P454:AA454)</f>
        <v>7.9999999999999988E-2</v>
      </c>
      <c r="AQ454" s="135">
        <f>AVERAGE(AB454:AM454)</f>
        <v>7.9999999999999988E-2</v>
      </c>
    </row>
    <row r="455" spans="1:44" s="64" customFormat="1" ht="13.2" outlineLevel="1">
      <c r="A455" s="147" t="s">
        <v>214</v>
      </c>
      <c r="B455" s="126" t="s">
        <v>161</v>
      </c>
      <c r="C455" s="82"/>
      <c r="D455" s="132">
        <f t="shared" ref="D455:AM455" si="1686">-(C452+D452)/2*D453/12</f>
        <v>0</v>
      </c>
      <c r="E455" s="132">
        <f t="shared" si="1686"/>
        <v>0</v>
      </c>
      <c r="F455" s="132">
        <f t="shared" si="1686"/>
        <v>0</v>
      </c>
      <c r="G455" s="132">
        <f t="shared" si="1686"/>
        <v>0</v>
      </c>
      <c r="H455" s="132">
        <f t="shared" si="1686"/>
        <v>0</v>
      </c>
      <c r="I455" s="132">
        <f t="shared" si="1686"/>
        <v>0</v>
      </c>
      <c r="J455" s="132">
        <f t="shared" si="1686"/>
        <v>0</v>
      </c>
      <c r="K455" s="132">
        <f t="shared" si="1686"/>
        <v>0</v>
      </c>
      <c r="L455" s="132">
        <f t="shared" si="1686"/>
        <v>0</v>
      </c>
      <c r="M455" s="132">
        <f t="shared" si="1686"/>
        <v>0</v>
      </c>
      <c r="N455" s="132">
        <f t="shared" si="1686"/>
        <v>0</v>
      </c>
      <c r="O455" s="132">
        <f t="shared" si="1686"/>
        <v>0</v>
      </c>
      <c r="P455" s="132">
        <f t="shared" si="1686"/>
        <v>0</v>
      </c>
      <c r="Q455" s="132">
        <f t="shared" si="1686"/>
        <v>0</v>
      </c>
      <c r="R455" s="132">
        <f t="shared" si="1686"/>
        <v>0</v>
      </c>
      <c r="S455" s="132">
        <f t="shared" si="1686"/>
        <v>0</v>
      </c>
      <c r="T455" s="132">
        <f t="shared" si="1686"/>
        <v>0</v>
      </c>
      <c r="U455" s="132">
        <f t="shared" si="1686"/>
        <v>0</v>
      </c>
      <c r="V455" s="132">
        <f t="shared" si="1686"/>
        <v>0</v>
      </c>
      <c r="W455" s="132">
        <f t="shared" si="1686"/>
        <v>0</v>
      </c>
      <c r="X455" s="132">
        <f t="shared" si="1686"/>
        <v>0</v>
      </c>
      <c r="Y455" s="132">
        <f t="shared" si="1686"/>
        <v>0</v>
      </c>
      <c r="Z455" s="132">
        <f t="shared" si="1686"/>
        <v>0</v>
      </c>
      <c r="AA455" s="132">
        <f t="shared" si="1686"/>
        <v>0</v>
      </c>
      <c r="AB455" s="132">
        <f t="shared" si="1686"/>
        <v>0</v>
      </c>
      <c r="AC455" s="132">
        <f t="shared" si="1686"/>
        <v>0</v>
      </c>
      <c r="AD455" s="132">
        <f t="shared" si="1686"/>
        <v>0</v>
      </c>
      <c r="AE455" s="132">
        <f t="shared" si="1686"/>
        <v>0</v>
      </c>
      <c r="AF455" s="132">
        <f t="shared" si="1686"/>
        <v>0</v>
      </c>
      <c r="AG455" s="132">
        <f t="shared" si="1686"/>
        <v>0</v>
      </c>
      <c r="AH455" s="132">
        <f t="shared" si="1686"/>
        <v>0</v>
      </c>
      <c r="AI455" s="132">
        <f t="shared" si="1686"/>
        <v>0</v>
      </c>
      <c r="AJ455" s="132">
        <f t="shared" si="1686"/>
        <v>0</v>
      </c>
      <c r="AK455" s="132">
        <f t="shared" si="1686"/>
        <v>0</v>
      </c>
      <c r="AL455" s="132">
        <f t="shared" si="1686"/>
        <v>0</v>
      </c>
      <c r="AM455" s="132">
        <f t="shared" si="1686"/>
        <v>0</v>
      </c>
      <c r="AN455" s="123"/>
      <c r="AO455" s="83">
        <f>SUM(D455:O455)</f>
        <v>0</v>
      </c>
      <c r="AP455" s="83">
        <f>SUM(P455:AA455)</f>
        <v>0</v>
      </c>
      <c r="AQ455" s="83">
        <f>SUM(AB455:AM455)</f>
        <v>0</v>
      </c>
    </row>
    <row r="456" spans="1:44" s="64" customFormat="1" ht="13.2" outlineLevel="1">
      <c r="A456" s="147" t="s">
        <v>215</v>
      </c>
      <c r="B456" s="126" t="s">
        <v>161</v>
      </c>
      <c r="C456" s="82"/>
      <c r="D456" s="132">
        <f t="shared" ref="D456:AM456" si="1687">(C452+D452)/2*D454/12</f>
        <v>0</v>
      </c>
      <c r="E456" s="132">
        <f t="shared" si="1687"/>
        <v>0</v>
      </c>
      <c r="F456" s="132">
        <f t="shared" si="1687"/>
        <v>0</v>
      </c>
      <c r="G456" s="132">
        <f t="shared" si="1687"/>
        <v>0</v>
      </c>
      <c r="H456" s="132">
        <f t="shared" si="1687"/>
        <v>0</v>
      </c>
      <c r="I456" s="132">
        <f t="shared" si="1687"/>
        <v>0</v>
      </c>
      <c r="J456" s="132">
        <f t="shared" si="1687"/>
        <v>0</v>
      </c>
      <c r="K456" s="132">
        <f t="shared" si="1687"/>
        <v>0</v>
      </c>
      <c r="L456" s="132">
        <f t="shared" si="1687"/>
        <v>0</v>
      </c>
      <c r="M456" s="132">
        <f t="shared" si="1687"/>
        <v>0</v>
      </c>
      <c r="N456" s="132">
        <f t="shared" si="1687"/>
        <v>0</v>
      </c>
      <c r="O456" s="132">
        <f t="shared" si="1687"/>
        <v>0</v>
      </c>
      <c r="P456" s="132">
        <f t="shared" si="1687"/>
        <v>0</v>
      </c>
      <c r="Q456" s="132">
        <f t="shared" si="1687"/>
        <v>0</v>
      </c>
      <c r="R456" s="132">
        <f t="shared" si="1687"/>
        <v>0</v>
      </c>
      <c r="S456" s="132">
        <f t="shared" si="1687"/>
        <v>0</v>
      </c>
      <c r="T456" s="132">
        <f t="shared" si="1687"/>
        <v>0</v>
      </c>
      <c r="U456" s="132">
        <f t="shared" si="1687"/>
        <v>0</v>
      </c>
      <c r="V456" s="132">
        <f t="shared" si="1687"/>
        <v>0</v>
      </c>
      <c r="W456" s="132">
        <f t="shared" si="1687"/>
        <v>0</v>
      </c>
      <c r="X456" s="132">
        <f t="shared" si="1687"/>
        <v>0</v>
      </c>
      <c r="Y456" s="132">
        <f t="shared" si="1687"/>
        <v>0</v>
      </c>
      <c r="Z456" s="132">
        <f t="shared" si="1687"/>
        <v>0</v>
      </c>
      <c r="AA456" s="132">
        <f t="shared" si="1687"/>
        <v>0</v>
      </c>
      <c r="AB456" s="132">
        <f t="shared" si="1687"/>
        <v>0</v>
      </c>
      <c r="AC456" s="132">
        <f t="shared" si="1687"/>
        <v>0</v>
      </c>
      <c r="AD456" s="132">
        <f t="shared" si="1687"/>
        <v>0</v>
      </c>
      <c r="AE456" s="132">
        <f t="shared" si="1687"/>
        <v>0</v>
      </c>
      <c r="AF456" s="132">
        <f t="shared" si="1687"/>
        <v>0</v>
      </c>
      <c r="AG456" s="132">
        <f t="shared" si="1687"/>
        <v>0</v>
      </c>
      <c r="AH456" s="132">
        <f t="shared" si="1687"/>
        <v>0</v>
      </c>
      <c r="AI456" s="132">
        <f t="shared" si="1687"/>
        <v>0</v>
      </c>
      <c r="AJ456" s="132">
        <f t="shared" si="1687"/>
        <v>0</v>
      </c>
      <c r="AK456" s="132">
        <f t="shared" si="1687"/>
        <v>0</v>
      </c>
      <c r="AL456" s="132">
        <f t="shared" si="1687"/>
        <v>0</v>
      </c>
      <c r="AM456" s="132">
        <f t="shared" si="1687"/>
        <v>0</v>
      </c>
      <c r="AN456" s="123"/>
      <c r="AO456" s="83">
        <f>SUM(D456:O456)</f>
        <v>0</v>
      </c>
      <c r="AP456" s="83">
        <f>SUM(P456:AA456)</f>
        <v>0</v>
      </c>
      <c r="AQ456" s="83">
        <f>SUM(AB456:AM456)</f>
        <v>0</v>
      </c>
    </row>
    <row r="457" spans="1:44" s="64" customFormat="1" ht="13.2" outlineLevel="1">
      <c r="A457" s="147" t="s">
        <v>201</v>
      </c>
      <c r="B457" s="126" t="s">
        <v>161</v>
      </c>
      <c r="C457" s="82"/>
      <c r="D457" s="131">
        <f t="shared" ref="D457:AM457" si="1688">D455+D456</f>
        <v>0</v>
      </c>
      <c r="E457" s="131">
        <f t="shared" si="1688"/>
        <v>0</v>
      </c>
      <c r="F457" s="131">
        <f t="shared" si="1688"/>
        <v>0</v>
      </c>
      <c r="G457" s="131">
        <f t="shared" si="1688"/>
        <v>0</v>
      </c>
      <c r="H457" s="131">
        <f t="shared" si="1688"/>
        <v>0</v>
      </c>
      <c r="I457" s="131">
        <f t="shared" si="1688"/>
        <v>0</v>
      </c>
      <c r="J457" s="131">
        <f t="shared" si="1688"/>
        <v>0</v>
      </c>
      <c r="K457" s="131">
        <f t="shared" si="1688"/>
        <v>0</v>
      </c>
      <c r="L457" s="131">
        <f t="shared" si="1688"/>
        <v>0</v>
      </c>
      <c r="M457" s="131">
        <f t="shared" si="1688"/>
        <v>0</v>
      </c>
      <c r="N457" s="131">
        <f t="shared" si="1688"/>
        <v>0</v>
      </c>
      <c r="O457" s="131">
        <f t="shared" si="1688"/>
        <v>0</v>
      </c>
      <c r="P457" s="131">
        <f t="shared" si="1688"/>
        <v>0</v>
      </c>
      <c r="Q457" s="131">
        <f t="shared" si="1688"/>
        <v>0</v>
      </c>
      <c r="R457" s="131">
        <f t="shared" si="1688"/>
        <v>0</v>
      </c>
      <c r="S457" s="131">
        <f t="shared" si="1688"/>
        <v>0</v>
      </c>
      <c r="T457" s="131">
        <f t="shared" si="1688"/>
        <v>0</v>
      </c>
      <c r="U457" s="131">
        <f t="shared" si="1688"/>
        <v>0</v>
      </c>
      <c r="V457" s="131">
        <f t="shared" si="1688"/>
        <v>0</v>
      </c>
      <c r="W457" s="131">
        <f t="shared" si="1688"/>
        <v>0</v>
      </c>
      <c r="X457" s="131">
        <f t="shared" si="1688"/>
        <v>0</v>
      </c>
      <c r="Y457" s="131">
        <f t="shared" si="1688"/>
        <v>0</v>
      </c>
      <c r="Z457" s="131">
        <f t="shared" si="1688"/>
        <v>0</v>
      </c>
      <c r="AA457" s="131">
        <f t="shared" si="1688"/>
        <v>0</v>
      </c>
      <c r="AB457" s="131">
        <f t="shared" si="1688"/>
        <v>0</v>
      </c>
      <c r="AC457" s="131">
        <f t="shared" si="1688"/>
        <v>0</v>
      </c>
      <c r="AD457" s="131">
        <f t="shared" si="1688"/>
        <v>0</v>
      </c>
      <c r="AE457" s="131">
        <f t="shared" si="1688"/>
        <v>0</v>
      </c>
      <c r="AF457" s="131">
        <f t="shared" si="1688"/>
        <v>0</v>
      </c>
      <c r="AG457" s="131">
        <f t="shared" si="1688"/>
        <v>0</v>
      </c>
      <c r="AH457" s="131">
        <f t="shared" si="1688"/>
        <v>0</v>
      </c>
      <c r="AI457" s="131">
        <f t="shared" si="1688"/>
        <v>0</v>
      </c>
      <c r="AJ457" s="131">
        <f t="shared" si="1688"/>
        <v>0</v>
      </c>
      <c r="AK457" s="131">
        <f t="shared" si="1688"/>
        <v>0</v>
      </c>
      <c r="AL457" s="131">
        <f t="shared" si="1688"/>
        <v>0</v>
      </c>
      <c r="AM457" s="131">
        <f t="shared" si="1688"/>
        <v>0</v>
      </c>
      <c r="AN457" s="123"/>
      <c r="AO457" s="83">
        <f>SUM(D457:O457)</f>
        <v>0</v>
      </c>
      <c r="AP457" s="83">
        <f>SUM(P457:AA457)</f>
        <v>0</v>
      </c>
      <c r="AQ457" s="83">
        <f>SUM(AB457:AM457)</f>
        <v>0</v>
      </c>
    </row>
    <row r="458" spans="1:44" s="64" customFormat="1" ht="13.2" outlineLevel="1">
      <c r="A458" s="147" t="s">
        <v>177</v>
      </c>
      <c r="B458" s="126" t="s">
        <v>161</v>
      </c>
      <c r="C458" s="82"/>
      <c r="D458" s="132">
        <f>-'OPEX+CAPEX'!I279</f>
        <v>0</v>
      </c>
      <c r="E458" s="132">
        <f>-'OPEX+CAPEX'!J279</f>
        <v>0</v>
      </c>
      <c r="F458" s="132">
        <f>-'OPEX+CAPEX'!K279</f>
        <v>0</v>
      </c>
      <c r="G458" s="132">
        <f>-'OPEX+CAPEX'!L279</f>
        <v>0</v>
      </c>
      <c r="H458" s="132">
        <f>-'OPEX+CAPEX'!M279</f>
        <v>0</v>
      </c>
      <c r="I458" s="132">
        <f>-'OPEX+CAPEX'!N279</f>
        <v>0</v>
      </c>
      <c r="J458" s="132">
        <f>-'OPEX+CAPEX'!O279</f>
        <v>0</v>
      </c>
      <c r="K458" s="132">
        <f>-'OPEX+CAPEX'!P279</f>
        <v>0</v>
      </c>
      <c r="L458" s="132">
        <f>-'OPEX+CAPEX'!Q279</f>
        <v>0</v>
      </c>
      <c r="M458" s="132">
        <f>-'OPEX+CAPEX'!R279</f>
        <v>0</v>
      </c>
      <c r="N458" s="132">
        <f>-'OPEX+CAPEX'!S279</f>
        <v>0</v>
      </c>
      <c r="O458" s="132">
        <f>-'OPEX+CAPEX'!T279</f>
        <v>0</v>
      </c>
      <c r="P458" s="132">
        <f>-'OPEX+CAPEX'!U279</f>
        <v>0</v>
      </c>
      <c r="Q458" s="132">
        <f>-'OPEX+CAPEX'!V279</f>
        <v>0</v>
      </c>
      <c r="R458" s="132">
        <f>-'OPEX+CAPEX'!W279</f>
        <v>0</v>
      </c>
      <c r="S458" s="132">
        <f>-'OPEX+CAPEX'!X279</f>
        <v>0</v>
      </c>
      <c r="T458" s="132">
        <f>-'OPEX+CAPEX'!Y279</f>
        <v>0</v>
      </c>
      <c r="U458" s="132">
        <f>-'OPEX+CAPEX'!Z279</f>
        <v>0</v>
      </c>
      <c r="V458" s="132">
        <f>-'OPEX+CAPEX'!AA279</f>
        <v>0</v>
      </c>
      <c r="W458" s="132">
        <f>-'OPEX+CAPEX'!AB279</f>
        <v>0</v>
      </c>
      <c r="X458" s="132">
        <f>-'OPEX+CAPEX'!AC279</f>
        <v>0</v>
      </c>
      <c r="Y458" s="132">
        <f>-'OPEX+CAPEX'!AD279</f>
        <v>0</v>
      </c>
      <c r="Z458" s="132">
        <f>-'OPEX+CAPEX'!AE279</f>
        <v>0</v>
      </c>
      <c r="AA458" s="132">
        <f>-'OPEX+CAPEX'!AF279</f>
        <v>0</v>
      </c>
      <c r="AB458" s="132">
        <f>-'OPEX+CAPEX'!AG279</f>
        <v>0</v>
      </c>
      <c r="AC458" s="132">
        <f>-'OPEX+CAPEX'!AH279</f>
        <v>0</v>
      </c>
      <c r="AD458" s="132">
        <f>-'OPEX+CAPEX'!AI279</f>
        <v>0</v>
      </c>
      <c r="AE458" s="132">
        <f>-'OPEX+CAPEX'!AJ279</f>
        <v>0</v>
      </c>
      <c r="AF458" s="132">
        <f>-'OPEX+CAPEX'!AK279</f>
        <v>0</v>
      </c>
      <c r="AG458" s="132">
        <f>-'OPEX+CAPEX'!AL279</f>
        <v>0</v>
      </c>
      <c r="AH458" s="132">
        <f>-'OPEX+CAPEX'!AM279</f>
        <v>0</v>
      </c>
      <c r="AI458" s="132">
        <f>-'OPEX+CAPEX'!AN279</f>
        <v>0</v>
      </c>
      <c r="AJ458" s="132">
        <f>-'OPEX+CAPEX'!AO279</f>
        <v>0</v>
      </c>
      <c r="AK458" s="132">
        <f>-'OPEX+CAPEX'!AP279</f>
        <v>0</v>
      </c>
      <c r="AL458" s="132">
        <f>-'OPEX+CAPEX'!AQ279</f>
        <v>0</v>
      </c>
      <c r="AM458" s="132">
        <f>-'OPEX+CAPEX'!AR279</f>
        <v>0</v>
      </c>
      <c r="AN458" s="123"/>
      <c r="AO458" s="83">
        <f t="shared" ref="AO458" si="1689">SUM(D458:O458)</f>
        <v>0</v>
      </c>
      <c r="AP458" s="83">
        <f t="shared" ref="AP458" si="1690">SUM(P458:AA458)</f>
        <v>0</v>
      </c>
      <c r="AQ458" s="83">
        <f t="shared" ref="AQ458" si="1691">SUM(AB458:AM458)</f>
        <v>0</v>
      </c>
      <c r="AR458" s="1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6885-0863-428A-9E19-B10D5E061D9A}">
  <sheetPr>
    <tabColor theme="7" tint="0.79998168889431442"/>
  </sheetPr>
  <dimension ref="A1:BH196"/>
  <sheetViews>
    <sheetView zoomScaleNormal="100" workbookViewId="0">
      <pane xSplit="2" ySplit="5" topLeftCell="C164" activePane="bottomRight" state="frozen"/>
      <selection activeCell="A34" sqref="A34"/>
      <selection pane="topRight" activeCell="A34" sqref="A34"/>
      <selection pane="bottomLeft" activeCell="A34" sqref="A34"/>
      <selection pane="bottomRight" activeCell="A94" sqref="A94"/>
    </sheetView>
  </sheetViews>
  <sheetFormatPr defaultColWidth="8.88671875" defaultRowHeight="13.2" outlineLevelRow="1" outlineLevelCol="1"/>
  <cols>
    <col min="1" max="1" width="50.6640625" style="64" customWidth="1"/>
    <col min="2" max="2" width="9.88671875" style="64" bestFit="1" customWidth="1"/>
    <col min="3" max="3" width="14.109375" style="64" customWidth="1"/>
    <col min="4" max="16" width="11.88671875" style="92" customWidth="1" outlineLevel="1"/>
    <col min="17" max="39" width="12.5546875" style="64" bestFit="1" customWidth="1"/>
    <col min="40" max="40" width="4.33203125" style="64" customWidth="1"/>
    <col min="41" max="52" width="12.5546875" style="64" bestFit="1" customWidth="1"/>
    <col min="53" max="53" width="5.88671875" style="64" customWidth="1"/>
    <col min="54" max="54" width="9.109375" style="64" customWidth="1"/>
    <col min="55" max="57" width="13.88671875" style="64" bestFit="1" customWidth="1"/>
    <col min="58" max="16384" width="8.88671875" style="64"/>
  </cols>
  <sheetData>
    <row r="1" spans="1:58" s="4" customFormat="1" ht="15.6">
      <c r="A1" s="1" t="s">
        <v>235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B1" s="2"/>
      <c r="BC1" s="2"/>
      <c r="BD1" s="2"/>
      <c r="BE1" s="2"/>
    </row>
    <row r="2" spans="1:58" s="54" customFormat="1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</row>
    <row r="3" spans="1:58" s="54" customFormat="1" ht="15" customHeight="1">
      <c r="A3" s="53"/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58" s="59" customFormat="1">
      <c r="A4" s="53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58" s="60" customFormat="1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58" s="86" customFormat="1">
      <c r="A6" s="81"/>
      <c r="B6" s="82"/>
      <c r="C6" s="8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4"/>
      <c r="BB6" s="83"/>
      <c r="BC6" s="83"/>
      <c r="BD6" s="83"/>
      <c r="BE6" s="83"/>
      <c r="BF6" s="85"/>
    </row>
    <row r="7" spans="1:58" s="79" customFormat="1" ht="14.4">
      <c r="A7" s="87" t="s">
        <v>330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60"/>
      <c r="AO7" s="87"/>
      <c r="AP7" s="87"/>
      <c r="AQ7" s="87"/>
    </row>
    <row r="8" spans="1:58" outlineLevel="1">
      <c r="A8" s="147" t="s">
        <v>262</v>
      </c>
      <c r="B8" s="122" t="s">
        <v>158</v>
      </c>
      <c r="C8" s="89"/>
      <c r="D8" s="89">
        <f>SUM(D9:D10)</f>
        <v>174</v>
      </c>
      <c r="E8" s="89">
        <f t="shared" ref="E8:AM8" si="1">SUM(E9:E10)</f>
        <v>204</v>
      </c>
      <c r="F8" s="89">
        <f t="shared" si="1"/>
        <v>220</v>
      </c>
      <c r="G8" s="89">
        <f t="shared" si="1"/>
        <v>246</v>
      </c>
      <c r="H8" s="89">
        <f t="shared" si="1"/>
        <v>281</v>
      </c>
      <c r="I8" s="89">
        <f t="shared" si="1"/>
        <v>333</v>
      </c>
      <c r="J8" s="89">
        <f t="shared" si="1"/>
        <v>412</v>
      </c>
      <c r="K8" s="89">
        <f t="shared" si="1"/>
        <v>526</v>
      </c>
      <c r="L8" s="89">
        <f t="shared" si="1"/>
        <v>700</v>
      </c>
      <c r="M8" s="89">
        <f t="shared" si="1"/>
        <v>956</v>
      </c>
      <c r="N8" s="89">
        <f t="shared" si="1"/>
        <v>1341</v>
      </c>
      <c r="O8" s="89">
        <f t="shared" si="1"/>
        <v>1918</v>
      </c>
      <c r="P8" s="89">
        <f t="shared" si="1"/>
        <v>972</v>
      </c>
      <c r="Q8" s="89">
        <f t="shared" si="1"/>
        <v>1092</v>
      </c>
      <c r="R8" s="89">
        <f t="shared" si="1"/>
        <v>1227</v>
      </c>
      <c r="S8" s="89">
        <f t="shared" si="1"/>
        <v>1384</v>
      </c>
      <c r="T8" s="89">
        <f t="shared" si="1"/>
        <v>1562</v>
      </c>
      <c r="U8" s="89">
        <f t="shared" si="1"/>
        <v>1767</v>
      </c>
      <c r="V8" s="89">
        <f t="shared" si="1"/>
        <v>2003</v>
      </c>
      <c r="W8" s="89">
        <f t="shared" si="1"/>
        <v>2274</v>
      </c>
      <c r="X8" s="89">
        <f t="shared" si="1"/>
        <v>2586</v>
      </c>
      <c r="Y8" s="89">
        <f t="shared" si="1"/>
        <v>2943</v>
      </c>
      <c r="Z8" s="89">
        <f t="shared" si="1"/>
        <v>3355</v>
      </c>
      <c r="AA8" s="89">
        <f t="shared" si="1"/>
        <v>3828</v>
      </c>
      <c r="AB8" s="89">
        <f t="shared" si="1"/>
        <v>1609</v>
      </c>
      <c r="AC8" s="89">
        <f t="shared" si="1"/>
        <v>1680</v>
      </c>
      <c r="AD8" s="89">
        <f t="shared" si="1"/>
        <v>1755</v>
      </c>
      <c r="AE8" s="89">
        <f t="shared" si="1"/>
        <v>1834</v>
      </c>
      <c r="AF8" s="89">
        <f t="shared" si="1"/>
        <v>1918</v>
      </c>
      <c r="AG8" s="89">
        <f t="shared" si="1"/>
        <v>2003</v>
      </c>
      <c r="AH8" s="89">
        <f t="shared" si="1"/>
        <v>2095</v>
      </c>
      <c r="AI8" s="89">
        <f t="shared" si="1"/>
        <v>2190</v>
      </c>
      <c r="AJ8" s="89">
        <f t="shared" si="1"/>
        <v>2291</v>
      </c>
      <c r="AK8" s="89">
        <f t="shared" si="1"/>
        <v>2394</v>
      </c>
      <c r="AL8" s="89">
        <f t="shared" si="1"/>
        <v>2506</v>
      </c>
      <c r="AM8" s="89">
        <f t="shared" si="1"/>
        <v>2620</v>
      </c>
      <c r="AN8" s="89"/>
      <c r="AO8" s="83">
        <f t="shared" ref="AO8" si="2">SUM(D8:O8)</f>
        <v>7311</v>
      </c>
      <c r="AP8" s="83">
        <f t="shared" ref="AP8" si="3">SUM(P8:AA8)</f>
        <v>24993</v>
      </c>
      <c r="AQ8" s="83">
        <f t="shared" ref="AQ8" si="4">SUM(AB8:AM8)</f>
        <v>24895</v>
      </c>
    </row>
    <row r="9" spans="1:58" outlineLevel="1">
      <c r="A9" s="181" t="s">
        <v>153</v>
      </c>
      <c r="B9" s="122" t="s">
        <v>158</v>
      </c>
      <c r="C9" s="89"/>
      <c r="D9" s="89">
        <f>МСБ.2!D312+МСБ.2!D323+МСБ.2!D334+МСБ.2!D345+МСБ.2!D356</f>
        <v>174</v>
      </c>
      <c r="E9" s="89">
        <f>МСБ.2!E312+МСБ.2!E323+МСБ.2!E334+МСБ.2!E345+МСБ.2!E356</f>
        <v>174</v>
      </c>
      <c r="F9" s="89">
        <f>МСБ.2!F312+МСБ.2!F323+МСБ.2!F334+МСБ.2!F345+МСБ.2!F356</f>
        <v>175</v>
      </c>
      <c r="G9" s="89">
        <f>МСБ.2!G312+МСБ.2!G323+МСБ.2!G334+МСБ.2!G345+МСБ.2!G356</f>
        <v>179</v>
      </c>
      <c r="H9" s="89">
        <f>МСБ.2!H312+МСБ.2!H323+МСБ.2!H334+МСБ.2!H345+МСБ.2!H356</f>
        <v>180</v>
      </c>
      <c r="I9" s="89">
        <f>МСБ.2!I312+МСБ.2!I323+МСБ.2!I334+МСБ.2!I345+МСБ.2!I356</f>
        <v>182</v>
      </c>
      <c r="J9" s="89">
        <f>МСБ.2!J312+МСБ.2!J323+МСБ.2!J334+МСБ.2!J345+МСБ.2!J356</f>
        <v>185</v>
      </c>
      <c r="K9" s="89">
        <f>МСБ.2!K312+МСБ.2!K323+МСБ.2!K334+МСБ.2!K345+МСБ.2!K356</f>
        <v>186</v>
      </c>
      <c r="L9" s="89">
        <f>МСБ.2!L312+МСБ.2!L323+МСБ.2!L334+МСБ.2!L345+МСБ.2!L356</f>
        <v>190</v>
      </c>
      <c r="M9" s="89">
        <f>МСБ.2!M312+МСБ.2!M323+МСБ.2!M334+МСБ.2!M345+МСБ.2!M356</f>
        <v>191</v>
      </c>
      <c r="N9" s="89">
        <f>МСБ.2!N312+МСБ.2!N323+МСБ.2!N334+МСБ.2!N345+МСБ.2!N356</f>
        <v>193</v>
      </c>
      <c r="O9" s="89">
        <f>МСБ.2!O312+МСБ.2!O323+МСБ.2!O334+МСБ.2!O345+МСБ.2!O356</f>
        <v>196</v>
      </c>
      <c r="P9" s="89">
        <f>МСБ.2!P312+МСБ.2!P323+МСБ.2!P334+МСБ.2!P345+МСБ.2!P356</f>
        <v>198</v>
      </c>
      <c r="Q9" s="89">
        <f>МСБ.2!Q312+МСБ.2!Q323+МСБ.2!Q334+МСБ.2!Q345+МСБ.2!Q356</f>
        <v>201</v>
      </c>
      <c r="R9" s="89">
        <f>МСБ.2!R312+МСБ.2!R323+МСБ.2!R334+МСБ.2!R345+МСБ.2!R356</f>
        <v>203</v>
      </c>
      <c r="S9" s="89">
        <f>МСБ.2!S312+МСБ.2!S323+МСБ.2!S334+МСБ.2!S345+МСБ.2!S356</f>
        <v>206</v>
      </c>
      <c r="T9" s="89">
        <f>МСБ.2!T312+МСБ.2!T323+МСБ.2!T334+МСБ.2!T345+МСБ.2!T356</f>
        <v>208</v>
      </c>
      <c r="U9" s="89">
        <f>МСБ.2!U312+МСБ.2!U323+МСБ.2!U334+МСБ.2!U345+МСБ.2!U356</f>
        <v>209</v>
      </c>
      <c r="V9" s="89">
        <f>МСБ.2!V312+МСБ.2!V323+МСБ.2!V334+МСБ.2!V345+МСБ.2!V356</f>
        <v>212</v>
      </c>
      <c r="W9" s="89">
        <f>МСБ.2!W312+МСБ.2!W323+МСБ.2!W334+МСБ.2!W345+МСБ.2!W356</f>
        <v>214</v>
      </c>
      <c r="X9" s="89">
        <f>МСБ.2!X312+МСБ.2!X323+МСБ.2!X334+МСБ.2!X345+МСБ.2!X356</f>
        <v>217</v>
      </c>
      <c r="Y9" s="89">
        <f>МСБ.2!Y312+МСБ.2!Y323+МСБ.2!Y334+МСБ.2!Y345+МСБ.2!Y356</f>
        <v>219</v>
      </c>
      <c r="Z9" s="89">
        <f>МСБ.2!Z312+МСБ.2!Z323+МСБ.2!Z334+МСБ.2!Z345+МСБ.2!Z356</f>
        <v>222</v>
      </c>
      <c r="AA9" s="89">
        <f>МСБ.2!AA312+МСБ.2!AA323+МСБ.2!AA334+МСБ.2!AA345+МСБ.2!AA356</f>
        <v>225</v>
      </c>
      <c r="AB9" s="89">
        <f>МСБ.2!AB312+МСБ.2!AB323+МСБ.2!AB334+МСБ.2!AB345+МСБ.2!AB356</f>
        <v>228</v>
      </c>
      <c r="AC9" s="89">
        <f>МСБ.2!AC312+МСБ.2!AC323+МСБ.2!AC334+МСБ.2!AC345+МСБ.2!AC356</f>
        <v>230</v>
      </c>
      <c r="AD9" s="89">
        <f>МСБ.2!AD312+МСБ.2!AD323+МСБ.2!AD334+МСБ.2!AD345+МСБ.2!AD356</f>
        <v>233</v>
      </c>
      <c r="AE9" s="89">
        <f>МСБ.2!AE312+МСБ.2!AE323+МСБ.2!AE334+МСБ.2!AE345+МСБ.2!AE356</f>
        <v>236</v>
      </c>
      <c r="AF9" s="89">
        <f>МСБ.2!AF312+МСБ.2!AF323+МСБ.2!AF334+МСБ.2!AF345+МСБ.2!AF356</f>
        <v>240</v>
      </c>
      <c r="AG9" s="89">
        <f>МСБ.2!AG312+МСБ.2!AG323+МСБ.2!AG334+МСБ.2!AG345+МСБ.2!AG356</f>
        <v>241</v>
      </c>
      <c r="AH9" s="89">
        <f>МСБ.2!AH312+МСБ.2!AH323+МСБ.2!AH334+МСБ.2!AH345+МСБ.2!AH356</f>
        <v>245</v>
      </c>
      <c r="AI9" s="89">
        <f>МСБ.2!AI312+МСБ.2!AI323+МСБ.2!AI334+МСБ.2!AI345+МСБ.2!AI356</f>
        <v>247</v>
      </c>
      <c r="AJ9" s="89">
        <f>МСБ.2!AJ312+МСБ.2!AJ323+МСБ.2!AJ334+МСБ.2!AJ345+МСБ.2!AJ356</f>
        <v>251</v>
      </c>
      <c r="AK9" s="89">
        <f>МСБ.2!AK312+МСБ.2!AK323+МСБ.2!AK334+МСБ.2!AK345+МСБ.2!AK356</f>
        <v>252</v>
      </c>
      <c r="AL9" s="89">
        <f>МСБ.2!AL312+МСБ.2!AL323+МСБ.2!AL334+МСБ.2!AL345+МСБ.2!AL356</f>
        <v>257</v>
      </c>
      <c r="AM9" s="89">
        <f>МСБ.2!AM312+МСБ.2!AM323+МСБ.2!AM334+МСБ.2!AM345+МСБ.2!AM356</f>
        <v>258</v>
      </c>
      <c r="AN9" s="89"/>
      <c r="AO9" s="83">
        <f t="shared" ref="AO9:AO10" si="5">SUM(D9:O9)</f>
        <v>2205</v>
      </c>
      <c r="AP9" s="83">
        <f t="shared" ref="AP9:AP10" si="6">SUM(P9:AA9)</f>
        <v>2534</v>
      </c>
      <c r="AQ9" s="83">
        <f t="shared" ref="AQ9:AQ10" si="7">SUM(AB9:AM9)</f>
        <v>2918</v>
      </c>
    </row>
    <row r="10" spans="1:58" outlineLevel="1">
      <c r="A10" s="181" t="s">
        <v>247</v>
      </c>
      <c r="B10" s="122" t="s">
        <v>158</v>
      </c>
      <c r="C10" s="89"/>
      <c r="D10" s="89">
        <f>МСБ.2!D373+МСБ.2!D384+МСБ.2!D395+МСБ.2!D406+МСБ.2!D417</f>
        <v>0</v>
      </c>
      <c r="E10" s="89">
        <f>МСБ.2!E373+МСБ.2!E384+МСБ.2!E395+МСБ.2!E406+МСБ.2!E417</f>
        <v>30</v>
      </c>
      <c r="F10" s="89">
        <f>МСБ.2!F373+МСБ.2!F384+МСБ.2!F395+МСБ.2!F406+МСБ.2!F417</f>
        <v>45</v>
      </c>
      <c r="G10" s="89">
        <f>МСБ.2!G373+МСБ.2!G384+МСБ.2!G395+МСБ.2!G406+МСБ.2!G417</f>
        <v>67</v>
      </c>
      <c r="H10" s="89">
        <f>МСБ.2!H373+МСБ.2!H384+МСБ.2!H395+МСБ.2!H406+МСБ.2!H417</f>
        <v>101</v>
      </c>
      <c r="I10" s="89">
        <f>МСБ.2!I373+МСБ.2!I384+МСБ.2!I395+МСБ.2!I406+МСБ.2!I417</f>
        <v>151</v>
      </c>
      <c r="J10" s="89">
        <f>МСБ.2!J373+МСБ.2!J384+МСБ.2!J395+МСБ.2!J406+МСБ.2!J417</f>
        <v>227</v>
      </c>
      <c r="K10" s="89">
        <f>МСБ.2!K373+МСБ.2!K384+МСБ.2!K395+МСБ.2!K406+МСБ.2!K417</f>
        <v>340</v>
      </c>
      <c r="L10" s="89">
        <f>МСБ.2!L373+МСБ.2!L384+МСБ.2!L395+МСБ.2!L406+МСБ.2!L417</f>
        <v>510</v>
      </c>
      <c r="M10" s="89">
        <f>МСБ.2!M373+МСБ.2!M384+МСБ.2!M395+МСБ.2!M406+МСБ.2!M417</f>
        <v>765</v>
      </c>
      <c r="N10" s="89">
        <f>МСБ.2!N373+МСБ.2!N384+МСБ.2!N395+МСБ.2!N406+МСБ.2!N417</f>
        <v>1148</v>
      </c>
      <c r="O10" s="89">
        <f>МСБ.2!O373+МСБ.2!O384+МСБ.2!O395+МСБ.2!O406+МСБ.2!O417</f>
        <v>1722</v>
      </c>
      <c r="P10" s="89">
        <f>МСБ.2!P373+МСБ.2!P384+МСБ.2!P395+МСБ.2!P406+МСБ.2!P417</f>
        <v>774</v>
      </c>
      <c r="Q10" s="89">
        <f>МСБ.2!Q373+МСБ.2!Q384+МСБ.2!Q395+МСБ.2!Q406+МСБ.2!Q417</f>
        <v>891</v>
      </c>
      <c r="R10" s="89">
        <f>МСБ.2!R373+МСБ.2!R384+МСБ.2!R395+МСБ.2!R406+МСБ.2!R417</f>
        <v>1024</v>
      </c>
      <c r="S10" s="89">
        <f>МСБ.2!S373+МСБ.2!S384+МСБ.2!S395+МСБ.2!S406+МСБ.2!S417</f>
        <v>1178</v>
      </c>
      <c r="T10" s="89">
        <f>МСБ.2!T373+МСБ.2!T384+МСБ.2!T395+МСБ.2!T406+МСБ.2!T417</f>
        <v>1354</v>
      </c>
      <c r="U10" s="89">
        <f>МСБ.2!U373+МСБ.2!U384+МСБ.2!U395+МСБ.2!U406+МСБ.2!U417</f>
        <v>1558</v>
      </c>
      <c r="V10" s="89">
        <f>МСБ.2!V373+МСБ.2!V384+МСБ.2!V395+МСБ.2!V406+МСБ.2!V417</f>
        <v>1791</v>
      </c>
      <c r="W10" s="89">
        <f>МСБ.2!W373+МСБ.2!W384+МСБ.2!W395+МСБ.2!W406+МСБ.2!W417</f>
        <v>2060</v>
      </c>
      <c r="X10" s="89">
        <f>МСБ.2!X373+МСБ.2!X384+МСБ.2!X395+МСБ.2!X406+МСБ.2!X417</f>
        <v>2369</v>
      </c>
      <c r="Y10" s="89">
        <f>МСБ.2!Y373+МСБ.2!Y384+МСБ.2!Y395+МСБ.2!Y406+МСБ.2!Y417</f>
        <v>2724</v>
      </c>
      <c r="Z10" s="89">
        <f>МСБ.2!Z373+МСБ.2!Z384+МСБ.2!Z395+МСБ.2!Z406+МСБ.2!Z417</f>
        <v>3133</v>
      </c>
      <c r="AA10" s="89">
        <f>МСБ.2!AA373+МСБ.2!AA384+МСБ.2!AA395+МСБ.2!AA406+МСБ.2!AA417</f>
        <v>3603</v>
      </c>
      <c r="AB10" s="89">
        <f>МСБ.2!AB373+МСБ.2!AB384+МСБ.2!AB395+МСБ.2!AB406+МСБ.2!AB417</f>
        <v>1381</v>
      </c>
      <c r="AC10" s="89">
        <f>МСБ.2!AC373+МСБ.2!AC384+МСБ.2!AC395+МСБ.2!AC406+МСБ.2!AC417</f>
        <v>1450</v>
      </c>
      <c r="AD10" s="89">
        <f>МСБ.2!AD373+МСБ.2!AD384+МСБ.2!AD395+МСБ.2!AD406+МСБ.2!AD417</f>
        <v>1522</v>
      </c>
      <c r="AE10" s="89">
        <f>МСБ.2!AE373+МСБ.2!AE384+МСБ.2!AE395+МСБ.2!AE406+МСБ.2!AE417</f>
        <v>1598</v>
      </c>
      <c r="AF10" s="89">
        <f>МСБ.2!AF373+МСБ.2!AF384+МСБ.2!AF395+МСБ.2!AF406+МСБ.2!AF417</f>
        <v>1678</v>
      </c>
      <c r="AG10" s="89">
        <f>МСБ.2!AG373+МСБ.2!AG384+МСБ.2!AG395+МСБ.2!AG406+МСБ.2!AG417</f>
        <v>1762</v>
      </c>
      <c r="AH10" s="89">
        <f>МСБ.2!AH373+МСБ.2!AH384+МСБ.2!AH395+МСБ.2!AH406+МСБ.2!AH417</f>
        <v>1850</v>
      </c>
      <c r="AI10" s="89">
        <f>МСБ.2!AI373+МСБ.2!AI384+МСБ.2!AI395+МСБ.2!AI406+МСБ.2!AI417</f>
        <v>1943</v>
      </c>
      <c r="AJ10" s="89">
        <f>МСБ.2!AJ373+МСБ.2!AJ384+МСБ.2!AJ395+МСБ.2!AJ406+МСБ.2!AJ417</f>
        <v>2040</v>
      </c>
      <c r="AK10" s="89">
        <f>МСБ.2!AK373+МСБ.2!AK384+МСБ.2!AK395+МСБ.2!AK406+МСБ.2!AK417</f>
        <v>2142</v>
      </c>
      <c r="AL10" s="89">
        <f>МСБ.2!AL373+МСБ.2!AL384+МСБ.2!AL395+МСБ.2!AL406+МСБ.2!AL417</f>
        <v>2249</v>
      </c>
      <c r="AM10" s="89">
        <f>МСБ.2!AM373+МСБ.2!AM384+МСБ.2!AM395+МСБ.2!AM406+МСБ.2!AM417</f>
        <v>2362</v>
      </c>
      <c r="AN10" s="89"/>
      <c r="AO10" s="83">
        <f t="shared" si="5"/>
        <v>5106</v>
      </c>
      <c r="AP10" s="83">
        <f t="shared" si="6"/>
        <v>22459</v>
      </c>
      <c r="AQ10" s="83">
        <f t="shared" si="7"/>
        <v>21977</v>
      </c>
    </row>
    <row r="11" spans="1:58" outlineLevel="1">
      <c r="A11" s="147" t="s">
        <v>263</v>
      </c>
      <c r="C11" s="89"/>
      <c r="D11" s="89">
        <f t="shared" ref="D11:AM11" si="8">SUM(D12:D13)</f>
        <v>15734</v>
      </c>
      <c r="E11" s="89">
        <f t="shared" si="8"/>
        <v>15938</v>
      </c>
      <c r="F11" s="89">
        <f t="shared" si="8"/>
        <v>16158</v>
      </c>
      <c r="G11" s="89">
        <f t="shared" si="8"/>
        <v>16404</v>
      </c>
      <c r="H11" s="89">
        <f t="shared" si="8"/>
        <v>16685</v>
      </c>
      <c r="I11" s="89">
        <f t="shared" si="8"/>
        <v>17018</v>
      </c>
      <c r="J11" s="89">
        <f t="shared" si="8"/>
        <v>17430</v>
      </c>
      <c r="K11" s="89">
        <f t="shared" si="8"/>
        <v>17956</v>
      </c>
      <c r="L11" s="89">
        <f t="shared" si="8"/>
        <v>18656</v>
      </c>
      <c r="M11" s="89">
        <f t="shared" si="8"/>
        <v>19612</v>
      </c>
      <c r="N11" s="89">
        <f t="shared" si="8"/>
        <v>20953</v>
      </c>
      <c r="O11" s="89">
        <f t="shared" si="8"/>
        <v>22871</v>
      </c>
      <c r="P11" s="89">
        <f t="shared" si="8"/>
        <v>23843</v>
      </c>
      <c r="Q11" s="89">
        <f t="shared" si="8"/>
        <v>24935</v>
      </c>
      <c r="R11" s="89">
        <f t="shared" si="8"/>
        <v>26162</v>
      </c>
      <c r="S11" s="89">
        <f t="shared" si="8"/>
        <v>27546</v>
      </c>
      <c r="T11" s="89">
        <f t="shared" si="8"/>
        <v>29108</v>
      </c>
      <c r="U11" s="89">
        <f t="shared" si="8"/>
        <v>30875</v>
      </c>
      <c r="V11" s="89">
        <f t="shared" si="8"/>
        <v>32878</v>
      </c>
      <c r="W11" s="89">
        <f t="shared" si="8"/>
        <v>35152</v>
      </c>
      <c r="X11" s="89">
        <f t="shared" si="8"/>
        <v>37738</v>
      </c>
      <c r="Y11" s="89">
        <f t="shared" si="8"/>
        <v>40681</v>
      </c>
      <c r="Z11" s="89">
        <f t="shared" si="8"/>
        <v>44036</v>
      </c>
      <c r="AA11" s="89">
        <f t="shared" si="8"/>
        <v>47864</v>
      </c>
      <c r="AB11" s="89">
        <f t="shared" si="8"/>
        <v>49473</v>
      </c>
      <c r="AC11" s="89">
        <f t="shared" si="8"/>
        <v>51153</v>
      </c>
      <c r="AD11" s="89">
        <f t="shared" si="8"/>
        <v>52908</v>
      </c>
      <c r="AE11" s="89">
        <f t="shared" si="8"/>
        <v>54742</v>
      </c>
      <c r="AF11" s="89">
        <f t="shared" si="8"/>
        <v>56660</v>
      </c>
      <c r="AG11" s="89">
        <f t="shared" si="8"/>
        <v>58663</v>
      </c>
      <c r="AH11" s="89">
        <f t="shared" si="8"/>
        <v>60758</v>
      </c>
      <c r="AI11" s="89">
        <f t="shared" si="8"/>
        <v>62948</v>
      </c>
      <c r="AJ11" s="89">
        <f t="shared" si="8"/>
        <v>65239</v>
      </c>
      <c r="AK11" s="89">
        <f t="shared" si="8"/>
        <v>67633</v>
      </c>
      <c r="AL11" s="89">
        <f t="shared" si="8"/>
        <v>70139</v>
      </c>
      <c r="AM11" s="89">
        <f t="shared" si="8"/>
        <v>72759</v>
      </c>
      <c r="AO11" s="83">
        <f>O11</f>
        <v>22871</v>
      </c>
      <c r="AP11" s="83">
        <f>AA11</f>
        <v>47864</v>
      </c>
      <c r="AQ11" s="83">
        <f>AM11</f>
        <v>72759</v>
      </c>
    </row>
    <row r="12" spans="1:58" outlineLevel="1">
      <c r="A12" s="181" t="s">
        <v>153</v>
      </c>
      <c r="B12" s="122" t="s">
        <v>158</v>
      </c>
      <c r="C12" s="89"/>
      <c r="D12" s="89">
        <f>МСБ.2!D310+МСБ.2!D321+МСБ.2!D332+МСБ.2!D343+МСБ.2!D354</f>
        <v>15674</v>
      </c>
      <c r="E12" s="89">
        <f>МСБ.2!E310+МСБ.2!E321+МСБ.2!E332+МСБ.2!E343+МСБ.2!E354</f>
        <v>15848</v>
      </c>
      <c r="F12" s="89">
        <f>МСБ.2!F310+МСБ.2!F321+МСБ.2!F332+МСБ.2!F343+МСБ.2!F354</f>
        <v>16023</v>
      </c>
      <c r="G12" s="89">
        <f>МСБ.2!G310+МСБ.2!G321+МСБ.2!G332+МСБ.2!G343+МСБ.2!G354</f>
        <v>16202</v>
      </c>
      <c r="H12" s="89">
        <f>МСБ.2!H310+МСБ.2!H321+МСБ.2!H332+МСБ.2!H343+МСБ.2!H354</f>
        <v>16382</v>
      </c>
      <c r="I12" s="89">
        <f>МСБ.2!I310+МСБ.2!I321+МСБ.2!I332+МСБ.2!I343+МСБ.2!I354</f>
        <v>16564</v>
      </c>
      <c r="J12" s="89">
        <f>МСБ.2!J310+МСБ.2!J321+МСБ.2!J332+МСБ.2!J343+МСБ.2!J354</f>
        <v>16749</v>
      </c>
      <c r="K12" s="89">
        <f>МСБ.2!K310+МСБ.2!K321+МСБ.2!K332+МСБ.2!K343+МСБ.2!K354</f>
        <v>16935</v>
      </c>
      <c r="L12" s="89">
        <f>МСБ.2!L310+МСБ.2!L321+МСБ.2!L332+МСБ.2!L343+МСБ.2!L354</f>
        <v>17125</v>
      </c>
      <c r="M12" s="89">
        <f>МСБ.2!M310+МСБ.2!M321+МСБ.2!M332+МСБ.2!M343+МСБ.2!M354</f>
        <v>17316</v>
      </c>
      <c r="N12" s="89">
        <f>МСБ.2!N310+МСБ.2!N321+МСБ.2!N332+МСБ.2!N343+МСБ.2!N354</f>
        <v>17509</v>
      </c>
      <c r="O12" s="89">
        <f>МСБ.2!O310+МСБ.2!O321+МСБ.2!O332+МСБ.2!O343+МСБ.2!O354</f>
        <v>17705</v>
      </c>
      <c r="P12" s="89">
        <f>МСБ.2!P310+МСБ.2!P321+МСБ.2!P332+МСБ.2!P343+МСБ.2!P354</f>
        <v>17903</v>
      </c>
      <c r="Q12" s="89">
        <f>МСБ.2!Q310+МСБ.2!Q321+МСБ.2!Q332+МСБ.2!Q343+МСБ.2!Q354</f>
        <v>18104</v>
      </c>
      <c r="R12" s="89">
        <f>МСБ.2!R310+МСБ.2!R321+МСБ.2!R332+МСБ.2!R343+МСБ.2!R354</f>
        <v>18307</v>
      </c>
      <c r="S12" s="89">
        <f>МСБ.2!S310+МСБ.2!S321+МСБ.2!S332+МСБ.2!S343+МСБ.2!S354</f>
        <v>18513</v>
      </c>
      <c r="T12" s="89">
        <f>МСБ.2!T310+МСБ.2!T321+МСБ.2!T332+МСБ.2!T343+МСБ.2!T354</f>
        <v>18721</v>
      </c>
      <c r="U12" s="89">
        <f>МСБ.2!U310+МСБ.2!U321+МСБ.2!U332+МСБ.2!U343+МСБ.2!U354</f>
        <v>18930</v>
      </c>
      <c r="V12" s="89">
        <f>МСБ.2!V310+МСБ.2!V321+МСБ.2!V332+МСБ.2!V343+МСБ.2!V354</f>
        <v>19142</v>
      </c>
      <c r="W12" s="89">
        <f>МСБ.2!W310+МСБ.2!W321+МСБ.2!W332+МСБ.2!W343+МСБ.2!W354</f>
        <v>19356</v>
      </c>
      <c r="X12" s="89">
        <f>МСБ.2!X310+МСБ.2!X321+МСБ.2!X332+МСБ.2!X343+МСБ.2!X354</f>
        <v>19573</v>
      </c>
      <c r="Y12" s="89">
        <f>МСБ.2!Y310+МСБ.2!Y321+МСБ.2!Y332+МСБ.2!Y343+МСБ.2!Y354</f>
        <v>19792</v>
      </c>
      <c r="Z12" s="89">
        <f>МСБ.2!Z310+МСБ.2!Z321+МСБ.2!Z332+МСБ.2!Z343+МСБ.2!Z354</f>
        <v>20014</v>
      </c>
      <c r="AA12" s="89">
        <f>МСБ.2!AA310+МСБ.2!AA321+МСБ.2!AA332+МСБ.2!AA343+МСБ.2!AA354</f>
        <v>20239</v>
      </c>
      <c r="AB12" s="89">
        <f>МСБ.2!AB310+МСБ.2!AB321+МСБ.2!AB332+МСБ.2!AB343+МСБ.2!AB354</f>
        <v>20467</v>
      </c>
      <c r="AC12" s="89">
        <f>МСБ.2!AC310+МСБ.2!AC321+МСБ.2!AC332+МСБ.2!AC343+МСБ.2!AC354</f>
        <v>20697</v>
      </c>
      <c r="AD12" s="89">
        <f>МСБ.2!AD310+МСБ.2!AD321+МСБ.2!AD332+МСБ.2!AD343+МСБ.2!AD354</f>
        <v>20930</v>
      </c>
      <c r="AE12" s="89">
        <f>МСБ.2!AE310+МСБ.2!AE321+МСБ.2!AE332+МСБ.2!AE343+МСБ.2!AE354</f>
        <v>21166</v>
      </c>
      <c r="AF12" s="89">
        <f>МСБ.2!AF310+МСБ.2!AF321+МСБ.2!AF332+МСБ.2!AF343+МСБ.2!AF354</f>
        <v>21406</v>
      </c>
      <c r="AG12" s="89">
        <f>МСБ.2!AG310+МСБ.2!AG321+МСБ.2!AG332+МСБ.2!AG343+МСБ.2!AG354</f>
        <v>21647</v>
      </c>
      <c r="AH12" s="89">
        <f>МСБ.2!AH310+МСБ.2!AH321+МСБ.2!AH332+МСБ.2!AH343+МСБ.2!AH354</f>
        <v>21892</v>
      </c>
      <c r="AI12" s="89">
        <f>МСБ.2!AI310+МСБ.2!AI321+МСБ.2!AI332+МСБ.2!AI343+МСБ.2!AI354</f>
        <v>22139</v>
      </c>
      <c r="AJ12" s="89">
        <f>МСБ.2!AJ310+МСБ.2!AJ321+МСБ.2!AJ332+МСБ.2!AJ343+МСБ.2!AJ354</f>
        <v>22390</v>
      </c>
      <c r="AK12" s="89">
        <f>МСБ.2!AK310+МСБ.2!AK321+МСБ.2!AK332+МСБ.2!AK343+МСБ.2!AK354</f>
        <v>22642</v>
      </c>
      <c r="AL12" s="89">
        <f>МСБ.2!AL310+МСБ.2!AL321+МСБ.2!AL332+МСБ.2!AL343+МСБ.2!AL354</f>
        <v>22899</v>
      </c>
      <c r="AM12" s="89">
        <f>МСБ.2!AM310+МСБ.2!AM321+МСБ.2!AM332+МСБ.2!AM343+МСБ.2!AM354</f>
        <v>23157</v>
      </c>
      <c r="AN12" s="89"/>
      <c r="AO12" s="83">
        <f t="shared" ref="AO12:AO13" si="9">O12</f>
        <v>17705</v>
      </c>
      <c r="AP12" s="83">
        <f t="shared" ref="AP12:AP13" si="10">AA12</f>
        <v>20239</v>
      </c>
      <c r="AQ12" s="83">
        <f t="shared" ref="AQ12:AQ13" si="11">AM12</f>
        <v>23157</v>
      </c>
    </row>
    <row r="13" spans="1:58" outlineLevel="1">
      <c r="A13" s="181" t="s">
        <v>247</v>
      </c>
      <c r="B13" s="122" t="s">
        <v>158</v>
      </c>
      <c r="C13" s="89"/>
      <c r="D13" s="89">
        <f>МСБ.2!D371+МСБ.2!D382+МСБ.2!D393+МСБ.2!D404+МСБ.2!D415</f>
        <v>60</v>
      </c>
      <c r="E13" s="89">
        <f>МСБ.2!E371+МСБ.2!E382+МСБ.2!E393+МСБ.2!E404+МСБ.2!E415</f>
        <v>90</v>
      </c>
      <c r="F13" s="89">
        <f>МСБ.2!F371+МСБ.2!F382+МСБ.2!F393+МСБ.2!F404+МСБ.2!F415</f>
        <v>135</v>
      </c>
      <c r="G13" s="89">
        <f>МСБ.2!G371+МСБ.2!G382+МСБ.2!G393+МСБ.2!G404+МСБ.2!G415</f>
        <v>202</v>
      </c>
      <c r="H13" s="89">
        <f>МСБ.2!H371+МСБ.2!H382+МСБ.2!H393+МСБ.2!H404+МСБ.2!H415</f>
        <v>303</v>
      </c>
      <c r="I13" s="89">
        <f>МСБ.2!I371+МСБ.2!I382+МСБ.2!I393+МСБ.2!I404+МСБ.2!I415</f>
        <v>454</v>
      </c>
      <c r="J13" s="89">
        <f>МСБ.2!J371+МСБ.2!J382+МСБ.2!J393+МСБ.2!J404+МСБ.2!J415</f>
        <v>681</v>
      </c>
      <c r="K13" s="89">
        <f>МСБ.2!K371+МСБ.2!K382+МСБ.2!K393+МСБ.2!K404+МСБ.2!K415</f>
        <v>1021</v>
      </c>
      <c r="L13" s="89">
        <f>МСБ.2!L371+МСБ.2!L382+МСБ.2!L393+МСБ.2!L404+МСБ.2!L415</f>
        <v>1531</v>
      </c>
      <c r="M13" s="89">
        <f>МСБ.2!M371+МСБ.2!M382+МСБ.2!M393+МСБ.2!M404+МСБ.2!M415</f>
        <v>2296</v>
      </c>
      <c r="N13" s="89">
        <f>МСБ.2!N371+МСБ.2!N382+МСБ.2!N393+МСБ.2!N404+МСБ.2!N415</f>
        <v>3444</v>
      </c>
      <c r="O13" s="89">
        <f>МСБ.2!O371+МСБ.2!O382+МСБ.2!O393+МСБ.2!O404+МСБ.2!O415</f>
        <v>5166</v>
      </c>
      <c r="P13" s="89">
        <f>МСБ.2!P371+МСБ.2!P382+МСБ.2!P393+МСБ.2!P404+МСБ.2!P415</f>
        <v>5940</v>
      </c>
      <c r="Q13" s="89">
        <f>МСБ.2!Q371+МСБ.2!Q382+МСБ.2!Q393+МСБ.2!Q404+МСБ.2!Q415</f>
        <v>6831</v>
      </c>
      <c r="R13" s="89">
        <f>МСБ.2!R371+МСБ.2!R382+МСБ.2!R393+МСБ.2!R404+МСБ.2!R415</f>
        <v>7855</v>
      </c>
      <c r="S13" s="89">
        <f>МСБ.2!S371+МСБ.2!S382+МСБ.2!S393+МСБ.2!S404+МСБ.2!S415</f>
        <v>9033</v>
      </c>
      <c r="T13" s="89">
        <f>МСБ.2!T371+МСБ.2!T382+МСБ.2!T393+МСБ.2!T404+МСБ.2!T415</f>
        <v>10387</v>
      </c>
      <c r="U13" s="89">
        <f>МСБ.2!U371+МСБ.2!U382+МСБ.2!U393+МСБ.2!U404+МСБ.2!U415</f>
        <v>11945</v>
      </c>
      <c r="V13" s="89">
        <f>МСБ.2!V371+МСБ.2!V382+МСБ.2!V393+МСБ.2!V404+МСБ.2!V415</f>
        <v>13736</v>
      </c>
      <c r="W13" s="89">
        <f>МСБ.2!W371+МСБ.2!W382+МСБ.2!W393+МСБ.2!W404+МСБ.2!W415</f>
        <v>15796</v>
      </c>
      <c r="X13" s="89">
        <f>МСБ.2!X371+МСБ.2!X382+МСБ.2!X393+МСБ.2!X404+МСБ.2!X415</f>
        <v>18165</v>
      </c>
      <c r="Y13" s="89">
        <f>МСБ.2!Y371+МСБ.2!Y382+МСБ.2!Y393+МСБ.2!Y404+МСБ.2!Y415</f>
        <v>20889</v>
      </c>
      <c r="Z13" s="89">
        <f>МСБ.2!Z371+МСБ.2!Z382+МСБ.2!Z393+МСБ.2!Z404+МСБ.2!Z415</f>
        <v>24022</v>
      </c>
      <c r="AA13" s="89">
        <f>МСБ.2!AA371+МСБ.2!AA382+МСБ.2!AA393+МСБ.2!AA404+МСБ.2!AA415</f>
        <v>27625</v>
      </c>
      <c r="AB13" s="89">
        <f>МСБ.2!AB371+МСБ.2!AB382+МСБ.2!AB393+МСБ.2!AB404+МСБ.2!AB415</f>
        <v>29006</v>
      </c>
      <c r="AC13" s="89">
        <f>МСБ.2!AC371+МСБ.2!AC382+МСБ.2!AC393+МСБ.2!AC404+МСБ.2!AC415</f>
        <v>30456</v>
      </c>
      <c r="AD13" s="89">
        <f>МСБ.2!AD371+МСБ.2!AD382+МСБ.2!AD393+МСБ.2!AD404+МСБ.2!AD415</f>
        <v>31978</v>
      </c>
      <c r="AE13" s="89">
        <f>МСБ.2!AE371+МСБ.2!AE382+МСБ.2!AE393+МСБ.2!AE404+МСБ.2!AE415</f>
        <v>33576</v>
      </c>
      <c r="AF13" s="89">
        <f>МСБ.2!AF371+МСБ.2!AF382+МСБ.2!AF393+МСБ.2!AF404+МСБ.2!AF415</f>
        <v>35254</v>
      </c>
      <c r="AG13" s="89">
        <f>МСБ.2!AG371+МСБ.2!AG382+МСБ.2!AG393+МСБ.2!AG404+МСБ.2!AG415</f>
        <v>37016</v>
      </c>
      <c r="AH13" s="89">
        <f>МСБ.2!AH371+МСБ.2!AH382+МСБ.2!AH393+МСБ.2!AH404+МСБ.2!AH415</f>
        <v>38866</v>
      </c>
      <c r="AI13" s="89">
        <f>МСБ.2!AI371+МСБ.2!AI382+МСБ.2!AI393+МСБ.2!AI404+МСБ.2!AI415</f>
        <v>40809</v>
      </c>
      <c r="AJ13" s="89">
        <f>МСБ.2!AJ371+МСБ.2!AJ382+МСБ.2!AJ393+МСБ.2!AJ404+МСБ.2!AJ415</f>
        <v>42849</v>
      </c>
      <c r="AK13" s="89">
        <f>МСБ.2!AK371+МСБ.2!AK382+МСБ.2!AK393+МСБ.2!AK404+МСБ.2!AK415</f>
        <v>44991</v>
      </c>
      <c r="AL13" s="89">
        <f>МСБ.2!AL371+МСБ.2!AL382+МСБ.2!AL393+МСБ.2!AL404+МСБ.2!AL415</f>
        <v>47240</v>
      </c>
      <c r="AM13" s="89">
        <f>МСБ.2!AM371+МСБ.2!AM382+МСБ.2!AM393+МСБ.2!AM404+МСБ.2!AM415</f>
        <v>49602</v>
      </c>
      <c r="AN13" s="89"/>
      <c r="AO13" s="83">
        <f t="shared" si="9"/>
        <v>5166</v>
      </c>
      <c r="AP13" s="83">
        <f t="shared" si="10"/>
        <v>27625</v>
      </c>
      <c r="AQ13" s="83">
        <f t="shared" si="11"/>
        <v>49602</v>
      </c>
    </row>
    <row r="14" spans="1:58" outlineLevel="1">
      <c r="A14" s="147" t="s">
        <v>265</v>
      </c>
      <c r="B14" s="122" t="s">
        <v>249</v>
      </c>
      <c r="C14" s="89"/>
      <c r="D14" s="125">
        <v>0</v>
      </c>
      <c r="E14" s="125">
        <v>0</v>
      </c>
      <c r="F14" s="125">
        <v>0</v>
      </c>
      <c r="G14" s="125">
        <v>0</v>
      </c>
      <c r="H14" s="125">
        <v>0</v>
      </c>
      <c r="I14" s="125">
        <v>0</v>
      </c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>
        <v>0</v>
      </c>
      <c r="P14" s="125">
        <v>0</v>
      </c>
      <c r="Q14" s="125">
        <v>0</v>
      </c>
      <c r="R14" s="125">
        <v>0</v>
      </c>
      <c r="S14" s="125">
        <v>0</v>
      </c>
      <c r="T14" s="125">
        <v>0</v>
      </c>
      <c r="U14" s="125">
        <v>0</v>
      </c>
      <c r="V14" s="125">
        <v>0</v>
      </c>
      <c r="W14" s="125">
        <v>0</v>
      </c>
      <c r="X14" s="125">
        <v>0</v>
      </c>
      <c r="Y14" s="125">
        <v>0</v>
      </c>
      <c r="Z14" s="125">
        <v>0</v>
      </c>
      <c r="AA14" s="125">
        <v>0</v>
      </c>
      <c r="AB14" s="125">
        <v>0</v>
      </c>
      <c r="AC14" s="125">
        <v>0</v>
      </c>
      <c r="AD14" s="125">
        <v>0</v>
      </c>
      <c r="AE14" s="125">
        <v>0</v>
      </c>
      <c r="AF14" s="125">
        <v>0</v>
      </c>
      <c r="AG14" s="125">
        <v>0</v>
      </c>
      <c r="AH14" s="125">
        <v>0</v>
      </c>
      <c r="AI14" s="125">
        <v>0</v>
      </c>
      <c r="AJ14" s="125">
        <v>0</v>
      </c>
      <c r="AK14" s="125">
        <v>0</v>
      </c>
      <c r="AL14" s="125">
        <v>0</v>
      </c>
      <c r="AM14" s="125">
        <v>0</v>
      </c>
      <c r="AN14" s="89"/>
      <c r="AO14" s="89"/>
      <c r="AP14" s="89"/>
      <c r="AQ14" s="89"/>
    </row>
    <row r="15" spans="1:58" outlineLevel="1">
      <c r="A15" s="147" t="s">
        <v>264</v>
      </c>
      <c r="B15" s="122" t="s">
        <v>249</v>
      </c>
      <c r="C15" s="89"/>
      <c r="D15" s="156">
        <v>3.0232411664672166E-3</v>
      </c>
      <c r="E15" s="156">
        <v>3.0232411664672166E-3</v>
      </c>
      <c r="F15" s="156">
        <v>3.0232411664672166E-3</v>
      </c>
      <c r="G15" s="156">
        <v>3.0232411664672166E-3</v>
      </c>
      <c r="H15" s="156">
        <v>3.0232411664672166E-3</v>
      </c>
      <c r="I15" s="156">
        <v>3.0232411664672166E-3</v>
      </c>
      <c r="J15" s="156">
        <v>3.0232411664672166E-3</v>
      </c>
      <c r="K15" s="156">
        <v>3.0232411664672166E-3</v>
      </c>
      <c r="L15" s="156">
        <v>3.0232411664672166E-3</v>
      </c>
      <c r="M15" s="156">
        <v>3.0232411664672166E-3</v>
      </c>
      <c r="N15" s="156">
        <v>3.0232411664672166E-3</v>
      </c>
      <c r="O15" s="156">
        <v>3.0232411664672166E-3</v>
      </c>
      <c r="P15" s="156">
        <v>3.0232411664672166E-3</v>
      </c>
      <c r="Q15" s="156">
        <v>3.0232411664672166E-3</v>
      </c>
      <c r="R15" s="156">
        <v>3.0232411664672166E-3</v>
      </c>
      <c r="S15" s="156">
        <v>3.0232411664672166E-3</v>
      </c>
      <c r="T15" s="156">
        <v>3.0232411664672166E-3</v>
      </c>
      <c r="U15" s="156">
        <v>3.0232411664672166E-3</v>
      </c>
      <c r="V15" s="156">
        <v>3.0232411664672166E-3</v>
      </c>
      <c r="W15" s="156">
        <v>3.0232411664672166E-3</v>
      </c>
      <c r="X15" s="156">
        <v>3.0232411664672166E-3</v>
      </c>
      <c r="Y15" s="156">
        <v>3.0232411664672166E-3</v>
      </c>
      <c r="Z15" s="156">
        <v>3.0232411664672166E-3</v>
      </c>
      <c r="AA15" s="156">
        <v>3.0232411664672166E-3</v>
      </c>
      <c r="AB15" s="156">
        <v>3.0232411664672166E-3</v>
      </c>
      <c r="AC15" s="156">
        <v>3.0232411664672166E-3</v>
      </c>
      <c r="AD15" s="156">
        <v>3.0232411664672166E-3</v>
      </c>
      <c r="AE15" s="156">
        <v>3.0232411664672166E-3</v>
      </c>
      <c r="AF15" s="156">
        <v>3.0232411664672166E-3</v>
      </c>
      <c r="AG15" s="156">
        <v>3.0232411664672166E-3</v>
      </c>
      <c r="AH15" s="156">
        <v>3.0232411664672166E-3</v>
      </c>
      <c r="AI15" s="156">
        <v>3.0232411664672166E-3</v>
      </c>
      <c r="AJ15" s="156">
        <v>3.0232411664672166E-3</v>
      </c>
      <c r="AK15" s="156">
        <v>3.0232411664672166E-3</v>
      </c>
      <c r="AL15" s="156">
        <v>3.0232411664672166E-3</v>
      </c>
      <c r="AM15" s="156">
        <v>3.0232411664672166E-3</v>
      </c>
      <c r="AN15" s="89"/>
      <c r="AO15" s="89"/>
      <c r="AP15" s="89"/>
      <c r="AQ15" s="89"/>
    </row>
    <row r="16" spans="1:58" outlineLevel="1">
      <c r="A16" s="147" t="s">
        <v>271</v>
      </c>
      <c r="B16" s="122" t="s">
        <v>254</v>
      </c>
      <c r="C16" s="89"/>
      <c r="D16" s="89">
        <f>D17+D18</f>
        <v>4.7567676513195191E-2</v>
      </c>
      <c r="E16" s="89">
        <f t="shared" ref="E16:AM16" si="12">E17+E18</f>
        <v>4.8184417711154497E-2</v>
      </c>
      <c r="F16" s="89">
        <f t="shared" si="12"/>
        <v>4.8849530767777288E-2</v>
      </c>
      <c r="G16" s="89">
        <f t="shared" si="12"/>
        <v>4.9593248094728225E-2</v>
      </c>
      <c r="H16" s="89">
        <f t="shared" si="12"/>
        <v>5.0442778862505505E-2</v>
      </c>
      <c r="I16" s="89">
        <f t="shared" si="12"/>
        <v>5.1449518170939096E-2</v>
      </c>
      <c r="J16" s="89">
        <f t="shared" si="12"/>
        <v>5.269509353152358E-2</v>
      </c>
      <c r="K16" s="89">
        <f t="shared" si="12"/>
        <v>5.4285318385085338E-2</v>
      </c>
      <c r="L16" s="89">
        <f t="shared" si="12"/>
        <v>5.6401587201612396E-2</v>
      </c>
      <c r="M16" s="89">
        <f t="shared" si="12"/>
        <v>5.929180575675505E-2</v>
      </c>
      <c r="N16" s="89">
        <f t="shared" si="12"/>
        <v>6.3345972160987599E-2</v>
      </c>
      <c r="O16" s="89">
        <f t="shared" si="12"/>
        <v>6.9144548718271706E-2</v>
      </c>
      <c r="P16" s="89">
        <f t="shared" si="12"/>
        <v>7.2083139132077853E-2</v>
      </c>
      <c r="Q16" s="89">
        <f t="shared" si="12"/>
        <v>7.5384518485860044E-2</v>
      </c>
      <c r="R16" s="89">
        <f t="shared" si="12"/>
        <v>7.909403539711532E-2</v>
      </c>
      <c r="S16" s="89">
        <f t="shared" si="12"/>
        <v>8.3278201171505958E-2</v>
      </c>
      <c r="T16" s="89">
        <f t="shared" si="12"/>
        <v>8.8000503873527744E-2</v>
      </c>
      <c r="U16" s="89">
        <f t="shared" si="12"/>
        <v>9.3342571014675316E-2</v>
      </c>
      <c r="V16" s="89">
        <f t="shared" si="12"/>
        <v>9.9398123071109151E-2</v>
      </c>
      <c r="W16" s="89">
        <f t="shared" si="12"/>
        <v>0.10627297348365561</v>
      </c>
      <c r="X16" s="89">
        <f t="shared" si="12"/>
        <v>0.11409107514013982</v>
      </c>
      <c r="Y16" s="89">
        <f t="shared" si="12"/>
        <v>0.12298847389305284</v>
      </c>
      <c r="Z16" s="89">
        <f t="shared" si="12"/>
        <v>0.13313144800655036</v>
      </c>
      <c r="AA16" s="89">
        <f t="shared" si="12"/>
        <v>0.14470441519178687</v>
      </c>
      <c r="AB16" s="89">
        <f t="shared" si="12"/>
        <v>0.14956881022863261</v>
      </c>
      <c r="AC16" s="89">
        <f t="shared" si="12"/>
        <v>0.15464785538829753</v>
      </c>
      <c r="AD16" s="89">
        <f t="shared" si="12"/>
        <v>0.15995364363544748</v>
      </c>
      <c r="AE16" s="89">
        <f t="shared" si="12"/>
        <v>0.16549826793474839</v>
      </c>
      <c r="AF16" s="89">
        <f t="shared" si="12"/>
        <v>0.1712968444920325</v>
      </c>
      <c r="AG16" s="89">
        <f t="shared" si="12"/>
        <v>0.17735239654846632</v>
      </c>
      <c r="AH16" s="89">
        <f t="shared" si="12"/>
        <v>0.18368608679221515</v>
      </c>
      <c r="AI16" s="89">
        <f t="shared" si="12"/>
        <v>0.19030698494677836</v>
      </c>
      <c r="AJ16" s="89">
        <f t="shared" si="12"/>
        <v>0.19723323045915475</v>
      </c>
      <c r="AK16" s="89">
        <f t="shared" si="12"/>
        <v>0.20447086981167725</v>
      </c>
      <c r="AL16" s="89">
        <f t="shared" si="12"/>
        <v>0.21204711217484409</v>
      </c>
      <c r="AM16" s="89">
        <f t="shared" si="12"/>
        <v>0.21996800403098823</v>
      </c>
      <c r="AN16" s="89"/>
      <c r="AO16" s="83">
        <f t="shared" ref="AO16" si="13">SUM(D16:O16)</f>
        <v>0.65125149587453546</v>
      </c>
      <c r="AP16" s="83">
        <f t="shared" ref="AP16" si="14">SUM(P16:AA16)</f>
        <v>1.211769477861057</v>
      </c>
      <c r="AQ16" s="83">
        <f t="shared" ref="AQ16" si="15">SUM(AB16:AM16)</f>
        <v>2.1860301064432832</v>
      </c>
    </row>
    <row r="17" spans="1:43" outlineLevel="1">
      <c r="A17" s="184" t="s">
        <v>266</v>
      </c>
      <c r="B17" s="122" t="s">
        <v>254</v>
      </c>
      <c r="C17" s="89"/>
      <c r="D17" s="89">
        <f>D8*D14/1000</f>
        <v>0</v>
      </c>
      <c r="E17" s="89">
        <f>E8*E14/1000</f>
        <v>0</v>
      </c>
      <c r="F17" s="89">
        <f t="shared" ref="F17:AM17" si="16">F8*F14/1000</f>
        <v>0</v>
      </c>
      <c r="G17" s="89">
        <f t="shared" si="16"/>
        <v>0</v>
      </c>
      <c r="H17" s="89">
        <f t="shared" si="16"/>
        <v>0</v>
      </c>
      <c r="I17" s="89">
        <f t="shared" si="16"/>
        <v>0</v>
      </c>
      <c r="J17" s="89">
        <f t="shared" si="16"/>
        <v>0</v>
      </c>
      <c r="K17" s="89">
        <f t="shared" si="16"/>
        <v>0</v>
      </c>
      <c r="L17" s="89">
        <f t="shared" si="16"/>
        <v>0</v>
      </c>
      <c r="M17" s="89">
        <f t="shared" si="16"/>
        <v>0</v>
      </c>
      <c r="N17" s="89">
        <f t="shared" si="16"/>
        <v>0</v>
      </c>
      <c r="O17" s="89">
        <f t="shared" si="16"/>
        <v>0</v>
      </c>
      <c r="P17" s="89">
        <f t="shared" si="16"/>
        <v>0</v>
      </c>
      <c r="Q17" s="89">
        <f t="shared" si="16"/>
        <v>0</v>
      </c>
      <c r="R17" s="89">
        <f t="shared" si="16"/>
        <v>0</v>
      </c>
      <c r="S17" s="89">
        <f t="shared" si="16"/>
        <v>0</v>
      </c>
      <c r="T17" s="89">
        <f t="shared" si="16"/>
        <v>0</v>
      </c>
      <c r="U17" s="89">
        <f t="shared" si="16"/>
        <v>0</v>
      </c>
      <c r="V17" s="89">
        <f t="shared" si="16"/>
        <v>0</v>
      </c>
      <c r="W17" s="89">
        <f t="shared" si="16"/>
        <v>0</v>
      </c>
      <c r="X17" s="89">
        <f t="shared" si="16"/>
        <v>0</v>
      </c>
      <c r="Y17" s="89">
        <f t="shared" si="16"/>
        <v>0</v>
      </c>
      <c r="Z17" s="89">
        <f t="shared" si="16"/>
        <v>0</v>
      </c>
      <c r="AA17" s="89">
        <f t="shared" si="16"/>
        <v>0</v>
      </c>
      <c r="AB17" s="89">
        <f t="shared" si="16"/>
        <v>0</v>
      </c>
      <c r="AC17" s="89">
        <f t="shared" si="16"/>
        <v>0</v>
      </c>
      <c r="AD17" s="89">
        <f t="shared" si="16"/>
        <v>0</v>
      </c>
      <c r="AE17" s="89">
        <f t="shared" si="16"/>
        <v>0</v>
      </c>
      <c r="AF17" s="89">
        <f t="shared" si="16"/>
        <v>0</v>
      </c>
      <c r="AG17" s="89">
        <f t="shared" si="16"/>
        <v>0</v>
      </c>
      <c r="AH17" s="89">
        <f t="shared" si="16"/>
        <v>0</v>
      </c>
      <c r="AI17" s="89">
        <f t="shared" si="16"/>
        <v>0</v>
      </c>
      <c r="AJ17" s="89">
        <f t="shared" si="16"/>
        <v>0</v>
      </c>
      <c r="AK17" s="89">
        <f t="shared" si="16"/>
        <v>0</v>
      </c>
      <c r="AL17" s="89">
        <f t="shared" si="16"/>
        <v>0</v>
      </c>
      <c r="AM17" s="89">
        <f t="shared" si="16"/>
        <v>0</v>
      </c>
      <c r="AN17" s="89"/>
      <c r="AO17" s="83">
        <f t="shared" ref="AO17:AO19" si="17">SUM(D17:O17)</f>
        <v>0</v>
      </c>
      <c r="AP17" s="83">
        <f t="shared" ref="AP17:AP19" si="18">SUM(P17:AA17)</f>
        <v>0</v>
      </c>
      <c r="AQ17" s="83">
        <f t="shared" ref="AQ17:AQ19" si="19">SUM(AB17:AM17)</f>
        <v>0</v>
      </c>
    </row>
    <row r="18" spans="1:43" outlineLevel="1">
      <c r="A18" s="184" t="s">
        <v>267</v>
      </c>
      <c r="B18" s="122" t="s">
        <v>254</v>
      </c>
      <c r="C18" s="89"/>
      <c r="D18" s="89">
        <f t="shared" ref="D18:AM18" si="20">D11*D15/1000</f>
        <v>4.7567676513195191E-2</v>
      </c>
      <c r="E18" s="89">
        <f t="shared" si="20"/>
        <v>4.8184417711154497E-2</v>
      </c>
      <c r="F18" s="89">
        <f t="shared" si="20"/>
        <v>4.8849530767777288E-2</v>
      </c>
      <c r="G18" s="89">
        <f t="shared" si="20"/>
        <v>4.9593248094728225E-2</v>
      </c>
      <c r="H18" s="89">
        <f t="shared" si="20"/>
        <v>5.0442778862505505E-2</v>
      </c>
      <c r="I18" s="89">
        <f t="shared" si="20"/>
        <v>5.1449518170939096E-2</v>
      </c>
      <c r="J18" s="89">
        <f t="shared" si="20"/>
        <v>5.269509353152358E-2</v>
      </c>
      <c r="K18" s="89">
        <f t="shared" si="20"/>
        <v>5.4285318385085338E-2</v>
      </c>
      <c r="L18" s="89">
        <f t="shared" si="20"/>
        <v>5.6401587201612396E-2</v>
      </c>
      <c r="M18" s="89">
        <f t="shared" si="20"/>
        <v>5.929180575675505E-2</v>
      </c>
      <c r="N18" s="89">
        <f t="shared" si="20"/>
        <v>6.3345972160987599E-2</v>
      </c>
      <c r="O18" s="89">
        <f t="shared" si="20"/>
        <v>6.9144548718271706E-2</v>
      </c>
      <c r="P18" s="89">
        <f t="shared" si="20"/>
        <v>7.2083139132077853E-2</v>
      </c>
      <c r="Q18" s="89">
        <f t="shared" si="20"/>
        <v>7.5384518485860044E-2</v>
      </c>
      <c r="R18" s="89">
        <f t="shared" si="20"/>
        <v>7.909403539711532E-2</v>
      </c>
      <c r="S18" s="89">
        <f t="shared" si="20"/>
        <v>8.3278201171505958E-2</v>
      </c>
      <c r="T18" s="89">
        <f t="shared" si="20"/>
        <v>8.8000503873527744E-2</v>
      </c>
      <c r="U18" s="89">
        <f t="shared" si="20"/>
        <v>9.3342571014675316E-2</v>
      </c>
      <c r="V18" s="89">
        <f t="shared" si="20"/>
        <v>9.9398123071109151E-2</v>
      </c>
      <c r="W18" s="89">
        <f t="shared" si="20"/>
        <v>0.10627297348365561</v>
      </c>
      <c r="X18" s="89">
        <f t="shared" si="20"/>
        <v>0.11409107514013982</v>
      </c>
      <c r="Y18" s="89">
        <f t="shared" si="20"/>
        <v>0.12298847389305284</v>
      </c>
      <c r="Z18" s="89">
        <f t="shared" si="20"/>
        <v>0.13313144800655036</v>
      </c>
      <c r="AA18" s="89">
        <f t="shared" si="20"/>
        <v>0.14470441519178687</v>
      </c>
      <c r="AB18" s="89">
        <f t="shared" si="20"/>
        <v>0.14956881022863261</v>
      </c>
      <c r="AC18" s="89">
        <f t="shared" si="20"/>
        <v>0.15464785538829753</v>
      </c>
      <c r="AD18" s="89">
        <f t="shared" si="20"/>
        <v>0.15995364363544748</v>
      </c>
      <c r="AE18" s="89">
        <f t="shared" si="20"/>
        <v>0.16549826793474839</v>
      </c>
      <c r="AF18" s="89">
        <f t="shared" si="20"/>
        <v>0.1712968444920325</v>
      </c>
      <c r="AG18" s="89">
        <f t="shared" si="20"/>
        <v>0.17735239654846632</v>
      </c>
      <c r="AH18" s="89">
        <f t="shared" si="20"/>
        <v>0.18368608679221515</v>
      </c>
      <c r="AI18" s="89">
        <f t="shared" si="20"/>
        <v>0.19030698494677836</v>
      </c>
      <c r="AJ18" s="89">
        <f t="shared" si="20"/>
        <v>0.19723323045915475</v>
      </c>
      <c r="AK18" s="89">
        <f t="shared" si="20"/>
        <v>0.20447086981167725</v>
      </c>
      <c r="AL18" s="89">
        <f t="shared" si="20"/>
        <v>0.21204711217484409</v>
      </c>
      <c r="AM18" s="89">
        <f t="shared" si="20"/>
        <v>0.21996800403098823</v>
      </c>
      <c r="AN18" s="89"/>
      <c r="AO18" s="83">
        <f t="shared" si="17"/>
        <v>0.65125149587453546</v>
      </c>
      <c r="AP18" s="83">
        <f t="shared" si="18"/>
        <v>1.211769477861057</v>
      </c>
      <c r="AQ18" s="83">
        <f t="shared" si="19"/>
        <v>2.1860301064432832</v>
      </c>
    </row>
    <row r="19" spans="1:43" outlineLevel="1">
      <c r="A19" s="147" t="s">
        <v>260</v>
      </c>
      <c r="B19" s="122" t="s">
        <v>254</v>
      </c>
      <c r="C19" s="89"/>
      <c r="D19" s="89">
        <f>-'OPEX+CAPEX'!I351-'OPEX+CAPEX'!I356</f>
        <v>-1881.2946428571427</v>
      </c>
      <c r="E19" s="89">
        <f>-'OPEX+CAPEX'!J351-'OPEX+CAPEX'!J356</f>
        <v>-1905.5803571428571</v>
      </c>
      <c r="F19" s="89">
        <f>-'OPEX+CAPEX'!K351-'OPEX+CAPEX'!K356</f>
        <v>-1931.8179563492063</v>
      </c>
      <c r="G19" s="89">
        <f>-'OPEX+CAPEX'!L351-'OPEX+CAPEX'!L356</f>
        <v>-1961.2921626984125</v>
      </c>
      <c r="H19" s="89">
        <f>-'OPEX+CAPEX'!M351-'OPEX+CAPEX'!M356</f>
        <v>-1994.7916666666665</v>
      </c>
      <c r="I19" s="89">
        <f>-'OPEX+CAPEX'!N351-'OPEX+CAPEX'!N356</f>
        <v>-2034.5287698412696</v>
      </c>
      <c r="J19" s="89">
        <f>-'OPEX+CAPEX'!O351-'OPEX+CAPEX'!O356</f>
        <v>-2083.7177579365075</v>
      </c>
      <c r="K19" s="89">
        <f>-'OPEX+CAPEX'!P351-'OPEX+CAPEX'!P356</f>
        <v>-2146.3839285714284</v>
      </c>
      <c r="L19" s="89">
        <f>-'OPEX+CAPEX'!Q351-'OPEX+CAPEX'!Q356</f>
        <v>-2229.905753968254</v>
      </c>
      <c r="M19" s="89">
        <f>-'OPEX+CAPEX'!R351-'OPEX+CAPEX'!R356</f>
        <v>-2343.7624007936506</v>
      </c>
      <c r="N19" s="89">
        <f>-'OPEX+CAPEX'!S351-'OPEX+CAPEX'!S356</f>
        <v>-2503.4995039682535</v>
      </c>
      <c r="O19" s="89">
        <f>-'OPEX+CAPEX'!T351-'OPEX+CAPEX'!T356</f>
        <v>-2731.9742063492063</v>
      </c>
      <c r="P19" s="89">
        <f>-'OPEX+CAPEX'!U351-'OPEX+CAPEX'!U356</f>
        <v>-2847.7827380952381</v>
      </c>
      <c r="Q19" s="89">
        <f>-'OPEX+CAPEX'!V351-'OPEX+CAPEX'!V356</f>
        <v>-2977.9241071428569</v>
      </c>
      <c r="R19" s="89">
        <f>-'OPEX+CAPEX'!W351-'OPEX+CAPEX'!W356</f>
        <v>-3124.0897817460313</v>
      </c>
      <c r="S19" s="89">
        <f>-'OPEX+CAPEX'!X351-'OPEX+CAPEX'!X356</f>
        <v>-3288.9930555555557</v>
      </c>
      <c r="T19" s="89">
        <f>-'OPEX+CAPEX'!Y351-'OPEX+CAPEX'!Y356</f>
        <v>-3475.0396825396824</v>
      </c>
      <c r="U19" s="89">
        <f>-'OPEX+CAPEX'!Z351-'OPEX+CAPEX'!Z356</f>
        <v>-3685.4439484126983</v>
      </c>
      <c r="V19" s="89">
        <f>-'OPEX+CAPEX'!AA351-'OPEX+CAPEX'!AA356</f>
        <v>-3924.0376984126979</v>
      </c>
      <c r="W19" s="89">
        <f>-'OPEX+CAPEX'!AB351-'OPEX+CAPEX'!AB356</f>
        <v>-4194.8462301587297</v>
      </c>
      <c r="X19" s="89">
        <f>-'OPEX+CAPEX'!AC351-'OPEX+CAPEX'!AC356</f>
        <v>-4502.844742063492</v>
      </c>
      <c r="Y19" s="89">
        <f>-'OPEX+CAPEX'!AD351-'OPEX+CAPEX'!AD356</f>
        <v>-4853.2961309523807</v>
      </c>
      <c r="Z19" s="89">
        <f>-'OPEX+CAPEX'!AE351-'OPEX+CAPEX'!AE356</f>
        <v>-5252.8422619047606</v>
      </c>
      <c r="AA19" s="89">
        <f>-'OPEX+CAPEX'!AF351-'OPEX+CAPEX'!AF356</f>
        <v>-5708.6979166666661</v>
      </c>
      <c r="AB19" s="89">
        <f>-'OPEX+CAPEX'!AG351-'OPEX+CAPEX'!AG356</f>
        <v>-5900.3869047619037</v>
      </c>
      <c r="AC19" s="89">
        <f>-'OPEX+CAPEX'!AH351-'OPEX+CAPEX'!AH356</f>
        <v>-6100.4811507936492</v>
      </c>
      <c r="AD19" s="89">
        <f>-'OPEX+CAPEX'!AI351-'OPEX+CAPEX'!AI356</f>
        <v>-6309.551091269841</v>
      </c>
      <c r="AE19" s="89">
        <f>-'OPEX+CAPEX'!AJ351-'OPEX+CAPEX'!AJ356</f>
        <v>-6528.0257936507933</v>
      </c>
      <c r="AF19" s="89">
        <f>-'OPEX+CAPEX'!AK351-'OPEX+CAPEX'!AK356</f>
        <v>-6756.5476190476184</v>
      </c>
      <c r="AG19" s="89">
        <f>-'OPEX+CAPEX'!AL351-'OPEX+CAPEX'!AL356</f>
        <v>-6995.0471230158728</v>
      </c>
      <c r="AH19" s="89">
        <f>-'OPEX+CAPEX'!AM351-'OPEX+CAPEX'!AM356</f>
        <v>-7244.6403769841263</v>
      </c>
      <c r="AI19" s="89">
        <f>-'OPEX+CAPEX'!AN351-'OPEX+CAPEX'!AN356</f>
        <v>-7505.4489087301581</v>
      </c>
      <c r="AJ19" s="89">
        <f>-'OPEX+CAPEX'!AO351-'OPEX+CAPEX'!AO356</f>
        <v>-7778.3754960317456</v>
      </c>
      <c r="AK19" s="89">
        <f>-'OPEX+CAPEX'!AP351-'OPEX+CAPEX'!AP356</f>
        <v>-8063.4226190476184</v>
      </c>
      <c r="AL19" s="89">
        <f>-'OPEX+CAPEX'!AQ351-'OPEX+CAPEX'!AQ356</f>
        <v>-8361.991567460318</v>
      </c>
      <c r="AM19" s="89">
        <f>-'OPEX+CAPEX'!AR351-'OPEX+CAPEX'!AR356</f>
        <v>-8673.9434523809505</v>
      </c>
      <c r="AN19" s="89"/>
      <c r="AO19" s="83">
        <f t="shared" si="17"/>
        <v>-25748.549107142855</v>
      </c>
      <c r="AP19" s="83">
        <f t="shared" si="18"/>
        <v>-47835.838293650791</v>
      </c>
      <c r="AQ19" s="83">
        <f t="shared" si="19"/>
        <v>-86217.862103174586</v>
      </c>
    </row>
    <row r="20" spans="1:43" outlineLevel="1">
      <c r="A20" s="147" t="s">
        <v>178</v>
      </c>
      <c r="B20" s="122" t="s">
        <v>254</v>
      </c>
      <c r="C20" s="89"/>
      <c r="D20" s="89">
        <f t="shared" ref="D20:AM20" si="21">D17+D18+D19</f>
        <v>-1881.2470751806295</v>
      </c>
      <c r="E20" s="89">
        <f t="shared" si="21"/>
        <v>-1905.532172725146</v>
      </c>
      <c r="F20" s="89">
        <f t="shared" si="21"/>
        <v>-1931.7691068184386</v>
      </c>
      <c r="G20" s="89">
        <f t="shared" si="21"/>
        <v>-1961.2425694503179</v>
      </c>
      <c r="H20" s="89">
        <f t="shared" si="21"/>
        <v>-1994.7412238878039</v>
      </c>
      <c r="I20" s="89">
        <f t="shared" si="21"/>
        <v>-2034.4773203230986</v>
      </c>
      <c r="J20" s="89">
        <f t="shared" si="21"/>
        <v>-2083.6650628429761</v>
      </c>
      <c r="K20" s="89">
        <f t="shared" si="21"/>
        <v>-2146.3296432530433</v>
      </c>
      <c r="L20" s="89">
        <f t="shared" si="21"/>
        <v>-2229.8493523810525</v>
      </c>
      <c r="M20" s="89">
        <f t="shared" si="21"/>
        <v>-2343.7031089878938</v>
      </c>
      <c r="N20" s="89">
        <f t="shared" si="21"/>
        <v>-2503.4361579960923</v>
      </c>
      <c r="O20" s="89">
        <f t="shared" si="21"/>
        <v>-2731.9050618004881</v>
      </c>
      <c r="P20" s="89">
        <f t="shared" si="21"/>
        <v>-2847.7106549561058</v>
      </c>
      <c r="Q20" s="89">
        <f t="shared" si="21"/>
        <v>-2977.848722624371</v>
      </c>
      <c r="R20" s="89">
        <f t="shared" si="21"/>
        <v>-3124.0106877106341</v>
      </c>
      <c r="S20" s="89">
        <f t="shared" si="21"/>
        <v>-3288.909777354384</v>
      </c>
      <c r="T20" s="89">
        <f t="shared" si="21"/>
        <v>-3474.951682035809</v>
      </c>
      <c r="U20" s="89">
        <f t="shared" si="21"/>
        <v>-3685.3506058416838</v>
      </c>
      <c r="V20" s="89">
        <f t="shared" si="21"/>
        <v>-3923.9383002896266</v>
      </c>
      <c r="W20" s="89">
        <f t="shared" si="21"/>
        <v>-4194.7399571852457</v>
      </c>
      <c r="X20" s="89">
        <f t="shared" si="21"/>
        <v>-4502.730650988352</v>
      </c>
      <c r="Y20" s="89">
        <f t="shared" si="21"/>
        <v>-4853.1731424784875</v>
      </c>
      <c r="Z20" s="89">
        <f t="shared" si="21"/>
        <v>-5252.7091304567539</v>
      </c>
      <c r="AA20" s="89">
        <f t="shared" si="21"/>
        <v>-5708.5532122514742</v>
      </c>
      <c r="AB20" s="89">
        <f t="shared" si="21"/>
        <v>-5900.237335951675</v>
      </c>
      <c r="AC20" s="89">
        <f t="shared" si="21"/>
        <v>-6100.326502938261</v>
      </c>
      <c r="AD20" s="89">
        <f t="shared" si="21"/>
        <v>-6309.3911376262058</v>
      </c>
      <c r="AE20" s="89">
        <f t="shared" si="21"/>
        <v>-6527.8602953828586</v>
      </c>
      <c r="AF20" s="89">
        <f t="shared" si="21"/>
        <v>-6756.3763222031266</v>
      </c>
      <c r="AG20" s="89">
        <f t="shared" si="21"/>
        <v>-6994.8697706193243</v>
      </c>
      <c r="AH20" s="89">
        <f t="shared" si="21"/>
        <v>-7244.4566908973338</v>
      </c>
      <c r="AI20" s="89">
        <f t="shared" si="21"/>
        <v>-7505.2586017452113</v>
      </c>
      <c r="AJ20" s="89">
        <f t="shared" si="21"/>
        <v>-7778.1782628012861</v>
      </c>
      <c r="AK20" s="89">
        <f t="shared" si="21"/>
        <v>-8063.2181481778071</v>
      </c>
      <c r="AL20" s="89">
        <f t="shared" si="21"/>
        <v>-8361.7795203481437</v>
      </c>
      <c r="AM20" s="89">
        <f t="shared" si="21"/>
        <v>-8673.7234843769202</v>
      </c>
      <c r="AN20" s="89"/>
      <c r="AO20" s="83">
        <f t="shared" ref="AO20" si="22">SUM(D20:O20)</f>
        <v>-25747.897855646981</v>
      </c>
      <c r="AP20" s="83">
        <f t="shared" ref="AP20" si="23">SUM(P20:AA20)</f>
        <v>-47834.626524172927</v>
      </c>
      <c r="AQ20" s="83">
        <f t="shared" ref="AQ20" si="24">SUM(AB20:AM20)</f>
        <v>-86215.676073068156</v>
      </c>
    </row>
    <row r="21" spans="1:43">
      <c r="A21" s="81"/>
    </row>
    <row r="22" spans="1:43" s="79" customFormat="1" ht="14.4">
      <c r="A22" s="87" t="s">
        <v>334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60"/>
      <c r="AO22" s="87"/>
      <c r="AP22" s="87"/>
      <c r="AQ22" s="87"/>
    </row>
    <row r="23" spans="1:43" s="59" customFormat="1" outlineLevel="1">
      <c r="A23" s="93" t="s">
        <v>101</v>
      </c>
      <c r="B23" s="82"/>
      <c r="C23" s="81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</row>
    <row r="24" spans="1:43" outlineLevel="1">
      <c r="A24" s="147" t="s">
        <v>268</v>
      </c>
      <c r="B24" s="122" t="s">
        <v>158</v>
      </c>
      <c r="C24" s="89"/>
      <c r="D24" s="210">
        <v>0.51647036593814954</v>
      </c>
      <c r="E24" s="210">
        <v>0.51647036593814954</v>
      </c>
      <c r="F24" s="210">
        <v>0.51647036593814954</v>
      </c>
      <c r="G24" s="210">
        <v>0.51647036593814954</v>
      </c>
      <c r="H24" s="210">
        <v>0.51647036593814954</v>
      </c>
      <c r="I24" s="210">
        <v>0.51647036593814954</v>
      </c>
      <c r="J24" s="210">
        <v>0.51647036593814954</v>
      </c>
      <c r="K24" s="210">
        <v>0.51647036593814954</v>
      </c>
      <c r="L24" s="210">
        <v>0.51647036593814954</v>
      </c>
      <c r="M24" s="210">
        <v>0.51647036593814954</v>
      </c>
      <c r="N24" s="210">
        <v>0.51647036593814954</v>
      </c>
      <c r="O24" s="210">
        <v>0.51647036593814954</v>
      </c>
      <c r="P24" s="210">
        <v>0.51647036593814954</v>
      </c>
      <c r="Q24" s="210">
        <v>0.51647036593814954</v>
      </c>
      <c r="R24" s="210">
        <v>0.51647036593814954</v>
      </c>
      <c r="S24" s="210">
        <v>0.51647036593814954</v>
      </c>
      <c r="T24" s="210">
        <v>0.51647036593814954</v>
      </c>
      <c r="U24" s="210">
        <v>0.51647036593814954</v>
      </c>
      <c r="V24" s="210">
        <v>0.51647036593814954</v>
      </c>
      <c r="W24" s="210">
        <v>0.51647036593814954</v>
      </c>
      <c r="X24" s="210">
        <v>0.51647036593814954</v>
      </c>
      <c r="Y24" s="210">
        <v>0.51647036593814954</v>
      </c>
      <c r="Z24" s="210">
        <v>0.51647036593814954</v>
      </c>
      <c r="AA24" s="210">
        <v>0.51647036593814954</v>
      </c>
      <c r="AB24" s="210">
        <v>0.51647036593814954</v>
      </c>
      <c r="AC24" s="210">
        <v>0.51647036593814954</v>
      </c>
      <c r="AD24" s="210">
        <v>0.51647036593814954</v>
      </c>
      <c r="AE24" s="210">
        <v>0.51647036593814954</v>
      </c>
      <c r="AF24" s="210">
        <v>0.51647036593814954</v>
      </c>
      <c r="AG24" s="210">
        <v>0.51647036593814954</v>
      </c>
      <c r="AH24" s="210">
        <v>0.51647036593814954</v>
      </c>
      <c r="AI24" s="210">
        <v>0.51647036593814954</v>
      </c>
      <c r="AJ24" s="210">
        <v>0.51647036593814954</v>
      </c>
      <c r="AK24" s="210">
        <v>0.51647036593814954</v>
      </c>
      <c r="AL24" s="210">
        <v>0.51647036593814954</v>
      </c>
      <c r="AM24" s="210">
        <v>0.51647036593814954</v>
      </c>
      <c r="AN24" s="89"/>
      <c r="AO24" s="89">
        <f>РБ.2!AO417</f>
        <v>2.9999999999999996E-3</v>
      </c>
      <c r="AP24" s="89">
        <f>РБ.2!AP417</f>
        <v>2.9999999999999996E-3</v>
      </c>
      <c r="AQ24" s="89">
        <f>РБ.2!AQ417</f>
        <v>2.9999999999999996E-3</v>
      </c>
    </row>
    <row r="25" spans="1:43" outlineLevel="1">
      <c r="A25" s="147" t="s">
        <v>269</v>
      </c>
      <c r="B25" s="122" t="s">
        <v>158</v>
      </c>
      <c r="C25" s="89"/>
      <c r="D25" s="89">
        <f t="shared" ref="D25:AM25" si="25">D24*D11</f>
        <v>8126.1447376708447</v>
      </c>
      <c r="E25" s="89">
        <f t="shared" si="25"/>
        <v>8231.5046923222271</v>
      </c>
      <c r="F25" s="89">
        <f t="shared" si="25"/>
        <v>8345.1281728286212</v>
      </c>
      <c r="G25" s="89">
        <f t="shared" si="25"/>
        <v>8472.1798828494047</v>
      </c>
      <c r="H25" s="89">
        <f t="shared" si="25"/>
        <v>8617.308055678026</v>
      </c>
      <c r="I25" s="89">
        <f t="shared" si="25"/>
        <v>8789.2926875354296</v>
      </c>
      <c r="J25" s="89">
        <f t="shared" si="25"/>
        <v>9002.0784783019462</v>
      </c>
      <c r="K25" s="89">
        <f t="shared" si="25"/>
        <v>9273.7418907854135</v>
      </c>
      <c r="L25" s="89">
        <f t="shared" si="25"/>
        <v>9635.2711469421174</v>
      </c>
      <c r="M25" s="89">
        <f t="shared" si="25"/>
        <v>10129.016816778989</v>
      </c>
      <c r="N25" s="89">
        <f t="shared" si="25"/>
        <v>10821.603577502048</v>
      </c>
      <c r="O25" s="89">
        <f t="shared" si="25"/>
        <v>11812.193739371418</v>
      </c>
      <c r="P25" s="89">
        <f t="shared" si="25"/>
        <v>12314.2029350633</v>
      </c>
      <c r="Q25" s="89">
        <f t="shared" si="25"/>
        <v>12878.188574667758</v>
      </c>
      <c r="R25" s="89">
        <f t="shared" si="25"/>
        <v>13511.897713673869</v>
      </c>
      <c r="S25" s="89">
        <f t="shared" si="25"/>
        <v>14226.692700132267</v>
      </c>
      <c r="T25" s="89">
        <f t="shared" si="25"/>
        <v>15033.419411727657</v>
      </c>
      <c r="U25" s="89">
        <f t="shared" si="25"/>
        <v>15946.022548340366</v>
      </c>
      <c r="V25" s="89">
        <f t="shared" si="25"/>
        <v>16980.512691314481</v>
      </c>
      <c r="W25" s="89">
        <f t="shared" si="25"/>
        <v>18154.966303457833</v>
      </c>
      <c r="X25" s="89">
        <f t="shared" si="25"/>
        <v>19490.558669773887</v>
      </c>
      <c r="Y25" s="89">
        <f t="shared" si="25"/>
        <v>21010.530956729861</v>
      </c>
      <c r="Z25" s="89">
        <f t="shared" si="25"/>
        <v>22743.289034452355</v>
      </c>
      <c r="AA25" s="89">
        <f t="shared" si="25"/>
        <v>24720.337595263591</v>
      </c>
      <c r="AB25" s="89">
        <f t="shared" si="25"/>
        <v>25551.338414058071</v>
      </c>
      <c r="AC25" s="89">
        <f t="shared" si="25"/>
        <v>26419.008628834163</v>
      </c>
      <c r="AD25" s="89">
        <f t="shared" si="25"/>
        <v>27325.414121055615</v>
      </c>
      <c r="AE25" s="89">
        <f t="shared" si="25"/>
        <v>28272.620772186183</v>
      </c>
      <c r="AF25" s="89">
        <f t="shared" si="25"/>
        <v>29263.210934055554</v>
      </c>
      <c r="AG25" s="89">
        <f t="shared" si="25"/>
        <v>30297.701077029666</v>
      </c>
      <c r="AH25" s="89">
        <f t="shared" si="25"/>
        <v>31379.706493670092</v>
      </c>
      <c r="AI25" s="89">
        <f t="shared" si="25"/>
        <v>32510.776595074636</v>
      </c>
      <c r="AJ25" s="89">
        <f t="shared" si="25"/>
        <v>33694.010203438935</v>
      </c>
      <c r="AK25" s="89">
        <f t="shared" si="25"/>
        <v>34930.44025949487</v>
      </c>
      <c r="AL25" s="89">
        <f t="shared" si="25"/>
        <v>36224.714996535869</v>
      </c>
      <c r="AM25" s="89">
        <f t="shared" si="25"/>
        <v>37577.86735529382</v>
      </c>
      <c r="AN25" s="89"/>
      <c r="AO25" s="83">
        <f>SUM(D25:O25)</f>
        <v>111255.46387856647</v>
      </c>
      <c r="AP25" s="83">
        <f>SUM(P25:AA25)</f>
        <v>207010.61913459722</v>
      </c>
      <c r="AQ25" s="83">
        <f>SUM(AB25:AM25)</f>
        <v>373446.80985072744</v>
      </c>
    </row>
    <row r="26" spans="1:43" outlineLevel="1">
      <c r="A26" s="183" t="s">
        <v>153</v>
      </c>
      <c r="B26" s="122" t="s">
        <v>168</v>
      </c>
      <c r="C26" s="188"/>
      <c r="D26" s="208">
        <v>0.5</v>
      </c>
      <c r="E26" s="208">
        <v>0.5</v>
      </c>
      <c r="F26" s="208">
        <v>0.5</v>
      </c>
      <c r="G26" s="208">
        <f>F26*(1-5%)</f>
        <v>0.47499999999999998</v>
      </c>
      <c r="H26" s="208">
        <f t="shared" ref="H26:O26" si="26">G26*(1-5%)</f>
        <v>0.45124999999999998</v>
      </c>
      <c r="I26" s="208">
        <f t="shared" si="26"/>
        <v>0.42868749999999994</v>
      </c>
      <c r="J26" s="208">
        <f t="shared" si="26"/>
        <v>0.40725312499999994</v>
      </c>
      <c r="K26" s="208">
        <f t="shared" si="26"/>
        <v>0.38689046874999994</v>
      </c>
      <c r="L26" s="208">
        <f t="shared" si="26"/>
        <v>0.3675459453124999</v>
      </c>
      <c r="M26" s="208">
        <f t="shared" si="26"/>
        <v>0.34916864804687486</v>
      </c>
      <c r="N26" s="208">
        <f t="shared" si="26"/>
        <v>0.33171021564453113</v>
      </c>
      <c r="O26" s="208">
        <f t="shared" si="26"/>
        <v>0.31512470486230454</v>
      </c>
      <c r="P26" s="208">
        <f>O26*(1-1%)</f>
        <v>0.31197345781368147</v>
      </c>
      <c r="Q26" s="208">
        <f t="shared" ref="Q26:AM26" si="27">P26*(1-1%)</f>
        <v>0.30885372323554466</v>
      </c>
      <c r="R26" s="208">
        <f t="shared" si="27"/>
        <v>0.30576518600318919</v>
      </c>
      <c r="S26" s="208">
        <f t="shared" si="27"/>
        <v>0.30270753414315732</v>
      </c>
      <c r="T26" s="208">
        <f t="shared" si="27"/>
        <v>0.29968045880172572</v>
      </c>
      <c r="U26" s="208">
        <f t="shared" si="27"/>
        <v>0.29668365421370846</v>
      </c>
      <c r="V26" s="208">
        <f t="shared" si="27"/>
        <v>0.29371681767157137</v>
      </c>
      <c r="W26" s="208">
        <f t="shared" si="27"/>
        <v>0.29077964949485563</v>
      </c>
      <c r="X26" s="208">
        <f t="shared" si="27"/>
        <v>0.28787185299990709</v>
      </c>
      <c r="Y26" s="208">
        <f t="shared" si="27"/>
        <v>0.28499313446990804</v>
      </c>
      <c r="Z26" s="208">
        <f t="shared" si="27"/>
        <v>0.28214320312520896</v>
      </c>
      <c r="AA26" s="208">
        <f t="shared" si="27"/>
        <v>0.27932177109395689</v>
      </c>
      <c r="AB26" s="208">
        <f t="shared" si="27"/>
        <v>0.27652855338301735</v>
      </c>
      <c r="AC26" s="208">
        <f t="shared" si="27"/>
        <v>0.2737632678491872</v>
      </c>
      <c r="AD26" s="208">
        <f t="shared" si="27"/>
        <v>0.27102563517069533</v>
      </c>
      <c r="AE26" s="208">
        <f t="shared" si="27"/>
        <v>0.26831537881898837</v>
      </c>
      <c r="AF26" s="208">
        <f t="shared" si="27"/>
        <v>0.26563222503079847</v>
      </c>
      <c r="AG26" s="208">
        <f t="shared" si="27"/>
        <v>0.26297590278049049</v>
      </c>
      <c r="AH26" s="208">
        <f t="shared" si="27"/>
        <v>0.26034614375268555</v>
      </c>
      <c r="AI26" s="208">
        <f t="shared" si="27"/>
        <v>0.25774268231515868</v>
      </c>
      <c r="AJ26" s="208">
        <f t="shared" si="27"/>
        <v>0.25516525549200708</v>
      </c>
      <c r="AK26" s="208">
        <f t="shared" si="27"/>
        <v>0.25261360293708701</v>
      </c>
      <c r="AL26" s="208">
        <f t="shared" si="27"/>
        <v>0.25008746690771616</v>
      </c>
      <c r="AM26" s="208">
        <f t="shared" si="27"/>
        <v>0.24758659223863899</v>
      </c>
      <c r="AN26" s="89"/>
      <c r="AO26" s="89"/>
      <c r="AP26" s="89"/>
      <c r="AQ26" s="89"/>
    </row>
    <row r="27" spans="1:43" outlineLevel="1">
      <c r="A27" s="183" t="s">
        <v>397</v>
      </c>
      <c r="B27" s="122" t="s">
        <v>168</v>
      </c>
      <c r="C27" s="188"/>
      <c r="D27" s="208">
        <v>0.5</v>
      </c>
      <c r="E27" s="208">
        <v>0.5</v>
      </c>
      <c r="F27" s="208">
        <v>0.5</v>
      </c>
      <c r="G27" s="208">
        <v>0.5</v>
      </c>
      <c r="H27" s="208">
        <v>0.5</v>
      </c>
      <c r="I27" s="208">
        <v>0.5</v>
      </c>
      <c r="J27" s="208">
        <v>0.5</v>
      </c>
      <c r="K27" s="208">
        <v>0.5</v>
      </c>
      <c r="L27" s="208">
        <v>0.5</v>
      </c>
      <c r="M27" s="208">
        <v>0.5</v>
      </c>
      <c r="N27" s="208">
        <v>0.5</v>
      </c>
      <c r="O27" s="208">
        <v>0.5</v>
      </c>
      <c r="P27" s="208">
        <v>0.5</v>
      </c>
      <c r="Q27" s="208">
        <v>0.5</v>
      </c>
      <c r="R27" s="208">
        <v>0.5</v>
      </c>
      <c r="S27" s="208">
        <v>0.5</v>
      </c>
      <c r="T27" s="208">
        <v>0.5</v>
      </c>
      <c r="U27" s="208">
        <v>0.5</v>
      </c>
      <c r="V27" s="208">
        <v>0.5</v>
      </c>
      <c r="W27" s="208">
        <v>0.5</v>
      </c>
      <c r="X27" s="208">
        <v>0.5</v>
      </c>
      <c r="Y27" s="208">
        <v>0.5</v>
      </c>
      <c r="Z27" s="208">
        <v>0.5</v>
      </c>
      <c r="AA27" s="208">
        <v>0.5</v>
      </c>
      <c r="AB27" s="208">
        <v>0.5</v>
      </c>
      <c r="AC27" s="208">
        <v>0.5</v>
      </c>
      <c r="AD27" s="208">
        <v>0.5</v>
      </c>
      <c r="AE27" s="208">
        <v>0.5</v>
      </c>
      <c r="AF27" s="208">
        <v>0.5</v>
      </c>
      <c r="AG27" s="208">
        <v>0.5</v>
      </c>
      <c r="AH27" s="208">
        <v>0.5</v>
      </c>
      <c r="AI27" s="208">
        <v>0.5</v>
      </c>
      <c r="AJ27" s="208">
        <v>0.5</v>
      </c>
      <c r="AK27" s="208">
        <v>0.5</v>
      </c>
      <c r="AL27" s="208">
        <v>0.5</v>
      </c>
      <c r="AM27" s="208">
        <v>0.5</v>
      </c>
      <c r="AN27" s="89"/>
      <c r="AO27" s="89"/>
      <c r="AP27" s="89"/>
      <c r="AQ27" s="89"/>
    </row>
    <row r="28" spans="1:43" outlineLevel="1">
      <c r="A28" s="183" t="s">
        <v>247</v>
      </c>
      <c r="B28" s="122" t="s">
        <v>168</v>
      </c>
      <c r="C28" s="89"/>
      <c r="D28" s="134">
        <f>1-D26-D27</f>
        <v>0</v>
      </c>
      <c r="E28" s="134">
        <f t="shared" ref="E28:AM28" si="28">1-E26-E27</f>
        <v>0</v>
      </c>
      <c r="F28" s="134">
        <f t="shared" si="28"/>
        <v>0</v>
      </c>
      <c r="G28" s="134">
        <f t="shared" si="28"/>
        <v>2.5000000000000022E-2</v>
      </c>
      <c r="H28" s="134">
        <f t="shared" si="28"/>
        <v>4.8750000000000071E-2</v>
      </c>
      <c r="I28" s="134">
        <f t="shared" si="28"/>
        <v>7.1312500000000112E-2</v>
      </c>
      <c r="J28" s="134">
        <f t="shared" si="28"/>
        <v>9.2746875000000006E-2</v>
      </c>
      <c r="K28" s="134">
        <f t="shared" si="28"/>
        <v>0.11310953125000012</v>
      </c>
      <c r="L28" s="134">
        <f t="shared" si="28"/>
        <v>0.13245405468750016</v>
      </c>
      <c r="M28" s="134">
        <f t="shared" si="28"/>
        <v>0.15083135195312514</v>
      </c>
      <c r="N28" s="134">
        <f t="shared" si="28"/>
        <v>0.16828978435546893</v>
      </c>
      <c r="O28" s="134">
        <f t="shared" si="28"/>
        <v>0.18487529513769552</v>
      </c>
      <c r="P28" s="134">
        <f t="shared" si="28"/>
        <v>0.18802654218631853</v>
      </c>
      <c r="Q28" s="134">
        <f t="shared" si="28"/>
        <v>0.19114627676445539</v>
      </c>
      <c r="R28" s="134">
        <f t="shared" si="28"/>
        <v>0.19423481399681086</v>
      </c>
      <c r="S28" s="134">
        <f t="shared" si="28"/>
        <v>0.19729246585684268</v>
      </c>
      <c r="T28" s="134">
        <f t="shared" si="28"/>
        <v>0.20031954119827433</v>
      </c>
      <c r="U28" s="134">
        <f t="shared" si="28"/>
        <v>0.20331634578629154</v>
      </c>
      <c r="V28" s="134">
        <f t="shared" si="28"/>
        <v>0.20628318232842857</v>
      </c>
      <c r="W28" s="134">
        <f t="shared" si="28"/>
        <v>0.20922035050514443</v>
      </c>
      <c r="X28" s="134">
        <f t="shared" si="28"/>
        <v>0.21212814700009286</v>
      </c>
      <c r="Y28" s="134">
        <f t="shared" si="28"/>
        <v>0.21500686553009196</v>
      </c>
      <c r="Z28" s="134">
        <f t="shared" si="28"/>
        <v>0.21785679687479109</v>
      </c>
      <c r="AA28" s="134">
        <f t="shared" si="28"/>
        <v>0.22067822890604316</v>
      </c>
      <c r="AB28" s="134">
        <f t="shared" si="28"/>
        <v>0.22347144661698271</v>
      </c>
      <c r="AC28" s="134">
        <f t="shared" si="28"/>
        <v>0.22623673215081275</v>
      </c>
      <c r="AD28" s="134">
        <f t="shared" si="28"/>
        <v>0.22897436482930467</v>
      </c>
      <c r="AE28" s="134">
        <f t="shared" si="28"/>
        <v>0.23168462118101163</v>
      </c>
      <c r="AF28" s="134">
        <f t="shared" si="28"/>
        <v>0.23436777496920147</v>
      </c>
      <c r="AG28" s="134">
        <f t="shared" si="28"/>
        <v>0.23702409721950946</v>
      </c>
      <c r="AH28" s="134">
        <f t="shared" si="28"/>
        <v>0.2396538562473145</v>
      </c>
      <c r="AI28" s="134">
        <f t="shared" si="28"/>
        <v>0.24225731768484127</v>
      </c>
      <c r="AJ28" s="134">
        <f t="shared" si="28"/>
        <v>0.24483474450799292</v>
      </c>
      <c r="AK28" s="134">
        <f t="shared" si="28"/>
        <v>0.24738639706291299</v>
      </c>
      <c r="AL28" s="134">
        <f t="shared" si="28"/>
        <v>0.24991253309228378</v>
      </c>
      <c r="AM28" s="134">
        <f t="shared" si="28"/>
        <v>0.25241340776136101</v>
      </c>
      <c r="AN28" s="89"/>
      <c r="AO28" s="89"/>
      <c r="AP28" s="89"/>
      <c r="AQ28" s="89"/>
    </row>
    <row r="29" spans="1:43" outlineLevel="1">
      <c r="A29" s="183" t="s">
        <v>153</v>
      </c>
      <c r="B29" s="122" t="s">
        <v>158</v>
      </c>
      <c r="C29" s="89"/>
      <c r="D29" s="89">
        <f>D$25*D26</f>
        <v>4063.0723688354224</v>
      </c>
      <c r="E29" s="89">
        <f>E$25*E26</f>
        <v>4115.7523461611136</v>
      </c>
      <c r="F29" s="89">
        <f t="shared" ref="F29:AM29" si="29">F26*F11</f>
        <v>8079</v>
      </c>
      <c r="G29" s="89">
        <f t="shared" si="29"/>
        <v>7791.9</v>
      </c>
      <c r="H29" s="89">
        <f t="shared" si="29"/>
        <v>7529.1062499999998</v>
      </c>
      <c r="I29" s="89">
        <f t="shared" si="29"/>
        <v>7295.4038749999991</v>
      </c>
      <c r="J29" s="89">
        <f t="shared" si="29"/>
        <v>7098.421968749999</v>
      </c>
      <c r="K29" s="89">
        <f t="shared" si="29"/>
        <v>6947.0052568749988</v>
      </c>
      <c r="L29" s="89">
        <f t="shared" si="29"/>
        <v>6856.9371557499981</v>
      </c>
      <c r="M29" s="89">
        <f t="shared" si="29"/>
        <v>6847.8955254953098</v>
      </c>
      <c r="N29" s="89">
        <f t="shared" si="29"/>
        <v>6950.3241483998609</v>
      </c>
      <c r="O29" s="89">
        <f t="shared" si="29"/>
        <v>7207.2171249057674</v>
      </c>
      <c r="P29" s="89">
        <f t="shared" si="29"/>
        <v>7438.3831546516076</v>
      </c>
      <c r="Q29" s="89">
        <f t="shared" si="29"/>
        <v>7701.267588878306</v>
      </c>
      <c r="R29" s="89">
        <f t="shared" si="29"/>
        <v>7999.4287962154358</v>
      </c>
      <c r="S29" s="89">
        <f t="shared" si="29"/>
        <v>8338.3817355074116</v>
      </c>
      <c r="T29" s="89">
        <f t="shared" si="29"/>
        <v>8723.0987948006332</v>
      </c>
      <c r="U29" s="89">
        <f t="shared" si="29"/>
        <v>9160.1078238482478</v>
      </c>
      <c r="V29" s="89">
        <f t="shared" si="29"/>
        <v>9656.8215314059235</v>
      </c>
      <c r="W29" s="89">
        <f t="shared" si="29"/>
        <v>10221.486239043164</v>
      </c>
      <c r="X29" s="89">
        <f t="shared" si="29"/>
        <v>10863.707988510494</v>
      </c>
      <c r="Y29" s="89">
        <f t="shared" si="29"/>
        <v>11593.805703370328</v>
      </c>
      <c r="Z29" s="89">
        <f t="shared" si="29"/>
        <v>12424.458092821702</v>
      </c>
      <c r="AA29" s="89">
        <f t="shared" si="29"/>
        <v>13369.457251641154</v>
      </c>
      <c r="AB29" s="89">
        <f t="shared" si="29"/>
        <v>13680.697121518017</v>
      </c>
      <c r="AC29" s="89">
        <f t="shared" si="29"/>
        <v>14003.812440289472</v>
      </c>
      <c r="AD29" s="89">
        <f t="shared" si="29"/>
        <v>14339.424305611148</v>
      </c>
      <c r="AE29" s="89">
        <f t="shared" si="29"/>
        <v>14688.120467309061</v>
      </c>
      <c r="AF29" s="89">
        <f t="shared" si="29"/>
        <v>15050.721870245041</v>
      </c>
      <c r="AG29" s="89">
        <f t="shared" si="29"/>
        <v>15426.955384811914</v>
      </c>
      <c r="AH29" s="89">
        <f t="shared" si="29"/>
        <v>15818.111002125668</v>
      </c>
      <c r="AI29" s="89">
        <f t="shared" si="29"/>
        <v>16224.386366374609</v>
      </c>
      <c r="AJ29" s="89">
        <f t="shared" si="29"/>
        <v>16646.726103043049</v>
      </c>
      <c r="AK29" s="89">
        <f t="shared" si="29"/>
        <v>17085.015807444004</v>
      </c>
      <c r="AL29" s="89">
        <f t="shared" si="29"/>
        <v>17540.884841440304</v>
      </c>
      <c r="AM29" s="89">
        <f t="shared" si="29"/>
        <v>18014.152864691136</v>
      </c>
      <c r="AN29" s="89"/>
      <c r="AO29" s="83">
        <f t="shared" ref="AO29:AO31" si="30">SUM(D29:O29)</f>
        <v>80782.036020172469</v>
      </c>
      <c r="AP29" s="83">
        <f t="shared" ref="AP29:AP31" si="31">SUM(P29:AA29)</f>
        <v>117490.4047006944</v>
      </c>
      <c r="AQ29" s="83">
        <f t="shared" ref="AQ29:AQ31" si="32">SUM(AB29:AM29)</f>
        <v>188519.00857490339</v>
      </c>
    </row>
    <row r="30" spans="1:43" outlineLevel="1">
      <c r="A30" s="183" t="s">
        <v>397</v>
      </c>
      <c r="B30" s="122" t="s">
        <v>158</v>
      </c>
      <c r="C30" s="89"/>
      <c r="D30" s="89">
        <f>D$25*D27</f>
        <v>4063.0723688354224</v>
      </c>
      <c r="E30" s="89">
        <f>E27*E12</f>
        <v>7924</v>
      </c>
      <c r="F30" s="89">
        <f t="shared" ref="F30:AM30" si="33">F27*F12</f>
        <v>8011.5</v>
      </c>
      <c r="G30" s="89">
        <f t="shared" si="33"/>
        <v>8101</v>
      </c>
      <c r="H30" s="89">
        <f t="shared" si="33"/>
        <v>8191</v>
      </c>
      <c r="I30" s="89">
        <f t="shared" si="33"/>
        <v>8282</v>
      </c>
      <c r="J30" s="89">
        <f t="shared" si="33"/>
        <v>8374.5</v>
      </c>
      <c r="K30" s="89">
        <f t="shared" si="33"/>
        <v>8467.5</v>
      </c>
      <c r="L30" s="89">
        <f t="shared" si="33"/>
        <v>8562.5</v>
      </c>
      <c r="M30" s="89">
        <f t="shared" si="33"/>
        <v>8658</v>
      </c>
      <c r="N30" s="89">
        <f t="shared" si="33"/>
        <v>8754.5</v>
      </c>
      <c r="O30" s="89">
        <f t="shared" si="33"/>
        <v>8852.5</v>
      </c>
      <c r="P30" s="89">
        <f t="shared" si="33"/>
        <v>8951.5</v>
      </c>
      <c r="Q30" s="89">
        <f t="shared" si="33"/>
        <v>9052</v>
      </c>
      <c r="R30" s="89">
        <f t="shared" si="33"/>
        <v>9153.5</v>
      </c>
      <c r="S30" s="89">
        <f t="shared" si="33"/>
        <v>9256.5</v>
      </c>
      <c r="T30" s="89">
        <f t="shared" si="33"/>
        <v>9360.5</v>
      </c>
      <c r="U30" s="89">
        <f t="shared" si="33"/>
        <v>9465</v>
      </c>
      <c r="V30" s="89">
        <f t="shared" si="33"/>
        <v>9571</v>
      </c>
      <c r="W30" s="89">
        <f t="shared" si="33"/>
        <v>9678</v>
      </c>
      <c r="X30" s="89">
        <f t="shared" si="33"/>
        <v>9786.5</v>
      </c>
      <c r="Y30" s="89">
        <f t="shared" si="33"/>
        <v>9896</v>
      </c>
      <c r="Z30" s="89">
        <f t="shared" si="33"/>
        <v>10007</v>
      </c>
      <c r="AA30" s="89">
        <f t="shared" si="33"/>
        <v>10119.5</v>
      </c>
      <c r="AB30" s="89">
        <f t="shared" si="33"/>
        <v>10233.5</v>
      </c>
      <c r="AC30" s="89">
        <f t="shared" si="33"/>
        <v>10348.5</v>
      </c>
      <c r="AD30" s="89">
        <f t="shared" si="33"/>
        <v>10465</v>
      </c>
      <c r="AE30" s="89">
        <f t="shared" si="33"/>
        <v>10583</v>
      </c>
      <c r="AF30" s="89">
        <f t="shared" si="33"/>
        <v>10703</v>
      </c>
      <c r="AG30" s="89">
        <f t="shared" si="33"/>
        <v>10823.5</v>
      </c>
      <c r="AH30" s="89">
        <f t="shared" si="33"/>
        <v>10946</v>
      </c>
      <c r="AI30" s="89">
        <f t="shared" si="33"/>
        <v>11069.5</v>
      </c>
      <c r="AJ30" s="89">
        <f t="shared" si="33"/>
        <v>11195</v>
      </c>
      <c r="AK30" s="89">
        <f t="shared" si="33"/>
        <v>11321</v>
      </c>
      <c r="AL30" s="89">
        <f t="shared" si="33"/>
        <v>11449.5</v>
      </c>
      <c r="AM30" s="89">
        <f t="shared" si="33"/>
        <v>11578.5</v>
      </c>
      <c r="AN30" s="89"/>
      <c r="AO30" s="83">
        <f t="shared" ref="AO30" si="34">SUM(D30:O30)</f>
        <v>96242.072368835419</v>
      </c>
      <c r="AP30" s="83">
        <f t="shared" ref="AP30" si="35">SUM(P30:AA30)</f>
        <v>114297</v>
      </c>
      <c r="AQ30" s="83">
        <f t="shared" ref="AQ30" si="36">SUM(AB30:AM30)</f>
        <v>130716</v>
      </c>
    </row>
    <row r="31" spans="1:43" outlineLevel="1">
      <c r="A31" s="183" t="s">
        <v>247</v>
      </c>
      <c r="B31" s="122" t="s">
        <v>158</v>
      </c>
      <c r="C31" s="89"/>
      <c r="D31" s="89">
        <f>D$25*D28</f>
        <v>0</v>
      </c>
      <c r="E31" s="89">
        <f t="shared" ref="E31:AM31" si="37">E28*E12</f>
        <v>0</v>
      </c>
      <c r="F31" s="89">
        <f t="shared" si="37"/>
        <v>0</v>
      </c>
      <c r="G31" s="89">
        <f t="shared" si="37"/>
        <v>405.05000000000035</v>
      </c>
      <c r="H31" s="89">
        <f t="shared" si="37"/>
        <v>798.6225000000012</v>
      </c>
      <c r="I31" s="89">
        <f t="shared" si="37"/>
        <v>1181.2202500000019</v>
      </c>
      <c r="J31" s="89">
        <f t="shared" si="37"/>
        <v>1553.417409375</v>
      </c>
      <c r="K31" s="89">
        <f t="shared" si="37"/>
        <v>1915.5099117187519</v>
      </c>
      <c r="L31" s="89">
        <f t="shared" si="37"/>
        <v>2268.2756865234401</v>
      </c>
      <c r="M31" s="89">
        <f t="shared" si="37"/>
        <v>2611.7956904203147</v>
      </c>
      <c r="N31" s="89">
        <f t="shared" si="37"/>
        <v>2946.5858342799056</v>
      </c>
      <c r="O31" s="89">
        <f t="shared" si="37"/>
        <v>3273.2171004128991</v>
      </c>
      <c r="P31" s="89">
        <f t="shared" si="37"/>
        <v>3366.2391847616609</v>
      </c>
      <c r="Q31" s="89">
        <f t="shared" si="37"/>
        <v>3460.5121945437004</v>
      </c>
      <c r="R31" s="89">
        <f t="shared" si="37"/>
        <v>3555.8567398396162</v>
      </c>
      <c r="S31" s="89">
        <f t="shared" si="37"/>
        <v>3652.4754204077285</v>
      </c>
      <c r="T31" s="89">
        <f t="shared" si="37"/>
        <v>3750.1821307728937</v>
      </c>
      <c r="U31" s="89">
        <f t="shared" si="37"/>
        <v>3848.7784257344988</v>
      </c>
      <c r="V31" s="89">
        <f t="shared" si="37"/>
        <v>3948.6726761307796</v>
      </c>
      <c r="W31" s="89">
        <f t="shared" si="37"/>
        <v>4049.6691043775754</v>
      </c>
      <c r="X31" s="89">
        <f t="shared" si="37"/>
        <v>4151.9842212328176</v>
      </c>
      <c r="Y31" s="89">
        <f t="shared" si="37"/>
        <v>4255.4158825715804</v>
      </c>
      <c r="Z31" s="89">
        <f t="shared" si="37"/>
        <v>4360.1859326520689</v>
      </c>
      <c r="AA31" s="89">
        <f t="shared" si="37"/>
        <v>4466.3066748294077</v>
      </c>
      <c r="AB31" s="89">
        <f t="shared" si="37"/>
        <v>4573.7900979097849</v>
      </c>
      <c r="AC31" s="89">
        <f t="shared" si="37"/>
        <v>4682.4216453253712</v>
      </c>
      <c r="AD31" s="89">
        <f t="shared" si="37"/>
        <v>4792.4334558773471</v>
      </c>
      <c r="AE31" s="89">
        <f t="shared" si="37"/>
        <v>4903.8366919172922</v>
      </c>
      <c r="AF31" s="89">
        <f t="shared" si="37"/>
        <v>5016.876590990727</v>
      </c>
      <c r="AG31" s="89">
        <f t="shared" si="37"/>
        <v>5130.8606325107212</v>
      </c>
      <c r="AH31" s="89">
        <f t="shared" si="37"/>
        <v>5246.5022209662093</v>
      </c>
      <c r="AI31" s="89">
        <f t="shared" si="37"/>
        <v>5363.3347562247009</v>
      </c>
      <c r="AJ31" s="89">
        <f t="shared" si="37"/>
        <v>5481.8499295339616</v>
      </c>
      <c r="AK31" s="89">
        <f t="shared" si="37"/>
        <v>5601.3228022984758</v>
      </c>
      <c r="AL31" s="89">
        <f t="shared" si="37"/>
        <v>5722.7470952802059</v>
      </c>
      <c r="AM31" s="89">
        <f t="shared" si="37"/>
        <v>5845.1372835298371</v>
      </c>
      <c r="AN31" s="89"/>
      <c r="AO31" s="83">
        <f t="shared" si="30"/>
        <v>16953.694382730315</v>
      </c>
      <c r="AP31" s="83">
        <f t="shared" si="31"/>
        <v>46866.278587854329</v>
      </c>
      <c r="AQ31" s="83">
        <f t="shared" si="32"/>
        <v>62361.113202364635</v>
      </c>
    </row>
    <row r="32" spans="1:43" outlineLevel="1">
      <c r="A32" s="147" t="s">
        <v>270</v>
      </c>
      <c r="B32" s="122" t="s">
        <v>249</v>
      </c>
      <c r="C32" s="155"/>
      <c r="D32" s="125">
        <v>48.780487804878049</v>
      </c>
      <c r="E32" s="125">
        <v>48.780487804878049</v>
      </c>
      <c r="F32" s="125">
        <v>48.780487804878049</v>
      </c>
      <c r="G32" s="125">
        <v>48.780487804878049</v>
      </c>
      <c r="H32" s="125">
        <v>48.780487804878049</v>
      </c>
      <c r="I32" s="125">
        <v>48.780487804878049</v>
      </c>
      <c r="J32" s="125">
        <v>48.780487804878049</v>
      </c>
      <c r="K32" s="125">
        <v>48.780487804878049</v>
      </c>
      <c r="L32" s="125">
        <v>48.780487804878049</v>
      </c>
      <c r="M32" s="125">
        <v>48.780487804878049</v>
      </c>
      <c r="N32" s="125">
        <v>48.780487804878049</v>
      </c>
      <c r="O32" s="125">
        <v>48.780487804878049</v>
      </c>
      <c r="P32" s="125">
        <v>48.780487804878049</v>
      </c>
      <c r="Q32" s="125">
        <v>48.780487804878049</v>
      </c>
      <c r="R32" s="125">
        <v>48.780487804878049</v>
      </c>
      <c r="S32" s="125">
        <v>48.780487804878049</v>
      </c>
      <c r="T32" s="125">
        <v>48.780487804878049</v>
      </c>
      <c r="U32" s="125">
        <v>48.780487804878049</v>
      </c>
      <c r="V32" s="125">
        <v>48.780487804878049</v>
      </c>
      <c r="W32" s="125">
        <v>48.780487804878049</v>
      </c>
      <c r="X32" s="125">
        <v>48.780487804878049</v>
      </c>
      <c r="Y32" s="125">
        <v>48.780487804878049</v>
      </c>
      <c r="Z32" s="125">
        <v>48.780487804878049</v>
      </c>
      <c r="AA32" s="125">
        <v>48.780487804878049</v>
      </c>
      <c r="AB32" s="125">
        <v>48.780487804878049</v>
      </c>
      <c r="AC32" s="125">
        <v>48.780487804878049</v>
      </c>
      <c r="AD32" s="125">
        <v>48.780487804878049</v>
      </c>
      <c r="AE32" s="125">
        <v>48.780487804878049</v>
      </c>
      <c r="AF32" s="125">
        <v>48.780487804878049</v>
      </c>
      <c r="AG32" s="125">
        <v>48.780487804878049</v>
      </c>
      <c r="AH32" s="125">
        <v>48.780487804878049</v>
      </c>
      <c r="AI32" s="125">
        <v>48.780487804878049</v>
      </c>
      <c r="AJ32" s="125">
        <v>48.780487804878049</v>
      </c>
      <c r="AK32" s="125">
        <v>48.780487804878049</v>
      </c>
      <c r="AL32" s="125">
        <v>48.780487804878049</v>
      </c>
      <c r="AM32" s="125">
        <v>48.780487804878049</v>
      </c>
      <c r="AN32" s="89"/>
      <c r="AO32" s="89"/>
      <c r="AP32" s="89"/>
      <c r="AQ32" s="89"/>
    </row>
    <row r="33" spans="1:43" outlineLevel="1">
      <c r="A33" s="147" t="s">
        <v>271</v>
      </c>
      <c r="B33" s="122" t="s">
        <v>254</v>
      </c>
      <c r="C33" s="89"/>
      <c r="D33" s="211">
        <f>D32*D25/1000</f>
        <v>396.39730427662658</v>
      </c>
      <c r="E33" s="211">
        <f t="shared" ref="E33:AM33" si="38">E32*E25/1000</f>
        <v>401.53681425962083</v>
      </c>
      <c r="F33" s="211">
        <f t="shared" si="38"/>
        <v>407.07942306481078</v>
      </c>
      <c r="G33" s="211">
        <f t="shared" si="38"/>
        <v>413.27706745606855</v>
      </c>
      <c r="H33" s="211">
        <f t="shared" si="38"/>
        <v>420.35649052087933</v>
      </c>
      <c r="I33" s="211">
        <f t="shared" si="38"/>
        <v>428.74598475782585</v>
      </c>
      <c r="J33" s="211">
        <f t="shared" si="38"/>
        <v>439.12577942936326</v>
      </c>
      <c r="K33" s="211">
        <f t="shared" si="38"/>
        <v>452.37765320904452</v>
      </c>
      <c r="L33" s="211">
        <f t="shared" si="38"/>
        <v>470.01322668010329</v>
      </c>
      <c r="M33" s="211">
        <f t="shared" si="38"/>
        <v>494.09838130629214</v>
      </c>
      <c r="N33" s="211">
        <f t="shared" si="38"/>
        <v>527.88310134156325</v>
      </c>
      <c r="O33" s="211">
        <f t="shared" si="38"/>
        <v>576.20457265226423</v>
      </c>
      <c r="P33" s="211">
        <f t="shared" si="38"/>
        <v>600.69282610064886</v>
      </c>
      <c r="Q33" s="211">
        <f t="shared" si="38"/>
        <v>628.20432071550044</v>
      </c>
      <c r="R33" s="211">
        <f t="shared" si="38"/>
        <v>659.11696164262776</v>
      </c>
      <c r="S33" s="211">
        <f t="shared" si="38"/>
        <v>693.98500976254968</v>
      </c>
      <c r="T33" s="211">
        <f t="shared" si="38"/>
        <v>733.33753227939792</v>
      </c>
      <c r="U33" s="211">
        <f t="shared" si="38"/>
        <v>777.85475845562758</v>
      </c>
      <c r="V33" s="211">
        <f t="shared" si="38"/>
        <v>828.31769225924302</v>
      </c>
      <c r="W33" s="211">
        <f t="shared" si="38"/>
        <v>885.60811236379675</v>
      </c>
      <c r="X33" s="211">
        <f t="shared" si="38"/>
        <v>950.75895950116524</v>
      </c>
      <c r="Y33" s="211">
        <f t="shared" si="38"/>
        <v>1024.9039491087738</v>
      </c>
      <c r="Z33" s="211">
        <f t="shared" si="38"/>
        <v>1109.4287333879199</v>
      </c>
      <c r="AA33" s="211">
        <f t="shared" si="38"/>
        <v>1205.870126598224</v>
      </c>
      <c r="AB33" s="211">
        <f t="shared" si="38"/>
        <v>1246.4067519052717</v>
      </c>
      <c r="AC33" s="211">
        <f t="shared" si="38"/>
        <v>1288.7321282358128</v>
      </c>
      <c r="AD33" s="211">
        <f t="shared" si="38"/>
        <v>1332.947030295396</v>
      </c>
      <c r="AE33" s="211">
        <f t="shared" si="38"/>
        <v>1379.15223278957</v>
      </c>
      <c r="AF33" s="211">
        <f t="shared" si="38"/>
        <v>1427.4737041002709</v>
      </c>
      <c r="AG33" s="211">
        <f t="shared" si="38"/>
        <v>1477.9366379038861</v>
      </c>
      <c r="AH33" s="211">
        <f t="shared" si="38"/>
        <v>1530.7173899351264</v>
      </c>
      <c r="AI33" s="211">
        <f t="shared" si="38"/>
        <v>1585.8915412231529</v>
      </c>
      <c r="AJ33" s="211">
        <f t="shared" si="38"/>
        <v>1643.6102538262894</v>
      </c>
      <c r="AK33" s="211">
        <f t="shared" si="38"/>
        <v>1703.9239150973108</v>
      </c>
      <c r="AL33" s="211">
        <f t="shared" si="38"/>
        <v>1767.059268123701</v>
      </c>
      <c r="AM33" s="211">
        <f t="shared" si="38"/>
        <v>1833.0667002582352</v>
      </c>
      <c r="AN33" s="89"/>
      <c r="AO33" s="83">
        <f t="shared" ref="AO33" si="39">SUM(D33:O33)</f>
        <v>5427.0957989544622</v>
      </c>
      <c r="AP33" s="83">
        <f t="shared" ref="AP33:AP38" si="40">SUM(P33:AA33)</f>
        <v>10098.078982175475</v>
      </c>
      <c r="AQ33" s="83">
        <f t="shared" ref="AQ33:AQ38" si="41">SUM(AB33:AM33)</f>
        <v>18216.917553694024</v>
      </c>
    </row>
    <row r="34" spans="1:43" outlineLevel="1">
      <c r="A34" s="147" t="s">
        <v>177</v>
      </c>
      <c r="B34" s="122" t="s">
        <v>254</v>
      </c>
      <c r="C34" s="89"/>
      <c r="D34" s="89">
        <f>D36+D37</f>
        <v>-251.8577911944102</v>
      </c>
      <c r="E34" s="89">
        <f t="shared" ref="E34:AM34" si="42">E36+E37</f>
        <v>-255.12326656009341</v>
      </c>
      <c r="F34" s="89">
        <f t="shared" si="42"/>
        <v>-324.52720935795116</v>
      </c>
      <c r="G34" s="89">
        <f t="shared" si="42"/>
        <v>-322.55165560319358</v>
      </c>
      <c r="H34" s="89">
        <f t="shared" si="42"/>
        <v>-321.39385132027172</v>
      </c>
      <c r="I34" s="89">
        <f t="shared" si="42"/>
        <v>-321.33258330267694</v>
      </c>
      <c r="J34" s="89">
        <f t="shared" si="42"/>
        <v>-322.8111228558721</v>
      </c>
      <c r="K34" s="89">
        <f t="shared" si="42"/>
        <v>-326.38645961600349</v>
      </c>
      <c r="L34" s="89">
        <f t="shared" si="42"/>
        <v>-333.02390667263302</v>
      </c>
      <c r="M34" s="89">
        <f t="shared" si="42"/>
        <v>-344.01080287541032</v>
      </c>
      <c r="N34" s="89">
        <f t="shared" si="42"/>
        <v>-361.36370274626432</v>
      </c>
      <c r="O34" s="89">
        <f t="shared" si="42"/>
        <v>-388.04490366456707</v>
      </c>
      <c r="P34" s="89">
        <f t="shared" si="42"/>
        <v>-403.26935432261882</v>
      </c>
      <c r="Q34" s="89">
        <f t="shared" si="42"/>
        <v>-420.42698742906487</v>
      </c>
      <c r="R34" s="89">
        <f t="shared" si="42"/>
        <v>-439.75259628318986</v>
      </c>
      <c r="S34" s="89">
        <f t="shared" si="42"/>
        <v>-461.59553676083988</v>
      </c>
      <c r="T34" s="89">
        <f t="shared" si="42"/>
        <v>-486.28436216296222</v>
      </c>
      <c r="U34" s="89">
        <f t="shared" si="42"/>
        <v>-514.24377122761291</v>
      </c>
      <c r="V34" s="89">
        <f t="shared" si="42"/>
        <v>-545.95999421146803</v>
      </c>
      <c r="W34" s="89">
        <f t="shared" si="42"/>
        <v>-581.97992861878549</v>
      </c>
      <c r="X34" s="89">
        <f t="shared" si="42"/>
        <v>-622.94331619456511</v>
      </c>
      <c r="Y34" s="89">
        <f t="shared" si="42"/>
        <v>-669.5485297934581</v>
      </c>
      <c r="Z34" s="89">
        <f t="shared" si="42"/>
        <v>-722.65026099545344</v>
      </c>
      <c r="AA34" s="89">
        <f t="shared" si="42"/>
        <v>-783.19189116864243</v>
      </c>
      <c r="AB34" s="89">
        <f t="shared" si="42"/>
        <v>-807.18916548020229</v>
      </c>
      <c r="AC34" s="89">
        <f t="shared" si="42"/>
        <v>-832.21401752823112</v>
      </c>
      <c r="AD34" s="89">
        <f t="shared" si="42"/>
        <v>-858.32353047530057</v>
      </c>
      <c r="AE34" s="89">
        <f t="shared" si="42"/>
        <v>-885.57422507018987</v>
      </c>
      <c r="AF34" s="89">
        <f t="shared" si="42"/>
        <v>-914.03820698979359</v>
      </c>
      <c r="AG34" s="89">
        <f t="shared" si="42"/>
        <v>-943.72252195693864</v>
      </c>
      <c r="AH34" s="89">
        <f t="shared" si="42"/>
        <v>-974.73049030148036</v>
      </c>
      <c r="AI34" s="89">
        <f t="shared" si="42"/>
        <v>-1007.1004015343275</v>
      </c>
      <c r="AJ34" s="89">
        <f t="shared" si="42"/>
        <v>-1040.9180992912184</v>
      </c>
      <c r="AK34" s="89">
        <f t="shared" si="42"/>
        <v>-1076.2049582786847</v>
      </c>
      <c r="AL34" s="89">
        <f t="shared" si="42"/>
        <v>-1113.0933264918199</v>
      </c>
      <c r="AM34" s="89">
        <f t="shared" si="42"/>
        <v>-1151.6034666271214</v>
      </c>
      <c r="AN34" s="89"/>
      <c r="AO34" s="83">
        <f t="shared" ref="AO34:AO38" si="43">SUM(D34:O34)</f>
        <v>-3872.4272557693475</v>
      </c>
      <c r="AP34" s="83">
        <f t="shared" si="40"/>
        <v>-6651.8465291686616</v>
      </c>
      <c r="AQ34" s="83">
        <f t="shared" si="41"/>
        <v>-11604.712410025306</v>
      </c>
    </row>
    <row r="35" spans="1:43" outlineLevel="1">
      <c r="A35" s="184" t="s">
        <v>270</v>
      </c>
      <c r="B35" s="122" t="s">
        <v>249</v>
      </c>
      <c r="C35" s="155"/>
      <c r="D35" s="125">
        <v>22.560975609756095</v>
      </c>
      <c r="E35" s="125">
        <v>22.560975609756095</v>
      </c>
      <c r="F35" s="125">
        <v>22.560975609756095</v>
      </c>
      <c r="G35" s="125">
        <v>22.560975609756095</v>
      </c>
      <c r="H35" s="125">
        <v>22.560975609756095</v>
      </c>
      <c r="I35" s="125">
        <v>22.560975609756095</v>
      </c>
      <c r="J35" s="125">
        <v>22.560975609756095</v>
      </c>
      <c r="K35" s="125">
        <v>22.560975609756095</v>
      </c>
      <c r="L35" s="125">
        <v>22.560975609756095</v>
      </c>
      <c r="M35" s="125">
        <v>22.560975609756095</v>
      </c>
      <c r="N35" s="125">
        <v>22.560975609756095</v>
      </c>
      <c r="O35" s="125">
        <v>22.560975609756095</v>
      </c>
      <c r="P35" s="125">
        <v>22.560975609756095</v>
      </c>
      <c r="Q35" s="125">
        <v>22.560975609756095</v>
      </c>
      <c r="R35" s="125">
        <v>22.560975609756095</v>
      </c>
      <c r="S35" s="125">
        <v>22.560975609756095</v>
      </c>
      <c r="T35" s="125">
        <v>22.560975609756095</v>
      </c>
      <c r="U35" s="125">
        <v>22.560975609756095</v>
      </c>
      <c r="V35" s="125">
        <v>22.560975609756095</v>
      </c>
      <c r="W35" s="125">
        <v>22.560975609756095</v>
      </c>
      <c r="X35" s="125">
        <v>22.560975609756095</v>
      </c>
      <c r="Y35" s="125">
        <v>22.560975609756095</v>
      </c>
      <c r="Z35" s="125">
        <v>22.560975609756095</v>
      </c>
      <c r="AA35" s="125">
        <v>22.560975609756095</v>
      </c>
      <c r="AB35" s="125">
        <v>22.560975609756095</v>
      </c>
      <c r="AC35" s="125">
        <v>22.560975609756095</v>
      </c>
      <c r="AD35" s="125">
        <v>22.560975609756095</v>
      </c>
      <c r="AE35" s="125">
        <v>22.560975609756095</v>
      </c>
      <c r="AF35" s="125">
        <v>22.560975609756095</v>
      </c>
      <c r="AG35" s="125">
        <v>22.560975609756095</v>
      </c>
      <c r="AH35" s="125">
        <v>22.560975609756095</v>
      </c>
      <c r="AI35" s="125">
        <v>22.560975609756095</v>
      </c>
      <c r="AJ35" s="125">
        <v>22.560975609756095</v>
      </c>
      <c r="AK35" s="125">
        <v>22.560975609756095</v>
      </c>
      <c r="AL35" s="125">
        <v>22.560975609756095</v>
      </c>
      <c r="AM35" s="125">
        <v>22.560975609756095</v>
      </c>
      <c r="AN35" s="89"/>
      <c r="AO35" s="89"/>
      <c r="AP35" s="89"/>
      <c r="AQ35" s="89"/>
    </row>
    <row r="36" spans="1:43" outlineLevel="1">
      <c r="A36" s="184" t="s">
        <v>396</v>
      </c>
      <c r="B36" s="122" t="s">
        <v>254</v>
      </c>
      <c r="C36" s="89"/>
      <c r="D36" s="89">
        <f>-D25*D35/1000</f>
        <v>-183.33375322793978</v>
      </c>
      <c r="E36" s="89">
        <f t="shared" ref="E36:AM36" si="44">-E25*E35/1000</f>
        <v>-185.71077659507463</v>
      </c>
      <c r="F36" s="89">
        <f t="shared" si="44"/>
        <v>-188.27423316747496</v>
      </c>
      <c r="G36" s="89">
        <f t="shared" si="44"/>
        <v>-191.14064369843166</v>
      </c>
      <c r="H36" s="89">
        <f t="shared" si="44"/>
        <v>-194.41487686590668</v>
      </c>
      <c r="I36" s="89">
        <f t="shared" si="44"/>
        <v>-198.29501795049441</v>
      </c>
      <c r="J36" s="89">
        <f t="shared" si="44"/>
        <v>-203.09567298608047</v>
      </c>
      <c r="K36" s="89">
        <f t="shared" si="44"/>
        <v>-209.22466460918309</v>
      </c>
      <c r="L36" s="89">
        <f t="shared" si="44"/>
        <v>-217.38111733954776</v>
      </c>
      <c r="M36" s="89">
        <f t="shared" si="44"/>
        <v>-228.52050135416007</v>
      </c>
      <c r="N36" s="89">
        <f t="shared" si="44"/>
        <v>-244.14593437047301</v>
      </c>
      <c r="O36" s="89">
        <f t="shared" si="44"/>
        <v>-266.49461485167222</v>
      </c>
      <c r="P36" s="89">
        <f t="shared" si="44"/>
        <v>-277.82043207155004</v>
      </c>
      <c r="Q36" s="89">
        <f t="shared" si="44"/>
        <v>-290.54449833091888</v>
      </c>
      <c r="R36" s="89">
        <f t="shared" si="44"/>
        <v>-304.84159475971529</v>
      </c>
      <c r="S36" s="89">
        <f t="shared" si="44"/>
        <v>-320.9680670151792</v>
      </c>
      <c r="T36" s="89">
        <f t="shared" si="44"/>
        <v>-339.16860867922145</v>
      </c>
      <c r="U36" s="89">
        <f t="shared" si="44"/>
        <v>-359.75782578572779</v>
      </c>
      <c r="V36" s="89">
        <f t="shared" si="44"/>
        <v>-383.09693266989984</v>
      </c>
      <c r="W36" s="89">
        <f t="shared" si="44"/>
        <v>-409.59375196825596</v>
      </c>
      <c r="X36" s="89">
        <f t="shared" si="44"/>
        <v>-439.72601876928888</v>
      </c>
      <c r="Y36" s="89">
        <f t="shared" si="44"/>
        <v>-474.01807646280776</v>
      </c>
      <c r="Z36" s="89">
        <f t="shared" si="44"/>
        <v>-513.11078919191289</v>
      </c>
      <c r="AA36" s="89">
        <f t="shared" si="44"/>
        <v>-557.71493355167854</v>
      </c>
      <c r="AB36" s="89">
        <f t="shared" si="44"/>
        <v>-576.46312275618811</v>
      </c>
      <c r="AC36" s="89">
        <f t="shared" si="44"/>
        <v>-596.03860930906342</v>
      </c>
      <c r="AD36" s="89">
        <f t="shared" si="44"/>
        <v>-616.4880015116205</v>
      </c>
      <c r="AE36" s="89">
        <f t="shared" si="44"/>
        <v>-637.85790766517596</v>
      </c>
      <c r="AF36" s="89">
        <f t="shared" si="44"/>
        <v>-660.20658814637522</v>
      </c>
      <c r="AG36" s="89">
        <f t="shared" si="44"/>
        <v>-683.54569503054722</v>
      </c>
      <c r="AH36" s="89">
        <f t="shared" si="44"/>
        <v>-707.9567928449959</v>
      </c>
      <c r="AI36" s="89">
        <f t="shared" si="44"/>
        <v>-733.47483781570816</v>
      </c>
      <c r="AJ36" s="89">
        <f t="shared" si="44"/>
        <v>-760.1697423946589</v>
      </c>
      <c r="AK36" s="89">
        <f t="shared" si="44"/>
        <v>-788.06481073250609</v>
      </c>
      <c r="AL36" s="89">
        <f t="shared" si="44"/>
        <v>-817.26491150721165</v>
      </c>
      <c r="AM36" s="89">
        <f t="shared" si="44"/>
        <v>-847.79334886943366</v>
      </c>
      <c r="AN36" s="89"/>
      <c r="AO36" s="83">
        <f t="shared" ref="AO36" si="45">SUM(D36:O36)</f>
        <v>-2510.031807016439</v>
      </c>
      <c r="AP36" s="83">
        <f t="shared" ref="AP36" si="46">SUM(P36:AA36)</f>
        <v>-4670.3615292561562</v>
      </c>
      <c r="AQ36" s="83">
        <f t="shared" ref="AQ36" si="47">SUM(AB36:AM36)</f>
        <v>-8425.3243685834841</v>
      </c>
    </row>
    <row r="37" spans="1:43" outlineLevel="1">
      <c r="A37" s="181" t="s">
        <v>488</v>
      </c>
      <c r="B37" s="122" t="s">
        <v>254</v>
      </c>
      <c r="C37" s="89"/>
      <c r="D37" s="89">
        <f>-'OPEX+CAPEX'!I361</f>
        <v>-68.524037966470402</v>
      </c>
      <c r="E37" s="89">
        <f>-'OPEX+CAPEX'!J361</f>
        <v>-69.412489965018779</v>
      </c>
      <c r="F37" s="89">
        <f>-'OPEX+CAPEX'!K361</f>
        <v>-136.25297619047618</v>
      </c>
      <c r="G37" s="89">
        <f>-'OPEX+CAPEX'!L361</f>
        <v>-131.41101190476189</v>
      </c>
      <c r="H37" s="89">
        <f>-'OPEX+CAPEX'!M361</f>
        <v>-126.97897445436506</v>
      </c>
      <c r="I37" s="89">
        <f>-'OPEX+CAPEX'!N361</f>
        <v>-123.03756535218251</v>
      </c>
      <c r="J37" s="89">
        <f>-'OPEX+CAPEX'!O361</f>
        <v>-119.71544986979164</v>
      </c>
      <c r="K37" s="89">
        <f>-'OPEX+CAPEX'!P361</f>
        <v>-117.16179500682041</v>
      </c>
      <c r="L37" s="89">
        <f>-'OPEX+CAPEX'!Q361</f>
        <v>-115.64278933308528</v>
      </c>
      <c r="M37" s="89">
        <f>-'OPEX+CAPEX'!R361</f>
        <v>-115.49030152125025</v>
      </c>
      <c r="N37" s="89">
        <f>-'OPEX+CAPEX'!S361</f>
        <v>-117.21776837579129</v>
      </c>
      <c r="O37" s="89">
        <f>-'OPEX+CAPEX'!T361</f>
        <v>-121.55028881289488</v>
      </c>
      <c r="P37" s="89">
        <f>-'OPEX+CAPEX'!U361</f>
        <v>-125.44892225106877</v>
      </c>
      <c r="Q37" s="89">
        <f>-'OPEX+CAPEX'!V361</f>
        <v>-129.88248909814601</v>
      </c>
      <c r="R37" s="89">
        <f>-'OPEX+CAPEX'!W361</f>
        <v>-134.9110015234746</v>
      </c>
      <c r="S37" s="89">
        <f>-'OPEX+CAPEX'!X361</f>
        <v>-140.6274697456607</v>
      </c>
      <c r="T37" s="89">
        <f>-'OPEX+CAPEX'!Y361</f>
        <v>-147.1157534837408</v>
      </c>
      <c r="U37" s="89">
        <f>-'OPEX+CAPEX'!Z361</f>
        <v>-154.48594544188512</v>
      </c>
      <c r="V37" s="89">
        <f>-'OPEX+CAPEX'!AA361</f>
        <v>-162.86306154156813</v>
      </c>
      <c r="W37" s="89">
        <f>-'OPEX+CAPEX'!AB361</f>
        <v>-172.38617665052956</v>
      </c>
      <c r="X37" s="89">
        <f>-'OPEX+CAPEX'!AC361</f>
        <v>-183.21729742527617</v>
      </c>
      <c r="Y37" s="89">
        <f>-'OPEX+CAPEX'!AD361</f>
        <v>-195.53045333065037</v>
      </c>
      <c r="Z37" s="89">
        <f>-'OPEX+CAPEX'!AE361</f>
        <v>-209.53947180354061</v>
      </c>
      <c r="AA37" s="89">
        <f>-'OPEX+CAPEX'!AF361</f>
        <v>-225.47695761696389</v>
      </c>
      <c r="AB37" s="89">
        <f>-'OPEX+CAPEX'!AG361</f>
        <v>-230.72604272401415</v>
      </c>
      <c r="AC37" s="89">
        <f>-'OPEX+CAPEX'!AH361</f>
        <v>-236.17540821916768</v>
      </c>
      <c r="AD37" s="89">
        <f>-'OPEX+CAPEX'!AI361</f>
        <v>-241.83552896368005</v>
      </c>
      <c r="AE37" s="89">
        <f>-'OPEX+CAPEX'!AJ361</f>
        <v>-247.71631740501391</v>
      </c>
      <c r="AF37" s="89">
        <f>-'OPEX+CAPEX'!AK361</f>
        <v>-253.83161884341834</v>
      </c>
      <c r="AG37" s="89">
        <f>-'OPEX+CAPEX'!AL361</f>
        <v>-260.17682692639141</v>
      </c>
      <c r="AH37" s="89">
        <f>-'OPEX+CAPEX'!AM361</f>
        <v>-266.77369745648451</v>
      </c>
      <c r="AI37" s="89">
        <f>-'OPEX+CAPEX'!AN361</f>
        <v>-273.62556371861933</v>
      </c>
      <c r="AJ37" s="89">
        <f>-'OPEX+CAPEX'!AO361</f>
        <v>-280.74835689655936</v>
      </c>
      <c r="AK37" s="89">
        <f>-'OPEX+CAPEX'!AP361</f>
        <v>-288.14014754617858</v>
      </c>
      <c r="AL37" s="89">
        <f>-'OPEX+CAPEX'!AQ361</f>
        <v>-295.82841498460829</v>
      </c>
      <c r="AM37" s="89">
        <f>-'OPEX+CAPEX'!AR361</f>
        <v>-303.81011775768775</v>
      </c>
      <c r="AN37" s="89"/>
      <c r="AO37" s="83">
        <f t="shared" si="43"/>
        <v>-1362.3954487529086</v>
      </c>
      <c r="AP37" s="83">
        <f t="shared" si="40"/>
        <v>-1981.4849999125049</v>
      </c>
      <c r="AQ37" s="83">
        <f t="shared" si="41"/>
        <v>-3179.3880414418231</v>
      </c>
    </row>
    <row r="38" spans="1:43" outlineLevel="1">
      <c r="A38" s="147" t="s">
        <v>178</v>
      </c>
      <c r="B38" s="122" t="s">
        <v>254</v>
      </c>
      <c r="C38" s="89"/>
      <c r="D38" s="89">
        <f>D33+D34</f>
        <v>144.53951308221639</v>
      </c>
      <c r="E38" s="89">
        <f t="shared" ref="E38:AM38" si="48">E33+E34</f>
        <v>146.41354769952741</v>
      </c>
      <c r="F38" s="89">
        <f t="shared" si="48"/>
        <v>82.552213706859618</v>
      </c>
      <c r="G38" s="89">
        <f t="shared" si="48"/>
        <v>90.72541185287497</v>
      </c>
      <c r="H38" s="89">
        <f t="shared" si="48"/>
        <v>98.962639200607612</v>
      </c>
      <c r="I38" s="89">
        <f t="shared" si="48"/>
        <v>107.41340145514891</v>
      </c>
      <c r="J38" s="89">
        <f t="shared" si="48"/>
        <v>116.31465657349116</v>
      </c>
      <c r="K38" s="89">
        <f t="shared" si="48"/>
        <v>125.99119359304103</v>
      </c>
      <c r="L38" s="89">
        <f t="shared" si="48"/>
        <v>136.98932000747027</v>
      </c>
      <c r="M38" s="89">
        <f t="shared" si="48"/>
        <v>150.08757843088182</v>
      </c>
      <c r="N38" s="89">
        <f t="shared" si="48"/>
        <v>166.51939859529892</v>
      </c>
      <c r="O38" s="89">
        <f t="shared" si="48"/>
        <v>188.15966898769716</v>
      </c>
      <c r="P38" s="89">
        <f t="shared" si="48"/>
        <v>197.42347177803003</v>
      </c>
      <c r="Q38" s="89">
        <f t="shared" si="48"/>
        <v>207.77733328643558</v>
      </c>
      <c r="R38" s="89">
        <f t="shared" si="48"/>
        <v>219.3643653594379</v>
      </c>
      <c r="S38" s="89">
        <f t="shared" si="48"/>
        <v>232.3894730017098</v>
      </c>
      <c r="T38" s="89">
        <f t="shared" si="48"/>
        <v>247.05317011643569</v>
      </c>
      <c r="U38" s="89">
        <f t="shared" si="48"/>
        <v>263.61098722801466</v>
      </c>
      <c r="V38" s="89">
        <f t="shared" si="48"/>
        <v>282.35769804777499</v>
      </c>
      <c r="W38" s="89">
        <f t="shared" si="48"/>
        <v>303.62818374501126</v>
      </c>
      <c r="X38" s="89">
        <f t="shared" si="48"/>
        <v>327.81564330660012</v>
      </c>
      <c r="Y38" s="89">
        <f t="shared" si="48"/>
        <v>355.35541931531566</v>
      </c>
      <c r="Z38" s="89">
        <f t="shared" si="48"/>
        <v>386.77847239246648</v>
      </c>
      <c r="AA38" s="89">
        <f t="shared" si="48"/>
        <v>422.6782354295816</v>
      </c>
      <c r="AB38" s="89">
        <f t="shared" si="48"/>
        <v>439.21758642506938</v>
      </c>
      <c r="AC38" s="89">
        <f t="shared" si="48"/>
        <v>456.51811070758163</v>
      </c>
      <c r="AD38" s="89">
        <f t="shared" si="48"/>
        <v>474.62349982009539</v>
      </c>
      <c r="AE38" s="89">
        <f t="shared" si="48"/>
        <v>493.57800771938014</v>
      </c>
      <c r="AF38" s="89">
        <f t="shared" si="48"/>
        <v>513.43549711047729</v>
      </c>
      <c r="AG38" s="89">
        <f t="shared" si="48"/>
        <v>534.21411594694746</v>
      </c>
      <c r="AH38" s="89">
        <f t="shared" si="48"/>
        <v>555.98689963364609</v>
      </c>
      <c r="AI38" s="89">
        <f t="shared" si="48"/>
        <v>578.79113968882541</v>
      </c>
      <c r="AJ38" s="89">
        <f t="shared" si="48"/>
        <v>602.69215453507104</v>
      </c>
      <c r="AK38" s="89">
        <f t="shared" si="48"/>
        <v>627.71895681862611</v>
      </c>
      <c r="AL38" s="89">
        <f t="shared" si="48"/>
        <v>653.96594163188115</v>
      </c>
      <c r="AM38" s="89">
        <f t="shared" si="48"/>
        <v>681.46323363111378</v>
      </c>
      <c r="AN38" s="89"/>
      <c r="AO38" s="83">
        <f t="shared" si="43"/>
        <v>1554.6685431851156</v>
      </c>
      <c r="AP38" s="83">
        <f t="shared" si="40"/>
        <v>3446.2324530068136</v>
      </c>
      <c r="AQ38" s="83">
        <f t="shared" si="41"/>
        <v>6612.2051436687143</v>
      </c>
    </row>
    <row r="39" spans="1:43" outlineLevel="1">
      <c r="A39" s="78"/>
    </row>
    <row r="40" spans="1:43" s="59" customFormat="1" outlineLevel="1">
      <c r="A40" s="93" t="s">
        <v>102</v>
      </c>
      <c r="B40" s="82"/>
      <c r="C40" s="81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</row>
    <row r="41" spans="1:43" outlineLevel="1">
      <c r="A41" s="147" t="s">
        <v>268</v>
      </c>
      <c r="B41" s="122" t="s">
        <v>158</v>
      </c>
      <c r="C41" s="190"/>
      <c r="D41" s="144">
        <v>4.4718775587327578E-2</v>
      </c>
      <c r="E41" s="144">
        <v>4.4718775587327578E-2</v>
      </c>
      <c r="F41" s="144">
        <v>4.4718775587327578E-2</v>
      </c>
      <c r="G41" s="144">
        <v>4.4718775587327578E-2</v>
      </c>
      <c r="H41" s="144">
        <v>4.4718775587327578E-2</v>
      </c>
      <c r="I41" s="144">
        <v>4.4718775587327578E-2</v>
      </c>
      <c r="J41" s="144">
        <v>4.4718775587327578E-2</v>
      </c>
      <c r="K41" s="144">
        <v>4.4718775587327578E-2</v>
      </c>
      <c r="L41" s="144">
        <v>4.4718775587327578E-2</v>
      </c>
      <c r="M41" s="144">
        <v>4.4718775587327578E-2</v>
      </c>
      <c r="N41" s="144">
        <v>4.4718775587327578E-2</v>
      </c>
      <c r="O41" s="144">
        <v>4.4718775587327578E-2</v>
      </c>
      <c r="P41" s="144">
        <v>4.4718775587327578E-2</v>
      </c>
      <c r="Q41" s="144">
        <v>4.4718775587327578E-2</v>
      </c>
      <c r="R41" s="144">
        <v>4.4718775587327578E-2</v>
      </c>
      <c r="S41" s="144">
        <v>4.4718775587327578E-2</v>
      </c>
      <c r="T41" s="144">
        <v>4.4718775587327578E-2</v>
      </c>
      <c r="U41" s="144">
        <v>4.4718775587327578E-2</v>
      </c>
      <c r="V41" s="144">
        <v>4.4718775587327578E-2</v>
      </c>
      <c r="W41" s="144">
        <v>4.4718775587327578E-2</v>
      </c>
      <c r="X41" s="144">
        <v>4.4718775587327578E-2</v>
      </c>
      <c r="Y41" s="144">
        <v>4.4718775587327578E-2</v>
      </c>
      <c r="Z41" s="144">
        <v>4.4718775587327578E-2</v>
      </c>
      <c r="AA41" s="144">
        <v>4.4718775587327578E-2</v>
      </c>
      <c r="AB41" s="144">
        <v>4.4718775587327578E-2</v>
      </c>
      <c r="AC41" s="144">
        <v>4.4718775587327578E-2</v>
      </c>
      <c r="AD41" s="144">
        <v>4.4718775587327578E-2</v>
      </c>
      <c r="AE41" s="144">
        <v>4.4718775587327578E-2</v>
      </c>
      <c r="AF41" s="144">
        <v>4.4718775587327578E-2</v>
      </c>
      <c r="AG41" s="144">
        <v>4.4718775587327578E-2</v>
      </c>
      <c r="AH41" s="144">
        <v>4.4718775587327578E-2</v>
      </c>
      <c r="AI41" s="144">
        <v>4.4718775587327578E-2</v>
      </c>
      <c r="AJ41" s="144">
        <v>4.4718775587327578E-2</v>
      </c>
      <c r="AK41" s="144">
        <v>4.4718775587327578E-2</v>
      </c>
      <c r="AL41" s="144">
        <v>4.4718775587327578E-2</v>
      </c>
      <c r="AM41" s="144">
        <v>4.4718775587327578E-2</v>
      </c>
      <c r="AN41" s="89"/>
      <c r="AO41" s="89">
        <f>РБ.2!AO424</f>
        <v>-8.6037874999999986E-2</v>
      </c>
      <c r="AP41" s="89">
        <f>РБ.2!AP424</f>
        <v>-0.11437499999999998</v>
      </c>
      <c r="AQ41" s="89">
        <f>РБ.2!AQ424</f>
        <v>-0.15125000000000002</v>
      </c>
    </row>
    <row r="42" spans="1:43" outlineLevel="1">
      <c r="A42" s="147" t="s">
        <v>269</v>
      </c>
      <c r="B42" s="122" t="s">
        <v>158</v>
      </c>
      <c r="C42" s="89"/>
      <c r="D42" s="89">
        <f t="shared" ref="D42:AM42" si="49">D41*D11</f>
        <v>703.60521509101216</v>
      </c>
      <c r="E42" s="89">
        <f t="shared" si="49"/>
        <v>712.72784531082698</v>
      </c>
      <c r="F42" s="89">
        <f t="shared" si="49"/>
        <v>722.56597594003904</v>
      </c>
      <c r="G42" s="89">
        <f t="shared" si="49"/>
        <v>733.56679473452164</v>
      </c>
      <c r="H42" s="89">
        <f t="shared" si="49"/>
        <v>746.13277067456067</v>
      </c>
      <c r="I42" s="89">
        <f t="shared" si="49"/>
        <v>761.02412294514068</v>
      </c>
      <c r="J42" s="89">
        <f t="shared" si="49"/>
        <v>779.44825848711969</v>
      </c>
      <c r="K42" s="89">
        <f t="shared" si="49"/>
        <v>802.97033444605404</v>
      </c>
      <c r="L42" s="89">
        <f t="shared" si="49"/>
        <v>834.27347735718331</v>
      </c>
      <c r="M42" s="89">
        <f t="shared" si="49"/>
        <v>877.02462681866848</v>
      </c>
      <c r="N42" s="89">
        <f t="shared" si="49"/>
        <v>936.99250488127473</v>
      </c>
      <c r="O42" s="89">
        <f t="shared" si="49"/>
        <v>1022.763116457769</v>
      </c>
      <c r="P42" s="89">
        <f t="shared" si="49"/>
        <v>1066.2297663286515</v>
      </c>
      <c r="Q42" s="89">
        <f t="shared" si="49"/>
        <v>1115.0626692700132</v>
      </c>
      <c r="R42" s="89">
        <f t="shared" si="49"/>
        <v>1169.9326069156641</v>
      </c>
      <c r="S42" s="89">
        <f t="shared" si="49"/>
        <v>1231.8233923285254</v>
      </c>
      <c r="T42" s="89">
        <f t="shared" si="49"/>
        <v>1301.6741197959311</v>
      </c>
      <c r="U42" s="89">
        <f t="shared" si="49"/>
        <v>1380.6921962587389</v>
      </c>
      <c r="V42" s="89">
        <f t="shared" si="49"/>
        <v>1470.2639037601562</v>
      </c>
      <c r="W42" s="89">
        <f t="shared" si="49"/>
        <v>1571.954399445739</v>
      </c>
      <c r="X42" s="89">
        <f t="shared" si="49"/>
        <v>1687.5971531145681</v>
      </c>
      <c r="Y42" s="89">
        <f t="shared" si="49"/>
        <v>1819.2045096680731</v>
      </c>
      <c r="Z42" s="89">
        <f t="shared" si="49"/>
        <v>1969.2360017635572</v>
      </c>
      <c r="AA42" s="89">
        <f t="shared" si="49"/>
        <v>2140.4194747118472</v>
      </c>
      <c r="AB42" s="89">
        <f t="shared" si="49"/>
        <v>2212.3719846318572</v>
      </c>
      <c r="AC42" s="89">
        <f t="shared" si="49"/>
        <v>2287.4995276185678</v>
      </c>
      <c r="AD42" s="89">
        <f t="shared" si="49"/>
        <v>2365.9809787743275</v>
      </c>
      <c r="AE42" s="89">
        <f t="shared" si="49"/>
        <v>2447.9952132014864</v>
      </c>
      <c r="AF42" s="89">
        <f t="shared" si="49"/>
        <v>2533.7658247779805</v>
      </c>
      <c r="AG42" s="89">
        <f t="shared" si="49"/>
        <v>2623.3375322793977</v>
      </c>
      <c r="AH42" s="89">
        <f t="shared" si="49"/>
        <v>2717.0233671348492</v>
      </c>
      <c r="AI42" s="89">
        <f t="shared" si="49"/>
        <v>2814.9574856710965</v>
      </c>
      <c r="AJ42" s="89">
        <f t="shared" si="49"/>
        <v>2917.408200541664</v>
      </c>
      <c r="AK42" s="89">
        <f t="shared" si="49"/>
        <v>3024.464949297726</v>
      </c>
      <c r="AL42" s="89">
        <f t="shared" si="49"/>
        <v>3136.5302009195689</v>
      </c>
      <c r="AM42" s="89">
        <f t="shared" si="49"/>
        <v>3253.6933929583674</v>
      </c>
      <c r="AN42" s="89"/>
      <c r="AO42" s="83">
        <f t="shared" ref="AO42" si="50">SUM(D42:O42)</f>
        <v>9633.0950431441706</v>
      </c>
      <c r="AP42" s="83">
        <f t="shared" ref="AP42" si="51">SUM(P42:AA42)</f>
        <v>17924.090193361462</v>
      </c>
      <c r="AQ42" s="83">
        <f t="shared" ref="AQ42" si="52">SUM(AB42:AM42)</f>
        <v>32335.028657806892</v>
      </c>
    </row>
    <row r="43" spans="1:43" outlineLevel="1">
      <c r="A43" s="183" t="s">
        <v>153</v>
      </c>
      <c r="B43" s="122" t="s">
        <v>168</v>
      </c>
      <c r="C43" s="190"/>
      <c r="D43" s="133">
        <v>0.85915492957746475</v>
      </c>
      <c r="E43" s="133">
        <v>0.85915492957746475</v>
      </c>
      <c r="F43" s="133">
        <v>0.85915492957746475</v>
      </c>
      <c r="G43" s="133">
        <v>0.85915492957746475</v>
      </c>
      <c r="H43" s="133">
        <v>0.85915492957746475</v>
      </c>
      <c r="I43" s="133">
        <f>H43*(1-1%)</f>
        <v>0.8505633802816901</v>
      </c>
      <c r="J43" s="133">
        <f t="shared" ref="J43:AB43" si="53">I43*(1-1%)</f>
        <v>0.84205774647887321</v>
      </c>
      <c r="K43" s="133">
        <f t="shared" si="53"/>
        <v>0.83363716901408447</v>
      </c>
      <c r="L43" s="133">
        <f t="shared" si="53"/>
        <v>0.82530079732394357</v>
      </c>
      <c r="M43" s="133">
        <f t="shared" si="53"/>
        <v>0.8170477893507041</v>
      </c>
      <c r="N43" s="133">
        <f t="shared" si="53"/>
        <v>0.8088773114571971</v>
      </c>
      <c r="O43" s="133">
        <f t="shared" si="53"/>
        <v>0.80078853834262509</v>
      </c>
      <c r="P43" s="133">
        <f t="shared" si="53"/>
        <v>0.79278065295919886</v>
      </c>
      <c r="Q43" s="133">
        <f t="shared" si="53"/>
        <v>0.78485284642960684</v>
      </c>
      <c r="R43" s="133">
        <f t="shared" si="53"/>
        <v>0.77700431796531078</v>
      </c>
      <c r="S43" s="133">
        <f t="shared" si="53"/>
        <v>0.76923427478565765</v>
      </c>
      <c r="T43" s="133">
        <f t="shared" si="53"/>
        <v>0.76154193203780107</v>
      </c>
      <c r="U43" s="133">
        <f t="shared" si="53"/>
        <v>0.75392651271742306</v>
      </c>
      <c r="V43" s="133">
        <f t="shared" si="53"/>
        <v>0.74638724759024877</v>
      </c>
      <c r="W43" s="133">
        <f t="shared" si="53"/>
        <v>0.73892337511434625</v>
      </c>
      <c r="X43" s="133">
        <f t="shared" si="53"/>
        <v>0.73153414136320283</v>
      </c>
      <c r="Y43" s="133">
        <f t="shared" si="53"/>
        <v>0.72421879994957084</v>
      </c>
      <c r="Z43" s="133">
        <f t="shared" si="53"/>
        <v>0.71697661195007512</v>
      </c>
      <c r="AA43" s="133">
        <f t="shared" si="53"/>
        <v>0.70980684583057441</v>
      </c>
      <c r="AB43" s="133">
        <f t="shared" si="53"/>
        <v>0.70270877737226867</v>
      </c>
      <c r="AC43" s="133">
        <f>AB43</f>
        <v>0.70270877737226867</v>
      </c>
      <c r="AD43" s="133">
        <f t="shared" ref="AD43:AM43" si="54">AC43</f>
        <v>0.70270877737226867</v>
      </c>
      <c r="AE43" s="133">
        <f t="shared" si="54"/>
        <v>0.70270877737226867</v>
      </c>
      <c r="AF43" s="133">
        <f t="shared" si="54"/>
        <v>0.70270877737226867</v>
      </c>
      <c r="AG43" s="133">
        <f t="shared" si="54"/>
        <v>0.70270877737226867</v>
      </c>
      <c r="AH43" s="133">
        <f t="shared" si="54"/>
        <v>0.70270877737226867</v>
      </c>
      <c r="AI43" s="133">
        <f t="shared" si="54"/>
        <v>0.70270877737226867</v>
      </c>
      <c r="AJ43" s="133">
        <f t="shared" si="54"/>
        <v>0.70270877737226867</v>
      </c>
      <c r="AK43" s="133">
        <f t="shared" si="54"/>
        <v>0.70270877737226867</v>
      </c>
      <c r="AL43" s="133">
        <f t="shared" si="54"/>
        <v>0.70270877737226867</v>
      </c>
      <c r="AM43" s="133">
        <f t="shared" si="54"/>
        <v>0.70270877737226867</v>
      </c>
      <c r="AN43" s="89"/>
      <c r="AO43" s="89"/>
      <c r="AP43" s="89"/>
      <c r="AQ43" s="89"/>
    </row>
    <row r="44" spans="1:43" outlineLevel="1">
      <c r="A44" s="183" t="s">
        <v>397</v>
      </c>
      <c r="B44" s="122" t="s">
        <v>168</v>
      </c>
      <c r="C44" s="190"/>
      <c r="D44" s="133">
        <v>0.14084507042253522</v>
      </c>
      <c r="E44" s="133">
        <v>0.14084507042253522</v>
      </c>
      <c r="F44" s="133">
        <v>0.14084507042253522</v>
      </c>
      <c r="G44" s="133">
        <v>0.14084507042253522</v>
      </c>
      <c r="H44" s="133">
        <v>0.14084507042253522</v>
      </c>
      <c r="I44" s="133">
        <v>0.14084507042253522</v>
      </c>
      <c r="J44" s="133">
        <v>0.14084507042253522</v>
      </c>
      <c r="K44" s="133">
        <v>0.14084507042253522</v>
      </c>
      <c r="L44" s="133">
        <v>0.14084507042253522</v>
      </c>
      <c r="M44" s="133">
        <v>0.14084507042253522</v>
      </c>
      <c r="N44" s="133">
        <v>0.14084507042253522</v>
      </c>
      <c r="O44" s="133">
        <v>0.14084507042253522</v>
      </c>
      <c r="P44" s="133">
        <v>0.14084507042253522</v>
      </c>
      <c r="Q44" s="133">
        <v>0.14084507042253522</v>
      </c>
      <c r="R44" s="133">
        <v>0.14084507042253522</v>
      </c>
      <c r="S44" s="133">
        <v>0.14084507042253522</v>
      </c>
      <c r="T44" s="133">
        <v>0.14084507042253522</v>
      </c>
      <c r="U44" s="133">
        <v>0.14084507042253522</v>
      </c>
      <c r="V44" s="133">
        <v>0.14084507042253522</v>
      </c>
      <c r="W44" s="133">
        <v>0.14084507042253522</v>
      </c>
      <c r="X44" s="133">
        <v>0.14084507042253522</v>
      </c>
      <c r="Y44" s="133">
        <v>0.14084507042253522</v>
      </c>
      <c r="Z44" s="133">
        <v>0.14084507042253522</v>
      </c>
      <c r="AA44" s="133">
        <v>0.14084507042253522</v>
      </c>
      <c r="AB44" s="133">
        <v>0.14084507042253522</v>
      </c>
      <c r="AC44" s="133">
        <v>0.14084507042253522</v>
      </c>
      <c r="AD44" s="133">
        <v>0.14084507042253522</v>
      </c>
      <c r="AE44" s="133">
        <v>0.14084507042253522</v>
      </c>
      <c r="AF44" s="133">
        <v>0.14084507042253522</v>
      </c>
      <c r="AG44" s="133">
        <v>0.14084507042253522</v>
      </c>
      <c r="AH44" s="133">
        <v>0.14084507042253522</v>
      </c>
      <c r="AI44" s="133">
        <v>0.14084507042253522</v>
      </c>
      <c r="AJ44" s="133">
        <v>0.14084507042253522</v>
      </c>
      <c r="AK44" s="133">
        <v>0.14084507042253522</v>
      </c>
      <c r="AL44" s="133">
        <v>0.14084507042253522</v>
      </c>
      <c r="AM44" s="133">
        <v>0.14084507042253522</v>
      </c>
      <c r="AN44" s="89"/>
      <c r="AO44" s="89"/>
      <c r="AP44" s="89"/>
      <c r="AQ44" s="89"/>
    </row>
    <row r="45" spans="1:43" outlineLevel="1">
      <c r="A45" s="183" t="s">
        <v>247</v>
      </c>
      <c r="B45" s="122" t="s">
        <v>168</v>
      </c>
      <c r="C45" s="190"/>
      <c r="D45" s="192">
        <f>1-D43-D44</f>
        <v>0</v>
      </c>
      <c r="E45" s="192">
        <f t="shared" ref="E45:AM45" si="55">1-E43-E44</f>
        <v>0</v>
      </c>
      <c r="F45" s="192">
        <f t="shared" si="55"/>
        <v>0</v>
      </c>
      <c r="G45" s="192">
        <f t="shared" si="55"/>
        <v>0</v>
      </c>
      <c r="H45" s="192">
        <f t="shared" si="55"/>
        <v>0</v>
      </c>
      <c r="I45" s="192">
        <f t="shared" si="55"/>
        <v>8.5915492957746864E-3</v>
      </c>
      <c r="J45" s="192">
        <f t="shared" si="55"/>
        <v>1.7097183098591567E-2</v>
      </c>
      <c r="K45" s="192">
        <f t="shared" si="55"/>
        <v>2.5517760563380315E-2</v>
      </c>
      <c r="L45" s="192">
        <f t="shared" si="55"/>
        <v>3.3854132253521213E-2</v>
      </c>
      <c r="M45" s="192">
        <f t="shared" si="55"/>
        <v>4.2107140226760681E-2</v>
      </c>
      <c r="N45" s="192">
        <f t="shared" si="55"/>
        <v>5.0277618120267681E-2</v>
      </c>
      <c r="O45" s="192">
        <f t="shared" si="55"/>
        <v>5.8366391234839693E-2</v>
      </c>
      <c r="P45" s="192">
        <f t="shared" si="55"/>
        <v>6.6374276618265921E-2</v>
      </c>
      <c r="Q45" s="192">
        <f t="shared" si="55"/>
        <v>7.4302083147857939E-2</v>
      </c>
      <c r="R45" s="192">
        <f t="shared" si="55"/>
        <v>8.2150611612154006E-2</v>
      </c>
      <c r="S45" s="192">
        <f t="shared" si="55"/>
        <v>8.9920654791807136E-2</v>
      </c>
      <c r="T45" s="192">
        <f t="shared" si="55"/>
        <v>9.761299753966371E-2</v>
      </c>
      <c r="U45" s="192">
        <f t="shared" si="55"/>
        <v>0.10522841686004172</v>
      </c>
      <c r="V45" s="192">
        <f t="shared" si="55"/>
        <v>0.11276768198721601</v>
      </c>
      <c r="W45" s="192">
        <f t="shared" si="55"/>
        <v>0.12023155446311853</v>
      </c>
      <c r="X45" s="192">
        <f t="shared" si="55"/>
        <v>0.12762078821426195</v>
      </c>
      <c r="Y45" s="192">
        <f t="shared" si="55"/>
        <v>0.13493612962789395</v>
      </c>
      <c r="Z45" s="192">
        <f t="shared" si="55"/>
        <v>0.14217831762738967</v>
      </c>
      <c r="AA45" s="192">
        <f t="shared" si="55"/>
        <v>0.14934808374689038</v>
      </c>
      <c r="AB45" s="192">
        <f t="shared" si="55"/>
        <v>0.15644615220519612</v>
      </c>
      <c r="AC45" s="192">
        <f t="shared" si="55"/>
        <v>0.15644615220519612</v>
      </c>
      <c r="AD45" s="192">
        <f t="shared" si="55"/>
        <v>0.15644615220519612</v>
      </c>
      <c r="AE45" s="192">
        <f t="shared" si="55"/>
        <v>0.15644615220519612</v>
      </c>
      <c r="AF45" s="192">
        <f t="shared" si="55"/>
        <v>0.15644615220519612</v>
      </c>
      <c r="AG45" s="192">
        <f t="shared" si="55"/>
        <v>0.15644615220519612</v>
      </c>
      <c r="AH45" s="192">
        <f t="shared" si="55"/>
        <v>0.15644615220519612</v>
      </c>
      <c r="AI45" s="192">
        <f t="shared" si="55"/>
        <v>0.15644615220519612</v>
      </c>
      <c r="AJ45" s="192">
        <f t="shared" si="55"/>
        <v>0.15644615220519612</v>
      </c>
      <c r="AK45" s="192">
        <f t="shared" si="55"/>
        <v>0.15644615220519612</v>
      </c>
      <c r="AL45" s="192">
        <f t="shared" si="55"/>
        <v>0.15644615220519612</v>
      </c>
      <c r="AM45" s="192">
        <f t="shared" si="55"/>
        <v>0.15644615220519612</v>
      </c>
      <c r="AN45" s="89"/>
      <c r="AO45" s="89"/>
      <c r="AP45" s="89"/>
      <c r="AQ45" s="89"/>
    </row>
    <row r="46" spans="1:43" outlineLevel="1">
      <c r="A46" s="183" t="s">
        <v>153</v>
      </c>
      <c r="B46" s="122" t="s">
        <v>158</v>
      </c>
      <c r="C46" s="89"/>
      <c r="D46" s="89">
        <f>D$42*D43</f>
        <v>604.50588902185552</v>
      </c>
      <c r="E46" s="89">
        <f t="shared" ref="E46:AM46" si="56">E$42*E43</f>
        <v>612.34364174592179</v>
      </c>
      <c r="F46" s="89">
        <f t="shared" si="56"/>
        <v>620.79612017383636</v>
      </c>
      <c r="G46" s="89">
        <f t="shared" si="56"/>
        <v>630.24752787050443</v>
      </c>
      <c r="H46" s="89">
        <f t="shared" si="56"/>
        <v>641.04364804434078</v>
      </c>
      <c r="I46" s="89">
        <f t="shared" si="56"/>
        <v>647.29925048812731</v>
      </c>
      <c r="J46" s="89">
        <f t="shared" si="56"/>
        <v>656.34044403854625</v>
      </c>
      <c r="K46" s="89">
        <f t="shared" si="56"/>
        <v>669.38591640990103</v>
      </c>
      <c r="L46" s="89">
        <f t="shared" si="56"/>
        <v>688.52656604910237</v>
      </c>
      <c r="M46" s="89">
        <f t="shared" si="56"/>
        <v>716.57103254831929</v>
      </c>
      <c r="N46" s="89">
        <f t="shared" si="56"/>
        <v>757.91197820391017</v>
      </c>
      <c r="O46" s="89">
        <f t="shared" si="56"/>
        <v>819.01698109896483</v>
      </c>
      <c r="P46" s="89">
        <f t="shared" si="56"/>
        <v>845.28633035456232</v>
      </c>
      <c r="Q46" s="89">
        <f t="shared" si="56"/>
        <v>875.16010992396514</v>
      </c>
      <c r="R46" s="89">
        <f t="shared" si="56"/>
        <v>909.04268730188357</v>
      </c>
      <c r="S46" s="89">
        <f t="shared" si="56"/>
        <v>947.56077386184188</v>
      </c>
      <c r="T46" s="89">
        <f t="shared" si="56"/>
        <v>991.27942407299747</v>
      </c>
      <c r="U46" s="89">
        <f t="shared" si="56"/>
        <v>1040.940452661511</v>
      </c>
      <c r="V46" s="89">
        <f t="shared" si="56"/>
        <v>1097.3862283588373</v>
      </c>
      <c r="W46" s="89">
        <f t="shared" si="56"/>
        <v>1161.5538503642906</v>
      </c>
      <c r="X46" s="89">
        <f t="shared" si="56"/>
        <v>1234.5349343706512</v>
      </c>
      <c r="Y46" s="89">
        <f t="shared" si="56"/>
        <v>1317.5021068546594</v>
      </c>
      <c r="Z46" s="89">
        <f t="shared" si="56"/>
        <v>1411.8961566745475</v>
      </c>
      <c r="AA46" s="89">
        <f t="shared" si="56"/>
        <v>1519.2843960995513</v>
      </c>
      <c r="AB46" s="89">
        <f t="shared" si="56"/>
        <v>1554.6532124133118</v>
      </c>
      <c r="AC46" s="89">
        <f t="shared" si="56"/>
        <v>1607.4459962924859</v>
      </c>
      <c r="AD46" s="89">
        <f t="shared" si="56"/>
        <v>1662.5956008805513</v>
      </c>
      <c r="AE46" s="89">
        <f t="shared" si="56"/>
        <v>1720.2277232819827</v>
      </c>
      <c r="AF46" s="89">
        <f t="shared" si="56"/>
        <v>1780.4994848773727</v>
      </c>
      <c r="AG46" s="89">
        <f t="shared" si="56"/>
        <v>1843.44230994284</v>
      </c>
      <c r="AH46" s="89">
        <f t="shared" si="56"/>
        <v>1909.2761684112145</v>
      </c>
      <c r="AI46" s="89">
        <f t="shared" si="56"/>
        <v>1978.0953331108517</v>
      </c>
      <c r="AJ46" s="89">
        <f t="shared" si="56"/>
        <v>2050.0883496984629</v>
      </c>
      <c r="AK46" s="89">
        <f t="shared" si="56"/>
        <v>2125.3180667262855</v>
      </c>
      <c r="AL46" s="89">
        <f t="shared" si="56"/>
        <v>2204.0673026793866</v>
      </c>
      <c r="AM46" s="89">
        <f t="shared" si="56"/>
        <v>2286.3989061100028</v>
      </c>
      <c r="AN46" s="89"/>
      <c r="AO46" s="83">
        <f t="shared" ref="AO46:AO47" si="57">SUM(D46:O46)</f>
        <v>8063.9889956933312</v>
      </c>
      <c r="AP46" s="83">
        <f t="shared" ref="AP46:AP47" si="58">SUM(P46:AA46)</f>
        <v>13351.427450899298</v>
      </c>
      <c r="AQ46" s="83">
        <f t="shared" ref="AQ46:AQ47" si="59">SUM(AB46:AM46)</f>
        <v>22722.108454424746</v>
      </c>
    </row>
    <row r="47" spans="1:43" outlineLevel="1">
      <c r="A47" s="183" t="s">
        <v>318</v>
      </c>
      <c r="B47" s="122" t="s">
        <v>158</v>
      </c>
      <c r="C47" s="89"/>
      <c r="D47" s="89">
        <f>D$42*D44</f>
        <v>99.099326069156646</v>
      </c>
      <c r="E47" s="89">
        <f t="shared" ref="E47:AM47" si="60">E$42*E44</f>
        <v>100.38420356490521</v>
      </c>
      <c r="F47" s="89">
        <f t="shared" si="60"/>
        <v>101.76985576620268</v>
      </c>
      <c r="G47" s="89">
        <f t="shared" si="60"/>
        <v>103.31926686401714</v>
      </c>
      <c r="H47" s="89">
        <f t="shared" si="60"/>
        <v>105.08912263021982</v>
      </c>
      <c r="I47" s="89">
        <f t="shared" si="60"/>
        <v>107.18649618945643</v>
      </c>
      <c r="J47" s="89">
        <f t="shared" si="60"/>
        <v>109.7814448573408</v>
      </c>
      <c r="K47" s="89">
        <f t="shared" si="60"/>
        <v>113.09441330226113</v>
      </c>
      <c r="L47" s="89">
        <f t="shared" si="60"/>
        <v>117.50330667002582</v>
      </c>
      <c r="M47" s="89">
        <f t="shared" si="60"/>
        <v>123.52459532657303</v>
      </c>
      <c r="N47" s="89">
        <f t="shared" si="60"/>
        <v>131.97077533539081</v>
      </c>
      <c r="O47" s="89">
        <f t="shared" si="60"/>
        <v>144.05114316306606</v>
      </c>
      <c r="P47" s="89">
        <f t="shared" si="60"/>
        <v>150.17320652516219</v>
      </c>
      <c r="Q47" s="89">
        <f t="shared" si="60"/>
        <v>157.05108017887511</v>
      </c>
      <c r="R47" s="89">
        <f t="shared" si="60"/>
        <v>164.77924041065691</v>
      </c>
      <c r="S47" s="89">
        <f t="shared" si="60"/>
        <v>173.49625244063739</v>
      </c>
      <c r="T47" s="89">
        <f t="shared" si="60"/>
        <v>183.33438306984945</v>
      </c>
      <c r="U47" s="89">
        <f t="shared" si="60"/>
        <v>194.46368961390689</v>
      </c>
      <c r="V47" s="89">
        <f t="shared" si="60"/>
        <v>207.07942306481073</v>
      </c>
      <c r="W47" s="89">
        <f t="shared" si="60"/>
        <v>221.40202809094916</v>
      </c>
      <c r="X47" s="89">
        <f t="shared" si="60"/>
        <v>237.68973987529128</v>
      </c>
      <c r="Y47" s="89">
        <f t="shared" si="60"/>
        <v>256.22598727719338</v>
      </c>
      <c r="Z47" s="89">
        <f t="shared" si="60"/>
        <v>277.35718334697992</v>
      </c>
      <c r="AA47" s="89">
        <f t="shared" si="60"/>
        <v>301.46753164955595</v>
      </c>
      <c r="AB47" s="89">
        <f t="shared" si="60"/>
        <v>311.60168797631792</v>
      </c>
      <c r="AC47" s="89">
        <f t="shared" si="60"/>
        <v>322.18303205895324</v>
      </c>
      <c r="AD47" s="89">
        <f t="shared" si="60"/>
        <v>333.23675757384893</v>
      </c>
      <c r="AE47" s="89">
        <f t="shared" si="60"/>
        <v>344.78805819739244</v>
      </c>
      <c r="AF47" s="89">
        <f t="shared" si="60"/>
        <v>356.86842602506766</v>
      </c>
      <c r="AG47" s="89">
        <f t="shared" si="60"/>
        <v>369.48415947597152</v>
      </c>
      <c r="AH47" s="89">
        <f t="shared" si="60"/>
        <v>382.67934748378161</v>
      </c>
      <c r="AI47" s="89">
        <f t="shared" si="60"/>
        <v>396.47288530578828</v>
      </c>
      <c r="AJ47" s="89">
        <f t="shared" si="60"/>
        <v>410.90256345657241</v>
      </c>
      <c r="AK47" s="89">
        <f t="shared" si="60"/>
        <v>425.98097877432764</v>
      </c>
      <c r="AL47" s="89">
        <f t="shared" si="60"/>
        <v>441.7648170309252</v>
      </c>
      <c r="AM47" s="89">
        <f t="shared" si="60"/>
        <v>458.2666750645588</v>
      </c>
      <c r="AN47" s="89"/>
      <c r="AO47" s="83">
        <f t="shared" si="57"/>
        <v>1356.7739497386156</v>
      </c>
      <c r="AP47" s="83">
        <f t="shared" si="58"/>
        <v>2524.5197455438683</v>
      </c>
      <c r="AQ47" s="83">
        <f t="shared" si="59"/>
        <v>4554.229388423506</v>
      </c>
    </row>
    <row r="48" spans="1:43" outlineLevel="1">
      <c r="A48" s="183" t="s">
        <v>247</v>
      </c>
      <c r="B48" s="122" t="s">
        <v>158</v>
      </c>
      <c r="C48" s="89"/>
      <c r="D48" s="89">
        <f>D$42*D45</f>
        <v>0</v>
      </c>
      <c r="E48" s="89">
        <f t="shared" ref="E48:AM48" si="61">E$42*E45</f>
        <v>0</v>
      </c>
      <c r="F48" s="89">
        <f t="shared" si="61"/>
        <v>0</v>
      </c>
      <c r="G48" s="89">
        <f t="shared" si="61"/>
        <v>0</v>
      </c>
      <c r="H48" s="89">
        <f t="shared" si="61"/>
        <v>0</v>
      </c>
      <c r="I48" s="89">
        <f t="shared" si="61"/>
        <v>6.5383762675568713</v>
      </c>
      <c r="J48" s="89">
        <f t="shared" si="61"/>
        <v>13.326369591232615</v>
      </c>
      <c r="K48" s="89">
        <f t="shared" si="61"/>
        <v>20.490004733891819</v>
      </c>
      <c r="L48" s="89">
        <f t="shared" si="61"/>
        <v>28.243604638055118</v>
      </c>
      <c r="M48" s="89">
        <f t="shared" si="61"/>
        <v>36.928998943776129</v>
      </c>
      <c r="N48" s="89">
        <f t="shared" si="61"/>
        <v>47.109751341973784</v>
      </c>
      <c r="O48" s="89">
        <f t="shared" si="61"/>
        <v>59.69499219573806</v>
      </c>
      <c r="P48" s="89">
        <f t="shared" si="61"/>
        <v>70.770229448926955</v>
      </c>
      <c r="Q48" s="89">
        <f t="shared" si="61"/>
        <v>82.85147916717294</v>
      </c>
      <c r="R48" s="89">
        <f t="shared" si="61"/>
        <v>96.110679203123567</v>
      </c>
      <c r="S48" s="89">
        <f t="shared" si="61"/>
        <v>110.76636602604614</v>
      </c>
      <c r="T48" s="89">
        <f t="shared" si="61"/>
        <v>127.06031265308415</v>
      </c>
      <c r="U48" s="89">
        <f t="shared" si="61"/>
        <v>145.28805398332111</v>
      </c>
      <c r="V48" s="89">
        <f t="shared" si="61"/>
        <v>165.79825233650806</v>
      </c>
      <c r="W48" s="89">
        <f t="shared" si="61"/>
        <v>188.99852099049915</v>
      </c>
      <c r="X48" s="89">
        <f t="shared" si="61"/>
        <v>215.37247886862571</v>
      </c>
      <c r="Y48" s="89">
        <f t="shared" si="61"/>
        <v>245.47641553622037</v>
      </c>
      <c r="Z48" s="89">
        <f t="shared" si="61"/>
        <v>279.9826617420299</v>
      </c>
      <c r="AA48" s="89">
        <f t="shared" si="61"/>
        <v>319.66754696274006</v>
      </c>
      <c r="AB48" s="89">
        <f t="shared" si="61"/>
        <v>346.11708424222735</v>
      </c>
      <c r="AC48" s="89">
        <f t="shared" si="61"/>
        <v>357.87049926712865</v>
      </c>
      <c r="AD48" s="89">
        <f t="shared" si="61"/>
        <v>370.14862031992732</v>
      </c>
      <c r="AE48" s="89">
        <f t="shared" si="61"/>
        <v>382.97943172211126</v>
      </c>
      <c r="AF48" s="89">
        <f t="shared" si="61"/>
        <v>396.39791387554021</v>
      </c>
      <c r="AG48" s="89">
        <f t="shared" si="61"/>
        <v>410.41106286058624</v>
      </c>
      <c r="AH48" s="89">
        <f t="shared" si="61"/>
        <v>425.06785123985304</v>
      </c>
      <c r="AI48" s="89">
        <f t="shared" si="61"/>
        <v>440.38926725445651</v>
      </c>
      <c r="AJ48" s="89">
        <f t="shared" si="61"/>
        <v>456.41728738662846</v>
      </c>
      <c r="AK48" s="89">
        <f t="shared" si="61"/>
        <v>473.16590379711278</v>
      </c>
      <c r="AL48" s="89">
        <f t="shared" si="61"/>
        <v>490.69808120925723</v>
      </c>
      <c r="AM48" s="89">
        <f t="shared" si="61"/>
        <v>509.0278117838057</v>
      </c>
      <c r="AN48" s="89"/>
      <c r="AO48" s="83">
        <f t="shared" ref="AO48" si="62">SUM(D48:O48)</f>
        <v>212.33209771222437</v>
      </c>
      <c r="AP48" s="83">
        <f t="shared" ref="AP48" si="63">SUM(P48:AA48)</f>
        <v>2048.1429969182982</v>
      </c>
      <c r="AQ48" s="83">
        <f t="shared" ref="AQ48" si="64">SUM(AB48:AM48)</f>
        <v>5058.6908149586352</v>
      </c>
    </row>
    <row r="49" spans="1:58" outlineLevel="1">
      <c r="A49" s="147" t="s">
        <v>270</v>
      </c>
      <c r="B49" s="122" t="s">
        <v>249</v>
      </c>
      <c r="C49" s="89"/>
      <c r="D49" s="125">
        <v>3000</v>
      </c>
      <c r="E49" s="125">
        <v>3000</v>
      </c>
      <c r="F49" s="125">
        <v>3000</v>
      </c>
      <c r="G49" s="125">
        <v>3000</v>
      </c>
      <c r="H49" s="125">
        <v>3000</v>
      </c>
      <c r="I49" s="125">
        <v>3000</v>
      </c>
      <c r="J49" s="125">
        <v>3000</v>
      </c>
      <c r="K49" s="125">
        <v>3000</v>
      </c>
      <c r="L49" s="125">
        <v>3000</v>
      </c>
      <c r="M49" s="125">
        <v>3000</v>
      </c>
      <c r="N49" s="125">
        <v>3000</v>
      </c>
      <c r="O49" s="125">
        <v>3000</v>
      </c>
      <c r="P49" s="125">
        <v>3000</v>
      </c>
      <c r="Q49" s="125">
        <v>3000</v>
      </c>
      <c r="R49" s="125">
        <v>3000</v>
      </c>
      <c r="S49" s="125">
        <v>3000</v>
      </c>
      <c r="T49" s="125">
        <v>3000</v>
      </c>
      <c r="U49" s="125">
        <v>3000</v>
      </c>
      <c r="V49" s="125">
        <v>3000</v>
      </c>
      <c r="W49" s="125">
        <v>3000</v>
      </c>
      <c r="X49" s="125">
        <v>3000</v>
      </c>
      <c r="Y49" s="125">
        <v>3000</v>
      </c>
      <c r="Z49" s="125">
        <v>3000</v>
      </c>
      <c r="AA49" s="125">
        <v>3000</v>
      </c>
      <c r="AB49" s="125">
        <v>3000</v>
      </c>
      <c r="AC49" s="125">
        <v>3000</v>
      </c>
      <c r="AD49" s="125">
        <v>3000</v>
      </c>
      <c r="AE49" s="125">
        <v>3000</v>
      </c>
      <c r="AF49" s="125">
        <v>3000</v>
      </c>
      <c r="AG49" s="125">
        <v>3000</v>
      </c>
      <c r="AH49" s="125">
        <v>3000</v>
      </c>
      <c r="AI49" s="125">
        <v>3000</v>
      </c>
      <c r="AJ49" s="125">
        <v>3000</v>
      </c>
      <c r="AK49" s="125">
        <v>3000</v>
      </c>
      <c r="AL49" s="125">
        <v>3000</v>
      </c>
      <c r="AM49" s="125">
        <v>3000</v>
      </c>
      <c r="AN49" s="89"/>
      <c r="AO49" s="89"/>
      <c r="AP49" s="89"/>
      <c r="AQ49" s="89"/>
    </row>
    <row r="50" spans="1:58" outlineLevel="1">
      <c r="A50" s="147" t="s">
        <v>271</v>
      </c>
      <c r="B50" s="122" t="s">
        <v>254</v>
      </c>
      <c r="C50" s="89"/>
      <c r="D50" s="89">
        <f>D49*D42/1000</f>
        <v>2110.8156452730364</v>
      </c>
      <c r="E50" s="89">
        <f>E49*E42/1000</f>
        <v>2138.1835359324809</v>
      </c>
      <c r="F50" s="89">
        <f t="shared" ref="F50:AM50" si="65">F49*F42/1000</f>
        <v>2167.697927820117</v>
      </c>
      <c r="G50" s="89">
        <f t="shared" si="65"/>
        <v>2200.7003842035647</v>
      </c>
      <c r="H50" s="89">
        <f t="shared" si="65"/>
        <v>2238.3983120236821</v>
      </c>
      <c r="I50" s="89">
        <f t="shared" si="65"/>
        <v>2283.0723688354224</v>
      </c>
      <c r="J50" s="89">
        <f t="shared" si="65"/>
        <v>2338.3447754613589</v>
      </c>
      <c r="K50" s="89">
        <f t="shared" si="65"/>
        <v>2408.9110033381621</v>
      </c>
      <c r="L50" s="89">
        <f t="shared" si="65"/>
        <v>2502.8204320715499</v>
      </c>
      <c r="M50" s="89">
        <f t="shared" si="65"/>
        <v>2631.0738804560051</v>
      </c>
      <c r="N50" s="89">
        <f t="shared" si="65"/>
        <v>2810.9775146438242</v>
      </c>
      <c r="O50" s="89">
        <f t="shared" si="65"/>
        <v>3068.2893493733072</v>
      </c>
      <c r="P50" s="89">
        <f t="shared" si="65"/>
        <v>3198.6892989859543</v>
      </c>
      <c r="Q50" s="89">
        <f t="shared" si="65"/>
        <v>3345.1880078100394</v>
      </c>
      <c r="R50" s="89">
        <f t="shared" si="65"/>
        <v>3509.7978207469923</v>
      </c>
      <c r="S50" s="89">
        <f t="shared" si="65"/>
        <v>3695.4701769855765</v>
      </c>
      <c r="T50" s="89">
        <f t="shared" si="65"/>
        <v>3905.0223593877936</v>
      </c>
      <c r="U50" s="89">
        <f t="shared" si="65"/>
        <v>4142.0765887762172</v>
      </c>
      <c r="V50" s="89">
        <f t="shared" si="65"/>
        <v>4410.7917112804689</v>
      </c>
      <c r="W50" s="89">
        <f t="shared" si="65"/>
        <v>4715.863198337217</v>
      </c>
      <c r="X50" s="89">
        <f t="shared" si="65"/>
        <v>5062.7914593437044</v>
      </c>
      <c r="Y50" s="89">
        <f t="shared" si="65"/>
        <v>5457.6135290042193</v>
      </c>
      <c r="Z50" s="89">
        <f t="shared" si="65"/>
        <v>5907.7080052906713</v>
      </c>
      <c r="AA50" s="89">
        <f t="shared" si="65"/>
        <v>6421.2584241355416</v>
      </c>
      <c r="AB50" s="89">
        <f t="shared" si="65"/>
        <v>6637.1159538955717</v>
      </c>
      <c r="AC50" s="89">
        <f t="shared" si="65"/>
        <v>6862.4985828557037</v>
      </c>
      <c r="AD50" s="89">
        <f t="shared" si="65"/>
        <v>7097.9429363229829</v>
      </c>
      <c r="AE50" s="89">
        <f t="shared" si="65"/>
        <v>7343.9856396044597</v>
      </c>
      <c r="AF50" s="89">
        <f t="shared" si="65"/>
        <v>7601.297474333941</v>
      </c>
      <c r="AG50" s="89">
        <f t="shared" si="65"/>
        <v>7870.0125968381926</v>
      </c>
      <c r="AH50" s="89">
        <f t="shared" si="65"/>
        <v>8151.070101404548</v>
      </c>
      <c r="AI50" s="89">
        <f t="shared" si="65"/>
        <v>8444.8724570132908</v>
      </c>
      <c r="AJ50" s="89">
        <f t="shared" si="65"/>
        <v>8752.2246016249919</v>
      </c>
      <c r="AK50" s="89">
        <f t="shared" si="65"/>
        <v>9073.3948478931779</v>
      </c>
      <c r="AL50" s="89">
        <f t="shared" si="65"/>
        <v>9409.590602758708</v>
      </c>
      <c r="AM50" s="89">
        <f t="shared" si="65"/>
        <v>9761.0801788751014</v>
      </c>
      <c r="AN50" s="89"/>
      <c r="AO50" s="83">
        <f t="shared" ref="AO50" si="66">SUM(D50:O50)</f>
        <v>28899.285129432516</v>
      </c>
      <c r="AP50" s="83">
        <f t="shared" ref="AP50:AP57" si="67">SUM(P50:AA50)</f>
        <v>53772.270580084405</v>
      </c>
      <c r="AQ50" s="83">
        <f t="shared" ref="AQ50:AQ57" si="68">SUM(AB50:AM50)</f>
        <v>97005.085973420661</v>
      </c>
    </row>
    <row r="51" spans="1:58" outlineLevel="1">
      <c r="A51" s="147" t="s">
        <v>177</v>
      </c>
      <c r="B51" s="122" t="s">
        <v>254</v>
      </c>
      <c r="C51" s="89"/>
      <c r="D51" s="89">
        <f>D52+D56</f>
        <v>-924.95876035115202</v>
      </c>
      <c r="E51" s="89">
        <f t="shared" ref="E51:AM51" si="69">E52+E56</f>
        <v>-934.35825107897938</v>
      </c>
      <c r="F51" s="89">
        <f t="shared" si="69"/>
        <v>-944.49495676585184</v>
      </c>
      <c r="G51" s="89">
        <f t="shared" si="69"/>
        <v>-955.82963676117311</v>
      </c>
      <c r="H51" s="89">
        <f t="shared" si="69"/>
        <v>-968.77697447940579</v>
      </c>
      <c r="I51" s="89">
        <f t="shared" si="69"/>
        <v>-982.17431549681044</v>
      </c>
      <c r="J51" s="89">
        <f t="shared" si="69"/>
        <v>-999.13736458398944</v>
      </c>
      <c r="K51" s="89">
        <f t="shared" si="69"/>
        <v>-1021.2412720939546</v>
      </c>
      <c r="L51" s="89">
        <f t="shared" si="69"/>
        <v>-1051.1868075330894</v>
      </c>
      <c r="M51" s="89">
        <f t="shared" si="69"/>
        <v>-1092.6504625545801</v>
      </c>
      <c r="N51" s="89">
        <f t="shared" si="69"/>
        <v>-1151.4083054767657</v>
      </c>
      <c r="O51" s="89">
        <f t="shared" si="69"/>
        <v>-1236.036341295365</v>
      </c>
      <c r="P51" s="89">
        <f t="shared" si="69"/>
        <v>-1277.5259484939168</v>
      </c>
      <c r="Q51" s="89">
        <f t="shared" si="69"/>
        <v>-1324.2452594135648</v>
      </c>
      <c r="R51" s="89">
        <f t="shared" si="69"/>
        <v>-1376.8342410984596</v>
      </c>
      <c r="S51" s="89">
        <f t="shared" si="69"/>
        <v>-1436.241523501435</v>
      </c>
      <c r="T51" s="89">
        <f t="shared" si="69"/>
        <v>-1503.3627450011359</v>
      </c>
      <c r="U51" s="89">
        <f t="shared" si="69"/>
        <v>-1579.3539990257475</v>
      </c>
      <c r="V51" s="89">
        <f t="shared" si="69"/>
        <v>-1665.539871010875</v>
      </c>
      <c r="W51" s="89">
        <f t="shared" si="69"/>
        <v>-1763.4117052038785</v>
      </c>
      <c r="X51" s="89">
        <f t="shared" si="69"/>
        <v>-1874.7146807339391</v>
      </c>
      <c r="Y51" s="89">
        <f t="shared" si="69"/>
        <v>-2001.3566523027364</v>
      </c>
      <c r="Z51" s="89">
        <f t="shared" si="69"/>
        <v>-2145.6716978948621</v>
      </c>
      <c r="AA51" s="89">
        <f t="shared" si="69"/>
        <v>-2310.2393991021868</v>
      </c>
      <c r="AB51" s="89">
        <f t="shared" si="69"/>
        <v>-2376.5036923260918</v>
      </c>
      <c r="AC51" s="89">
        <f t="shared" si="69"/>
        <v>-2450.4132228398639</v>
      </c>
      <c r="AD51" s="89">
        <f t="shared" si="69"/>
        <v>-2527.6222859658578</v>
      </c>
      <c r="AE51" s="89">
        <f t="shared" si="69"/>
        <v>-2608.306856776725</v>
      </c>
      <c r="AF51" s="89">
        <f t="shared" si="69"/>
        <v>-2692.6869041132813</v>
      </c>
      <c r="AG51" s="89">
        <f t="shared" si="69"/>
        <v>-2780.806421743689</v>
      </c>
      <c r="AH51" s="89">
        <f t="shared" si="69"/>
        <v>-2872.9733660450893</v>
      </c>
      <c r="AI51" s="89">
        <f t="shared" si="69"/>
        <v>-2969.3197183219704</v>
      </c>
      <c r="AJ51" s="89">
        <f t="shared" si="69"/>
        <v>-3070.1094411833105</v>
      </c>
      <c r="AK51" s="89">
        <f t="shared" si="69"/>
        <v>-3175.4305221654349</v>
      </c>
      <c r="AL51" s="89">
        <f t="shared" si="69"/>
        <v>-3285.6789051818114</v>
      </c>
      <c r="AM51" s="89">
        <f t="shared" si="69"/>
        <v>-3400.9425777687657</v>
      </c>
      <c r="AN51" s="89"/>
      <c r="AO51" s="83">
        <f t="shared" ref="AO51:AO57" si="70">SUM(D51:O51)</f>
        <v>-12262.253448471118</v>
      </c>
      <c r="AP51" s="83">
        <f t="shared" si="67"/>
        <v>-20258.497722782737</v>
      </c>
      <c r="AQ51" s="83">
        <f t="shared" si="68"/>
        <v>-34210.793914431895</v>
      </c>
    </row>
    <row r="52" spans="1:58" outlineLevel="1">
      <c r="A52" s="184" t="s">
        <v>273</v>
      </c>
      <c r="B52" s="122" t="s">
        <v>254</v>
      </c>
      <c r="C52" s="89"/>
      <c r="D52" s="89">
        <f>D53+D55</f>
        <v>-745.0462933803617</v>
      </c>
      <c r="E52" s="89">
        <f t="shared" ref="E52:AM52" si="71">E53+E55</f>
        <v>-752.1131196069789</v>
      </c>
      <c r="F52" s="89">
        <f t="shared" si="71"/>
        <v>-759.73420671411486</v>
      </c>
      <c r="G52" s="89">
        <f t="shared" si="71"/>
        <v>-768.25596775209442</v>
      </c>
      <c r="H52" s="89">
        <f t="shared" si="71"/>
        <v>-777.99017446620917</v>
      </c>
      <c r="I52" s="89">
        <f t="shared" si="71"/>
        <v>-789.52572904201065</v>
      </c>
      <c r="J52" s="89">
        <f t="shared" si="71"/>
        <v>-803.79794671537456</v>
      </c>
      <c r="K52" s="89">
        <f t="shared" si="71"/>
        <v>-822.01927316243643</v>
      </c>
      <c r="L52" s="89">
        <f t="shared" si="71"/>
        <v>-846.26818668514227</v>
      </c>
      <c r="M52" s="89">
        <f t="shared" si="71"/>
        <v>-879.38527429615181</v>
      </c>
      <c r="N52" s="89">
        <f t="shared" si="71"/>
        <v>-925.83926434464968</v>
      </c>
      <c r="O52" s="89">
        <f t="shared" si="71"/>
        <v>-992.2812873968636</v>
      </c>
      <c r="P52" s="89">
        <f t="shared" si="71"/>
        <v>-1025.9526358883923</v>
      </c>
      <c r="Q52" s="89">
        <f t="shared" si="71"/>
        <v>-1063.7809409838133</v>
      </c>
      <c r="R52" s="89">
        <f t="shared" si="71"/>
        <v>-1106.2858222586133</v>
      </c>
      <c r="S52" s="89">
        <f t="shared" si="71"/>
        <v>-1154.229388423506</v>
      </c>
      <c r="T52" s="89">
        <f t="shared" si="71"/>
        <v>-1208.3391068841725</v>
      </c>
      <c r="U52" s="89">
        <f t="shared" si="71"/>
        <v>-1269.5502928764884</v>
      </c>
      <c r="V52" s="89">
        <f t="shared" si="71"/>
        <v>-1338.9368268564592</v>
      </c>
      <c r="W52" s="89">
        <f t="shared" si="71"/>
        <v>-1417.7111545002206</v>
      </c>
      <c r="X52" s="89">
        <f t="shared" si="71"/>
        <v>-1507.2935693141023</v>
      </c>
      <c r="Y52" s="89">
        <f t="shared" si="71"/>
        <v>-1609.242930024564</v>
      </c>
      <c r="Z52" s="89">
        <f t="shared" si="71"/>
        <v>-1725.4645084083897</v>
      </c>
      <c r="AA52" s="89">
        <f t="shared" si="71"/>
        <v>-1858.0714240725583</v>
      </c>
      <c r="AB52" s="89">
        <f t="shared" si="71"/>
        <v>-1913.8092838697492</v>
      </c>
      <c r="AC52" s="89">
        <f t="shared" si="71"/>
        <v>-1972.0066763242432</v>
      </c>
      <c r="AD52" s="89">
        <f t="shared" si="71"/>
        <v>-2032.8021666561699</v>
      </c>
      <c r="AE52" s="89">
        <f t="shared" si="71"/>
        <v>-2096.3343200856589</v>
      </c>
      <c r="AF52" s="89">
        <f t="shared" si="71"/>
        <v>-2162.7763431378726</v>
      </c>
      <c r="AG52" s="89">
        <f t="shared" si="71"/>
        <v>-2232.1628771178439</v>
      </c>
      <c r="AH52" s="89">
        <f t="shared" si="71"/>
        <v>-2304.7364111607994</v>
      </c>
      <c r="AI52" s="89">
        <f t="shared" si="71"/>
        <v>-2380.6008691818361</v>
      </c>
      <c r="AJ52" s="89">
        <f t="shared" si="71"/>
        <v>-2459.9640990111488</v>
      </c>
      <c r="AK52" s="89">
        <f t="shared" si="71"/>
        <v>-2542.8953832588022</v>
      </c>
      <c r="AL52" s="89">
        <f t="shared" si="71"/>
        <v>-2629.706493670089</v>
      </c>
      <c r="AM52" s="89">
        <f t="shared" si="71"/>
        <v>-2720.4667128550741</v>
      </c>
      <c r="AN52" s="89"/>
      <c r="AO52" s="83">
        <f t="shared" si="70"/>
        <v>-9862.2567235623883</v>
      </c>
      <c r="AP52" s="83">
        <f t="shared" si="67"/>
        <v>-16284.85860049128</v>
      </c>
      <c r="AQ52" s="83">
        <f t="shared" si="68"/>
        <v>-27448.261636329284</v>
      </c>
    </row>
    <row r="53" spans="1:58" outlineLevel="1">
      <c r="A53" s="182" t="s">
        <v>399</v>
      </c>
      <c r="B53" s="122" t="s">
        <v>254</v>
      </c>
      <c r="C53" s="89"/>
      <c r="D53" s="125">
        <v>-200</v>
      </c>
      <c r="E53" s="125">
        <v>-200</v>
      </c>
      <c r="F53" s="125">
        <v>-200</v>
      </c>
      <c r="G53" s="125">
        <v>-200</v>
      </c>
      <c r="H53" s="125">
        <v>-200</v>
      </c>
      <c r="I53" s="125">
        <v>-200</v>
      </c>
      <c r="J53" s="125">
        <v>-200</v>
      </c>
      <c r="K53" s="125">
        <v>-200</v>
      </c>
      <c r="L53" s="125">
        <v>-200</v>
      </c>
      <c r="M53" s="125">
        <v>-200</v>
      </c>
      <c r="N53" s="125">
        <v>-200</v>
      </c>
      <c r="O53" s="125">
        <v>-200</v>
      </c>
      <c r="P53" s="125">
        <v>-200</v>
      </c>
      <c r="Q53" s="125">
        <v>-200</v>
      </c>
      <c r="R53" s="125">
        <v>-200</v>
      </c>
      <c r="S53" s="125">
        <v>-200</v>
      </c>
      <c r="T53" s="125">
        <v>-200</v>
      </c>
      <c r="U53" s="125">
        <v>-200</v>
      </c>
      <c r="V53" s="125">
        <v>-200</v>
      </c>
      <c r="W53" s="125">
        <v>-200</v>
      </c>
      <c r="X53" s="125">
        <v>-200</v>
      </c>
      <c r="Y53" s="125">
        <v>-200</v>
      </c>
      <c r="Z53" s="125">
        <v>-200</v>
      </c>
      <c r="AA53" s="125">
        <v>-200</v>
      </c>
      <c r="AB53" s="125">
        <v>-200</v>
      </c>
      <c r="AC53" s="125">
        <v>-200</v>
      </c>
      <c r="AD53" s="125">
        <v>-200</v>
      </c>
      <c r="AE53" s="125">
        <v>-200</v>
      </c>
      <c r="AF53" s="125">
        <v>-200</v>
      </c>
      <c r="AG53" s="125">
        <v>-200</v>
      </c>
      <c r="AH53" s="125">
        <v>-200</v>
      </c>
      <c r="AI53" s="125">
        <v>-200</v>
      </c>
      <c r="AJ53" s="125">
        <v>-200</v>
      </c>
      <c r="AK53" s="125">
        <v>-200</v>
      </c>
      <c r="AL53" s="125">
        <v>-200</v>
      </c>
      <c r="AM53" s="125">
        <v>-200</v>
      </c>
      <c r="AN53" s="89"/>
      <c r="AO53" s="83"/>
      <c r="AP53" s="83"/>
      <c r="AQ53" s="83"/>
    </row>
    <row r="54" spans="1:58" outlineLevel="1">
      <c r="A54" s="182" t="s">
        <v>270</v>
      </c>
      <c r="B54" s="122" t="s">
        <v>249</v>
      </c>
      <c r="C54" s="89"/>
      <c r="D54" s="125">
        <f>-0.774647887323944*1000</f>
        <v>-774.64788732394391</v>
      </c>
      <c r="E54" s="125">
        <f t="shared" ref="E54:AM54" si="72">-0.774647887323944*1000</f>
        <v>-774.64788732394391</v>
      </c>
      <c r="F54" s="125">
        <f t="shared" si="72"/>
        <v>-774.64788732394391</v>
      </c>
      <c r="G54" s="125">
        <f t="shared" si="72"/>
        <v>-774.64788732394391</v>
      </c>
      <c r="H54" s="125">
        <f t="shared" si="72"/>
        <v>-774.64788732394391</v>
      </c>
      <c r="I54" s="125">
        <f t="shared" si="72"/>
        <v>-774.64788732394391</v>
      </c>
      <c r="J54" s="125">
        <f t="shared" si="72"/>
        <v>-774.64788732394391</v>
      </c>
      <c r="K54" s="125">
        <f t="shared" si="72"/>
        <v>-774.64788732394391</v>
      </c>
      <c r="L54" s="125">
        <f t="shared" si="72"/>
        <v>-774.64788732394391</v>
      </c>
      <c r="M54" s="125">
        <f t="shared" si="72"/>
        <v>-774.64788732394391</v>
      </c>
      <c r="N54" s="125">
        <f t="shared" si="72"/>
        <v>-774.64788732394391</v>
      </c>
      <c r="O54" s="125">
        <f t="shared" si="72"/>
        <v>-774.64788732394391</v>
      </c>
      <c r="P54" s="125">
        <f t="shared" si="72"/>
        <v>-774.64788732394391</v>
      </c>
      <c r="Q54" s="125">
        <f t="shared" si="72"/>
        <v>-774.64788732394391</v>
      </c>
      <c r="R54" s="125">
        <f t="shared" si="72"/>
        <v>-774.64788732394391</v>
      </c>
      <c r="S54" s="125">
        <f t="shared" si="72"/>
        <v>-774.64788732394391</v>
      </c>
      <c r="T54" s="125">
        <f t="shared" si="72"/>
        <v>-774.64788732394391</v>
      </c>
      <c r="U54" s="125">
        <f t="shared" si="72"/>
        <v>-774.64788732394391</v>
      </c>
      <c r="V54" s="125">
        <f t="shared" si="72"/>
        <v>-774.64788732394391</v>
      </c>
      <c r="W54" s="125">
        <f t="shared" si="72"/>
        <v>-774.64788732394391</v>
      </c>
      <c r="X54" s="125">
        <f t="shared" si="72"/>
        <v>-774.64788732394391</v>
      </c>
      <c r="Y54" s="125">
        <f t="shared" si="72"/>
        <v>-774.64788732394391</v>
      </c>
      <c r="Z54" s="125">
        <f t="shared" si="72"/>
        <v>-774.64788732394391</v>
      </c>
      <c r="AA54" s="125">
        <f t="shared" si="72"/>
        <v>-774.64788732394391</v>
      </c>
      <c r="AB54" s="125">
        <f t="shared" si="72"/>
        <v>-774.64788732394391</v>
      </c>
      <c r="AC54" s="125">
        <f t="shared" si="72"/>
        <v>-774.64788732394391</v>
      </c>
      <c r="AD54" s="125">
        <f t="shared" si="72"/>
        <v>-774.64788732394391</v>
      </c>
      <c r="AE54" s="125">
        <f t="shared" si="72"/>
        <v>-774.64788732394391</v>
      </c>
      <c r="AF54" s="125">
        <f t="shared" si="72"/>
        <v>-774.64788732394391</v>
      </c>
      <c r="AG54" s="125">
        <f t="shared" si="72"/>
        <v>-774.64788732394391</v>
      </c>
      <c r="AH54" s="125">
        <f t="shared" si="72"/>
        <v>-774.64788732394391</v>
      </c>
      <c r="AI54" s="125">
        <f t="shared" si="72"/>
        <v>-774.64788732394391</v>
      </c>
      <c r="AJ54" s="125">
        <f t="shared" si="72"/>
        <v>-774.64788732394391</v>
      </c>
      <c r="AK54" s="125">
        <f t="shared" si="72"/>
        <v>-774.64788732394391</v>
      </c>
      <c r="AL54" s="125">
        <f t="shared" si="72"/>
        <v>-774.64788732394391</v>
      </c>
      <c r="AM54" s="125">
        <f t="shared" si="72"/>
        <v>-774.64788732394391</v>
      </c>
      <c r="AN54" s="89"/>
      <c r="AO54" s="83"/>
      <c r="AP54" s="83"/>
      <c r="AQ54" s="83"/>
    </row>
    <row r="55" spans="1:58" outlineLevel="1">
      <c r="A55" s="182" t="s">
        <v>400</v>
      </c>
      <c r="B55" s="122" t="s">
        <v>254</v>
      </c>
      <c r="C55" s="89"/>
      <c r="D55" s="89">
        <f>D54*D42/1000</f>
        <v>-545.0462933803617</v>
      </c>
      <c r="E55" s="89">
        <f t="shared" ref="E55:AM55" si="73">E54*E42/1000</f>
        <v>-552.1131196069789</v>
      </c>
      <c r="F55" s="89">
        <f t="shared" si="73"/>
        <v>-559.73420671411486</v>
      </c>
      <c r="G55" s="89">
        <f t="shared" si="73"/>
        <v>-568.25596775209442</v>
      </c>
      <c r="H55" s="89">
        <f t="shared" si="73"/>
        <v>-577.99017446620917</v>
      </c>
      <c r="I55" s="89">
        <f t="shared" si="73"/>
        <v>-589.52572904201065</v>
      </c>
      <c r="J55" s="89">
        <f t="shared" si="73"/>
        <v>-603.79794671537456</v>
      </c>
      <c r="K55" s="89">
        <f t="shared" si="73"/>
        <v>-622.01927316243643</v>
      </c>
      <c r="L55" s="89">
        <f t="shared" si="73"/>
        <v>-646.26818668514227</v>
      </c>
      <c r="M55" s="89">
        <f t="shared" si="73"/>
        <v>-679.38527429615181</v>
      </c>
      <c r="N55" s="89">
        <f t="shared" si="73"/>
        <v>-725.83926434464968</v>
      </c>
      <c r="O55" s="89">
        <f t="shared" si="73"/>
        <v>-792.2812873968636</v>
      </c>
      <c r="P55" s="89">
        <f t="shared" si="73"/>
        <v>-825.95263588839236</v>
      </c>
      <c r="Q55" s="89">
        <f t="shared" si="73"/>
        <v>-863.78094098381337</v>
      </c>
      <c r="R55" s="89">
        <f t="shared" si="73"/>
        <v>-906.28582225861328</v>
      </c>
      <c r="S55" s="89">
        <f t="shared" si="73"/>
        <v>-954.22938842350595</v>
      </c>
      <c r="T55" s="89">
        <f t="shared" si="73"/>
        <v>-1008.3391068841723</v>
      </c>
      <c r="U55" s="89">
        <f t="shared" si="73"/>
        <v>-1069.5502928764884</v>
      </c>
      <c r="V55" s="89">
        <f t="shared" si="73"/>
        <v>-1138.9368268564592</v>
      </c>
      <c r="W55" s="89">
        <f t="shared" si="73"/>
        <v>-1217.7111545002206</v>
      </c>
      <c r="X55" s="89">
        <f t="shared" si="73"/>
        <v>-1307.2935693141023</v>
      </c>
      <c r="Y55" s="89">
        <f t="shared" si="73"/>
        <v>-1409.242930024564</v>
      </c>
      <c r="Z55" s="89">
        <f t="shared" si="73"/>
        <v>-1525.4645084083897</v>
      </c>
      <c r="AA55" s="89">
        <f t="shared" si="73"/>
        <v>-1658.0714240725583</v>
      </c>
      <c r="AB55" s="89">
        <f t="shared" si="73"/>
        <v>-1713.8092838697492</v>
      </c>
      <c r="AC55" s="89">
        <f t="shared" si="73"/>
        <v>-1772.0066763242432</v>
      </c>
      <c r="AD55" s="89">
        <f t="shared" si="73"/>
        <v>-1832.8021666561699</v>
      </c>
      <c r="AE55" s="89">
        <f t="shared" si="73"/>
        <v>-1896.3343200856591</v>
      </c>
      <c r="AF55" s="89">
        <f t="shared" si="73"/>
        <v>-1962.7763431378728</v>
      </c>
      <c r="AG55" s="89">
        <f t="shared" si="73"/>
        <v>-2032.1628771178439</v>
      </c>
      <c r="AH55" s="89">
        <f t="shared" si="73"/>
        <v>-2104.7364111607994</v>
      </c>
      <c r="AI55" s="89">
        <f t="shared" si="73"/>
        <v>-2180.6008691818361</v>
      </c>
      <c r="AJ55" s="89">
        <f t="shared" si="73"/>
        <v>-2259.9640990111488</v>
      </c>
      <c r="AK55" s="89">
        <f t="shared" si="73"/>
        <v>-2342.8953832588022</v>
      </c>
      <c r="AL55" s="89">
        <f t="shared" si="73"/>
        <v>-2429.706493670089</v>
      </c>
      <c r="AM55" s="89">
        <f t="shared" si="73"/>
        <v>-2520.4667128550741</v>
      </c>
      <c r="AN55" s="89"/>
      <c r="AO55" s="83"/>
      <c r="AP55" s="83"/>
      <c r="AQ55" s="83"/>
    </row>
    <row r="56" spans="1:58" outlineLevel="1">
      <c r="A56" s="181" t="s">
        <v>398</v>
      </c>
      <c r="B56" s="122" t="s">
        <v>254</v>
      </c>
      <c r="C56" s="89"/>
      <c r="D56" s="89">
        <f>-'OPEX+CAPEX'!I366</f>
        <v>-179.91246697079032</v>
      </c>
      <c r="E56" s="89">
        <f>-'OPEX+CAPEX'!J366</f>
        <v>-182.24513147200051</v>
      </c>
      <c r="F56" s="89">
        <f>-'OPEX+CAPEX'!K366</f>
        <v>-184.76075005173701</v>
      </c>
      <c r="G56" s="89">
        <f>-'OPEX+CAPEX'!L366</f>
        <v>-187.57366900907869</v>
      </c>
      <c r="H56" s="89">
        <f>-'OPEX+CAPEX'!M366</f>
        <v>-190.78680001319665</v>
      </c>
      <c r="I56" s="89">
        <f>-'OPEX+CAPEX'!N366</f>
        <v>-192.64858645479978</v>
      </c>
      <c r="J56" s="89">
        <f>-'OPEX+CAPEX'!O366</f>
        <v>-195.33941786861493</v>
      </c>
      <c r="K56" s="89">
        <f>-'OPEX+CAPEX'!P366</f>
        <v>-199.22199893151816</v>
      </c>
      <c r="L56" s="89">
        <f>-'OPEX+CAPEX'!Q366</f>
        <v>-204.9186208479471</v>
      </c>
      <c r="M56" s="89">
        <f>-'OPEX+CAPEX'!R366</f>
        <v>-213.26518825842834</v>
      </c>
      <c r="N56" s="89">
        <f>-'OPEX+CAPEX'!S366</f>
        <v>-225.5690411321161</v>
      </c>
      <c r="O56" s="89">
        <f>-'OPEX+CAPEX'!T366</f>
        <v>-243.75505389850142</v>
      </c>
      <c r="P56" s="89">
        <f>-'OPEX+CAPEX'!U366</f>
        <v>-251.57331260552448</v>
      </c>
      <c r="Q56" s="89">
        <f>-'OPEX+CAPEX'!V366</f>
        <v>-260.46431842975147</v>
      </c>
      <c r="R56" s="89">
        <f>-'OPEX+CAPEX'!W366</f>
        <v>-270.54841883984625</v>
      </c>
      <c r="S56" s="89">
        <f>-'OPEX+CAPEX'!X366</f>
        <v>-282.01213507792914</v>
      </c>
      <c r="T56" s="89">
        <f>-'OPEX+CAPEX'!Y366</f>
        <v>-295.02363811696353</v>
      </c>
      <c r="U56" s="89">
        <f>-'OPEX+CAPEX'!Z366</f>
        <v>-309.8037061492592</v>
      </c>
      <c r="V56" s="89">
        <f>-'OPEX+CAPEX'!AA366</f>
        <v>-326.60304415441584</v>
      </c>
      <c r="W56" s="89">
        <f>-'OPEX+CAPEX'!AB366</f>
        <v>-345.70055070365788</v>
      </c>
      <c r="X56" s="89">
        <f>-'OPEX+CAPEX'!AC366</f>
        <v>-367.42111141983662</v>
      </c>
      <c r="Y56" s="89">
        <f>-'OPEX+CAPEX'!AD366</f>
        <v>-392.11372227817236</v>
      </c>
      <c r="Z56" s="89">
        <f>-'OPEX+CAPEX'!AE366</f>
        <v>-420.20718948647243</v>
      </c>
      <c r="AA56" s="89">
        <f>-'OPEX+CAPEX'!AF366</f>
        <v>-452.16797502962834</v>
      </c>
      <c r="AB56" s="89">
        <f>-'OPEX+CAPEX'!AG366</f>
        <v>-462.69440845634279</v>
      </c>
      <c r="AC56" s="89">
        <f>-'OPEX+CAPEX'!AH366</f>
        <v>-478.40654651562079</v>
      </c>
      <c r="AD56" s="89">
        <f>-'OPEX+CAPEX'!AI366</f>
        <v>-494.82011930968781</v>
      </c>
      <c r="AE56" s="89">
        <f>-'OPEX+CAPEX'!AJ366</f>
        <v>-511.97253669106624</v>
      </c>
      <c r="AF56" s="89">
        <f>-'OPEX+CAPEX'!AK366</f>
        <v>-529.91056097540854</v>
      </c>
      <c r="AG56" s="89">
        <f>-'OPEX+CAPEX'!AL366</f>
        <v>-548.64354462584515</v>
      </c>
      <c r="AH56" s="89">
        <f>-'OPEX+CAPEX'!AM366</f>
        <v>-568.23695488428996</v>
      </c>
      <c r="AI56" s="89">
        <f>-'OPEX+CAPEX'!AN366</f>
        <v>-588.71884914013435</v>
      </c>
      <c r="AJ56" s="89">
        <f>-'OPEX+CAPEX'!AO366</f>
        <v>-610.14534217216158</v>
      </c>
      <c r="AK56" s="89">
        <f>-'OPEX+CAPEX'!AP366</f>
        <v>-632.5351389066326</v>
      </c>
      <c r="AL56" s="89">
        <f>-'OPEX+CAPEX'!AQ366</f>
        <v>-655.97241151172216</v>
      </c>
      <c r="AM56" s="89">
        <f>-'OPEX+CAPEX'!AR366</f>
        <v>-680.47586491369134</v>
      </c>
      <c r="AN56" s="89"/>
      <c r="AO56" s="83">
        <f t="shared" si="70"/>
        <v>-2399.996724908729</v>
      </c>
      <c r="AP56" s="83">
        <f t="shared" si="67"/>
        <v>-3973.6391222914572</v>
      </c>
      <c r="AQ56" s="83">
        <f t="shared" si="68"/>
        <v>-6762.5322781026034</v>
      </c>
    </row>
    <row r="57" spans="1:58" outlineLevel="1">
      <c r="A57" s="147" t="s">
        <v>178</v>
      </c>
      <c r="B57" s="122" t="s">
        <v>254</v>
      </c>
      <c r="C57" s="89"/>
      <c r="D57" s="89">
        <f>D50+D51</f>
        <v>1185.8568849218843</v>
      </c>
      <c r="E57" s="89">
        <f t="shared" ref="E57:AM57" si="74">E50+E51</f>
        <v>1203.8252848535017</v>
      </c>
      <c r="F57" s="89">
        <f t="shared" si="74"/>
        <v>1223.2029710542652</v>
      </c>
      <c r="G57" s="89">
        <f t="shared" si="74"/>
        <v>1244.8707474423916</v>
      </c>
      <c r="H57" s="89">
        <f t="shared" si="74"/>
        <v>1269.6213375442762</v>
      </c>
      <c r="I57" s="89">
        <f t="shared" si="74"/>
        <v>1300.898053338612</v>
      </c>
      <c r="J57" s="89">
        <f t="shared" si="74"/>
        <v>1339.2074108773695</v>
      </c>
      <c r="K57" s="89">
        <f t="shared" si="74"/>
        <v>1387.6697312442075</v>
      </c>
      <c r="L57" s="89">
        <f t="shared" si="74"/>
        <v>1451.6336245384605</v>
      </c>
      <c r="M57" s="89">
        <f t="shared" si="74"/>
        <v>1538.423417901425</v>
      </c>
      <c r="N57" s="89">
        <f t="shared" si="74"/>
        <v>1659.5692091670585</v>
      </c>
      <c r="O57" s="89">
        <f t="shared" si="74"/>
        <v>1832.2530080779422</v>
      </c>
      <c r="P57" s="89">
        <f t="shared" si="74"/>
        <v>1921.1633504920376</v>
      </c>
      <c r="Q57" s="89">
        <f t="shared" si="74"/>
        <v>2020.9427483964746</v>
      </c>
      <c r="R57" s="89">
        <f t="shared" si="74"/>
        <v>2132.9635796485327</v>
      </c>
      <c r="S57" s="89">
        <f t="shared" si="74"/>
        <v>2259.2286534841414</v>
      </c>
      <c r="T57" s="89">
        <f t="shared" si="74"/>
        <v>2401.6596143866577</v>
      </c>
      <c r="U57" s="89">
        <f t="shared" si="74"/>
        <v>2562.7225897504695</v>
      </c>
      <c r="V57" s="89">
        <f t="shared" si="74"/>
        <v>2745.2518402695941</v>
      </c>
      <c r="W57" s="89">
        <f t="shared" si="74"/>
        <v>2952.4514931333388</v>
      </c>
      <c r="X57" s="89">
        <f t="shared" si="74"/>
        <v>3188.0767786097654</v>
      </c>
      <c r="Y57" s="89">
        <f t="shared" si="74"/>
        <v>3456.2568767014827</v>
      </c>
      <c r="Z57" s="89">
        <f t="shared" si="74"/>
        <v>3762.0363073958092</v>
      </c>
      <c r="AA57" s="89">
        <f t="shared" si="74"/>
        <v>4111.0190250333544</v>
      </c>
      <c r="AB57" s="89">
        <f t="shared" si="74"/>
        <v>4260.6122615694803</v>
      </c>
      <c r="AC57" s="89">
        <f t="shared" si="74"/>
        <v>4412.0853600158398</v>
      </c>
      <c r="AD57" s="89">
        <f t="shared" si="74"/>
        <v>4570.3206503571255</v>
      </c>
      <c r="AE57" s="89">
        <f t="shared" si="74"/>
        <v>4735.6787828277347</v>
      </c>
      <c r="AF57" s="89">
        <f t="shared" si="74"/>
        <v>4908.6105702206596</v>
      </c>
      <c r="AG57" s="89">
        <f t="shared" si="74"/>
        <v>5089.2061750945031</v>
      </c>
      <c r="AH57" s="89">
        <f t="shared" si="74"/>
        <v>5278.0967353594588</v>
      </c>
      <c r="AI57" s="89">
        <f t="shared" si="74"/>
        <v>5475.55273869132</v>
      </c>
      <c r="AJ57" s="89">
        <f t="shared" si="74"/>
        <v>5682.1151604416809</v>
      </c>
      <c r="AK57" s="89">
        <f t="shared" si="74"/>
        <v>5897.964325727743</v>
      </c>
      <c r="AL57" s="89">
        <f t="shared" si="74"/>
        <v>6123.9116975768966</v>
      </c>
      <c r="AM57" s="89">
        <f t="shared" si="74"/>
        <v>6360.1376011063358</v>
      </c>
      <c r="AN57" s="89"/>
      <c r="AO57" s="83">
        <f t="shared" si="70"/>
        <v>16637.031680961394</v>
      </c>
      <c r="AP57" s="83">
        <f t="shared" si="67"/>
        <v>33513.772857301657</v>
      </c>
      <c r="AQ57" s="83">
        <f t="shared" si="68"/>
        <v>62794.29205898878</v>
      </c>
    </row>
    <row r="58" spans="1:58" s="59" customFormat="1">
      <c r="A58" s="81"/>
      <c r="B58" s="82"/>
      <c r="C58" s="81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9"/>
      <c r="BB58" s="83"/>
      <c r="BC58" s="83"/>
      <c r="BD58" s="83"/>
      <c r="BE58" s="83"/>
      <c r="BF58" s="90"/>
    </row>
    <row r="59" spans="1:58" s="79" customFormat="1" ht="14.4">
      <c r="A59" s="87" t="s">
        <v>331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60"/>
      <c r="AO59" s="87"/>
      <c r="AP59" s="87"/>
      <c r="AQ59" s="87"/>
    </row>
    <row r="60" spans="1:58" s="59" customFormat="1" outlineLevel="1">
      <c r="A60" s="93" t="s">
        <v>104</v>
      </c>
      <c r="B60" s="82"/>
      <c r="C60" s="81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</row>
    <row r="61" spans="1:58" s="59" customFormat="1" outlineLevel="1">
      <c r="A61" s="147" t="s">
        <v>301</v>
      </c>
      <c r="B61" s="122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8"/>
      <c r="AO61" s="83"/>
      <c r="AP61" s="83"/>
      <c r="AQ61" s="83"/>
    </row>
    <row r="62" spans="1:58" s="59" customFormat="1" outlineLevel="1">
      <c r="A62" s="186" t="s">
        <v>288</v>
      </c>
      <c r="B62" s="122" t="s">
        <v>158</v>
      </c>
      <c r="C62" s="81"/>
      <c r="D62" s="125">
        <v>3773</v>
      </c>
      <c r="E62" s="125">
        <f>D62*(1+1%)</f>
        <v>3810.73</v>
      </c>
      <c r="F62" s="125">
        <f t="shared" ref="F62:AM62" si="75">E62*(1+1%)</f>
        <v>3848.8373000000001</v>
      </c>
      <c r="G62" s="125">
        <f t="shared" si="75"/>
        <v>3887.3256730000003</v>
      </c>
      <c r="H62" s="125">
        <f t="shared" si="75"/>
        <v>3926.1989297300001</v>
      </c>
      <c r="I62" s="125">
        <f t="shared" si="75"/>
        <v>3965.4609190273004</v>
      </c>
      <c r="J62" s="125">
        <f t="shared" si="75"/>
        <v>4005.1155282175732</v>
      </c>
      <c r="K62" s="125">
        <f t="shared" si="75"/>
        <v>4045.1666834997491</v>
      </c>
      <c r="L62" s="125">
        <f t="shared" si="75"/>
        <v>4085.6183503347465</v>
      </c>
      <c r="M62" s="125">
        <f t="shared" si="75"/>
        <v>4126.4745338380944</v>
      </c>
      <c r="N62" s="125">
        <f t="shared" si="75"/>
        <v>4167.7392791764751</v>
      </c>
      <c r="O62" s="125">
        <f t="shared" si="75"/>
        <v>4209.4166719682398</v>
      </c>
      <c r="P62" s="125">
        <f t="shared" si="75"/>
        <v>4251.5108386879219</v>
      </c>
      <c r="Q62" s="125">
        <f t="shared" si="75"/>
        <v>4294.0259470748015</v>
      </c>
      <c r="R62" s="125">
        <f t="shared" si="75"/>
        <v>4336.9662065455495</v>
      </c>
      <c r="S62" s="125">
        <f t="shared" si="75"/>
        <v>4380.335868611005</v>
      </c>
      <c r="T62" s="125">
        <f t="shared" si="75"/>
        <v>4424.1392272971152</v>
      </c>
      <c r="U62" s="125">
        <f t="shared" si="75"/>
        <v>4468.3806195700863</v>
      </c>
      <c r="V62" s="125">
        <f t="shared" si="75"/>
        <v>4513.0644257657868</v>
      </c>
      <c r="W62" s="125">
        <f t="shared" si="75"/>
        <v>4558.1950700234447</v>
      </c>
      <c r="X62" s="125">
        <f t="shared" si="75"/>
        <v>4603.777020723679</v>
      </c>
      <c r="Y62" s="125">
        <f t="shared" si="75"/>
        <v>4649.8147909309155</v>
      </c>
      <c r="Z62" s="125">
        <f t="shared" si="75"/>
        <v>4696.3129388402249</v>
      </c>
      <c r="AA62" s="125">
        <f t="shared" si="75"/>
        <v>4743.2760682286271</v>
      </c>
      <c r="AB62" s="125">
        <f t="shared" si="75"/>
        <v>4790.7088289109133</v>
      </c>
      <c r="AC62" s="125">
        <f t="shared" si="75"/>
        <v>4838.6159172000225</v>
      </c>
      <c r="AD62" s="125">
        <f t="shared" si="75"/>
        <v>4887.0020763720231</v>
      </c>
      <c r="AE62" s="125">
        <f t="shared" si="75"/>
        <v>4935.8720971357434</v>
      </c>
      <c r="AF62" s="125">
        <f t="shared" si="75"/>
        <v>4985.2308181071012</v>
      </c>
      <c r="AG62" s="125">
        <f t="shared" si="75"/>
        <v>5035.083126288172</v>
      </c>
      <c r="AH62" s="125">
        <f t="shared" si="75"/>
        <v>5085.4339575510539</v>
      </c>
      <c r="AI62" s="125">
        <f t="shared" si="75"/>
        <v>5136.2882971265644</v>
      </c>
      <c r="AJ62" s="125">
        <f t="shared" si="75"/>
        <v>5187.6511800978305</v>
      </c>
      <c r="AK62" s="125">
        <f t="shared" si="75"/>
        <v>5239.5276918988093</v>
      </c>
      <c r="AL62" s="125">
        <f t="shared" si="75"/>
        <v>5291.9229688177975</v>
      </c>
      <c r="AM62" s="125">
        <f t="shared" si="75"/>
        <v>5344.8421985059758</v>
      </c>
      <c r="AN62" s="88"/>
      <c r="AO62" s="83">
        <f t="shared" ref="AO62:AO64" si="76">SUM(D62:O62)</f>
        <v>47851.083868792171</v>
      </c>
      <c r="AP62" s="83">
        <f t="shared" ref="AP62:AP64" si="77">SUM(P62:AA62)</f>
        <v>53919.79902229915</v>
      </c>
      <c r="AQ62" s="83">
        <f t="shared" ref="AQ62:AQ64" si="78">SUM(AB62:AM62)</f>
        <v>60758.179158012012</v>
      </c>
    </row>
    <row r="63" spans="1:58" s="59" customFormat="1" outlineLevel="1">
      <c r="A63" s="186" t="s">
        <v>289</v>
      </c>
      <c r="B63" s="122" t="s">
        <v>158</v>
      </c>
      <c r="C63" s="81"/>
      <c r="D63" s="125">
        <v>150</v>
      </c>
      <c r="E63" s="125">
        <v>150</v>
      </c>
      <c r="F63" s="125">
        <v>150</v>
      </c>
      <c r="G63" s="125">
        <v>150</v>
      </c>
      <c r="H63" s="125">
        <v>150</v>
      </c>
      <c r="I63" s="125">
        <v>150</v>
      </c>
      <c r="J63" s="125">
        <v>150</v>
      </c>
      <c r="K63" s="125">
        <v>150</v>
      </c>
      <c r="L63" s="125">
        <v>150</v>
      </c>
      <c r="M63" s="125">
        <v>150</v>
      </c>
      <c r="N63" s="125">
        <v>150</v>
      </c>
      <c r="O63" s="125">
        <v>150</v>
      </c>
      <c r="P63" s="125">
        <v>150</v>
      </c>
      <c r="Q63" s="125">
        <v>150</v>
      </c>
      <c r="R63" s="125">
        <v>150</v>
      </c>
      <c r="S63" s="125">
        <v>150</v>
      </c>
      <c r="T63" s="125">
        <v>150</v>
      </c>
      <c r="U63" s="125">
        <v>150</v>
      </c>
      <c r="V63" s="125">
        <v>150</v>
      </c>
      <c r="W63" s="125">
        <v>150</v>
      </c>
      <c r="X63" s="125">
        <v>150</v>
      </c>
      <c r="Y63" s="125">
        <v>150</v>
      </c>
      <c r="Z63" s="125">
        <v>150</v>
      </c>
      <c r="AA63" s="125">
        <v>150</v>
      </c>
      <c r="AB63" s="125">
        <v>150</v>
      </c>
      <c r="AC63" s="125">
        <v>150</v>
      </c>
      <c r="AD63" s="125">
        <v>150</v>
      </c>
      <c r="AE63" s="125">
        <v>150</v>
      </c>
      <c r="AF63" s="125">
        <v>150</v>
      </c>
      <c r="AG63" s="125">
        <v>150</v>
      </c>
      <c r="AH63" s="125">
        <v>150</v>
      </c>
      <c r="AI63" s="125">
        <v>150</v>
      </c>
      <c r="AJ63" s="125">
        <v>150</v>
      </c>
      <c r="AK63" s="125">
        <v>150</v>
      </c>
      <c r="AL63" s="125">
        <v>150</v>
      </c>
      <c r="AM63" s="125">
        <v>150</v>
      </c>
      <c r="AN63" s="88"/>
      <c r="AO63" s="83">
        <f t="shared" si="76"/>
        <v>1800</v>
      </c>
      <c r="AP63" s="83">
        <f t="shared" si="77"/>
        <v>1800</v>
      </c>
      <c r="AQ63" s="83">
        <f t="shared" si="78"/>
        <v>1800</v>
      </c>
    </row>
    <row r="64" spans="1:58" s="59" customFormat="1" outlineLevel="1">
      <c r="A64" s="186" t="s">
        <v>290</v>
      </c>
      <c r="B64" s="122" t="s">
        <v>158</v>
      </c>
      <c r="C64" s="81"/>
      <c r="D64" s="125">
        <v>40</v>
      </c>
      <c r="E64" s="125">
        <v>40</v>
      </c>
      <c r="F64" s="125">
        <v>40</v>
      </c>
      <c r="G64" s="125">
        <v>40</v>
      </c>
      <c r="H64" s="125">
        <v>40</v>
      </c>
      <c r="I64" s="125">
        <v>40</v>
      </c>
      <c r="J64" s="125">
        <v>40</v>
      </c>
      <c r="K64" s="125">
        <v>40</v>
      </c>
      <c r="L64" s="125">
        <v>40</v>
      </c>
      <c r="M64" s="125">
        <v>40</v>
      </c>
      <c r="N64" s="125">
        <v>40</v>
      </c>
      <c r="O64" s="125">
        <v>40</v>
      </c>
      <c r="P64" s="125">
        <v>40</v>
      </c>
      <c r="Q64" s="125">
        <v>40</v>
      </c>
      <c r="R64" s="125">
        <v>40</v>
      </c>
      <c r="S64" s="125">
        <v>40</v>
      </c>
      <c r="T64" s="125">
        <v>40</v>
      </c>
      <c r="U64" s="125">
        <v>40</v>
      </c>
      <c r="V64" s="125">
        <v>40</v>
      </c>
      <c r="W64" s="125">
        <v>40</v>
      </c>
      <c r="X64" s="125">
        <v>40</v>
      </c>
      <c r="Y64" s="125">
        <v>40</v>
      </c>
      <c r="Z64" s="125">
        <v>40</v>
      </c>
      <c r="AA64" s="125">
        <v>40</v>
      </c>
      <c r="AB64" s="125">
        <v>40</v>
      </c>
      <c r="AC64" s="125">
        <v>40</v>
      </c>
      <c r="AD64" s="125">
        <v>40</v>
      </c>
      <c r="AE64" s="125">
        <v>40</v>
      </c>
      <c r="AF64" s="125">
        <v>40</v>
      </c>
      <c r="AG64" s="125">
        <v>40</v>
      </c>
      <c r="AH64" s="125">
        <v>40</v>
      </c>
      <c r="AI64" s="125">
        <v>40</v>
      </c>
      <c r="AJ64" s="125">
        <v>40</v>
      </c>
      <c r="AK64" s="125">
        <v>40</v>
      </c>
      <c r="AL64" s="125">
        <v>40</v>
      </c>
      <c r="AM64" s="125">
        <v>40</v>
      </c>
      <c r="AN64" s="88"/>
      <c r="AO64" s="83">
        <f t="shared" si="76"/>
        <v>480</v>
      </c>
      <c r="AP64" s="83">
        <f t="shared" si="77"/>
        <v>480</v>
      </c>
      <c r="AQ64" s="83">
        <f t="shared" si="78"/>
        <v>480</v>
      </c>
    </row>
    <row r="65" spans="1:43" s="59" customFormat="1" outlineLevel="1">
      <c r="A65" s="147" t="s">
        <v>302</v>
      </c>
      <c r="B65" s="122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8"/>
      <c r="AO65" s="88"/>
      <c r="AP65" s="88"/>
      <c r="AQ65" s="88"/>
    </row>
    <row r="66" spans="1:43" s="59" customFormat="1" outlineLevel="1">
      <c r="A66" s="186" t="s">
        <v>288</v>
      </c>
      <c r="B66" s="122" t="s">
        <v>254</v>
      </c>
      <c r="C66" s="212"/>
      <c r="D66" s="125">
        <v>636.09859528226878</v>
      </c>
      <c r="E66" s="125">
        <v>636.09859528226878</v>
      </c>
      <c r="F66" s="125">
        <v>636.09859528226878</v>
      </c>
      <c r="G66" s="125">
        <v>636.09859528226878</v>
      </c>
      <c r="H66" s="125">
        <v>636.09859528226878</v>
      </c>
      <c r="I66" s="125">
        <v>636.09859528226878</v>
      </c>
      <c r="J66" s="125">
        <v>636.09859528226878</v>
      </c>
      <c r="K66" s="125">
        <v>636.09859528226878</v>
      </c>
      <c r="L66" s="125">
        <v>636.09859528226878</v>
      </c>
      <c r="M66" s="125">
        <v>636.09859528226878</v>
      </c>
      <c r="N66" s="125">
        <v>636.09859528226878</v>
      </c>
      <c r="O66" s="125">
        <v>636.09859528226878</v>
      </c>
      <c r="P66" s="125">
        <v>636.09859528226878</v>
      </c>
      <c r="Q66" s="125">
        <v>636.09859528226878</v>
      </c>
      <c r="R66" s="125">
        <v>636.09859528226878</v>
      </c>
      <c r="S66" s="125">
        <v>636.09859528226878</v>
      </c>
      <c r="T66" s="125">
        <v>636.09859528226878</v>
      </c>
      <c r="U66" s="125">
        <v>636.09859528226878</v>
      </c>
      <c r="V66" s="125">
        <v>636.09859528226878</v>
      </c>
      <c r="W66" s="125">
        <v>636.09859528226878</v>
      </c>
      <c r="X66" s="125">
        <v>636.09859528226878</v>
      </c>
      <c r="Y66" s="125">
        <v>636.09859528226878</v>
      </c>
      <c r="Z66" s="125">
        <v>636.09859528226878</v>
      </c>
      <c r="AA66" s="125">
        <v>636.09859528226878</v>
      </c>
      <c r="AB66" s="125">
        <v>636.09859528226878</v>
      </c>
      <c r="AC66" s="125">
        <v>636.09859528226878</v>
      </c>
      <c r="AD66" s="125">
        <v>636.09859528226878</v>
      </c>
      <c r="AE66" s="125">
        <v>636.09859528226878</v>
      </c>
      <c r="AF66" s="125">
        <v>636.09859528226878</v>
      </c>
      <c r="AG66" s="125">
        <v>636.09859528226878</v>
      </c>
      <c r="AH66" s="125">
        <v>636.09859528226878</v>
      </c>
      <c r="AI66" s="125">
        <v>636.09859528226878</v>
      </c>
      <c r="AJ66" s="125">
        <v>636.09859528226878</v>
      </c>
      <c r="AK66" s="125">
        <v>636.09859528226878</v>
      </c>
      <c r="AL66" s="125">
        <v>636.09859528226878</v>
      </c>
      <c r="AM66" s="125">
        <v>636.09859528226878</v>
      </c>
      <c r="AN66" s="88"/>
      <c r="AO66" s="88"/>
      <c r="AP66" s="88"/>
      <c r="AQ66" s="88"/>
    </row>
    <row r="67" spans="1:43" s="59" customFormat="1" outlineLevel="1">
      <c r="A67" s="186" t="s">
        <v>289</v>
      </c>
      <c r="B67" s="122" t="s">
        <v>254</v>
      </c>
      <c r="C67" s="81"/>
      <c r="D67" s="125">
        <v>23.333333333333332</v>
      </c>
      <c r="E67" s="125">
        <v>23.333333333333332</v>
      </c>
      <c r="F67" s="125">
        <v>23.333333333333332</v>
      </c>
      <c r="G67" s="125">
        <v>23.333333333333332</v>
      </c>
      <c r="H67" s="125">
        <v>23.333333333333332</v>
      </c>
      <c r="I67" s="125">
        <v>23.333333333333332</v>
      </c>
      <c r="J67" s="125">
        <v>23.333333333333332</v>
      </c>
      <c r="K67" s="125">
        <v>23.333333333333332</v>
      </c>
      <c r="L67" s="125">
        <v>23.333333333333332</v>
      </c>
      <c r="M67" s="125">
        <v>23.333333333333332</v>
      </c>
      <c r="N67" s="125">
        <v>23.333333333333332</v>
      </c>
      <c r="O67" s="125">
        <v>23.333333333333332</v>
      </c>
      <c r="P67" s="125">
        <v>23.333333333333332</v>
      </c>
      <c r="Q67" s="125">
        <v>23.333333333333332</v>
      </c>
      <c r="R67" s="125">
        <v>23.333333333333332</v>
      </c>
      <c r="S67" s="125">
        <v>23.333333333333332</v>
      </c>
      <c r="T67" s="125">
        <v>23.333333333333332</v>
      </c>
      <c r="U67" s="125">
        <v>23.333333333333332</v>
      </c>
      <c r="V67" s="125">
        <v>23.333333333333332</v>
      </c>
      <c r="W67" s="125">
        <v>23.333333333333332</v>
      </c>
      <c r="X67" s="125">
        <v>23.333333333333332</v>
      </c>
      <c r="Y67" s="125">
        <v>23.333333333333332</v>
      </c>
      <c r="Z67" s="125">
        <v>23.333333333333332</v>
      </c>
      <c r="AA67" s="125">
        <v>23.333333333333332</v>
      </c>
      <c r="AB67" s="125">
        <v>23.333333333333332</v>
      </c>
      <c r="AC67" s="125">
        <v>23.333333333333332</v>
      </c>
      <c r="AD67" s="125">
        <v>23.333333333333332</v>
      </c>
      <c r="AE67" s="125">
        <v>23.333333333333332</v>
      </c>
      <c r="AF67" s="125">
        <v>23.333333333333332</v>
      </c>
      <c r="AG67" s="125">
        <v>23.333333333333332</v>
      </c>
      <c r="AH67" s="125">
        <v>23.333333333333332</v>
      </c>
      <c r="AI67" s="125">
        <v>23.333333333333332</v>
      </c>
      <c r="AJ67" s="125">
        <v>23.333333333333332</v>
      </c>
      <c r="AK67" s="125">
        <v>23.333333333333332</v>
      </c>
      <c r="AL67" s="125">
        <v>23.333333333333332</v>
      </c>
      <c r="AM67" s="125">
        <v>23.333333333333332</v>
      </c>
      <c r="AN67" s="88"/>
      <c r="AO67" s="88"/>
      <c r="AP67" s="88"/>
      <c r="AQ67" s="88"/>
    </row>
    <row r="68" spans="1:43" s="59" customFormat="1" outlineLevel="1">
      <c r="A68" s="186" t="s">
        <v>290</v>
      </c>
      <c r="B68" s="122" t="s">
        <v>254</v>
      </c>
      <c r="C68" s="81"/>
      <c r="D68" s="125">
        <v>25</v>
      </c>
      <c r="E68" s="125">
        <v>25</v>
      </c>
      <c r="F68" s="125">
        <v>25</v>
      </c>
      <c r="G68" s="125">
        <v>25</v>
      </c>
      <c r="H68" s="125">
        <v>25</v>
      </c>
      <c r="I68" s="125">
        <v>25</v>
      </c>
      <c r="J68" s="125">
        <v>25</v>
      </c>
      <c r="K68" s="125">
        <v>25</v>
      </c>
      <c r="L68" s="125">
        <v>25</v>
      </c>
      <c r="M68" s="125">
        <v>25</v>
      </c>
      <c r="N68" s="125">
        <v>25</v>
      </c>
      <c r="O68" s="125">
        <v>25</v>
      </c>
      <c r="P68" s="125">
        <v>25</v>
      </c>
      <c r="Q68" s="125">
        <v>25</v>
      </c>
      <c r="R68" s="125">
        <v>25</v>
      </c>
      <c r="S68" s="125">
        <v>25</v>
      </c>
      <c r="T68" s="125">
        <v>25</v>
      </c>
      <c r="U68" s="125">
        <v>25</v>
      </c>
      <c r="V68" s="125">
        <v>25</v>
      </c>
      <c r="W68" s="125">
        <v>25</v>
      </c>
      <c r="X68" s="125">
        <v>25</v>
      </c>
      <c r="Y68" s="125">
        <v>25</v>
      </c>
      <c r="Z68" s="125">
        <v>25</v>
      </c>
      <c r="AA68" s="125">
        <v>25</v>
      </c>
      <c r="AB68" s="125">
        <v>25</v>
      </c>
      <c r="AC68" s="125">
        <v>25</v>
      </c>
      <c r="AD68" s="125">
        <v>25</v>
      </c>
      <c r="AE68" s="125">
        <v>25</v>
      </c>
      <c r="AF68" s="125">
        <v>25</v>
      </c>
      <c r="AG68" s="125">
        <v>25</v>
      </c>
      <c r="AH68" s="125">
        <v>25</v>
      </c>
      <c r="AI68" s="125">
        <v>25</v>
      </c>
      <c r="AJ68" s="125">
        <v>25</v>
      </c>
      <c r="AK68" s="125">
        <v>25</v>
      </c>
      <c r="AL68" s="125">
        <v>25</v>
      </c>
      <c r="AM68" s="125">
        <v>25</v>
      </c>
      <c r="AN68" s="88"/>
      <c r="AO68" s="88"/>
      <c r="AP68" s="88"/>
      <c r="AQ68" s="88"/>
    </row>
    <row r="69" spans="1:43" s="59" customFormat="1" outlineLevel="1">
      <c r="A69" s="185" t="s">
        <v>297</v>
      </c>
      <c r="B69" s="122" t="s">
        <v>254</v>
      </c>
      <c r="C69" s="81"/>
      <c r="D69" s="89">
        <f>SUM(D70:D72)</f>
        <v>2404500</v>
      </c>
      <c r="E69" s="89">
        <f t="shared" ref="E69:AM69" si="79">SUM(E70:E72)</f>
        <v>2428500</v>
      </c>
      <c r="F69" s="89">
        <f t="shared" si="79"/>
        <v>2452740</v>
      </c>
      <c r="G69" s="89">
        <f t="shared" si="79"/>
        <v>2477222.4000000004</v>
      </c>
      <c r="H69" s="89">
        <f t="shared" si="79"/>
        <v>2501949.6240000003</v>
      </c>
      <c r="I69" s="89">
        <f t="shared" si="79"/>
        <v>2526924.1202400005</v>
      </c>
      <c r="J69" s="89">
        <f t="shared" si="79"/>
        <v>2552148.3614424001</v>
      </c>
      <c r="K69" s="89">
        <f t="shared" si="79"/>
        <v>2577624.8450568244</v>
      </c>
      <c r="L69" s="89">
        <f t="shared" si="79"/>
        <v>2603356.0935073923</v>
      </c>
      <c r="M69" s="89">
        <f t="shared" si="79"/>
        <v>2629344.6544424668</v>
      </c>
      <c r="N69" s="89">
        <f t="shared" si="79"/>
        <v>2655593.1009868914</v>
      </c>
      <c r="O69" s="89">
        <f t="shared" si="79"/>
        <v>2682104.0319967601</v>
      </c>
      <c r="P69" s="89">
        <f t="shared" si="79"/>
        <v>2708880.0723167276</v>
      </c>
      <c r="Q69" s="89">
        <f t="shared" si="79"/>
        <v>2735923.8730398952</v>
      </c>
      <c r="R69" s="89">
        <f t="shared" si="79"/>
        <v>2763238.1117702941</v>
      </c>
      <c r="S69" s="89">
        <f t="shared" si="79"/>
        <v>2790825.4928879971</v>
      </c>
      <c r="T69" s="89">
        <f t="shared" si="79"/>
        <v>2818688.747816877</v>
      </c>
      <c r="U69" s="89">
        <f t="shared" si="79"/>
        <v>2846830.6352950456</v>
      </c>
      <c r="V69" s="89">
        <f t="shared" si="79"/>
        <v>2875253.9416479962</v>
      </c>
      <c r="W69" s="89">
        <f t="shared" si="79"/>
        <v>2903961.4810644761</v>
      </c>
      <c r="X69" s="89">
        <f t="shared" si="79"/>
        <v>2932956.0958751207</v>
      </c>
      <c r="Y69" s="89">
        <f t="shared" si="79"/>
        <v>2962240.6568338717</v>
      </c>
      <c r="Z69" s="89">
        <f t="shared" si="79"/>
        <v>2991818.0634022104</v>
      </c>
      <c r="AA69" s="89">
        <f t="shared" si="79"/>
        <v>3021691.2440362326</v>
      </c>
      <c r="AB69" s="89">
        <f t="shared" si="79"/>
        <v>3051863.156476595</v>
      </c>
      <c r="AC69" s="89">
        <f t="shared" si="79"/>
        <v>3082336.7880413607</v>
      </c>
      <c r="AD69" s="89">
        <f t="shared" si="79"/>
        <v>3113115.1559217749</v>
      </c>
      <c r="AE69" s="89">
        <f t="shared" si="79"/>
        <v>3144201.3074809923</v>
      </c>
      <c r="AF69" s="89">
        <f t="shared" si="79"/>
        <v>3175598.3205558024</v>
      </c>
      <c r="AG69" s="89">
        <f t="shared" si="79"/>
        <v>3207309.3037613607</v>
      </c>
      <c r="AH69" s="89">
        <f t="shared" si="79"/>
        <v>3239337.3967989744</v>
      </c>
      <c r="AI69" s="89">
        <f t="shared" si="79"/>
        <v>3271685.7707669642</v>
      </c>
      <c r="AJ69" s="89">
        <f t="shared" si="79"/>
        <v>3304357.6284746341</v>
      </c>
      <c r="AK69" s="89">
        <f t="shared" si="79"/>
        <v>3337356.2047593803</v>
      </c>
      <c r="AL69" s="89">
        <f t="shared" si="79"/>
        <v>3370684.7668069745</v>
      </c>
      <c r="AM69" s="89">
        <f t="shared" si="79"/>
        <v>3404346.6144750444</v>
      </c>
      <c r="AN69" s="88"/>
      <c r="AO69" s="83">
        <f t="shared" ref="AO69:AO72" si="80">SUM(D69:O69)</f>
        <v>30492007.231672738</v>
      </c>
      <c r="AP69" s="83">
        <f t="shared" ref="AP69:AP72" si="81">SUM(P69:AA69)</f>
        <v>34352308.415986747</v>
      </c>
      <c r="AQ69" s="83">
        <f t="shared" ref="AQ69:AQ72" si="82">SUM(AB69:AM69)</f>
        <v>38702192.414319858</v>
      </c>
    </row>
    <row r="70" spans="1:43" s="59" customFormat="1" outlineLevel="1">
      <c r="A70" s="186" t="s">
        <v>288</v>
      </c>
      <c r="B70" s="122" t="s">
        <v>254</v>
      </c>
      <c r="C70" s="204"/>
      <c r="D70" s="89">
        <f>D62*D66</f>
        <v>2400000</v>
      </c>
      <c r="E70" s="89">
        <f t="shared" ref="E70:AM72" si="83">E62*E66</f>
        <v>2424000</v>
      </c>
      <c r="F70" s="89">
        <f t="shared" si="83"/>
        <v>2448240</v>
      </c>
      <c r="G70" s="89">
        <f t="shared" si="83"/>
        <v>2472722.4000000004</v>
      </c>
      <c r="H70" s="89">
        <f t="shared" si="83"/>
        <v>2497449.6240000003</v>
      </c>
      <c r="I70" s="89">
        <f t="shared" si="83"/>
        <v>2522424.1202400005</v>
      </c>
      <c r="J70" s="89">
        <f t="shared" si="83"/>
        <v>2547648.3614424001</v>
      </c>
      <c r="K70" s="89">
        <f t="shared" si="83"/>
        <v>2573124.8450568244</v>
      </c>
      <c r="L70" s="89">
        <f t="shared" si="83"/>
        <v>2598856.0935073923</v>
      </c>
      <c r="M70" s="89">
        <f t="shared" si="83"/>
        <v>2624844.6544424668</v>
      </c>
      <c r="N70" s="89">
        <f t="shared" si="83"/>
        <v>2651093.1009868914</v>
      </c>
      <c r="O70" s="89">
        <f t="shared" si="83"/>
        <v>2677604.0319967601</v>
      </c>
      <c r="P70" s="89">
        <f t="shared" si="83"/>
        <v>2704380.0723167276</v>
      </c>
      <c r="Q70" s="89">
        <f t="shared" si="83"/>
        <v>2731423.8730398952</v>
      </c>
      <c r="R70" s="89">
        <f t="shared" si="83"/>
        <v>2758738.1117702941</v>
      </c>
      <c r="S70" s="89">
        <f t="shared" si="83"/>
        <v>2786325.4928879971</v>
      </c>
      <c r="T70" s="89">
        <f t="shared" si="83"/>
        <v>2814188.747816877</v>
      </c>
      <c r="U70" s="89">
        <f t="shared" si="83"/>
        <v>2842330.6352950456</v>
      </c>
      <c r="V70" s="89">
        <f t="shared" si="83"/>
        <v>2870753.9416479962</v>
      </c>
      <c r="W70" s="89">
        <f t="shared" si="83"/>
        <v>2899461.4810644761</v>
      </c>
      <c r="X70" s="89">
        <f t="shared" si="83"/>
        <v>2928456.0958751207</v>
      </c>
      <c r="Y70" s="89">
        <f t="shared" si="83"/>
        <v>2957740.6568338717</v>
      </c>
      <c r="Z70" s="89">
        <f t="shared" si="83"/>
        <v>2987318.0634022104</v>
      </c>
      <c r="AA70" s="89">
        <f t="shared" si="83"/>
        <v>3017191.2440362326</v>
      </c>
      <c r="AB70" s="89">
        <f t="shared" si="83"/>
        <v>3047363.156476595</v>
      </c>
      <c r="AC70" s="89">
        <f t="shared" si="83"/>
        <v>3077836.7880413607</v>
      </c>
      <c r="AD70" s="89">
        <f t="shared" si="83"/>
        <v>3108615.1559217749</v>
      </c>
      <c r="AE70" s="89">
        <f t="shared" si="83"/>
        <v>3139701.3074809923</v>
      </c>
      <c r="AF70" s="89">
        <f t="shared" si="83"/>
        <v>3171098.3205558024</v>
      </c>
      <c r="AG70" s="89">
        <f t="shared" si="83"/>
        <v>3202809.3037613607</v>
      </c>
      <c r="AH70" s="89">
        <f t="shared" si="83"/>
        <v>3234837.3967989744</v>
      </c>
      <c r="AI70" s="89">
        <f t="shared" si="83"/>
        <v>3267185.7707669642</v>
      </c>
      <c r="AJ70" s="89">
        <f t="shared" si="83"/>
        <v>3299857.6284746341</v>
      </c>
      <c r="AK70" s="89">
        <f t="shared" si="83"/>
        <v>3332856.2047593803</v>
      </c>
      <c r="AL70" s="89">
        <f t="shared" si="83"/>
        <v>3366184.7668069745</v>
      </c>
      <c r="AM70" s="89">
        <f t="shared" si="83"/>
        <v>3399846.6144750444</v>
      </c>
      <c r="AN70" s="88"/>
      <c r="AO70" s="83">
        <f t="shared" si="80"/>
        <v>30438007.231672738</v>
      </c>
      <c r="AP70" s="83">
        <f t="shared" si="81"/>
        <v>34298308.415986747</v>
      </c>
      <c r="AQ70" s="83">
        <f t="shared" si="82"/>
        <v>38648192.414319858</v>
      </c>
    </row>
    <row r="71" spans="1:43" s="59" customFormat="1" outlineLevel="1">
      <c r="A71" s="186" t="s">
        <v>289</v>
      </c>
      <c r="B71" s="122" t="s">
        <v>254</v>
      </c>
      <c r="C71" s="81"/>
      <c r="D71" s="89">
        <f>D63*D67</f>
        <v>3500</v>
      </c>
      <c r="E71" s="89">
        <f t="shared" si="83"/>
        <v>3500</v>
      </c>
      <c r="F71" s="89">
        <f t="shared" si="83"/>
        <v>3500</v>
      </c>
      <c r="G71" s="89">
        <f t="shared" si="83"/>
        <v>3500</v>
      </c>
      <c r="H71" s="89">
        <f t="shared" si="83"/>
        <v>3500</v>
      </c>
      <c r="I71" s="89">
        <f t="shared" si="83"/>
        <v>3500</v>
      </c>
      <c r="J71" s="89">
        <f t="shared" si="83"/>
        <v>3500</v>
      </c>
      <c r="K71" s="89">
        <f t="shared" si="83"/>
        <v>3500</v>
      </c>
      <c r="L71" s="89">
        <f t="shared" si="83"/>
        <v>3500</v>
      </c>
      <c r="M71" s="89">
        <f t="shared" si="83"/>
        <v>3500</v>
      </c>
      <c r="N71" s="89">
        <f t="shared" si="83"/>
        <v>3500</v>
      </c>
      <c r="O71" s="89">
        <f t="shared" si="83"/>
        <v>3500</v>
      </c>
      <c r="P71" s="89">
        <f t="shared" si="83"/>
        <v>3500</v>
      </c>
      <c r="Q71" s="89">
        <f t="shared" si="83"/>
        <v>3500</v>
      </c>
      <c r="R71" s="89">
        <f t="shared" si="83"/>
        <v>3500</v>
      </c>
      <c r="S71" s="89">
        <f t="shared" si="83"/>
        <v>3500</v>
      </c>
      <c r="T71" s="89">
        <f t="shared" si="83"/>
        <v>3500</v>
      </c>
      <c r="U71" s="89">
        <f t="shared" si="83"/>
        <v>3500</v>
      </c>
      <c r="V71" s="89">
        <f t="shared" si="83"/>
        <v>3500</v>
      </c>
      <c r="W71" s="89">
        <f t="shared" si="83"/>
        <v>3500</v>
      </c>
      <c r="X71" s="89">
        <f t="shared" si="83"/>
        <v>3500</v>
      </c>
      <c r="Y71" s="89">
        <f t="shared" si="83"/>
        <v>3500</v>
      </c>
      <c r="Z71" s="89">
        <f t="shared" si="83"/>
        <v>3500</v>
      </c>
      <c r="AA71" s="89">
        <f t="shared" si="83"/>
        <v>3500</v>
      </c>
      <c r="AB71" s="89">
        <f t="shared" si="83"/>
        <v>3500</v>
      </c>
      <c r="AC71" s="89">
        <f t="shared" si="83"/>
        <v>3500</v>
      </c>
      <c r="AD71" s="89">
        <f t="shared" si="83"/>
        <v>3500</v>
      </c>
      <c r="AE71" s="89">
        <f t="shared" si="83"/>
        <v>3500</v>
      </c>
      <c r="AF71" s="89">
        <f t="shared" si="83"/>
        <v>3500</v>
      </c>
      <c r="AG71" s="89">
        <f t="shared" si="83"/>
        <v>3500</v>
      </c>
      <c r="AH71" s="89">
        <f t="shared" si="83"/>
        <v>3500</v>
      </c>
      <c r="AI71" s="89">
        <f t="shared" si="83"/>
        <v>3500</v>
      </c>
      <c r="AJ71" s="89">
        <f t="shared" si="83"/>
        <v>3500</v>
      </c>
      <c r="AK71" s="89">
        <f t="shared" si="83"/>
        <v>3500</v>
      </c>
      <c r="AL71" s="89">
        <f t="shared" si="83"/>
        <v>3500</v>
      </c>
      <c r="AM71" s="89">
        <f t="shared" si="83"/>
        <v>3500</v>
      </c>
      <c r="AN71" s="88"/>
      <c r="AO71" s="83">
        <f t="shared" si="80"/>
        <v>42000</v>
      </c>
      <c r="AP71" s="83">
        <f t="shared" si="81"/>
        <v>42000</v>
      </c>
      <c r="AQ71" s="83">
        <f t="shared" si="82"/>
        <v>42000</v>
      </c>
    </row>
    <row r="72" spans="1:43" s="59" customFormat="1" outlineLevel="1">
      <c r="A72" s="186" t="s">
        <v>290</v>
      </c>
      <c r="B72" s="122" t="s">
        <v>254</v>
      </c>
      <c r="C72" s="81"/>
      <c r="D72" s="89">
        <f>D64*D68</f>
        <v>1000</v>
      </c>
      <c r="E72" s="89">
        <f t="shared" si="83"/>
        <v>1000</v>
      </c>
      <c r="F72" s="89">
        <f t="shared" si="83"/>
        <v>1000</v>
      </c>
      <c r="G72" s="89">
        <f t="shared" si="83"/>
        <v>1000</v>
      </c>
      <c r="H72" s="89">
        <f t="shared" si="83"/>
        <v>1000</v>
      </c>
      <c r="I72" s="89">
        <f t="shared" si="83"/>
        <v>1000</v>
      </c>
      <c r="J72" s="89">
        <f t="shared" si="83"/>
        <v>1000</v>
      </c>
      <c r="K72" s="89">
        <f t="shared" si="83"/>
        <v>1000</v>
      </c>
      <c r="L72" s="89">
        <f t="shared" si="83"/>
        <v>1000</v>
      </c>
      <c r="M72" s="89">
        <f t="shared" si="83"/>
        <v>1000</v>
      </c>
      <c r="N72" s="89">
        <f t="shared" si="83"/>
        <v>1000</v>
      </c>
      <c r="O72" s="89">
        <f t="shared" si="83"/>
        <v>1000</v>
      </c>
      <c r="P72" s="89">
        <f t="shared" si="83"/>
        <v>1000</v>
      </c>
      <c r="Q72" s="89">
        <f t="shared" si="83"/>
        <v>1000</v>
      </c>
      <c r="R72" s="89">
        <f t="shared" si="83"/>
        <v>1000</v>
      </c>
      <c r="S72" s="89">
        <f t="shared" si="83"/>
        <v>1000</v>
      </c>
      <c r="T72" s="89">
        <f t="shared" si="83"/>
        <v>1000</v>
      </c>
      <c r="U72" s="89">
        <f t="shared" si="83"/>
        <v>1000</v>
      </c>
      <c r="V72" s="89">
        <f t="shared" si="83"/>
        <v>1000</v>
      </c>
      <c r="W72" s="89">
        <f t="shared" si="83"/>
        <v>1000</v>
      </c>
      <c r="X72" s="89">
        <f t="shared" si="83"/>
        <v>1000</v>
      </c>
      <c r="Y72" s="89">
        <f t="shared" si="83"/>
        <v>1000</v>
      </c>
      <c r="Z72" s="89">
        <f t="shared" si="83"/>
        <v>1000</v>
      </c>
      <c r="AA72" s="89">
        <f t="shared" si="83"/>
        <v>1000</v>
      </c>
      <c r="AB72" s="89">
        <f t="shared" si="83"/>
        <v>1000</v>
      </c>
      <c r="AC72" s="89">
        <f t="shared" si="83"/>
        <v>1000</v>
      </c>
      <c r="AD72" s="89">
        <f t="shared" si="83"/>
        <v>1000</v>
      </c>
      <c r="AE72" s="89">
        <f t="shared" si="83"/>
        <v>1000</v>
      </c>
      <c r="AF72" s="89">
        <f t="shared" si="83"/>
        <v>1000</v>
      </c>
      <c r="AG72" s="89">
        <f t="shared" si="83"/>
        <v>1000</v>
      </c>
      <c r="AH72" s="89">
        <f t="shared" si="83"/>
        <v>1000</v>
      </c>
      <c r="AI72" s="89">
        <f t="shared" si="83"/>
        <v>1000</v>
      </c>
      <c r="AJ72" s="89">
        <f t="shared" si="83"/>
        <v>1000</v>
      </c>
      <c r="AK72" s="89">
        <f t="shared" si="83"/>
        <v>1000</v>
      </c>
      <c r="AL72" s="89">
        <f t="shared" si="83"/>
        <v>1000</v>
      </c>
      <c r="AM72" s="89">
        <f t="shared" si="83"/>
        <v>1000</v>
      </c>
      <c r="AN72" s="88"/>
      <c r="AO72" s="83">
        <f t="shared" si="80"/>
        <v>12000</v>
      </c>
      <c r="AP72" s="83">
        <f t="shared" si="81"/>
        <v>12000</v>
      </c>
      <c r="AQ72" s="83">
        <f t="shared" si="82"/>
        <v>12000</v>
      </c>
    </row>
    <row r="73" spans="1:43" s="59" customFormat="1" outlineLevel="1">
      <c r="A73" s="147" t="s">
        <v>346</v>
      </c>
      <c r="B73" s="122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8"/>
      <c r="AO73" s="88"/>
      <c r="AP73" s="88"/>
      <c r="AQ73" s="88"/>
    </row>
    <row r="74" spans="1:43" s="59" customFormat="1" outlineLevel="1">
      <c r="A74" s="186" t="s">
        <v>288</v>
      </c>
      <c r="B74" s="122" t="s">
        <v>254</v>
      </c>
      <c r="C74" s="213"/>
      <c r="D74" s="133">
        <v>4.6541666666666666E-4</v>
      </c>
      <c r="E74" s="133">
        <v>4.6541666666666666E-4</v>
      </c>
      <c r="F74" s="133">
        <v>4.6541666666666666E-4</v>
      </c>
      <c r="G74" s="133">
        <v>4.6541666666666666E-4</v>
      </c>
      <c r="H74" s="133">
        <v>4.6541666666666666E-4</v>
      </c>
      <c r="I74" s="133">
        <v>4.6541666666666666E-4</v>
      </c>
      <c r="J74" s="133">
        <v>4.6541666666666666E-4</v>
      </c>
      <c r="K74" s="133">
        <v>4.6541666666666666E-4</v>
      </c>
      <c r="L74" s="133">
        <v>4.6541666666666666E-4</v>
      </c>
      <c r="M74" s="133">
        <v>4.6541666666666666E-4</v>
      </c>
      <c r="N74" s="133">
        <v>4.6541666666666666E-4</v>
      </c>
      <c r="O74" s="133">
        <v>4.6541666666666666E-4</v>
      </c>
      <c r="P74" s="133">
        <v>4.6541666666666666E-4</v>
      </c>
      <c r="Q74" s="133">
        <v>4.6541666666666666E-4</v>
      </c>
      <c r="R74" s="133">
        <v>4.6541666666666666E-4</v>
      </c>
      <c r="S74" s="133">
        <v>4.6541666666666666E-4</v>
      </c>
      <c r="T74" s="133">
        <v>4.6541666666666666E-4</v>
      </c>
      <c r="U74" s="133">
        <v>4.6541666666666666E-4</v>
      </c>
      <c r="V74" s="133">
        <v>4.6541666666666666E-4</v>
      </c>
      <c r="W74" s="133">
        <v>4.6541666666666666E-4</v>
      </c>
      <c r="X74" s="133">
        <v>4.6541666666666666E-4</v>
      </c>
      <c r="Y74" s="133">
        <v>4.6541666666666666E-4</v>
      </c>
      <c r="Z74" s="133">
        <v>4.6541666666666666E-4</v>
      </c>
      <c r="AA74" s="133">
        <v>4.6541666666666666E-4</v>
      </c>
      <c r="AB74" s="133">
        <v>4.6541666666666666E-4</v>
      </c>
      <c r="AC74" s="133">
        <v>4.6541666666666666E-4</v>
      </c>
      <c r="AD74" s="133">
        <v>4.6541666666666666E-4</v>
      </c>
      <c r="AE74" s="133">
        <v>4.6541666666666666E-4</v>
      </c>
      <c r="AF74" s="133">
        <v>4.6541666666666666E-4</v>
      </c>
      <c r="AG74" s="133">
        <v>4.6541666666666666E-4</v>
      </c>
      <c r="AH74" s="133">
        <v>4.6541666666666666E-4</v>
      </c>
      <c r="AI74" s="133">
        <v>4.6541666666666666E-4</v>
      </c>
      <c r="AJ74" s="133">
        <v>4.6541666666666666E-4</v>
      </c>
      <c r="AK74" s="133">
        <v>4.6541666666666666E-4</v>
      </c>
      <c r="AL74" s="133">
        <v>4.6541666666666666E-4</v>
      </c>
      <c r="AM74" s="133">
        <v>4.6541666666666666E-4</v>
      </c>
      <c r="AN74" s="88"/>
      <c r="AO74" s="88"/>
      <c r="AP74" s="88"/>
      <c r="AQ74" s="88"/>
    </row>
    <row r="75" spans="1:43" s="59" customFormat="1" outlineLevel="1">
      <c r="A75" s="186" t="s">
        <v>289</v>
      </c>
      <c r="B75" s="122" t="s">
        <v>254</v>
      </c>
      <c r="C75" s="81"/>
      <c r="D75" s="133">
        <v>0</v>
      </c>
      <c r="E75" s="133">
        <v>0</v>
      </c>
      <c r="F75" s="133">
        <v>0</v>
      </c>
      <c r="G75" s="133">
        <v>0</v>
      </c>
      <c r="H75" s="133">
        <v>0</v>
      </c>
      <c r="I75" s="133">
        <v>0</v>
      </c>
      <c r="J75" s="133">
        <v>0</v>
      </c>
      <c r="K75" s="133">
        <v>0</v>
      </c>
      <c r="L75" s="133">
        <v>0</v>
      </c>
      <c r="M75" s="133">
        <v>0</v>
      </c>
      <c r="N75" s="133">
        <v>0</v>
      </c>
      <c r="O75" s="133">
        <v>0</v>
      </c>
      <c r="P75" s="133">
        <v>0</v>
      </c>
      <c r="Q75" s="133">
        <v>0</v>
      </c>
      <c r="R75" s="133">
        <v>0</v>
      </c>
      <c r="S75" s="133">
        <v>0</v>
      </c>
      <c r="T75" s="133">
        <v>0</v>
      </c>
      <c r="U75" s="133">
        <v>0</v>
      </c>
      <c r="V75" s="133">
        <v>0</v>
      </c>
      <c r="W75" s="133">
        <v>0</v>
      </c>
      <c r="X75" s="133">
        <v>0</v>
      </c>
      <c r="Y75" s="133">
        <v>0</v>
      </c>
      <c r="Z75" s="133">
        <v>0</v>
      </c>
      <c r="AA75" s="133">
        <v>0</v>
      </c>
      <c r="AB75" s="133">
        <v>0</v>
      </c>
      <c r="AC75" s="133">
        <v>0</v>
      </c>
      <c r="AD75" s="133">
        <v>0</v>
      </c>
      <c r="AE75" s="133">
        <v>0</v>
      </c>
      <c r="AF75" s="133">
        <v>0</v>
      </c>
      <c r="AG75" s="133">
        <v>0</v>
      </c>
      <c r="AH75" s="133">
        <v>0</v>
      </c>
      <c r="AI75" s="133">
        <v>0</v>
      </c>
      <c r="AJ75" s="133">
        <v>0</v>
      </c>
      <c r="AK75" s="133">
        <v>0</v>
      </c>
      <c r="AL75" s="133">
        <v>0</v>
      </c>
      <c r="AM75" s="133">
        <v>0</v>
      </c>
      <c r="AN75" s="88"/>
      <c r="AO75" s="88"/>
      <c r="AP75" s="88"/>
      <c r="AQ75" s="88"/>
    </row>
    <row r="76" spans="1:43" s="59" customFormat="1" outlineLevel="1">
      <c r="A76" s="186" t="s">
        <v>290</v>
      </c>
      <c r="B76" s="122" t="s">
        <v>254</v>
      </c>
      <c r="C76" s="81"/>
      <c r="D76" s="133">
        <v>0</v>
      </c>
      <c r="E76" s="133">
        <v>0</v>
      </c>
      <c r="F76" s="133">
        <v>0</v>
      </c>
      <c r="G76" s="133">
        <v>0</v>
      </c>
      <c r="H76" s="133">
        <v>0</v>
      </c>
      <c r="I76" s="133">
        <v>0</v>
      </c>
      <c r="J76" s="133">
        <v>0</v>
      </c>
      <c r="K76" s="133">
        <v>0</v>
      </c>
      <c r="L76" s="133">
        <v>0</v>
      </c>
      <c r="M76" s="133">
        <v>0</v>
      </c>
      <c r="N76" s="133">
        <v>0</v>
      </c>
      <c r="O76" s="133">
        <v>0</v>
      </c>
      <c r="P76" s="133">
        <v>0</v>
      </c>
      <c r="Q76" s="133">
        <v>0</v>
      </c>
      <c r="R76" s="133">
        <v>0</v>
      </c>
      <c r="S76" s="133">
        <v>0</v>
      </c>
      <c r="T76" s="133">
        <v>0</v>
      </c>
      <c r="U76" s="133">
        <v>0</v>
      </c>
      <c r="V76" s="133">
        <v>0</v>
      </c>
      <c r="W76" s="133">
        <v>0</v>
      </c>
      <c r="X76" s="133">
        <v>0</v>
      </c>
      <c r="Y76" s="133">
        <v>0</v>
      </c>
      <c r="Z76" s="133">
        <v>0</v>
      </c>
      <c r="AA76" s="133">
        <v>0</v>
      </c>
      <c r="AB76" s="133">
        <v>0</v>
      </c>
      <c r="AC76" s="133">
        <v>0</v>
      </c>
      <c r="AD76" s="133">
        <v>0</v>
      </c>
      <c r="AE76" s="133">
        <v>0</v>
      </c>
      <c r="AF76" s="133">
        <v>0</v>
      </c>
      <c r="AG76" s="133">
        <v>0</v>
      </c>
      <c r="AH76" s="133">
        <v>0</v>
      </c>
      <c r="AI76" s="133">
        <v>0</v>
      </c>
      <c r="AJ76" s="133">
        <v>0</v>
      </c>
      <c r="AK76" s="133">
        <v>0</v>
      </c>
      <c r="AL76" s="133">
        <v>0</v>
      </c>
      <c r="AM76" s="133">
        <v>0</v>
      </c>
      <c r="AN76" s="88"/>
      <c r="AO76" s="88"/>
      <c r="AP76" s="88"/>
      <c r="AQ76" s="88"/>
    </row>
    <row r="77" spans="1:43" s="59" customFormat="1" outlineLevel="1">
      <c r="A77" s="147" t="s">
        <v>306</v>
      </c>
      <c r="B77" s="122" t="s">
        <v>254</v>
      </c>
      <c r="C77" s="81"/>
      <c r="D77" s="89">
        <f>D70*D74+D71*D75</f>
        <v>1117</v>
      </c>
      <c r="E77" s="89">
        <f t="shared" ref="E77:AM77" si="84">E70*E74+E71*E75</f>
        <v>1128.17</v>
      </c>
      <c r="F77" s="89">
        <f t="shared" si="84"/>
        <v>1139.4517000000001</v>
      </c>
      <c r="G77" s="89">
        <f t="shared" si="84"/>
        <v>1150.8462170000003</v>
      </c>
      <c r="H77" s="89">
        <f t="shared" si="84"/>
        <v>1162.3546791700001</v>
      </c>
      <c r="I77" s="89">
        <f t="shared" si="84"/>
        <v>1173.9782259617002</v>
      </c>
      <c r="J77" s="89">
        <f t="shared" si="84"/>
        <v>1185.7180082213169</v>
      </c>
      <c r="K77" s="89">
        <f t="shared" si="84"/>
        <v>1197.5751883035302</v>
      </c>
      <c r="L77" s="89">
        <f t="shared" si="84"/>
        <v>1209.5509401865654</v>
      </c>
      <c r="M77" s="89">
        <f t="shared" si="84"/>
        <v>1221.6464495884313</v>
      </c>
      <c r="N77" s="89">
        <f t="shared" si="84"/>
        <v>1233.8629140843157</v>
      </c>
      <c r="O77" s="89">
        <f t="shared" si="84"/>
        <v>1246.2015432251587</v>
      </c>
      <c r="P77" s="89">
        <f t="shared" si="84"/>
        <v>1258.6635586574102</v>
      </c>
      <c r="Q77" s="89">
        <f t="shared" si="84"/>
        <v>1271.2501942439844</v>
      </c>
      <c r="R77" s="89">
        <f t="shared" si="84"/>
        <v>1283.9626961864244</v>
      </c>
      <c r="S77" s="89">
        <f t="shared" si="84"/>
        <v>1296.8023231482887</v>
      </c>
      <c r="T77" s="89">
        <f t="shared" si="84"/>
        <v>1309.7703463797716</v>
      </c>
      <c r="U77" s="89">
        <f t="shared" si="84"/>
        <v>1322.868049843569</v>
      </c>
      <c r="V77" s="89">
        <f t="shared" si="84"/>
        <v>1336.0967303420048</v>
      </c>
      <c r="W77" s="89">
        <f t="shared" si="84"/>
        <v>1349.4576976454248</v>
      </c>
      <c r="X77" s="89">
        <f t="shared" si="84"/>
        <v>1362.952274621879</v>
      </c>
      <c r="Y77" s="89">
        <f t="shared" si="84"/>
        <v>1376.5817973680978</v>
      </c>
      <c r="Z77" s="89">
        <f t="shared" si="84"/>
        <v>1390.3476153417787</v>
      </c>
      <c r="AA77" s="89">
        <f t="shared" si="84"/>
        <v>1404.2510914951965</v>
      </c>
      <c r="AB77" s="89">
        <f t="shared" si="84"/>
        <v>1418.2936024101487</v>
      </c>
      <c r="AC77" s="89">
        <f t="shared" si="84"/>
        <v>1432.47653843425</v>
      </c>
      <c r="AD77" s="89">
        <f t="shared" si="84"/>
        <v>1446.8013038185927</v>
      </c>
      <c r="AE77" s="89">
        <f t="shared" si="84"/>
        <v>1461.2693168567785</v>
      </c>
      <c r="AF77" s="89">
        <f t="shared" si="84"/>
        <v>1475.8820100253463</v>
      </c>
      <c r="AG77" s="89">
        <f t="shared" si="84"/>
        <v>1490.6408301255999</v>
      </c>
      <c r="AH77" s="89">
        <f t="shared" si="84"/>
        <v>1505.547238426856</v>
      </c>
      <c r="AI77" s="89">
        <f t="shared" si="84"/>
        <v>1520.6027108111246</v>
      </c>
      <c r="AJ77" s="89">
        <f t="shared" si="84"/>
        <v>1535.8087379192359</v>
      </c>
      <c r="AK77" s="89">
        <f t="shared" si="84"/>
        <v>1551.1668252984282</v>
      </c>
      <c r="AL77" s="89">
        <f t="shared" si="84"/>
        <v>1566.6784935514127</v>
      </c>
      <c r="AM77" s="89">
        <f t="shared" si="84"/>
        <v>1582.3452784869269</v>
      </c>
      <c r="AN77" s="88"/>
      <c r="AO77" s="88"/>
      <c r="AP77" s="88"/>
      <c r="AQ77" s="88"/>
    </row>
    <row r="78" spans="1:43" s="59" customFormat="1" outlineLevel="1">
      <c r="A78" s="186" t="s">
        <v>288</v>
      </c>
      <c r="B78" s="122" t="s">
        <v>254</v>
      </c>
      <c r="C78" s="204"/>
      <c r="D78" s="89">
        <f>D70*D74</f>
        <v>1117</v>
      </c>
      <c r="E78" s="89">
        <f t="shared" ref="E78:AM78" si="85">E70*E74</f>
        <v>1128.17</v>
      </c>
      <c r="F78" s="89">
        <f t="shared" si="85"/>
        <v>1139.4517000000001</v>
      </c>
      <c r="G78" s="89">
        <f t="shared" si="85"/>
        <v>1150.8462170000003</v>
      </c>
      <c r="H78" s="89">
        <f t="shared" si="85"/>
        <v>1162.3546791700001</v>
      </c>
      <c r="I78" s="89">
        <f t="shared" si="85"/>
        <v>1173.9782259617002</v>
      </c>
      <c r="J78" s="89">
        <f t="shared" si="85"/>
        <v>1185.7180082213169</v>
      </c>
      <c r="K78" s="89">
        <f t="shared" si="85"/>
        <v>1197.5751883035302</v>
      </c>
      <c r="L78" s="89">
        <f t="shared" si="85"/>
        <v>1209.5509401865654</v>
      </c>
      <c r="M78" s="89">
        <f t="shared" si="85"/>
        <v>1221.6464495884313</v>
      </c>
      <c r="N78" s="89">
        <f t="shared" si="85"/>
        <v>1233.8629140843157</v>
      </c>
      <c r="O78" s="89">
        <f t="shared" si="85"/>
        <v>1246.2015432251587</v>
      </c>
      <c r="P78" s="89">
        <f t="shared" si="85"/>
        <v>1258.6635586574102</v>
      </c>
      <c r="Q78" s="89">
        <f t="shared" si="85"/>
        <v>1271.2501942439844</v>
      </c>
      <c r="R78" s="89">
        <f t="shared" si="85"/>
        <v>1283.9626961864244</v>
      </c>
      <c r="S78" s="89">
        <f t="shared" si="85"/>
        <v>1296.8023231482887</v>
      </c>
      <c r="T78" s="89">
        <f t="shared" si="85"/>
        <v>1309.7703463797716</v>
      </c>
      <c r="U78" s="89">
        <f t="shared" si="85"/>
        <v>1322.868049843569</v>
      </c>
      <c r="V78" s="89">
        <f t="shared" si="85"/>
        <v>1336.0967303420048</v>
      </c>
      <c r="W78" s="89">
        <f t="shared" si="85"/>
        <v>1349.4576976454248</v>
      </c>
      <c r="X78" s="89">
        <f t="shared" si="85"/>
        <v>1362.952274621879</v>
      </c>
      <c r="Y78" s="89">
        <f t="shared" si="85"/>
        <v>1376.5817973680978</v>
      </c>
      <c r="Z78" s="89">
        <f t="shared" si="85"/>
        <v>1390.3476153417787</v>
      </c>
      <c r="AA78" s="89">
        <f t="shared" si="85"/>
        <v>1404.2510914951965</v>
      </c>
      <c r="AB78" s="89">
        <f t="shared" si="85"/>
        <v>1418.2936024101487</v>
      </c>
      <c r="AC78" s="89">
        <f t="shared" si="85"/>
        <v>1432.47653843425</v>
      </c>
      <c r="AD78" s="89">
        <f t="shared" si="85"/>
        <v>1446.8013038185927</v>
      </c>
      <c r="AE78" s="89">
        <f t="shared" si="85"/>
        <v>1461.2693168567785</v>
      </c>
      <c r="AF78" s="89">
        <f t="shared" si="85"/>
        <v>1475.8820100253463</v>
      </c>
      <c r="AG78" s="89">
        <f t="shared" si="85"/>
        <v>1490.6408301255999</v>
      </c>
      <c r="AH78" s="89">
        <f t="shared" si="85"/>
        <v>1505.547238426856</v>
      </c>
      <c r="AI78" s="89">
        <f t="shared" si="85"/>
        <v>1520.6027108111246</v>
      </c>
      <c r="AJ78" s="89">
        <f t="shared" si="85"/>
        <v>1535.8087379192359</v>
      </c>
      <c r="AK78" s="89">
        <f t="shared" si="85"/>
        <v>1551.1668252984282</v>
      </c>
      <c r="AL78" s="89">
        <f t="shared" si="85"/>
        <v>1566.6784935514127</v>
      </c>
      <c r="AM78" s="89">
        <f t="shared" si="85"/>
        <v>1582.3452784869269</v>
      </c>
      <c r="AN78" s="88"/>
      <c r="AO78" s="83">
        <f t="shared" ref="AO78:AO80" si="86">SUM(D78:O78)</f>
        <v>14166.355865741019</v>
      </c>
      <c r="AP78" s="83">
        <f t="shared" ref="AP78:AP80" si="87">SUM(P78:AA78)</f>
        <v>15963.004375273831</v>
      </c>
      <c r="AQ78" s="83">
        <f t="shared" ref="AQ78:AQ80" si="88">SUM(AB78:AM78)</f>
        <v>17987.512886164699</v>
      </c>
    </row>
    <row r="79" spans="1:43" s="59" customFormat="1" outlineLevel="1">
      <c r="A79" s="186" t="s">
        <v>289</v>
      </c>
      <c r="B79" s="122" t="s">
        <v>254</v>
      </c>
      <c r="C79" s="81"/>
      <c r="D79" s="89">
        <f>D71*D75</f>
        <v>0</v>
      </c>
      <c r="E79" s="89">
        <f t="shared" ref="E79:AM79" si="89">E71*E75</f>
        <v>0</v>
      </c>
      <c r="F79" s="89">
        <f t="shared" si="89"/>
        <v>0</v>
      </c>
      <c r="G79" s="89">
        <f t="shared" si="89"/>
        <v>0</v>
      </c>
      <c r="H79" s="89">
        <f t="shared" si="89"/>
        <v>0</v>
      </c>
      <c r="I79" s="89">
        <f t="shared" si="89"/>
        <v>0</v>
      </c>
      <c r="J79" s="89">
        <f t="shared" si="89"/>
        <v>0</v>
      </c>
      <c r="K79" s="89">
        <f t="shared" si="89"/>
        <v>0</v>
      </c>
      <c r="L79" s="89">
        <f t="shared" si="89"/>
        <v>0</v>
      </c>
      <c r="M79" s="89">
        <f t="shared" si="89"/>
        <v>0</v>
      </c>
      <c r="N79" s="89">
        <f t="shared" si="89"/>
        <v>0</v>
      </c>
      <c r="O79" s="89">
        <f t="shared" si="89"/>
        <v>0</v>
      </c>
      <c r="P79" s="89">
        <f t="shared" si="89"/>
        <v>0</v>
      </c>
      <c r="Q79" s="89">
        <f t="shared" si="89"/>
        <v>0</v>
      </c>
      <c r="R79" s="89">
        <f t="shared" si="89"/>
        <v>0</v>
      </c>
      <c r="S79" s="89">
        <f t="shared" si="89"/>
        <v>0</v>
      </c>
      <c r="T79" s="89">
        <f t="shared" si="89"/>
        <v>0</v>
      </c>
      <c r="U79" s="89">
        <f t="shared" si="89"/>
        <v>0</v>
      </c>
      <c r="V79" s="89">
        <f t="shared" si="89"/>
        <v>0</v>
      </c>
      <c r="W79" s="89">
        <f t="shared" si="89"/>
        <v>0</v>
      </c>
      <c r="X79" s="89">
        <f t="shared" si="89"/>
        <v>0</v>
      </c>
      <c r="Y79" s="89">
        <f t="shared" si="89"/>
        <v>0</v>
      </c>
      <c r="Z79" s="89">
        <f t="shared" si="89"/>
        <v>0</v>
      </c>
      <c r="AA79" s="89">
        <f t="shared" si="89"/>
        <v>0</v>
      </c>
      <c r="AB79" s="89">
        <f t="shared" si="89"/>
        <v>0</v>
      </c>
      <c r="AC79" s="89">
        <f t="shared" si="89"/>
        <v>0</v>
      </c>
      <c r="AD79" s="89">
        <f t="shared" si="89"/>
        <v>0</v>
      </c>
      <c r="AE79" s="89">
        <f t="shared" si="89"/>
        <v>0</v>
      </c>
      <c r="AF79" s="89">
        <f t="shared" si="89"/>
        <v>0</v>
      </c>
      <c r="AG79" s="89">
        <f t="shared" si="89"/>
        <v>0</v>
      </c>
      <c r="AH79" s="89">
        <f t="shared" si="89"/>
        <v>0</v>
      </c>
      <c r="AI79" s="89">
        <f t="shared" si="89"/>
        <v>0</v>
      </c>
      <c r="AJ79" s="89">
        <f t="shared" si="89"/>
        <v>0</v>
      </c>
      <c r="AK79" s="89">
        <f t="shared" si="89"/>
        <v>0</v>
      </c>
      <c r="AL79" s="89">
        <f t="shared" si="89"/>
        <v>0</v>
      </c>
      <c r="AM79" s="89">
        <f t="shared" si="89"/>
        <v>0</v>
      </c>
      <c r="AN79" s="88"/>
      <c r="AO79" s="83">
        <f t="shared" si="86"/>
        <v>0</v>
      </c>
      <c r="AP79" s="83">
        <f t="shared" si="87"/>
        <v>0</v>
      </c>
      <c r="AQ79" s="83">
        <f t="shared" si="88"/>
        <v>0</v>
      </c>
    </row>
    <row r="80" spans="1:43" s="59" customFormat="1" outlineLevel="1">
      <c r="A80" s="186" t="s">
        <v>290</v>
      </c>
      <c r="B80" s="122" t="s">
        <v>254</v>
      </c>
      <c r="C80" s="81"/>
      <c r="D80" s="89">
        <f>D72*D76</f>
        <v>0</v>
      </c>
      <c r="E80" s="89">
        <f t="shared" ref="E80:AM80" si="90">E72*E76</f>
        <v>0</v>
      </c>
      <c r="F80" s="89">
        <f t="shared" si="90"/>
        <v>0</v>
      </c>
      <c r="G80" s="89">
        <f t="shared" si="90"/>
        <v>0</v>
      </c>
      <c r="H80" s="89">
        <f t="shared" si="90"/>
        <v>0</v>
      </c>
      <c r="I80" s="89">
        <f t="shared" si="90"/>
        <v>0</v>
      </c>
      <c r="J80" s="89">
        <f t="shared" si="90"/>
        <v>0</v>
      </c>
      <c r="K80" s="89">
        <f t="shared" si="90"/>
        <v>0</v>
      </c>
      <c r="L80" s="89">
        <f t="shared" si="90"/>
        <v>0</v>
      </c>
      <c r="M80" s="89">
        <f t="shared" si="90"/>
        <v>0</v>
      </c>
      <c r="N80" s="89">
        <f t="shared" si="90"/>
        <v>0</v>
      </c>
      <c r="O80" s="89">
        <f t="shared" si="90"/>
        <v>0</v>
      </c>
      <c r="P80" s="89">
        <f t="shared" si="90"/>
        <v>0</v>
      </c>
      <c r="Q80" s="89">
        <f t="shared" si="90"/>
        <v>0</v>
      </c>
      <c r="R80" s="89">
        <f t="shared" si="90"/>
        <v>0</v>
      </c>
      <c r="S80" s="89">
        <f t="shared" si="90"/>
        <v>0</v>
      </c>
      <c r="T80" s="89">
        <f t="shared" si="90"/>
        <v>0</v>
      </c>
      <c r="U80" s="89">
        <f t="shared" si="90"/>
        <v>0</v>
      </c>
      <c r="V80" s="89">
        <f t="shared" si="90"/>
        <v>0</v>
      </c>
      <c r="W80" s="89">
        <f t="shared" si="90"/>
        <v>0</v>
      </c>
      <c r="X80" s="89">
        <f t="shared" si="90"/>
        <v>0</v>
      </c>
      <c r="Y80" s="89">
        <f t="shared" si="90"/>
        <v>0</v>
      </c>
      <c r="Z80" s="89">
        <f t="shared" si="90"/>
        <v>0</v>
      </c>
      <c r="AA80" s="89">
        <f t="shared" si="90"/>
        <v>0</v>
      </c>
      <c r="AB80" s="89">
        <f t="shared" si="90"/>
        <v>0</v>
      </c>
      <c r="AC80" s="89">
        <f t="shared" si="90"/>
        <v>0</v>
      </c>
      <c r="AD80" s="89">
        <f t="shared" si="90"/>
        <v>0</v>
      </c>
      <c r="AE80" s="89">
        <f t="shared" si="90"/>
        <v>0</v>
      </c>
      <c r="AF80" s="89">
        <f t="shared" si="90"/>
        <v>0</v>
      </c>
      <c r="AG80" s="89">
        <f t="shared" si="90"/>
        <v>0</v>
      </c>
      <c r="AH80" s="89">
        <f t="shared" si="90"/>
        <v>0</v>
      </c>
      <c r="AI80" s="89">
        <f t="shared" si="90"/>
        <v>0</v>
      </c>
      <c r="AJ80" s="89">
        <f t="shared" si="90"/>
        <v>0</v>
      </c>
      <c r="AK80" s="89">
        <f t="shared" si="90"/>
        <v>0</v>
      </c>
      <c r="AL80" s="89">
        <f t="shared" si="90"/>
        <v>0</v>
      </c>
      <c r="AM80" s="89">
        <f t="shared" si="90"/>
        <v>0</v>
      </c>
      <c r="AN80" s="88"/>
      <c r="AO80" s="83">
        <f t="shared" si="86"/>
        <v>0</v>
      </c>
      <c r="AP80" s="83">
        <f t="shared" si="87"/>
        <v>0</v>
      </c>
      <c r="AQ80" s="83">
        <f t="shared" si="88"/>
        <v>0</v>
      </c>
    </row>
    <row r="81" spans="1:43" s="59" customFormat="1" outlineLevel="1">
      <c r="A81" s="147" t="s">
        <v>291</v>
      </c>
      <c r="B81" s="122" t="s">
        <v>254</v>
      </c>
      <c r="C81" s="81"/>
      <c r="D81" s="89">
        <f>-D76*D72</f>
        <v>0</v>
      </c>
      <c r="E81" s="89">
        <f t="shared" ref="E81:AM81" si="91">-E76*E72</f>
        <v>0</v>
      </c>
      <c r="F81" s="89">
        <f t="shared" si="91"/>
        <v>0</v>
      </c>
      <c r="G81" s="89">
        <f t="shared" si="91"/>
        <v>0</v>
      </c>
      <c r="H81" s="89">
        <f t="shared" si="91"/>
        <v>0</v>
      </c>
      <c r="I81" s="89">
        <f t="shared" si="91"/>
        <v>0</v>
      </c>
      <c r="J81" s="89">
        <f t="shared" si="91"/>
        <v>0</v>
      </c>
      <c r="K81" s="89">
        <f t="shared" si="91"/>
        <v>0</v>
      </c>
      <c r="L81" s="89">
        <f t="shared" si="91"/>
        <v>0</v>
      </c>
      <c r="M81" s="89">
        <f t="shared" si="91"/>
        <v>0</v>
      </c>
      <c r="N81" s="89">
        <f t="shared" si="91"/>
        <v>0</v>
      </c>
      <c r="O81" s="89">
        <f t="shared" si="91"/>
        <v>0</v>
      </c>
      <c r="P81" s="89">
        <f t="shared" si="91"/>
        <v>0</v>
      </c>
      <c r="Q81" s="89">
        <f t="shared" si="91"/>
        <v>0</v>
      </c>
      <c r="R81" s="89">
        <f t="shared" si="91"/>
        <v>0</v>
      </c>
      <c r="S81" s="89">
        <f t="shared" si="91"/>
        <v>0</v>
      </c>
      <c r="T81" s="89">
        <f t="shared" si="91"/>
        <v>0</v>
      </c>
      <c r="U81" s="89">
        <f t="shared" si="91"/>
        <v>0</v>
      </c>
      <c r="V81" s="89">
        <f t="shared" si="91"/>
        <v>0</v>
      </c>
      <c r="W81" s="89">
        <f t="shared" si="91"/>
        <v>0</v>
      </c>
      <c r="X81" s="89">
        <f t="shared" si="91"/>
        <v>0</v>
      </c>
      <c r="Y81" s="89">
        <f t="shared" si="91"/>
        <v>0</v>
      </c>
      <c r="Z81" s="89">
        <f t="shared" si="91"/>
        <v>0</v>
      </c>
      <c r="AA81" s="89">
        <f t="shared" si="91"/>
        <v>0</v>
      </c>
      <c r="AB81" s="89">
        <f t="shared" si="91"/>
        <v>0</v>
      </c>
      <c r="AC81" s="89">
        <f t="shared" si="91"/>
        <v>0</v>
      </c>
      <c r="AD81" s="89">
        <f t="shared" si="91"/>
        <v>0</v>
      </c>
      <c r="AE81" s="89">
        <f t="shared" si="91"/>
        <v>0</v>
      </c>
      <c r="AF81" s="89">
        <f t="shared" si="91"/>
        <v>0</v>
      </c>
      <c r="AG81" s="89">
        <f t="shared" si="91"/>
        <v>0</v>
      </c>
      <c r="AH81" s="89">
        <f t="shared" si="91"/>
        <v>0</v>
      </c>
      <c r="AI81" s="89">
        <f t="shared" si="91"/>
        <v>0</v>
      </c>
      <c r="AJ81" s="89">
        <f t="shared" si="91"/>
        <v>0</v>
      </c>
      <c r="AK81" s="89">
        <f t="shared" si="91"/>
        <v>0</v>
      </c>
      <c r="AL81" s="89">
        <f t="shared" si="91"/>
        <v>0</v>
      </c>
      <c r="AM81" s="89">
        <f t="shared" si="91"/>
        <v>0</v>
      </c>
      <c r="AN81" s="88"/>
      <c r="AO81" s="83">
        <f t="shared" ref="AO81:AO83" si="92">SUM(D81:O81)</f>
        <v>0</v>
      </c>
      <c r="AP81" s="83">
        <f t="shared" ref="AP81:AP83" si="93">SUM(P81:AA81)</f>
        <v>0</v>
      </c>
      <c r="AQ81" s="83">
        <f t="shared" ref="AQ81:AQ83" si="94">SUM(AB81:AM81)</f>
        <v>0</v>
      </c>
    </row>
    <row r="82" spans="1:43" s="59" customFormat="1" outlineLevel="1">
      <c r="A82" s="147" t="s">
        <v>177</v>
      </c>
      <c r="B82" s="122" t="s">
        <v>254</v>
      </c>
      <c r="C82" s="81"/>
      <c r="D82" s="89">
        <f>-'OPEX+CAPEX'!I374</f>
        <v>-280.72916666666663</v>
      </c>
      <c r="E82" s="89">
        <f>-'OPEX+CAPEX'!J374</f>
        <v>-283.53645833333331</v>
      </c>
      <c r="F82" s="89">
        <f>-'OPEX+CAPEX'!K374</f>
        <v>-286.37182291666664</v>
      </c>
      <c r="G82" s="89">
        <f>-'OPEX+CAPEX'!L374</f>
        <v>-289.23554114583334</v>
      </c>
      <c r="H82" s="89">
        <f>-'OPEX+CAPEX'!M374</f>
        <v>-292.12789655729171</v>
      </c>
      <c r="I82" s="89">
        <f>-'OPEX+CAPEX'!N374</f>
        <v>-295.04917552286457</v>
      </c>
      <c r="J82" s="89">
        <f>-'OPEX+CAPEX'!O374</f>
        <v>-297.99966727809323</v>
      </c>
      <c r="K82" s="89">
        <f>-'OPEX+CAPEX'!P374</f>
        <v>-300.97966395087417</v>
      </c>
      <c r="L82" s="89">
        <f>-'OPEX+CAPEX'!Q374</f>
        <v>-303.98946059038292</v>
      </c>
      <c r="M82" s="89">
        <f>-'OPEX+CAPEX'!R374</f>
        <v>-307.02935519628676</v>
      </c>
      <c r="N82" s="89">
        <f>-'OPEX+CAPEX'!S374</f>
        <v>-310.09964874824965</v>
      </c>
      <c r="O82" s="89">
        <f>-'OPEX+CAPEX'!T374</f>
        <v>-313.20064523573205</v>
      </c>
      <c r="P82" s="89">
        <f>-'OPEX+CAPEX'!U374</f>
        <v>-316.33265168808941</v>
      </c>
      <c r="Q82" s="89">
        <f>-'OPEX+CAPEX'!V374</f>
        <v>-319.4959782049703</v>
      </c>
      <c r="R82" s="89">
        <f>-'OPEX+CAPEX'!W374</f>
        <v>-322.69093798701999</v>
      </c>
      <c r="S82" s="89">
        <f>-'OPEX+CAPEX'!X374</f>
        <v>-325.91784736689021</v>
      </c>
      <c r="T82" s="89">
        <f>-'OPEX+CAPEX'!Y374</f>
        <v>-329.17702584055917</v>
      </c>
      <c r="U82" s="89">
        <f>-'OPEX+CAPEX'!Z374</f>
        <v>-332.46879609896467</v>
      </c>
      <c r="V82" s="89">
        <f>-'OPEX+CAPEX'!AA374</f>
        <v>-335.79348405995438</v>
      </c>
      <c r="W82" s="89">
        <f>-'OPEX+CAPEX'!AB374</f>
        <v>-339.15141890055389</v>
      </c>
      <c r="X82" s="89">
        <f>-'OPEX+CAPEX'!AC374</f>
        <v>-342.54293308955943</v>
      </c>
      <c r="Y82" s="89">
        <f>-'OPEX+CAPEX'!AD374</f>
        <v>-345.96836242045498</v>
      </c>
      <c r="Z82" s="89">
        <f>-'OPEX+CAPEX'!AE374</f>
        <v>-349.4280460446596</v>
      </c>
      <c r="AA82" s="89">
        <f>-'OPEX+CAPEX'!AF374</f>
        <v>-352.92232650510618</v>
      </c>
      <c r="AB82" s="89">
        <f>-'OPEX+CAPEX'!AG374</f>
        <v>-356.45154977015721</v>
      </c>
      <c r="AC82" s="89">
        <f>-'OPEX+CAPEX'!AH374</f>
        <v>-360.01606526785878</v>
      </c>
      <c r="AD82" s="89">
        <f>-'OPEX+CAPEX'!AI374</f>
        <v>-363.61622592053743</v>
      </c>
      <c r="AE82" s="89">
        <f>-'OPEX+CAPEX'!AJ374</f>
        <v>-367.25238817974281</v>
      </c>
      <c r="AF82" s="89">
        <f>-'OPEX+CAPEX'!AK374</f>
        <v>-370.92491206154023</v>
      </c>
      <c r="AG82" s="89">
        <f>-'OPEX+CAPEX'!AL374</f>
        <v>-374.63416118215559</v>
      </c>
      <c r="AH82" s="89">
        <f>-'OPEX+CAPEX'!AM374</f>
        <v>-378.3805027939772</v>
      </c>
      <c r="AI82" s="89">
        <f>-'OPEX+CAPEX'!AN374</f>
        <v>-382.16430782191696</v>
      </c>
      <c r="AJ82" s="89">
        <f>-'OPEX+CAPEX'!AO374</f>
        <v>-385.98595090013612</v>
      </c>
      <c r="AK82" s="89">
        <f>-'OPEX+CAPEX'!AP374</f>
        <v>-389.84581040913758</v>
      </c>
      <c r="AL82" s="89">
        <f>-'OPEX+CAPEX'!AQ374</f>
        <v>-393.74426851322892</v>
      </c>
      <c r="AM82" s="89">
        <f>-'OPEX+CAPEX'!AR374</f>
        <v>-397.68171119836126</v>
      </c>
      <c r="AN82" s="88"/>
      <c r="AO82" s="83">
        <f t="shared" si="92"/>
        <v>-3560.3485021422748</v>
      </c>
      <c r="AP82" s="83">
        <f t="shared" si="93"/>
        <v>-4011.8898082067817</v>
      </c>
      <c r="AQ82" s="83">
        <f t="shared" si="94"/>
        <v>-4520.6978540187501</v>
      </c>
    </row>
    <row r="83" spans="1:43" s="59" customFormat="1" outlineLevel="1">
      <c r="A83" s="147" t="s">
        <v>178</v>
      </c>
      <c r="B83" s="122" t="s">
        <v>254</v>
      </c>
      <c r="C83" s="81"/>
      <c r="D83" s="89">
        <f t="shared" ref="D83:AM83" si="95">D81+D82</f>
        <v>-280.72916666666663</v>
      </c>
      <c r="E83" s="89">
        <f t="shared" si="95"/>
        <v>-283.53645833333331</v>
      </c>
      <c r="F83" s="89">
        <f t="shared" si="95"/>
        <v>-286.37182291666664</v>
      </c>
      <c r="G83" s="89">
        <f t="shared" si="95"/>
        <v>-289.23554114583334</v>
      </c>
      <c r="H83" s="89">
        <f t="shared" si="95"/>
        <v>-292.12789655729171</v>
      </c>
      <c r="I83" s="89">
        <f t="shared" si="95"/>
        <v>-295.04917552286457</v>
      </c>
      <c r="J83" s="89">
        <f t="shared" si="95"/>
        <v>-297.99966727809323</v>
      </c>
      <c r="K83" s="89">
        <f t="shared" si="95"/>
        <v>-300.97966395087417</v>
      </c>
      <c r="L83" s="89">
        <f t="shared" si="95"/>
        <v>-303.98946059038292</v>
      </c>
      <c r="M83" s="89">
        <f t="shared" si="95"/>
        <v>-307.02935519628676</v>
      </c>
      <c r="N83" s="89">
        <f t="shared" si="95"/>
        <v>-310.09964874824965</v>
      </c>
      <c r="O83" s="89">
        <f t="shared" si="95"/>
        <v>-313.20064523573205</v>
      </c>
      <c r="P83" s="89">
        <f t="shared" si="95"/>
        <v>-316.33265168808941</v>
      </c>
      <c r="Q83" s="89">
        <f t="shared" si="95"/>
        <v>-319.4959782049703</v>
      </c>
      <c r="R83" s="89">
        <f t="shared" si="95"/>
        <v>-322.69093798701999</v>
      </c>
      <c r="S83" s="89">
        <f t="shared" si="95"/>
        <v>-325.91784736689021</v>
      </c>
      <c r="T83" s="89">
        <f t="shared" si="95"/>
        <v>-329.17702584055917</v>
      </c>
      <c r="U83" s="89">
        <f t="shared" si="95"/>
        <v>-332.46879609896467</v>
      </c>
      <c r="V83" s="89">
        <f t="shared" si="95"/>
        <v>-335.79348405995438</v>
      </c>
      <c r="W83" s="89">
        <f t="shared" si="95"/>
        <v>-339.15141890055389</v>
      </c>
      <c r="X83" s="89">
        <f t="shared" si="95"/>
        <v>-342.54293308955943</v>
      </c>
      <c r="Y83" s="89">
        <f t="shared" si="95"/>
        <v>-345.96836242045498</v>
      </c>
      <c r="Z83" s="89">
        <f t="shared" si="95"/>
        <v>-349.4280460446596</v>
      </c>
      <c r="AA83" s="89">
        <f t="shared" si="95"/>
        <v>-352.92232650510618</v>
      </c>
      <c r="AB83" s="89">
        <f t="shared" si="95"/>
        <v>-356.45154977015721</v>
      </c>
      <c r="AC83" s="89">
        <f t="shared" si="95"/>
        <v>-360.01606526785878</v>
      </c>
      <c r="AD83" s="89">
        <f t="shared" si="95"/>
        <v>-363.61622592053743</v>
      </c>
      <c r="AE83" s="89">
        <f t="shared" si="95"/>
        <v>-367.25238817974281</v>
      </c>
      <c r="AF83" s="89">
        <f t="shared" si="95"/>
        <v>-370.92491206154023</v>
      </c>
      <c r="AG83" s="89">
        <f t="shared" si="95"/>
        <v>-374.63416118215559</v>
      </c>
      <c r="AH83" s="89">
        <f t="shared" si="95"/>
        <v>-378.3805027939772</v>
      </c>
      <c r="AI83" s="89">
        <f t="shared" si="95"/>
        <v>-382.16430782191696</v>
      </c>
      <c r="AJ83" s="89">
        <f t="shared" si="95"/>
        <v>-385.98595090013612</v>
      </c>
      <c r="AK83" s="89">
        <f t="shared" si="95"/>
        <v>-389.84581040913758</v>
      </c>
      <c r="AL83" s="89">
        <f t="shared" si="95"/>
        <v>-393.74426851322892</v>
      </c>
      <c r="AM83" s="89">
        <f t="shared" si="95"/>
        <v>-397.68171119836126</v>
      </c>
      <c r="AN83" s="88"/>
      <c r="AO83" s="83">
        <f t="shared" si="92"/>
        <v>-3560.3485021422748</v>
      </c>
      <c r="AP83" s="83">
        <f t="shared" si="93"/>
        <v>-4011.8898082067817</v>
      </c>
      <c r="AQ83" s="83">
        <f t="shared" si="94"/>
        <v>-4520.6978540187501</v>
      </c>
    </row>
    <row r="84" spans="1:43" s="59" customFormat="1" outlineLevel="1">
      <c r="A84" s="147"/>
      <c r="B84" s="122"/>
      <c r="C84" s="81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8"/>
      <c r="AO84" s="88"/>
      <c r="AP84" s="88"/>
      <c r="AQ84" s="88"/>
    </row>
    <row r="85" spans="1:43" s="59" customFormat="1" outlineLevel="1">
      <c r="A85" s="93" t="s">
        <v>105</v>
      </c>
      <c r="B85" s="82"/>
      <c r="C85" s="8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</row>
    <row r="86" spans="1:43" s="59" customFormat="1" outlineLevel="1">
      <c r="A86" s="147" t="s">
        <v>307</v>
      </c>
      <c r="B86" s="122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8"/>
      <c r="AO86" s="83"/>
      <c r="AP86" s="83"/>
      <c r="AQ86" s="83"/>
    </row>
    <row r="87" spans="1:43" s="59" customFormat="1" outlineLevel="1">
      <c r="A87" s="186" t="s">
        <v>288</v>
      </c>
      <c r="B87" s="122" t="s">
        <v>158</v>
      </c>
      <c r="C87" s="81"/>
      <c r="D87" s="125">
        <v>4600</v>
      </c>
      <c r="E87" s="125">
        <f>D87*(1+1%)</f>
        <v>4646</v>
      </c>
      <c r="F87" s="125">
        <f t="shared" ref="F87:AM87" si="96">E87*(1+1%)</f>
        <v>4692.46</v>
      </c>
      <c r="G87" s="125">
        <f t="shared" si="96"/>
        <v>4739.3846000000003</v>
      </c>
      <c r="H87" s="125">
        <f t="shared" si="96"/>
        <v>4786.7784460000003</v>
      </c>
      <c r="I87" s="125">
        <f t="shared" si="96"/>
        <v>4834.64623046</v>
      </c>
      <c r="J87" s="125">
        <f t="shared" si="96"/>
        <v>4882.9926927646002</v>
      </c>
      <c r="K87" s="125">
        <f t="shared" si="96"/>
        <v>4931.822619692246</v>
      </c>
      <c r="L87" s="125">
        <f t="shared" si="96"/>
        <v>4981.1408458891683</v>
      </c>
      <c r="M87" s="125">
        <f t="shared" si="96"/>
        <v>5030.9522543480598</v>
      </c>
      <c r="N87" s="125">
        <f t="shared" si="96"/>
        <v>5081.2617768915406</v>
      </c>
      <c r="O87" s="125">
        <f t="shared" si="96"/>
        <v>5132.0743946604562</v>
      </c>
      <c r="P87" s="125">
        <f t="shared" si="96"/>
        <v>5183.3951386070612</v>
      </c>
      <c r="Q87" s="125">
        <f t="shared" si="96"/>
        <v>5235.2290899931322</v>
      </c>
      <c r="R87" s="125">
        <f t="shared" si="96"/>
        <v>5287.5813808930634</v>
      </c>
      <c r="S87" s="125">
        <f t="shared" si="96"/>
        <v>5340.457194701994</v>
      </c>
      <c r="T87" s="125">
        <f t="shared" si="96"/>
        <v>5393.8617666490136</v>
      </c>
      <c r="U87" s="125">
        <f t="shared" si="96"/>
        <v>5447.8003843155038</v>
      </c>
      <c r="V87" s="125">
        <f t="shared" si="96"/>
        <v>5502.2783881586593</v>
      </c>
      <c r="W87" s="125">
        <f t="shared" si="96"/>
        <v>5557.3011720402455</v>
      </c>
      <c r="X87" s="125">
        <f t="shared" si="96"/>
        <v>5612.8741837606476</v>
      </c>
      <c r="Y87" s="125">
        <f t="shared" si="96"/>
        <v>5669.0029255982545</v>
      </c>
      <c r="Z87" s="125">
        <f t="shared" si="96"/>
        <v>5725.6929548542366</v>
      </c>
      <c r="AA87" s="125">
        <f t="shared" si="96"/>
        <v>5782.9498844027794</v>
      </c>
      <c r="AB87" s="125">
        <f t="shared" si="96"/>
        <v>5840.7793832468069</v>
      </c>
      <c r="AC87" s="125">
        <f t="shared" si="96"/>
        <v>5899.187177079275</v>
      </c>
      <c r="AD87" s="125">
        <f t="shared" si="96"/>
        <v>5958.1790488500674</v>
      </c>
      <c r="AE87" s="125">
        <f t="shared" si="96"/>
        <v>6017.7608393385681</v>
      </c>
      <c r="AF87" s="125">
        <f t="shared" si="96"/>
        <v>6077.9384477319536</v>
      </c>
      <c r="AG87" s="125">
        <f t="shared" si="96"/>
        <v>6138.7178322092732</v>
      </c>
      <c r="AH87" s="125">
        <f t="shared" si="96"/>
        <v>6200.1050105313661</v>
      </c>
      <c r="AI87" s="125">
        <f t="shared" si="96"/>
        <v>6262.10606063668</v>
      </c>
      <c r="AJ87" s="125">
        <f t="shared" si="96"/>
        <v>6324.7271212430469</v>
      </c>
      <c r="AK87" s="125">
        <f t="shared" si="96"/>
        <v>6387.9743924554778</v>
      </c>
      <c r="AL87" s="125">
        <f t="shared" si="96"/>
        <v>6451.8541363800323</v>
      </c>
      <c r="AM87" s="125">
        <f t="shared" si="96"/>
        <v>6516.3726777438324</v>
      </c>
      <c r="AN87" s="88"/>
      <c r="AO87" s="83">
        <f t="shared" ref="AO87:AO89" si="97">SUM(D87:O87)</f>
        <v>58339.513860706073</v>
      </c>
      <c r="AP87" s="83">
        <f t="shared" ref="AP87:AP89" si="98">SUM(P87:AA87)</f>
        <v>65738.424463974588</v>
      </c>
      <c r="AQ87" s="83">
        <f t="shared" ref="AQ87:AQ89" si="99">SUM(AB87:AM87)</f>
        <v>74075.702127446377</v>
      </c>
    </row>
    <row r="88" spans="1:43" s="59" customFormat="1" outlineLevel="1">
      <c r="A88" s="186" t="s">
        <v>289</v>
      </c>
      <c r="B88" s="122" t="s">
        <v>158</v>
      </c>
      <c r="C88" s="81"/>
      <c r="D88" s="125">
        <v>167</v>
      </c>
      <c r="E88" s="125">
        <f t="shared" ref="E88:E89" si="100">D88*(1+1%)</f>
        <v>168.67</v>
      </c>
      <c r="F88" s="125">
        <f t="shared" ref="F88:F89" si="101">E88*(1+1%)</f>
        <v>170.35669999999999</v>
      </c>
      <c r="G88" s="125">
        <f t="shared" ref="G88:G89" si="102">F88*(1+1%)</f>
        <v>172.06026699999998</v>
      </c>
      <c r="H88" s="125">
        <f t="shared" ref="H88:H89" si="103">G88*(1+1%)</f>
        <v>173.78086966999999</v>
      </c>
      <c r="I88" s="125">
        <f t="shared" ref="I88:I89" si="104">H88*(1+1%)</f>
        <v>175.51867836669999</v>
      </c>
      <c r="J88" s="125">
        <f t="shared" ref="J88:J89" si="105">I88*(1+1%)</f>
        <v>177.27386515036699</v>
      </c>
      <c r="K88" s="125">
        <f t="shared" ref="K88:K89" si="106">J88*(1+1%)</f>
        <v>179.04660380187065</v>
      </c>
      <c r="L88" s="125">
        <f t="shared" ref="L88:L89" si="107">K88*(1+1%)</f>
        <v>180.83706983988935</v>
      </c>
      <c r="M88" s="125">
        <f t="shared" ref="M88:M89" si="108">L88*(1+1%)</f>
        <v>182.64544053828826</v>
      </c>
      <c r="N88" s="125">
        <f t="shared" ref="N88:N89" si="109">M88*(1+1%)</f>
        <v>184.47189494367115</v>
      </c>
      <c r="O88" s="125">
        <f t="shared" ref="O88:O89" si="110">N88*(1+1%)</f>
        <v>186.31661389310787</v>
      </c>
      <c r="P88" s="125">
        <f t="shared" ref="P88:P89" si="111">O88*(1+1%)</f>
        <v>188.17978003203896</v>
      </c>
      <c r="Q88" s="125">
        <f t="shared" ref="Q88:Q89" si="112">P88*(1+1%)</f>
        <v>190.06157783235935</v>
      </c>
      <c r="R88" s="125">
        <f t="shared" ref="R88:R89" si="113">Q88*(1+1%)</f>
        <v>191.96219361068293</v>
      </c>
      <c r="S88" s="125">
        <f t="shared" ref="S88:S89" si="114">R88*(1+1%)</f>
        <v>193.88181554678977</v>
      </c>
      <c r="T88" s="125">
        <f t="shared" ref="T88:T89" si="115">S88*(1+1%)</f>
        <v>195.82063370225768</v>
      </c>
      <c r="U88" s="125">
        <f t="shared" ref="U88:U89" si="116">T88*(1+1%)</f>
        <v>197.77884003928025</v>
      </c>
      <c r="V88" s="125">
        <f t="shared" ref="V88:V89" si="117">U88*(1+1%)</f>
        <v>199.75662843967305</v>
      </c>
      <c r="W88" s="125">
        <f t="shared" ref="W88:W89" si="118">V88*(1+1%)</f>
        <v>201.75419472406978</v>
      </c>
      <c r="X88" s="125">
        <f t="shared" ref="X88:X89" si="119">W88*(1+1%)</f>
        <v>203.77173667131046</v>
      </c>
      <c r="Y88" s="125">
        <f t="shared" ref="Y88:Y89" si="120">X88*(1+1%)</f>
        <v>205.80945403802357</v>
      </c>
      <c r="Z88" s="125">
        <f t="shared" ref="Z88:Z89" si="121">Y88*(1+1%)</f>
        <v>207.86754857840381</v>
      </c>
      <c r="AA88" s="125">
        <f t="shared" ref="AA88:AA89" si="122">Z88*(1+1%)</f>
        <v>209.94622406418785</v>
      </c>
      <c r="AB88" s="125">
        <f t="shared" ref="AB88:AB89" si="123">AA88*(1+1%)</f>
        <v>212.04568630482973</v>
      </c>
      <c r="AC88" s="125">
        <f t="shared" ref="AC88:AC89" si="124">AB88*(1+1%)</f>
        <v>214.16614316787803</v>
      </c>
      <c r="AD88" s="125">
        <f t="shared" ref="AD88:AD89" si="125">AC88*(1+1%)</f>
        <v>216.30780459955682</v>
      </c>
      <c r="AE88" s="125">
        <f t="shared" ref="AE88:AE89" si="126">AD88*(1+1%)</f>
        <v>218.47088264555239</v>
      </c>
      <c r="AF88" s="125">
        <f t="shared" ref="AF88:AF89" si="127">AE88*(1+1%)</f>
        <v>220.65559147200793</v>
      </c>
      <c r="AG88" s="125">
        <f t="shared" ref="AG88:AG89" si="128">AF88*(1+1%)</f>
        <v>222.862147386728</v>
      </c>
      <c r="AH88" s="125">
        <f t="shared" ref="AH88:AH89" si="129">AG88*(1+1%)</f>
        <v>225.09076886059529</v>
      </c>
      <c r="AI88" s="125">
        <f t="shared" ref="AI88:AI89" si="130">AH88*(1+1%)</f>
        <v>227.34167654920125</v>
      </c>
      <c r="AJ88" s="125">
        <f t="shared" ref="AJ88:AJ89" si="131">AI88*(1+1%)</f>
        <v>229.61509331469327</v>
      </c>
      <c r="AK88" s="125">
        <f t="shared" ref="AK88:AK89" si="132">AJ88*(1+1%)</f>
        <v>231.91124424784022</v>
      </c>
      <c r="AL88" s="125">
        <f t="shared" ref="AL88:AL89" si="133">AK88*(1+1%)</f>
        <v>234.23035669031862</v>
      </c>
      <c r="AM88" s="125">
        <f t="shared" ref="AM88:AM89" si="134">AL88*(1+1%)</f>
        <v>236.5726602572218</v>
      </c>
      <c r="AN88" s="88"/>
      <c r="AO88" s="83">
        <f t="shared" si="97"/>
        <v>2117.9780032038943</v>
      </c>
      <c r="AP88" s="83">
        <f t="shared" si="98"/>
        <v>2386.5906272790776</v>
      </c>
      <c r="AQ88" s="83">
        <f t="shared" si="99"/>
        <v>2689.2700554964235</v>
      </c>
    </row>
    <row r="89" spans="1:43" s="59" customFormat="1" outlineLevel="1">
      <c r="A89" s="186" t="s">
        <v>290</v>
      </c>
      <c r="B89" s="122" t="s">
        <v>158</v>
      </c>
      <c r="C89" s="81"/>
      <c r="D89" s="125">
        <v>604</v>
      </c>
      <c r="E89" s="125">
        <f t="shared" si="100"/>
        <v>610.04</v>
      </c>
      <c r="F89" s="125">
        <f t="shared" si="101"/>
        <v>616.1404</v>
      </c>
      <c r="G89" s="125">
        <f t="shared" si="102"/>
        <v>622.30180400000006</v>
      </c>
      <c r="H89" s="125">
        <f t="shared" si="103"/>
        <v>628.52482204000012</v>
      </c>
      <c r="I89" s="125">
        <f t="shared" si="104"/>
        <v>634.81007026040015</v>
      </c>
      <c r="J89" s="125">
        <f t="shared" si="105"/>
        <v>641.15817096300418</v>
      </c>
      <c r="K89" s="125">
        <f t="shared" si="106"/>
        <v>647.56975267263419</v>
      </c>
      <c r="L89" s="125">
        <f t="shared" si="107"/>
        <v>654.04545019936052</v>
      </c>
      <c r="M89" s="125">
        <f t="shared" si="108"/>
        <v>660.58590470135414</v>
      </c>
      <c r="N89" s="125">
        <f t="shared" si="109"/>
        <v>667.19176374836763</v>
      </c>
      <c r="O89" s="125">
        <f t="shared" si="110"/>
        <v>673.86368138585135</v>
      </c>
      <c r="P89" s="125">
        <f t="shared" si="111"/>
        <v>680.60231819970988</v>
      </c>
      <c r="Q89" s="125">
        <f t="shared" si="112"/>
        <v>687.40834138170703</v>
      </c>
      <c r="R89" s="125">
        <f t="shared" si="113"/>
        <v>694.28242479552409</v>
      </c>
      <c r="S89" s="125">
        <f t="shared" si="114"/>
        <v>701.22524904347938</v>
      </c>
      <c r="T89" s="125">
        <f t="shared" si="115"/>
        <v>708.23750153391416</v>
      </c>
      <c r="U89" s="125">
        <f t="shared" si="116"/>
        <v>715.31987654925331</v>
      </c>
      <c r="V89" s="125">
        <f t="shared" si="117"/>
        <v>722.47307531474587</v>
      </c>
      <c r="W89" s="125">
        <f t="shared" si="118"/>
        <v>729.69780606789334</v>
      </c>
      <c r="X89" s="125">
        <f t="shared" si="119"/>
        <v>736.99478412857229</v>
      </c>
      <c r="Y89" s="125">
        <f t="shared" si="120"/>
        <v>744.36473196985798</v>
      </c>
      <c r="Z89" s="125">
        <f t="shared" si="121"/>
        <v>751.80837928955657</v>
      </c>
      <c r="AA89" s="125">
        <f t="shared" si="122"/>
        <v>759.32646308245216</v>
      </c>
      <c r="AB89" s="125">
        <f t="shared" si="123"/>
        <v>766.91972771327664</v>
      </c>
      <c r="AC89" s="125">
        <f t="shared" si="124"/>
        <v>774.5889249904094</v>
      </c>
      <c r="AD89" s="125">
        <f t="shared" si="125"/>
        <v>782.33481424031345</v>
      </c>
      <c r="AE89" s="125">
        <f t="shared" si="126"/>
        <v>790.15816238271657</v>
      </c>
      <c r="AF89" s="125">
        <f t="shared" si="127"/>
        <v>798.05974400654372</v>
      </c>
      <c r="AG89" s="125">
        <f t="shared" si="128"/>
        <v>806.0403414466092</v>
      </c>
      <c r="AH89" s="125">
        <f t="shared" si="129"/>
        <v>814.10074486107533</v>
      </c>
      <c r="AI89" s="125">
        <f t="shared" si="130"/>
        <v>822.24175230968604</v>
      </c>
      <c r="AJ89" s="125">
        <f t="shared" si="131"/>
        <v>830.46416983278289</v>
      </c>
      <c r="AK89" s="125">
        <f t="shared" si="132"/>
        <v>838.76881153111071</v>
      </c>
      <c r="AL89" s="125">
        <f t="shared" si="133"/>
        <v>847.15649964642182</v>
      </c>
      <c r="AM89" s="125">
        <f t="shared" si="134"/>
        <v>855.6280646428861</v>
      </c>
      <c r="AN89" s="88"/>
      <c r="AO89" s="83">
        <f t="shared" si="97"/>
        <v>7660.2318199709725</v>
      </c>
      <c r="AP89" s="83">
        <f t="shared" si="98"/>
        <v>8631.7409513566654</v>
      </c>
      <c r="AQ89" s="83">
        <f t="shared" si="99"/>
        <v>9726.4617576038308</v>
      </c>
    </row>
    <row r="90" spans="1:43" s="59" customFormat="1" outlineLevel="1">
      <c r="A90" s="147" t="s">
        <v>303</v>
      </c>
      <c r="B90" s="122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8"/>
      <c r="AO90" s="88"/>
      <c r="AP90" s="88"/>
      <c r="AQ90" s="88"/>
    </row>
    <row r="91" spans="1:43" s="59" customFormat="1" outlineLevel="1">
      <c r="A91" s="186" t="s">
        <v>288</v>
      </c>
      <c r="B91" s="122" t="s">
        <v>254</v>
      </c>
      <c r="D91" s="125">
        <v>163</v>
      </c>
      <c r="E91" s="125">
        <v>163</v>
      </c>
      <c r="F91" s="125">
        <v>163</v>
      </c>
      <c r="G91" s="125">
        <v>163</v>
      </c>
      <c r="H91" s="125">
        <v>163</v>
      </c>
      <c r="I91" s="125">
        <v>163</v>
      </c>
      <c r="J91" s="125">
        <v>163</v>
      </c>
      <c r="K91" s="125">
        <v>163</v>
      </c>
      <c r="L91" s="125">
        <v>163</v>
      </c>
      <c r="M91" s="125">
        <v>163</v>
      </c>
      <c r="N91" s="125">
        <v>163</v>
      </c>
      <c r="O91" s="125">
        <v>163</v>
      </c>
      <c r="P91" s="125">
        <v>163</v>
      </c>
      <c r="Q91" s="125">
        <v>163</v>
      </c>
      <c r="R91" s="125">
        <v>163</v>
      </c>
      <c r="S91" s="125">
        <v>163</v>
      </c>
      <c r="T91" s="125">
        <v>163</v>
      </c>
      <c r="U91" s="125">
        <v>163</v>
      </c>
      <c r="V91" s="125">
        <v>163</v>
      </c>
      <c r="W91" s="125">
        <v>163</v>
      </c>
      <c r="X91" s="125">
        <v>163</v>
      </c>
      <c r="Y91" s="125">
        <v>163</v>
      </c>
      <c r="Z91" s="125">
        <v>163</v>
      </c>
      <c r="AA91" s="125">
        <v>163</v>
      </c>
      <c r="AB91" s="125">
        <v>163</v>
      </c>
      <c r="AC91" s="125">
        <v>163</v>
      </c>
      <c r="AD91" s="125">
        <v>163</v>
      </c>
      <c r="AE91" s="125">
        <v>163</v>
      </c>
      <c r="AF91" s="125">
        <v>163</v>
      </c>
      <c r="AG91" s="125">
        <v>163</v>
      </c>
      <c r="AH91" s="125">
        <v>163</v>
      </c>
      <c r="AI91" s="125">
        <v>163</v>
      </c>
      <c r="AJ91" s="125">
        <v>163</v>
      </c>
      <c r="AK91" s="125">
        <v>163</v>
      </c>
      <c r="AL91" s="125">
        <v>163</v>
      </c>
      <c r="AM91" s="125">
        <v>163</v>
      </c>
      <c r="AN91" s="88"/>
      <c r="AO91" s="88"/>
      <c r="AP91" s="88"/>
      <c r="AQ91" s="88"/>
    </row>
    <row r="92" spans="1:43" s="59" customFormat="1" outlineLevel="1">
      <c r="A92" s="186" t="s">
        <v>289</v>
      </c>
      <c r="B92" s="122" t="s">
        <v>254</v>
      </c>
      <c r="C92" s="81"/>
      <c r="D92" s="125">
        <v>32.934131736526943</v>
      </c>
      <c r="E92" s="125">
        <v>32.934131736526943</v>
      </c>
      <c r="F92" s="125">
        <v>32.934131736526943</v>
      </c>
      <c r="G92" s="125">
        <v>32.934131736526943</v>
      </c>
      <c r="H92" s="125">
        <v>32.934131736526943</v>
      </c>
      <c r="I92" s="125">
        <v>32.934131736526943</v>
      </c>
      <c r="J92" s="125">
        <v>32.934131736526943</v>
      </c>
      <c r="K92" s="125">
        <v>32.934131736526943</v>
      </c>
      <c r="L92" s="125">
        <v>32.934131736526943</v>
      </c>
      <c r="M92" s="125">
        <v>32.934131736526943</v>
      </c>
      <c r="N92" s="125">
        <v>32.934131736526943</v>
      </c>
      <c r="O92" s="125">
        <v>32.934131736526943</v>
      </c>
      <c r="P92" s="125">
        <v>32.934131736526943</v>
      </c>
      <c r="Q92" s="125">
        <v>32.934131736526943</v>
      </c>
      <c r="R92" s="125">
        <v>32.934131736526943</v>
      </c>
      <c r="S92" s="125">
        <v>32.934131736526943</v>
      </c>
      <c r="T92" s="125">
        <v>32.934131736526943</v>
      </c>
      <c r="U92" s="125">
        <v>32.934131736526943</v>
      </c>
      <c r="V92" s="125">
        <v>32.934131736526943</v>
      </c>
      <c r="W92" s="125">
        <v>32.934131736526943</v>
      </c>
      <c r="X92" s="125">
        <v>32.934131736526943</v>
      </c>
      <c r="Y92" s="125">
        <v>32.934131736526943</v>
      </c>
      <c r="Z92" s="125">
        <v>32.934131736526943</v>
      </c>
      <c r="AA92" s="125">
        <v>32.934131736526943</v>
      </c>
      <c r="AB92" s="125">
        <v>32.934131736526943</v>
      </c>
      <c r="AC92" s="125">
        <v>32.934131736526943</v>
      </c>
      <c r="AD92" s="125">
        <v>32.934131736526943</v>
      </c>
      <c r="AE92" s="125">
        <v>32.934131736526943</v>
      </c>
      <c r="AF92" s="125">
        <v>32.934131736526943</v>
      </c>
      <c r="AG92" s="125">
        <v>32.934131736526943</v>
      </c>
      <c r="AH92" s="125">
        <v>32.934131736526943</v>
      </c>
      <c r="AI92" s="125">
        <v>32.934131736526943</v>
      </c>
      <c r="AJ92" s="125">
        <v>32.934131736526943</v>
      </c>
      <c r="AK92" s="125">
        <v>32.934131736526943</v>
      </c>
      <c r="AL92" s="125">
        <v>32.934131736526943</v>
      </c>
      <c r="AM92" s="125">
        <v>32.934131736526943</v>
      </c>
      <c r="AN92" s="88"/>
      <c r="AO92" s="88"/>
      <c r="AP92" s="88"/>
      <c r="AQ92" s="88"/>
    </row>
    <row r="93" spans="1:43" s="59" customFormat="1" outlineLevel="1">
      <c r="A93" s="186" t="s">
        <v>290</v>
      </c>
      <c r="B93" s="122" t="s">
        <v>254</v>
      </c>
      <c r="C93" s="81"/>
      <c r="D93" s="125">
        <v>14.900662251655628</v>
      </c>
      <c r="E93" s="125">
        <v>14.900662251655628</v>
      </c>
      <c r="F93" s="125">
        <v>14.900662251655628</v>
      </c>
      <c r="G93" s="125">
        <v>14.900662251655628</v>
      </c>
      <c r="H93" s="125">
        <v>14.900662251655628</v>
      </c>
      <c r="I93" s="125">
        <v>14.900662251655628</v>
      </c>
      <c r="J93" s="125">
        <v>14.900662251655628</v>
      </c>
      <c r="K93" s="125">
        <v>14.900662251655628</v>
      </c>
      <c r="L93" s="125">
        <v>14.900662251655628</v>
      </c>
      <c r="M93" s="125">
        <v>14.900662251655628</v>
      </c>
      <c r="N93" s="125">
        <v>14.900662251655628</v>
      </c>
      <c r="O93" s="125">
        <v>14.900662251655628</v>
      </c>
      <c r="P93" s="125">
        <v>14.900662251655628</v>
      </c>
      <c r="Q93" s="125">
        <v>14.900662251655628</v>
      </c>
      <c r="R93" s="125">
        <v>14.900662251655628</v>
      </c>
      <c r="S93" s="125">
        <v>14.900662251655628</v>
      </c>
      <c r="T93" s="125">
        <v>14.900662251655628</v>
      </c>
      <c r="U93" s="125">
        <v>14.900662251655628</v>
      </c>
      <c r="V93" s="125">
        <v>14.900662251655628</v>
      </c>
      <c r="W93" s="125">
        <v>14.900662251655628</v>
      </c>
      <c r="X93" s="125">
        <v>14.900662251655628</v>
      </c>
      <c r="Y93" s="125">
        <v>14.900662251655628</v>
      </c>
      <c r="Z93" s="125">
        <v>14.900662251655628</v>
      </c>
      <c r="AA93" s="125">
        <v>14.900662251655628</v>
      </c>
      <c r="AB93" s="125">
        <v>14.900662251655628</v>
      </c>
      <c r="AC93" s="125">
        <v>14.900662251655628</v>
      </c>
      <c r="AD93" s="125">
        <v>14.900662251655628</v>
      </c>
      <c r="AE93" s="125">
        <v>14.900662251655628</v>
      </c>
      <c r="AF93" s="125">
        <v>14.900662251655628</v>
      </c>
      <c r="AG93" s="125">
        <v>14.900662251655628</v>
      </c>
      <c r="AH93" s="125">
        <v>14.900662251655628</v>
      </c>
      <c r="AI93" s="125">
        <v>14.900662251655628</v>
      </c>
      <c r="AJ93" s="125">
        <v>14.900662251655628</v>
      </c>
      <c r="AK93" s="125">
        <v>14.900662251655628</v>
      </c>
      <c r="AL93" s="125">
        <v>14.900662251655628</v>
      </c>
      <c r="AM93" s="125">
        <v>14.900662251655628</v>
      </c>
      <c r="AN93" s="88"/>
      <c r="AO93" s="88"/>
      <c r="AP93" s="88"/>
      <c r="AQ93" s="88"/>
    </row>
    <row r="94" spans="1:43" s="59" customFormat="1" outlineLevel="1">
      <c r="A94" s="185" t="s">
        <v>304</v>
      </c>
      <c r="B94" s="122" t="s">
        <v>254</v>
      </c>
      <c r="C94" s="81"/>
      <c r="D94" s="89">
        <f>SUM(D95:D97)</f>
        <v>764300</v>
      </c>
      <c r="E94" s="89">
        <f t="shared" ref="E94:AM94" si="135">SUM(E95:E97)</f>
        <v>771943</v>
      </c>
      <c r="F94" s="89">
        <f t="shared" si="135"/>
        <v>779662.43</v>
      </c>
      <c r="G94" s="89">
        <f t="shared" si="135"/>
        <v>787459.05430000008</v>
      </c>
      <c r="H94" s="89">
        <f t="shared" si="135"/>
        <v>795333.64484299999</v>
      </c>
      <c r="I94" s="89">
        <f t="shared" si="135"/>
        <v>803286.98129143007</v>
      </c>
      <c r="J94" s="89">
        <f t="shared" si="135"/>
        <v>811319.85110434424</v>
      </c>
      <c r="K94" s="89">
        <f t="shared" si="135"/>
        <v>819433.0496153878</v>
      </c>
      <c r="L94" s="89">
        <f t="shared" si="135"/>
        <v>827627.3801115416</v>
      </c>
      <c r="M94" s="89">
        <f t="shared" si="135"/>
        <v>835903.65391265694</v>
      </c>
      <c r="N94" s="89">
        <f t="shared" si="135"/>
        <v>844262.69045178348</v>
      </c>
      <c r="O94" s="89">
        <f t="shared" si="135"/>
        <v>852705.31735630147</v>
      </c>
      <c r="P94" s="89">
        <f t="shared" si="135"/>
        <v>861232.37052986445</v>
      </c>
      <c r="Q94" s="89">
        <f t="shared" si="135"/>
        <v>869844.69423516328</v>
      </c>
      <c r="R94" s="89">
        <f t="shared" si="135"/>
        <v>878543.14117751492</v>
      </c>
      <c r="S94" s="89">
        <f t="shared" si="135"/>
        <v>887328.5725892901</v>
      </c>
      <c r="T94" s="89">
        <f t="shared" si="135"/>
        <v>896201.85831518285</v>
      </c>
      <c r="U94" s="89">
        <f t="shared" si="135"/>
        <v>905163.87689833459</v>
      </c>
      <c r="V94" s="89">
        <f t="shared" si="135"/>
        <v>914215.51566731802</v>
      </c>
      <c r="W94" s="89">
        <f t="shared" si="135"/>
        <v>923357.67082399118</v>
      </c>
      <c r="X94" s="89">
        <f t="shared" si="135"/>
        <v>932591.24753223103</v>
      </c>
      <c r="Y94" s="89">
        <f t="shared" si="135"/>
        <v>941917.16000755352</v>
      </c>
      <c r="Z94" s="89">
        <f t="shared" si="135"/>
        <v>951336.33160762896</v>
      </c>
      <c r="AA94" s="89">
        <f t="shared" si="135"/>
        <v>960849.6949237053</v>
      </c>
      <c r="AB94" s="89">
        <f t="shared" si="135"/>
        <v>970458.19187294226</v>
      </c>
      <c r="AC94" s="89">
        <f t="shared" si="135"/>
        <v>980162.77379167173</v>
      </c>
      <c r="AD94" s="89">
        <f t="shared" si="135"/>
        <v>989964.40152958839</v>
      </c>
      <c r="AE94" s="89">
        <f t="shared" si="135"/>
        <v>999864.04554488428</v>
      </c>
      <c r="AF94" s="89">
        <f t="shared" si="135"/>
        <v>1009862.6860003331</v>
      </c>
      <c r="AG94" s="89">
        <f t="shared" si="135"/>
        <v>1019961.3128603364</v>
      </c>
      <c r="AH94" s="89">
        <f t="shared" si="135"/>
        <v>1030160.9259889398</v>
      </c>
      <c r="AI94" s="89">
        <f t="shared" si="135"/>
        <v>1040462.5352488292</v>
      </c>
      <c r="AJ94" s="89">
        <f t="shared" si="135"/>
        <v>1050867.1606013176</v>
      </c>
      <c r="AK94" s="89">
        <f t="shared" si="135"/>
        <v>1061375.8322073307</v>
      </c>
      <c r="AL94" s="89">
        <f t="shared" si="135"/>
        <v>1071989.5905294041</v>
      </c>
      <c r="AM94" s="89">
        <f t="shared" si="135"/>
        <v>1082709.4864346981</v>
      </c>
      <c r="AN94" s="88"/>
      <c r="AO94" s="83">
        <f t="shared" ref="AO94:AO97" si="136">SUM(D94:O94)</f>
        <v>9693237.0529864449</v>
      </c>
      <c r="AP94" s="83">
        <f t="shared" ref="AP94:AP97" si="137">SUM(P94:AA94)</f>
        <v>10922582.134307778</v>
      </c>
      <c r="AQ94" s="83">
        <f t="shared" ref="AQ94:AQ97" si="138">SUM(AB94:AM94)</f>
        <v>12307838.942610275</v>
      </c>
    </row>
    <row r="95" spans="1:43" s="59" customFormat="1" outlineLevel="1">
      <c r="A95" s="186" t="s">
        <v>288</v>
      </c>
      <c r="B95" s="122" t="s">
        <v>254</v>
      </c>
      <c r="C95" s="81"/>
      <c r="D95" s="89">
        <f>D87*D91</f>
        <v>749800</v>
      </c>
      <c r="E95" s="89">
        <f t="shared" ref="E95:AM97" si="139">E87*E91</f>
        <v>757298</v>
      </c>
      <c r="F95" s="89">
        <f t="shared" si="139"/>
        <v>764870.98</v>
      </c>
      <c r="G95" s="89">
        <f t="shared" si="139"/>
        <v>772519.68980000005</v>
      </c>
      <c r="H95" s="89">
        <f t="shared" si="139"/>
        <v>780244.88669800002</v>
      </c>
      <c r="I95" s="89">
        <f t="shared" si="139"/>
        <v>788047.33556498005</v>
      </c>
      <c r="J95" s="89">
        <f t="shared" si="139"/>
        <v>795927.80892062979</v>
      </c>
      <c r="K95" s="89">
        <f t="shared" si="139"/>
        <v>803887.0870098361</v>
      </c>
      <c r="L95" s="89">
        <f t="shared" si="139"/>
        <v>811925.95787993446</v>
      </c>
      <c r="M95" s="89">
        <f t="shared" si="139"/>
        <v>820045.21745873371</v>
      </c>
      <c r="N95" s="89">
        <f t="shared" si="139"/>
        <v>828245.66963332111</v>
      </c>
      <c r="O95" s="89">
        <f t="shared" si="139"/>
        <v>836528.12632965436</v>
      </c>
      <c r="P95" s="89">
        <f t="shared" si="139"/>
        <v>844893.40759295097</v>
      </c>
      <c r="Q95" s="89">
        <f t="shared" si="139"/>
        <v>853342.34166888054</v>
      </c>
      <c r="R95" s="89">
        <f t="shared" si="139"/>
        <v>861875.76508556935</v>
      </c>
      <c r="S95" s="89">
        <f t="shared" si="139"/>
        <v>870494.52273642505</v>
      </c>
      <c r="T95" s="89">
        <f t="shared" si="139"/>
        <v>879199.46796378924</v>
      </c>
      <c r="U95" s="89">
        <f t="shared" si="139"/>
        <v>887991.46264342708</v>
      </c>
      <c r="V95" s="89">
        <f t="shared" si="139"/>
        <v>896871.3772698614</v>
      </c>
      <c r="W95" s="89">
        <f t="shared" si="139"/>
        <v>905840.09104256006</v>
      </c>
      <c r="X95" s="89">
        <f t="shared" si="139"/>
        <v>914898.49195298553</v>
      </c>
      <c r="Y95" s="89">
        <f t="shared" si="139"/>
        <v>924047.47687251552</v>
      </c>
      <c r="Z95" s="89">
        <f t="shared" si="139"/>
        <v>933287.95164124062</v>
      </c>
      <c r="AA95" s="89">
        <f t="shared" si="139"/>
        <v>942620.83115765301</v>
      </c>
      <c r="AB95" s="89">
        <f t="shared" si="139"/>
        <v>952047.03946922952</v>
      </c>
      <c r="AC95" s="89">
        <f t="shared" si="139"/>
        <v>961567.50986392179</v>
      </c>
      <c r="AD95" s="89">
        <f t="shared" si="139"/>
        <v>971183.184962561</v>
      </c>
      <c r="AE95" s="89">
        <f t="shared" si="139"/>
        <v>980895.01681218657</v>
      </c>
      <c r="AF95" s="89">
        <f t="shared" si="139"/>
        <v>990703.96698030841</v>
      </c>
      <c r="AG95" s="89">
        <f t="shared" si="139"/>
        <v>1000611.0066501115</v>
      </c>
      <c r="AH95" s="89">
        <f t="shared" si="139"/>
        <v>1010617.1167166127</v>
      </c>
      <c r="AI95" s="89">
        <f t="shared" si="139"/>
        <v>1020723.2878837788</v>
      </c>
      <c r="AJ95" s="89">
        <f t="shared" si="139"/>
        <v>1030930.5207626167</v>
      </c>
      <c r="AK95" s="89">
        <f t="shared" si="139"/>
        <v>1041239.8259702428</v>
      </c>
      <c r="AL95" s="89">
        <f t="shared" si="139"/>
        <v>1051652.2242299453</v>
      </c>
      <c r="AM95" s="89">
        <f t="shared" si="139"/>
        <v>1062168.7464722446</v>
      </c>
      <c r="AN95" s="88"/>
      <c r="AO95" s="83">
        <f t="shared" si="136"/>
        <v>9509340.7592950892</v>
      </c>
      <c r="AP95" s="83">
        <f t="shared" si="137"/>
        <v>10715363.187627858</v>
      </c>
      <c r="AQ95" s="83">
        <f t="shared" si="138"/>
        <v>12074339.446773762</v>
      </c>
    </row>
    <row r="96" spans="1:43" s="59" customFormat="1" outlineLevel="1">
      <c r="A96" s="186" t="s">
        <v>289</v>
      </c>
      <c r="B96" s="122" t="s">
        <v>254</v>
      </c>
      <c r="C96" s="81"/>
      <c r="D96" s="89">
        <f>D88*D92</f>
        <v>5499.9999999999991</v>
      </c>
      <c r="E96" s="89">
        <f t="shared" si="139"/>
        <v>5554.9999999999991</v>
      </c>
      <c r="F96" s="89">
        <f t="shared" si="139"/>
        <v>5610.5499999999993</v>
      </c>
      <c r="G96" s="89">
        <f t="shared" si="139"/>
        <v>5666.6554999999989</v>
      </c>
      <c r="H96" s="89">
        <f t="shared" si="139"/>
        <v>5723.3220549999987</v>
      </c>
      <c r="I96" s="89">
        <f t="shared" si="139"/>
        <v>5780.5552755499994</v>
      </c>
      <c r="J96" s="89">
        <f t="shared" si="139"/>
        <v>5838.3608283054991</v>
      </c>
      <c r="K96" s="89">
        <f t="shared" si="139"/>
        <v>5896.744436588554</v>
      </c>
      <c r="L96" s="89">
        <f t="shared" si="139"/>
        <v>5955.711880954439</v>
      </c>
      <c r="M96" s="89">
        <f t="shared" si="139"/>
        <v>6015.2689997639836</v>
      </c>
      <c r="N96" s="89">
        <f t="shared" si="139"/>
        <v>6075.4216897616243</v>
      </c>
      <c r="O96" s="89">
        <f t="shared" si="139"/>
        <v>6136.1759066592404</v>
      </c>
      <c r="P96" s="89">
        <f t="shared" si="139"/>
        <v>6197.5376657258339</v>
      </c>
      <c r="Q96" s="89">
        <f t="shared" si="139"/>
        <v>6259.5130423830915</v>
      </c>
      <c r="R96" s="89">
        <f t="shared" si="139"/>
        <v>6322.1081728069221</v>
      </c>
      <c r="S96" s="89">
        <f t="shared" si="139"/>
        <v>6385.3292545349914</v>
      </c>
      <c r="T96" s="89">
        <f t="shared" si="139"/>
        <v>6449.1825470803424</v>
      </c>
      <c r="U96" s="89">
        <f t="shared" si="139"/>
        <v>6513.6743725511451</v>
      </c>
      <c r="V96" s="89">
        <f t="shared" si="139"/>
        <v>6578.8111162766572</v>
      </c>
      <c r="W96" s="89">
        <f t="shared" si="139"/>
        <v>6644.599227439423</v>
      </c>
      <c r="X96" s="89">
        <f t="shared" si="139"/>
        <v>6711.0452197138175</v>
      </c>
      <c r="Y96" s="89">
        <f t="shared" si="139"/>
        <v>6778.1556719109558</v>
      </c>
      <c r="Z96" s="89">
        <f t="shared" si="139"/>
        <v>6845.937228630065</v>
      </c>
      <c r="AA96" s="89">
        <f t="shared" si="139"/>
        <v>6914.396600916366</v>
      </c>
      <c r="AB96" s="89">
        <f t="shared" si="139"/>
        <v>6983.5405669255297</v>
      </c>
      <c r="AC96" s="89">
        <f t="shared" si="139"/>
        <v>7053.3759725947848</v>
      </c>
      <c r="AD96" s="89">
        <f t="shared" si="139"/>
        <v>7123.9097323207325</v>
      </c>
      <c r="AE96" s="89">
        <f t="shared" si="139"/>
        <v>7195.1488296439402</v>
      </c>
      <c r="AF96" s="89">
        <f t="shared" si="139"/>
        <v>7267.1003179403806</v>
      </c>
      <c r="AG96" s="89">
        <f t="shared" si="139"/>
        <v>7339.7713211197834</v>
      </c>
      <c r="AH96" s="89">
        <f t="shared" si="139"/>
        <v>7413.169034330982</v>
      </c>
      <c r="AI96" s="89">
        <f t="shared" si="139"/>
        <v>7487.3007246742918</v>
      </c>
      <c r="AJ96" s="89">
        <f t="shared" si="139"/>
        <v>7562.1737319210351</v>
      </c>
      <c r="AK96" s="89">
        <f t="shared" si="139"/>
        <v>7637.7954692402463</v>
      </c>
      <c r="AL96" s="89">
        <f t="shared" si="139"/>
        <v>7714.1734239326479</v>
      </c>
      <c r="AM96" s="89">
        <f t="shared" si="139"/>
        <v>7791.3151581719749</v>
      </c>
      <c r="AN96" s="88"/>
      <c r="AO96" s="83">
        <f t="shared" si="136"/>
        <v>69753.766572583321</v>
      </c>
      <c r="AP96" s="83">
        <f t="shared" si="137"/>
        <v>78600.290119969621</v>
      </c>
      <c r="AQ96" s="83">
        <f t="shared" si="138"/>
        <v>88568.774282816332</v>
      </c>
    </row>
    <row r="97" spans="1:43" s="59" customFormat="1" outlineLevel="1">
      <c r="A97" s="186" t="s">
        <v>290</v>
      </c>
      <c r="B97" s="122" t="s">
        <v>254</v>
      </c>
      <c r="C97" s="81"/>
      <c r="D97" s="89">
        <f>D89*D93</f>
        <v>9000</v>
      </c>
      <c r="E97" s="89">
        <f t="shared" si="139"/>
        <v>9089.9999999999982</v>
      </c>
      <c r="F97" s="89">
        <f t="shared" si="139"/>
        <v>9180.9</v>
      </c>
      <c r="G97" s="89">
        <f t="shared" si="139"/>
        <v>9272.7090000000007</v>
      </c>
      <c r="H97" s="89">
        <f t="shared" si="139"/>
        <v>9365.4360900000011</v>
      </c>
      <c r="I97" s="89">
        <f t="shared" si="139"/>
        <v>9459.0904509000011</v>
      </c>
      <c r="J97" s="89">
        <f t="shared" si="139"/>
        <v>9553.6813554090022</v>
      </c>
      <c r="K97" s="89">
        <f t="shared" si="139"/>
        <v>9649.2181689630925</v>
      </c>
      <c r="L97" s="89">
        <f t="shared" si="139"/>
        <v>9745.7103506527219</v>
      </c>
      <c r="M97" s="89">
        <f t="shared" si="139"/>
        <v>9843.1674541592492</v>
      </c>
      <c r="N97" s="89">
        <f t="shared" si="139"/>
        <v>9941.5991287008419</v>
      </c>
      <c r="O97" s="89">
        <f t="shared" si="139"/>
        <v>10041.015119987851</v>
      </c>
      <c r="P97" s="89">
        <f t="shared" si="139"/>
        <v>10141.425271187729</v>
      </c>
      <c r="Q97" s="89">
        <f t="shared" si="139"/>
        <v>10242.839523899607</v>
      </c>
      <c r="R97" s="89">
        <f t="shared" si="139"/>
        <v>10345.267919138603</v>
      </c>
      <c r="S97" s="89">
        <f t="shared" si="139"/>
        <v>10448.72059832999</v>
      </c>
      <c r="T97" s="89">
        <f t="shared" si="139"/>
        <v>10553.20780431329</v>
      </c>
      <c r="U97" s="89">
        <f t="shared" si="139"/>
        <v>10658.739882356424</v>
      </c>
      <c r="V97" s="89">
        <f t="shared" si="139"/>
        <v>10765.327281179987</v>
      </c>
      <c r="W97" s="89">
        <f t="shared" si="139"/>
        <v>10872.980553991787</v>
      </c>
      <c r="X97" s="89">
        <f t="shared" si="139"/>
        <v>10981.710359531706</v>
      </c>
      <c r="Y97" s="89">
        <f t="shared" si="139"/>
        <v>11091.527463127022</v>
      </c>
      <c r="Z97" s="89">
        <f t="shared" si="139"/>
        <v>11202.442737758292</v>
      </c>
      <c r="AA97" s="89">
        <f t="shared" si="139"/>
        <v>11314.467165135877</v>
      </c>
      <c r="AB97" s="89">
        <f t="shared" si="139"/>
        <v>11427.611836787235</v>
      </c>
      <c r="AC97" s="89">
        <f t="shared" si="139"/>
        <v>11541.887955155107</v>
      </c>
      <c r="AD97" s="89">
        <f t="shared" si="139"/>
        <v>11657.306834706656</v>
      </c>
      <c r="AE97" s="89">
        <f t="shared" si="139"/>
        <v>11773.879903053723</v>
      </c>
      <c r="AF97" s="89">
        <f t="shared" si="139"/>
        <v>11891.618702084261</v>
      </c>
      <c r="AG97" s="89">
        <f t="shared" si="139"/>
        <v>12010.534889105104</v>
      </c>
      <c r="AH97" s="89">
        <f t="shared" si="139"/>
        <v>12130.640237996155</v>
      </c>
      <c r="AI97" s="89">
        <f t="shared" si="139"/>
        <v>12251.946640376116</v>
      </c>
      <c r="AJ97" s="89">
        <f t="shared" si="139"/>
        <v>12374.466106779877</v>
      </c>
      <c r="AK97" s="89">
        <f t="shared" si="139"/>
        <v>12498.210767847675</v>
      </c>
      <c r="AL97" s="89">
        <f t="shared" si="139"/>
        <v>12623.192875526152</v>
      </c>
      <c r="AM97" s="89">
        <f t="shared" si="139"/>
        <v>12749.424804281414</v>
      </c>
      <c r="AN97" s="88"/>
      <c r="AO97" s="83">
        <f t="shared" si="136"/>
        <v>114142.52711877276</v>
      </c>
      <c r="AP97" s="83">
        <f t="shared" si="137"/>
        <v>128618.65655995032</v>
      </c>
      <c r="AQ97" s="83">
        <f t="shared" si="138"/>
        <v>144930.72155369949</v>
      </c>
    </row>
    <row r="98" spans="1:43" s="59" customFormat="1" outlineLevel="1">
      <c r="A98" s="147" t="s">
        <v>305</v>
      </c>
      <c r="B98" s="122"/>
      <c r="C98" s="81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8"/>
      <c r="AO98" s="88"/>
      <c r="AP98" s="88"/>
      <c r="AQ98" s="88"/>
    </row>
    <row r="99" spans="1:43" s="59" customFormat="1" outlineLevel="1">
      <c r="A99" s="186" t="s">
        <v>288</v>
      </c>
      <c r="B99" s="122" t="s">
        <v>168</v>
      </c>
      <c r="C99" s="196"/>
      <c r="D99" s="133">
        <v>2.8674313150173379E-3</v>
      </c>
      <c r="E99" s="133">
        <v>2.8674313150173379E-3</v>
      </c>
      <c r="F99" s="133">
        <v>2.8674313150173379E-3</v>
      </c>
      <c r="G99" s="133">
        <v>2.8674313150173379E-3</v>
      </c>
      <c r="H99" s="133">
        <v>2.8674313150173379E-3</v>
      </c>
      <c r="I99" s="133">
        <v>2.8674313150173379E-3</v>
      </c>
      <c r="J99" s="133">
        <v>2.8674313150173379E-3</v>
      </c>
      <c r="K99" s="133">
        <v>2.8674313150173379E-3</v>
      </c>
      <c r="L99" s="133">
        <v>2.8674313150173379E-3</v>
      </c>
      <c r="M99" s="133">
        <v>2.8674313150173379E-3</v>
      </c>
      <c r="N99" s="133">
        <v>2.8674313150173379E-3</v>
      </c>
      <c r="O99" s="133">
        <v>2.8674313150173379E-3</v>
      </c>
      <c r="P99" s="133">
        <v>2.8674313150173379E-3</v>
      </c>
      <c r="Q99" s="133">
        <v>2.8674313150173379E-3</v>
      </c>
      <c r="R99" s="133">
        <v>2.8674313150173379E-3</v>
      </c>
      <c r="S99" s="133">
        <v>2.8674313150173379E-3</v>
      </c>
      <c r="T99" s="133">
        <v>2.8674313150173379E-3</v>
      </c>
      <c r="U99" s="133">
        <v>2.8674313150173379E-3</v>
      </c>
      <c r="V99" s="133">
        <v>2.8674313150173379E-3</v>
      </c>
      <c r="W99" s="133">
        <v>2.8674313150173379E-3</v>
      </c>
      <c r="X99" s="133">
        <v>2.8674313150173379E-3</v>
      </c>
      <c r="Y99" s="133">
        <v>2.8674313150173379E-3</v>
      </c>
      <c r="Z99" s="133">
        <v>2.8674313150173379E-3</v>
      </c>
      <c r="AA99" s="133">
        <v>2.8674313150173379E-3</v>
      </c>
      <c r="AB99" s="133">
        <v>2.8674313150173379E-3</v>
      </c>
      <c r="AC99" s="133">
        <v>2.8674313150173379E-3</v>
      </c>
      <c r="AD99" s="133">
        <v>2.8674313150173379E-3</v>
      </c>
      <c r="AE99" s="133">
        <v>2.8674313150173379E-3</v>
      </c>
      <c r="AF99" s="133">
        <v>2.8674313150173379E-3</v>
      </c>
      <c r="AG99" s="133">
        <v>2.8674313150173379E-3</v>
      </c>
      <c r="AH99" s="133">
        <v>2.8674313150173379E-3</v>
      </c>
      <c r="AI99" s="133">
        <v>2.8674313150173379E-3</v>
      </c>
      <c r="AJ99" s="133">
        <v>2.8674313150173379E-3</v>
      </c>
      <c r="AK99" s="133">
        <v>2.8674313150173379E-3</v>
      </c>
      <c r="AL99" s="133">
        <v>2.8674313150173379E-3</v>
      </c>
      <c r="AM99" s="133">
        <v>2.8674313150173379E-3</v>
      </c>
      <c r="AN99" s="88"/>
      <c r="AO99" s="88"/>
      <c r="AP99" s="88"/>
      <c r="AQ99" s="88"/>
    </row>
    <row r="100" spans="1:43" s="59" customFormat="1" outlineLevel="1">
      <c r="A100" s="186" t="s">
        <v>289</v>
      </c>
      <c r="B100" s="122" t="s">
        <v>168</v>
      </c>
      <c r="C100" s="81"/>
      <c r="D100" s="133">
        <v>4.0000000000000001E-3</v>
      </c>
      <c r="E100" s="133">
        <v>4.0000000000000001E-3</v>
      </c>
      <c r="F100" s="133">
        <v>4.0000000000000001E-3</v>
      </c>
      <c r="G100" s="133">
        <v>4.0000000000000001E-3</v>
      </c>
      <c r="H100" s="133">
        <v>4.0000000000000001E-3</v>
      </c>
      <c r="I100" s="133">
        <v>4.0000000000000001E-3</v>
      </c>
      <c r="J100" s="133">
        <v>4.0000000000000001E-3</v>
      </c>
      <c r="K100" s="133">
        <v>4.0000000000000001E-3</v>
      </c>
      <c r="L100" s="133">
        <v>4.0000000000000001E-3</v>
      </c>
      <c r="M100" s="133">
        <v>4.0000000000000001E-3</v>
      </c>
      <c r="N100" s="133">
        <v>4.0000000000000001E-3</v>
      </c>
      <c r="O100" s="133">
        <v>4.0000000000000001E-3</v>
      </c>
      <c r="P100" s="133">
        <v>4.0000000000000001E-3</v>
      </c>
      <c r="Q100" s="133">
        <v>4.0000000000000001E-3</v>
      </c>
      <c r="R100" s="133">
        <v>4.0000000000000001E-3</v>
      </c>
      <c r="S100" s="133">
        <v>4.0000000000000001E-3</v>
      </c>
      <c r="T100" s="133">
        <v>4.0000000000000001E-3</v>
      </c>
      <c r="U100" s="133">
        <v>4.0000000000000001E-3</v>
      </c>
      <c r="V100" s="133">
        <v>4.0000000000000001E-3</v>
      </c>
      <c r="W100" s="133">
        <v>4.0000000000000001E-3</v>
      </c>
      <c r="X100" s="133">
        <v>4.0000000000000001E-3</v>
      </c>
      <c r="Y100" s="133">
        <v>4.0000000000000001E-3</v>
      </c>
      <c r="Z100" s="133">
        <v>4.0000000000000001E-3</v>
      </c>
      <c r="AA100" s="133">
        <v>4.0000000000000001E-3</v>
      </c>
      <c r="AB100" s="133">
        <v>4.0000000000000001E-3</v>
      </c>
      <c r="AC100" s="133">
        <v>4.0000000000000001E-3</v>
      </c>
      <c r="AD100" s="133">
        <v>4.0000000000000001E-3</v>
      </c>
      <c r="AE100" s="133">
        <v>4.0000000000000001E-3</v>
      </c>
      <c r="AF100" s="133">
        <v>4.0000000000000001E-3</v>
      </c>
      <c r="AG100" s="133">
        <v>4.0000000000000001E-3</v>
      </c>
      <c r="AH100" s="133">
        <v>4.0000000000000001E-3</v>
      </c>
      <c r="AI100" s="133">
        <v>4.0000000000000001E-3</v>
      </c>
      <c r="AJ100" s="133">
        <v>4.0000000000000001E-3</v>
      </c>
      <c r="AK100" s="133">
        <v>4.0000000000000001E-3</v>
      </c>
      <c r="AL100" s="133">
        <v>4.0000000000000001E-3</v>
      </c>
      <c r="AM100" s="133">
        <v>4.0000000000000001E-3</v>
      </c>
      <c r="AN100" s="88"/>
      <c r="AO100" s="88"/>
      <c r="AP100" s="88"/>
      <c r="AQ100" s="88"/>
    </row>
    <row r="101" spans="1:43" outlineLevel="1">
      <c r="A101" s="186" t="s">
        <v>290</v>
      </c>
      <c r="B101" s="122" t="s">
        <v>168</v>
      </c>
      <c r="C101" s="89"/>
      <c r="D101" s="133">
        <v>6.0000000000000001E-3</v>
      </c>
      <c r="E101" s="133">
        <v>6.0000000000000001E-3</v>
      </c>
      <c r="F101" s="133">
        <v>6.0000000000000001E-3</v>
      </c>
      <c r="G101" s="133">
        <v>6.0000000000000001E-3</v>
      </c>
      <c r="H101" s="133">
        <v>6.0000000000000001E-3</v>
      </c>
      <c r="I101" s="133">
        <v>6.0000000000000001E-3</v>
      </c>
      <c r="J101" s="133">
        <v>6.0000000000000001E-3</v>
      </c>
      <c r="K101" s="133">
        <v>6.0000000000000001E-3</v>
      </c>
      <c r="L101" s="133">
        <v>6.0000000000000001E-3</v>
      </c>
      <c r="M101" s="133">
        <v>6.0000000000000001E-3</v>
      </c>
      <c r="N101" s="133">
        <v>6.0000000000000001E-3</v>
      </c>
      <c r="O101" s="133">
        <v>6.0000000000000001E-3</v>
      </c>
      <c r="P101" s="133">
        <v>6.0000000000000001E-3</v>
      </c>
      <c r="Q101" s="133">
        <v>6.0000000000000001E-3</v>
      </c>
      <c r="R101" s="133">
        <v>6.0000000000000001E-3</v>
      </c>
      <c r="S101" s="133">
        <v>6.0000000000000001E-3</v>
      </c>
      <c r="T101" s="133">
        <v>6.0000000000000001E-3</v>
      </c>
      <c r="U101" s="133">
        <v>6.0000000000000001E-3</v>
      </c>
      <c r="V101" s="133">
        <v>6.0000000000000001E-3</v>
      </c>
      <c r="W101" s="133">
        <v>6.0000000000000001E-3</v>
      </c>
      <c r="X101" s="133">
        <v>6.0000000000000001E-3</v>
      </c>
      <c r="Y101" s="133">
        <v>6.0000000000000001E-3</v>
      </c>
      <c r="Z101" s="133">
        <v>6.0000000000000001E-3</v>
      </c>
      <c r="AA101" s="133">
        <v>6.0000000000000001E-3</v>
      </c>
      <c r="AB101" s="133">
        <v>6.0000000000000001E-3</v>
      </c>
      <c r="AC101" s="133">
        <v>6.0000000000000001E-3</v>
      </c>
      <c r="AD101" s="133">
        <v>6.0000000000000001E-3</v>
      </c>
      <c r="AE101" s="133">
        <v>6.0000000000000001E-3</v>
      </c>
      <c r="AF101" s="133">
        <v>6.0000000000000001E-3</v>
      </c>
      <c r="AG101" s="133">
        <v>6.0000000000000001E-3</v>
      </c>
      <c r="AH101" s="133">
        <v>6.0000000000000001E-3</v>
      </c>
      <c r="AI101" s="133">
        <v>6.0000000000000001E-3</v>
      </c>
      <c r="AJ101" s="133">
        <v>6.0000000000000001E-3</v>
      </c>
      <c r="AK101" s="133">
        <v>6.0000000000000001E-3</v>
      </c>
      <c r="AL101" s="133">
        <v>6.0000000000000001E-3</v>
      </c>
      <c r="AM101" s="133">
        <v>6.0000000000000001E-3</v>
      </c>
      <c r="AN101" s="89"/>
      <c r="AO101" s="89"/>
      <c r="AP101" s="89"/>
      <c r="AQ101" s="89"/>
    </row>
    <row r="102" spans="1:43" outlineLevel="1">
      <c r="A102" s="147" t="s">
        <v>306</v>
      </c>
      <c r="B102" s="122" t="s">
        <v>254</v>
      </c>
      <c r="C102" s="89"/>
      <c r="D102" s="89">
        <f>D95*D99+D96*D100</f>
        <v>2172</v>
      </c>
      <c r="E102" s="89">
        <f t="shared" ref="E102:AM102" si="140">E95*E99+E96*E100</f>
        <v>2193.7199999999998</v>
      </c>
      <c r="F102" s="89">
        <f t="shared" si="140"/>
        <v>2215.6571999999996</v>
      </c>
      <c r="G102" s="89">
        <f t="shared" si="140"/>
        <v>2237.8137720000004</v>
      </c>
      <c r="H102" s="89">
        <f t="shared" si="140"/>
        <v>2260.1919097200002</v>
      </c>
      <c r="I102" s="89">
        <f t="shared" si="140"/>
        <v>2282.7938288171999</v>
      </c>
      <c r="J102" s="89">
        <f t="shared" si="140"/>
        <v>2305.6217671053723</v>
      </c>
      <c r="K102" s="89">
        <f t="shared" si="140"/>
        <v>2328.6779847764255</v>
      </c>
      <c r="L102" s="89">
        <f t="shared" si="140"/>
        <v>2351.9647646241901</v>
      </c>
      <c r="M102" s="89">
        <f t="shared" si="140"/>
        <v>2375.4844122704317</v>
      </c>
      <c r="N102" s="89">
        <f t="shared" si="140"/>
        <v>2399.2392563931357</v>
      </c>
      <c r="O102" s="89">
        <f t="shared" si="140"/>
        <v>2423.2316489570676</v>
      </c>
      <c r="P102" s="89">
        <f t="shared" si="140"/>
        <v>2447.4639654466382</v>
      </c>
      <c r="Q102" s="89">
        <f t="shared" si="140"/>
        <v>2471.9386051011052</v>
      </c>
      <c r="R102" s="89">
        <f t="shared" si="140"/>
        <v>2496.6579911521158</v>
      </c>
      <c r="S102" s="89">
        <f t="shared" si="140"/>
        <v>2521.6245710636372</v>
      </c>
      <c r="T102" s="89">
        <f t="shared" si="140"/>
        <v>2546.8408167742732</v>
      </c>
      <c r="U102" s="89">
        <f t="shared" si="140"/>
        <v>2572.309224942016</v>
      </c>
      <c r="V102" s="89">
        <f t="shared" si="140"/>
        <v>2598.0323171914365</v>
      </c>
      <c r="W102" s="89">
        <f t="shared" si="140"/>
        <v>2624.0126403633508</v>
      </c>
      <c r="X102" s="89">
        <f t="shared" si="140"/>
        <v>2650.2527667669838</v>
      </c>
      <c r="Y102" s="89">
        <f t="shared" si="140"/>
        <v>2676.7552944346544</v>
      </c>
      <c r="Z102" s="89">
        <f t="shared" si="140"/>
        <v>2703.5228473790007</v>
      </c>
      <c r="AA102" s="89">
        <f t="shared" si="140"/>
        <v>2730.5580758527904</v>
      </c>
      <c r="AB102" s="89">
        <f t="shared" si="140"/>
        <v>2757.8636566113182</v>
      </c>
      <c r="AC102" s="89">
        <f t="shared" si="140"/>
        <v>2785.4422931774316</v>
      </c>
      <c r="AD102" s="89">
        <f t="shared" si="140"/>
        <v>2813.2967161092056</v>
      </c>
      <c r="AE102" s="89">
        <f t="shared" si="140"/>
        <v>2841.4296832702976</v>
      </c>
      <c r="AF102" s="89">
        <f t="shared" si="140"/>
        <v>2869.8439801030004</v>
      </c>
      <c r="AG102" s="89">
        <f t="shared" si="140"/>
        <v>2898.5424199040308</v>
      </c>
      <c r="AH102" s="89">
        <f t="shared" si="140"/>
        <v>2927.5278441030709</v>
      </c>
      <c r="AI102" s="89">
        <f t="shared" si="140"/>
        <v>2956.8031225441014</v>
      </c>
      <c r="AJ102" s="89">
        <f t="shared" si="140"/>
        <v>2986.3711537695431</v>
      </c>
      <c r="AK102" s="89">
        <f t="shared" si="140"/>
        <v>3016.2348653072386</v>
      </c>
      <c r="AL102" s="89">
        <f t="shared" si="140"/>
        <v>3046.3972139603111</v>
      </c>
      <c r="AM102" s="89">
        <f t="shared" si="140"/>
        <v>3076.8611860999135</v>
      </c>
      <c r="AN102" s="89"/>
      <c r="AO102" s="83">
        <f t="shared" ref="AO102" si="141">SUM(D102:O102)</f>
        <v>27546.396544663825</v>
      </c>
      <c r="AP102" s="83">
        <f t="shared" ref="AP102:AP109" si="142">SUM(P102:AA102)</f>
        <v>31039.969116467997</v>
      </c>
      <c r="AQ102" s="83">
        <f t="shared" ref="AQ102:AQ109" si="143">SUM(AB102:AM102)</f>
        <v>34976.614134959462</v>
      </c>
    </row>
    <row r="103" spans="1:43" s="59" customFormat="1" outlineLevel="1">
      <c r="A103" s="186" t="s">
        <v>288</v>
      </c>
      <c r="B103" s="122" t="s">
        <v>254</v>
      </c>
      <c r="C103" s="204"/>
      <c r="D103" s="89">
        <f>D95*D99</f>
        <v>2150</v>
      </c>
      <c r="E103" s="89">
        <f t="shared" ref="E103:AM103" si="144">E95*E99</f>
        <v>2171.5</v>
      </c>
      <c r="F103" s="89">
        <f t="shared" si="144"/>
        <v>2193.2149999999997</v>
      </c>
      <c r="G103" s="89">
        <f t="shared" si="144"/>
        <v>2215.1471500000002</v>
      </c>
      <c r="H103" s="89">
        <f t="shared" si="144"/>
        <v>2237.2986215000001</v>
      </c>
      <c r="I103" s="89">
        <f t="shared" si="144"/>
        <v>2259.6716077149999</v>
      </c>
      <c r="J103" s="89">
        <f t="shared" si="144"/>
        <v>2282.2683237921501</v>
      </c>
      <c r="K103" s="89">
        <f t="shared" si="144"/>
        <v>2305.0910070300715</v>
      </c>
      <c r="L103" s="89">
        <f t="shared" si="144"/>
        <v>2328.1419171003722</v>
      </c>
      <c r="M103" s="89">
        <f t="shared" si="144"/>
        <v>2351.4233362713758</v>
      </c>
      <c r="N103" s="89">
        <f t="shared" si="144"/>
        <v>2374.9375696340894</v>
      </c>
      <c r="O103" s="89">
        <f t="shared" si="144"/>
        <v>2398.6869453304307</v>
      </c>
      <c r="P103" s="89">
        <f t="shared" si="144"/>
        <v>2422.673814783735</v>
      </c>
      <c r="Q103" s="89">
        <f t="shared" si="144"/>
        <v>2446.9005529315727</v>
      </c>
      <c r="R103" s="89">
        <f t="shared" si="144"/>
        <v>2471.3695584608881</v>
      </c>
      <c r="S103" s="89">
        <f t="shared" si="144"/>
        <v>2496.0832540454971</v>
      </c>
      <c r="T103" s="89">
        <f t="shared" si="144"/>
        <v>2521.0440865859518</v>
      </c>
      <c r="U103" s="89">
        <f t="shared" si="144"/>
        <v>2546.2545274518116</v>
      </c>
      <c r="V103" s="89">
        <f t="shared" si="144"/>
        <v>2571.7170727263297</v>
      </c>
      <c r="W103" s="89">
        <f t="shared" si="144"/>
        <v>2597.4342434535929</v>
      </c>
      <c r="X103" s="89">
        <f t="shared" si="144"/>
        <v>2623.4085858881285</v>
      </c>
      <c r="Y103" s="89">
        <f t="shared" si="144"/>
        <v>2649.6426717470104</v>
      </c>
      <c r="Z103" s="89">
        <f t="shared" si="144"/>
        <v>2676.1390984644804</v>
      </c>
      <c r="AA103" s="89">
        <f t="shared" si="144"/>
        <v>2702.900489449125</v>
      </c>
      <c r="AB103" s="89">
        <f t="shared" si="144"/>
        <v>2729.9294943436162</v>
      </c>
      <c r="AC103" s="89">
        <f t="shared" si="144"/>
        <v>2757.2287892870522</v>
      </c>
      <c r="AD103" s="89">
        <f t="shared" si="144"/>
        <v>2784.8010771799227</v>
      </c>
      <c r="AE103" s="89">
        <f t="shared" si="144"/>
        <v>2812.6490879517219</v>
      </c>
      <c r="AF103" s="89">
        <f t="shared" si="144"/>
        <v>2840.7755788312388</v>
      </c>
      <c r="AG103" s="89">
        <f t="shared" si="144"/>
        <v>2869.1833346195517</v>
      </c>
      <c r="AH103" s="89">
        <f t="shared" si="144"/>
        <v>2897.8751679657471</v>
      </c>
      <c r="AI103" s="89">
        <f t="shared" si="144"/>
        <v>2926.8539196454044</v>
      </c>
      <c r="AJ103" s="89">
        <f t="shared" si="144"/>
        <v>2956.122458841859</v>
      </c>
      <c r="AK103" s="89">
        <f t="shared" si="144"/>
        <v>2985.6836834302776</v>
      </c>
      <c r="AL103" s="89">
        <f t="shared" si="144"/>
        <v>3015.5405202645807</v>
      </c>
      <c r="AM103" s="89">
        <f t="shared" si="144"/>
        <v>3045.6959254672256</v>
      </c>
      <c r="AN103" s="88"/>
      <c r="AO103" s="83">
        <f t="shared" ref="AO103:AO105" si="145">SUM(D103:O103)</f>
        <v>27267.381478373492</v>
      </c>
      <c r="AP103" s="83">
        <f t="shared" ref="AP103:AP105" si="146">SUM(P103:AA103)</f>
        <v>30725.567955988128</v>
      </c>
      <c r="AQ103" s="83">
        <f t="shared" ref="AQ103:AQ105" si="147">SUM(AB103:AM103)</f>
        <v>34622.339037828198</v>
      </c>
    </row>
    <row r="104" spans="1:43" s="59" customFormat="1" outlineLevel="1">
      <c r="A104" s="186" t="s">
        <v>289</v>
      </c>
      <c r="B104" s="122" t="s">
        <v>254</v>
      </c>
      <c r="C104" s="81"/>
      <c r="D104" s="89">
        <f>D96*D100</f>
        <v>21.999999999999996</v>
      </c>
      <c r="E104" s="89">
        <f t="shared" ref="E104:AM104" si="148">E96*E100</f>
        <v>22.219999999999995</v>
      </c>
      <c r="F104" s="89">
        <f t="shared" si="148"/>
        <v>22.442199999999996</v>
      </c>
      <c r="G104" s="89">
        <f t="shared" si="148"/>
        <v>22.666621999999997</v>
      </c>
      <c r="H104" s="89">
        <f t="shared" si="148"/>
        <v>22.893288219999995</v>
      </c>
      <c r="I104" s="89">
        <f t="shared" si="148"/>
        <v>23.122221102199997</v>
      </c>
      <c r="J104" s="89">
        <f t="shared" si="148"/>
        <v>23.353443313221998</v>
      </c>
      <c r="K104" s="89">
        <f t="shared" si="148"/>
        <v>23.586977746354215</v>
      </c>
      <c r="L104" s="89">
        <f t="shared" si="148"/>
        <v>23.822847523817757</v>
      </c>
      <c r="M104" s="89">
        <f t="shared" si="148"/>
        <v>24.061075999055934</v>
      </c>
      <c r="N104" s="89">
        <f t="shared" si="148"/>
        <v>24.301686759046497</v>
      </c>
      <c r="O104" s="89">
        <f t="shared" si="148"/>
        <v>24.544703626636963</v>
      </c>
      <c r="P104" s="89">
        <f t="shared" si="148"/>
        <v>24.790150662903336</v>
      </c>
      <c r="Q104" s="89">
        <f t="shared" si="148"/>
        <v>25.038052169532367</v>
      </c>
      <c r="R104" s="89">
        <f t="shared" si="148"/>
        <v>25.28843269122769</v>
      </c>
      <c r="S104" s="89">
        <f t="shared" si="148"/>
        <v>25.541317018139967</v>
      </c>
      <c r="T104" s="89">
        <f t="shared" si="148"/>
        <v>25.796730188321369</v>
      </c>
      <c r="U104" s="89">
        <f t="shared" si="148"/>
        <v>26.054697490204582</v>
      </c>
      <c r="V104" s="89">
        <f t="shared" si="148"/>
        <v>26.31524446510663</v>
      </c>
      <c r="W104" s="89">
        <f t="shared" si="148"/>
        <v>26.578396909757693</v>
      </c>
      <c r="X104" s="89">
        <f t="shared" si="148"/>
        <v>26.844180878855269</v>
      </c>
      <c r="Y104" s="89">
        <f t="shared" si="148"/>
        <v>27.112622687643825</v>
      </c>
      <c r="Z104" s="89">
        <f t="shared" si="148"/>
        <v>27.383748914520261</v>
      </c>
      <c r="AA104" s="89">
        <f t="shared" si="148"/>
        <v>27.657586403665466</v>
      </c>
      <c r="AB104" s="89">
        <f t="shared" si="148"/>
        <v>27.934162267702121</v>
      </c>
      <c r="AC104" s="89">
        <f t="shared" si="148"/>
        <v>28.21350389037914</v>
      </c>
      <c r="AD104" s="89">
        <f t="shared" si="148"/>
        <v>28.495638929282929</v>
      </c>
      <c r="AE104" s="89">
        <f t="shared" si="148"/>
        <v>28.780595318575763</v>
      </c>
      <c r="AF104" s="89">
        <f t="shared" si="148"/>
        <v>29.068401271761523</v>
      </c>
      <c r="AG104" s="89">
        <f t="shared" si="148"/>
        <v>29.359085284479136</v>
      </c>
      <c r="AH104" s="89">
        <f t="shared" si="148"/>
        <v>29.65267613732393</v>
      </c>
      <c r="AI104" s="89">
        <f t="shared" si="148"/>
        <v>29.949202898697166</v>
      </c>
      <c r="AJ104" s="89">
        <f t="shared" si="148"/>
        <v>30.248694927684141</v>
      </c>
      <c r="AK104" s="89">
        <f t="shared" si="148"/>
        <v>30.551181876960985</v>
      </c>
      <c r="AL104" s="89">
        <f t="shared" si="148"/>
        <v>30.856693695730591</v>
      </c>
      <c r="AM104" s="89">
        <f t="shared" si="148"/>
        <v>31.1652606326879</v>
      </c>
      <c r="AN104" s="88"/>
      <c r="AO104" s="83">
        <f t="shared" si="145"/>
        <v>279.01506629033332</v>
      </c>
      <c r="AP104" s="83">
        <f t="shared" si="146"/>
        <v>314.4011604798784</v>
      </c>
      <c r="AQ104" s="83">
        <f t="shared" si="147"/>
        <v>354.27509713126528</v>
      </c>
    </row>
    <row r="105" spans="1:43" s="59" customFormat="1" outlineLevel="1">
      <c r="A105" s="186" t="s">
        <v>290</v>
      </c>
      <c r="B105" s="122" t="s">
        <v>254</v>
      </c>
      <c r="C105" s="81"/>
      <c r="D105" s="89">
        <f>D97*D101</f>
        <v>54</v>
      </c>
      <c r="E105" s="89">
        <f t="shared" ref="E105:AM105" si="149">E97*E101</f>
        <v>54.539999999999992</v>
      </c>
      <c r="F105" s="89">
        <f t="shared" si="149"/>
        <v>55.0854</v>
      </c>
      <c r="G105" s="89">
        <f t="shared" si="149"/>
        <v>55.636254000000008</v>
      </c>
      <c r="H105" s="89">
        <f t="shared" si="149"/>
        <v>56.19261654000001</v>
      </c>
      <c r="I105" s="89">
        <f t="shared" si="149"/>
        <v>56.754542705400006</v>
      </c>
      <c r="J105" s="89">
        <f t="shared" si="149"/>
        <v>57.322088132454013</v>
      </c>
      <c r="K105" s="89">
        <f t="shared" si="149"/>
        <v>57.895309013778558</v>
      </c>
      <c r="L105" s="89">
        <f t="shared" si="149"/>
        <v>58.474262103916331</v>
      </c>
      <c r="M105" s="89">
        <f t="shared" si="149"/>
        <v>59.0590047249555</v>
      </c>
      <c r="N105" s="89">
        <f t="shared" si="149"/>
        <v>59.649594772205056</v>
      </c>
      <c r="O105" s="89">
        <f t="shared" si="149"/>
        <v>60.246090719927111</v>
      </c>
      <c r="P105" s="89">
        <f t="shared" si="149"/>
        <v>60.848551627126376</v>
      </c>
      <c r="Q105" s="89">
        <f t="shared" si="149"/>
        <v>61.457037143397642</v>
      </c>
      <c r="R105" s="89">
        <f t="shared" si="149"/>
        <v>62.071607514831619</v>
      </c>
      <c r="S105" s="89">
        <f t="shared" si="149"/>
        <v>62.692323589979942</v>
      </c>
      <c r="T105" s="89">
        <f t="shared" si="149"/>
        <v>63.319246825879738</v>
      </c>
      <c r="U105" s="89">
        <f t="shared" si="149"/>
        <v>63.952439294138543</v>
      </c>
      <c r="V105" s="89">
        <f t="shared" si="149"/>
        <v>64.591963687079925</v>
      </c>
      <c r="W105" s="89">
        <f t="shared" si="149"/>
        <v>65.237883323950726</v>
      </c>
      <c r="X105" s="89">
        <f t="shared" si="149"/>
        <v>65.890262157190236</v>
      </c>
      <c r="Y105" s="89">
        <f t="shared" si="149"/>
        <v>66.549164778762133</v>
      </c>
      <c r="Z105" s="89">
        <f t="shared" si="149"/>
        <v>67.214656426549752</v>
      </c>
      <c r="AA105" s="89">
        <f t="shared" si="149"/>
        <v>67.886802990815255</v>
      </c>
      <c r="AB105" s="89">
        <f t="shared" si="149"/>
        <v>68.565671020723414</v>
      </c>
      <c r="AC105" s="89">
        <f t="shared" si="149"/>
        <v>69.25132773093064</v>
      </c>
      <c r="AD105" s="89">
        <f t="shared" si="149"/>
        <v>69.943841008239943</v>
      </c>
      <c r="AE105" s="89">
        <f t="shared" si="149"/>
        <v>70.643279418322336</v>
      </c>
      <c r="AF105" s="89">
        <f t="shared" si="149"/>
        <v>71.349712212505565</v>
      </c>
      <c r="AG105" s="89">
        <f t="shared" si="149"/>
        <v>72.063209334630628</v>
      </c>
      <c r="AH105" s="89">
        <f t="shared" si="149"/>
        <v>72.783841427976924</v>
      </c>
      <c r="AI105" s="89">
        <f t="shared" si="149"/>
        <v>73.511679842256697</v>
      </c>
      <c r="AJ105" s="89">
        <f t="shared" si="149"/>
        <v>74.246796640679264</v>
      </c>
      <c r="AK105" s="89">
        <f t="shared" si="149"/>
        <v>74.989264607086056</v>
      </c>
      <c r="AL105" s="89">
        <f t="shared" si="149"/>
        <v>75.739157253156918</v>
      </c>
      <c r="AM105" s="89">
        <f t="shared" si="149"/>
        <v>76.496548825688492</v>
      </c>
      <c r="AN105" s="88"/>
      <c r="AO105" s="83">
        <f t="shared" si="145"/>
        <v>684.85516271263657</v>
      </c>
      <c r="AP105" s="83">
        <f t="shared" si="146"/>
        <v>771.71193935970177</v>
      </c>
      <c r="AQ105" s="83">
        <f t="shared" si="147"/>
        <v>869.58432932219682</v>
      </c>
    </row>
    <row r="106" spans="1:43" s="59" customFormat="1" outlineLevel="1">
      <c r="A106" s="147" t="s">
        <v>291</v>
      </c>
      <c r="B106" s="122" t="s">
        <v>254</v>
      </c>
      <c r="C106" s="81"/>
      <c r="D106" s="89">
        <f>-D101*D97</f>
        <v>-54</v>
      </c>
      <c r="E106" s="89">
        <f t="shared" ref="E106:AM106" si="150">-E101*E97</f>
        <v>-54.539999999999992</v>
      </c>
      <c r="F106" s="89">
        <f t="shared" si="150"/>
        <v>-55.0854</v>
      </c>
      <c r="G106" s="89">
        <f t="shared" si="150"/>
        <v>-55.636254000000008</v>
      </c>
      <c r="H106" s="89">
        <f t="shared" si="150"/>
        <v>-56.19261654000001</v>
      </c>
      <c r="I106" s="89">
        <f t="shared" si="150"/>
        <v>-56.754542705400006</v>
      </c>
      <c r="J106" s="89">
        <f t="shared" si="150"/>
        <v>-57.322088132454013</v>
      </c>
      <c r="K106" s="89">
        <f t="shared" si="150"/>
        <v>-57.895309013778558</v>
      </c>
      <c r="L106" s="89">
        <f t="shared" si="150"/>
        <v>-58.474262103916331</v>
      </c>
      <c r="M106" s="89">
        <f t="shared" si="150"/>
        <v>-59.0590047249555</v>
      </c>
      <c r="N106" s="89">
        <f t="shared" si="150"/>
        <v>-59.649594772205056</v>
      </c>
      <c r="O106" s="89">
        <f t="shared" si="150"/>
        <v>-60.246090719927111</v>
      </c>
      <c r="P106" s="89">
        <f t="shared" si="150"/>
        <v>-60.848551627126376</v>
      </c>
      <c r="Q106" s="89">
        <f t="shared" si="150"/>
        <v>-61.457037143397642</v>
      </c>
      <c r="R106" s="89">
        <f t="shared" si="150"/>
        <v>-62.071607514831619</v>
      </c>
      <c r="S106" s="89">
        <f t="shared" si="150"/>
        <v>-62.692323589979942</v>
      </c>
      <c r="T106" s="89">
        <f t="shared" si="150"/>
        <v>-63.319246825879738</v>
      </c>
      <c r="U106" s="89">
        <f t="shared" si="150"/>
        <v>-63.952439294138543</v>
      </c>
      <c r="V106" s="89">
        <f t="shared" si="150"/>
        <v>-64.591963687079925</v>
      </c>
      <c r="W106" s="89">
        <f t="shared" si="150"/>
        <v>-65.237883323950726</v>
      </c>
      <c r="X106" s="89">
        <f t="shared" si="150"/>
        <v>-65.890262157190236</v>
      </c>
      <c r="Y106" s="89">
        <f t="shared" si="150"/>
        <v>-66.549164778762133</v>
      </c>
      <c r="Z106" s="89">
        <f t="shared" si="150"/>
        <v>-67.214656426549752</v>
      </c>
      <c r="AA106" s="89">
        <f t="shared" si="150"/>
        <v>-67.886802990815255</v>
      </c>
      <c r="AB106" s="89">
        <f t="shared" si="150"/>
        <v>-68.565671020723414</v>
      </c>
      <c r="AC106" s="89">
        <f t="shared" si="150"/>
        <v>-69.25132773093064</v>
      </c>
      <c r="AD106" s="89">
        <f t="shared" si="150"/>
        <v>-69.943841008239943</v>
      </c>
      <c r="AE106" s="89">
        <f t="shared" si="150"/>
        <v>-70.643279418322336</v>
      </c>
      <c r="AF106" s="89">
        <f t="shared" si="150"/>
        <v>-71.349712212505565</v>
      </c>
      <c r="AG106" s="89">
        <f t="shared" si="150"/>
        <v>-72.063209334630628</v>
      </c>
      <c r="AH106" s="89">
        <f t="shared" si="150"/>
        <v>-72.783841427976924</v>
      </c>
      <c r="AI106" s="89">
        <f t="shared" si="150"/>
        <v>-73.511679842256697</v>
      </c>
      <c r="AJ106" s="89">
        <f t="shared" si="150"/>
        <v>-74.246796640679264</v>
      </c>
      <c r="AK106" s="89">
        <f t="shared" si="150"/>
        <v>-74.989264607086056</v>
      </c>
      <c r="AL106" s="89">
        <f t="shared" si="150"/>
        <v>-75.739157253156918</v>
      </c>
      <c r="AM106" s="89">
        <f t="shared" si="150"/>
        <v>-76.496548825688492</v>
      </c>
      <c r="AN106" s="88"/>
      <c r="AO106" s="83">
        <f t="shared" ref="AO106:AO108" si="151">SUM(D106:O106)</f>
        <v>-684.85516271263657</v>
      </c>
      <c r="AP106" s="83">
        <f t="shared" si="142"/>
        <v>-771.71193935970177</v>
      </c>
      <c r="AQ106" s="83">
        <f t="shared" si="143"/>
        <v>-869.58432932219682</v>
      </c>
    </row>
    <row r="107" spans="1:43" s="59" customFormat="1" outlineLevel="1">
      <c r="A107" s="147" t="s">
        <v>177</v>
      </c>
      <c r="B107" s="122" t="s">
        <v>254</v>
      </c>
      <c r="C107" s="81"/>
      <c r="D107" s="89">
        <f>-'OPEX+CAPEX'!I379</f>
        <v>-422.12301587301585</v>
      </c>
      <c r="E107" s="89">
        <f>-'OPEX+CAPEX'!J379</f>
        <v>-426.34424603174602</v>
      </c>
      <c r="F107" s="89">
        <f>-'OPEX+CAPEX'!K379</f>
        <v>-430.60768849206352</v>
      </c>
      <c r="G107" s="89">
        <f>-'OPEX+CAPEX'!L379</f>
        <v>-434.91376537698414</v>
      </c>
      <c r="H107" s="89">
        <f>-'OPEX+CAPEX'!M379</f>
        <v>-439.26290303075393</v>
      </c>
      <c r="I107" s="89">
        <f>-'OPEX+CAPEX'!N379</f>
        <v>-443.65553206106148</v>
      </c>
      <c r="J107" s="89">
        <f>-'OPEX+CAPEX'!O379</f>
        <v>-448.09208738167212</v>
      </c>
      <c r="K107" s="89">
        <f>-'OPEX+CAPEX'!P379</f>
        <v>-452.57300825548884</v>
      </c>
      <c r="L107" s="89">
        <f>-'OPEX+CAPEX'!Q379</f>
        <v>-457.09873833804369</v>
      </c>
      <c r="M107" s="89">
        <f>-'OPEX+CAPEX'!R379</f>
        <v>-461.66972572142407</v>
      </c>
      <c r="N107" s="89">
        <f>-'OPEX+CAPEX'!S379</f>
        <v>-466.28642297863837</v>
      </c>
      <c r="O107" s="89">
        <f>-'OPEX+CAPEX'!T379</f>
        <v>-470.94928720842478</v>
      </c>
      <c r="P107" s="89">
        <f>-'OPEX+CAPEX'!U379</f>
        <v>-475.65878008050908</v>
      </c>
      <c r="Q107" s="89">
        <f>-'OPEX+CAPEX'!V379</f>
        <v>-480.41536788131418</v>
      </c>
      <c r="R107" s="89">
        <f>-'OPEX+CAPEX'!W379</f>
        <v>-485.2195215601273</v>
      </c>
      <c r="S107" s="89">
        <f>-'OPEX+CAPEX'!X379</f>
        <v>-490.07171677572865</v>
      </c>
      <c r="T107" s="89">
        <f>-'OPEX+CAPEX'!Y379</f>
        <v>-494.97243394348584</v>
      </c>
      <c r="U107" s="89">
        <f>-'OPEX+CAPEX'!Z379</f>
        <v>-499.92215828292069</v>
      </c>
      <c r="V107" s="89">
        <f>-'OPEX+CAPEX'!AA379</f>
        <v>-504.92137986575</v>
      </c>
      <c r="W107" s="89">
        <f>-'OPEX+CAPEX'!AB379</f>
        <v>-509.97059366440743</v>
      </c>
      <c r="X107" s="89">
        <f>-'OPEX+CAPEX'!AC379</f>
        <v>-515.07029960105149</v>
      </c>
      <c r="Y107" s="89">
        <f>-'OPEX+CAPEX'!AD379</f>
        <v>-520.22100259706201</v>
      </c>
      <c r="Z107" s="89">
        <f>-'OPEX+CAPEX'!AE379</f>
        <v>-525.42321262303267</v>
      </c>
      <c r="AA107" s="89">
        <f>-'OPEX+CAPEX'!AF379</f>
        <v>-530.67744474926303</v>
      </c>
      <c r="AB107" s="89">
        <f>-'OPEX+CAPEX'!AG379</f>
        <v>-535.98421919675559</v>
      </c>
      <c r="AC107" s="89">
        <f>-'OPEX+CAPEX'!AH379</f>
        <v>-541.34406138872305</v>
      </c>
      <c r="AD107" s="89">
        <f>-'OPEX+CAPEX'!AI379</f>
        <v>-546.75750200261041</v>
      </c>
      <c r="AE107" s="89">
        <f>-'OPEX+CAPEX'!AJ379</f>
        <v>-552.22507702263647</v>
      </c>
      <c r="AF107" s="89">
        <f>-'OPEX+CAPEX'!AK379</f>
        <v>-557.74732779286273</v>
      </c>
      <c r="AG107" s="89">
        <f>-'OPEX+CAPEX'!AL379</f>
        <v>-563.32480107079141</v>
      </c>
      <c r="AH107" s="89">
        <f>-'OPEX+CAPEX'!AM379</f>
        <v>-568.95804908149933</v>
      </c>
      <c r="AI107" s="89">
        <f>-'OPEX+CAPEX'!AN379</f>
        <v>-574.64762957231437</v>
      </c>
      <c r="AJ107" s="89">
        <f>-'OPEX+CAPEX'!AO379</f>
        <v>-580.39410586803751</v>
      </c>
      <c r="AK107" s="89">
        <f>-'OPEX+CAPEX'!AP379</f>
        <v>-586.19804692671801</v>
      </c>
      <c r="AL107" s="89">
        <f>-'OPEX+CAPEX'!AQ379</f>
        <v>-592.06002739598512</v>
      </c>
      <c r="AM107" s="89">
        <f>-'OPEX+CAPEX'!AR379</f>
        <v>-597.98062766994485</v>
      </c>
      <c r="AN107" s="88"/>
      <c r="AO107" s="83">
        <f t="shared" si="151"/>
        <v>-5353.5764207493166</v>
      </c>
      <c r="AP107" s="83">
        <f t="shared" si="142"/>
        <v>-6032.5439116246525</v>
      </c>
      <c r="AQ107" s="83">
        <f t="shared" si="143"/>
        <v>-6797.6214749888795</v>
      </c>
    </row>
    <row r="108" spans="1:43" s="59" customFormat="1" outlineLevel="1">
      <c r="A108" s="147" t="s">
        <v>178</v>
      </c>
      <c r="B108" s="122" t="s">
        <v>254</v>
      </c>
      <c r="C108" s="81"/>
      <c r="D108" s="89">
        <f t="shared" ref="D108:AM108" si="152">D102+D106+D107</f>
        <v>1695.8769841269841</v>
      </c>
      <c r="E108" s="89">
        <f t="shared" si="152"/>
        <v>1712.8357539682538</v>
      </c>
      <c r="F108" s="89">
        <f t="shared" si="152"/>
        <v>1729.9641115079362</v>
      </c>
      <c r="G108" s="89">
        <f t="shared" si="152"/>
        <v>1747.2637526230162</v>
      </c>
      <c r="H108" s="89">
        <f t="shared" si="152"/>
        <v>1764.7363901492463</v>
      </c>
      <c r="I108" s="89">
        <f t="shared" si="152"/>
        <v>1782.3837540507384</v>
      </c>
      <c r="J108" s="89">
        <f t="shared" si="152"/>
        <v>1800.207591591246</v>
      </c>
      <c r="K108" s="89">
        <f t="shared" si="152"/>
        <v>1818.2096675071584</v>
      </c>
      <c r="L108" s="89">
        <f t="shared" si="152"/>
        <v>1836.3917641822302</v>
      </c>
      <c r="M108" s="89">
        <f t="shared" si="152"/>
        <v>1854.7556818240519</v>
      </c>
      <c r="N108" s="89">
        <f t="shared" si="152"/>
        <v>1873.3032386422924</v>
      </c>
      <c r="O108" s="89">
        <f t="shared" si="152"/>
        <v>1892.0362710287159</v>
      </c>
      <c r="P108" s="89">
        <f t="shared" si="152"/>
        <v>1910.9566337390029</v>
      </c>
      <c r="Q108" s="89">
        <f t="shared" si="152"/>
        <v>1930.0662000763937</v>
      </c>
      <c r="R108" s="89">
        <f t="shared" si="152"/>
        <v>1949.3668620771568</v>
      </c>
      <c r="S108" s="89">
        <f t="shared" si="152"/>
        <v>1968.8605306979287</v>
      </c>
      <c r="T108" s="89">
        <f t="shared" si="152"/>
        <v>1988.5491360049075</v>
      </c>
      <c r="U108" s="89">
        <f t="shared" si="152"/>
        <v>2008.4346273649569</v>
      </c>
      <c r="V108" s="89">
        <f t="shared" si="152"/>
        <v>2028.5189736386067</v>
      </c>
      <c r="W108" s="89">
        <f t="shared" si="152"/>
        <v>2048.8041633749926</v>
      </c>
      <c r="X108" s="89">
        <f t="shared" si="152"/>
        <v>2069.2922050087423</v>
      </c>
      <c r="Y108" s="89">
        <f t="shared" si="152"/>
        <v>2089.9851270588301</v>
      </c>
      <c r="Z108" s="89">
        <f t="shared" si="152"/>
        <v>2110.8849783294181</v>
      </c>
      <c r="AA108" s="89">
        <f t="shared" si="152"/>
        <v>2131.993828112712</v>
      </c>
      <c r="AB108" s="89">
        <f t="shared" si="152"/>
        <v>2153.3137663938392</v>
      </c>
      <c r="AC108" s="89">
        <f t="shared" si="152"/>
        <v>2174.8469040577775</v>
      </c>
      <c r="AD108" s="89">
        <f t="shared" si="152"/>
        <v>2196.5953730983556</v>
      </c>
      <c r="AE108" s="89">
        <f t="shared" si="152"/>
        <v>2218.5613268293387</v>
      </c>
      <c r="AF108" s="89">
        <f t="shared" si="152"/>
        <v>2240.7469400976324</v>
      </c>
      <c r="AG108" s="89">
        <f t="shared" si="152"/>
        <v>2263.1544094986084</v>
      </c>
      <c r="AH108" s="89">
        <f t="shared" si="152"/>
        <v>2285.785953593595</v>
      </c>
      <c r="AI108" s="89">
        <f t="shared" si="152"/>
        <v>2308.6438131295299</v>
      </c>
      <c r="AJ108" s="89">
        <f t="shared" si="152"/>
        <v>2331.7302512608262</v>
      </c>
      <c r="AK108" s="89">
        <f t="shared" si="152"/>
        <v>2355.0475537734346</v>
      </c>
      <c r="AL108" s="89">
        <f t="shared" si="152"/>
        <v>2378.5980293111688</v>
      </c>
      <c r="AM108" s="89">
        <f t="shared" si="152"/>
        <v>2402.3840096042804</v>
      </c>
      <c r="AN108" s="88"/>
      <c r="AO108" s="83">
        <f t="shared" si="151"/>
        <v>21507.964961201869</v>
      </c>
      <c r="AP108" s="83">
        <f t="shared" si="142"/>
        <v>24235.713265483646</v>
      </c>
      <c r="AQ108" s="83">
        <f t="shared" si="143"/>
        <v>27309.408330648388</v>
      </c>
    </row>
    <row r="109" spans="1:43" s="59" customFormat="1" outlineLevel="1">
      <c r="A109" s="93" t="s">
        <v>106</v>
      </c>
      <c r="B109" s="122" t="s">
        <v>254</v>
      </c>
      <c r="C109" s="81"/>
      <c r="D109" s="125">
        <v>50</v>
      </c>
      <c r="E109" s="125">
        <v>50</v>
      </c>
      <c r="F109" s="125">
        <v>50</v>
      </c>
      <c r="G109" s="125">
        <v>50</v>
      </c>
      <c r="H109" s="125">
        <v>50</v>
      </c>
      <c r="I109" s="125">
        <v>50</v>
      </c>
      <c r="J109" s="125">
        <v>50</v>
      </c>
      <c r="K109" s="125">
        <v>50</v>
      </c>
      <c r="L109" s="125">
        <v>50</v>
      </c>
      <c r="M109" s="125">
        <v>50</v>
      </c>
      <c r="N109" s="125">
        <v>50</v>
      </c>
      <c r="O109" s="125">
        <v>50</v>
      </c>
      <c r="P109" s="125">
        <v>50</v>
      </c>
      <c r="Q109" s="125">
        <v>50</v>
      </c>
      <c r="R109" s="125">
        <v>50</v>
      </c>
      <c r="S109" s="125">
        <v>50</v>
      </c>
      <c r="T109" s="125">
        <v>50</v>
      </c>
      <c r="U109" s="125">
        <v>50</v>
      </c>
      <c r="V109" s="125">
        <v>50</v>
      </c>
      <c r="W109" s="125">
        <v>50</v>
      </c>
      <c r="X109" s="125">
        <v>50</v>
      </c>
      <c r="Y109" s="125">
        <v>50</v>
      </c>
      <c r="Z109" s="125">
        <v>50</v>
      </c>
      <c r="AA109" s="125">
        <v>50</v>
      </c>
      <c r="AB109" s="125">
        <v>50</v>
      </c>
      <c r="AC109" s="125">
        <v>50</v>
      </c>
      <c r="AD109" s="125">
        <v>50</v>
      </c>
      <c r="AE109" s="125">
        <v>50</v>
      </c>
      <c r="AF109" s="125">
        <v>50</v>
      </c>
      <c r="AG109" s="125">
        <v>50</v>
      </c>
      <c r="AH109" s="125">
        <v>50</v>
      </c>
      <c r="AI109" s="125">
        <v>50</v>
      </c>
      <c r="AJ109" s="125">
        <v>50</v>
      </c>
      <c r="AK109" s="125">
        <v>50</v>
      </c>
      <c r="AL109" s="125">
        <v>50</v>
      </c>
      <c r="AM109" s="125">
        <v>50</v>
      </c>
      <c r="AN109" s="88"/>
      <c r="AO109" s="83">
        <f t="shared" ref="AO109" si="153">SUM(D109:O109)</f>
        <v>600</v>
      </c>
      <c r="AP109" s="83">
        <f t="shared" si="142"/>
        <v>600</v>
      </c>
      <c r="AQ109" s="83">
        <f t="shared" si="143"/>
        <v>600</v>
      </c>
    </row>
    <row r="111" spans="1:43" s="79" customFormat="1" ht="14.4">
      <c r="A111" s="87" t="s">
        <v>329</v>
      </c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60"/>
      <c r="AO111" s="87"/>
      <c r="AP111" s="87"/>
      <c r="AQ111" s="87"/>
    </row>
    <row r="112" spans="1:43" s="59" customFormat="1" outlineLevel="1">
      <c r="A112" s="200" t="s">
        <v>110</v>
      </c>
      <c r="B112" s="82"/>
      <c r="C112" s="81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</row>
    <row r="113" spans="1:57" s="59" customFormat="1" outlineLevel="1">
      <c r="A113" s="147" t="s">
        <v>308</v>
      </c>
      <c r="B113" s="122" t="s">
        <v>158</v>
      </c>
      <c r="C113" s="81"/>
      <c r="D113" s="125">
        <v>810</v>
      </c>
      <c r="E113" s="125">
        <f>D113*(1+0.5%)</f>
        <v>814.05</v>
      </c>
      <c r="F113" s="125">
        <f t="shared" ref="F113:AM113" si="154">E113*(1+0.5%)</f>
        <v>818.12024999999983</v>
      </c>
      <c r="G113" s="125">
        <f t="shared" si="154"/>
        <v>822.21085124999979</v>
      </c>
      <c r="H113" s="125">
        <f t="shared" si="154"/>
        <v>826.32190550624966</v>
      </c>
      <c r="I113" s="125">
        <f t="shared" si="154"/>
        <v>830.45351503378083</v>
      </c>
      <c r="J113" s="125">
        <f t="shared" si="154"/>
        <v>834.60578260894965</v>
      </c>
      <c r="K113" s="125">
        <f t="shared" si="154"/>
        <v>838.77881152199427</v>
      </c>
      <c r="L113" s="125">
        <f t="shared" si="154"/>
        <v>842.97270557960417</v>
      </c>
      <c r="M113" s="125">
        <f t="shared" si="154"/>
        <v>847.1875691075021</v>
      </c>
      <c r="N113" s="125">
        <f t="shared" si="154"/>
        <v>851.42350695303946</v>
      </c>
      <c r="O113" s="125">
        <f t="shared" si="154"/>
        <v>855.68062448780461</v>
      </c>
      <c r="P113" s="125">
        <f t="shared" si="154"/>
        <v>859.95902761024354</v>
      </c>
      <c r="Q113" s="125">
        <f t="shared" si="154"/>
        <v>864.25882274829462</v>
      </c>
      <c r="R113" s="125">
        <f t="shared" si="154"/>
        <v>868.58011686203599</v>
      </c>
      <c r="S113" s="125">
        <f t="shared" si="154"/>
        <v>872.92301744634608</v>
      </c>
      <c r="T113" s="125">
        <f t="shared" si="154"/>
        <v>877.28763253357772</v>
      </c>
      <c r="U113" s="125">
        <f t="shared" si="154"/>
        <v>881.67407069624551</v>
      </c>
      <c r="V113" s="125">
        <f t="shared" si="154"/>
        <v>886.08244104972664</v>
      </c>
      <c r="W113" s="125">
        <f t="shared" si="154"/>
        <v>890.5128532549752</v>
      </c>
      <c r="X113" s="125">
        <f t="shared" si="154"/>
        <v>894.96541752124995</v>
      </c>
      <c r="Y113" s="125">
        <f t="shared" si="154"/>
        <v>899.44024460885612</v>
      </c>
      <c r="Z113" s="125">
        <f t="shared" si="154"/>
        <v>903.93744583190028</v>
      </c>
      <c r="AA113" s="125">
        <f t="shared" si="154"/>
        <v>908.45713306105972</v>
      </c>
      <c r="AB113" s="125">
        <f t="shared" si="154"/>
        <v>912.99941872636498</v>
      </c>
      <c r="AC113" s="125">
        <f t="shared" si="154"/>
        <v>917.56441581999673</v>
      </c>
      <c r="AD113" s="125">
        <f t="shared" si="154"/>
        <v>922.15223789909658</v>
      </c>
      <c r="AE113" s="125">
        <f t="shared" si="154"/>
        <v>926.76299908859198</v>
      </c>
      <c r="AF113" s="125">
        <f t="shared" si="154"/>
        <v>931.39681408403487</v>
      </c>
      <c r="AG113" s="125">
        <f t="shared" si="154"/>
        <v>936.05379815445497</v>
      </c>
      <c r="AH113" s="125">
        <f t="shared" si="154"/>
        <v>940.73406714522719</v>
      </c>
      <c r="AI113" s="125">
        <f t="shared" si="154"/>
        <v>945.43773748095327</v>
      </c>
      <c r="AJ113" s="125">
        <f t="shared" si="154"/>
        <v>950.16492616835797</v>
      </c>
      <c r="AK113" s="125">
        <f t="shared" si="154"/>
        <v>954.9157507991996</v>
      </c>
      <c r="AL113" s="125">
        <f t="shared" si="154"/>
        <v>959.69032955319551</v>
      </c>
      <c r="AM113" s="125">
        <f t="shared" si="154"/>
        <v>964.4887812009614</v>
      </c>
      <c r="AN113" s="88"/>
      <c r="AO113" s="83">
        <f t="shared" ref="AO113" si="155">SUM(D113:O113)</f>
        <v>9991.8055220489241</v>
      </c>
      <c r="AP113" s="83">
        <f t="shared" ref="AP113" si="156">SUM(P113:AA113)</f>
        <v>10608.078223224511</v>
      </c>
      <c r="AQ113" s="83">
        <f t="shared" ref="AQ113" si="157">SUM(AB113:AM113)</f>
        <v>11262.361276120437</v>
      </c>
    </row>
    <row r="114" spans="1:57" s="59" customFormat="1" outlineLevel="1">
      <c r="A114" s="147" t="s">
        <v>309</v>
      </c>
      <c r="B114" s="122" t="s">
        <v>254</v>
      </c>
      <c r="C114" s="266"/>
      <c r="D114" s="125">
        <v>6296.2962962962965</v>
      </c>
      <c r="E114" s="125">
        <f>D114*(1+1%)</f>
        <v>6359.2592592592591</v>
      </c>
      <c r="F114" s="125">
        <f t="shared" ref="F114:AM114" si="158">E114*(1+1%)</f>
        <v>6422.8518518518522</v>
      </c>
      <c r="G114" s="125">
        <f t="shared" si="158"/>
        <v>6487.0803703703705</v>
      </c>
      <c r="H114" s="125">
        <f t="shared" si="158"/>
        <v>6551.9511740740745</v>
      </c>
      <c r="I114" s="125">
        <f t="shared" si="158"/>
        <v>6617.4706858148156</v>
      </c>
      <c r="J114" s="125">
        <f t="shared" si="158"/>
        <v>6683.6453926729637</v>
      </c>
      <c r="K114" s="125">
        <f t="shared" si="158"/>
        <v>6750.4818465996932</v>
      </c>
      <c r="L114" s="125">
        <f t="shared" si="158"/>
        <v>6817.9866650656904</v>
      </c>
      <c r="M114" s="125">
        <f t="shared" si="158"/>
        <v>6886.166531716347</v>
      </c>
      <c r="N114" s="125">
        <f t="shared" si="158"/>
        <v>6955.0281970335109</v>
      </c>
      <c r="O114" s="125">
        <f t="shared" si="158"/>
        <v>7024.578479003846</v>
      </c>
      <c r="P114" s="125">
        <f t="shared" si="158"/>
        <v>7094.8242637938847</v>
      </c>
      <c r="Q114" s="125">
        <f t="shared" si="158"/>
        <v>7165.7725064318238</v>
      </c>
      <c r="R114" s="125">
        <f t="shared" si="158"/>
        <v>7237.4302314961424</v>
      </c>
      <c r="S114" s="125">
        <f t="shared" si="158"/>
        <v>7309.8045338111042</v>
      </c>
      <c r="T114" s="125">
        <f t="shared" si="158"/>
        <v>7382.9025791492149</v>
      </c>
      <c r="U114" s="125">
        <f t="shared" si="158"/>
        <v>7456.7316049407073</v>
      </c>
      <c r="V114" s="125">
        <f t="shared" si="158"/>
        <v>7531.2989209901143</v>
      </c>
      <c r="W114" s="125">
        <f t="shared" si="158"/>
        <v>7606.6119102000157</v>
      </c>
      <c r="X114" s="125">
        <f t="shared" si="158"/>
        <v>7682.6780293020156</v>
      </c>
      <c r="Y114" s="125">
        <f t="shared" si="158"/>
        <v>7759.504809595036</v>
      </c>
      <c r="Z114" s="125">
        <f t="shared" si="158"/>
        <v>7837.099857690986</v>
      </c>
      <c r="AA114" s="125">
        <f t="shared" si="158"/>
        <v>7915.4708562678961</v>
      </c>
      <c r="AB114" s="125">
        <f t="shared" si="158"/>
        <v>7994.6255648305751</v>
      </c>
      <c r="AC114" s="125">
        <f t="shared" si="158"/>
        <v>8074.5718204788809</v>
      </c>
      <c r="AD114" s="125">
        <f t="shared" si="158"/>
        <v>8155.3175386836701</v>
      </c>
      <c r="AE114" s="125">
        <f t="shared" si="158"/>
        <v>8236.8707140705064</v>
      </c>
      <c r="AF114" s="125">
        <f t="shared" si="158"/>
        <v>8319.2394212112122</v>
      </c>
      <c r="AG114" s="125">
        <f t="shared" si="158"/>
        <v>8402.4318154233242</v>
      </c>
      <c r="AH114" s="125">
        <f t="shared" si="158"/>
        <v>8486.4561335775579</v>
      </c>
      <c r="AI114" s="125">
        <f t="shared" si="158"/>
        <v>8571.3206949133328</v>
      </c>
      <c r="AJ114" s="125">
        <f t="shared" si="158"/>
        <v>8657.0339018624654</v>
      </c>
      <c r="AK114" s="125">
        <f t="shared" si="158"/>
        <v>8743.6042408810899</v>
      </c>
      <c r="AL114" s="125">
        <f t="shared" si="158"/>
        <v>8831.0402832899017</v>
      </c>
      <c r="AM114" s="125">
        <f t="shared" si="158"/>
        <v>8919.3506861228016</v>
      </c>
      <c r="AN114" s="88"/>
      <c r="AO114" s="88"/>
      <c r="AP114" s="88"/>
      <c r="AQ114" s="88"/>
    </row>
    <row r="115" spans="1:57" s="59" customFormat="1" outlineLevel="1">
      <c r="A115" s="147" t="s">
        <v>310</v>
      </c>
      <c r="B115" s="122" t="s">
        <v>254</v>
      </c>
      <c r="C115" s="203"/>
      <c r="D115" s="89">
        <f>D113*D114</f>
        <v>5100000</v>
      </c>
      <c r="E115" s="89">
        <f t="shared" ref="E115:AM115" si="159">E113*E114</f>
        <v>5176755</v>
      </c>
      <c r="F115" s="89">
        <f t="shared" si="159"/>
        <v>5254665.1627499992</v>
      </c>
      <c r="G115" s="89">
        <f t="shared" si="159"/>
        <v>5333747.8734493861</v>
      </c>
      <c r="H115" s="89">
        <f t="shared" si="159"/>
        <v>5414020.7789447987</v>
      </c>
      <c r="I115" s="89">
        <f t="shared" si="159"/>
        <v>5495501.7916679177</v>
      </c>
      <c r="J115" s="89">
        <f t="shared" si="159"/>
        <v>5578209.0936325192</v>
      </c>
      <c r="K115" s="89">
        <f t="shared" si="159"/>
        <v>5662161.1404916877</v>
      </c>
      <c r="L115" s="89">
        <f t="shared" si="159"/>
        <v>5747376.6656560879</v>
      </c>
      <c r="M115" s="89">
        <f t="shared" si="159"/>
        <v>5833874.6844742112</v>
      </c>
      <c r="N115" s="89">
        <f t="shared" si="159"/>
        <v>5921674.4984755469</v>
      </c>
      <c r="O115" s="89">
        <f t="shared" si="159"/>
        <v>6010795.6996776033</v>
      </c>
      <c r="P115" s="89">
        <f t="shared" si="159"/>
        <v>6101258.1749577513</v>
      </c>
      <c r="Q115" s="89">
        <f t="shared" si="159"/>
        <v>6193082.1104908641</v>
      </c>
      <c r="R115" s="89">
        <f t="shared" si="159"/>
        <v>6286287.9962537512</v>
      </c>
      <c r="S115" s="89">
        <f t="shared" si="159"/>
        <v>6380896.6305973697</v>
      </c>
      <c r="T115" s="89">
        <f t="shared" si="159"/>
        <v>6476929.1248878594</v>
      </c>
      <c r="U115" s="89">
        <f t="shared" si="159"/>
        <v>6574406.9082174217</v>
      </c>
      <c r="V115" s="89">
        <f t="shared" si="159"/>
        <v>6673351.732186093</v>
      </c>
      <c r="W115" s="89">
        <f t="shared" si="159"/>
        <v>6773785.6757554933</v>
      </c>
      <c r="X115" s="89">
        <f t="shared" si="159"/>
        <v>6875731.1501756124</v>
      </c>
      <c r="Y115" s="89">
        <f t="shared" si="159"/>
        <v>6979210.9039857546</v>
      </c>
      <c r="Z115" s="89">
        <f t="shared" si="159"/>
        <v>7084248.0280907387</v>
      </c>
      <c r="AA115" s="89">
        <f t="shared" si="159"/>
        <v>7190865.9609135045</v>
      </c>
      <c r="AB115" s="89">
        <f t="shared" si="159"/>
        <v>7299088.4936252525</v>
      </c>
      <c r="AC115" s="89">
        <f t="shared" si="159"/>
        <v>7408939.7754543116</v>
      </c>
      <c r="AD115" s="89">
        <f t="shared" si="159"/>
        <v>7520444.319074899</v>
      </c>
      <c r="AE115" s="89">
        <f t="shared" si="159"/>
        <v>7633627.0060769748</v>
      </c>
      <c r="AF115" s="89">
        <f t="shared" si="159"/>
        <v>7748513.092518433</v>
      </c>
      <c r="AG115" s="89">
        <f t="shared" si="159"/>
        <v>7865128.2145608347</v>
      </c>
      <c r="AH115" s="89">
        <f t="shared" si="159"/>
        <v>7983498.3941899752</v>
      </c>
      <c r="AI115" s="89">
        <f t="shared" si="159"/>
        <v>8103650.0450225333</v>
      </c>
      <c r="AJ115" s="89">
        <f t="shared" si="159"/>
        <v>8225609.9782001218</v>
      </c>
      <c r="AK115" s="89">
        <f t="shared" si="159"/>
        <v>8349405.4083720315</v>
      </c>
      <c r="AL115" s="89">
        <f t="shared" si="159"/>
        <v>8475063.9597680308</v>
      </c>
      <c r="AM115" s="89">
        <f t="shared" si="159"/>
        <v>8602613.6723625399</v>
      </c>
      <c r="AN115" s="88"/>
      <c r="AO115" s="83">
        <f t="shared" ref="AO115" si="160">SUM(D115:O115)</f>
        <v>66528782.389219753</v>
      </c>
      <c r="AP115" s="83">
        <f t="shared" ref="AP115" si="161">SUM(P115:AA115)</f>
        <v>79590054.396512225</v>
      </c>
      <c r="AQ115" s="83">
        <f t="shared" ref="AQ115" si="162">SUM(AB115:AM115)</f>
        <v>95215582.359225929</v>
      </c>
    </row>
    <row r="116" spans="1:57" s="59" customFormat="1" outlineLevel="1">
      <c r="A116" s="147" t="s">
        <v>311</v>
      </c>
      <c r="B116" s="122" t="s">
        <v>168</v>
      </c>
      <c r="C116" s="81"/>
      <c r="D116" s="133">
        <v>4.0000000000000001E-3</v>
      </c>
      <c r="E116" s="133">
        <v>4.0000000000000001E-3</v>
      </c>
      <c r="F116" s="133">
        <v>4.0000000000000001E-3</v>
      </c>
      <c r="G116" s="133">
        <v>4.0000000000000001E-3</v>
      </c>
      <c r="H116" s="133">
        <v>4.0000000000000001E-3</v>
      </c>
      <c r="I116" s="133">
        <v>4.0000000000000001E-3</v>
      </c>
      <c r="J116" s="133">
        <v>4.0000000000000001E-3</v>
      </c>
      <c r="K116" s="133">
        <v>4.0000000000000001E-3</v>
      </c>
      <c r="L116" s="133">
        <v>4.0000000000000001E-3</v>
      </c>
      <c r="M116" s="133">
        <v>4.0000000000000001E-3</v>
      </c>
      <c r="N116" s="133">
        <v>4.0000000000000001E-3</v>
      </c>
      <c r="O116" s="133">
        <v>4.0000000000000001E-3</v>
      </c>
      <c r="P116" s="133">
        <v>4.0000000000000001E-3</v>
      </c>
      <c r="Q116" s="133">
        <v>4.0000000000000001E-3</v>
      </c>
      <c r="R116" s="133">
        <v>4.0000000000000001E-3</v>
      </c>
      <c r="S116" s="133">
        <v>4.0000000000000001E-3</v>
      </c>
      <c r="T116" s="133">
        <v>4.0000000000000001E-3</v>
      </c>
      <c r="U116" s="133">
        <v>4.0000000000000001E-3</v>
      </c>
      <c r="V116" s="133">
        <v>4.0000000000000001E-3</v>
      </c>
      <c r="W116" s="133">
        <v>4.0000000000000001E-3</v>
      </c>
      <c r="X116" s="133">
        <v>4.0000000000000001E-3</v>
      </c>
      <c r="Y116" s="133">
        <v>4.0000000000000001E-3</v>
      </c>
      <c r="Z116" s="133">
        <v>4.0000000000000001E-3</v>
      </c>
      <c r="AA116" s="133">
        <v>4.0000000000000001E-3</v>
      </c>
      <c r="AB116" s="133">
        <v>4.0000000000000001E-3</v>
      </c>
      <c r="AC116" s="133">
        <v>4.0000000000000001E-3</v>
      </c>
      <c r="AD116" s="133">
        <v>4.0000000000000001E-3</v>
      </c>
      <c r="AE116" s="133">
        <v>4.0000000000000001E-3</v>
      </c>
      <c r="AF116" s="133">
        <v>4.0000000000000001E-3</v>
      </c>
      <c r="AG116" s="133">
        <v>4.0000000000000001E-3</v>
      </c>
      <c r="AH116" s="133">
        <v>4.0000000000000001E-3</v>
      </c>
      <c r="AI116" s="133">
        <v>4.0000000000000001E-3</v>
      </c>
      <c r="AJ116" s="133">
        <v>4.0000000000000001E-3</v>
      </c>
      <c r="AK116" s="133">
        <v>4.0000000000000001E-3</v>
      </c>
      <c r="AL116" s="133">
        <v>4.0000000000000001E-3</v>
      </c>
      <c r="AM116" s="133">
        <v>4.0000000000000001E-3</v>
      </c>
      <c r="AN116" s="88"/>
      <c r="AO116" s="88"/>
      <c r="AP116" s="88"/>
      <c r="AQ116" s="88"/>
    </row>
    <row r="117" spans="1:57" s="59" customFormat="1" outlineLevel="1">
      <c r="A117" s="147" t="s">
        <v>312</v>
      </c>
      <c r="B117" s="122" t="s">
        <v>254</v>
      </c>
      <c r="C117" s="267"/>
      <c r="D117" s="89">
        <f>D115*D116</f>
        <v>20400</v>
      </c>
      <c r="E117" s="89">
        <f t="shared" ref="E117:AM117" si="163">E115*E116</f>
        <v>20707.02</v>
      </c>
      <c r="F117" s="89">
        <f t="shared" si="163"/>
        <v>21018.660650999998</v>
      </c>
      <c r="G117" s="89">
        <f t="shared" si="163"/>
        <v>21334.991493797545</v>
      </c>
      <c r="H117" s="89">
        <f t="shared" si="163"/>
        <v>21656.083115779194</v>
      </c>
      <c r="I117" s="89">
        <f t="shared" si="163"/>
        <v>21982.007166671672</v>
      </c>
      <c r="J117" s="89">
        <f t="shared" si="163"/>
        <v>22312.836374530078</v>
      </c>
      <c r="K117" s="89">
        <f t="shared" si="163"/>
        <v>22648.64456196675</v>
      </c>
      <c r="L117" s="89">
        <f t="shared" si="163"/>
        <v>22989.506662624353</v>
      </c>
      <c r="M117" s="89">
        <f t="shared" si="163"/>
        <v>23335.498737896844</v>
      </c>
      <c r="N117" s="89">
        <f t="shared" si="163"/>
        <v>23686.697993902188</v>
      </c>
      <c r="O117" s="89">
        <f t="shared" si="163"/>
        <v>24043.182798710415</v>
      </c>
      <c r="P117" s="89">
        <f t="shared" si="163"/>
        <v>24405.032699831005</v>
      </c>
      <c r="Q117" s="89">
        <f t="shared" si="163"/>
        <v>24772.328441963458</v>
      </c>
      <c r="R117" s="89">
        <f t="shared" si="163"/>
        <v>25145.151985015007</v>
      </c>
      <c r="S117" s="89">
        <f t="shared" si="163"/>
        <v>25523.58652238948</v>
      </c>
      <c r="T117" s="89">
        <f t="shared" si="163"/>
        <v>25907.716499551439</v>
      </c>
      <c r="U117" s="89">
        <f t="shared" si="163"/>
        <v>26297.627632869688</v>
      </c>
      <c r="V117" s="89">
        <f t="shared" si="163"/>
        <v>26693.406928744371</v>
      </c>
      <c r="W117" s="89">
        <f t="shared" si="163"/>
        <v>27095.142703021975</v>
      </c>
      <c r="X117" s="89">
        <f t="shared" si="163"/>
        <v>27502.924600702449</v>
      </c>
      <c r="Y117" s="89">
        <f t="shared" si="163"/>
        <v>27916.84361594302</v>
      </c>
      <c r="Z117" s="89">
        <f t="shared" si="163"/>
        <v>28336.992112362954</v>
      </c>
      <c r="AA117" s="89">
        <f t="shared" si="163"/>
        <v>28763.463843654019</v>
      </c>
      <c r="AB117" s="89">
        <f t="shared" si="163"/>
        <v>29196.353974501009</v>
      </c>
      <c r="AC117" s="89">
        <f t="shared" si="163"/>
        <v>29635.759101817246</v>
      </c>
      <c r="AD117" s="89">
        <f t="shared" si="163"/>
        <v>30081.777276299596</v>
      </c>
      <c r="AE117" s="89">
        <f t="shared" si="163"/>
        <v>30534.508024307899</v>
      </c>
      <c r="AF117" s="89">
        <f t="shared" si="163"/>
        <v>30994.052370073732</v>
      </c>
      <c r="AG117" s="89">
        <f t="shared" si="163"/>
        <v>31460.512858243339</v>
      </c>
      <c r="AH117" s="89">
        <f t="shared" si="163"/>
        <v>31933.993576759902</v>
      </c>
      <c r="AI117" s="89">
        <f t="shared" si="163"/>
        <v>32414.600180090132</v>
      </c>
      <c r="AJ117" s="89">
        <f t="shared" si="163"/>
        <v>32902.439912800488</v>
      </c>
      <c r="AK117" s="89">
        <f t="shared" si="163"/>
        <v>33397.621633488125</v>
      </c>
      <c r="AL117" s="89">
        <f t="shared" si="163"/>
        <v>33900.255839072124</v>
      </c>
      <c r="AM117" s="89">
        <f t="shared" si="163"/>
        <v>34410.454689450162</v>
      </c>
      <c r="AN117" s="88"/>
      <c r="AO117" s="83">
        <f t="shared" ref="AO117" si="164">SUM(D117:O117)</f>
        <v>266115.12955687905</v>
      </c>
      <c r="AP117" s="83">
        <f t="shared" ref="AP117:AP119" si="165">SUM(P117:AA117)</f>
        <v>318360.21758604888</v>
      </c>
      <c r="AQ117" s="83">
        <f t="shared" ref="AQ117:AQ119" si="166">SUM(AB117:AM117)</f>
        <v>380862.32943690376</v>
      </c>
    </row>
    <row r="118" spans="1:57" outlineLevel="1">
      <c r="A118" s="185" t="s">
        <v>177</v>
      </c>
      <c r="B118" s="122" t="s">
        <v>254</v>
      </c>
      <c r="D118" s="89">
        <f>-'OPEX+CAPEX'!I384</f>
        <v>-38.169642857142854</v>
      </c>
      <c r="E118" s="89">
        <f>-'OPEX+CAPEX'!J384</f>
        <v>-38.360491071428569</v>
      </c>
      <c r="F118" s="89">
        <f>-'OPEX+CAPEX'!K384</f>
        <v>-38.552293526785711</v>
      </c>
      <c r="G118" s="89">
        <f>-'OPEX+CAPEX'!L384</f>
        <v>-38.745054994419633</v>
      </c>
      <c r="H118" s="89">
        <f>-'OPEX+CAPEX'!M384</f>
        <v>-38.938780269391728</v>
      </c>
      <c r="I118" s="89">
        <f>-'OPEX+CAPEX'!N384</f>
        <v>-39.13347417073868</v>
      </c>
      <c r="J118" s="89">
        <f>-'OPEX+CAPEX'!O384</f>
        <v>-39.329141541592371</v>
      </c>
      <c r="K118" s="89">
        <f>-'OPEX+CAPEX'!P384</f>
        <v>-39.525787249300322</v>
      </c>
      <c r="L118" s="89">
        <f>-'OPEX+CAPEX'!Q384</f>
        <v>-39.723416185546824</v>
      </c>
      <c r="M118" s="89">
        <f>-'OPEX+CAPEX'!R384</f>
        <v>-39.92203326647455</v>
      </c>
      <c r="N118" s="89">
        <f>-'OPEX+CAPEX'!S384</f>
        <v>-40.12164343280692</v>
      </c>
      <c r="O118" s="89">
        <f>-'OPEX+CAPEX'!T384</f>
        <v>-40.322251649970951</v>
      </c>
      <c r="P118" s="89">
        <f>-'OPEX+CAPEX'!U384</f>
        <v>-40.523862908220799</v>
      </c>
      <c r="Q118" s="89">
        <f>-'OPEX+CAPEX'!V384</f>
        <v>-40.726482222761902</v>
      </c>
      <c r="R118" s="89">
        <f>-'OPEX+CAPEX'!W384</f>
        <v>-40.930114633875704</v>
      </c>
      <c r="S118" s="89">
        <f>-'OPEX+CAPEX'!X384</f>
        <v>-41.134765207045078</v>
      </c>
      <c r="T118" s="89">
        <f>-'OPEX+CAPEX'!Y384</f>
        <v>-41.340439033080301</v>
      </c>
      <c r="U118" s="89">
        <f>-'OPEX+CAPEX'!Z384</f>
        <v>-41.547141228245692</v>
      </c>
      <c r="V118" s="89">
        <f>-'OPEX+CAPEX'!AA384</f>
        <v>-41.754876934386921</v>
      </c>
      <c r="W118" s="89">
        <f>-'OPEX+CAPEX'!AB384</f>
        <v>-41.963651319058854</v>
      </c>
      <c r="X118" s="89">
        <f>-'OPEX+CAPEX'!AC384</f>
        <v>-42.173469575654138</v>
      </c>
      <c r="Y118" s="89">
        <f>-'OPEX+CAPEX'!AD384</f>
        <v>-42.384336923532409</v>
      </c>
      <c r="Z118" s="89">
        <f>-'OPEX+CAPEX'!AE384</f>
        <v>-42.596258608150066</v>
      </c>
      <c r="AA118" s="89">
        <f>-'OPEX+CAPEX'!AF384</f>
        <v>-42.809239901190814</v>
      </c>
      <c r="AB118" s="89">
        <f>-'OPEX+CAPEX'!AG384</f>
        <v>-43.023286100696765</v>
      </c>
      <c r="AC118" s="89">
        <f>-'OPEX+CAPEX'!AH384</f>
        <v>-43.238402531200244</v>
      </c>
      <c r="AD118" s="89">
        <f>-'OPEX+CAPEX'!AI384</f>
        <v>-43.454594543856238</v>
      </c>
      <c r="AE118" s="89">
        <f>-'OPEX+CAPEX'!AJ384</f>
        <v>-43.67186751657551</v>
      </c>
      <c r="AF118" s="89">
        <f>-'OPEX+CAPEX'!AK384</f>
        <v>-43.890226854158392</v>
      </c>
      <c r="AG118" s="89">
        <f>-'OPEX+CAPEX'!AL384</f>
        <v>-44.109677988429176</v>
      </c>
      <c r="AH118" s="89">
        <f>-'OPEX+CAPEX'!AM384</f>
        <v>-44.330226378371322</v>
      </c>
      <c r="AI118" s="89">
        <f>-'OPEX+CAPEX'!AN384</f>
        <v>-44.551877510263175</v>
      </c>
      <c r="AJ118" s="89">
        <f>-'OPEX+CAPEX'!AO384</f>
        <v>-44.774636897814489</v>
      </c>
      <c r="AK118" s="89">
        <f>-'OPEX+CAPEX'!AP384</f>
        <v>-44.998510082303554</v>
      </c>
      <c r="AL118" s="89">
        <f>-'OPEX+CAPEX'!AQ384</f>
        <v>-45.223502632715068</v>
      </c>
      <c r="AM118" s="89">
        <f>-'OPEX+CAPEX'!AR384</f>
        <v>-45.44962014587864</v>
      </c>
      <c r="AO118" s="83">
        <f t="shared" ref="AO118:AO119" si="167">SUM(D118:O118)</f>
        <v>-470.8440102155991</v>
      </c>
      <c r="AP118" s="83">
        <f t="shared" si="165"/>
        <v>-499.88463849520281</v>
      </c>
      <c r="AQ118" s="83">
        <f t="shared" si="166"/>
        <v>-530.71642918226257</v>
      </c>
    </row>
    <row r="119" spans="1:57" outlineLevel="1">
      <c r="A119" s="143" t="s">
        <v>178</v>
      </c>
      <c r="B119" s="122" t="s">
        <v>254</v>
      </c>
      <c r="D119" s="89">
        <f>D117+D118</f>
        <v>20361.830357142859</v>
      </c>
      <c r="E119" s="89">
        <f t="shared" ref="E119:AM119" si="168">E117+E118</f>
        <v>20668.659508928573</v>
      </c>
      <c r="F119" s="89">
        <f t="shared" si="168"/>
        <v>20980.108357473211</v>
      </c>
      <c r="G119" s="89">
        <f t="shared" si="168"/>
        <v>21296.246438803126</v>
      </c>
      <c r="H119" s="89">
        <f t="shared" si="168"/>
        <v>21617.144335509802</v>
      </c>
      <c r="I119" s="89">
        <f t="shared" si="168"/>
        <v>21942.873692500933</v>
      </c>
      <c r="J119" s="89">
        <f t="shared" si="168"/>
        <v>22273.507232988486</v>
      </c>
      <c r="K119" s="89">
        <f t="shared" si="168"/>
        <v>22609.118774717448</v>
      </c>
      <c r="L119" s="89">
        <f t="shared" si="168"/>
        <v>22949.783246438805</v>
      </c>
      <c r="M119" s="89">
        <f t="shared" si="168"/>
        <v>23295.57670463037</v>
      </c>
      <c r="N119" s="89">
        <f t="shared" si="168"/>
        <v>23646.576350469382</v>
      </c>
      <c r="O119" s="89">
        <f t="shared" si="168"/>
        <v>24002.860547060445</v>
      </c>
      <c r="P119" s="89">
        <f t="shared" si="168"/>
        <v>24364.508836922785</v>
      </c>
      <c r="Q119" s="89">
        <f t="shared" si="168"/>
        <v>24731.601959740696</v>
      </c>
      <c r="R119" s="89">
        <f t="shared" si="168"/>
        <v>25104.22187038113</v>
      </c>
      <c r="S119" s="89">
        <f t="shared" si="168"/>
        <v>25482.451757182436</v>
      </c>
      <c r="T119" s="89">
        <f t="shared" si="168"/>
        <v>25866.37606051836</v>
      </c>
      <c r="U119" s="89">
        <f t="shared" si="168"/>
        <v>26256.080491641442</v>
      </c>
      <c r="V119" s="89">
        <f t="shared" si="168"/>
        <v>26651.652051809982</v>
      </c>
      <c r="W119" s="89">
        <f t="shared" si="168"/>
        <v>27053.179051702915</v>
      </c>
      <c r="X119" s="89">
        <f t="shared" si="168"/>
        <v>27460.751131126795</v>
      </c>
      <c r="Y119" s="89">
        <f t="shared" si="168"/>
        <v>27874.459279019487</v>
      </c>
      <c r="Z119" s="89">
        <f t="shared" si="168"/>
        <v>28294.395853754802</v>
      </c>
      <c r="AA119" s="89">
        <f t="shared" si="168"/>
        <v>28720.654603752828</v>
      </c>
      <c r="AB119" s="89">
        <f t="shared" si="168"/>
        <v>29153.330688400314</v>
      </c>
      <c r="AC119" s="89">
        <f t="shared" si="168"/>
        <v>29592.520699286048</v>
      </c>
      <c r="AD119" s="89">
        <f t="shared" si="168"/>
        <v>30038.322681755741</v>
      </c>
      <c r="AE119" s="89">
        <f t="shared" si="168"/>
        <v>30490.836156791323</v>
      </c>
      <c r="AF119" s="89">
        <f t="shared" si="168"/>
        <v>30950.162143219575</v>
      </c>
      <c r="AG119" s="89">
        <f t="shared" si="168"/>
        <v>31416.403180254911</v>
      </c>
      <c r="AH119" s="89">
        <f t="shared" si="168"/>
        <v>31889.663350381532</v>
      </c>
      <c r="AI119" s="89">
        <f t="shared" si="168"/>
        <v>32370.048302579868</v>
      </c>
      <c r="AJ119" s="89">
        <f t="shared" si="168"/>
        <v>32857.665275902677</v>
      </c>
      <c r="AK119" s="89">
        <f t="shared" si="168"/>
        <v>33352.623123405821</v>
      </c>
      <c r="AL119" s="89">
        <f t="shared" si="168"/>
        <v>33855.032336439406</v>
      </c>
      <c r="AM119" s="89">
        <f t="shared" si="168"/>
        <v>34365.005069304287</v>
      </c>
      <c r="AO119" s="83">
        <f t="shared" si="167"/>
        <v>265644.28554666339</v>
      </c>
      <c r="AP119" s="83">
        <f t="shared" si="165"/>
        <v>317860.33294755366</v>
      </c>
      <c r="AQ119" s="83">
        <f t="shared" si="166"/>
        <v>380331.61300772161</v>
      </c>
    </row>
    <row r="120" spans="1:57">
      <c r="BC120" s="83"/>
      <c r="BD120" s="83"/>
      <c r="BE120" s="83"/>
    </row>
    <row r="121" spans="1:57" s="79" customFormat="1" ht="14.4">
      <c r="A121" s="87" t="s">
        <v>332</v>
      </c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60"/>
      <c r="AO121" s="87"/>
      <c r="AP121" s="87"/>
      <c r="AQ121" s="87"/>
    </row>
    <row r="122" spans="1:57" outlineLevel="1">
      <c r="A122" s="185" t="s">
        <v>343</v>
      </c>
      <c r="B122" s="82" t="s">
        <v>161</v>
      </c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</row>
    <row r="124" spans="1:57" s="79" customFormat="1" ht="14.4">
      <c r="A124" s="87" t="s">
        <v>124</v>
      </c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60"/>
      <c r="AO124" s="87"/>
      <c r="AP124" s="87"/>
      <c r="AQ124" s="87"/>
    </row>
    <row r="125" spans="1:57" outlineLevel="1">
      <c r="A125" s="279" t="s">
        <v>339</v>
      </c>
      <c r="B125" s="82" t="s">
        <v>158</v>
      </c>
      <c r="C125" s="125">
        <v>124</v>
      </c>
      <c r="D125" s="89">
        <f>C125+D126</f>
        <v>129</v>
      </c>
      <c r="E125" s="89">
        <f>D125+E126</f>
        <v>134</v>
      </c>
      <c r="F125" s="89">
        <f t="shared" ref="F125:AM125" si="169">E125+F126</f>
        <v>139</v>
      </c>
      <c r="G125" s="89">
        <f t="shared" si="169"/>
        <v>144</v>
      </c>
      <c r="H125" s="89">
        <f t="shared" si="169"/>
        <v>149</v>
      </c>
      <c r="I125" s="89">
        <f t="shared" si="169"/>
        <v>154</v>
      </c>
      <c r="J125" s="89">
        <f t="shared" si="169"/>
        <v>159</v>
      </c>
      <c r="K125" s="89">
        <f t="shared" si="169"/>
        <v>164</v>
      </c>
      <c r="L125" s="89">
        <f t="shared" si="169"/>
        <v>169</v>
      </c>
      <c r="M125" s="89">
        <f t="shared" si="169"/>
        <v>174</v>
      </c>
      <c r="N125" s="89">
        <f t="shared" si="169"/>
        <v>179</v>
      </c>
      <c r="O125" s="89">
        <f t="shared" si="169"/>
        <v>184</v>
      </c>
      <c r="P125" s="89">
        <f t="shared" si="169"/>
        <v>189</v>
      </c>
      <c r="Q125" s="89">
        <f t="shared" si="169"/>
        <v>194</v>
      </c>
      <c r="R125" s="89">
        <f t="shared" si="169"/>
        <v>199</v>
      </c>
      <c r="S125" s="89">
        <f t="shared" si="169"/>
        <v>204</v>
      </c>
      <c r="T125" s="89">
        <f t="shared" si="169"/>
        <v>209</v>
      </c>
      <c r="U125" s="89">
        <f t="shared" si="169"/>
        <v>214</v>
      </c>
      <c r="V125" s="89">
        <f t="shared" si="169"/>
        <v>219</v>
      </c>
      <c r="W125" s="89">
        <f t="shared" si="169"/>
        <v>224</v>
      </c>
      <c r="X125" s="89">
        <f t="shared" si="169"/>
        <v>229</v>
      </c>
      <c r="Y125" s="89">
        <f t="shared" si="169"/>
        <v>234</v>
      </c>
      <c r="Z125" s="89">
        <f t="shared" si="169"/>
        <v>239</v>
      </c>
      <c r="AA125" s="89">
        <f t="shared" si="169"/>
        <v>244</v>
      </c>
      <c r="AB125" s="89">
        <f t="shared" si="169"/>
        <v>249</v>
      </c>
      <c r="AC125" s="89">
        <f t="shared" si="169"/>
        <v>254</v>
      </c>
      <c r="AD125" s="89">
        <f t="shared" si="169"/>
        <v>259</v>
      </c>
      <c r="AE125" s="89">
        <f t="shared" si="169"/>
        <v>264</v>
      </c>
      <c r="AF125" s="89">
        <f t="shared" si="169"/>
        <v>269</v>
      </c>
      <c r="AG125" s="89">
        <f t="shared" si="169"/>
        <v>274</v>
      </c>
      <c r="AH125" s="89">
        <f t="shared" si="169"/>
        <v>279</v>
      </c>
      <c r="AI125" s="89">
        <f t="shared" si="169"/>
        <v>284</v>
      </c>
      <c r="AJ125" s="89">
        <f t="shared" si="169"/>
        <v>289</v>
      </c>
      <c r="AK125" s="89">
        <f t="shared" si="169"/>
        <v>294</v>
      </c>
      <c r="AL125" s="89">
        <f t="shared" si="169"/>
        <v>299</v>
      </c>
      <c r="AM125" s="89">
        <f t="shared" si="169"/>
        <v>304</v>
      </c>
    </row>
    <row r="126" spans="1:57" outlineLevel="1">
      <c r="A126" s="185" t="s">
        <v>340</v>
      </c>
      <c r="B126" s="82" t="s">
        <v>158</v>
      </c>
      <c r="D126" s="125">
        <v>5</v>
      </c>
      <c r="E126" s="125">
        <v>5</v>
      </c>
      <c r="F126" s="125">
        <v>5</v>
      </c>
      <c r="G126" s="125">
        <v>5</v>
      </c>
      <c r="H126" s="125">
        <v>5</v>
      </c>
      <c r="I126" s="125">
        <v>5</v>
      </c>
      <c r="J126" s="125">
        <v>5</v>
      </c>
      <c r="K126" s="125">
        <v>5</v>
      </c>
      <c r="L126" s="125">
        <v>5</v>
      </c>
      <c r="M126" s="125">
        <v>5</v>
      </c>
      <c r="N126" s="125">
        <v>5</v>
      </c>
      <c r="O126" s="125">
        <v>5</v>
      </c>
      <c r="P126" s="125">
        <v>5</v>
      </c>
      <c r="Q126" s="125">
        <v>5</v>
      </c>
      <c r="R126" s="125">
        <v>5</v>
      </c>
      <c r="S126" s="125">
        <v>5</v>
      </c>
      <c r="T126" s="125">
        <v>5</v>
      </c>
      <c r="U126" s="125">
        <v>5</v>
      </c>
      <c r="V126" s="125">
        <v>5</v>
      </c>
      <c r="W126" s="125">
        <v>5</v>
      </c>
      <c r="X126" s="125">
        <v>5</v>
      </c>
      <c r="Y126" s="125">
        <v>5</v>
      </c>
      <c r="Z126" s="125">
        <v>5</v>
      </c>
      <c r="AA126" s="125">
        <v>5</v>
      </c>
      <c r="AB126" s="125">
        <v>5</v>
      </c>
      <c r="AC126" s="125">
        <v>5</v>
      </c>
      <c r="AD126" s="125">
        <v>5</v>
      </c>
      <c r="AE126" s="125">
        <v>5</v>
      </c>
      <c r="AF126" s="125">
        <v>5</v>
      </c>
      <c r="AG126" s="125">
        <v>5</v>
      </c>
      <c r="AH126" s="125">
        <v>5</v>
      </c>
      <c r="AI126" s="125">
        <v>5</v>
      </c>
      <c r="AJ126" s="125">
        <v>5</v>
      </c>
      <c r="AK126" s="125">
        <v>5</v>
      </c>
      <c r="AL126" s="125">
        <v>5</v>
      </c>
      <c r="AM126" s="125">
        <v>5</v>
      </c>
    </row>
    <row r="127" spans="1:57" outlineLevel="1">
      <c r="A127" s="185" t="s">
        <v>341</v>
      </c>
      <c r="B127" s="82" t="s">
        <v>161</v>
      </c>
      <c r="D127" s="125">
        <v>4000</v>
      </c>
      <c r="E127" s="125">
        <v>4000</v>
      </c>
      <c r="F127" s="125">
        <v>4000</v>
      </c>
      <c r="G127" s="125">
        <v>4000</v>
      </c>
      <c r="H127" s="125">
        <v>4000</v>
      </c>
      <c r="I127" s="125">
        <v>4000</v>
      </c>
      <c r="J127" s="125">
        <v>4000</v>
      </c>
      <c r="K127" s="125">
        <v>4000</v>
      </c>
      <c r="L127" s="125">
        <v>4000</v>
      </c>
      <c r="M127" s="125">
        <v>4000</v>
      </c>
      <c r="N127" s="125">
        <v>4000</v>
      </c>
      <c r="O127" s="125">
        <v>4000</v>
      </c>
      <c r="P127" s="125">
        <v>4000</v>
      </c>
      <c r="Q127" s="125">
        <v>4000</v>
      </c>
      <c r="R127" s="125">
        <v>4000</v>
      </c>
      <c r="S127" s="125">
        <v>4000</v>
      </c>
      <c r="T127" s="125">
        <v>4000</v>
      </c>
      <c r="U127" s="125">
        <v>4000</v>
      </c>
      <c r="V127" s="125">
        <v>4000</v>
      </c>
      <c r="W127" s="125">
        <v>4000</v>
      </c>
      <c r="X127" s="125">
        <v>4000</v>
      </c>
      <c r="Y127" s="125">
        <v>4000</v>
      </c>
      <c r="Z127" s="125">
        <v>4000</v>
      </c>
      <c r="AA127" s="125">
        <v>4000</v>
      </c>
      <c r="AB127" s="125">
        <v>4000</v>
      </c>
      <c r="AC127" s="125">
        <v>4000</v>
      </c>
      <c r="AD127" s="125">
        <v>4000</v>
      </c>
      <c r="AE127" s="125">
        <v>4000</v>
      </c>
      <c r="AF127" s="125">
        <v>4000</v>
      </c>
      <c r="AG127" s="125">
        <v>4000</v>
      </c>
      <c r="AH127" s="125">
        <v>4000</v>
      </c>
      <c r="AI127" s="125">
        <v>4000</v>
      </c>
      <c r="AJ127" s="125">
        <v>4000</v>
      </c>
      <c r="AK127" s="125">
        <v>4000</v>
      </c>
      <c r="AL127" s="125">
        <v>4000</v>
      </c>
      <c r="AM127" s="125">
        <v>4000</v>
      </c>
    </row>
    <row r="128" spans="1:57" outlineLevel="1">
      <c r="A128" s="185" t="s">
        <v>342</v>
      </c>
      <c r="B128" s="82" t="s">
        <v>161</v>
      </c>
      <c r="D128" s="91">
        <f>D125*D127</f>
        <v>516000</v>
      </c>
      <c r="E128" s="91">
        <f t="shared" ref="E128:AM128" si="170">E125*E127</f>
        <v>536000</v>
      </c>
      <c r="F128" s="91">
        <f t="shared" si="170"/>
        <v>556000</v>
      </c>
      <c r="G128" s="91">
        <f t="shared" si="170"/>
        <v>576000</v>
      </c>
      <c r="H128" s="91">
        <f t="shared" si="170"/>
        <v>596000</v>
      </c>
      <c r="I128" s="91">
        <f t="shared" si="170"/>
        <v>616000</v>
      </c>
      <c r="J128" s="91">
        <f t="shared" si="170"/>
        <v>636000</v>
      </c>
      <c r="K128" s="91">
        <f t="shared" si="170"/>
        <v>656000</v>
      </c>
      <c r="L128" s="91">
        <f t="shared" si="170"/>
        <v>676000</v>
      </c>
      <c r="M128" s="91">
        <f t="shared" si="170"/>
        <v>696000</v>
      </c>
      <c r="N128" s="91">
        <f t="shared" si="170"/>
        <v>716000</v>
      </c>
      <c r="O128" s="91">
        <f t="shared" si="170"/>
        <v>736000</v>
      </c>
      <c r="P128" s="91">
        <f t="shared" si="170"/>
        <v>756000</v>
      </c>
      <c r="Q128" s="91">
        <f t="shared" si="170"/>
        <v>776000</v>
      </c>
      <c r="R128" s="91">
        <f t="shared" si="170"/>
        <v>796000</v>
      </c>
      <c r="S128" s="91">
        <f t="shared" si="170"/>
        <v>816000</v>
      </c>
      <c r="T128" s="91">
        <f t="shared" si="170"/>
        <v>836000</v>
      </c>
      <c r="U128" s="91">
        <f t="shared" si="170"/>
        <v>856000</v>
      </c>
      <c r="V128" s="91">
        <f t="shared" si="170"/>
        <v>876000</v>
      </c>
      <c r="W128" s="91">
        <f t="shared" si="170"/>
        <v>896000</v>
      </c>
      <c r="X128" s="91">
        <f t="shared" si="170"/>
        <v>916000</v>
      </c>
      <c r="Y128" s="91">
        <f t="shared" si="170"/>
        <v>936000</v>
      </c>
      <c r="Z128" s="91">
        <f t="shared" si="170"/>
        <v>956000</v>
      </c>
      <c r="AA128" s="91">
        <f t="shared" si="170"/>
        <v>976000</v>
      </c>
      <c r="AB128" s="91">
        <f t="shared" si="170"/>
        <v>996000</v>
      </c>
      <c r="AC128" s="91">
        <f t="shared" si="170"/>
        <v>1016000</v>
      </c>
      <c r="AD128" s="91">
        <f t="shared" si="170"/>
        <v>1036000</v>
      </c>
      <c r="AE128" s="91">
        <f t="shared" si="170"/>
        <v>1056000</v>
      </c>
      <c r="AF128" s="91">
        <f t="shared" si="170"/>
        <v>1076000</v>
      </c>
      <c r="AG128" s="91">
        <f t="shared" si="170"/>
        <v>1096000</v>
      </c>
      <c r="AH128" s="91">
        <f t="shared" si="170"/>
        <v>1116000</v>
      </c>
      <c r="AI128" s="91">
        <f t="shared" si="170"/>
        <v>1136000</v>
      </c>
      <c r="AJ128" s="91">
        <f t="shared" si="170"/>
        <v>1156000</v>
      </c>
      <c r="AK128" s="91">
        <f t="shared" si="170"/>
        <v>1176000</v>
      </c>
      <c r="AL128" s="91">
        <f t="shared" si="170"/>
        <v>1196000</v>
      </c>
      <c r="AM128" s="91">
        <f t="shared" si="170"/>
        <v>1216000</v>
      </c>
    </row>
    <row r="129" spans="1:43" outlineLevel="1">
      <c r="A129" s="185" t="s">
        <v>337</v>
      </c>
      <c r="B129" s="82" t="s">
        <v>168</v>
      </c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</row>
    <row r="130" spans="1:43" outlineLevel="1">
      <c r="A130" s="185" t="s">
        <v>271</v>
      </c>
      <c r="B130" s="82" t="s">
        <v>161</v>
      </c>
      <c r="D130" s="91">
        <f>D128*D129</f>
        <v>0</v>
      </c>
      <c r="E130" s="91">
        <f t="shared" ref="E130:AM130" si="171">E128*E129</f>
        <v>0</v>
      </c>
      <c r="F130" s="91">
        <f t="shared" si="171"/>
        <v>0</v>
      </c>
      <c r="G130" s="91">
        <f t="shared" si="171"/>
        <v>0</v>
      </c>
      <c r="H130" s="91">
        <f t="shared" si="171"/>
        <v>0</v>
      </c>
      <c r="I130" s="91">
        <f t="shared" si="171"/>
        <v>0</v>
      </c>
      <c r="J130" s="91">
        <f t="shared" si="171"/>
        <v>0</v>
      </c>
      <c r="K130" s="91">
        <f t="shared" si="171"/>
        <v>0</v>
      </c>
      <c r="L130" s="91">
        <f t="shared" si="171"/>
        <v>0</v>
      </c>
      <c r="M130" s="91">
        <f t="shared" si="171"/>
        <v>0</v>
      </c>
      <c r="N130" s="91">
        <f t="shared" si="171"/>
        <v>0</v>
      </c>
      <c r="O130" s="91">
        <f t="shared" si="171"/>
        <v>0</v>
      </c>
      <c r="P130" s="91">
        <f t="shared" si="171"/>
        <v>0</v>
      </c>
      <c r="Q130" s="91">
        <f t="shared" si="171"/>
        <v>0</v>
      </c>
      <c r="R130" s="91">
        <f t="shared" si="171"/>
        <v>0</v>
      </c>
      <c r="S130" s="91">
        <f t="shared" si="171"/>
        <v>0</v>
      </c>
      <c r="T130" s="91">
        <f t="shared" si="171"/>
        <v>0</v>
      </c>
      <c r="U130" s="91">
        <f t="shared" si="171"/>
        <v>0</v>
      </c>
      <c r="V130" s="91">
        <f t="shared" si="171"/>
        <v>0</v>
      </c>
      <c r="W130" s="91">
        <f t="shared" si="171"/>
        <v>0</v>
      </c>
      <c r="X130" s="91">
        <f t="shared" si="171"/>
        <v>0</v>
      </c>
      <c r="Y130" s="91">
        <f t="shared" si="171"/>
        <v>0</v>
      </c>
      <c r="Z130" s="91">
        <f t="shared" si="171"/>
        <v>0</v>
      </c>
      <c r="AA130" s="91">
        <f t="shared" si="171"/>
        <v>0</v>
      </c>
      <c r="AB130" s="91">
        <f t="shared" si="171"/>
        <v>0</v>
      </c>
      <c r="AC130" s="91">
        <f t="shared" si="171"/>
        <v>0</v>
      </c>
      <c r="AD130" s="91">
        <f t="shared" si="171"/>
        <v>0</v>
      </c>
      <c r="AE130" s="91">
        <f t="shared" si="171"/>
        <v>0</v>
      </c>
      <c r="AF130" s="91">
        <f t="shared" si="171"/>
        <v>0</v>
      </c>
      <c r="AG130" s="91">
        <f t="shared" si="171"/>
        <v>0</v>
      </c>
      <c r="AH130" s="91">
        <f t="shared" si="171"/>
        <v>0</v>
      </c>
      <c r="AI130" s="91">
        <f t="shared" si="171"/>
        <v>0</v>
      </c>
      <c r="AJ130" s="91">
        <f t="shared" si="171"/>
        <v>0</v>
      </c>
      <c r="AK130" s="91">
        <f t="shared" si="171"/>
        <v>0</v>
      </c>
      <c r="AL130" s="91">
        <f t="shared" si="171"/>
        <v>0</v>
      </c>
      <c r="AM130" s="91">
        <f t="shared" si="171"/>
        <v>0</v>
      </c>
    </row>
    <row r="131" spans="1:43" outlineLevel="1">
      <c r="A131" s="185" t="s">
        <v>177</v>
      </c>
      <c r="B131" s="122" t="s">
        <v>254</v>
      </c>
      <c r="D131" s="89">
        <f>-'OPEX+CAPEX'!I389-'OPEX+CAPEX'!I394</f>
        <v>-37.142857142857139</v>
      </c>
      <c r="E131" s="89">
        <f>-'OPEX+CAPEX'!J389-'OPEX+CAPEX'!J394</f>
        <v>-37.936507936507937</v>
      </c>
      <c r="F131" s="89">
        <f>-'OPEX+CAPEX'!K389-'OPEX+CAPEX'!K394</f>
        <v>-38.730158730158728</v>
      </c>
      <c r="G131" s="89">
        <f>-'OPEX+CAPEX'!L389-'OPEX+CAPEX'!L394</f>
        <v>-39.523809523809518</v>
      </c>
      <c r="H131" s="89">
        <f>-'OPEX+CAPEX'!M389-'OPEX+CAPEX'!M394</f>
        <v>-40.317460317460316</v>
      </c>
      <c r="I131" s="89">
        <f>-'OPEX+CAPEX'!N389-'OPEX+CAPEX'!N394</f>
        <v>-41.111111111111114</v>
      </c>
      <c r="J131" s="89">
        <f>-'OPEX+CAPEX'!O389-'OPEX+CAPEX'!O394</f>
        <v>-41.904761904761905</v>
      </c>
      <c r="K131" s="89">
        <f>-'OPEX+CAPEX'!P389-'OPEX+CAPEX'!P394</f>
        <v>-42.698412698412696</v>
      </c>
      <c r="L131" s="89">
        <f>-'OPEX+CAPEX'!Q389-'OPEX+CAPEX'!Q394</f>
        <v>-43.492063492063494</v>
      </c>
      <c r="M131" s="89">
        <f>-'OPEX+CAPEX'!R389-'OPEX+CAPEX'!R394</f>
        <v>-44.285714285714278</v>
      </c>
      <c r="N131" s="89">
        <f>-'OPEX+CAPEX'!S389-'OPEX+CAPEX'!S394</f>
        <v>-45.079365079365076</v>
      </c>
      <c r="O131" s="89">
        <f>-'OPEX+CAPEX'!T389-'OPEX+CAPEX'!T394</f>
        <v>-45.873015873015873</v>
      </c>
      <c r="P131" s="89">
        <f>-'OPEX+CAPEX'!U389-'OPEX+CAPEX'!U394</f>
        <v>-46.666666666666664</v>
      </c>
      <c r="Q131" s="89">
        <f>-'OPEX+CAPEX'!V389-'OPEX+CAPEX'!V394</f>
        <v>-47.460317460317455</v>
      </c>
      <c r="R131" s="89">
        <f>-'OPEX+CAPEX'!W389-'OPEX+CAPEX'!W394</f>
        <v>-48.253968253968253</v>
      </c>
      <c r="S131" s="89">
        <f>-'OPEX+CAPEX'!X389-'OPEX+CAPEX'!X394</f>
        <v>-49.047619047619044</v>
      </c>
      <c r="T131" s="89">
        <f>-'OPEX+CAPEX'!Y389-'OPEX+CAPEX'!Y394</f>
        <v>-49.841269841269835</v>
      </c>
      <c r="U131" s="89">
        <f>-'OPEX+CAPEX'!Z389-'OPEX+CAPEX'!Z394</f>
        <v>-50.634920634920633</v>
      </c>
      <c r="V131" s="89">
        <f>-'OPEX+CAPEX'!AA389-'OPEX+CAPEX'!AA394</f>
        <v>-51.428571428571431</v>
      </c>
      <c r="W131" s="89">
        <f>-'OPEX+CAPEX'!AB389-'OPEX+CAPEX'!AB394</f>
        <v>-52.222222222222221</v>
      </c>
      <c r="X131" s="89">
        <f>-'OPEX+CAPEX'!AC389-'OPEX+CAPEX'!AC394</f>
        <v>-53.015873015873019</v>
      </c>
      <c r="Y131" s="89">
        <f>-'OPEX+CAPEX'!AD389-'OPEX+CAPEX'!AD394</f>
        <v>-53.80952380952381</v>
      </c>
      <c r="Z131" s="89">
        <f>-'OPEX+CAPEX'!AE389-'OPEX+CAPEX'!AE394</f>
        <v>-54.603174603174601</v>
      </c>
      <c r="AA131" s="89">
        <f>-'OPEX+CAPEX'!AF389-'OPEX+CAPEX'!AF394</f>
        <v>-55.396825396825392</v>
      </c>
      <c r="AB131" s="89">
        <f>-'OPEX+CAPEX'!AG389-'OPEX+CAPEX'!AG394</f>
        <v>-56.19047619047619</v>
      </c>
      <c r="AC131" s="89">
        <f>-'OPEX+CAPEX'!AH389-'OPEX+CAPEX'!AH394</f>
        <v>-56.984126984126981</v>
      </c>
      <c r="AD131" s="89">
        <f>-'OPEX+CAPEX'!AI389-'OPEX+CAPEX'!AI394</f>
        <v>-57.777777777777771</v>
      </c>
      <c r="AE131" s="89">
        <f>-'OPEX+CAPEX'!AJ389-'OPEX+CAPEX'!AJ394</f>
        <v>-58.571428571428569</v>
      </c>
      <c r="AF131" s="89">
        <f>-'OPEX+CAPEX'!AK389-'OPEX+CAPEX'!AK394</f>
        <v>-59.365079365079367</v>
      </c>
      <c r="AG131" s="89">
        <f>-'OPEX+CAPEX'!AL389-'OPEX+CAPEX'!AL394</f>
        <v>-60.158730158730158</v>
      </c>
      <c r="AH131" s="89">
        <f>-'OPEX+CAPEX'!AM389-'OPEX+CAPEX'!AM394</f>
        <v>-60.952380952380956</v>
      </c>
      <c r="AI131" s="89">
        <f>-'OPEX+CAPEX'!AN389-'OPEX+CAPEX'!AN394</f>
        <v>-61.746031746031747</v>
      </c>
      <c r="AJ131" s="89">
        <f>-'OPEX+CAPEX'!AO389-'OPEX+CAPEX'!AO394</f>
        <v>-62.539682539682538</v>
      </c>
      <c r="AK131" s="89">
        <f>-'OPEX+CAPEX'!AP389-'OPEX+CAPEX'!AP394</f>
        <v>-63.333333333333336</v>
      </c>
      <c r="AL131" s="89">
        <f>-'OPEX+CAPEX'!AQ389-'OPEX+CAPEX'!AQ394</f>
        <v>-64.126984126984127</v>
      </c>
      <c r="AM131" s="89">
        <f>-'OPEX+CAPEX'!AR389-'OPEX+CAPEX'!AR394</f>
        <v>-64.92063492063491</v>
      </c>
      <c r="AO131" s="83">
        <f t="shared" ref="AO131:AO132" si="172">SUM(D131:O131)</f>
        <v>-498.09523809523807</v>
      </c>
      <c r="AP131" s="83">
        <f t="shared" ref="AP131:AP132" si="173">SUM(P131:AA131)</f>
        <v>-612.38095238095241</v>
      </c>
      <c r="AQ131" s="83">
        <f t="shared" ref="AQ131:AQ132" si="174">SUM(AB131:AM131)</f>
        <v>-726.66666666666674</v>
      </c>
    </row>
    <row r="132" spans="1:43" outlineLevel="1">
      <c r="A132" s="143" t="s">
        <v>178</v>
      </c>
      <c r="B132" s="122" t="s">
        <v>254</v>
      </c>
      <c r="D132" s="89">
        <f>D130+D131</f>
        <v>-37.142857142857139</v>
      </c>
      <c r="E132" s="89">
        <f t="shared" ref="E132:AM132" si="175">E130+E131</f>
        <v>-37.936507936507937</v>
      </c>
      <c r="F132" s="89">
        <f t="shared" si="175"/>
        <v>-38.730158730158728</v>
      </c>
      <c r="G132" s="89">
        <f t="shared" si="175"/>
        <v>-39.523809523809518</v>
      </c>
      <c r="H132" s="89">
        <f t="shared" si="175"/>
        <v>-40.317460317460316</v>
      </c>
      <c r="I132" s="89">
        <f t="shared" si="175"/>
        <v>-41.111111111111114</v>
      </c>
      <c r="J132" s="89">
        <f t="shared" si="175"/>
        <v>-41.904761904761905</v>
      </c>
      <c r="K132" s="89">
        <f t="shared" si="175"/>
        <v>-42.698412698412696</v>
      </c>
      <c r="L132" s="89">
        <f t="shared" si="175"/>
        <v>-43.492063492063494</v>
      </c>
      <c r="M132" s="89">
        <f t="shared" si="175"/>
        <v>-44.285714285714278</v>
      </c>
      <c r="N132" s="89">
        <f t="shared" si="175"/>
        <v>-45.079365079365076</v>
      </c>
      <c r="O132" s="89">
        <f t="shared" si="175"/>
        <v>-45.873015873015873</v>
      </c>
      <c r="P132" s="89">
        <f t="shared" si="175"/>
        <v>-46.666666666666664</v>
      </c>
      <c r="Q132" s="89">
        <f t="shared" si="175"/>
        <v>-47.460317460317455</v>
      </c>
      <c r="R132" s="89">
        <f t="shared" si="175"/>
        <v>-48.253968253968253</v>
      </c>
      <c r="S132" s="89">
        <f t="shared" si="175"/>
        <v>-49.047619047619044</v>
      </c>
      <c r="T132" s="89">
        <f t="shared" si="175"/>
        <v>-49.841269841269835</v>
      </c>
      <c r="U132" s="89">
        <f t="shared" si="175"/>
        <v>-50.634920634920633</v>
      </c>
      <c r="V132" s="89">
        <f t="shared" si="175"/>
        <v>-51.428571428571431</v>
      </c>
      <c r="W132" s="89">
        <f t="shared" si="175"/>
        <v>-52.222222222222221</v>
      </c>
      <c r="X132" s="89">
        <f t="shared" si="175"/>
        <v>-53.015873015873019</v>
      </c>
      <c r="Y132" s="89">
        <f t="shared" si="175"/>
        <v>-53.80952380952381</v>
      </c>
      <c r="Z132" s="89">
        <f t="shared" si="175"/>
        <v>-54.603174603174601</v>
      </c>
      <c r="AA132" s="89">
        <f t="shared" si="175"/>
        <v>-55.396825396825392</v>
      </c>
      <c r="AB132" s="89">
        <f t="shared" si="175"/>
        <v>-56.19047619047619</v>
      </c>
      <c r="AC132" s="89">
        <f t="shared" si="175"/>
        <v>-56.984126984126981</v>
      </c>
      <c r="AD132" s="89">
        <f t="shared" si="175"/>
        <v>-57.777777777777771</v>
      </c>
      <c r="AE132" s="89">
        <f t="shared" si="175"/>
        <v>-58.571428571428569</v>
      </c>
      <c r="AF132" s="89">
        <f t="shared" si="175"/>
        <v>-59.365079365079367</v>
      </c>
      <c r="AG132" s="89">
        <f t="shared" si="175"/>
        <v>-60.158730158730158</v>
      </c>
      <c r="AH132" s="89">
        <f t="shared" si="175"/>
        <v>-60.952380952380956</v>
      </c>
      <c r="AI132" s="89">
        <f t="shared" si="175"/>
        <v>-61.746031746031747</v>
      </c>
      <c r="AJ132" s="89">
        <f t="shared" si="175"/>
        <v>-62.539682539682538</v>
      </c>
      <c r="AK132" s="89">
        <f t="shared" si="175"/>
        <v>-63.333333333333336</v>
      </c>
      <c r="AL132" s="89">
        <f t="shared" si="175"/>
        <v>-64.126984126984127</v>
      </c>
      <c r="AM132" s="89">
        <f t="shared" si="175"/>
        <v>-64.92063492063491</v>
      </c>
      <c r="AO132" s="83">
        <f t="shared" si="172"/>
        <v>-498.09523809523807</v>
      </c>
      <c r="AP132" s="83">
        <f t="shared" si="173"/>
        <v>-612.38095238095241</v>
      </c>
      <c r="AQ132" s="83">
        <f t="shared" si="174"/>
        <v>-726.66666666666674</v>
      </c>
    </row>
    <row r="134" spans="1:43" s="79" customFormat="1" ht="14.4">
      <c r="A134" s="87" t="s">
        <v>126</v>
      </c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60"/>
      <c r="AO134" s="87"/>
      <c r="AP134" s="87"/>
      <c r="AQ134" s="87"/>
    </row>
    <row r="135" spans="1:43" outlineLevel="1">
      <c r="A135" s="93" t="s">
        <v>333</v>
      </c>
    </row>
    <row r="136" spans="1:43" outlineLevel="1">
      <c r="A136" s="278" t="s">
        <v>258</v>
      </c>
      <c r="B136" s="122" t="s">
        <v>158</v>
      </c>
      <c r="C136" s="82"/>
      <c r="D136" s="89">
        <f>SUM(D137:D138)</f>
        <v>7</v>
      </c>
      <c r="E136" s="89">
        <f t="shared" ref="E136:AM136" si="176">SUM(E137:E138)</f>
        <v>7</v>
      </c>
      <c r="F136" s="89">
        <f t="shared" si="176"/>
        <v>7</v>
      </c>
      <c r="G136" s="89">
        <f t="shared" si="176"/>
        <v>7</v>
      </c>
      <c r="H136" s="89">
        <f t="shared" si="176"/>
        <v>7</v>
      </c>
      <c r="I136" s="89">
        <f t="shared" si="176"/>
        <v>7</v>
      </c>
      <c r="J136" s="89">
        <f t="shared" si="176"/>
        <v>7</v>
      </c>
      <c r="K136" s="89">
        <f t="shared" si="176"/>
        <v>8</v>
      </c>
      <c r="L136" s="89">
        <f t="shared" si="176"/>
        <v>8</v>
      </c>
      <c r="M136" s="89">
        <f t="shared" si="176"/>
        <v>8</v>
      </c>
      <c r="N136" s="89">
        <f t="shared" si="176"/>
        <v>8</v>
      </c>
      <c r="O136" s="89">
        <f t="shared" si="176"/>
        <v>8</v>
      </c>
      <c r="P136" s="89">
        <f t="shared" si="176"/>
        <v>8</v>
      </c>
      <c r="Q136" s="89">
        <f t="shared" si="176"/>
        <v>8</v>
      </c>
      <c r="R136" s="89">
        <f t="shared" si="176"/>
        <v>8</v>
      </c>
      <c r="S136" s="89">
        <f t="shared" si="176"/>
        <v>8</v>
      </c>
      <c r="T136" s="89">
        <f t="shared" si="176"/>
        <v>8</v>
      </c>
      <c r="U136" s="89">
        <f t="shared" si="176"/>
        <v>8</v>
      </c>
      <c r="V136" s="89">
        <f t="shared" si="176"/>
        <v>8</v>
      </c>
      <c r="W136" s="89">
        <f t="shared" si="176"/>
        <v>8</v>
      </c>
      <c r="X136" s="89">
        <f t="shared" si="176"/>
        <v>9</v>
      </c>
      <c r="Y136" s="89">
        <f t="shared" si="176"/>
        <v>9</v>
      </c>
      <c r="Z136" s="89">
        <f t="shared" si="176"/>
        <v>9</v>
      </c>
      <c r="AA136" s="89">
        <f t="shared" si="176"/>
        <v>9</v>
      </c>
      <c r="AB136" s="89">
        <f t="shared" si="176"/>
        <v>9</v>
      </c>
      <c r="AC136" s="89">
        <f t="shared" si="176"/>
        <v>9</v>
      </c>
      <c r="AD136" s="89">
        <f t="shared" si="176"/>
        <v>9</v>
      </c>
      <c r="AE136" s="89">
        <f t="shared" si="176"/>
        <v>9</v>
      </c>
      <c r="AF136" s="89">
        <f t="shared" si="176"/>
        <v>9</v>
      </c>
      <c r="AG136" s="89">
        <f t="shared" si="176"/>
        <v>9</v>
      </c>
      <c r="AH136" s="89">
        <f t="shared" si="176"/>
        <v>9</v>
      </c>
      <c r="AI136" s="89">
        <f t="shared" si="176"/>
        <v>10</v>
      </c>
      <c r="AJ136" s="89">
        <f t="shared" si="176"/>
        <v>10</v>
      </c>
      <c r="AK136" s="89">
        <f t="shared" si="176"/>
        <v>10</v>
      </c>
      <c r="AL136" s="89">
        <f t="shared" si="176"/>
        <v>10</v>
      </c>
      <c r="AM136" s="89">
        <f t="shared" si="176"/>
        <v>10</v>
      </c>
      <c r="AN136" s="89"/>
      <c r="AO136" s="83">
        <f>SUM(D136:O136)</f>
        <v>89</v>
      </c>
      <c r="AP136" s="83">
        <f>SUM(P136:AA136)</f>
        <v>100</v>
      </c>
      <c r="AQ136" s="83">
        <f>SUM(AB136:AM136)</f>
        <v>113</v>
      </c>
    </row>
    <row r="137" spans="1:43" outlineLevel="1">
      <c r="A137" s="181" t="s">
        <v>153</v>
      </c>
      <c r="B137" s="122" t="s">
        <v>158</v>
      </c>
      <c r="C137" s="82"/>
      <c r="D137" s="89">
        <f>МСБ.2!D438</f>
        <v>7</v>
      </c>
      <c r="E137" s="89">
        <f>МСБ.2!E438</f>
        <v>7</v>
      </c>
      <c r="F137" s="89">
        <f>МСБ.2!F438</f>
        <v>7</v>
      </c>
      <c r="G137" s="89">
        <f>МСБ.2!G438</f>
        <v>7</v>
      </c>
      <c r="H137" s="89">
        <f>МСБ.2!H438</f>
        <v>7</v>
      </c>
      <c r="I137" s="89">
        <f>МСБ.2!I438</f>
        <v>7</v>
      </c>
      <c r="J137" s="89">
        <f>МСБ.2!J438</f>
        <v>7</v>
      </c>
      <c r="K137" s="89">
        <f>МСБ.2!K438</f>
        <v>8</v>
      </c>
      <c r="L137" s="89">
        <f>МСБ.2!L438</f>
        <v>8</v>
      </c>
      <c r="M137" s="89">
        <f>МСБ.2!M438</f>
        <v>8</v>
      </c>
      <c r="N137" s="89">
        <f>МСБ.2!N438</f>
        <v>8</v>
      </c>
      <c r="O137" s="89">
        <f>МСБ.2!O438</f>
        <v>8</v>
      </c>
      <c r="P137" s="89">
        <f>МСБ.2!P438</f>
        <v>8</v>
      </c>
      <c r="Q137" s="89">
        <f>МСБ.2!Q438</f>
        <v>8</v>
      </c>
      <c r="R137" s="89">
        <f>МСБ.2!R438</f>
        <v>8</v>
      </c>
      <c r="S137" s="89">
        <f>МСБ.2!S438</f>
        <v>8</v>
      </c>
      <c r="T137" s="89">
        <f>МСБ.2!T438</f>
        <v>8</v>
      </c>
      <c r="U137" s="89">
        <f>МСБ.2!U438</f>
        <v>8</v>
      </c>
      <c r="V137" s="89">
        <f>МСБ.2!V438</f>
        <v>8</v>
      </c>
      <c r="W137" s="89">
        <f>МСБ.2!W438</f>
        <v>8</v>
      </c>
      <c r="X137" s="89">
        <f>МСБ.2!X438</f>
        <v>9</v>
      </c>
      <c r="Y137" s="89">
        <f>МСБ.2!Y438</f>
        <v>9</v>
      </c>
      <c r="Z137" s="89">
        <f>МСБ.2!Z438</f>
        <v>9</v>
      </c>
      <c r="AA137" s="89">
        <f>МСБ.2!AA438</f>
        <v>9</v>
      </c>
      <c r="AB137" s="89">
        <f>МСБ.2!AB438</f>
        <v>9</v>
      </c>
      <c r="AC137" s="89">
        <f>МСБ.2!AC438</f>
        <v>9</v>
      </c>
      <c r="AD137" s="89">
        <f>МСБ.2!AD438</f>
        <v>9</v>
      </c>
      <c r="AE137" s="89">
        <f>МСБ.2!AE438</f>
        <v>9</v>
      </c>
      <c r="AF137" s="89">
        <f>МСБ.2!AF438</f>
        <v>9</v>
      </c>
      <c r="AG137" s="89">
        <f>МСБ.2!AG438</f>
        <v>9</v>
      </c>
      <c r="AH137" s="89">
        <f>МСБ.2!AH438</f>
        <v>9</v>
      </c>
      <c r="AI137" s="89">
        <f>МСБ.2!AI438</f>
        <v>10</v>
      </c>
      <c r="AJ137" s="89">
        <f>МСБ.2!AJ438</f>
        <v>10</v>
      </c>
      <c r="AK137" s="89">
        <f>МСБ.2!AK438</f>
        <v>10</v>
      </c>
      <c r="AL137" s="89">
        <f>МСБ.2!AL438</f>
        <v>10</v>
      </c>
      <c r="AM137" s="89">
        <f>МСБ.2!AM438</f>
        <v>10</v>
      </c>
      <c r="AN137" s="89"/>
      <c r="AO137" s="83">
        <f t="shared" ref="AO137:AO138" si="177">SUM(D137:O137)</f>
        <v>89</v>
      </c>
      <c r="AP137" s="83">
        <f t="shared" ref="AP137:AP138" si="178">SUM(P137:AA137)</f>
        <v>100</v>
      </c>
      <c r="AQ137" s="83">
        <f t="shared" ref="AQ137:AQ138" si="179">SUM(AB137:AM137)</f>
        <v>113</v>
      </c>
    </row>
    <row r="138" spans="1:43" outlineLevel="1">
      <c r="A138" s="181" t="s">
        <v>247</v>
      </c>
      <c r="B138" s="122" t="s">
        <v>158</v>
      </c>
      <c r="C138" s="82"/>
      <c r="D138" s="89">
        <f>МСБ.2!D450</f>
        <v>0</v>
      </c>
      <c r="E138" s="89">
        <f>МСБ.2!E450</f>
        <v>0</v>
      </c>
      <c r="F138" s="89">
        <f>МСБ.2!F450</f>
        <v>0</v>
      </c>
      <c r="G138" s="89">
        <f>МСБ.2!G450</f>
        <v>0</v>
      </c>
      <c r="H138" s="89">
        <f>МСБ.2!H450</f>
        <v>0</v>
      </c>
      <c r="I138" s="89">
        <f>МСБ.2!I450</f>
        <v>0</v>
      </c>
      <c r="J138" s="89">
        <f>МСБ.2!J450</f>
        <v>0</v>
      </c>
      <c r="K138" s="89">
        <f>МСБ.2!K450</f>
        <v>0</v>
      </c>
      <c r="L138" s="89">
        <f>МСБ.2!L450</f>
        <v>0</v>
      </c>
      <c r="M138" s="89">
        <f>МСБ.2!M450</f>
        <v>0</v>
      </c>
      <c r="N138" s="89">
        <f>МСБ.2!N450</f>
        <v>0</v>
      </c>
      <c r="O138" s="89">
        <f>МСБ.2!O450</f>
        <v>0</v>
      </c>
      <c r="P138" s="89">
        <f>МСБ.2!P450</f>
        <v>0</v>
      </c>
      <c r="Q138" s="89">
        <f>МСБ.2!Q450</f>
        <v>0</v>
      </c>
      <c r="R138" s="89">
        <f>МСБ.2!R450</f>
        <v>0</v>
      </c>
      <c r="S138" s="89">
        <f>МСБ.2!S450</f>
        <v>0</v>
      </c>
      <c r="T138" s="89">
        <f>МСБ.2!T450</f>
        <v>0</v>
      </c>
      <c r="U138" s="89">
        <f>МСБ.2!U450</f>
        <v>0</v>
      </c>
      <c r="V138" s="89">
        <f>МСБ.2!V450</f>
        <v>0</v>
      </c>
      <c r="W138" s="89">
        <f>МСБ.2!W450</f>
        <v>0</v>
      </c>
      <c r="X138" s="89">
        <f>МСБ.2!X450</f>
        <v>0</v>
      </c>
      <c r="Y138" s="89">
        <f>МСБ.2!Y450</f>
        <v>0</v>
      </c>
      <c r="Z138" s="89">
        <f>МСБ.2!Z450</f>
        <v>0</v>
      </c>
      <c r="AA138" s="89">
        <f>МСБ.2!AA450</f>
        <v>0</v>
      </c>
      <c r="AB138" s="89">
        <f>МСБ.2!AB450</f>
        <v>0</v>
      </c>
      <c r="AC138" s="89">
        <f>МСБ.2!AC450</f>
        <v>0</v>
      </c>
      <c r="AD138" s="89">
        <f>МСБ.2!AD450</f>
        <v>0</v>
      </c>
      <c r="AE138" s="89">
        <f>МСБ.2!AE450</f>
        <v>0</v>
      </c>
      <c r="AF138" s="89">
        <f>МСБ.2!AF450</f>
        <v>0</v>
      </c>
      <c r="AG138" s="89">
        <f>МСБ.2!AG450</f>
        <v>0</v>
      </c>
      <c r="AH138" s="89">
        <f>МСБ.2!AH450</f>
        <v>0</v>
      </c>
      <c r="AI138" s="89">
        <f>МСБ.2!AI450</f>
        <v>0</v>
      </c>
      <c r="AJ138" s="89">
        <f>МСБ.2!AJ450</f>
        <v>0</v>
      </c>
      <c r="AK138" s="89">
        <f>МСБ.2!AK450</f>
        <v>0</v>
      </c>
      <c r="AL138" s="89">
        <f>МСБ.2!AL450</f>
        <v>0</v>
      </c>
      <c r="AM138" s="89">
        <f>МСБ.2!AM450</f>
        <v>0</v>
      </c>
      <c r="AN138" s="89"/>
      <c r="AO138" s="83">
        <f t="shared" si="177"/>
        <v>0</v>
      </c>
      <c r="AP138" s="83">
        <f t="shared" si="178"/>
        <v>0</v>
      </c>
      <c r="AQ138" s="83">
        <f t="shared" si="179"/>
        <v>0</v>
      </c>
    </row>
    <row r="139" spans="1:43" outlineLevel="1">
      <c r="A139" s="147" t="s">
        <v>259</v>
      </c>
      <c r="B139" s="122" t="s">
        <v>158</v>
      </c>
      <c r="C139" s="89">
        <f>SUM(C140:C141)</f>
        <v>752</v>
      </c>
      <c r="D139" s="89">
        <f t="shared" ref="D139:AM139" si="180">SUM(D140:D141)</f>
        <v>759</v>
      </c>
      <c r="E139" s="89">
        <f t="shared" si="180"/>
        <v>766</v>
      </c>
      <c r="F139" s="89">
        <f t="shared" si="180"/>
        <v>773</v>
      </c>
      <c r="G139" s="89">
        <f t="shared" si="180"/>
        <v>780</v>
      </c>
      <c r="H139" s="89">
        <f t="shared" si="180"/>
        <v>787</v>
      </c>
      <c r="I139" s="89">
        <f t="shared" si="180"/>
        <v>794</v>
      </c>
      <c r="J139" s="89">
        <f t="shared" si="180"/>
        <v>801</v>
      </c>
      <c r="K139" s="89">
        <f t="shared" si="180"/>
        <v>809</v>
      </c>
      <c r="L139" s="89">
        <f t="shared" si="180"/>
        <v>817</v>
      </c>
      <c r="M139" s="89">
        <f t="shared" si="180"/>
        <v>825</v>
      </c>
      <c r="N139" s="89">
        <f t="shared" si="180"/>
        <v>833</v>
      </c>
      <c r="O139" s="89">
        <f t="shared" si="180"/>
        <v>841</v>
      </c>
      <c r="P139" s="89">
        <f t="shared" si="180"/>
        <v>849</v>
      </c>
      <c r="Q139" s="89">
        <f t="shared" si="180"/>
        <v>857</v>
      </c>
      <c r="R139" s="89">
        <f t="shared" si="180"/>
        <v>865</v>
      </c>
      <c r="S139" s="89">
        <f t="shared" si="180"/>
        <v>873</v>
      </c>
      <c r="T139" s="89">
        <f t="shared" si="180"/>
        <v>881</v>
      </c>
      <c r="U139" s="89">
        <f t="shared" si="180"/>
        <v>889</v>
      </c>
      <c r="V139" s="89">
        <f t="shared" si="180"/>
        <v>897</v>
      </c>
      <c r="W139" s="89">
        <f t="shared" si="180"/>
        <v>905</v>
      </c>
      <c r="X139" s="89">
        <f t="shared" si="180"/>
        <v>914</v>
      </c>
      <c r="Y139" s="89">
        <f t="shared" si="180"/>
        <v>923</v>
      </c>
      <c r="Z139" s="89">
        <f t="shared" si="180"/>
        <v>932</v>
      </c>
      <c r="AA139" s="89">
        <f t="shared" si="180"/>
        <v>941</v>
      </c>
      <c r="AB139" s="89">
        <f t="shared" si="180"/>
        <v>950</v>
      </c>
      <c r="AC139" s="89">
        <f t="shared" si="180"/>
        <v>959</v>
      </c>
      <c r="AD139" s="89">
        <f t="shared" si="180"/>
        <v>968</v>
      </c>
      <c r="AE139" s="89">
        <f t="shared" si="180"/>
        <v>977</v>
      </c>
      <c r="AF139" s="89">
        <f t="shared" si="180"/>
        <v>986</v>
      </c>
      <c r="AG139" s="89">
        <f t="shared" si="180"/>
        <v>995</v>
      </c>
      <c r="AH139" s="89">
        <f t="shared" si="180"/>
        <v>1004</v>
      </c>
      <c r="AI139" s="89">
        <f t="shared" si="180"/>
        <v>1014</v>
      </c>
      <c r="AJ139" s="89">
        <f t="shared" si="180"/>
        <v>1024</v>
      </c>
      <c r="AK139" s="89">
        <f t="shared" si="180"/>
        <v>1034</v>
      </c>
      <c r="AL139" s="89">
        <f t="shared" si="180"/>
        <v>1044</v>
      </c>
      <c r="AM139" s="89">
        <f t="shared" si="180"/>
        <v>1054</v>
      </c>
      <c r="AN139" s="89"/>
      <c r="AO139" s="83">
        <f>O139</f>
        <v>841</v>
      </c>
      <c r="AP139" s="83">
        <f>AA139</f>
        <v>941</v>
      </c>
      <c r="AQ139" s="83">
        <f>AM139</f>
        <v>1054</v>
      </c>
    </row>
    <row r="140" spans="1:43" outlineLevel="1">
      <c r="A140" s="181" t="s">
        <v>153</v>
      </c>
      <c r="B140" s="122" t="s">
        <v>158</v>
      </c>
      <c r="C140" s="89">
        <f>МСБ.2!C436</f>
        <v>752</v>
      </c>
      <c r="D140" s="89">
        <f>МСБ.2!D436</f>
        <v>759</v>
      </c>
      <c r="E140" s="89">
        <f>МСБ.2!E436</f>
        <v>766</v>
      </c>
      <c r="F140" s="89">
        <f>МСБ.2!F436</f>
        <v>773</v>
      </c>
      <c r="G140" s="89">
        <f>МСБ.2!G436</f>
        <v>780</v>
      </c>
      <c r="H140" s="89">
        <f>МСБ.2!H436</f>
        <v>787</v>
      </c>
      <c r="I140" s="89">
        <f>МСБ.2!I436</f>
        <v>794</v>
      </c>
      <c r="J140" s="89">
        <f>МСБ.2!J436</f>
        <v>801</v>
      </c>
      <c r="K140" s="89">
        <f>МСБ.2!K436</f>
        <v>809</v>
      </c>
      <c r="L140" s="89">
        <f>МСБ.2!L436</f>
        <v>817</v>
      </c>
      <c r="M140" s="89">
        <f>МСБ.2!M436</f>
        <v>825</v>
      </c>
      <c r="N140" s="89">
        <f>МСБ.2!N436</f>
        <v>833</v>
      </c>
      <c r="O140" s="89">
        <f>МСБ.2!O436</f>
        <v>841</v>
      </c>
      <c r="P140" s="89">
        <f>МСБ.2!P436</f>
        <v>849</v>
      </c>
      <c r="Q140" s="89">
        <f>МСБ.2!Q436</f>
        <v>857</v>
      </c>
      <c r="R140" s="89">
        <f>МСБ.2!R436</f>
        <v>865</v>
      </c>
      <c r="S140" s="89">
        <f>МСБ.2!S436</f>
        <v>873</v>
      </c>
      <c r="T140" s="89">
        <f>МСБ.2!T436</f>
        <v>881</v>
      </c>
      <c r="U140" s="89">
        <f>МСБ.2!U436</f>
        <v>889</v>
      </c>
      <c r="V140" s="89">
        <f>МСБ.2!V436</f>
        <v>897</v>
      </c>
      <c r="W140" s="89">
        <f>МСБ.2!W436</f>
        <v>905</v>
      </c>
      <c r="X140" s="89">
        <f>МСБ.2!X436</f>
        <v>914</v>
      </c>
      <c r="Y140" s="89">
        <f>МСБ.2!Y436</f>
        <v>923</v>
      </c>
      <c r="Z140" s="89">
        <f>МСБ.2!Z436</f>
        <v>932</v>
      </c>
      <c r="AA140" s="89">
        <f>МСБ.2!AA436</f>
        <v>941</v>
      </c>
      <c r="AB140" s="89">
        <f>МСБ.2!AB436</f>
        <v>950</v>
      </c>
      <c r="AC140" s="89">
        <f>МСБ.2!AC436</f>
        <v>959</v>
      </c>
      <c r="AD140" s="89">
        <f>МСБ.2!AD436</f>
        <v>968</v>
      </c>
      <c r="AE140" s="89">
        <f>МСБ.2!AE436</f>
        <v>977</v>
      </c>
      <c r="AF140" s="89">
        <f>МСБ.2!AF436</f>
        <v>986</v>
      </c>
      <c r="AG140" s="89">
        <f>МСБ.2!AG436</f>
        <v>995</v>
      </c>
      <c r="AH140" s="89">
        <f>МСБ.2!AH436</f>
        <v>1004</v>
      </c>
      <c r="AI140" s="89">
        <f>МСБ.2!AI436</f>
        <v>1014</v>
      </c>
      <c r="AJ140" s="89">
        <f>МСБ.2!AJ436</f>
        <v>1024</v>
      </c>
      <c r="AK140" s="89">
        <f>МСБ.2!AK436</f>
        <v>1034</v>
      </c>
      <c r="AL140" s="89">
        <f>МСБ.2!AL436</f>
        <v>1044</v>
      </c>
      <c r="AM140" s="89">
        <f>МСБ.2!AM436</f>
        <v>1054</v>
      </c>
      <c r="AN140" s="89"/>
      <c r="AO140" s="83">
        <f t="shared" ref="AO140:AO141" si="181">O140</f>
        <v>841</v>
      </c>
      <c r="AP140" s="83">
        <f t="shared" ref="AP140:AP141" si="182">AA140</f>
        <v>941</v>
      </c>
      <c r="AQ140" s="83">
        <f t="shared" ref="AQ140:AQ141" si="183">AM140</f>
        <v>1054</v>
      </c>
    </row>
    <row r="141" spans="1:43" outlineLevel="1">
      <c r="A141" s="181" t="s">
        <v>247</v>
      </c>
      <c r="B141" s="122" t="s">
        <v>158</v>
      </c>
      <c r="C141" s="89">
        <f>РБ.2!C542</f>
        <v>0</v>
      </c>
      <c r="D141" s="89">
        <f>РБ.2!D542</f>
        <v>0</v>
      </c>
      <c r="E141" s="89">
        <f>РБ.2!E542</f>
        <v>0</v>
      </c>
      <c r="F141" s="89">
        <f>РБ.2!F542</f>
        <v>0</v>
      </c>
      <c r="G141" s="89">
        <f>РБ.2!G542</f>
        <v>0</v>
      </c>
      <c r="H141" s="89">
        <f>РБ.2!H542</f>
        <v>0</v>
      </c>
      <c r="I141" s="89">
        <f>РБ.2!I542</f>
        <v>0</v>
      </c>
      <c r="J141" s="89">
        <f>РБ.2!J542</f>
        <v>0</v>
      </c>
      <c r="K141" s="89">
        <f>РБ.2!K542</f>
        <v>0</v>
      </c>
      <c r="L141" s="89">
        <f>РБ.2!L542</f>
        <v>0</v>
      </c>
      <c r="M141" s="89">
        <f>РБ.2!M542</f>
        <v>0</v>
      </c>
      <c r="N141" s="89">
        <f>РБ.2!N542</f>
        <v>0</v>
      </c>
      <c r="O141" s="89">
        <f>РБ.2!O542</f>
        <v>0</v>
      </c>
      <c r="P141" s="89">
        <f>РБ.2!P542</f>
        <v>0</v>
      </c>
      <c r="Q141" s="89">
        <f>РБ.2!Q542</f>
        <v>0</v>
      </c>
      <c r="R141" s="89">
        <f>РБ.2!R542</f>
        <v>0</v>
      </c>
      <c r="S141" s="89">
        <f>РБ.2!S542</f>
        <v>0</v>
      </c>
      <c r="T141" s="89">
        <f>РБ.2!T542</f>
        <v>0</v>
      </c>
      <c r="U141" s="89">
        <f>РБ.2!U542</f>
        <v>0</v>
      </c>
      <c r="V141" s="89">
        <f>РБ.2!V542</f>
        <v>0</v>
      </c>
      <c r="W141" s="89">
        <f>РБ.2!W542</f>
        <v>0</v>
      </c>
      <c r="X141" s="89">
        <f>РБ.2!X542</f>
        <v>0</v>
      </c>
      <c r="Y141" s="89">
        <f>РБ.2!Y542</f>
        <v>0</v>
      </c>
      <c r="Z141" s="89">
        <f>РБ.2!Z542</f>
        <v>0</v>
      </c>
      <c r="AA141" s="89">
        <f>РБ.2!AA542</f>
        <v>0</v>
      </c>
      <c r="AB141" s="89">
        <f>РБ.2!AB542</f>
        <v>0</v>
      </c>
      <c r="AC141" s="89">
        <f>РБ.2!AC542</f>
        <v>0</v>
      </c>
      <c r="AD141" s="89">
        <f>РБ.2!AD542</f>
        <v>0</v>
      </c>
      <c r="AE141" s="89">
        <f>РБ.2!AE542</f>
        <v>0</v>
      </c>
      <c r="AF141" s="89">
        <f>РБ.2!AF542</f>
        <v>0</v>
      </c>
      <c r="AG141" s="89">
        <f>РБ.2!AG542</f>
        <v>0</v>
      </c>
      <c r="AH141" s="89">
        <f>РБ.2!AH542</f>
        <v>0</v>
      </c>
      <c r="AI141" s="89">
        <f>РБ.2!AI542</f>
        <v>0</v>
      </c>
      <c r="AJ141" s="89">
        <f>РБ.2!AJ542</f>
        <v>0</v>
      </c>
      <c r="AK141" s="89">
        <f>РБ.2!AK542</f>
        <v>0</v>
      </c>
      <c r="AL141" s="89">
        <f>РБ.2!AL542</f>
        <v>0</v>
      </c>
      <c r="AM141" s="89">
        <f>РБ.2!AM542</f>
        <v>0</v>
      </c>
      <c r="AN141" s="89"/>
      <c r="AO141" s="83">
        <f t="shared" si="181"/>
        <v>0</v>
      </c>
      <c r="AP141" s="83">
        <f t="shared" si="182"/>
        <v>0</v>
      </c>
      <c r="AQ141" s="83">
        <f t="shared" si="183"/>
        <v>0</v>
      </c>
    </row>
    <row r="142" spans="1:43" outlineLevel="1">
      <c r="A142" s="147" t="s">
        <v>255</v>
      </c>
      <c r="B142" s="122" t="s">
        <v>168</v>
      </c>
      <c r="C142" s="89"/>
      <c r="D142" s="133">
        <v>0.04</v>
      </c>
      <c r="E142" s="133">
        <v>0.04</v>
      </c>
      <c r="F142" s="133">
        <v>0.04</v>
      </c>
      <c r="G142" s="133">
        <v>0.04</v>
      </c>
      <c r="H142" s="133">
        <v>0.04</v>
      </c>
      <c r="I142" s="133">
        <v>0.04</v>
      </c>
      <c r="J142" s="133">
        <v>0.04</v>
      </c>
      <c r="K142" s="133">
        <v>0.04</v>
      </c>
      <c r="L142" s="133">
        <v>0.04</v>
      </c>
      <c r="M142" s="133">
        <v>0.04</v>
      </c>
      <c r="N142" s="133">
        <v>0.04</v>
      </c>
      <c r="O142" s="133">
        <v>0.04</v>
      </c>
      <c r="P142" s="133">
        <v>0.04</v>
      </c>
      <c r="Q142" s="133">
        <v>0.04</v>
      </c>
      <c r="R142" s="133">
        <v>0.04</v>
      </c>
      <c r="S142" s="133">
        <v>0.04</v>
      </c>
      <c r="T142" s="133">
        <v>0.04</v>
      </c>
      <c r="U142" s="133">
        <v>0.04</v>
      </c>
      <c r="V142" s="133">
        <v>0.04</v>
      </c>
      <c r="W142" s="133">
        <v>0.04</v>
      </c>
      <c r="X142" s="133">
        <v>0.04</v>
      </c>
      <c r="Y142" s="133">
        <v>0.04</v>
      </c>
      <c r="Z142" s="133">
        <v>0.04</v>
      </c>
      <c r="AA142" s="133">
        <v>0.04</v>
      </c>
      <c r="AB142" s="133">
        <v>0.04</v>
      </c>
      <c r="AC142" s="133">
        <v>0.04</v>
      </c>
      <c r="AD142" s="133">
        <v>0.04</v>
      </c>
      <c r="AE142" s="133">
        <v>0.04</v>
      </c>
      <c r="AF142" s="133">
        <v>0.04</v>
      </c>
      <c r="AG142" s="133">
        <v>0.04</v>
      </c>
      <c r="AH142" s="133">
        <v>0.04</v>
      </c>
      <c r="AI142" s="133">
        <v>0.04</v>
      </c>
      <c r="AJ142" s="133">
        <v>0.04</v>
      </c>
      <c r="AK142" s="133">
        <v>0.04</v>
      </c>
      <c r="AL142" s="133">
        <v>0.04</v>
      </c>
      <c r="AM142" s="133">
        <v>0.04</v>
      </c>
      <c r="AN142" s="89"/>
      <c r="AO142" s="89"/>
      <c r="AP142" s="89"/>
      <c r="AQ142" s="89"/>
    </row>
    <row r="143" spans="1:43" outlineLevel="1">
      <c r="A143" s="147" t="s">
        <v>257</v>
      </c>
      <c r="B143" s="122" t="s">
        <v>158</v>
      </c>
      <c r="C143" s="89"/>
      <c r="D143" s="89">
        <f>C139*D142</f>
        <v>30.080000000000002</v>
      </c>
      <c r="E143" s="89">
        <f t="shared" ref="E143:AM143" si="184">D139*E142</f>
        <v>30.36</v>
      </c>
      <c r="F143" s="89">
        <f t="shared" si="184"/>
        <v>30.64</v>
      </c>
      <c r="G143" s="89">
        <f t="shared" si="184"/>
        <v>30.92</v>
      </c>
      <c r="H143" s="89">
        <f t="shared" si="184"/>
        <v>31.2</v>
      </c>
      <c r="I143" s="89">
        <f t="shared" si="184"/>
        <v>31.48</v>
      </c>
      <c r="J143" s="89">
        <f t="shared" si="184"/>
        <v>31.76</v>
      </c>
      <c r="K143" s="89">
        <f t="shared" si="184"/>
        <v>32.04</v>
      </c>
      <c r="L143" s="89">
        <f t="shared" si="184"/>
        <v>32.36</v>
      </c>
      <c r="M143" s="89">
        <f t="shared" si="184"/>
        <v>32.68</v>
      </c>
      <c r="N143" s="89">
        <f t="shared" si="184"/>
        <v>33</v>
      </c>
      <c r="O143" s="89">
        <f t="shared" si="184"/>
        <v>33.32</v>
      </c>
      <c r="P143" s="89">
        <f t="shared" si="184"/>
        <v>33.64</v>
      </c>
      <c r="Q143" s="89">
        <f t="shared" si="184"/>
        <v>33.96</v>
      </c>
      <c r="R143" s="89">
        <f t="shared" si="184"/>
        <v>34.28</v>
      </c>
      <c r="S143" s="89">
        <f t="shared" si="184"/>
        <v>34.6</v>
      </c>
      <c r="T143" s="89">
        <f t="shared" si="184"/>
        <v>34.92</v>
      </c>
      <c r="U143" s="89">
        <f t="shared" si="184"/>
        <v>35.24</v>
      </c>
      <c r="V143" s="89">
        <f t="shared" si="184"/>
        <v>35.56</v>
      </c>
      <c r="W143" s="89">
        <f t="shared" si="184"/>
        <v>35.880000000000003</v>
      </c>
      <c r="X143" s="89">
        <f t="shared" si="184"/>
        <v>36.200000000000003</v>
      </c>
      <c r="Y143" s="89">
        <f t="shared" si="184"/>
        <v>36.56</v>
      </c>
      <c r="Z143" s="89">
        <f t="shared" si="184"/>
        <v>36.92</v>
      </c>
      <c r="AA143" s="89">
        <f t="shared" si="184"/>
        <v>37.28</v>
      </c>
      <c r="AB143" s="89">
        <f t="shared" si="184"/>
        <v>37.64</v>
      </c>
      <c r="AC143" s="89">
        <f t="shared" si="184"/>
        <v>38</v>
      </c>
      <c r="AD143" s="89">
        <f t="shared" si="184"/>
        <v>38.36</v>
      </c>
      <c r="AE143" s="89">
        <f t="shared" si="184"/>
        <v>38.72</v>
      </c>
      <c r="AF143" s="89">
        <f t="shared" si="184"/>
        <v>39.08</v>
      </c>
      <c r="AG143" s="89">
        <f t="shared" si="184"/>
        <v>39.44</v>
      </c>
      <c r="AH143" s="89">
        <f t="shared" si="184"/>
        <v>39.800000000000004</v>
      </c>
      <c r="AI143" s="89">
        <f t="shared" si="184"/>
        <v>40.160000000000004</v>
      </c>
      <c r="AJ143" s="89">
        <f t="shared" si="184"/>
        <v>40.56</v>
      </c>
      <c r="AK143" s="89">
        <f t="shared" si="184"/>
        <v>40.96</v>
      </c>
      <c r="AL143" s="89">
        <f t="shared" si="184"/>
        <v>41.36</v>
      </c>
      <c r="AM143" s="89">
        <f t="shared" si="184"/>
        <v>41.76</v>
      </c>
      <c r="AN143" s="89"/>
      <c r="AO143" s="83">
        <f t="shared" ref="AO143" si="185">SUM(D143:O143)</f>
        <v>379.84</v>
      </c>
      <c r="AP143" s="83">
        <f t="shared" ref="AP143" si="186">SUM(P143:AA143)</f>
        <v>425.03999999999996</v>
      </c>
      <c r="AQ143" s="83">
        <f t="shared" ref="AQ143" si="187">SUM(AB143:AM143)</f>
        <v>475.84000000000003</v>
      </c>
    </row>
    <row r="144" spans="1:43" outlineLevel="1">
      <c r="A144" s="147" t="s">
        <v>256</v>
      </c>
      <c r="B144" s="122" t="s">
        <v>168</v>
      </c>
      <c r="C144" s="89"/>
      <c r="D144" s="133">
        <v>0.05</v>
      </c>
      <c r="E144" s="133">
        <v>0.05</v>
      </c>
      <c r="F144" s="133">
        <v>0.05</v>
      </c>
      <c r="G144" s="133">
        <v>0.05</v>
      </c>
      <c r="H144" s="133">
        <v>0.05</v>
      </c>
      <c r="I144" s="133">
        <v>0.05</v>
      </c>
      <c r="J144" s="133">
        <v>0.05</v>
      </c>
      <c r="K144" s="133">
        <v>0.05</v>
      </c>
      <c r="L144" s="133">
        <v>0.05</v>
      </c>
      <c r="M144" s="133">
        <v>0.05</v>
      </c>
      <c r="N144" s="133">
        <v>0.05</v>
      </c>
      <c r="O144" s="133">
        <v>0.05</v>
      </c>
      <c r="P144" s="133">
        <v>0.05</v>
      </c>
      <c r="Q144" s="133">
        <v>0.05</v>
      </c>
      <c r="R144" s="133">
        <v>0.05</v>
      </c>
      <c r="S144" s="133">
        <v>0.05</v>
      </c>
      <c r="T144" s="133">
        <v>0.05</v>
      </c>
      <c r="U144" s="133">
        <v>0.05</v>
      </c>
      <c r="V144" s="133">
        <v>0.05</v>
      </c>
      <c r="W144" s="133">
        <v>0.05</v>
      </c>
      <c r="X144" s="133">
        <v>0.05</v>
      </c>
      <c r="Y144" s="133">
        <v>0.05</v>
      </c>
      <c r="Z144" s="133">
        <v>0.05</v>
      </c>
      <c r="AA144" s="133">
        <v>0.05</v>
      </c>
      <c r="AB144" s="133">
        <v>0.05</v>
      </c>
      <c r="AC144" s="133">
        <v>0.05</v>
      </c>
      <c r="AD144" s="133">
        <v>0.05</v>
      </c>
      <c r="AE144" s="133">
        <v>0.05</v>
      </c>
      <c r="AF144" s="133">
        <v>0.05</v>
      </c>
      <c r="AG144" s="133">
        <v>0.05</v>
      </c>
      <c r="AH144" s="133">
        <v>0.05</v>
      </c>
      <c r="AI144" s="133">
        <v>0.05</v>
      </c>
      <c r="AJ144" s="133">
        <v>0.05</v>
      </c>
      <c r="AK144" s="133">
        <v>0.05</v>
      </c>
      <c r="AL144" s="133">
        <v>0.05</v>
      </c>
      <c r="AM144" s="133">
        <v>0.05</v>
      </c>
      <c r="AN144" s="89"/>
      <c r="AO144" s="89"/>
      <c r="AP144" s="89"/>
      <c r="AQ144" s="89"/>
    </row>
    <row r="145" spans="1:43" outlineLevel="1">
      <c r="A145" s="147" t="s">
        <v>250</v>
      </c>
      <c r="B145" s="122" t="s">
        <v>249</v>
      </c>
      <c r="C145" s="89"/>
      <c r="D145" s="125">
        <v>350</v>
      </c>
      <c r="E145" s="125">
        <v>350</v>
      </c>
      <c r="F145" s="125">
        <v>350</v>
      </c>
      <c r="G145" s="125">
        <v>350</v>
      </c>
      <c r="H145" s="125">
        <v>350</v>
      </c>
      <c r="I145" s="125">
        <v>350</v>
      </c>
      <c r="J145" s="125">
        <v>350</v>
      </c>
      <c r="K145" s="125">
        <v>350</v>
      </c>
      <c r="L145" s="125">
        <v>350</v>
      </c>
      <c r="M145" s="125">
        <v>350</v>
      </c>
      <c r="N145" s="125">
        <v>350</v>
      </c>
      <c r="O145" s="125">
        <v>350</v>
      </c>
      <c r="P145" s="125">
        <v>350</v>
      </c>
      <c r="Q145" s="125">
        <v>350</v>
      </c>
      <c r="R145" s="125">
        <v>350</v>
      </c>
      <c r="S145" s="125">
        <v>350</v>
      </c>
      <c r="T145" s="125">
        <v>350</v>
      </c>
      <c r="U145" s="125">
        <v>350</v>
      </c>
      <c r="V145" s="125">
        <v>350</v>
      </c>
      <c r="W145" s="125">
        <v>350</v>
      </c>
      <c r="X145" s="125">
        <v>350</v>
      </c>
      <c r="Y145" s="125">
        <v>350</v>
      </c>
      <c r="Z145" s="125">
        <v>350</v>
      </c>
      <c r="AA145" s="125">
        <v>350</v>
      </c>
      <c r="AB145" s="125">
        <v>350</v>
      </c>
      <c r="AC145" s="125">
        <v>350</v>
      </c>
      <c r="AD145" s="125">
        <v>350</v>
      </c>
      <c r="AE145" s="125">
        <v>350</v>
      </c>
      <c r="AF145" s="125">
        <v>350</v>
      </c>
      <c r="AG145" s="125">
        <v>350</v>
      </c>
      <c r="AH145" s="125">
        <v>350</v>
      </c>
      <c r="AI145" s="125">
        <v>350</v>
      </c>
      <c r="AJ145" s="125">
        <v>350</v>
      </c>
      <c r="AK145" s="125">
        <v>350</v>
      </c>
      <c r="AL145" s="125">
        <v>350</v>
      </c>
      <c r="AM145" s="125">
        <v>350</v>
      </c>
      <c r="AN145" s="89"/>
      <c r="AO145" s="89"/>
      <c r="AP145" s="89"/>
      <c r="AQ145" s="89"/>
    </row>
    <row r="146" spans="1:43" outlineLevel="1">
      <c r="A146" s="147" t="s">
        <v>251</v>
      </c>
      <c r="B146" s="122" t="s">
        <v>249</v>
      </c>
      <c r="C146" s="89"/>
      <c r="D146" s="125">
        <v>300</v>
      </c>
      <c r="E146" s="125">
        <v>300</v>
      </c>
      <c r="F146" s="125">
        <v>300</v>
      </c>
      <c r="G146" s="125">
        <v>300</v>
      </c>
      <c r="H146" s="125">
        <v>300</v>
      </c>
      <c r="I146" s="125">
        <v>300</v>
      </c>
      <c r="J146" s="125">
        <v>300</v>
      </c>
      <c r="K146" s="125">
        <v>300</v>
      </c>
      <c r="L146" s="125">
        <v>300</v>
      </c>
      <c r="M146" s="125">
        <v>300</v>
      </c>
      <c r="N146" s="125">
        <v>300</v>
      </c>
      <c r="O146" s="125">
        <v>300</v>
      </c>
      <c r="P146" s="125">
        <v>300</v>
      </c>
      <c r="Q146" s="125">
        <v>300</v>
      </c>
      <c r="R146" s="125">
        <v>300</v>
      </c>
      <c r="S146" s="125">
        <v>300</v>
      </c>
      <c r="T146" s="125">
        <v>300</v>
      </c>
      <c r="U146" s="125">
        <v>300</v>
      </c>
      <c r="V146" s="125">
        <v>300</v>
      </c>
      <c r="W146" s="125">
        <v>300</v>
      </c>
      <c r="X146" s="125">
        <v>300</v>
      </c>
      <c r="Y146" s="125">
        <v>300</v>
      </c>
      <c r="Z146" s="125">
        <v>300</v>
      </c>
      <c r="AA146" s="125">
        <v>300</v>
      </c>
      <c r="AB146" s="125">
        <v>300</v>
      </c>
      <c r="AC146" s="125">
        <v>300</v>
      </c>
      <c r="AD146" s="125">
        <v>300</v>
      </c>
      <c r="AE146" s="125">
        <v>300</v>
      </c>
      <c r="AF146" s="125">
        <v>300</v>
      </c>
      <c r="AG146" s="125">
        <v>300</v>
      </c>
      <c r="AH146" s="125">
        <v>300</v>
      </c>
      <c r="AI146" s="125">
        <v>300</v>
      </c>
      <c r="AJ146" s="125">
        <v>300</v>
      </c>
      <c r="AK146" s="125">
        <v>300</v>
      </c>
      <c r="AL146" s="125">
        <v>300</v>
      </c>
      <c r="AM146" s="125">
        <v>300</v>
      </c>
      <c r="AN146" s="89"/>
      <c r="AO146" s="89"/>
      <c r="AP146" s="89"/>
      <c r="AQ146" s="89"/>
    </row>
    <row r="147" spans="1:43" outlineLevel="1">
      <c r="A147" s="147" t="s">
        <v>271</v>
      </c>
      <c r="B147" s="122" t="s">
        <v>254</v>
      </c>
      <c r="C147" s="89"/>
      <c r="D147" s="89">
        <f>D148+D149</f>
        <v>24.363</v>
      </c>
      <c r="E147" s="89">
        <f t="shared" ref="E147:AM147" si="188">E148+E149</f>
        <v>24.566000000000003</v>
      </c>
      <c r="F147" s="89">
        <f t="shared" si="188"/>
        <v>24.769000000000002</v>
      </c>
      <c r="G147" s="89">
        <f t="shared" si="188"/>
        <v>24.972000000000001</v>
      </c>
      <c r="H147" s="89">
        <f t="shared" si="188"/>
        <v>25.175000000000001</v>
      </c>
      <c r="I147" s="89">
        <f t="shared" si="188"/>
        <v>25.378</v>
      </c>
      <c r="J147" s="89">
        <f t="shared" si="188"/>
        <v>25.581000000000003</v>
      </c>
      <c r="K147" s="89">
        <f t="shared" si="188"/>
        <v>26.149000000000001</v>
      </c>
      <c r="L147" s="89">
        <f t="shared" si="188"/>
        <v>26.381</v>
      </c>
      <c r="M147" s="89">
        <f t="shared" si="188"/>
        <v>26.613</v>
      </c>
      <c r="N147" s="89">
        <f t="shared" si="188"/>
        <v>26.844999999999999</v>
      </c>
      <c r="O147" s="89">
        <f t="shared" si="188"/>
        <v>27.077000000000002</v>
      </c>
      <c r="P147" s="89">
        <f t="shared" si="188"/>
        <v>27.308999999999997</v>
      </c>
      <c r="Q147" s="89">
        <f t="shared" si="188"/>
        <v>27.541</v>
      </c>
      <c r="R147" s="89">
        <f t="shared" si="188"/>
        <v>27.773</v>
      </c>
      <c r="S147" s="89">
        <f t="shared" si="188"/>
        <v>28.005000000000003</v>
      </c>
      <c r="T147" s="89">
        <f t="shared" si="188"/>
        <v>28.237000000000002</v>
      </c>
      <c r="U147" s="89">
        <f t="shared" si="188"/>
        <v>28.469000000000001</v>
      </c>
      <c r="V147" s="89">
        <f t="shared" si="188"/>
        <v>28.701000000000001</v>
      </c>
      <c r="W147" s="89">
        <f t="shared" si="188"/>
        <v>28.933</v>
      </c>
      <c r="X147" s="89">
        <f t="shared" si="188"/>
        <v>29.53</v>
      </c>
      <c r="Y147" s="89">
        <f t="shared" si="188"/>
        <v>29.791000000000004</v>
      </c>
      <c r="Z147" s="89">
        <f t="shared" si="188"/>
        <v>30.052</v>
      </c>
      <c r="AA147" s="89">
        <f t="shared" si="188"/>
        <v>30.313000000000002</v>
      </c>
      <c r="AB147" s="89">
        <f t="shared" si="188"/>
        <v>30.574000000000002</v>
      </c>
      <c r="AC147" s="89">
        <f t="shared" si="188"/>
        <v>30.835000000000001</v>
      </c>
      <c r="AD147" s="89">
        <f t="shared" si="188"/>
        <v>31.096000000000004</v>
      </c>
      <c r="AE147" s="89">
        <f t="shared" si="188"/>
        <v>31.356999999999999</v>
      </c>
      <c r="AF147" s="89">
        <f t="shared" si="188"/>
        <v>31.618000000000002</v>
      </c>
      <c r="AG147" s="89">
        <f t="shared" si="188"/>
        <v>31.879000000000001</v>
      </c>
      <c r="AH147" s="89">
        <f t="shared" si="188"/>
        <v>32.14</v>
      </c>
      <c r="AI147" s="89">
        <f t="shared" si="188"/>
        <v>32.766000000000005</v>
      </c>
      <c r="AJ147" s="89">
        <f t="shared" si="188"/>
        <v>33.055999999999997</v>
      </c>
      <c r="AK147" s="89">
        <f t="shared" si="188"/>
        <v>33.345999999999997</v>
      </c>
      <c r="AL147" s="89">
        <f t="shared" si="188"/>
        <v>33.635999999999996</v>
      </c>
      <c r="AM147" s="89">
        <f t="shared" si="188"/>
        <v>33.926000000000002</v>
      </c>
      <c r="AN147" s="89"/>
      <c r="AO147" s="83">
        <f t="shared" ref="AO147:AO148" si="189">SUM(D147:O147)</f>
        <v>307.86900000000003</v>
      </c>
      <c r="AP147" s="83">
        <f t="shared" ref="AP147:AP148" si="190">SUM(P147:AA147)</f>
        <v>344.654</v>
      </c>
      <c r="AQ147" s="83">
        <f t="shared" ref="AQ147:AQ148" si="191">SUM(AB147:AM147)</f>
        <v>386.22899999999998</v>
      </c>
    </row>
    <row r="148" spans="1:43" outlineLevel="1">
      <c r="A148" s="184" t="s">
        <v>252</v>
      </c>
      <c r="B148" s="122" t="s">
        <v>254</v>
      </c>
      <c r="C148" s="89"/>
      <c r="D148" s="89">
        <f>(D136+C139*D142)*D145/1000</f>
        <v>12.978</v>
      </c>
      <c r="E148" s="89">
        <f t="shared" ref="E148:AM148" si="192">(E136+D139*E142)*E145/1000</f>
        <v>13.076000000000001</v>
      </c>
      <c r="F148" s="89">
        <f t="shared" si="192"/>
        <v>13.173999999999999</v>
      </c>
      <c r="G148" s="89">
        <f t="shared" si="192"/>
        <v>13.272</v>
      </c>
      <c r="H148" s="89">
        <f t="shared" si="192"/>
        <v>13.370000000000001</v>
      </c>
      <c r="I148" s="89">
        <f t="shared" si="192"/>
        <v>13.468000000000002</v>
      </c>
      <c r="J148" s="89">
        <f t="shared" si="192"/>
        <v>13.566000000000003</v>
      </c>
      <c r="K148" s="89">
        <f t="shared" si="192"/>
        <v>14.013999999999999</v>
      </c>
      <c r="L148" s="89">
        <f t="shared" si="192"/>
        <v>14.125999999999999</v>
      </c>
      <c r="M148" s="89">
        <f t="shared" si="192"/>
        <v>14.238</v>
      </c>
      <c r="N148" s="89">
        <f t="shared" si="192"/>
        <v>14.35</v>
      </c>
      <c r="O148" s="89">
        <f t="shared" si="192"/>
        <v>14.462</v>
      </c>
      <c r="P148" s="89">
        <f t="shared" si="192"/>
        <v>14.574</v>
      </c>
      <c r="Q148" s="89">
        <f t="shared" si="192"/>
        <v>14.686</v>
      </c>
      <c r="R148" s="89">
        <f t="shared" si="192"/>
        <v>14.798</v>
      </c>
      <c r="S148" s="89">
        <f t="shared" si="192"/>
        <v>14.91</v>
      </c>
      <c r="T148" s="89">
        <f t="shared" si="192"/>
        <v>15.022</v>
      </c>
      <c r="U148" s="89">
        <f t="shared" si="192"/>
        <v>15.134</v>
      </c>
      <c r="V148" s="89">
        <f t="shared" si="192"/>
        <v>15.246</v>
      </c>
      <c r="W148" s="89">
        <f t="shared" si="192"/>
        <v>15.358000000000001</v>
      </c>
      <c r="X148" s="89">
        <f t="shared" si="192"/>
        <v>15.820000000000002</v>
      </c>
      <c r="Y148" s="89">
        <f t="shared" si="192"/>
        <v>15.946</v>
      </c>
      <c r="Z148" s="89">
        <f t="shared" si="192"/>
        <v>16.071999999999999</v>
      </c>
      <c r="AA148" s="89">
        <f t="shared" si="192"/>
        <v>16.198</v>
      </c>
      <c r="AB148" s="89">
        <f t="shared" si="192"/>
        <v>16.324000000000002</v>
      </c>
      <c r="AC148" s="89">
        <f t="shared" si="192"/>
        <v>16.45</v>
      </c>
      <c r="AD148" s="89">
        <f t="shared" si="192"/>
        <v>16.576000000000001</v>
      </c>
      <c r="AE148" s="89">
        <f t="shared" si="192"/>
        <v>16.702000000000002</v>
      </c>
      <c r="AF148" s="89">
        <f t="shared" si="192"/>
        <v>16.827999999999999</v>
      </c>
      <c r="AG148" s="89">
        <f t="shared" si="192"/>
        <v>16.954000000000001</v>
      </c>
      <c r="AH148" s="89">
        <f t="shared" si="192"/>
        <v>17.079999999999998</v>
      </c>
      <c r="AI148" s="89">
        <f t="shared" si="192"/>
        <v>17.556000000000001</v>
      </c>
      <c r="AJ148" s="89">
        <f t="shared" si="192"/>
        <v>17.696000000000002</v>
      </c>
      <c r="AK148" s="89">
        <f t="shared" si="192"/>
        <v>17.835999999999999</v>
      </c>
      <c r="AL148" s="89">
        <f t="shared" si="192"/>
        <v>17.975999999999999</v>
      </c>
      <c r="AM148" s="89">
        <f t="shared" si="192"/>
        <v>18.116</v>
      </c>
      <c r="AN148" s="89"/>
      <c r="AO148" s="83">
        <f t="shared" si="189"/>
        <v>164.09399999999999</v>
      </c>
      <c r="AP148" s="83">
        <f t="shared" si="190"/>
        <v>183.76400000000001</v>
      </c>
      <c r="AQ148" s="83">
        <f t="shared" si="191"/>
        <v>206.09399999999999</v>
      </c>
    </row>
    <row r="149" spans="1:43" outlineLevel="1">
      <c r="A149" s="184" t="s">
        <v>253</v>
      </c>
      <c r="B149" s="122" t="s">
        <v>254</v>
      </c>
      <c r="C149" s="89"/>
      <c r="D149" s="89">
        <f>D139*D144*D146/1000</f>
        <v>11.385</v>
      </c>
      <c r="E149" s="89">
        <f t="shared" ref="E149:AM149" si="193">E139*E144*E146/1000</f>
        <v>11.490000000000002</v>
      </c>
      <c r="F149" s="89">
        <f t="shared" si="193"/>
        <v>11.595000000000002</v>
      </c>
      <c r="G149" s="89">
        <f t="shared" si="193"/>
        <v>11.7</v>
      </c>
      <c r="H149" s="89">
        <f t="shared" si="193"/>
        <v>11.805</v>
      </c>
      <c r="I149" s="89">
        <f t="shared" si="193"/>
        <v>11.91</v>
      </c>
      <c r="J149" s="89">
        <f t="shared" si="193"/>
        <v>12.015000000000002</v>
      </c>
      <c r="K149" s="89">
        <f t="shared" si="193"/>
        <v>12.135</v>
      </c>
      <c r="L149" s="89">
        <f t="shared" si="193"/>
        <v>12.255000000000001</v>
      </c>
      <c r="M149" s="89">
        <f t="shared" si="193"/>
        <v>12.375</v>
      </c>
      <c r="N149" s="89">
        <f t="shared" si="193"/>
        <v>12.495000000000001</v>
      </c>
      <c r="O149" s="89">
        <f t="shared" si="193"/>
        <v>12.615000000000002</v>
      </c>
      <c r="P149" s="89">
        <f t="shared" si="193"/>
        <v>12.734999999999999</v>
      </c>
      <c r="Q149" s="89">
        <f t="shared" si="193"/>
        <v>12.855</v>
      </c>
      <c r="R149" s="89">
        <f t="shared" si="193"/>
        <v>12.975</v>
      </c>
      <c r="S149" s="89">
        <f t="shared" si="193"/>
        <v>13.095000000000002</v>
      </c>
      <c r="T149" s="89">
        <f t="shared" si="193"/>
        <v>13.215000000000002</v>
      </c>
      <c r="U149" s="89">
        <f t="shared" si="193"/>
        <v>13.335000000000001</v>
      </c>
      <c r="V149" s="89">
        <f t="shared" si="193"/>
        <v>13.455</v>
      </c>
      <c r="W149" s="89">
        <f t="shared" si="193"/>
        <v>13.574999999999999</v>
      </c>
      <c r="X149" s="89">
        <f t="shared" si="193"/>
        <v>13.71</v>
      </c>
      <c r="Y149" s="89">
        <f t="shared" si="193"/>
        <v>13.845000000000002</v>
      </c>
      <c r="Z149" s="89">
        <f t="shared" si="193"/>
        <v>13.98</v>
      </c>
      <c r="AA149" s="89">
        <f t="shared" si="193"/>
        <v>14.115000000000002</v>
      </c>
      <c r="AB149" s="89">
        <f t="shared" si="193"/>
        <v>14.25</v>
      </c>
      <c r="AC149" s="89">
        <f t="shared" si="193"/>
        <v>14.385</v>
      </c>
      <c r="AD149" s="89">
        <f t="shared" si="193"/>
        <v>14.520000000000001</v>
      </c>
      <c r="AE149" s="89">
        <f t="shared" si="193"/>
        <v>14.654999999999999</v>
      </c>
      <c r="AF149" s="89">
        <f t="shared" si="193"/>
        <v>14.790000000000003</v>
      </c>
      <c r="AG149" s="89">
        <f t="shared" si="193"/>
        <v>14.925000000000001</v>
      </c>
      <c r="AH149" s="89">
        <f t="shared" si="193"/>
        <v>15.06</v>
      </c>
      <c r="AI149" s="89">
        <f t="shared" si="193"/>
        <v>15.21</v>
      </c>
      <c r="AJ149" s="89">
        <f t="shared" si="193"/>
        <v>15.36</v>
      </c>
      <c r="AK149" s="89">
        <f t="shared" si="193"/>
        <v>15.51</v>
      </c>
      <c r="AL149" s="89">
        <f t="shared" si="193"/>
        <v>15.66</v>
      </c>
      <c r="AM149" s="89">
        <f t="shared" si="193"/>
        <v>15.81</v>
      </c>
      <c r="AN149" s="89"/>
      <c r="AO149" s="83">
        <f t="shared" ref="AO149:AO150" si="194">SUM(D149:O149)</f>
        <v>143.77500000000001</v>
      </c>
      <c r="AP149" s="83">
        <f t="shared" ref="AP149:AP150" si="195">SUM(P149:AA149)</f>
        <v>160.89000000000001</v>
      </c>
      <c r="AQ149" s="83">
        <f t="shared" ref="AQ149:AQ150" si="196">SUM(AB149:AM149)</f>
        <v>180.13500000000002</v>
      </c>
    </row>
    <row r="150" spans="1:43" outlineLevel="1">
      <c r="A150" s="147" t="s">
        <v>260</v>
      </c>
      <c r="B150" s="122" t="s">
        <v>254</v>
      </c>
      <c r="C150" s="89"/>
      <c r="D150" s="89">
        <f>-'OPEX+CAPEX'!I399</f>
        <v>-7.8882047619047615</v>
      </c>
      <c r="E150" s="89">
        <f>-'OPEX+CAPEX'!J399</f>
        <v>-7.9391325396825394</v>
      </c>
      <c r="F150" s="89">
        <f>-'OPEX+CAPEX'!K399</f>
        <v>-7.9780603174603177</v>
      </c>
      <c r="G150" s="89">
        <f>-'OPEX+CAPEX'!L399</f>
        <v>-8.0169880952380943</v>
      </c>
      <c r="H150" s="89">
        <f>-'OPEX+CAPEX'!M399</f>
        <v>-8.0559158730158718</v>
      </c>
      <c r="I150" s="89">
        <f>-'OPEX+CAPEX'!N399</f>
        <v>-8.094843650793651</v>
      </c>
      <c r="J150" s="89">
        <f>-'OPEX+CAPEX'!O399</f>
        <v>-8.1337714285714284</v>
      </c>
      <c r="K150" s="89">
        <f>-'OPEX+CAPEX'!P399</f>
        <v>-8.3202246031746032</v>
      </c>
      <c r="L150" s="89">
        <f>-'OPEX+CAPEX'!Q399</f>
        <v>-8.3647134920634922</v>
      </c>
      <c r="M150" s="89">
        <f>-'OPEX+CAPEX'!R399</f>
        <v>-8.4092023809523795</v>
      </c>
      <c r="N150" s="89">
        <f>-'OPEX+CAPEX'!S399</f>
        <v>-8.4536912698412685</v>
      </c>
      <c r="O150" s="89">
        <f>-'OPEX+CAPEX'!T399</f>
        <v>-8.4981801587301575</v>
      </c>
      <c r="P150" s="89">
        <f>-'OPEX+CAPEX'!U399</f>
        <v>-8.5426690476190466</v>
      </c>
      <c r="Q150" s="89">
        <f>-'OPEX+CAPEX'!V399</f>
        <v>-8.5871579365079356</v>
      </c>
      <c r="R150" s="89">
        <f>-'OPEX+CAPEX'!W399</f>
        <v>-8.6316468253968246</v>
      </c>
      <c r="S150" s="89">
        <f>-'OPEX+CAPEX'!X399</f>
        <v>-8.6761357142857136</v>
      </c>
      <c r="T150" s="89">
        <f>-'OPEX+CAPEX'!Y399</f>
        <v>-8.7206246031746026</v>
      </c>
      <c r="U150" s="89">
        <f>-'OPEX+CAPEX'!Z399</f>
        <v>-8.7651134920634917</v>
      </c>
      <c r="V150" s="89">
        <f>-'OPEX+CAPEX'!AA399</f>
        <v>-8.8096023809523807</v>
      </c>
      <c r="W150" s="89">
        <f>-'OPEX+CAPEX'!AB399</f>
        <v>-8.8540912698412697</v>
      </c>
      <c r="X150" s="89">
        <f>-'OPEX+CAPEX'!AC399</f>
        <v>-9.0461055555555543</v>
      </c>
      <c r="Y150" s="89">
        <f>-'OPEX+CAPEX'!AD399</f>
        <v>-9.0961555555555549</v>
      </c>
      <c r="Z150" s="89">
        <f>-'OPEX+CAPEX'!AE399</f>
        <v>-9.1462055555555555</v>
      </c>
      <c r="AA150" s="89">
        <f>-'OPEX+CAPEX'!AF399</f>
        <v>-9.1962555555555561</v>
      </c>
      <c r="AB150" s="89">
        <f>-'OPEX+CAPEX'!AG399</f>
        <v>-9.2463055555555549</v>
      </c>
      <c r="AC150" s="89">
        <f>-'OPEX+CAPEX'!AH399</f>
        <v>-9.2963555555555537</v>
      </c>
      <c r="AD150" s="89">
        <f>-'OPEX+CAPEX'!AI399</f>
        <v>-9.3464055555555543</v>
      </c>
      <c r="AE150" s="89">
        <f>-'OPEX+CAPEX'!AJ399</f>
        <v>-9.3964555555555567</v>
      </c>
      <c r="AF150" s="89">
        <f>-'OPEX+CAPEX'!AK399</f>
        <v>-9.4465055555555555</v>
      </c>
      <c r="AG150" s="89">
        <f>-'OPEX+CAPEX'!AL399</f>
        <v>-9.4965555555555543</v>
      </c>
      <c r="AH150" s="89">
        <f>-'OPEX+CAPEX'!AM399</f>
        <v>-9.5466055555555549</v>
      </c>
      <c r="AI150" s="89">
        <f>-'OPEX+CAPEX'!AN399</f>
        <v>-9.7441809523809511</v>
      </c>
      <c r="AJ150" s="89">
        <f>-'OPEX+CAPEX'!AO399</f>
        <v>-9.7997920634920632</v>
      </c>
      <c r="AK150" s="89">
        <f>-'OPEX+CAPEX'!AP399</f>
        <v>-9.8554031746031736</v>
      </c>
      <c r="AL150" s="89">
        <f>-'OPEX+CAPEX'!AQ399</f>
        <v>-9.9110142857142858</v>
      </c>
      <c r="AM150" s="89">
        <f>-'OPEX+CAPEX'!AR399</f>
        <v>-9.9666253968253944</v>
      </c>
      <c r="AN150" s="89"/>
      <c r="AO150" s="83">
        <f t="shared" si="194"/>
        <v>-98.152928571428561</v>
      </c>
      <c r="AP150" s="83">
        <f t="shared" si="195"/>
        <v>-106.0717634920635</v>
      </c>
      <c r="AQ150" s="83">
        <f t="shared" si="196"/>
        <v>-115.05220476190473</v>
      </c>
    </row>
    <row r="151" spans="1:43" outlineLevel="1">
      <c r="A151" s="147" t="s">
        <v>178</v>
      </c>
      <c r="B151" s="122" t="s">
        <v>254</v>
      </c>
      <c r="C151" s="89"/>
      <c r="D151" s="89">
        <f t="shared" ref="D151:AM151" si="197">D148+D149+D150</f>
        <v>16.47479523809524</v>
      </c>
      <c r="E151" s="89">
        <f t="shared" si="197"/>
        <v>16.626867460317463</v>
      </c>
      <c r="F151" s="89">
        <f t="shared" si="197"/>
        <v>16.790939682539683</v>
      </c>
      <c r="G151" s="89">
        <f t="shared" si="197"/>
        <v>16.955011904761907</v>
      </c>
      <c r="H151" s="89">
        <f t="shared" si="197"/>
        <v>17.119084126984127</v>
      </c>
      <c r="I151" s="89">
        <f t="shared" si="197"/>
        <v>17.283156349206351</v>
      </c>
      <c r="J151" s="89">
        <f t="shared" si="197"/>
        <v>17.447228571428575</v>
      </c>
      <c r="K151" s="89">
        <f t="shared" si="197"/>
        <v>17.828775396825399</v>
      </c>
      <c r="L151" s="89">
        <f t="shared" si="197"/>
        <v>18.016286507936506</v>
      </c>
      <c r="M151" s="89">
        <f t="shared" si="197"/>
        <v>18.20379761904762</v>
      </c>
      <c r="N151" s="89">
        <f t="shared" si="197"/>
        <v>18.39130873015873</v>
      </c>
      <c r="O151" s="89">
        <f t="shared" si="197"/>
        <v>18.578819841269844</v>
      </c>
      <c r="P151" s="89">
        <f t="shared" si="197"/>
        <v>18.766330952380951</v>
      </c>
      <c r="Q151" s="89">
        <f t="shared" si="197"/>
        <v>18.953842063492065</v>
      </c>
      <c r="R151" s="89">
        <f t="shared" si="197"/>
        <v>19.141353174603175</v>
      </c>
      <c r="S151" s="89">
        <f t="shared" si="197"/>
        <v>19.328864285714289</v>
      </c>
      <c r="T151" s="89">
        <f t="shared" si="197"/>
        <v>19.516375396825399</v>
      </c>
      <c r="U151" s="89">
        <f t="shared" si="197"/>
        <v>19.70388650793651</v>
      </c>
      <c r="V151" s="89">
        <f t="shared" si="197"/>
        <v>19.89139761904762</v>
      </c>
      <c r="W151" s="89">
        <f t="shared" si="197"/>
        <v>20.07890873015873</v>
      </c>
      <c r="X151" s="89">
        <f t="shared" si="197"/>
        <v>20.483894444444445</v>
      </c>
      <c r="Y151" s="89">
        <f t="shared" si="197"/>
        <v>20.694844444444449</v>
      </c>
      <c r="Z151" s="89">
        <f t="shared" si="197"/>
        <v>20.905794444444446</v>
      </c>
      <c r="AA151" s="89">
        <f t="shared" si="197"/>
        <v>21.116744444444446</v>
      </c>
      <c r="AB151" s="89">
        <f t="shared" si="197"/>
        <v>21.327694444444447</v>
      </c>
      <c r="AC151" s="89">
        <f t="shared" si="197"/>
        <v>21.538644444444447</v>
      </c>
      <c r="AD151" s="89">
        <f t="shared" si="197"/>
        <v>21.749594444444448</v>
      </c>
      <c r="AE151" s="89">
        <f t="shared" si="197"/>
        <v>21.960544444444444</v>
      </c>
      <c r="AF151" s="89">
        <f t="shared" si="197"/>
        <v>22.171494444444448</v>
      </c>
      <c r="AG151" s="89">
        <f t="shared" si="197"/>
        <v>22.382444444444445</v>
      </c>
      <c r="AH151" s="89">
        <f t="shared" si="197"/>
        <v>22.593394444444446</v>
      </c>
      <c r="AI151" s="89">
        <f t="shared" si="197"/>
        <v>23.021819047619054</v>
      </c>
      <c r="AJ151" s="89">
        <f t="shared" si="197"/>
        <v>23.256207936507934</v>
      </c>
      <c r="AK151" s="89">
        <f t="shared" si="197"/>
        <v>23.490596825396821</v>
      </c>
      <c r="AL151" s="89">
        <f t="shared" si="197"/>
        <v>23.724985714285708</v>
      </c>
      <c r="AM151" s="89">
        <f t="shared" si="197"/>
        <v>23.959374603174609</v>
      </c>
      <c r="AN151" s="89"/>
      <c r="AO151" s="83">
        <f t="shared" ref="AO151" si="198">SUM(D151:O151)</f>
        <v>209.71607142857141</v>
      </c>
      <c r="AP151" s="83">
        <f t="shared" ref="AP151" si="199">SUM(P151:AA151)</f>
        <v>238.5822365079365</v>
      </c>
      <c r="AQ151" s="83">
        <f t="shared" ref="AQ151" si="200">SUM(AB151:AM151)</f>
        <v>271.17679523809522</v>
      </c>
    </row>
    <row r="152" spans="1:43" outlineLevel="1">
      <c r="A152" s="147"/>
      <c r="B152" s="122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G152" s="89"/>
      <c r="AH152" s="89"/>
      <c r="AI152" s="89"/>
      <c r="AJ152" s="89"/>
      <c r="AK152" s="89"/>
      <c r="AL152" s="89"/>
      <c r="AM152" s="89"/>
      <c r="AN152" s="89"/>
      <c r="AO152" s="83"/>
      <c r="AP152" s="83"/>
      <c r="AQ152" s="83"/>
    </row>
    <row r="153" spans="1:43" s="59" customFormat="1" outlineLevel="1">
      <c r="A153" s="93" t="s">
        <v>384</v>
      </c>
      <c r="B153" s="82"/>
      <c r="C153" s="81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</row>
    <row r="154" spans="1:43" outlineLevel="1">
      <c r="A154" s="278" t="s">
        <v>292</v>
      </c>
      <c r="B154" s="122" t="s">
        <v>254</v>
      </c>
      <c r="C154" s="155"/>
      <c r="D154" s="144">
        <v>2.1276595744680851</v>
      </c>
      <c r="E154" s="144">
        <v>2.1276595744680851</v>
      </c>
      <c r="F154" s="144">
        <v>2.1276595744680851</v>
      </c>
      <c r="G154" s="144">
        <v>2.1276595744680851</v>
      </c>
      <c r="H154" s="144">
        <v>2.1276595744680851</v>
      </c>
      <c r="I154" s="144">
        <v>2.1276595744680851</v>
      </c>
      <c r="J154" s="144">
        <v>2.1276595744680851</v>
      </c>
      <c r="K154" s="144">
        <v>2.1276595744680851</v>
      </c>
      <c r="L154" s="144">
        <v>2.1276595744680851</v>
      </c>
      <c r="M154" s="144">
        <v>2.1276595744680851</v>
      </c>
      <c r="N154" s="144">
        <v>2.1276595744680851</v>
      </c>
      <c r="O154" s="144">
        <v>2.1276595744680851</v>
      </c>
      <c r="P154" s="144">
        <v>2.1276595744680851</v>
      </c>
      <c r="Q154" s="144">
        <v>2.1276595744680851</v>
      </c>
      <c r="R154" s="144">
        <v>2.1276595744680851</v>
      </c>
      <c r="S154" s="144">
        <v>2.1276595744680851</v>
      </c>
      <c r="T154" s="144">
        <v>2.1276595744680851</v>
      </c>
      <c r="U154" s="144">
        <v>2.1276595744680851</v>
      </c>
      <c r="V154" s="144">
        <v>2.1276595744680851</v>
      </c>
      <c r="W154" s="144">
        <v>2.1276595744680851</v>
      </c>
      <c r="X154" s="144">
        <v>2.1276595744680851</v>
      </c>
      <c r="Y154" s="144">
        <v>2.1276595744680851</v>
      </c>
      <c r="Z154" s="144">
        <v>2.1276595744680851</v>
      </c>
      <c r="AA154" s="144">
        <v>2.1276595744680851</v>
      </c>
      <c r="AB154" s="144">
        <v>2.1276595744680851</v>
      </c>
      <c r="AC154" s="144">
        <v>2.1276595744680851</v>
      </c>
      <c r="AD154" s="144">
        <v>2.1276595744680851</v>
      </c>
      <c r="AE154" s="144">
        <v>2.1276595744680851</v>
      </c>
      <c r="AF154" s="144">
        <v>2.1276595744680851</v>
      </c>
      <c r="AG154" s="144">
        <v>2.1276595744680851</v>
      </c>
      <c r="AH154" s="144">
        <v>2.1276595744680851</v>
      </c>
      <c r="AI154" s="144">
        <v>2.1276595744680851</v>
      </c>
      <c r="AJ154" s="144">
        <v>2.1276595744680851</v>
      </c>
      <c r="AK154" s="144">
        <v>2.1276595744680851</v>
      </c>
      <c r="AL154" s="144">
        <v>2.1276595744680851</v>
      </c>
      <c r="AM154" s="144">
        <v>2.1276595744680851</v>
      </c>
      <c r="AN154" s="89"/>
      <c r="AO154" s="89">
        <f>РБ.2!AO461</f>
        <v>0</v>
      </c>
      <c r="AP154" s="89">
        <f>РБ.2!AP461</f>
        <v>0</v>
      </c>
      <c r="AQ154" s="89">
        <f>РБ.2!AQ461</f>
        <v>0</v>
      </c>
    </row>
    <row r="155" spans="1:43" outlineLevel="1">
      <c r="A155" s="147" t="s">
        <v>287</v>
      </c>
      <c r="B155" s="122" t="s">
        <v>254</v>
      </c>
      <c r="C155" s="89"/>
      <c r="D155" s="89">
        <f>(C139+D139)/2*D154</f>
        <v>1607.4468085106382</v>
      </c>
      <c r="E155" s="89">
        <f t="shared" ref="E155:AM155" si="201">(D139+E139)/2*E154</f>
        <v>1622.3404255319149</v>
      </c>
      <c r="F155" s="89">
        <f t="shared" si="201"/>
        <v>1637.2340425531916</v>
      </c>
      <c r="G155" s="89">
        <f t="shared" si="201"/>
        <v>1652.127659574468</v>
      </c>
      <c r="H155" s="89">
        <f t="shared" si="201"/>
        <v>1667.0212765957447</v>
      </c>
      <c r="I155" s="89">
        <f t="shared" si="201"/>
        <v>1681.9148936170213</v>
      </c>
      <c r="J155" s="89">
        <f t="shared" si="201"/>
        <v>1696.8085106382978</v>
      </c>
      <c r="K155" s="89">
        <f t="shared" si="201"/>
        <v>1712.7659574468084</v>
      </c>
      <c r="L155" s="89">
        <f t="shared" si="201"/>
        <v>1729.7872340425531</v>
      </c>
      <c r="M155" s="89">
        <f t="shared" si="201"/>
        <v>1746.8085106382978</v>
      </c>
      <c r="N155" s="89">
        <f t="shared" si="201"/>
        <v>1763.8297872340424</v>
      </c>
      <c r="O155" s="89">
        <f t="shared" si="201"/>
        <v>1780.8510638297871</v>
      </c>
      <c r="P155" s="89">
        <f t="shared" si="201"/>
        <v>1797.8723404255318</v>
      </c>
      <c r="Q155" s="89">
        <f t="shared" si="201"/>
        <v>1814.8936170212767</v>
      </c>
      <c r="R155" s="89">
        <f t="shared" si="201"/>
        <v>1831.9148936170213</v>
      </c>
      <c r="S155" s="89">
        <f t="shared" si="201"/>
        <v>1848.936170212766</v>
      </c>
      <c r="T155" s="89">
        <f t="shared" si="201"/>
        <v>1865.9574468085107</v>
      </c>
      <c r="U155" s="89">
        <f t="shared" si="201"/>
        <v>1882.9787234042553</v>
      </c>
      <c r="V155" s="89">
        <f t="shared" si="201"/>
        <v>1900</v>
      </c>
      <c r="W155" s="89">
        <f t="shared" si="201"/>
        <v>1917.0212765957447</v>
      </c>
      <c r="X155" s="89">
        <f t="shared" si="201"/>
        <v>1935.1063829787233</v>
      </c>
      <c r="Y155" s="89">
        <f t="shared" si="201"/>
        <v>1954.2553191489362</v>
      </c>
      <c r="Z155" s="89">
        <f t="shared" si="201"/>
        <v>1973.4042553191489</v>
      </c>
      <c r="AA155" s="89">
        <f t="shared" si="201"/>
        <v>1992.5531914893618</v>
      </c>
      <c r="AB155" s="89">
        <f t="shared" si="201"/>
        <v>2011.7021276595744</v>
      </c>
      <c r="AC155" s="89">
        <f t="shared" si="201"/>
        <v>2030.8510638297871</v>
      </c>
      <c r="AD155" s="89">
        <f t="shared" si="201"/>
        <v>2050</v>
      </c>
      <c r="AE155" s="89">
        <f t="shared" si="201"/>
        <v>2069.1489361702129</v>
      </c>
      <c r="AF155" s="89">
        <f t="shared" si="201"/>
        <v>2088.2978723404253</v>
      </c>
      <c r="AG155" s="89">
        <f t="shared" si="201"/>
        <v>2107.4468085106382</v>
      </c>
      <c r="AH155" s="89">
        <f t="shared" si="201"/>
        <v>2126.5957446808511</v>
      </c>
      <c r="AI155" s="89">
        <f t="shared" si="201"/>
        <v>2146.8085106382978</v>
      </c>
      <c r="AJ155" s="89">
        <f t="shared" si="201"/>
        <v>2168.0851063829787</v>
      </c>
      <c r="AK155" s="89">
        <f t="shared" si="201"/>
        <v>2189.3617021276596</v>
      </c>
      <c r="AL155" s="89">
        <f t="shared" si="201"/>
        <v>2210.6382978723404</v>
      </c>
      <c r="AM155" s="89">
        <f t="shared" si="201"/>
        <v>2231.9148936170213</v>
      </c>
      <c r="AN155" s="89"/>
      <c r="AO155" s="83">
        <f t="shared" ref="AO155" si="202">SUM(D155:O155)</f>
        <v>20298.936170212764</v>
      </c>
      <c r="AP155" s="83">
        <f t="shared" ref="AP155" si="203">SUM(P155:AA155)</f>
        <v>22714.893617021276</v>
      </c>
      <c r="AQ155" s="83">
        <f t="shared" ref="AQ155" si="204">SUM(AB155:AM155)</f>
        <v>25430.851063829788</v>
      </c>
    </row>
    <row r="156" spans="1:43" outlineLevel="1">
      <c r="A156" s="147" t="s">
        <v>344</v>
      </c>
      <c r="B156" s="122" t="s">
        <v>168</v>
      </c>
      <c r="C156" s="89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89"/>
      <c r="AO156" s="83"/>
      <c r="AP156" s="83"/>
      <c r="AQ156" s="83"/>
    </row>
    <row r="157" spans="1:43" outlineLevel="1">
      <c r="A157" s="147" t="s">
        <v>345</v>
      </c>
      <c r="B157" s="122" t="s">
        <v>254</v>
      </c>
      <c r="C157" s="89"/>
      <c r="D157" s="89">
        <f>-D155*D156</f>
        <v>0</v>
      </c>
      <c r="E157" s="89">
        <f t="shared" ref="E157:AM157" si="205">-E155*E156</f>
        <v>0</v>
      </c>
      <c r="F157" s="89">
        <f t="shared" si="205"/>
        <v>0</v>
      </c>
      <c r="G157" s="89">
        <f t="shared" si="205"/>
        <v>0</v>
      </c>
      <c r="H157" s="89">
        <f t="shared" si="205"/>
        <v>0</v>
      </c>
      <c r="I157" s="89">
        <f t="shared" si="205"/>
        <v>0</v>
      </c>
      <c r="J157" s="89">
        <f t="shared" si="205"/>
        <v>0</v>
      </c>
      <c r="K157" s="89">
        <f t="shared" si="205"/>
        <v>0</v>
      </c>
      <c r="L157" s="89">
        <f t="shared" si="205"/>
        <v>0</v>
      </c>
      <c r="M157" s="89">
        <f t="shared" si="205"/>
        <v>0</v>
      </c>
      <c r="N157" s="89">
        <f t="shared" si="205"/>
        <v>0</v>
      </c>
      <c r="O157" s="89">
        <f t="shared" si="205"/>
        <v>0</v>
      </c>
      <c r="P157" s="89">
        <f t="shared" si="205"/>
        <v>0</v>
      </c>
      <c r="Q157" s="89">
        <f t="shared" si="205"/>
        <v>0</v>
      </c>
      <c r="R157" s="89">
        <f t="shared" si="205"/>
        <v>0</v>
      </c>
      <c r="S157" s="89">
        <f t="shared" si="205"/>
        <v>0</v>
      </c>
      <c r="T157" s="89">
        <f t="shared" si="205"/>
        <v>0</v>
      </c>
      <c r="U157" s="89">
        <f t="shared" si="205"/>
        <v>0</v>
      </c>
      <c r="V157" s="89">
        <f t="shared" si="205"/>
        <v>0</v>
      </c>
      <c r="W157" s="89">
        <f t="shared" si="205"/>
        <v>0</v>
      </c>
      <c r="X157" s="89">
        <f t="shared" si="205"/>
        <v>0</v>
      </c>
      <c r="Y157" s="89">
        <f t="shared" si="205"/>
        <v>0</v>
      </c>
      <c r="Z157" s="89">
        <f t="shared" si="205"/>
        <v>0</v>
      </c>
      <c r="AA157" s="89">
        <f t="shared" si="205"/>
        <v>0</v>
      </c>
      <c r="AB157" s="89">
        <f t="shared" si="205"/>
        <v>0</v>
      </c>
      <c r="AC157" s="89">
        <f t="shared" si="205"/>
        <v>0</v>
      </c>
      <c r="AD157" s="89">
        <f t="shared" si="205"/>
        <v>0</v>
      </c>
      <c r="AE157" s="89">
        <f t="shared" si="205"/>
        <v>0</v>
      </c>
      <c r="AF157" s="89">
        <f t="shared" si="205"/>
        <v>0</v>
      </c>
      <c r="AG157" s="89">
        <f t="shared" si="205"/>
        <v>0</v>
      </c>
      <c r="AH157" s="89">
        <f t="shared" si="205"/>
        <v>0</v>
      </c>
      <c r="AI157" s="89">
        <f t="shared" si="205"/>
        <v>0</v>
      </c>
      <c r="AJ157" s="89">
        <f t="shared" si="205"/>
        <v>0</v>
      </c>
      <c r="AK157" s="89">
        <f t="shared" si="205"/>
        <v>0</v>
      </c>
      <c r="AL157" s="89">
        <f t="shared" si="205"/>
        <v>0</v>
      </c>
      <c r="AM157" s="89">
        <f t="shared" si="205"/>
        <v>0</v>
      </c>
      <c r="AN157" s="89"/>
      <c r="AO157" s="83"/>
      <c r="AP157" s="83"/>
      <c r="AQ157" s="83"/>
    </row>
    <row r="158" spans="1:43" outlineLevel="1">
      <c r="A158" s="147" t="s">
        <v>283</v>
      </c>
      <c r="B158" s="122" t="s">
        <v>168</v>
      </c>
      <c r="C158" s="134"/>
      <c r="D158" s="133">
        <v>0.83636363636363631</v>
      </c>
      <c r="E158" s="133">
        <v>0.83636363636363631</v>
      </c>
      <c r="F158" s="133">
        <v>0.83636363636363631</v>
      </c>
      <c r="G158" s="133">
        <v>0.83636363636363631</v>
      </c>
      <c r="H158" s="133">
        <v>0.83636363636363631</v>
      </c>
      <c r="I158" s="133">
        <v>0.83636363636363631</v>
      </c>
      <c r="J158" s="133">
        <v>0.83636363636363631</v>
      </c>
      <c r="K158" s="133">
        <v>0.83636363636363631</v>
      </c>
      <c r="L158" s="133">
        <v>0.83636363636363631</v>
      </c>
      <c r="M158" s="133">
        <v>0.83636363636363631</v>
      </c>
      <c r="N158" s="133">
        <v>0.83636363636363631</v>
      </c>
      <c r="O158" s="133">
        <v>0.83636363636363631</v>
      </c>
      <c r="P158" s="133">
        <v>0.83636363636363631</v>
      </c>
      <c r="Q158" s="133">
        <v>0.83636363636363631</v>
      </c>
      <c r="R158" s="133">
        <v>0.83636363636363631</v>
      </c>
      <c r="S158" s="133">
        <v>0.83636363636363631</v>
      </c>
      <c r="T158" s="133">
        <v>0.83636363636363631</v>
      </c>
      <c r="U158" s="133">
        <v>0.83636363636363631</v>
      </c>
      <c r="V158" s="133">
        <v>0.83636363636363631</v>
      </c>
      <c r="W158" s="133">
        <v>0.83636363636363631</v>
      </c>
      <c r="X158" s="133">
        <v>0.83636363636363631</v>
      </c>
      <c r="Y158" s="133">
        <v>0.83636363636363631</v>
      </c>
      <c r="Z158" s="133">
        <v>0.83636363636363631</v>
      </c>
      <c r="AA158" s="133">
        <v>0.83636363636363631</v>
      </c>
      <c r="AB158" s="133">
        <v>0.83636363636363631</v>
      </c>
      <c r="AC158" s="133">
        <v>0.83636363636363631</v>
      </c>
      <c r="AD158" s="133">
        <v>0.83636363636363631</v>
      </c>
      <c r="AE158" s="133">
        <v>0.83636363636363631</v>
      </c>
      <c r="AF158" s="133">
        <v>0.83636363636363631</v>
      </c>
      <c r="AG158" s="133">
        <v>0.83636363636363631</v>
      </c>
      <c r="AH158" s="133">
        <v>0.83636363636363631</v>
      </c>
      <c r="AI158" s="133">
        <v>0.83636363636363631</v>
      </c>
      <c r="AJ158" s="133">
        <v>0.83636363636363631</v>
      </c>
      <c r="AK158" s="133">
        <v>0.83636363636363631</v>
      </c>
      <c r="AL158" s="133">
        <v>0.83636363636363631</v>
      </c>
      <c r="AM158" s="133">
        <v>0.83636363636363631</v>
      </c>
      <c r="AN158" s="89"/>
      <c r="AO158" s="89"/>
      <c r="AP158" s="89"/>
      <c r="AQ158" s="89"/>
    </row>
    <row r="159" spans="1:43" outlineLevel="1">
      <c r="A159" s="147" t="s">
        <v>284</v>
      </c>
      <c r="B159" s="122" t="s">
        <v>168</v>
      </c>
      <c r="C159" s="89"/>
      <c r="D159" s="133">
        <v>3.0000000000000001E-3</v>
      </c>
      <c r="E159" s="133">
        <v>3.0000000000000001E-3</v>
      </c>
      <c r="F159" s="133">
        <v>3.0000000000000001E-3</v>
      </c>
      <c r="G159" s="133">
        <v>3.0000000000000001E-3</v>
      </c>
      <c r="H159" s="133">
        <v>3.0000000000000001E-3</v>
      </c>
      <c r="I159" s="133">
        <v>3.0000000000000001E-3</v>
      </c>
      <c r="J159" s="133">
        <v>3.0000000000000001E-3</v>
      </c>
      <c r="K159" s="133">
        <v>3.0000000000000001E-3</v>
      </c>
      <c r="L159" s="133">
        <v>3.0000000000000001E-3</v>
      </c>
      <c r="M159" s="133">
        <v>3.0000000000000001E-3</v>
      </c>
      <c r="N159" s="133">
        <v>3.0000000000000001E-3</v>
      </c>
      <c r="O159" s="133">
        <v>3.0000000000000001E-3</v>
      </c>
      <c r="P159" s="133">
        <v>3.0000000000000001E-3</v>
      </c>
      <c r="Q159" s="133">
        <v>3.0000000000000001E-3</v>
      </c>
      <c r="R159" s="133">
        <v>3.0000000000000001E-3</v>
      </c>
      <c r="S159" s="133">
        <v>3.0000000000000001E-3</v>
      </c>
      <c r="T159" s="133">
        <v>3.0000000000000001E-3</v>
      </c>
      <c r="U159" s="133">
        <v>3.0000000000000001E-3</v>
      </c>
      <c r="V159" s="133">
        <v>3.0000000000000001E-3</v>
      </c>
      <c r="W159" s="133">
        <v>3.0000000000000001E-3</v>
      </c>
      <c r="X159" s="133">
        <v>3.0000000000000001E-3</v>
      </c>
      <c r="Y159" s="133">
        <v>3.0000000000000001E-3</v>
      </c>
      <c r="Z159" s="133">
        <v>3.0000000000000001E-3</v>
      </c>
      <c r="AA159" s="133">
        <v>3.0000000000000001E-3</v>
      </c>
      <c r="AB159" s="133">
        <v>3.0000000000000001E-3</v>
      </c>
      <c r="AC159" s="133">
        <v>3.0000000000000001E-3</v>
      </c>
      <c r="AD159" s="133">
        <v>3.0000000000000001E-3</v>
      </c>
      <c r="AE159" s="133">
        <v>3.0000000000000001E-3</v>
      </c>
      <c r="AF159" s="133">
        <v>3.0000000000000001E-3</v>
      </c>
      <c r="AG159" s="133">
        <v>3.0000000000000001E-3</v>
      </c>
      <c r="AH159" s="133">
        <v>3.0000000000000001E-3</v>
      </c>
      <c r="AI159" s="133">
        <v>3.0000000000000001E-3</v>
      </c>
      <c r="AJ159" s="133">
        <v>3.0000000000000001E-3</v>
      </c>
      <c r="AK159" s="133">
        <v>3.0000000000000001E-3</v>
      </c>
      <c r="AL159" s="133">
        <v>3.0000000000000001E-3</v>
      </c>
      <c r="AM159" s="133">
        <v>3.0000000000000001E-3</v>
      </c>
      <c r="AN159" s="89"/>
      <c r="AO159" s="89"/>
      <c r="AP159" s="89"/>
      <c r="AQ159" s="89"/>
    </row>
    <row r="160" spans="1:43" outlineLevel="1">
      <c r="A160" s="147" t="s">
        <v>271</v>
      </c>
      <c r="B160" s="122" t="s">
        <v>254</v>
      </c>
      <c r="C160" s="89"/>
      <c r="D160" s="89">
        <f>D155*D158*D159</f>
        <v>4.033230174081238</v>
      </c>
      <c r="E160" s="89">
        <f t="shared" ref="E160:AM160" si="206">E155*E158*E159</f>
        <v>4.0705996131528046</v>
      </c>
      <c r="F160" s="89">
        <f t="shared" si="206"/>
        <v>4.1079690522243713</v>
      </c>
      <c r="G160" s="89">
        <f t="shared" si="206"/>
        <v>4.1453384912959379</v>
      </c>
      <c r="H160" s="89">
        <f t="shared" si="206"/>
        <v>4.1827079303675045</v>
      </c>
      <c r="I160" s="89">
        <f t="shared" si="206"/>
        <v>4.2200773694390712</v>
      </c>
      <c r="J160" s="89">
        <f t="shared" si="206"/>
        <v>4.2574468085106378</v>
      </c>
      <c r="K160" s="89">
        <f t="shared" si="206"/>
        <v>4.297485493230174</v>
      </c>
      <c r="L160" s="89">
        <f t="shared" si="206"/>
        <v>4.3401934235976789</v>
      </c>
      <c r="M160" s="89">
        <f t="shared" si="206"/>
        <v>4.3829013539651838</v>
      </c>
      <c r="N160" s="89">
        <f t="shared" si="206"/>
        <v>4.4256092843326877</v>
      </c>
      <c r="O160" s="89">
        <f t="shared" si="206"/>
        <v>4.4683172147001926</v>
      </c>
      <c r="P160" s="89">
        <f t="shared" si="206"/>
        <v>4.5110251450676975</v>
      </c>
      <c r="Q160" s="89">
        <f t="shared" si="206"/>
        <v>4.5537330754352032</v>
      </c>
      <c r="R160" s="89">
        <f t="shared" si="206"/>
        <v>4.5964410058027081</v>
      </c>
      <c r="S160" s="89">
        <f t="shared" si="206"/>
        <v>4.639148936170213</v>
      </c>
      <c r="T160" s="89">
        <f t="shared" si="206"/>
        <v>4.6818568665377178</v>
      </c>
      <c r="U160" s="89">
        <f t="shared" si="206"/>
        <v>4.7245647969052227</v>
      </c>
      <c r="V160" s="89">
        <f t="shared" si="206"/>
        <v>4.7672727272727276</v>
      </c>
      <c r="W160" s="89">
        <f t="shared" si="206"/>
        <v>4.8099806576402315</v>
      </c>
      <c r="X160" s="89">
        <f t="shared" si="206"/>
        <v>4.8553578336557059</v>
      </c>
      <c r="Y160" s="89">
        <f t="shared" si="206"/>
        <v>4.903404255319149</v>
      </c>
      <c r="Z160" s="89">
        <f t="shared" si="206"/>
        <v>4.9514506769825921</v>
      </c>
      <c r="AA160" s="89">
        <f t="shared" si="206"/>
        <v>4.9994970986460343</v>
      </c>
      <c r="AB160" s="89">
        <f t="shared" si="206"/>
        <v>5.0475435203094774</v>
      </c>
      <c r="AC160" s="89">
        <f t="shared" si="206"/>
        <v>5.0955899419729196</v>
      </c>
      <c r="AD160" s="89">
        <f t="shared" si="206"/>
        <v>5.1436363636363636</v>
      </c>
      <c r="AE160" s="89">
        <f t="shared" si="206"/>
        <v>5.1916827852998066</v>
      </c>
      <c r="AF160" s="89">
        <f t="shared" si="206"/>
        <v>5.2397292069632488</v>
      </c>
      <c r="AG160" s="89">
        <f t="shared" si="206"/>
        <v>5.2877756286266919</v>
      </c>
      <c r="AH160" s="89">
        <f t="shared" si="206"/>
        <v>5.3358220502901359</v>
      </c>
      <c r="AI160" s="89">
        <f t="shared" si="206"/>
        <v>5.3865377176015468</v>
      </c>
      <c r="AJ160" s="89">
        <f t="shared" si="206"/>
        <v>5.4399226305609281</v>
      </c>
      <c r="AK160" s="89">
        <f t="shared" si="206"/>
        <v>5.4933075435203094</v>
      </c>
      <c r="AL160" s="89">
        <f t="shared" si="206"/>
        <v>5.5466924564796907</v>
      </c>
      <c r="AM160" s="89">
        <f t="shared" si="206"/>
        <v>5.6000773694390711</v>
      </c>
      <c r="AN160" s="89"/>
      <c r="AO160" s="83">
        <f t="shared" ref="AO160:AO165" si="207">SUM(D160:O160)</f>
        <v>50.931876208897485</v>
      </c>
      <c r="AP160" s="83">
        <f t="shared" ref="AP160:AP165" si="208">SUM(P160:AA160)</f>
        <v>56.993733075435188</v>
      </c>
      <c r="AQ160" s="83">
        <f t="shared" ref="AQ160:AQ165" si="209">SUM(AB160:AM160)</f>
        <v>63.808317214700189</v>
      </c>
    </row>
    <row r="161" spans="1:60" outlineLevel="1">
      <c r="A161" s="147" t="s">
        <v>177</v>
      </c>
      <c r="B161" s="122" t="s">
        <v>254</v>
      </c>
      <c r="C161" s="89"/>
      <c r="D161" s="89">
        <f>D163+D164</f>
        <v>-4.7324468085106384</v>
      </c>
      <c r="E161" s="89">
        <f t="shared" ref="E161:AM161" si="210">E163+E164</f>
        <v>-4.7473404255319149</v>
      </c>
      <c r="F161" s="89">
        <f t="shared" si="210"/>
        <v>-4.7622340425531915</v>
      </c>
      <c r="G161" s="89">
        <f t="shared" si="210"/>
        <v>-4.7771276595744681</v>
      </c>
      <c r="H161" s="89">
        <f t="shared" si="210"/>
        <v>-4.7920212765957446</v>
      </c>
      <c r="I161" s="89">
        <f t="shared" si="210"/>
        <v>-4.8069148936170212</v>
      </c>
      <c r="J161" s="89">
        <f t="shared" si="210"/>
        <v>-4.8218085106382977</v>
      </c>
      <c r="K161" s="89">
        <f t="shared" si="210"/>
        <v>-4.8377659574468082</v>
      </c>
      <c r="L161" s="89">
        <f t="shared" si="210"/>
        <v>-4.8547872340425533</v>
      </c>
      <c r="M161" s="89">
        <f t="shared" si="210"/>
        <v>-4.8718085106382976</v>
      </c>
      <c r="N161" s="89">
        <f t="shared" si="210"/>
        <v>-4.8888297872340427</v>
      </c>
      <c r="O161" s="89">
        <f t="shared" si="210"/>
        <v>-4.905851063829787</v>
      </c>
      <c r="P161" s="89">
        <f t="shared" si="210"/>
        <v>-4.9228723404255321</v>
      </c>
      <c r="Q161" s="89">
        <f t="shared" si="210"/>
        <v>-4.9398936170212764</v>
      </c>
      <c r="R161" s="89">
        <f t="shared" si="210"/>
        <v>-4.9569148936170215</v>
      </c>
      <c r="S161" s="89">
        <f t="shared" si="210"/>
        <v>-4.9739361702127658</v>
      </c>
      <c r="T161" s="89">
        <f t="shared" si="210"/>
        <v>-4.9909574468085109</v>
      </c>
      <c r="U161" s="89">
        <f t="shared" si="210"/>
        <v>-5.0079787234042552</v>
      </c>
      <c r="V161" s="89">
        <f t="shared" si="210"/>
        <v>-5.0250000000000004</v>
      </c>
      <c r="W161" s="89">
        <f t="shared" si="210"/>
        <v>-5.0420212765957446</v>
      </c>
      <c r="X161" s="89">
        <f t="shared" si="210"/>
        <v>-5.0601063829787236</v>
      </c>
      <c r="Y161" s="89">
        <f t="shared" si="210"/>
        <v>-5.0792553191489365</v>
      </c>
      <c r="Z161" s="89">
        <f t="shared" si="210"/>
        <v>-5.0984042553191493</v>
      </c>
      <c r="AA161" s="89">
        <f t="shared" si="210"/>
        <v>-5.1175531914893622</v>
      </c>
      <c r="AB161" s="89">
        <f t="shared" si="210"/>
        <v>-5.136702127659575</v>
      </c>
      <c r="AC161" s="89">
        <f t="shared" si="210"/>
        <v>-5.155851063829787</v>
      </c>
      <c r="AD161" s="89">
        <f t="shared" si="210"/>
        <v>-5.1749999999999998</v>
      </c>
      <c r="AE161" s="89">
        <f t="shared" si="210"/>
        <v>-5.1941489361702136</v>
      </c>
      <c r="AF161" s="89">
        <f t="shared" si="210"/>
        <v>-5.2132978723404255</v>
      </c>
      <c r="AG161" s="89">
        <f t="shared" si="210"/>
        <v>-5.2324468085106384</v>
      </c>
      <c r="AH161" s="89">
        <f t="shared" si="210"/>
        <v>-5.2515957446808512</v>
      </c>
      <c r="AI161" s="89">
        <f t="shared" si="210"/>
        <v>-5.2718085106382979</v>
      </c>
      <c r="AJ161" s="89">
        <f t="shared" si="210"/>
        <v>-5.2930851063829785</v>
      </c>
      <c r="AK161" s="89">
        <f t="shared" si="210"/>
        <v>-5.314361702127659</v>
      </c>
      <c r="AL161" s="89">
        <f t="shared" si="210"/>
        <v>-5.3356382978723405</v>
      </c>
      <c r="AM161" s="89">
        <f t="shared" si="210"/>
        <v>-5.3569148936170219</v>
      </c>
      <c r="AN161" s="89"/>
      <c r="AO161" s="83">
        <f t="shared" si="207"/>
        <v>-57.798936170212762</v>
      </c>
      <c r="AP161" s="83">
        <f t="shared" si="208"/>
        <v>-60.214893617021275</v>
      </c>
      <c r="AQ161" s="83">
        <f t="shared" si="209"/>
        <v>-62.930851063829778</v>
      </c>
    </row>
    <row r="162" spans="1:60" outlineLevel="1">
      <c r="A162" s="181" t="s">
        <v>528</v>
      </c>
      <c r="B162" s="122" t="s">
        <v>168</v>
      </c>
      <c r="C162" s="89"/>
      <c r="D162" s="133">
        <v>1E-3</v>
      </c>
      <c r="E162" s="133">
        <v>1E-3</v>
      </c>
      <c r="F162" s="133">
        <v>1E-3</v>
      </c>
      <c r="G162" s="133">
        <v>1E-3</v>
      </c>
      <c r="H162" s="133">
        <v>1E-3</v>
      </c>
      <c r="I162" s="133">
        <v>1E-3</v>
      </c>
      <c r="J162" s="133">
        <v>1E-3</v>
      </c>
      <c r="K162" s="133">
        <v>1E-3</v>
      </c>
      <c r="L162" s="133">
        <v>1E-3</v>
      </c>
      <c r="M162" s="133">
        <v>1E-3</v>
      </c>
      <c r="N162" s="133">
        <v>1E-3</v>
      </c>
      <c r="O162" s="133">
        <v>1E-3</v>
      </c>
      <c r="P162" s="133">
        <v>1E-3</v>
      </c>
      <c r="Q162" s="133">
        <v>1E-3</v>
      </c>
      <c r="R162" s="133">
        <v>1E-3</v>
      </c>
      <c r="S162" s="133">
        <v>1E-3</v>
      </c>
      <c r="T162" s="133">
        <v>1E-3</v>
      </c>
      <c r="U162" s="133">
        <v>1E-3</v>
      </c>
      <c r="V162" s="133">
        <v>1E-3</v>
      </c>
      <c r="W162" s="133">
        <v>1E-3</v>
      </c>
      <c r="X162" s="133">
        <v>1E-3</v>
      </c>
      <c r="Y162" s="133">
        <v>1E-3</v>
      </c>
      <c r="Z162" s="133">
        <v>1E-3</v>
      </c>
      <c r="AA162" s="133">
        <v>1E-3</v>
      </c>
      <c r="AB162" s="133">
        <v>1E-3</v>
      </c>
      <c r="AC162" s="133">
        <v>1E-3</v>
      </c>
      <c r="AD162" s="133">
        <v>1E-3</v>
      </c>
      <c r="AE162" s="133">
        <v>1E-3</v>
      </c>
      <c r="AF162" s="133">
        <v>1E-3</v>
      </c>
      <c r="AG162" s="133">
        <v>1E-3</v>
      </c>
      <c r="AH162" s="133">
        <v>1E-3</v>
      </c>
      <c r="AI162" s="133">
        <v>1E-3</v>
      </c>
      <c r="AJ162" s="133">
        <v>1E-3</v>
      </c>
      <c r="AK162" s="133">
        <v>1E-3</v>
      </c>
      <c r="AL162" s="133">
        <v>1E-3</v>
      </c>
      <c r="AM162" s="133">
        <v>1E-3</v>
      </c>
      <c r="AN162" s="89"/>
      <c r="AO162" s="83">
        <f t="shared" si="207"/>
        <v>1.2000000000000004E-2</v>
      </c>
      <c r="AP162" s="83">
        <f t="shared" si="208"/>
        <v>1.2000000000000004E-2</v>
      </c>
      <c r="AQ162" s="83">
        <f t="shared" si="209"/>
        <v>1.2000000000000004E-2</v>
      </c>
    </row>
    <row r="163" spans="1:60" outlineLevel="1">
      <c r="A163" s="181" t="s">
        <v>528</v>
      </c>
      <c r="B163" s="122" t="s">
        <v>254</v>
      </c>
      <c r="C163" s="89"/>
      <c r="D163" s="89">
        <f>-D155*D162</f>
        <v>-1.6074468085106381</v>
      </c>
      <c r="E163" s="89">
        <f t="shared" ref="E163:AM163" si="211">-E155*E162</f>
        <v>-1.6223404255319149</v>
      </c>
      <c r="F163" s="89">
        <f t="shared" si="211"/>
        <v>-1.6372340425531915</v>
      </c>
      <c r="G163" s="89">
        <f t="shared" si="211"/>
        <v>-1.6521276595744681</v>
      </c>
      <c r="H163" s="89">
        <f t="shared" si="211"/>
        <v>-1.6670212765957446</v>
      </c>
      <c r="I163" s="89">
        <f t="shared" si="211"/>
        <v>-1.6819148936170214</v>
      </c>
      <c r="J163" s="89">
        <f t="shared" si="211"/>
        <v>-1.6968085106382977</v>
      </c>
      <c r="K163" s="89">
        <f t="shared" si="211"/>
        <v>-1.7127659574468084</v>
      </c>
      <c r="L163" s="89">
        <f t="shared" si="211"/>
        <v>-1.7297872340425531</v>
      </c>
      <c r="M163" s="89">
        <f t="shared" si="211"/>
        <v>-1.7468085106382978</v>
      </c>
      <c r="N163" s="89">
        <f t="shared" si="211"/>
        <v>-1.7638297872340425</v>
      </c>
      <c r="O163" s="89">
        <f t="shared" si="211"/>
        <v>-1.7808510638297872</v>
      </c>
      <c r="P163" s="89">
        <f t="shared" si="211"/>
        <v>-1.7978723404255319</v>
      </c>
      <c r="Q163" s="89">
        <f t="shared" si="211"/>
        <v>-1.8148936170212766</v>
      </c>
      <c r="R163" s="89">
        <f t="shared" si="211"/>
        <v>-1.8319148936170213</v>
      </c>
      <c r="S163" s="89">
        <f t="shared" si="211"/>
        <v>-1.848936170212766</v>
      </c>
      <c r="T163" s="89">
        <f t="shared" si="211"/>
        <v>-1.8659574468085107</v>
      </c>
      <c r="U163" s="89">
        <f t="shared" si="211"/>
        <v>-1.8829787234042554</v>
      </c>
      <c r="V163" s="89">
        <f t="shared" si="211"/>
        <v>-1.9000000000000001</v>
      </c>
      <c r="W163" s="89">
        <f t="shared" si="211"/>
        <v>-1.9170212765957446</v>
      </c>
      <c r="X163" s="89">
        <f t="shared" si="211"/>
        <v>-1.9351063829787234</v>
      </c>
      <c r="Y163" s="89">
        <f t="shared" si="211"/>
        <v>-1.9542553191489362</v>
      </c>
      <c r="Z163" s="89">
        <f t="shared" si="211"/>
        <v>-1.9734042553191489</v>
      </c>
      <c r="AA163" s="89">
        <f t="shared" si="211"/>
        <v>-1.9925531914893617</v>
      </c>
      <c r="AB163" s="89">
        <f t="shared" si="211"/>
        <v>-2.0117021276595746</v>
      </c>
      <c r="AC163" s="89">
        <f t="shared" si="211"/>
        <v>-2.030851063829787</v>
      </c>
      <c r="AD163" s="89">
        <f t="shared" si="211"/>
        <v>-2.0499999999999998</v>
      </c>
      <c r="AE163" s="89">
        <f t="shared" si="211"/>
        <v>-2.0691489361702131</v>
      </c>
      <c r="AF163" s="89">
        <f t="shared" si="211"/>
        <v>-2.0882978723404255</v>
      </c>
      <c r="AG163" s="89">
        <f t="shared" si="211"/>
        <v>-2.1074468085106384</v>
      </c>
      <c r="AH163" s="89">
        <f t="shared" si="211"/>
        <v>-2.1265957446808512</v>
      </c>
      <c r="AI163" s="89">
        <f t="shared" si="211"/>
        <v>-2.1468085106382979</v>
      </c>
      <c r="AJ163" s="89">
        <f t="shared" si="211"/>
        <v>-2.1680851063829789</v>
      </c>
      <c r="AK163" s="89">
        <f t="shared" si="211"/>
        <v>-2.1893617021276595</v>
      </c>
      <c r="AL163" s="89">
        <f t="shared" si="211"/>
        <v>-2.2106382978723405</v>
      </c>
      <c r="AM163" s="89">
        <f t="shared" si="211"/>
        <v>-2.2319148936170214</v>
      </c>
      <c r="AN163" s="89"/>
      <c r="AO163" s="83"/>
      <c r="AP163" s="83"/>
      <c r="AQ163" s="83"/>
    </row>
    <row r="164" spans="1:60" outlineLevel="1">
      <c r="A164" s="181" t="s">
        <v>261</v>
      </c>
      <c r="B164" s="122" t="s">
        <v>254</v>
      </c>
      <c r="C164" s="89"/>
      <c r="D164" s="89">
        <f>-'OPEX+CAPEX'!I422</f>
        <v>-3.125</v>
      </c>
      <c r="E164" s="89">
        <f>-'OPEX+CAPEX'!J422</f>
        <v>-3.125</v>
      </c>
      <c r="F164" s="89">
        <f>-'OPEX+CAPEX'!K422</f>
        <v>-3.125</v>
      </c>
      <c r="G164" s="89">
        <f>-'OPEX+CAPEX'!L422</f>
        <v>-3.125</v>
      </c>
      <c r="H164" s="89">
        <f>-'OPEX+CAPEX'!M422</f>
        <v>-3.125</v>
      </c>
      <c r="I164" s="89">
        <f>-'OPEX+CAPEX'!N422</f>
        <v>-3.125</v>
      </c>
      <c r="J164" s="89">
        <f>-'OPEX+CAPEX'!O422</f>
        <v>-3.125</v>
      </c>
      <c r="K164" s="89">
        <f>-'OPEX+CAPEX'!P422</f>
        <v>-3.125</v>
      </c>
      <c r="L164" s="89">
        <f>-'OPEX+CAPEX'!Q422</f>
        <v>-3.125</v>
      </c>
      <c r="M164" s="89">
        <f>-'OPEX+CAPEX'!R422</f>
        <v>-3.125</v>
      </c>
      <c r="N164" s="89">
        <f>-'OPEX+CAPEX'!S422</f>
        <v>-3.125</v>
      </c>
      <c r="O164" s="89">
        <f>-'OPEX+CAPEX'!T422</f>
        <v>-3.125</v>
      </c>
      <c r="P164" s="89">
        <f>-'OPEX+CAPEX'!U422</f>
        <v>-3.125</v>
      </c>
      <c r="Q164" s="89">
        <f>-'OPEX+CAPEX'!V422</f>
        <v>-3.125</v>
      </c>
      <c r="R164" s="89">
        <f>-'OPEX+CAPEX'!W422</f>
        <v>-3.125</v>
      </c>
      <c r="S164" s="89">
        <f>-'OPEX+CAPEX'!X422</f>
        <v>-3.125</v>
      </c>
      <c r="T164" s="89">
        <f>-'OPEX+CAPEX'!Y422</f>
        <v>-3.125</v>
      </c>
      <c r="U164" s="89">
        <f>-'OPEX+CAPEX'!Z422</f>
        <v>-3.125</v>
      </c>
      <c r="V164" s="89">
        <f>-'OPEX+CAPEX'!AA422</f>
        <v>-3.125</v>
      </c>
      <c r="W164" s="89">
        <f>-'OPEX+CAPEX'!AB422</f>
        <v>-3.125</v>
      </c>
      <c r="X164" s="89">
        <f>-'OPEX+CAPEX'!AC422</f>
        <v>-3.125</v>
      </c>
      <c r="Y164" s="89">
        <f>-'OPEX+CAPEX'!AD422</f>
        <v>-3.125</v>
      </c>
      <c r="Z164" s="89">
        <f>-'OPEX+CAPEX'!AE422</f>
        <v>-3.125</v>
      </c>
      <c r="AA164" s="89">
        <f>-'OPEX+CAPEX'!AF422</f>
        <v>-3.125</v>
      </c>
      <c r="AB164" s="89">
        <f>-'OPEX+CAPEX'!AG422</f>
        <v>-3.125</v>
      </c>
      <c r="AC164" s="89">
        <f>-'OPEX+CAPEX'!AH422</f>
        <v>-3.125</v>
      </c>
      <c r="AD164" s="89">
        <f>-'OPEX+CAPEX'!AI422</f>
        <v>-3.125</v>
      </c>
      <c r="AE164" s="89">
        <f>-'OPEX+CAPEX'!AJ422</f>
        <v>-3.125</v>
      </c>
      <c r="AF164" s="89">
        <f>-'OPEX+CAPEX'!AK422</f>
        <v>-3.125</v>
      </c>
      <c r="AG164" s="89">
        <f>-'OPEX+CAPEX'!AL422</f>
        <v>-3.125</v>
      </c>
      <c r="AH164" s="89">
        <f>-'OPEX+CAPEX'!AM422</f>
        <v>-3.125</v>
      </c>
      <c r="AI164" s="89">
        <f>-'OPEX+CAPEX'!AN422</f>
        <v>-3.125</v>
      </c>
      <c r="AJ164" s="89">
        <f>-'OPEX+CAPEX'!AO422</f>
        <v>-3.125</v>
      </c>
      <c r="AK164" s="89">
        <f>-'OPEX+CAPEX'!AP422</f>
        <v>-3.125</v>
      </c>
      <c r="AL164" s="89">
        <f>-'OPEX+CAPEX'!AQ422</f>
        <v>-3.125</v>
      </c>
      <c r="AM164" s="89">
        <f>-'OPEX+CAPEX'!AR422</f>
        <v>-3.125</v>
      </c>
      <c r="AN164" s="89"/>
      <c r="AO164" s="83">
        <f t="shared" si="207"/>
        <v>-37.5</v>
      </c>
      <c r="AP164" s="83">
        <f t="shared" si="208"/>
        <v>-37.5</v>
      </c>
      <c r="AQ164" s="83">
        <f t="shared" si="209"/>
        <v>-37.5</v>
      </c>
    </row>
    <row r="165" spans="1:60" outlineLevel="1">
      <c r="A165" s="147" t="s">
        <v>178</v>
      </c>
      <c r="B165" s="122" t="s">
        <v>254</v>
      </c>
      <c r="C165" s="89"/>
      <c r="D165" s="89">
        <f t="shared" ref="D165:AM165" si="212">D157+D160+D161</f>
        <v>-0.69921663442940041</v>
      </c>
      <c r="E165" s="89">
        <f t="shared" si="212"/>
        <v>-0.67674081237911032</v>
      </c>
      <c r="F165" s="89">
        <f t="shared" si="212"/>
        <v>-0.65426499032882024</v>
      </c>
      <c r="G165" s="89">
        <f t="shared" si="212"/>
        <v>-0.63178916827853016</v>
      </c>
      <c r="H165" s="89">
        <f t="shared" si="212"/>
        <v>-0.60931334622824007</v>
      </c>
      <c r="I165" s="89">
        <f t="shared" si="212"/>
        <v>-0.58683752417794999</v>
      </c>
      <c r="J165" s="89">
        <f t="shared" si="212"/>
        <v>-0.5643617021276599</v>
      </c>
      <c r="K165" s="89">
        <f t="shared" si="212"/>
        <v>-0.54028046421663412</v>
      </c>
      <c r="L165" s="89">
        <f t="shared" si="212"/>
        <v>-0.5145938104448744</v>
      </c>
      <c r="M165" s="89">
        <f t="shared" si="212"/>
        <v>-0.4889071566731138</v>
      </c>
      <c r="N165" s="89">
        <f t="shared" si="212"/>
        <v>-0.46322050290135497</v>
      </c>
      <c r="O165" s="89">
        <f t="shared" si="212"/>
        <v>-0.43753384912959437</v>
      </c>
      <c r="P165" s="89">
        <f t="shared" si="212"/>
        <v>-0.41184719535783465</v>
      </c>
      <c r="Q165" s="89">
        <f t="shared" si="212"/>
        <v>-0.38616054158607316</v>
      </c>
      <c r="R165" s="89">
        <f t="shared" si="212"/>
        <v>-0.36047388781431344</v>
      </c>
      <c r="S165" s="89">
        <f t="shared" si="212"/>
        <v>-0.33478723404255284</v>
      </c>
      <c r="T165" s="89">
        <f t="shared" si="212"/>
        <v>-0.30910058027079312</v>
      </c>
      <c r="U165" s="89">
        <f t="shared" si="212"/>
        <v>-0.28341392649903252</v>
      </c>
      <c r="V165" s="89">
        <f t="shared" si="212"/>
        <v>-0.2577272727272728</v>
      </c>
      <c r="W165" s="89">
        <f t="shared" si="212"/>
        <v>-0.23204061895551309</v>
      </c>
      <c r="X165" s="89">
        <f t="shared" si="212"/>
        <v>-0.20474854932301767</v>
      </c>
      <c r="Y165" s="89">
        <f t="shared" si="212"/>
        <v>-0.17585106382978744</v>
      </c>
      <c r="Z165" s="89">
        <f t="shared" si="212"/>
        <v>-0.1469535783365572</v>
      </c>
      <c r="AA165" s="89">
        <f t="shared" si="212"/>
        <v>-0.11805609284332785</v>
      </c>
      <c r="AB165" s="89">
        <f t="shared" si="212"/>
        <v>-8.9158607350097618E-2</v>
      </c>
      <c r="AC165" s="89">
        <f t="shared" si="212"/>
        <v>-6.0261121856867383E-2</v>
      </c>
      <c r="AD165" s="89">
        <f t="shared" si="212"/>
        <v>-3.136363636363626E-2</v>
      </c>
      <c r="AE165" s="89">
        <f t="shared" si="212"/>
        <v>-2.4661508704069135E-3</v>
      </c>
      <c r="AF165" s="89">
        <f t="shared" si="212"/>
        <v>2.6431334622823321E-2</v>
      </c>
      <c r="AG165" s="89">
        <f t="shared" si="212"/>
        <v>5.5328820116053556E-2</v>
      </c>
      <c r="AH165" s="89">
        <f t="shared" si="212"/>
        <v>8.422630560928468E-2</v>
      </c>
      <c r="AI165" s="89">
        <f t="shared" si="212"/>
        <v>0.11472920696324884</v>
      </c>
      <c r="AJ165" s="89">
        <f t="shared" si="212"/>
        <v>0.1468375241779496</v>
      </c>
      <c r="AK165" s="89">
        <f t="shared" si="212"/>
        <v>0.17894584139265035</v>
      </c>
      <c r="AL165" s="89">
        <f t="shared" si="212"/>
        <v>0.21105415860735022</v>
      </c>
      <c r="AM165" s="89">
        <f t="shared" si="212"/>
        <v>0.2431624758220492</v>
      </c>
      <c r="AN165" s="89"/>
      <c r="AO165" s="83">
        <f t="shared" si="207"/>
        <v>-6.8670599613152827</v>
      </c>
      <c r="AP165" s="83">
        <f t="shared" si="208"/>
        <v>-3.2211605415860758</v>
      </c>
      <c r="AQ165" s="83">
        <f t="shared" si="209"/>
        <v>0.87746615087040158</v>
      </c>
    </row>
    <row r="166" spans="1:60">
      <c r="O166" s="92">
        <v>700</v>
      </c>
    </row>
    <row r="167" spans="1:60" s="79" customFormat="1" ht="14.4">
      <c r="A167" s="87" t="s">
        <v>137</v>
      </c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60"/>
      <c r="AO167" s="87"/>
      <c r="AP167" s="87"/>
      <c r="AQ167" s="87"/>
    </row>
    <row r="168" spans="1:60" s="59" customFormat="1" ht="14.4" outlineLevel="1">
      <c r="A168" s="185" t="s">
        <v>335</v>
      </c>
      <c r="B168" s="82" t="s">
        <v>158</v>
      </c>
      <c r="C168" s="125">
        <v>170</v>
      </c>
      <c r="D168" s="89">
        <f>C168+D169</f>
        <v>205</v>
      </c>
      <c r="E168" s="89">
        <f>D168+E169</f>
        <v>250</v>
      </c>
      <c r="F168" s="89">
        <f t="shared" ref="F168:AM168" si="213">E168+F169</f>
        <v>295</v>
      </c>
      <c r="G168" s="89">
        <f t="shared" si="213"/>
        <v>340</v>
      </c>
      <c r="H168" s="89">
        <f t="shared" si="213"/>
        <v>385</v>
      </c>
      <c r="I168" s="89">
        <f t="shared" si="213"/>
        <v>430</v>
      </c>
      <c r="J168" s="89">
        <f t="shared" si="213"/>
        <v>475</v>
      </c>
      <c r="K168" s="89">
        <f t="shared" si="213"/>
        <v>520</v>
      </c>
      <c r="L168" s="89">
        <f t="shared" si="213"/>
        <v>565</v>
      </c>
      <c r="M168" s="89">
        <f t="shared" si="213"/>
        <v>610</v>
      </c>
      <c r="N168" s="89">
        <f t="shared" si="213"/>
        <v>655</v>
      </c>
      <c r="O168" s="89">
        <f t="shared" si="213"/>
        <v>700</v>
      </c>
      <c r="P168" s="89">
        <f t="shared" si="213"/>
        <v>730</v>
      </c>
      <c r="Q168" s="89">
        <f t="shared" si="213"/>
        <v>760</v>
      </c>
      <c r="R168" s="89">
        <f t="shared" si="213"/>
        <v>790</v>
      </c>
      <c r="S168" s="89">
        <f t="shared" si="213"/>
        <v>820</v>
      </c>
      <c r="T168" s="89">
        <f t="shared" si="213"/>
        <v>850</v>
      </c>
      <c r="U168" s="89">
        <f t="shared" si="213"/>
        <v>880</v>
      </c>
      <c r="V168" s="89">
        <f t="shared" si="213"/>
        <v>910</v>
      </c>
      <c r="W168" s="89">
        <f t="shared" si="213"/>
        <v>940</v>
      </c>
      <c r="X168" s="89">
        <f t="shared" si="213"/>
        <v>970</v>
      </c>
      <c r="Y168" s="89">
        <f t="shared" si="213"/>
        <v>1000</v>
      </c>
      <c r="Z168" s="89">
        <f t="shared" si="213"/>
        <v>1030</v>
      </c>
      <c r="AA168" s="89">
        <f t="shared" si="213"/>
        <v>1060</v>
      </c>
      <c r="AB168" s="89">
        <f t="shared" si="213"/>
        <v>1090</v>
      </c>
      <c r="AC168" s="89">
        <f t="shared" si="213"/>
        <v>1120</v>
      </c>
      <c r="AD168" s="89">
        <f t="shared" si="213"/>
        <v>1150</v>
      </c>
      <c r="AE168" s="89">
        <f t="shared" si="213"/>
        <v>1180</v>
      </c>
      <c r="AF168" s="89">
        <f t="shared" si="213"/>
        <v>1210</v>
      </c>
      <c r="AG168" s="89">
        <f t="shared" si="213"/>
        <v>1240</v>
      </c>
      <c r="AH168" s="89">
        <f t="shared" si="213"/>
        <v>1270</v>
      </c>
      <c r="AI168" s="89">
        <f t="shared" si="213"/>
        <v>1300</v>
      </c>
      <c r="AJ168" s="89">
        <f t="shared" si="213"/>
        <v>1330</v>
      </c>
      <c r="AK168" s="89">
        <f t="shared" si="213"/>
        <v>1360</v>
      </c>
      <c r="AL168" s="89">
        <f t="shared" si="213"/>
        <v>1390</v>
      </c>
      <c r="AM168" s="89">
        <f t="shared" si="213"/>
        <v>1420</v>
      </c>
      <c r="AN168" s="89"/>
      <c r="AO168" s="89"/>
      <c r="AP168" s="89"/>
      <c r="AQ168" s="8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</row>
    <row r="169" spans="1:60" s="59" customFormat="1" ht="14.4" outlineLevel="1">
      <c r="A169" s="185" t="s">
        <v>336</v>
      </c>
      <c r="B169" s="82" t="s">
        <v>158</v>
      </c>
      <c r="C169" s="122"/>
      <c r="D169" s="125">
        <v>35</v>
      </c>
      <c r="E169" s="125">
        <v>45</v>
      </c>
      <c r="F169" s="125">
        <v>45</v>
      </c>
      <c r="G169" s="125">
        <v>45</v>
      </c>
      <c r="H169" s="125">
        <v>45</v>
      </c>
      <c r="I169" s="125">
        <v>45</v>
      </c>
      <c r="J169" s="125">
        <v>45</v>
      </c>
      <c r="K169" s="125">
        <v>45</v>
      </c>
      <c r="L169" s="125">
        <v>45</v>
      </c>
      <c r="M169" s="125">
        <v>45</v>
      </c>
      <c r="N169" s="125">
        <v>45</v>
      </c>
      <c r="O169" s="125">
        <v>45</v>
      </c>
      <c r="P169" s="125">
        <v>30</v>
      </c>
      <c r="Q169" s="125">
        <v>30</v>
      </c>
      <c r="R169" s="125">
        <v>30</v>
      </c>
      <c r="S169" s="125">
        <v>30</v>
      </c>
      <c r="T169" s="125">
        <v>30</v>
      </c>
      <c r="U169" s="125">
        <v>30</v>
      </c>
      <c r="V169" s="125">
        <v>30</v>
      </c>
      <c r="W169" s="125">
        <v>30</v>
      </c>
      <c r="X169" s="125">
        <v>30</v>
      </c>
      <c r="Y169" s="125">
        <v>30</v>
      </c>
      <c r="Z169" s="125">
        <v>30</v>
      </c>
      <c r="AA169" s="125">
        <v>30</v>
      </c>
      <c r="AB169" s="125">
        <v>30</v>
      </c>
      <c r="AC169" s="125">
        <v>30</v>
      </c>
      <c r="AD169" s="125">
        <v>30</v>
      </c>
      <c r="AE169" s="125">
        <v>30</v>
      </c>
      <c r="AF169" s="125">
        <v>30</v>
      </c>
      <c r="AG169" s="125">
        <v>30</v>
      </c>
      <c r="AH169" s="125">
        <v>30</v>
      </c>
      <c r="AI169" s="125">
        <v>30</v>
      </c>
      <c r="AJ169" s="125">
        <v>30</v>
      </c>
      <c r="AK169" s="125">
        <v>30</v>
      </c>
      <c r="AL169" s="125">
        <v>30</v>
      </c>
      <c r="AM169" s="125">
        <v>30</v>
      </c>
      <c r="AN169" s="89"/>
      <c r="AO169" s="89"/>
      <c r="AP169" s="89"/>
      <c r="AQ169" s="8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</row>
    <row r="170" spans="1:60" s="59" customFormat="1" ht="14.4" outlineLevel="1">
      <c r="A170" s="185" t="s">
        <v>490</v>
      </c>
      <c r="B170" s="82" t="s">
        <v>161</v>
      </c>
      <c r="C170" s="122"/>
      <c r="D170" s="125">
        <v>64.705882352941174</v>
      </c>
      <c r="E170" s="125">
        <v>64.705882352941174</v>
      </c>
      <c r="F170" s="125">
        <v>64.705882352941174</v>
      </c>
      <c r="G170" s="125">
        <v>64.705882352941174</v>
      </c>
      <c r="H170" s="125">
        <v>64.705882352941174</v>
      </c>
      <c r="I170" s="125">
        <v>64.705882352941174</v>
      </c>
      <c r="J170" s="125">
        <v>64.705882352941174</v>
      </c>
      <c r="K170" s="125">
        <v>64.705882352941174</v>
      </c>
      <c r="L170" s="125">
        <v>64.705882352941174</v>
      </c>
      <c r="M170" s="125">
        <v>64.705882352941174</v>
      </c>
      <c r="N170" s="125">
        <v>64.705882352941174</v>
      </c>
      <c r="O170" s="125">
        <v>64.705882352941174</v>
      </c>
      <c r="P170" s="125">
        <v>64.705882352941174</v>
      </c>
      <c r="Q170" s="125">
        <v>64.705882352941174</v>
      </c>
      <c r="R170" s="125">
        <v>64.705882352941174</v>
      </c>
      <c r="S170" s="125">
        <v>64.705882352941174</v>
      </c>
      <c r="T170" s="125">
        <v>64.705882352941174</v>
      </c>
      <c r="U170" s="125">
        <v>64.705882352941174</v>
      </c>
      <c r="V170" s="125">
        <v>64.705882352941174</v>
      </c>
      <c r="W170" s="125">
        <v>64.705882352941174</v>
      </c>
      <c r="X170" s="125">
        <v>64.705882352941174</v>
      </c>
      <c r="Y170" s="125">
        <v>64.705882352941174</v>
      </c>
      <c r="Z170" s="125">
        <v>64.705882352941174</v>
      </c>
      <c r="AA170" s="125">
        <v>64.705882352941174</v>
      </c>
      <c r="AB170" s="125">
        <v>64.705882352941174</v>
      </c>
      <c r="AC170" s="125">
        <v>64.705882352941174</v>
      </c>
      <c r="AD170" s="125">
        <v>64.705882352941174</v>
      </c>
      <c r="AE170" s="125">
        <v>64.705882352941174</v>
      </c>
      <c r="AF170" s="125">
        <v>64.705882352941174</v>
      </c>
      <c r="AG170" s="125">
        <v>64.705882352941174</v>
      </c>
      <c r="AH170" s="125">
        <v>64.705882352941174</v>
      </c>
      <c r="AI170" s="125">
        <v>64.705882352941174</v>
      </c>
      <c r="AJ170" s="125">
        <v>64.705882352941174</v>
      </c>
      <c r="AK170" s="125">
        <v>64.705882352941174</v>
      </c>
      <c r="AL170" s="125">
        <v>64.705882352941174</v>
      </c>
      <c r="AM170" s="125">
        <v>64.705882352941174</v>
      </c>
      <c r="AN170" s="89"/>
      <c r="AO170" s="89"/>
      <c r="AP170" s="89"/>
      <c r="AQ170" s="8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</row>
    <row r="171" spans="1:60" s="59" customFormat="1" ht="14.4" outlineLevel="1">
      <c r="A171" s="185" t="s">
        <v>491</v>
      </c>
      <c r="B171" s="82" t="s">
        <v>161</v>
      </c>
      <c r="C171" s="122"/>
      <c r="D171" s="125">
        <v>58.823529411764703</v>
      </c>
      <c r="E171" s="125">
        <v>58.823529411764703</v>
      </c>
      <c r="F171" s="125">
        <v>58.823529411764703</v>
      </c>
      <c r="G171" s="125">
        <v>58.823529411764703</v>
      </c>
      <c r="H171" s="125">
        <v>58.823529411764703</v>
      </c>
      <c r="I171" s="125">
        <v>58.823529411764703</v>
      </c>
      <c r="J171" s="125">
        <v>58.823529411764703</v>
      </c>
      <c r="K171" s="125">
        <v>58.823529411764703</v>
      </c>
      <c r="L171" s="125">
        <v>58.823529411764703</v>
      </c>
      <c r="M171" s="125">
        <v>58.823529411764703</v>
      </c>
      <c r="N171" s="125">
        <v>58.823529411764703</v>
      </c>
      <c r="O171" s="125">
        <v>58.823529411764703</v>
      </c>
      <c r="P171" s="125">
        <v>58.823529411764703</v>
      </c>
      <c r="Q171" s="125">
        <v>58.823529411764703</v>
      </c>
      <c r="R171" s="125">
        <v>58.823529411764703</v>
      </c>
      <c r="S171" s="125">
        <v>58.823529411764703</v>
      </c>
      <c r="T171" s="125">
        <v>58.823529411764703</v>
      </c>
      <c r="U171" s="125">
        <v>58.823529411764703</v>
      </c>
      <c r="V171" s="125">
        <v>58.823529411764703</v>
      </c>
      <c r="W171" s="125">
        <v>58.823529411764703</v>
      </c>
      <c r="X171" s="125">
        <v>58.823529411764703</v>
      </c>
      <c r="Y171" s="125">
        <v>58.823529411764703</v>
      </c>
      <c r="Z171" s="125">
        <v>58.823529411764703</v>
      </c>
      <c r="AA171" s="125">
        <v>58.823529411764703</v>
      </c>
      <c r="AB171" s="125">
        <v>58.823529411764703</v>
      </c>
      <c r="AC171" s="125">
        <v>58.823529411764703</v>
      </c>
      <c r="AD171" s="125">
        <v>58.823529411764703</v>
      </c>
      <c r="AE171" s="125">
        <v>58.823529411764703</v>
      </c>
      <c r="AF171" s="125">
        <v>58.823529411764703</v>
      </c>
      <c r="AG171" s="125">
        <v>58.823529411764703</v>
      </c>
      <c r="AH171" s="125">
        <v>58.823529411764703</v>
      </c>
      <c r="AI171" s="125">
        <v>58.823529411764703</v>
      </c>
      <c r="AJ171" s="125">
        <v>58.823529411764703</v>
      </c>
      <c r="AK171" s="125">
        <v>58.823529411764703</v>
      </c>
      <c r="AL171" s="125">
        <v>58.823529411764703</v>
      </c>
      <c r="AM171" s="125">
        <v>58.823529411764703</v>
      </c>
      <c r="AN171" s="89"/>
      <c r="AO171" s="89"/>
      <c r="AP171" s="89"/>
      <c r="AQ171" s="8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</row>
    <row r="172" spans="1:60" s="59" customFormat="1" ht="14.4" outlineLevel="1">
      <c r="A172" s="185" t="s">
        <v>492</v>
      </c>
      <c r="B172" s="82" t="s">
        <v>161</v>
      </c>
      <c r="C172" s="122"/>
      <c r="D172" s="91">
        <f t="shared" ref="D172:AM172" si="214">D168*D170</f>
        <v>13264.705882352941</v>
      </c>
      <c r="E172" s="91">
        <f t="shared" si="214"/>
        <v>16176.470588235294</v>
      </c>
      <c r="F172" s="91">
        <f t="shared" si="214"/>
        <v>19088.235294117647</v>
      </c>
      <c r="G172" s="91">
        <f t="shared" si="214"/>
        <v>22000</v>
      </c>
      <c r="H172" s="91">
        <f t="shared" si="214"/>
        <v>24911.764705882353</v>
      </c>
      <c r="I172" s="91">
        <f t="shared" si="214"/>
        <v>27823.529411764706</v>
      </c>
      <c r="J172" s="91">
        <f t="shared" si="214"/>
        <v>30735.294117647056</v>
      </c>
      <c r="K172" s="91">
        <f t="shared" si="214"/>
        <v>33647.058823529413</v>
      </c>
      <c r="L172" s="91">
        <f t="shared" si="214"/>
        <v>36558.823529411762</v>
      </c>
      <c r="M172" s="91">
        <f t="shared" si="214"/>
        <v>39470.588235294119</v>
      </c>
      <c r="N172" s="91">
        <f t="shared" si="214"/>
        <v>42382.352941176468</v>
      </c>
      <c r="O172" s="91">
        <f t="shared" si="214"/>
        <v>45294.117647058825</v>
      </c>
      <c r="P172" s="91">
        <f t="shared" si="214"/>
        <v>47235.294117647056</v>
      </c>
      <c r="Q172" s="91">
        <f t="shared" si="214"/>
        <v>49176.470588235294</v>
      </c>
      <c r="R172" s="91">
        <f t="shared" si="214"/>
        <v>51117.647058823524</v>
      </c>
      <c r="S172" s="91">
        <f t="shared" si="214"/>
        <v>53058.823529411762</v>
      </c>
      <c r="T172" s="91">
        <f t="shared" si="214"/>
        <v>55000</v>
      </c>
      <c r="U172" s="91">
        <f t="shared" si="214"/>
        <v>56941.176470588231</v>
      </c>
      <c r="V172" s="91">
        <f t="shared" si="214"/>
        <v>58882.352941176468</v>
      </c>
      <c r="W172" s="91">
        <f t="shared" si="214"/>
        <v>60823.529411764706</v>
      </c>
      <c r="X172" s="91">
        <f t="shared" si="214"/>
        <v>62764.705882352937</v>
      </c>
      <c r="Y172" s="91">
        <f t="shared" si="214"/>
        <v>64705.882352941175</v>
      </c>
      <c r="Z172" s="91">
        <f t="shared" si="214"/>
        <v>66647.058823529413</v>
      </c>
      <c r="AA172" s="91">
        <f t="shared" si="214"/>
        <v>68588.23529411765</v>
      </c>
      <c r="AB172" s="91">
        <f t="shared" si="214"/>
        <v>70529.411764705874</v>
      </c>
      <c r="AC172" s="91">
        <f t="shared" si="214"/>
        <v>72470.588235294112</v>
      </c>
      <c r="AD172" s="91">
        <f t="shared" si="214"/>
        <v>74411.76470588235</v>
      </c>
      <c r="AE172" s="91">
        <f t="shared" si="214"/>
        <v>76352.941176470587</v>
      </c>
      <c r="AF172" s="91">
        <f t="shared" si="214"/>
        <v>78294.117647058825</v>
      </c>
      <c r="AG172" s="91">
        <f t="shared" si="214"/>
        <v>80235.294117647049</v>
      </c>
      <c r="AH172" s="91">
        <f t="shared" si="214"/>
        <v>82176.470588235286</v>
      </c>
      <c r="AI172" s="91">
        <f t="shared" si="214"/>
        <v>84117.647058823524</v>
      </c>
      <c r="AJ172" s="91">
        <f t="shared" si="214"/>
        <v>86058.823529411762</v>
      </c>
      <c r="AK172" s="91">
        <f t="shared" si="214"/>
        <v>88000</v>
      </c>
      <c r="AL172" s="91">
        <f t="shared" si="214"/>
        <v>89941.176470588238</v>
      </c>
      <c r="AM172" s="91">
        <f t="shared" si="214"/>
        <v>91882.352941176461</v>
      </c>
      <c r="AN172" s="91"/>
      <c r="AO172" s="91"/>
      <c r="AP172" s="91"/>
      <c r="AQ172" s="91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</row>
    <row r="173" spans="1:60" s="59" customFormat="1" ht="14.4" outlineLevel="1">
      <c r="A173" s="185" t="s">
        <v>493</v>
      </c>
      <c r="B173" s="82" t="s">
        <v>161</v>
      </c>
      <c r="C173" s="122"/>
      <c r="D173" s="91">
        <f t="shared" ref="D173:AM173" si="215">D168*D171</f>
        <v>12058.823529411764</v>
      </c>
      <c r="E173" s="91">
        <f t="shared" si="215"/>
        <v>14705.882352941177</v>
      </c>
      <c r="F173" s="91">
        <f t="shared" si="215"/>
        <v>17352.941176470587</v>
      </c>
      <c r="G173" s="91">
        <f t="shared" si="215"/>
        <v>20000</v>
      </c>
      <c r="H173" s="91">
        <f t="shared" si="215"/>
        <v>22647.058823529409</v>
      </c>
      <c r="I173" s="91">
        <f t="shared" si="215"/>
        <v>25294.117647058822</v>
      </c>
      <c r="J173" s="91">
        <f t="shared" si="215"/>
        <v>27941.176470588234</v>
      </c>
      <c r="K173" s="91">
        <f t="shared" si="215"/>
        <v>30588.235294117647</v>
      </c>
      <c r="L173" s="91">
        <f t="shared" si="215"/>
        <v>33235.294117647056</v>
      </c>
      <c r="M173" s="91">
        <f t="shared" si="215"/>
        <v>35882.352941176468</v>
      </c>
      <c r="N173" s="91">
        <f t="shared" si="215"/>
        <v>38529.411764705881</v>
      </c>
      <c r="O173" s="91">
        <f t="shared" si="215"/>
        <v>41176.470588235294</v>
      </c>
      <c r="P173" s="91">
        <f t="shared" si="215"/>
        <v>42941.176470588231</v>
      </c>
      <c r="Q173" s="91">
        <f t="shared" si="215"/>
        <v>44705.882352941175</v>
      </c>
      <c r="R173" s="91">
        <f t="shared" si="215"/>
        <v>46470.588235294119</v>
      </c>
      <c r="S173" s="91">
        <f t="shared" si="215"/>
        <v>48235.294117647056</v>
      </c>
      <c r="T173" s="91">
        <f t="shared" si="215"/>
        <v>50000</v>
      </c>
      <c r="U173" s="91">
        <f t="shared" si="215"/>
        <v>51764.705882352937</v>
      </c>
      <c r="V173" s="91">
        <f t="shared" si="215"/>
        <v>53529.411764705881</v>
      </c>
      <c r="W173" s="91">
        <f t="shared" si="215"/>
        <v>55294.117647058818</v>
      </c>
      <c r="X173" s="91">
        <f t="shared" si="215"/>
        <v>57058.823529411762</v>
      </c>
      <c r="Y173" s="91">
        <f t="shared" si="215"/>
        <v>58823.529411764706</v>
      </c>
      <c r="Z173" s="91">
        <f t="shared" si="215"/>
        <v>60588.235294117643</v>
      </c>
      <c r="AA173" s="91">
        <f t="shared" si="215"/>
        <v>62352.941176470587</v>
      </c>
      <c r="AB173" s="91">
        <f t="shared" si="215"/>
        <v>64117.647058823524</v>
      </c>
      <c r="AC173" s="91">
        <f t="shared" si="215"/>
        <v>65882.352941176461</v>
      </c>
      <c r="AD173" s="91">
        <f t="shared" si="215"/>
        <v>67647.058823529413</v>
      </c>
      <c r="AE173" s="91">
        <f t="shared" si="215"/>
        <v>69411.76470588235</v>
      </c>
      <c r="AF173" s="91">
        <f t="shared" si="215"/>
        <v>71176.470588235286</v>
      </c>
      <c r="AG173" s="91">
        <f t="shared" si="215"/>
        <v>72941.176470588238</v>
      </c>
      <c r="AH173" s="91">
        <f t="shared" si="215"/>
        <v>74705.882352941175</v>
      </c>
      <c r="AI173" s="91">
        <f t="shared" si="215"/>
        <v>76470.588235294112</v>
      </c>
      <c r="AJ173" s="91">
        <f t="shared" si="215"/>
        <v>78235.294117647049</v>
      </c>
      <c r="AK173" s="91">
        <f t="shared" si="215"/>
        <v>80000</v>
      </c>
      <c r="AL173" s="91">
        <f t="shared" si="215"/>
        <v>81764.705882352937</v>
      </c>
      <c r="AM173" s="91">
        <f t="shared" si="215"/>
        <v>83529.411764705874</v>
      </c>
      <c r="AN173" s="91"/>
      <c r="AO173" s="91"/>
      <c r="AP173" s="91"/>
      <c r="AQ173" s="91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</row>
    <row r="174" spans="1:60" s="59" customFormat="1" ht="14.4" outlineLevel="1">
      <c r="A174" s="185" t="s">
        <v>494</v>
      </c>
      <c r="B174" s="82" t="s">
        <v>168</v>
      </c>
      <c r="C174" s="122"/>
      <c r="D174" s="133">
        <v>1.7000000000000001E-2</v>
      </c>
      <c r="E174" s="133">
        <v>1.7000000000000001E-2</v>
      </c>
      <c r="F174" s="133">
        <v>1.7000000000000001E-2</v>
      </c>
      <c r="G174" s="133">
        <v>1.7000000000000001E-2</v>
      </c>
      <c r="H174" s="133">
        <v>1.7000000000000001E-2</v>
      </c>
      <c r="I174" s="133">
        <v>1.7000000000000001E-2</v>
      </c>
      <c r="J174" s="133">
        <v>1.7000000000000001E-2</v>
      </c>
      <c r="K174" s="133">
        <v>1.7000000000000001E-2</v>
      </c>
      <c r="L174" s="133">
        <v>1.7000000000000001E-2</v>
      </c>
      <c r="M174" s="133">
        <v>1.7000000000000001E-2</v>
      </c>
      <c r="N174" s="133">
        <v>1.7000000000000001E-2</v>
      </c>
      <c r="O174" s="133">
        <v>1.7000000000000001E-2</v>
      </c>
      <c r="P174" s="133">
        <v>1.7000000000000001E-2</v>
      </c>
      <c r="Q174" s="133">
        <v>1.7000000000000001E-2</v>
      </c>
      <c r="R174" s="133">
        <v>1.7000000000000001E-2</v>
      </c>
      <c r="S174" s="133">
        <v>1.7000000000000001E-2</v>
      </c>
      <c r="T174" s="133">
        <v>1.7000000000000001E-2</v>
      </c>
      <c r="U174" s="133">
        <v>1.7000000000000001E-2</v>
      </c>
      <c r="V174" s="133">
        <v>1.7000000000000001E-2</v>
      </c>
      <c r="W174" s="133">
        <v>1.7000000000000001E-2</v>
      </c>
      <c r="X174" s="133">
        <v>1.7000000000000001E-2</v>
      </c>
      <c r="Y174" s="133">
        <v>1.7000000000000001E-2</v>
      </c>
      <c r="Z174" s="133">
        <v>1.7000000000000001E-2</v>
      </c>
      <c r="AA174" s="133">
        <v>1.7000000000000001E-2</v>
      </c>
      <c r="AB174" s="133">
        <v>1.7000000000000001E-2</v>
      </c>
      <c r="AC174" s="133">
        <v>1.7000000000000001E-2</v>
      </c>
      <c r="AD174" s="133">
        <v>1.7000000000000001E-2</v>
      </c>
      <c r="AE174" s="133">
        <v>1.7000000000000001E-2</v>
      </c>
      <c r="AF174" s="133">
        <v>1.7000000000000001E-2</v>
      </c>
      <c r="AG174" s="133">
        <v>1.7000000000000001E-2</v>
      </c>
      <c r="AH174" s="133">
        <v>1.7000000000000001E-2</v>
      </c>
      <c r="AI174" s="133">
        <v>1.7000000000000001E-2</v>
      </c>
      <c r="AJ174" s="133">
        <v>1.7000000000000001E-2</v>
      </c>
      <c r="AK174" s="133">
        <v>1.7000000000000001E-2</v>
      </c>
      <c r="AL174" s="133">
        <v>1.7000000000000001E-2</v>
      </c>
      <c r="AM174" s="133">
        <v>1.7000000000000001E-2</v>
      </c>
      <c r="AN174" s="201"/>
      <c r="AO174" s="201"/>
      <c r="AP174" s="201"/>
      <c r="AQ174" s="201"/>
      <c r="AR174" s="79"/>
      <c r="AS174" s="79"/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</row>
    <row r="175" spans="1:60" s="59" customFormat="1" ht="14.4" outlineLevel="1">
      <c r="A175" s="185" t="s">
        <v>495</v>
      </c>
      <c r="B175" s="82" t="s">
        <v>168</v>
      </c>
      <c r="C175" s="122"/>
      <c r="D175" s="133">
        <v>0</v>
      </c>
      <c r="E175" s="133">
        <v>0</v>
      </c>
      <c r="F175" s="133">
        <v>0</v>
      </c>
      <c r="G175" s="133">
        <v>0</v>
      </c>
      <c r="H175" s="133">
        <v>0</v>
      </c>
      <c r="I175" s="133">
        <v>0</v>
      </c>
      <c r="J175" s="133">
        <v>0</v>
      </c>
      <c r="K175" s="133">
        <v>0</v>
      </c>
      <c r="L175" s="133">
        <v>0</v>
      </c>
      <c r="M175" s="133">
        <v>0</v>
      </c>
      <c r="N175" s="133">
        <v>0</v>
      </c>
      <c r="O175" s="133">
        <v>0</v>
      </c>
      <c r="P175" s="133">
        <v>0</v>
      </c>
      <c r="Q175" s="133">
        <v>0</v>
      </c>
      <c r="R175" s="133">
        <v>0</v>
      </c>
      <c r="S175" s="133">
        <v>0</v>
      </c>
      <c r="T175" s="133">
        <v>0</v>
      </c>
      <c r="U175" s="133">
        <v>0</v>
      </c>
      <c r="V175" s="133">
        <v>0</v>
      </c>
      <c r="W175" s="133">
        <v>0</v>
      </c>
      <c r="X175" s="133">
        <v>0</v>
      </c>
      <c r="Y175" s="133">
        <v>0</v>
      </c>
      <c r="Z175" s="133">
        <v>0</v>
      </c>
      <c r="AA175" s="133">
        <v>0</v>
      </c>
      <c r="AB175" s="133">
        <v>0</v>
      </c>
      <c r="AC175" s="133">
        <v>0</v>
      </c>
      <c r="AD175" s="133">
        <v>0</v>
      </c>
      <c r="AE175" s="133">
        <v>0</v>
      </c>
      <c r="AF175" s="133">
        <v>0</v>
      </c>
      <c r="AG175" s="133">
        <v>0</v>
      </c>
      <c r="AH175" s="133">
        <v>0</v>
      </c>
      <c r="AI175" s="133">
        <v>0</v>
      </c>
      <c r="AJ175" s="133">
        <v>0</v>
      </c>
      <c r="AK175" s="133">
        <v>0</v>
      </c>
      <c r="AL175" s="133">
        <v>0</v>
      </c>
      <c r="AM175" s="133">
        <v>0</v>
      </c>
      <c r="AN175" s="201"/>
      <c r="AO175" s="201"/>
      <c r="AP175" s="201"/>
      <c r="AQ175" s="201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</row>
    <row r="176" spans="1:60" s="59" customFormat="1" ht="14.4" outlineLevel="1">
      <c r="A176" s="185" t="s">
        <v>496</v>
      </c>
      <c r="B176" s="82" t="s">
        <v>161</v>
      </c>
      <c r="C176" s="122"/>
      <c r="D176" s="91">
        <f>D172*D174</f>
        <v>225.5</v>
      </c>
      <c r="E176" s="91">
        <f t="shared" ref="E176:AM176" si="216">E172*E174</f>
        <v>275</v>
      </c>
      <c r="F176" s="91">
        <f t="shared" si="216"/>
        <v>324.5</v>
      </c>
      <c r="G176" s="91">
        <f t="shared" si="216"/>
        <v>374</v>
      </c>
      <c r="H176" s="91">
        <f t="shared" si="216"/>
        <v>423.50000000000006</v>
      </c>
      <c r="I176" s="91">
        <f t="shared" si="216"/>
        <v>473.00000000000006</v>
      </c>
      <c r="J176" s="91">
        <f t="shared" si="216"/>
        <v>522.5</v>
      </c>
      <c r="K176" s="91">
        <f t="shared" si="216"/>
        <v>572</v>
      </c>
      <c r="L176" s="91">
        <f t="shared" si="216"/>
        <v>621.5</v>
      </c>
      <c r="M176" s="91">
        <f t="shared" si="216"/>
        <v>671.00000000000011</v>
      </c>
      <c r="N176" s="91">
        <f t="shared" si="216"/>
        <v>720.5</v>
      </c>
      <c r="O176" s="91">
        <f t="shared" si="216"/>
        <v>770.00000000000011</v>
      </c>
      <c r="P176" s="91">
        <f t="shared" si="216"/>
        <v>803</v>
      </c>
      <c r="Q176" s="91">
        <f t="shared" si="216"/>
        <v>836</v>
      </c>
      <c r="R176" s="91">
        <f t="shared" si="216"/>
        <v>869</v>
      </c>
      <c r="S176" s="91">
        <f t="shared" si="216"/>
        <v>902</v>
      </c>
      <c r="T176" s="91">
        <f t="shared" si="216"/>
        <v>935.00000000000011</v>
      </c>
      <c r="U176" s="91">
        <f t="shared" si="216"/>
        <v>968</v>
      </c>
      <c r="V176" s="91">
        <f t="shared" si="216"/>
        <v>1001</v>
      </c>
      <c r="W176" s="91">
        <f t="shared" si="216"/>
        <v>1034</v>
      </c>
      <c r="X176" s="91">
        <f t="shared" si="216"/>
        <v>1067</v>
      </c>
      <c r="Y176" s="91">
        <f t="shared" si="216"/>
        <v>1100</v>
      </c>
      <c r="Z176" s="91">
        <f t="shared" si="216"/>
        <v>1133</v>
      </c>
      <c r="AA176" s="91">
        <f t="shared" si="216"/>
        <v>1166.0000000000002</v>
      </c>
      <c r="AB176" s="91">
        <f t="shared" si="216"/>
        <v>1199</v>
      </c>
      <c r="AC176" s="91">
        <f t="shared" si="216"/>
        <v>1232</v>
      </c>
      <c r="AD176" s="91">
        <f t="shared" si="216"/>
        <v>1265</v>
      </c>
      <c r="AE176" s="91">
        <f t="shared" si="216"/>
        <v>1298</v>
      </c>
      <c r="AF176" s="91">
        <f t="shared" si="216"/>
        <v>1331.0000000000002</v>
      </c>
      <c r="AG176" s="91">
        <f t="shared" si="216"/>
        <v>1364</v>
      </c>
      <c r="AH176" s="91">
        <f t="shared" si="216"/>
        <v>1397</v>
      </c>
      <c r="AI176" s="91">
        <f t="shared" si="216"/>
        <v>1430</v>
      </c>
      <c r="AJ176" s="91">
        <f t="shared" si="216"/>
        <v>1463</v>
      </c>
      <c r="AK176" s="91">
        <f t="shared" si="216"/>
        <v>1496</v>
      </c>
      <c r="AL176" s="91">
        <f t="shared" si="216"/>
        <v>1529.0000000000002</v>
      </c>
      <c r="AM176" s="91">
        <f t="shared" si="216"/>
        <v>1562</v>
      </c>
      <c r="AN176" s="91"/>
      <c r="AO176" s="91"/>
      <c r="AP176" s="91"/>
      <c r="AQ176" s="91"/>
      <c r="AR176" s="79"/>
      <c r="AS176" s="79"/>
      <c r="AT176" s="79"/>
      <c r="AU176" s="79"/>
      <c r="AV176" s="79"/>
      <c r="AW176" s="79"/>
      <c r="AX176" s="79"/>
      <c r="AY176" s="79"/>
      <c r="AZ176" s="79"/>
      <c r="BA176" s="79"/>
      <c r="BB176" s="79"/>
      <c r="BC176" s="79"/>
      <c r="BD176" s="79"/>
      <c r="BE176" s="79"/>
      <c r="BF176" s="79"/>
      <c r="BG176" s="79"/>
      <c r="BH176" s="79"/>
    </row>
    <row r="177" spans="1:60" s="59" customFormat="1" ht="14.4" outlineLevel="1">
      <c r="A177" s="185" t="s">
        <v>497</v>
      </c>
      <c r="B177" s="82" t="s">
        <v>161</v>
      </c>
      <c r="C177" s="122"/>
      <c r="D177" s="91">
        <f t="shared" ref="D177:AM177" si="217">D173*D175</f>
        <v>0</v>
      </c>
      <c r="E177" s="91">
        <f t="shared" si="217"/>
        <v>0</v>
      </c>
      <c r="F177" s="91">
        <f t="shared" si="217"/>
        <v>0</v>
      </c>
      <c r="G177" s="91">
        <f t="shared" si="217"/>
        <v>0</v>
      </c>
      <c r="H177" s="91">
        <f t="shared" si="217"/>
        <v>0</v>
      </c>
      <c r="I177" s="91">
        <f t="shared" si="217"/>
        <v>0</v>
      </c>
      <c r="J177" s="91">
        <f t="shared" si="217"/>
        <v>0</v>
      </c>
      <c r="K177" s="91">
        <f t="shared" si="217"/>
        <v>0</v>
      </c>
      <c r="L177" s="91">
        <f t="shared" si="217"/>
        <v>0</v>
      </c>
      <c r="M177" s="91">
        <f t="shared" si="217"/>
        <v>0</v>
      </c>
      <c r="N177" s="91">
        <f t="shared" si="217"/>
        <v>0</v>
      </c>
      <c r="O177" s="91">
        <f t="shared" si="217"/>
        <v>0</v>
      </c>
      <c r="P177" s="91">
        <f t="shared" si="217"/>
        <v>0</v>
      </c>
      <c r="Q177" s="91">
        <f t="shared" si="217"/>
        <v>0</v>
      </c>
      <c r="R177" s="91">
        <f t="shared" si="217"/>
        <v>0</v>
      </c>
      <c r="S177" s="91">
        <f t="shared" si="217"/>
        <v>0</v>
      </c>
      <c r="T177" s="91">
        <f t="shared" si="217"/>
        <v>0</v>
      </c>
      <c r="U177" s="91">
        <f t="shared" si="217"/>
        <v>0</v>
      </c>
      <c r="V177" s="91">
        <f t="shared" si="217"/>
        <v>0</v>
      </c>
      <c r="W177" s="91">
        <f t="shared" si="217"/>
        <v>0</v>
      </c>
      <c r="X177" s="91">
        <f t="shared" si="217"/>
        <v>0</v>
      </c>
      <c r="Y177" s="91">
        <f t="shared" si="217"/>
        <v>0</v>
      </c>
      <c r="Z177" s="91">
        <f t="shared" si="217"/>
        <v>0</v>
      </c>
      <c r="AA177" s="91">
        <f t="shared" si="217"/>
        <v>0</v>
      </c>
      <c r="AB177" s="91">
        <f t="shared" si="217"/>
        <v>0</v>
      </c>
      <c r="AC177" s="91">
        <f t="shared" si="217"/>
        <v>0</v>
      </c>
      <c r="AD177" s="91">
        <f t="shared" si="217"/>
        <v>0</v>
      </c>
      <c r="AE177" s="91">
        <f t="shared" si="217"/>
        <v>0</v>
      </c>
      <c r="AF177" s="91">
        <f t="shared" si="217"/>
        <v>0</v>
      </c>
      <c r="AG177" s="91">
        <f t="shared" si="217"/>
        <v>0</v>
      </c>
      <c r="AH177" s="91">
        <f t="shared" si="217"/>
        <v>0</v>
      </c>
      <c r="AI177" s="91">
        <f t="shared" si="217"/>
        <v>0</v>
      </c>
      <c r="AJ177" s="91">
        <f t="shared" si="217"/>
        <v>0</v>
      </c>
      <c r="AK177" s="91">
        <f t="shared" si="217"/>
        <v>0</v>
      </c>
      <c r="AL177" s="91">
        <f t="shared" si="217"/>
        <v>0</v>
      </c>
      <c r="AM177" s="91">
        <f t="shared" si="217"/>
        <v>0</v>
      </c>
      <c r="AN177" s="91"/>
      <c r="AO177" s="91"/>
      <c r="AP177" s="91"/>
      <c r="AQ177" s="91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</row>
    <row r="178" spans="1:60" s="59" customFormat="1" ht="14.4" outlineLevel="1">
      <c r="A178" s="185" t="s">
        <v>338</v>
      </c>
      <c r="B178" s="82" t="s">
        <v>168</v>
      </c>
      <c r="C178" s="122"/>
      <c r="D178" s="133">
        <v>0.68181818181818177</v>
      </c>
      <c r="E178" s="133">
        <v>0.68181818181818177</v>
      </c>
      <c r="F178" s="133">
        <v>0.68181818181818177</v>
      </c>
      <c r="G178" s="133">
        <v>0.68181818181818177</v>
      </c>
      <c r="H178" s="133">
        <v>0.68181818181818177</v>
      </c>
      <c r="I178" s="133">
        <v>0.68181818181818177</v>
      </c>
      <c r="J178" s="133">
        <v>0.68181818181818177</v>
      </c>
      <c r="K178" s="133">
        <v>0.68181818181818177</v>
      </c>
      <c r="L178" s="133">
        <v>0.68181818181818177</v>
      </c>
      <c r="M178" s="133">
        <v>0.68181818181818177</v>
      </c>
      <c r="N178" s="133">
        <v>0.68181818181818177</v>
      </c>
      <c r="O178" s="133">
        <v>0.68181818181818177</v>
      </c>
      <c r="P178" s="133">
        <v>0.68181818181818177</v>
      </c>
      <c r="Q178" s="133">
        <v>0.68181818181818177</v>
      </c>
      <c r="R178" s="133">
        <v>0.68181818181818177</v>
      </c>
      <c r="S178" s="133">
        <v>0.68181818181818177</v>
      </c>
      <c r="T178" s="133">
        <v>0.68181818181818177</v>
      </c>
      <c r="U178" s="133">
        <v>0.68181818181818177</v>
      </c>
      <c r="V178" s="133">
        <v>0.68181818181818177</v>
      </c>
      <c r="W178" s="133">
        <v>0.68181818181818177</v>
      </c>
      <c r="X178" s="133">
        <v>0.68181818181818177</v>
      </c>
      <c r="Y178" s="133">
        <v>0.68181818181818177</v>
      </c>
      <c r="Z178" s="133">
        <v>0.68181818181818177</v>
      </c>
      <c r="AA178" s="133">
        <v>0.68181818181818177</v>
      </c>
      <c r="AB178" s="133">
        <v>0.68181818181818177</v>
      </c>
      <c r="AC178" s="133">
        <v>0.68181818181818177</v>
      </c>
      <c r="AD178" s="133">
        <v>0.68181818181818177</v>
      </c>
      <c r="AE178" s="133">
        <v>0.68181818181818177</v>
      </c>
      <c r="AF178" s="133">
        <v>0.68181818181818177</v>
      </c>
      <c r="AG178" s="133">
        <v>0.68181818181818177</v>
      </c>
      <c r="AH178" s="133">
        <v>0.68181818181818177</v>
      </c>
      <c r="AI178" s="133">
        <v>0.68181818181818177</v>
      </c>
      <c r="AJ178" s="133">
        <v>0.68181818181818177</v>
      </c>
      <c r="AK178" s="133">
        <v>0.68181818181818177</v>
      </c>
      <c r="AL178" s="133">
        <v>0.68181818181818177</v>
      </c>
      <c r="AM178" s="133">
        <v>0.68181818181818177</v>
      </c>
      <c r="AN178" s="135"/>
      <c r="AO178" s="135"/>
      <c r="AP178" s="135"/>
      <c r="AQ178" s="135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</row>
    <row r="179" spans="1:60" s="59" customFormat="1" ht="14.4" outlineLevel="1">
      <c r="A179" s="185" t="s">
        <v>500</v>
      </c>
      <c r="B179" s="82" t="s">
        <v>161</v>
      </c>
      <c r="C179" s="122"/>
      <c r="D179" s="91">
        <f t="shared" ref="D179:AM179" si="218">D172*D178</f>
        <v>9044.1176470588216</v>
      </c>
      <c r="E179" s="91">
        <f t="shared" si="218"/>
        <v>11029.411764705881</v>
      </c>
      <c r="F179" s="91">
        <f t="shared" si="218"/>
        <v>13014.705882352941</v>
      </c>
      <c r="G179" s="91">
        <f t="shared" si="218"/>
        <v>14999.999999999998</v>
      </c>
      <c r="H179" s="91">
        <f t="shared" si="218"/>
        <v>16985.294117647059</v>
      </c>
      <c r="I179" s="91">
        <f t="shared" si="218"/>
        <v>18970.588235294115</v>
      </c>
      <c r="J179" s="91">
        <f t="shared" si="218"/>
        <v>20955.882352941171</v>
      </c>
      <c r="K179" s="91">
        <f t="shared" si="218"/>
        <v>22941.176470588234</v>
      </c>
      <c r="L179" s="91">
        <f t="shared" si="218"/>
        <v>24926.47058823529</v>
      </c>
      <c r="M179" s="91">
        <f t="shared" si="218"/>
        <v>26911.764705882353</v>
      </c>
      <c r="N179" s="91">
        <f t="shared" si="218"/>
        <v>28897.058823529409</v>
      </c>
      <c r="O179" s="91">
        <f t="shared" si="218"/>
        <v>30882.352941176468</v>
      </c>
      <c r="P179" s="91">
        <f t="shared" si="218"/>
        <v>32205.882352941171</v>
      </c>
      <c r="Q179" s="91">
        <f t="shared" si="218"/>
        <v>33529.411764705881</v>
      </c>
      <c r="R179" s="91">
        <f t="shared" si="218"/>
        <v>34852.94117647058</v>
      </c>
      <c r="S179" s="91">
        <f t="shared" si="218"/>
        <v>36176.470588235286</v>
      </c>
      <c r="T179" s="91">
        <f t="shared" si="218"/>
        <v>37500</v>
      </c>
      <c r="U179" s="91">
        <f t="shared" si="218"/>
        <v>38823.529411764699</v>
      </c>
      <c r="V179" s="91">
        <f t="shared" si="218"/>
        <v>40147.058823529405</v>
      </c>
      <c r="W179" s="91">
        <f t="shared" si="218"/>
        <v>41470.588235294112</v>
      </c>
      <c r="X179" s="91">
        <f t="shared" si="218"/>
        <v>42794.117647058818</v>
      </c>
      <c r="Y179" s="91">
        <f t="shared" si="218"/>
        <v>44117.647058823524</v>
      </c>
      <c r="Z179" s="91">
        <f t="shared" si="218"/>
        <v>45441.176470588231</v>
      </c>
      <c r="AA179" s="91">
        <f t="shared" si="218"/>
        <v>46764.705882352937</v>
      </c>
      <c r="AB179" s="91">
        <f t="shared" si="218"/>
        <v>48088.235294117636</v>
      </c>
      <c r="AC179" s="91">
        <f t="shared" si="218"/>
        <v>49411.764705882342</v>
      </c>
      <c r="AD179" s="91">
        <f t="shared" si="218"/>
        <v>50735.294117647056</v>
      </c>
      <c r="AE179" s="91">
        <f t="shared" si="218"/>
        <v>52058.823529411762</v>
      </c>
      <c r="AF179" s="91">
        <f t="shared" si="218"/>
        <v>53382.352941176468</v>
      </c>
      <c r="AG179" s="91">
        <f t="shared" si="218"/>
        <v>54705.882352941167</v>
      </c>
      <c r="AH179" s="91">
        <f t="shared" si="218"/>
        <v>56029.411764705874</v>
      </c>
      <c r="AI179" s="91">
        <f t="shared" si="218"/>
        <v>57352.94117647058</v>
      </c>
      <c r="AJ179" s="91">
        <f t="shared" si="218"/>
        <v>58676.470588235286</v>
      </c>
      <c r="AK179" s="91">
        <f t="shared" si="218"/>
        <v>59999.999999999993</v>
      </c>
      <c r="AL179" s="91">
        <f t="shared" si="218"/>
        <v>61323.529411764706</v>
      </c>
      <c r="AM179" s="91">
        <f t="shared" si="218"/>
        <v>62647.058823529398</v>
      </c>
      <c r="AN179" s="91"/>
      <c r="AO179" s="91"/>
      <c r="AP179" s="91"/>
      <c r="AQ179" s="91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</row>
    <row r="180" spans="1:60" s="59" customFormat="1" ht="14.4" outlineLevel="1">
      <c r="A180" s="185" t="s">
        <v>498</v>
      </c>
      <c r="B180" s="82" t="s">
        <v>168</v>
      </c>
      <c r="C180" s="122"/>
      <c r="D180" s="133">
        <v>1.2E-2</v>
      </c>
      <c r="E180" s="133">
        <v>1.2E-2</v>
      </c>
      <c r="F180" s="133">
        <v>1.2E-2</v>
      </c>
      <c r="G180" s="133">
        <v>1.2E-2</v>
      </c>
      <c r="H180" s="133">
        <v>1.2E-2</v>
      </c>
      <c r="I180" s="133">
        <v>1.2E-2</v>
      </c>
      <c r="J180" s="133">
        <v>1.2E-2</v>
      </c>
      <c r="K180" s="133">
        <v>1.2E-2</v>
      </c>
      <c r="L180" s="133">
        <v>1.2E-2</v>
      </c>
      <c r="M180" s="133">
        <v>1.2E-2</v>
      </c>
      <c r="N180" s="133">
        <v>1.2E-2</v>
      </c>
      <c r="O180" s="133">
        <v>1.2E-2</v>
      </c>
      <c r="P180" s="133">
        <v>1.2E-2</v>
      </c>
      <c r="Q180" s="133">
        <v>1.2E-2</v>
      </c>
      <c r="R180" s="133">
        <v>1.2E-2</v>
      </c>
      <c r="S180" s="133">
        <v>1.2E-2</v>
      </c>
      <c r="T180" s="133">
        <v>1.2E-2</v>
      </c>
      <c r="U180" s="133">
        <v>1.2E-2</v>
      </c>
      <c r="V180" s="133">
        <v>1.2E-2</v>
      </c>
      <c r="W180" s="133">
        <v>1.2E-2</v>
      </c>
      <c r="X180" s="133">
        <v>1.2E-2</v>
      </c>
      <c r="Y180" s="133">
        <v>1.2E-2</v>
      </c>
      <c r="Z180" s="133">
        <v>1.2E-2</v>
      </c>
      <c r="AA180" s="133">
        <v>1.2E-2</v>
      </c>
      <c r="AB180" s="133">
        <v>1.2E-2</v>
      </c>
      <c r="AC180" s="133">
        <v>1.2E-2</v>
      </c>
      <c r="AD180" s="133">
        <v>1.2E-2</v>
      </c>
      <c r="AE180" s="133">
        <v>1.2E-2</v>
      </c>
      <c r="AF180" s="133">
        <v>1.2E-2</v>
      </c>
      <c r="AG180" s="133">
        <v>1.2E-2</v>
      </c>
      <c r="AH180" s="133">
        <v>1.2E-2</v>
      </c>
      <c r="AI180" s="133">
        <v>1.2E-2</v>
      </c>
      <c r="AJ180" s="133">
        <v>1.2E-2</v>
      </c>
      <c r="AK180" s="133">
        <v>1.2E-2</v>
      </c>
      <c r="AL180" s="133">
        <v>1.2E-2</v>
      </c>
      <c r="AM180" s="133">
        <v>1.2E-2</v>
      </c>
      <c r="AN180" s="180"/>
      <c r="AO180" s="180"/>
      <c r="AP180" s="180"/>
      <c r="AQ180" s="180"/>
      <c r="AR180" s="79"/>
      <c r="AS180" s="79"/>
      <c r="AT180" s="79"/>
      <c r="AU180" s="79"/>
      <c r="AV180" s="79"/>
      <c r="AW180" s="79"/>
      <c r="AX180" s="79"/>
      <c r="AY180" s="79"/>
      <c r="AZ180" s="79"/>
      <c r="BA180" s="79"/>
      <c r="BB180" s="79"/>
      <c r="BC180" s="79"/>
      <c r="BD180" s="79"/>
      <c r="BE180" s="79"/>
      <c r="BF180" s="79"/>
      <c r="BG180" s="79"/>
      <c r="BH180" s="79"/>
    </row>
    <row r="181" spans="1:60" s="59" customFormat="1" ht="14.4" outlineLevel="1">
      <c r="A181" s="185" t="s">
        <v>499</v>
      </c>
      <c r="B181" s="82" t="s">
        <v>161</v>
      </c>
      <c r="C181" s="122"/>
      <c r="D181" s="89">
        <f>-D179*D180</f>
        <v>-108.52941176470586</v>
      </c>
      <c r="E181" s="89">
        <f t="shared" ref="E181:AM181" si="219">-E179*E180</f>
        <v>-132.35294117647058</v>
      </c>
      <c r="F181" s="89">
        <f t="shared" si="219"/>
        <v>-156.17647058823528</v>
      </c>
      <c r="G181" s="89">
        <f t="shared" si="219"/>
        <v>-179.99999999999997</v>
      </c>
      <c r="H181" s="89">
        <f t="shared" si="219"/>
        <v>-203.82352941176472</v>
      </c>
      <c r="I181" s="89">
        <f t="shared" si="219"/>
        <v>-227.64705882352939</v>
      </c>
      <c r="J181" s="89">
        <f t="shared" si="219"/>
        <v>-251.47058823529406</v>
      </c>
      <c r="K181" s="89">
        <f t="shared" si="219"/>
        <v>-275.29411764705884</v>
      </c>
      <c r="L181" s="89">
        <f t="shared" si="219"/>
        <v>-299.11764705882348</v>
      </c>
      <c r="M181" s="89">
        <f t="shared" si="219"/>
        <v>-322.94117647058823</v>
      </c>
      <c r="N181" s="89">
        <f t="shared" si="219"/>
        <v>-346.76470588235293</v>
      </c>
      <c r="O181" s="89">
        <f t="shared" si="219"/>
        <v>-370.58823529411762</v>
      </c>
      <c r="P181" s="89">
        <f t="shared" si="219"/>
        <v>-386.47058823529409</v>
      </c>
      <c r="Q181" s="89">
        <f t="shared" si="219"/>
        <v>-402.35294117647061</v>
      </c>
      <c r="R181" s="89">
        <f t="shared" si="219"/>
        <v>-418.23529411764696</v>
      </c>
      <c r="S181" s="89">
        <f t="shared" si="219"/>
        <v>-434.11764705882342</v>
      </c>
      <c r="T181" s="89">
        <f t="shared" si="219"/>
        <v>-450</v>
      </c>
      <c r="U181" s="89">
        <f t="shared" si="219"/>
        <v>-465.88235294117641</v>
      </c>
      <c r="V181" s="89">
        <f t="shared" si="219"/>
        <v>-481.76470588235287</v>
      </c>
      <c r="W181" s="89">
        <f t="shared" si="219"/>
        <v>-497.64705882352933</v>
      </c>
      <c r="X181" s="89">
        <f t="shared" si="219"/>
        <v>-513.52941176470586</v>
      </c>
      <c r="Y181" s="89">
        <f t="shared" si="219"/>
        <v>-529.41176470588232</v>
      </c>
      <c r="Z181" s="89">
        <f t="shared" si="219"/>
        <v>-545.29411764705878</v>
      </c>
      <c r="AA181" s="89">
        <f t="shared" si="219"/>
        <v>-561.17647058823525</v>
      </c>
      <c r="AB181" s="89">
        <f t="shared" si="219"/>
        <v>-577.0588235294116</v>
      </c>
      <c r="AC181" s="89">
        <f t="shared" si="219"/>
        <v>-592.94117647058818</v>
      </c>
      <c r="AD181" s="89">
        <f t="shared" si="219"/>
        <v>-608.82352941176464</v>
      </c>
      <c r="AE181" s="89">
        <f t="shared" si="219"/>
        <v>-624.7058823529411</v>
      </c>
      <c r="AF181" s="89">
        <f t="shared" si="219"/>
        <v>-640.58823529411768</v>
      </c>
      <c r="AG181" s="89">
        <f t="shared" si="219"/>
        <v>-656.47058823529403</v>
      </c>
      <c r="AH181" s="89">
        <f t="shared" si="219"/>
        <v>-672.35294117647049</v>
      </c>
      <c r="AI181" s="89">
        <f t="shared" si="219"/>
        <v>-688.23529411764696</v>
      </c>
      <c r="AJ181" s="89">
        <f t="shared" si="219"/>
        <v>-704.11764705882342</v>
      </c>
      <c r="AK181" s="89">
        <f t="shared" si="219"/>
        <v>-719.99999999999989</v>
      </c>
      <c r="AL181" s="89">
        <f t="shared" si="219"/>
        <v>-735.88235294117646</v>
      </c>
      <c r="AM181" s="89">
        <f t="shared" si="219"/>
        <v>-751.76470588235281</v>
      </c>
      <c r="AN181" s="89"/>
      <c r="AO181" s="89"/>
      <c r="AP181" s="89"/>
      <c r="AQ181" s="89"/>
      <c r="AR181" s="79"/>
      <c r="AS181" s="79"/>
      <c r="AT181" s="79"/>
      <c r="AU181" s="79"/>
      <c r="AV181" s="79"/>
      <c r="AW181" s="79"/>
      <c r="AX181" s="79"/>
      <c r="AY181" s="79"/>
      <c r="AZ181" s="79"/>
      <c r="BA181" s="79"/>
      <c r="BB181" s="79"/>
      <c r="BC181" s="79"/>
      <c r="BD181" s="79"/>
      <c r="BE181" s="79"/>
      <c r="BF181" s="79"/>
      <c r="BG181" s="79"/>
      <c r="BH181" s="79"/>
    </row>
    <row r="182" spans="1:60" outlineLevel="1">
      <c r="A182" s="185" t="s">
        <v>501</v>
      </c>
      <c r="B182" s="82" t="s">
        <v>168</v>
      </c>
      <c r="D182" s="133">
        <v>2E-3</v>
      </c>
      <c r="E182" s="133">
        <v>2E-3</v>
      </c>
      <c r="F182" s="133">
        <v>2E-3</v>
      </c>
      <c r="G182" s="133">
        <v>2E-3</v>
      </c>
      <c r="H182" s="133">
        <v>2E-3</v>
      </c>
      <c r="I182" s="133">
        <v>2E-3</v>
      </c>
      <c r="J182" s="133">
        <v>2E-3</v>
      </c>
      <c r="K182" s="133">
        <v>2E-3</v>
      </c>
      <c r="L182" s="133">
        <v>2E-3</v>
      </c>
      <c r="M182" s="133">
        <v>2E-3</v>
      </c>
      <c r="N182" s="133">
        <v>2E-3</v>
      </c>
      <c r="O182" s="133">
        <v>2E-3</v>
      </c>
      <c r="P182" s="133">
        <v>2E-3</v>
      </c>
      <c r="Q182" s="133">
        <v>2E-3</v>
      </c>
      <c r="R182" s="133">
        <v>2E-3</v>
      </c>
      <c r="S182" s="133">
        <v>2E-3</v>
      </c>
      <c r="T182" s="133">
        <v>2E-3</v>
      </c>
      <c r="U182" s="133">
        <v>2E-3</v>
      </c>
      <c r="V182" s="133">
        <v>2E-3</v>
      </c>
      <c r="W182" s="133">
        <v>2E-3</v>
      </c>
      <c r="X182" s="133">
        <v>2E-3</v>
      </c>
      <c r="Y182" s="133">
        <v>2E-3</v>
      </c>
      <c r="Z182" s="133">
        <v>2E-3</v>
      </c>
      <c r="AA182" s="133">
        <v>2E-3</v>
      </c>
      <c r="AB182" s="133">
        <v>2E-3</v>
      </c>
      <c r="AC182" s="133">
        <v>2E-3</v>
      </c>
      <c r="AD182" s="133">
        <v>2E-3</v>
      </c>
      <c r="AE182" s="133">
        <v>2E-3</v>
      </c>
      <c r="AF182" s="133">
        <v>2E-3</v>
      </c>
      <c r="AG182" s="133">
        <v>2E-3</v>
      </c>
      <c r="AH182" s="133">
        <v>2E-3</v>
      </c>
      <c r="AI182" s="133">
        <v>2E-3</v>
      </c>
      <c r="AJ182" s="133">
        <v>2E-3</v>
      </c>
      <c r="AK182" s="133">
        <v>2E-3</v>
      </c>
      <c r="AL182" s="133">
        <v>2E-3</v>
      </c>
      <c r="AM182" s="133">
        <v>2E-3</v>
      </c>
    </row>
    <row r="183" spans="1:60" s="59" customFormat="1" ht="14.4" outlineLevel="1">
      <c r="A183" s="185" t="s">
        <v>487</v>
      </c>
      <c r="B183" s="82" t="s">
        <v>161</v>
      </c>
      <c r="C183" s="122"/>
      <c r="D183" s="89">
        <f>-D182*(D172+D173)</f>
        <v>-50.647058823529413</v>
      </c>
      <c r="E183" s="89">
        <f t="shared" ref="E183:AM183" si="220">-E182*(E172+E173)</f>
        <v>-61.764705882352935</v>
      </c>
      <c r="F183" s="89">
        <f t="shared" si="220"/>
        <v>-72.882352941176478</v>
      </c>
      <c r="G183" s="89">
        <f t="shared" si="220"/>
        <v>-84</v>
      </c>
      <c r="H183" s="89">
        <f t="shared" si="220"/>
        <v>-95.117647058823522</v>
      </c>
      <c r="I183" s="89">
        <f t="shared" si="220"/>
        <v>-106.23529411764704</v>
      </c>
      <c r="J183" s="89">
        <f t="shared" si="220"/>
        <v>-117.35294117647058</v>
      </c>
      <c r="K183" s="89">
        <f t="shared" si="220"/>
        <v>-128.47058823529412</v>
      </c>
      <c r="L183" s="89">
        <f t="shared" si="220"/>
        <v>-139.58823529411765</v>
      </c>
      <c r="M183" s="89">
        <f t="shared" si="220"/>
        <v>-150.70588235294119</v>
      </c>
      <c r="N183" s="89">
        <f t="shared" si="220"/>
        <v>-161.8235294117647</v>
      </c>
      <c r="O183" s="89">
        <f t="shared" si="220"/>
        <v>-172.94117647058826</v>
      </c>
      <c r="P183" s="89">
        <f t="shared" si="220"/>
        <v>-180.35294117647058</v>
      </c>
      <c r="Q183" s="89">
        <f t="shared" si="220"/>
        <v>-187.76470588235296</v>
      </c>
      <c r="R183" s="89">
        <f t="shared" si="220"/>
        <v>-195.1764705882353</v>
      </c>
      <c r="S183" s="89">
        <f t="shared" si="220"/>
        <v>-202.58823529411765</v>
      </c>
      <c r="T183" s="89">
        <f t="shared" si="220"/>
        <v>-210</v>
      </c>
      <c r="U183" s="89">
        <f t="shared" si="220"/>
        <v>-217.41176470588235</v>
      </c>
      <c r="V183" s="89">
        <f t="shared" si="220"/>
        <v>-224.8235294117647</v>
      </c>
      <c r="W183" s="89">
        <f t="shared" si="220"/>
        <v>-232.23529411764704</v>
      </c>
      <c r="X183" s="89">
        <f t="shared" si="220"/>
        <v>-239.64705882352939</v>
      </c>
      <c r="Y183" s="89">
        <f t="shared" si="220"/>
        <v>-247.05882352941174</v>
      </c>
      <c r="Z183" s="89">
        <f t="shared" si="220"/>
        <v>-254.47058823529412</v>
      </c>
      <c r="AA183" s="89">
        <f t="shared" si="220"/>
        <v>-261.88235294117646</v>
      </c>
      <c r="AB183" s="89">
        <f t="shared" si="220"/>
        <v>-269.29411764705878</v>
      </c>
      <c r="AC183" s="89">
        <f t="shared" si="220"/>
        <v>-276.70588235294116</v>
      </c>
      <c r="AD183" s="89">
        <f t="shared" si="220"/>
        <v>-284.11764705882348</v>
      </c>
      <c r="AE183" s="89">
        <f t="shared" si="220"/>
        <v>-291.52941176470591</v>
      </c>
      <c r="AF183" s="89">
        <f t="shared" si="220"/>
        <v>-298.94117647058818</v>
      </c>
      <c r="AG183" s="89">
        <f t="shared" si="220"/>
        <v>-306.35294117647061</v>
      </c>
      <c r="AH183" s="89">
        <f t="shared" si="220"/>
        <v>-313.76470588235293</v>
      </c>
      <c r="AI183" s="89">
        <f t="shared" si="220"/>
        <v>-321.1764705882353</v>
      </c>
      <c r="AJ183" s="89">
        <f t="shared" si="220"/>
        <v>-328.58823529411762</v>
      </c>
      <c r="AK183" s="89">
        <f t="shared" si="220"/>
        <v>-336</v>
      </c>
      <c r="AL183" s="89">
        <f t="shared" si="220"/>
        <v>-343.41176470588238</v>
      </c>
      <c r="AM183" s="89">
        <f t="shared" si="220"/>
        <v>-350.8235294117647</v>
      </c>
      <c r="AN183" s="89"/>
      <c r="AO183" s="89"/>
      <c r="AP183" s="89"/>
      <c r="AQ183" s="8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</row>
    <row r="184" spans="1:60" outlineLevel="1">
      <c r="A184" s="185" t="s">
        <v>502</v>
      </c>
      <c r="B184" s="82" t="s">
        <v>161</v>
      </c>
      <c r="D184" s="167">
        <v>1.5</v>
      </c>
      <c r="E184" s="167">
        <v>1.5</v>
      </c>
      <c r="F184" s="167">
        <v>1.5</v>
      </c>
      <c r="G184" s="167">
        <v>1.5</v>
      </c>
      <c r="H184" s="167">
        <v>1.5</v>
      </c>
      <c r="I184" s="167">
        <v>1.5</v>
      </c>
      <c r="J184" s="167">
        <v>1.5</v>
      </c>
      <c r="K184" s="167">
        <v>1.5</v>
      </c>
      <c r="L184" s="167">
        <v>1.5</v>
      </c>
      <c r="M184" s="167">
        <v>1.5</v>
      </c>
      <c r="N184" s="167">
        <v>1.5</v>
      </c>
      <c r="O184" s="167">
        <v>1.5</v>
      </c>
      <c r="P184" s="167">
        <v>1.5</v>
      </c>
      <c r="Q184" s="167">
        <v>1.5</v>
      </c>
      <c r="R184" s="167">
        <v>1.5</v>
      </c>
      <c r="S184" s="167">
        <v>1.5</v>
      </c>
      <c r="T184" s="167">
        <v>1.5</v>
      </c>
      <c r="U184" s="167">
        <v>1.5</v>
      </c>
      <c r="V184" s="167">
        <v>1.5</v>
      </c>
      <c r="W184" s="167">
        <v>1.5</v>
      </c>
      <c r="X184" s="167">
        <v>1.5</v>
      </c>
      <c r="Y184" s="167">
        <v>1.5</v>
      </c>
      <c r="Z184" s="167">
        <v>1.5</v>
      </c>
      <c r="AA184" s="167">
        <v>1.5</v>
      </c>
      <c r="AB184" s="167">
        <v>1.5</v>
      </c>
      <c r="AC184" s="167">
        <v>1.5</v>
      </c>
      <c r="AD184" s="167">
        <v>1.5</v>
      </c>
      <c r="AE184" s="167">
        <v>1.5</v>
      </c>
      <c r="AF184" s="167">
        <v>1.5</v>
      </c>
      <c r="AG184" s="167">
        <v>1.5</v>
      </c>
      <c r="AH184" s="167">
        <v>1.5</v>
      </c>
      <c r="AI184" s="167">
        <v>1.5</v>
      </c>
      <c r="AJ184" s="167">
        <v>1.5</v>
      </c>
      <c r="AK184" s="167">
        <v>1.5</v>
      </c>
      <c r="AL184" s="167">
        <v>1.5</v>
      </c>
      <c r="AM184" s="167">
        <v>1.5</v>
      </c>
    </row>
    <row r="185" spans="1:60" s="59" customFormat="1" ht="14.4" outlineLevel="1">
      <c r="A185" s="185" t="s">
        <v>503</v>
      </c>
      <c r="B185" s="82" t="s">
        <v>161</v>
      </c>
      <c r="C185" s="122"/>
      <c r="D185" s="89">
        <f>-(D184*D169)</f>
        <v>-52.5</v>
      </c>
      <c r="E185" s="89">
        <f t="shared" ref="E185:AM185" si="221">-(E184*E169)</f>
        <v>-67.5</v>
      </c>
      <c r="F185" s="89">
        <f t="shared" si="221"/>
        <v>-67.5</v>
      </c>
      <c r="G185" s="89">
        <f t="shared" si="221"/>
        <v>-67.5</v>
      </c>
      <c r="H185" s="89">
        <f t="shared" si="221"/>
        <v>-67.5</v>
      </c>
      <c r="I185" s="89">
        <f t="shared" si="221"/>
        <v>-67.5</v>
      </c>
      <c r="J185" s="89">
        <f t="shared" si="221"/>
        <v>-67.5</v>
      </c>
      <c r="K185" s="89">
        <f t="shared" si="221"/>
        <v>-67.5</v>
      </c>
      <c r="L185" s="89">
        <f t="shared" si="221"/>
        <v>-67.5</v>
      </c>
      <c r="M185" s="89">
        <f t="shared" si="221"/>
        <v>-67.5</v>
      </c>
      <c r="N185" s="89">
        <f t="shared" si="221"/>
        <v>-67.5</v>
      </c>
      <c r="O185" s="89">
        <f t="shared" si="221"/>
        <v>-67.5</v>
      </c>
      <c r="P185" s="89">
        <f t="shared" si="221"/>
        <v>-45</v>
      </c>
      <c r="Q185" s="89">
        <f t="shared" si="221"/>
        <v>-45</v>
      </c>
      <c r="R185" s="89">
        <f t="shared" si="221"/>
        <v>-45</v>
      </c>
      <c r="S185" s="89">
        <f t="shared" si="221"/>
        <v>-45</v>
      </c>
      <c r="T185" s="89">
        <f t="shared" si="221"/>
        <v>-45</v>
      </c>
      <c r="U185" s="89">
        <f t="shared" si="221"/>
        <v>-45</v>
      </c>
      <c r="V185" s="89">
        <f t="shared" si="221"/>
        <v>-45</v>
      </c>
      <c r="W185" s="89">
        <f t="shared" si="221"/>
        <v>-45</v>
      </c>
      <c r="X185" s="89">
        <f t="shared" si="221"/>
        <v>-45</v>
      </c>
      <c r="Y185" s="89">
        <f t="shared" si="221"/>
        <v>-45</v>
      </c>
      <c r="Z185" s="89">
        <f t="shared" si="221"/>
        <v>-45</v>
      </c>
      <c r="AA185" s="89">
        <f t="shared" si="221"/>
        <v>-45</v>
      </c>
      <c r="AB185" s="89">
        <f t="shared" si="221"/>
        <v>-45</v>
      </c>
      <c r="AC185" s="89">
        <f t="shared" si="221"/>
        <v>-45</v>
      </c>
      <c r="AD185" s="89">
        <f t="shared" si="221"/>
        <v>-45</v>
      </c>
      <c r="AE185" s="89">
        <f t="shared" si="221"/>
        <v>-45</v>
      </c>
      <c r="AF185" s="89">
        <f t="shared" si="221"/>
        <v>-45</v>
      </c>
      <c r="AG185" s="89">
        <f t="shared" si="221"/>
        <v>-45</v>
      </c>
      <c r="AH185" s="89">
        <f t="shared" si="221"/>
        <v>-45</v>
      </c>
      <c r="AI185" s="89">
        <f t="shared" si="221"/>
        <v>-45</v>
      </c>
      <c r="AJ185" s="89">
        <f t="shared" si="221"/>
        <v>-45</v>
      </c>
      <c r="AK185" s="89">
        <f t="shared" si="221"/>
        <v>-45</v>
      </c>
      <c r="AL185" s="89">
        <f t="shared" si="221"/>
        <v>-45</v>
      </c>
      <c r="AM185" s="89">
        <f t="shared" si="221"/>
        <v>-45</v>
      </c>
      <c r="AN185" s="89"/>
      <c r="AO185" s="89"/>
      <c r="AP185" s="89"/>
      <c r="AQ185" s="8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</row>
    <row r="186" spans="1:60" outlineLevel="1">
      <c r="A186" s="185" t="s">
        <v>504</v>
      </c>
      <c r="B186" s="82" t="s">
        <v>161</v>
      </c>
      <c r="D186" s="156">
        <f>50/1000</f>
        <v>0.05</v>
      </c>
      <c r="E186" s="156">
        <f t="shared" ref="E186:AM186" si="222">50/1000</f>
        <v>0.05</v>
      </c>
      <c r="F186" s="156">
        <f t="shared" si="222"/>
        <v>0.05</v>
      </c>
      <c r="G186" s="156">
        <f t="shared" si="222"/>
        <v>0.05</v>
      </c>
      <c r="H186" s="156">
        <f t="shared" si="222"/>
        <v>0.05</v>
      </c>
      <c r="I186" s="156">
        <f t="shared" si="222"/>
        <v>0.05</v>
      </c>
      <c r="J186" s="156">
        <f t="shared" si="222"/>
        <v>0.05</v>
      </c>
      <c r="K186" s="156">
        <f t="shared" si="222"/>
        <v>0.05</v>
      </c>
      <c r="L186" s="156">
        <f t="shared" si="222"/>
        <v>0.05</v>
      </c>
      <c r="M186" s="156">
        <f t="shared" si="222"/>
        <v>0.05</v>
      </c>
      <c r="N186" s="156">
        <f t="shared" si="222"/>
        <v>0.05</v>
      </c>
      <c r="O186" s="156">
        <f t="shared" si="222"/>
        <v>0.05</v>
      </c>
      <c r="P186" s="156">
        <f t="shared" si="222"/>
        <v>0.05</v>
      </c>
      <c r="Q186" s="156">
        <f t="shared" si="222"/>
        <v>0.05</v>
      </c>
      <c r="R186" s="156">
        <f t="shared" si="222"/>
        <v>0.05</v>
      </c>
      <c r="S186" s="156">
        <f t="shared" si="222"/>
        <v>0.05</v>
      </c>
      <c r="T186" s="156">
        <f t="shared" si="222"/>
        <v>0.05</v>
      </c>
      <c r="U186" s="156">
        <f t="shared" si="222"/>
        <v>0.05</v>
      </c>
      <c r="V186" s="156">
        <f t="shared" si="222"/>
        <v>0.05</v>
      </c>
      <c r="W186" s="156">
        <f t="shared" si="222"/>
        <v>0.05</v>
      </c>
      <c r="X186" s="156">
        <f t="shared" si="222"/>
        <v>0.05</v>
      </c>
      <c r="Y186" s="156">
        <f t="shared" si="222"/>
        <v>0.05</v>
      </c>
      <c r="Z186" s="156">
        <f t="shared" si="222"/>
        <v>0.05</v>
      </c>
      <c r="AA186" s="156">
        <f t="shared" si="222"/>
        <v>0.05</v>
      </c>
      <c r="AB186" s="156">
        <f t="shared" si="222"/>
        <v>0.05</v>
      </c>
      <c r="AC186" s="156">
        <f t="shared" si="222"/>
        <v>0.05</v>
      </c>
      <c r="AD186" s="156">
        <f t="shared" si="222"/>
        <v>0.05</v>
      </c>
      <c r="AE186" s="156">
        <f t="shared" si="222"/>
        <v>0.05</v>
      </c>
      <c r="AF186" s="156">
        <f t="shared" si="222"/>
        <v>0.05</v>
      </c>
      <c r="AG186" s="156">
        <f t="shared" si="222"/>
        <v>0.05</v>
      </c>
      <c r="AH186" s="156">
        <f t="shared" si="222"/>
        <v>0.05</v>
      </c>
      <c r="AI186" s="156">
        <f t="shared" si="222"/>
        <v>0.05</v>
      </c>
      <c r="AJ186" s="156">
        <f t="shared" si="222"/>
        <v>0.05</v>
      </c>
      <c r="AK186" s="156">
        <f t="shared" si="222"/>
        <v>0.05</v>
      </c>
      <c r="AL186" s="156">
        <f t="shared" si="222"/>
        <v>0.05</v>
      </c>
      <c r="AM186" s="156">
        <f t="shared" si="222"/>
        <v>0.05</v>
      </c>
    </row>
    <row r="187" spans="1:60" s="59" customFormat="1" ht="14.4" outlineLevel="1">
      <c r="A187" s="185" t="s">
        <v>647</v>
      </c>
      <c r="B187" s="82" t="s">
        <v>161</v>
      </c>
      <c r="C187" s="122"/>
      <c r="D187" s="89">
        <f t="shared" ref="D187:AM187" si="223">-D186*D168</f>
        <v>-10.25</v>
      </c>
      <c r="E187" s="89">
        <f t="shared" si="223"/>
        <v>-12.5</v>
      </c>
      <c r="F187" s="89">
        <f t="shared" si="223"/>
        <v>-14.75</v>
      </c>
      <c r="G187" s="89">
        <f t="shared" si="223"/>
        <v>-17</v>
      </c>
      <c r="H187" s="89">
        <f t="shared" si="223"/>
        <v>-19.25</v>
      </c>
      <c r="I187" s="89">
        <f t="shared" si="223"/>
        <v>-21.5</v>
      </c>
      <c r="J187" s="89">
        <f t="shared" si="223"/>
        <v>-23.75</v>
      </c>
      <c r="K187" s="89">
        <f t="shared" si="223"/>
        <v>-26</v>
      </c>
      <c r="L187" s="89">
        <f t="shared" si="223"/>
        <v>-28.25</v>
      </c>
      <c r="M187" s="89">
        <f t="shared" si="223"/>
        <v>-30.5</v>
      </c>
      <c r="N187" s="89">
        <f t="shared" si="223"/>
        <v>-32.75</v>
      </c>
      <c r="O187" s="89">
        <f t="shared" si="223"/>
        <v>-35</v>
      </c>
      <c r="P187" s="89">
        <f t="shared" si="223"/>
        <v>-36.5</v>
      </c>
      <c r="Q187" s="89">
        <f t="shared" si="223"/>
        <v>-38</v>
      </c>
      <c r="R187" s="89">
        <f t="shared" si="223"/>
        <v>-39.5</v>
      </c>
      <c r="S187" s="89">
        <f t="shared" si="223"/>
        <v>-41</v>
      </c>
      <c r="T187" s="89">
        <f t="shared" si="223"/>
        <v>-42.5</v>
      </c>
      <c r="U187" s="89">
        <f t="shared" si="223"/>
        <v>-44</v>
      </c>
      <c r="V187" s="89">
        <f t="shared" si="223"/>
        <v>-45.5</v>
      </c>
      <c r="W187" s="89">
        <f t="shared" si="223"/>
        <v>-47</v>
      </c>
      <c r="X187" s="89">
        <f t="shared" si="223"/>
        <v>-48.5</v>
      </c>
      <c r="Y187" s="89">
        <f t="shared" si="223"/>
        <v>-50</v>
      </c>
      <c r="Z187" s="89">
        <f t="shared" si="223"/>
        <v>-51.5</v>
      </c>
      <c r="AA187" s="89">
        <f t="shared" si="223"/>
        <v>-53</v>
      </c>
      <c r="AB187" s="89">
        <f t="shared" si="223"/>
        <v>-54.5</v>
      </c>
      <c r="AC187" s="89">
        <f t="shared" si="223"/>
        <v>-56</v>
      </c>
      <c r="AD187" s="89">
        <f t="shared" si="223"/>
        <v>-57.5</v>
      </c>
      <c r="AE187" s="89">
        <f t="shared" si="223"/>
        <v>-59</v>
      </c>
      <c r="AF187" s="89">
        <f t="shared" si="223"/>
        <v>-60.5</v>
      </c>
      <c r="AG187" s="89">
        <f t="shared" si="223"/>
        <v>-62</v>
      </c>
      <c r="AH187" s="89">
        <f t="shared" si="223"/>
        <v>-63.5</v>
      </c>
      <c r="AI187" s="89">
        <f t="shared" si="223"/>
        <v>-65</v>
      </c>
      <c r="AJ187" s="89">
        <f t="shared" si="223"/>
        <v>-66.5</v>
      </c>
      <c r="AK187" s="89">
        <f t="shared" si="223"/>
        <v>-68</v>
      </c>
      <c r="AL187" s="89">
        <f t="shared" si="223"/>
        <v>-69.5</v>
      </c>
      <c r="AM187" s="89">
        <f t="shared" si="223"/>
        <v>-71</v>
      </c>
      <c r="AN187" s="89"/>
      <c r="AO187" s="89"/>
      <c r="AP187" s="89"/>
      <c r="AQ187" s="8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/>
      <c r="BC187" s="79"/>
      <c r="BD187" s="79"/>
      <c r="BE187" s="79"/>
      <c r="BF187" s="79"/>
      <c r="BG187" s="79"/>
      <c r="BH187" s="79"/>
    </row>
    <row r="188" spans="1:60" s="59" customFormat="1" ht="14.4" outlineLevel="1">
      <c r="A188" s="185" t="s">
        <v>505</v>
      </c>
      <c r="B188" s="82" t="s">
        <v>254</v>
      </c>
      <c r="C188" s="122"/>
      <c r="D188" s="89">
        <f>-5*'0'!D17/3</f>
        <v>-145.75</v>
      </c>
      <c r="E188" s="89">
        <f>-5*'0'!E17/3</f>
        <v>-145.75</v>
      </c>
      <c r="F188" s="89">
        <f>-5*'0'!F17/3</f>
        <v>-145.75</v>
      </c>
      <c r="G188" s="89">
        <f>-5*'0'!G17/3</f>
        <v>-145.75</v>
      </c>
      <c r="H188" s="89">
        <f>-5*'0'!H17/3</f>
        <v>-145.75</v>
      </c>
      <c r="I188" s="89">
        <f>-5*'0'!I17/3</f>
        <v>-145.75</v>
      </c>
      <c r="J188" s="89">
        <f>-5*'0'!J17/3</f>
        <v>-145.75</v>
      </c>
      <c r="K188" s="89">
        <f>-5*'0'!K17/3</f>
        <v>-145.75</v>
      </c>
      <c r="L188" s="89">
        <f>-5*'0'!L17/3</f>
        <v>-145.75</v>
      </c>
      <c r="M188" s="89">
        <f>-5*'0'!M17/3</f>
        <v>-145.75</v>
      </c>
      <c r="N188" s="89">
        <f>-5*'0'!N17/3</f>
        <v>-145.75</v>
      </c>
      <c r="O188" s="89">
        <f>-5*'0'!O17/3</f>
        <v>-145.75</v>
      </c>
      <c r="P188" s="89">
        <f>-5*'0'!P17/3</f>
        <v>-145.75</v>
      </c>
      <c r="Q188" s="89">
        <f>-5*'0'!Q17/3</f>
        <v>-145.75</v>
      </c>
      <c r="R188" s="89">
        <f>-5*'0'!R17/3</f>
        <v>-145.75</v>
      </c>
      <c r="S188" s="89">
        <f>-5*'0'!S17/3</f>
        <v>-145.75</v>
      </c>
      <c r="T188" s="89">
        <f>-5*'0'!T17/3</f>
        <v>-145.75</v>
      </c>
      <c r="U188" s="89">
        <f>-5*'0'!U17/3</f>
        <v>-145.75</v>
      </c>
      <c r="V188" s="89">
        <f>-5*'0'!V17/3</f>
        <v>-145.75</v>
      </c>
      <c r="W188" s="89">
        <f>-5*'0'!W17/3</f>
        <v>-145.75</v>
      </c>
      <c r="X188" s="89">
        <f>-5*'0'!X17/3</f>
        <v>-145.75</v>
      </c>
      <c r="Y188" s="89">
        <f>-5*'0'!Y17/3</f>
        <v>-145.75</v>
      </c>
      <c r="Z188" s="89">
        <f>-5*'0'!Z17/3</f>
        <v>-145.75</v>
      </c>
      <c r="AA188" s="89">
        <f>-5*'0'!AA17/3</f>
        <v>-145.75</v>
      </c>
      <c r="AB188" s="89">
        <f>-5*'0'!AB17/3</f>
        <v>-145.75</v>
      </c>
      <c r="AC188" s="89">
        <f>-5*'0'!AC17/3</f>
        <v>-145.75</v>
      </c>
      <c r="AD188" s="89">
        <f>-5*'0'!AD17/3</f>
        <v>-145.75</v>
      </c>
      <c r="AE188" s="89">
        <f>-5*'0'!AE17/3</f>
        <v>-145.75</v>
      </c>
      <c r="AF188" s="89">
        <f>-5*'0'!AF17/3</f>
        <v>-145.75</v>
      </c>
      <c r="AG188" s="89">
        <f>-5*'0'!AG17/3</f>
        <v>-145.75</v>
      </c>
      <c r="AH188" s="89">
        <f>-5*'0'!AH17/3</f>
        <v>-145.75</v>
      </c>
      <c r="AI188" s="89">
        <f>-5*'0'!AI17/3</f>
        <v>-145.75</v>
      </c>
      <c r="AJ188" s="89">
        <f>-5*'0'!AJ17/3</f>
        <v>-145.75</v>
      </c>
      <c r="AK188" s="89">
        <f>-5*'0'!AK17/3</f>
        <v>-145.75</v>
      </c>
      <c r="AL188" s="89">
        <f>-5*'0'!AL17/3</f>
        <v>-145.75</v>
      </c>
      <c r="AM188" s="89">
        <f>-5*'0'!AM17/3</f>
        <v>-145.75</v>
      </c>
      <c r="AN188" s="91"/>
      <c r="AO188" s="91"/>
      <c r="AP188" s="91"/>
      <c r="AQ188" s="91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</row>
    <row r="189" spans="1:60" outlineLevel="1">
      <c r="A189" s="185" t="s">
        <v>506</v>
      </c>
      <c r="B189" s="82" t="s">
        <v>161</v>
      </c>
      <c r="D189" s="156">
        <v>0.7</v>
      </c>
      <c r="E189" s="156">
        <v>0.7</v>
      </c>
      <c r="F189" s="156">
        <v>0.7</v>
      </c>
      <c r="G189" s="156">
        <v>0.7</v>
      </c>
      <c r="H189" s="156">
        <v>0.7</v>
      </c>
      <c r="I189" s="156">
        <v>0.7</v>
      </c>
      <c r="J189" s="156">
        <v>0.7</v>
      </c>
      <c r="K189" s="156">
        <v>0.7</v>
      </c>
      <c r="L189" s="156">
        <v>0.7</v>
      </c>
      <c r="M189" s="156">
        <v>0.7</v>
      </c>
      <c r="N189" s="156">
        <v>0.7</v>
      </c>
      <c r="O189" s="156">
        <v>0.7</v>
      </c>
      <c r="P189" s="156">
        <v>0.7</v>
      </c>
      <c r="Q189" s="156">
        <v>0.7</v>
      </c>
      <c r="R189" s="156">
        <v>0.7</v>
      </c>
      <c r="S189" s="156">
        <v>0.7</v>
      </c>
      <c r="T189" s="156">
        <v>0.7</v>
      </c>
      <c r="U189" s="156">
        <v>0.7</v>
      </c>
      <c r="V189" s="156">
        <v>0.7</v>
      </c>
      <c r="W189" s="156">
        <v>0.7</v>
      </c>
      <c r="X189" s="156">
        <v>0.7</v>
      </c>
      <c r="Y189" s="156">
        <v>0.7</v>
      </c>
      <c r="Z189" s="156">
        <v>0.7</v>
      </c>
      <c r="AA189" s="156">
        <v>0.7</v>
      </c>
      <c r="AB189" s="156">
        <v>0.7</v>
      </c>
      <c r="AC189" s="156">
        <v>0.7</v>
      </c>
      <c r="AD189" s="156">
        <v>0.7</v>
      </c>
      <c r="AE189" s="156">
        <v>0.7</v>
      </c>
      <c r="AF189" s="156">
        <v>0.7</v>
      </c>
      <c r="AG189" s="156">
        <v>0.7</v>
      </c>
      <c r="AH189" s="156">
        <v>0.7</v>
      </c>
      <c r="AI189" s="156">
        <v>0.7</v>
      </c>
      <c r="AJ189" s="156">
        <v>0.7</v>
      </c>
      <c r="AK189" s="156">
        <v>0.7</v>
      </c>
      <c r="AL189" s="156">
        <v>0.7</v>
      </c>
      <c r="AM189" s="156">
        <v>0.7</v>
      </c>
    </row>
    <row r="190" spans="1:60" s="59" customFormat="1" ht="14.4" outlineLevel="1">
      <c r="A190" s="185" t="s">
        <v>507</v>
      </c>
      <c r="B190" s="82" t="s">
        <v>161</v>
      </c>
      <c r="C190" s="122"/>
      <c r="D190" s="89">
        <f t="shared" ref="D190:AM190" si="224">-D189*D168</f>
        <v>-143.5</v>
      </c>
      <c r="E190" s="89">
        <f t="shared" si="224"/>
        <v>-175</v>
      </c>
      <c r="F190" s="89">
        <f t="shared" si="224"/>
        <v>-206.5</v>
      </c>
      <c r="G190" s="89">
        <f t="shared" si="224"/>
        <v>-237.99999999999997</v>
      </c>
      <c r="H190" s="89">
        <f t="shared" si="224"/>
        <v>-269.5</v>
      </c>
      <c r="I190" s="89">
        <f t="shared" si="224"/>
        <v>-301</v>
      </c>
      <c r="J190" s="89">
        <f t="shared" si="224"/>
        <v>-332.5</v>
      </c>
      <c r="K190" s="89">
        <f t="shared" si="224"/>
        <v>-364</v>
      </c>
      <c r="L190" s="89">
        <f t="shared" si="224"/>
        <v>-395.5</v>
      </c>
      <c r="M190" s="89">
        <f t="shared" si="224"/>
        <v>-427</v>
      </c>
      <c r="N190" s="89">
        <f t="shared" si="224"/>
        <v>-458.49999999999994</v>
      </c>
      <c r="O190" s="89">
        <f t="shared" si="224"/>
        <v>-489.99999999999994</v>
      </c>
      <c r="P190" s="89">
        <f t="shared" si="224"/>
        <v>-510.99999999999994</v>
      </c>
      <c r="Q190" s="89">
        <f t="shared" si="224"/>
        <v>-532</v>
      </c>
      <c r="R190" s="89">
        <f t="shared" si="224"/>
        <v>-553</v>
      </c>
      <c r="S190" s="89">
        <f t="shared" si="224"/>
        <v>-574</v>
      </c>
      <c r="T190" s="89">
        <f t="shared" si="224"/>
        <v>-595</v>
      </c>
      <c r="U190" s="89">
        <f t="shared" si="224"/>
        <v>-616</v>
      </c>
      <c r="V190" s="89">
        <f t="shared" si="224"/>
        <v>-637</v>
      </c>
      <c r="W190" s="89">
        <f t="shared" si="224"/>
        <v>-658</v>
      </c>
      <c r="X190" s="89">
        <f t="shared" si="224"/>
        <v>-679</v>
      </c>
      <c r="Y190" s="89">
        <f t="shared" si="224"/>
        <v>-700</v>
      </c>
      <c r="Z190" s="89">
        <f t="shared" si="224"/>
        <v>-721</v>
      </c>
      <c r="AA190" s="89">
        <f t="shared" si="224"/>
        <v>-742</v>
      </c>
      <c r="AB190" s="89">
        <f t="shared" si="224"/>
        <v>-763</v>
      </c>
      <c r="AC190" s="89">
        <f t="shared" si="224"/>
        <v>-784</v>
      </c>
      <c r="AD190" s="89">
        <f t="shared" si="224"/>
        <v>-805</v>
      </c>
      <c r="AE190" s="89">
        <f t="shared" si="224"/>
        <v>-826</v>
      </c>
      <c r="AF190" s="89">
        <f t="shared" si="224"/>
        <v>-847</v>
      </c>
      <c r="AG190" s="89">
        <f t="shared" si="224"/>
        <v>-868</v>
      </c>
      <c r="AH190" s="89">
        <f t="shared" si="224"/>
        <v>-889</v>
      </c>
      <c r="AI190" s="89">
        <f t="shared" si="224"/>
        <v>-909.99999999999989</v>
      </c>
      <c r="AJ190" s="89">
        <f t="shared" si="224"/>
        <v>-930.99999999999989</v>
      </c>
      <c r="AK190" s="89">
        <f t="shared" si="224"/>
        <v>-951.99999999999989</v>
      </c>
      <c r="AL190" s="89">
        <f t="shared" si="224"/>
        <v>-972.99999999999989</v>
      </c>
      <c r="AM190" s="89">
        <f t="shared" si="224"/>
        <v>-993.99999999999989</v>
      </c>
      <c r="AN190" s="89"/>
      <c r="AO190" s="89"/>
      <c r="AP190" s="89"/>
      <c r="AQ190" s="8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</row>
    <row r="191" spans="1:60" s="59" customFormat="1" ht="14.4" outlineLevel="1">
      <c r="A191" s="185" t="s">
        <v>509</v>
      </c>
      <c r="B191" s="82" t="s">
        <v>161</v>
      </c>
      <c r="C191" s="122"/>
      <c r="D191" s="89">
        <f>D176+D181</f>
        <v>116.97058823529414</v>
      </c>
      <c r="E191" s="89">
        <f t="shared" ref="E191:AM191" si="225">E176+E181</f>
        <v>142.64705882352942</v>
      </c>
      <c r="F191" s="89">
        <f t="shared" si="225"/>
        <v>168.32352941176472</v>
      </c>
      <c r="G191" s="89">
        <f t="shared" si="225"/>
        <v>194.00000000000003</v>
      </c>
      <c r="H191" s="89">
        <f t="shared" si="225"/>
        <v>219.67647058823533</v>
      </c>
      <c r="I191" s="89">
        <f t="shared" si="225"/>
        <v>245.35294117647067</v>
      </c>
      <c r="J191" s="89">
        <f t="shared" si="225"/>
        <v>271.02941176470597</v>
      </c>
      <c r="K191" s="89">
        <f t="shared" si="225"/>
        <v>296.70588235294116</v>
      </c>
      <c r="L191" s="89">
        <f t="shared" si="225"/>
        <v>322.38235294117652</v>
      </c>
      <c r="M191" s="89">
        <f t="shared" si="225"/>
        <v>348.05882352941188</v>
      </c>
      <c r="N191" s="89">
        <f t="shared" si="225"/>
        <v>373.73529411764707</v>
      </c>
      <c r="O191" s="89">
        <f t="shared" si="225"/>
        <v>399.41176470588249</v>
      </c>
      <c r="P191" s="89">
        <f t="shared" si="225"/>
        <v>416.52941176470591</v>
      </c>
      <c r="Q191" s="89">
        <f t="shared" si="225"/>
        <v>433.64705882352939</v>
      </c>
      <c r="R191" s="89">
        <f t="shared" si="225"/>
        <v>450.76470588235304</v>
      </c>
      <c r="S191" s="89">
        <f t="shared" si="225"/>
        <v>467.88235294117658</v>
      </c>
      <c r="T191" s="89">
        <f t="shared" si="225"/>
        <v>485.00000000000011</v>
      </c>
      <c r="U191" s="89">
        <f t="shared" si="225"/>
        <v>502.11764705882359</v>
      </c>
      <c r="V191" s="89">
        <f t="shared" si="225"/>
        <v>519.23529411764707</v>
      </c>
      <c r="W191" s="89">
        <f t="shared" si="225"/>
        <v>536.35294117647072</v>
      </c>
      <c r="X191" s="89">
        <f t="shared" si="225"/>
        <v>553.47058823529414</v>
      </c>
      <c r="Y191" s="89">
        <f t="shared" si="225"/>
        <v>570.58823529411768</v>
      </c>
      <c r="Z191" s="89">
        <f t="shared" si="225"/>
        <v>587.70588235294122</v>
      </c>
      <c r="AA191" s="89">
        <f t="shared" si="225"/>
        <v>604.82352941176498</v>
      </c>
      <c r="AB191" s="89">
        <f t="shared" si="225"/>
        <v>621.9411764705884</v>
      </c>
      <c r="AC191" s="89">
        <f t="shared" si="225"/>
        <v>639.05882352941182</v>
      </c>
      <c r="AD191" s="89">
        <f t="shared" si="225"/>
        <v>656.17647058823536</v>
      </c>
      <c r="AE191" s="89">
        <f t="shared" si="225"/>
        <v>673.2941176470589</v>
      </c>
      <c r="AF191" s="89">
        <f t="shared" si="225"/>
        <v>690.41176470588255</v>
      </c>
      <c r="AG191" s="89">
        <f t="shared" si="225"/>
        <v>707.52941176470597</v>
      </c>
      <c r="AH191" s="89">
        <f t="shared" si="225"/>
        <v>724.64705882352951</v>
      </c>
      <c r="AI191" s="89">
        <f t="shared" si="225"/>
        <v>741.76470588235304</v>
      </c>
      <c r="AJ191" s="89">
        <f t="shared" si="225"/>
        <v>758.88235294117658</v>
      </c>
      <c r="AK191" s="89">
        <f t="shared" si="225"/>
        <v>776.00000000000011</v>
      </c>
      <c r="AL191" s="89">
        <f t="shared" si="225"/>
        <v>793.11764705882376</v>
      </c>
      <c r="AM191" s="89">
        <f t="shared" si="225"/>
        <v>810.23529411764719</v>
      </c>
      <c r="AN191" s="89"/>
      <c r="AO191" s="89"/>
      <c r="AP191" s="89"/>
      <c r="AQ191" s="89"/>
      <c r="AR191" s="79"/>
      <c r="AS191" s="79"/>
      <c r="AT191" s="79"/>
      <c r="AU191" s="79"/>
      <c r="AV191" s="79"/>
      <c r="AW191" s="79"/>
      <c r="AX191" s="79"/>
      <c r="AY191" s="79"/>
      <c r="AZ191" s="79"/>
      <c r="BA191" s="79"/>
      <c r="BB191" s="79"/>
      <c r="BC191" s="79"/>
      <c r="BD191" s="79"/>
      <c r="BE191" s="79"/>
      <c r="BF191" s="79"/>
      <c r="BG191" s="79"/>
      <c r="BH191" s="79"/>
    </row>
    <row r="192" spans="1:60" outlineLevel="1">
      <c r="A192" s="185" t="s">
        <v>508</v>
      </c>
      <c r="B192" s="82" t="s">
        <v>168</v>
      </c>
      <c r="D192" s="133">
        <v>0.4</v>
      </c>
      <c r="E192" s="133">
        <v>0.4</v>
      </c>
      <c r="F192" s="133">
        <v>0.4</v>
      </c>
      <c r="G192" s="133">
        <v>0.4</v>
      </c>
      <c r="H192" s="133">
        <v>0.4</v>
      </c>
      <c r="I192" s="133">
        <v>0.4</v>
      </c>
      <c r="J192" s="133">
        <v>0.4</v>
      </c>
      <c r="K192" s="133">
        <v>0.4</v>
      </c>
      <c r="L192" s="133">
        <v>0.4</v>
      </c>
      <c r="M192" s="133">
        <v>0.4</v>
      </c>
      <c r="N192" s="133">
        <v>0.4</v>
      </c>
      <c r="O192" s="133">
        <v>0.4</v>
      </c>
      <c r="P192" s="133">
        <v>0.4</v>
      </c>
      <c r="Q192" s="133">
        <v>0.4</v>
      </c>
      <c r="R192" s="133">
        <v>0.4</v>
      </c>
      <c r="S192" s="133">
        <v>0.4</v>
      </c>
      <c r="T192" s="133">
        <v>0.4</v>
      </c>
      <c r="U192" s="133">
        <v>0.4</v>
      </c>
      <c r="V192" s="133">
        <v>0.4</v>
      </c>
      <c r="W192" s="133">
        <v>0.4</v>
      </c>
      <c r="X192" s="133">
        <v>0.4</v>
      </c>
      <c r="Y192" s="133">
        <v>0.4</v>
      </c>
      <c r="Z192" s="133">
        <v>0.4</v>
      </c>
      <c r="AA192" s="133">
        <v>0.4</v>
      </c>
      <c r="AB192" s="133">
        <v>0.4</v>
      </c>
      <c r="AC192" s="133">
        <v>0.4</v>
      </c>
      <c r="AD192" s="133">
        <v>0.4</v>
      </c>
      <c r="AE192" s="133">
        <v>0.4</v>
      </c>
      <c r="AF192" s="133">
        <v>0.4</v>
      </c>
      <c r="AG192" s="133">
        <v>0.4</v>
      </c>
      <c r="AH192" s="133">
        <v>0.4</v>
      </c>
      <c r="AI192" s="133">
        <v>0.4</v>
      </c>
      <c r="AJ192" s="133">
        <v>0.4</v>
      </c>
      <c r="AK192" s="133">
        <v>0.4</v>
      </c>
      <c r="AL192" s="133">
        <v>0.4</v>
      </c>
      <c r="AM192" s="133">
        <v>0.4</v>
      </c>
    </row>
    <row r="193" spans="1:60" s="59" customFormat="1" ht="14.4" outlineLevel="1">
      <c r="A193" s="185" t="s">
        <v>510</v>
      </c>
      <c r="B193" s="82" t="s">
        <v>161</v>
      </c>
      <c r="C193" s="122"/>
      <c r="D193" s="89">
        <f>-D191*D192</f>
        <v>-46.788235294117662</v>
      </c>
      <c r="E193" s="89">
        <f t="shared" ref="E193:AM193" si="226">-E191*E192</f>
        <v>-57.058823529411768</v>
      </c>
      <c r="F193" s="89">
        <f t="shared" si="226"/>
        <v>-67.329411764705895</v>
      </c>
      <c r="G193" s="89">
        <f t="shared" si="226"/>
        <v>-77.600000000000023</v>
      </c>
      <c r="H193" s="89">
        <f t="shared" si="226"/>
        <v>-87.870588235294136</v>
      </c>
      <c r="I193" s="89">
        <f t="shared" si="226"/>
        <v>-98.141176470588277</v>
      </c>
      <c r="J193" s="89">
        <f t="shared" si="226"/>
        <v>-108.41176470588239</v>
      </c>
      <c r="K193" s="89">
        <f t="shared" si="226"/>
        <v>-118.68235294117648</v>
      </c>
      <c r="L193" s="89">
        <f t="shared" si="226"/>
        <v>-128.9529411764706</v>
      </c>
      <c r="M193" s="89">
        <f t="shared" si="226"/>
        <v>-139.22352941176476</v>
      </c>
      <c r="N193" s="89">
        <f t="shared" si="226"/>
        <v>-149.49411764705883</v>
      </c>
      <c r="O193" s="89">
        <f t="shared" si="226"/>
        <v>-159.76470588235301</v>
      </c>
      <c r="P193" s="89">
        <f t="shared" si="226"/>
        <v>-166.61176470588236</v>
      </c>
      <c r="Q193" s="89">
        <f t="shared" si="226"/>
        <v>-173.45882352941177</v>
      </c>
      <c r="R193" s="89">
        <f t="shared" si="226"/>
        <v>-180.30588235294124</v>
      </c>
      <c r="S193" s="89">
        <f t="shared" si="226"/>
        <v>-187.15294117647065</v>
      </c>
      <c r="T193" s="89">
        <f t="shared" si="226"/>
        <v>-194.00000000000006</v>
      </c>
      <c r="U193" s="89">
        <f t="shared" si="226"/>
        <v>-200.84705882352944</v>
      </c>
      <c r="V193" s="89">
        <f t="shared" si="226"/>
        <v>-207.69411764705885</v>
      </c>
      <c r="W193" s="89">
        <f t="shared" si="226"/>
        <v>-214.54117647058831</v>
      </c>
      <c r="X193" s="89">
        <f t="shared" si="226"/>
        <v>-221.38823529411766</v>
      </c>
      <c r="Y193" s="89">
        <f t="shared" si="226"/>
        <v>-228.23529411764707</v>
      </c>
      <c r="Z193" s="89">
        <f t="shared" si="226"/>
        <v>-235.08235294117651</v>
      </c>
      <c r="AA193" s="89">
        <f t="shared" si="226"/>
        <v>-241.929411764706</v>
      </c>
      <c r="AB193" s="89">
        <f t="shared" si="226"/>
        <v>-248.77647058823538</v>
      </c>
      <c r="AC193" s="89">
        <f t="shared" si="226"/>
        <v>-255.62352941176474</v>
      </c>
      <c r="AD193" s="89">
        <f t="shared" si="226"/>
        <v>-262.47058823529414</v>
      </c>
      <c r="AE193" s="89">
        <f t="shared" si="226"/>
        <v>-269.31764705882358</v>
      </c>
      <c r="AF193" s="89">
        <f t="shared" si="226"/>
        <v>-276.16470588235302</v>
      </c>
      <c r="AG193" s="89">
        <f t="shared" si="226"/>
        <v>-283.0117647058824</v>
      </c>
      <c r="AH193" s="89">
        <f t="shared" si="226"/>
        <v>-289.85882352941184</v>
      </c>
      <c r="AI193" s="89">
        <f t="shared" si="226"/>
        <v>-296.70588235294122</v>
      </c>
      <c r="AJ193" s="89">
        <f t="shared" si="226"/>
        <v>-303.55294117647065</v>
      </c>
      <c r="AK193" s="89">
        <f t="shared" si="226"/>
        <v>-310.40000000000009</v>
      </c>
      <c r="AL193" s="89">
        <f t="shared" si="226"/>
        <v>-317.24705882352953</v>
      </c>
      <c r="AM193" s="89">
        <f t="shared" si="226"/>
        <v>-324.09411764705891</v>
      </c>
      <c r="AN193" s="89"/>
      <c r="AO193" s="89"/>
      <c r="AP193" s="89"/>
      <c r="AQ193" s="89"/>
      <c r="AR193" s="79"/>
      <c r="AS193" s="79"/>
      <c r="AT193" s="79"/>
      <c r="AU193" s="79"/>
      <c r="AV193" s="79"/>
      <c r="AW193" s="79"/>
      <c r="AX193" s="79"/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</row>
    <row r="194" spans="1:60" outlineLevel="1">
      <c r="A194" s="185" t="s">
        <v>511</v>
      </c>
      <c r="B194" s="82" t="s">
        <v>161</v>
      </c>
      <c r="D194" s="89">
        <f>D176+D177+D181+D183+D185+D187+D188+D190+D193</f>
        <v>-332.46470588235292</v>
      </c>
      <c r="E194" s="89">
        <f t="shared" ref="E194:AM194" si="227">E176+E177+E181+E183+E185+E187+E188+E190+E193</f>
        <v>-376.9264705882353</v>
      </c>
      <c r="F194" s="89">
        <f t="shared" si="227"/>
        <v>-406.38823529411764</v>
      </c>
      <c r="G194" s="89">
        <f t="shared" si="227"/>
        <v>-435.84999999999997</v>
      </c>
      <c r="H194" s="89">
        <f t="shared" si="227"/>
        <v>-465.3117647058823</v>
      </c>
      <c r="I194" s="89">
        <f t="shared" si="227"/>
        <v>-494.77352941176463</v>
      </c>
      <c r="J194" s="89">
        <f t="shared" si="227"/>
        <v>-524.23529411764707</v>
      </c>
      <c r="K194" s="89">
        <f t="shared" si="227"/>
        <v>-553.69705882352946</v>
      </c>
      <c r="L194" s="89">
        <f t="shared" si="227"/>
        <v>-583.15882352941173</v>
      </c>
      <c r="M194" s="89">
        <f t="shared" si="227"/>
        <v>-612.62058823529401</v>
      </c>
      <c r="N194" s="89">
        <f t="shared" si="227"/>
        <v>-642.0823529411764</v>
      </c>
      <c r="O194" s="89">
        <f t="shared" si="227"/>
        <v>-671.54411764705878</v>
      </c>
      <c r="P194" s="89">
        <f t="shared" si="227"/>
        <v>-668.685294117647</v>
      </c>
      <c r="Q194" s="89">
        <f t="shared" si="227"/>
        <v>-688.32647058823534</v>
      </c>
      <c r="R194" s="89">
        <f t="shared" si="227"/>
        <v>-707.96764705882345</v>
      </c>
      <c r="S194" s="89">
        <f t="shared" si="227"/>
        <v>-727.60882352941178</v>
      </c>
      <c r="T194" s="89">
        <f t="shared" si="227"/>
        <v>-747.25</v>
      </c>
      <c r="U194" s="89">
        <f t="shared" si="227"/>
        <v>-766.89117647058822</v>
      </c>
      <c r="V194" s="89">
        <f t="shared" si="227"/>
        <v>-786.53235294117644</v>
      </c>
      <c r="W194" s="89">
        <f t="shared" si="227"/>
        <v>-806.17352941176466</v>
      </c>
      <c r="X194" s="89">
        <f t="shared" si="227"/>
        <v>-825.81470588235288</v>
      </c>
      <c r="Y194" s="89">
        <f t="shared" si="227"/>
        <v>-845.4558823529411</v>
      </c>
      <c r="Z194" s="89">
        <f t="shared" si="227"/>
        <v>-865.09705882352944</v>
      </c>
      <c r="AA194" s="89">
        <f t="shared" si="227"/>
        <v>-884.73823529411743</v>
      </c>
      <c r="AB194" s="89">
        <f t="shared" si="227"/>
        <v>-904.37941176470576</v>
      </c>
      <c r="AC194" s="89">
        <f t="shared" si="227"/>
        <v>-924.02058823529399</v>
      </c>
      <c r="AD194" s="89">
        <f t="shared" si="227"/>
        <v>-943.66176470588221</v>
      </c>
      <c r="AE194" s="89">
        <f t="shared" si="227"/>
        <v>-963.30294117647065</v>
      </c>
      <c r="AF194" s="89">
        <f t="shared" si="227"/>
        <v>-982.94411764705865</v>
      </c>
      <c r="AG194" s="89">
        <f t="shared" si="227"/>
        <v>-1002.585294117647</v>
      </c>
      <c r="AH194" s="89">
        <f t="shared" si="227"/>
        <v>-1022.2264705882353</v>
      </c>
      <c r="AI194" s="89">
        <f t="shared" si="227"/>
        <v>-1041.8676470588234</v>
      </c>
      <c r="AJ194" s="89">
        <f t="shared" si="227"/>
        <v>-1061.5088235294115</v>
      </c>
      <c r="AK194" s="89">
        <f t="shared" si="227"/>
        <v>-1081.1499999999999</v>
      </c>
      <c r="AL194" s="89">
        <f t="shared" si="227"/>
        <v>-1100.7911764705882</v>
      </c>
      <c r="AM194" s="89">
        <f t="shared" si="227"/>
        <v>-1120.4323529411763</v>
      </c>
    </row>
    <row r="195" spans="1:60" outlineLevel="1">
      <c r="A195" s="185" t="s">
        <v>177</v>
      </c>
      <c r="B195" s="82" t="s">
        <v>161</v>
      </c>
      <c r="D195" s="89">
        <f>-'OPEX+CAPEX'!I425</f>
        <v>-92.5</v>
      </c>
      <c r="E195" s="89">
        <f>-'OPEX+CAPEX'!J425</f>
        <v>-115.83333333333333</v>
      </c>
      <c r="F195" s="89">
        <f>-'OPEX+CAPEX'!K425</f>
        <v>-115.83333333333333</v>
      </c>
      <c r="G195" s="89">
        <f>-'OPEX+CAPEX'!L425</f>
        <v>-115.83333333333333</v>
      </c>
      <c r="H195" s="89">
        <f>-'OPEX+CAPEX'!M425</f>
        <v>-115.83333333333333</v>
      </c>
      <c r="I195" s="89">
        <f>-'OPEX+CAPEX'!N425</f>
        <v>-115.83333333333333</v>
      </c>
      <c r="J195" s="89">
        <f>-'OPEX+CAPEX'!O425</f>
        <v>-115.83333333333333</v>
      </c>
      <c r="K195" s="89">
        <f>-'OPEX+CAPEX'!P425</f>
        <v>-115.83333333333333</v>
      </c>
      <c r="L195" s="89">
        <f>-'OPEX+CAPEX'!Q425</f>
        <v>-115.83333333333333</v>
      </c>
      <c r="M195" s="89">
        <f>-'OPEX+CAPEX'!R425</f>
        <v>-115.83333333333333</v>
      </c>
      <c r="N195" s="89">
        <f>-'OPEX+CAPEX'!S425</f>
        <v>-115.83333333333333</v>
      </c>
      <c r="O195" s="89">
        <f>-'OPEX+CAPEX'!T425</f>
        <v>-115.83333333333333</v>
      </c>
      <c r="P195" s="89">
        <f>-'OPEX+CAPEX'!U425</f>
        <v>-80.833333333333329</v>
      </c>
      <c r="Q195" s="89">
        <f>-'OPEX+CAPEX'!V425</f>
        <v>-80.833333333333329</v>
      </c>
      <c r="R195" s="89">
        <f>-'OPEX+CAPEX'!W425</f>
        <v>-80.833333333333329</v>
      </c>
      <c r="S195" s="89">
        <f>-'OPEX+CAPEX'!X425</f>
        <v>-80.833333333333329</v>
      </c>
      <c r="T195" s="89">
        <f>-'OPEX+CAPEX'!Y425</f>
        <v>-80.833333333333329</v>
      </c>
      <c r="U195" s="89">
        <f>-'OPEX+CAPEX'!Z425</f>
        <v>-80.833333333333329</v>
      </c>
      <c r="V195" s="89">
        <f>-'OPEX+CAPEX'!AA425</f>
        <v>-80.833333333333329</v>
      </c>
      <c r="W195" s="89">
        <f>-'OPEX+CAPEX'!AB425</f>
        <v>-80.833333333333329</v>
      </c>
      <c r="X195" s="89">
        <f>-'OPEX+CAPEX'!AC425</f>
        <v>-80.833333333333329</v>
      </c>
      <c r="Y195" s="89">
        <f>-'OPEX+CAPEX'!AD425</f>
        <v>-80.833333333333329</v>
      </c>
      <c r="Z195" s="89">
        <f>-'OPEX+CAPEX'!AE425</f>
        <v>-80.833333333333329</v>
      </c>
      <c r="AA195" s="89">
        <f>-'OPEX+CAPEX'!AF425</f>
        <v>-80.833333333333329</v>
      </c>
      <c r="AB195" s="89">
        <f>-'OPEX+CAPEX'!AG425</f>
        <v>-80.833333333333329</v>
      </c>
      <c r="AC195" s="89">
        <f>-'OPEX+CAPEX'!AH425</f>
        <v>-80.833333333333329</v>
      </c>
      <c r="AD195" s="89">
        <f>-'OPEX+CAPEX'!AI425</f>
        <v>-80.833333333333329</v>
      </c>
      <c r="AE195" s="89">
        <f>-'OPEX+CAPEX'!AJ425</f>
        <v>-80.833333333333329</v>
      </c>
      <c r="AF195" s="89">
        <f>-'OPEX+CAPEX'!AK425</f>
        <v>-80.833333333333329</v>
      </c>
      <c r="AG195" s="89">
        <f>-'OPEX+CAPEX'!AL425</f>
        <v>-80.833333333333329</v>
      </c>
      <c r="AH195" s="89">
        <f>-'OPEX+CAPEX'!AM425</f>
        <v>-80.833333333333329</v>
      </c>
      <c r="AI195" s="89">
        <f>-'OPEX+CAPEX'!AN425</f>
        <v>-80.833333333333329</v>
      </c>
      <c r="AJ195" s="89">
        <f>-'OPEX+CAPEX'!AO425</f>
        <v>-80.833333333333329</v>
      </c>
      <c r="AK195" s="89">
        <f>-'OPEX+CAPEX'!AP425</f>
        <v>-80.833333333333329</v>
      </c>
      <c r="AL195" s="89">
        <f>-'OPEX+CAPEX'!AQ425</f>
        <v>-80.833333333333329</v>
      </c>
      <c r="AM195" s="89">
        <f>-'OPEX+CAPEX'!AR425</f>
        <v>-80.833333333333329</v>
      </c>
    </row>
    <row r="196" spans="1:60" outlineLevel="1">
      <c r="A196" s="185" t="s">
        <v>178</v>
      </c>
      <c r="B196" s="82" t="s">
        <v>161</v>
      </c>
      <c r="D196" s="89">
        <f>D194+D195</f>
        <v>-424.96470588235292</v>
      </c>
      <c r="E196" s="89">
        <f t="shared" ref="E196:AM196" si="228">E194+E195</f>
        <v>-492.75980392156862</v>
      </c>
      <c r="F196" s="89">
        <f t="shared" si="228"/>
        <v>-522.22156862745101</v>
      </c>
      <c r="G196" s="89">
        <f t="shared" si="228"/>
        <v>-551.68333333333328</v>
      </c>
      <c r="H196" s="89">
        <f t="shared" si="228"/>
        <v>-581.14509803921567</v>
      </c>
      <c r="I196" s="89">
        <f t="shared" si="228"/>
        <v>-610.60686274509794</v>
      </c>
      <c r="J196" s="89">
        <f t="shared" si="228"/>
        <v>-640.06862745098044</v>
      </c>
      <c r="K196" s="89">
        <f t="shared" si="228"/>
        <v>-669.53039215686283</v>
      </c>
      <c r="L196" s="89">
        <f t="shared" si="228"/>
        <v>-698.99215686274511</v>
      </c>
      <c r="M196" s="89">
        <f t="shared" si="228"/>
        <v>-728.45392156862738</v>
      </c>
      <c r="N196" s="89">
        <f t="shared" si="228"/>
        <v>-757.91568627450977</v>
      </c>
      <c r="O196" s="89">
        <f t="shared" si="228"/>
        <v>-787.37745098039215</v>
      </c>
      <c r="P196" s="89">
        <f t="shared" si="228"/>
        <v>-749.51862745098038</v>
      </c>
      <c r="Q196" s="89">
        <f t="shared" si="228"/>
        <v>-769.15980392156871</v>
      </c>
      <c r="R196" s="89">
        <f t="shared" si="228"/>
        <v>-788.80098039215682</v>
      </c>
      <c r="S196" s="89">
        <f t="shared" si="228"/>
        <v>-808.44215686274515</v>
      </c>
      <c r="T196" s="89">
        <f t="shared" si="228"/>
        <v>-828.08333333333337</v>
      </c>
      <c r="U196" s="89">
        <f t="shared" si="228"/>
        <v>-847.72450980392159</v>
      </c>
      <c r="V196" s="89">
        <f t="shared" si="228"/>
        <v>-867.36568627450981</v>
      </c>
      <c r="W196" s="89">
        <f t="shared" si="228"/>
        <v>-887.00686274509803</v>
      </c>
      <c r="X196" s="89">
        <f t="shared" si="228"/>
        <v>-906.64803921568625</v>
      </c>
      <c r="Y196" s="89">
        <f t="shared" si="228"/>
        <v>-926.28921568627447</v>
      </c>
      <c r="Z196" s="89">
        <f t="shared" si="228"/>
        <v>-945.93039215686281</v>
      </c>
      <c r="AA196" s="89">
        <f t="shared" si="228"/>
        <v>-965.5715686274508</v>
      </c>
      <c r="AB196" s="89">
        <f t="shared" si="228"/>
        <v>-985.21274509803914</v>
      </c>
      <c r="AC196" s="89">
        <f t="shared" si="228"/>
        <v>-1004.8539215686274</v>
      </c>
      <c r="AD196" s="89">
        <f t="shared" si="228"/>
        <v>-1024.4950980392155</v>
      </c>
      <c r="AE196" s="89">
        <f t="shared" si="228"/>
        <v>-1044.136274509804</v>
      </c>
      <c r="AF196" s="89">
        <f t="shared" si="228"/>
        <v>-1063.7774509803919</v>
      </c>
      <c r="AG196" s="89">
        <f t="shared" si="228"/>
        <v>-1083.4186274509802</v>
      </c>
      <c r="AH196" s="89">
        <f t="shared" si="228"/>
        <v>-1103.0598039215686</v>
      </c>
      <c r="AI196" s="89">
        <f t="shared" si="228"/>
        <v>-1122.7009803921567</v>
      </c>
      <c r="AJ196" s="89">
        <f t="shared" si="228"/>
        <v>-1142.3421568627448</v>
      </c>
      <c r="AK196" s="89">
        <f t="shared" si="228"/>
        <v>-1161.9833333333331</v>
      </c>
      <c r="AL196" s="89">
        <f t="shared" si="228"/>
        <v>-1181.6245098039215</v>
      </c>
      <c r="AM196" s="89">
        <f t="shared" si="228"/>
        <v>-1201.2656862745096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9AA4-9E2D-460E-A997-10D8C8FABAD9}">
  <sheetPr>
    <tabColor theme="9" tint="0.79998168889431442"/>
  </sheetPr>
  <dimension ref="F5:G9"/>
  <sheetViews>
    <sheetView workbookViewId="0">
      <selection activeCell="K27" sqref="K27"/>
    </sheetView>
  </sheetViews>
  <sheetFormatPr defaultRowHeight="14.4"/>
  <cols>
    <col min="6" max="6" width="18.33203125" customWidth="1"/>
  </cols>
  <sheetData>
    <row r="5" spans="6:7" ht="25.8">
      <c r="F5" s="158" t="s">
        <v>203</v>
      </c>
    </row>
    <row r="7" spans="6:7">
      <c r="F7" t="s">
        <v>376</v>
      </c>
      <c r="G7" t="s">
        <v>377</v>
      </c>
    </row>
    <row r="8" spans="6:7">
      <c r="F8" t="s">
        <v>378</v>
      </c>
      <c r="G8" t="s">
        <v>379</v>
      </c>
    </row>
    <row r="9" spans="6:7">
      <c r="F9" t="s">
        <v>353</v>
      </c>
      <c r="G9" t="s">
        <v>380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42A-D9C2-46C4-99B2-71FBB9CE0713}">
  <sheetPr>
    <tabColor theme="7" tint="0.79998168889431442"/>
  </sheetPr>
  <dimension ref="A1:BF9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96" sqref="A96"/>
    </sheetView>
  </sheetViews>
  <sheetFormatPr defaultRowHeight="14.4" outlineLevelRow="1"/>
  <cols>
    <col min="1" max="1" width="47.21875" style="79" bestFit="1" customWidth="1"/>
    <col min="2" max="2" width="8.88671875" style="79"/>
    <col min="3" max="3" width="11.44140625" style="79" bestFit="1" customWidth="1"/>
    <col min="4" max="4" width="9.109375" style="79" bestFit="1" customWidth="1"/>
    <col min="5" max="16384" width="8.88671875" style="79"/>
  </cols>
  <sheetData>
    <row r="1" spans="1:58" s="4" customFormat="1" ht="15.6">
      <c r="A1" s="1" t="s">
        <v>356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B1" s="2"/>
      <c r="BC1" s="2"/>
      <c r="BD1" s="2"/>
      <c r="BE1" s="2"/>
    </row>
    <row r="2" spans="1:58" s="54" customFormat="1" ht="13.2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</row>
    <row r="3" spans="1:58" s="54" customFormat="1" ht="15" customHeight="1">
      <c r="A3" s="53"/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58" s="59" customFormat="1" ht="13.2">
      <c r="A4" s="53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58" s="60" customFormat="1" ht="13.2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58" s="86" customFormat="1" ht="7.8" customHeight="1">
      <c r="A6" s="81"/>
      <c r="B6" s="82"/>
      <c r="C6" s="8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4"/>
      <c r="BB6" s="83"/>
      <c r="BC6" s="83"/>
      <c r="BD6" s="83"/>
      <c r="BE6" s="83"/>
      <c r="BF6" s="85"/>
    </row>
    <row r="7" spans="1:58" s="64" customFormat="1" ht="13.2">
      <c r="A7" s="205" t="s">
        <v>387</v>
      </c>
      <c r="B7" s="126" t="s">
        <v>161</v>
      </c>
      <c r="C7" s="89"/>
      <c r="D7" s="89">
        <f>D13+D23+D46+D67+D74+D90+D84</f>
        <v>9600.598</v>
      </c>
      <c r="E7" s="89">
        <f t="shared" ref="E7:AM7" si="1">E13+E23+E46+E67+E74+E90+E84</f>
        <v>9693.0325514285723</v>
      </c>
      <c r="F7" s="89">
        <f t="shared" si="1"/>
        <v>9717.2343055142865</v>
      </c>
      <c r="G7" s="89">
        <f t="shared" si="1"/>
        <v>9750.6853628551435</v>
      </c>
      <c r="H7" s="89">
        <f t="shared" si="1"/>
        <v>9795.3465436265524</v>
      </c>
      <c r="I7" s="89">
        <f t="shared" si="1"/>
        <v>9853.6945009342453</v>
      </c>
      <c r="J7" s="89">
        <f t="shared" si="1"/>
        <v>9928.8602490563026</v>
      </c>
      <c r="K7" s="89">
        <f t="shared" si="1"/>
        <v>10024.805058301654</v>
      </c>
      <c r="L7" s="89">
        <f t="shared" si="1"/>
        <v>10057.531356831329</v>
      </c>
      <c r="M7" s="89">
        <f t="shared" si="1"/>
        <v>10093.919701248564</v>
      </c>
      <c r="N7" s="89">
        <f t="shared" si="1"/>
        <v>10134.106342452296</v>
      </c>
      <c r="O7" s="89">
        <f t="shared" si="1"/>
        <v>10178.234546459513</v>
      </c>
      <c r="P7" s="89">
        <f t="shared" si="1"/>
        <v>10226.454940476</v>
      </c>
      <c r="Q7" s="89">
        <f t="shared" si="1"/>
        <v>10278.925876290908</v>
      </c>
      <c r="R7" s="89">
        <f t="shared" si="1"/>
        <v>10335.813811860829</v>
      </c>
      <c r="S7" s="89">
        <f t="shared" si="1"/>
        <v>10397.293711992392</v>
      </c>
      <c r="T7" s="89">
        <f t="shared" si="1"/>
        <v>10463.549469077856</v>
      </c>
      <c r="U7" s="89">
        <f t="shared" si="1"/>
        <v>10534.774344885867</v>
      </c>
      <c r="V7" s="89">
        <f t="shared" si="1"/>
        <v>10611.171434459706</v>
      </c>
      <c r="W7" s="89">
        <f t="shared" si="1"/>
        <v>10692.954153227894</v>
      </c>
      <c r="X7" s="89">
        <f t="shared" si="1"/>
        <v>10780.346748487385</v>
      </c>
      <c r="Y7" s="89">
        <f t="shared" si="1"/>
        <v>10873.584836477448</v>
      </c>
      <c r="Z7" s="89">
        <f t="shared" si="1"/>
        <v>10972.91596632337</v>
      </c>
      <c r="AA7" s="89">
        <f t="shared" si="1"/>
        <v>11078.600212193003</v>
      </c>
      <c r="AB7" s="89">
        <f t="shared" si="1"/>
        <v>11190.910795076332</v>
      </c>
      <c r="AC7" s="89">
        <f t="shared" si="1"/>
        <v>11310.1347356688</v>
      </c>
      <c r="AD7" s="89">
        <f t="shared" si="1"/>
        <v>11436.57353991309</v>
      </c>
      <c r="AE7" s="89">
        <f t="shared" si="1"/>
        <v>11570.543918831876</v>
      </c>
      <c r="AF7" s="89">
        <f t="shared" si="1"/>
        <v>11712.378544365631</v>
      </c>
      <c r="AG7" s="89">
        <f t="shared" si="1"/>
        <v>11862.426843015292</v>
      </c>
      <c r="AH7" s="89">
        <f t="shared" si="1"/>
        <v>12021.055829179617</v>
      </c>
      <c r="AI7" s="89">
        <f t="shared" si="1"/>
        <v>12188.650980171482</v>
      </c>
      <c r="AJ7" s="89">
        <f t="shared" si="1"/>
        <v>12365.617154996666</v>
      </c>
      <c r="AK7" s="89">
        <f t="shared" si="1"/>
        <v>12552.379559082785</v>
      </c>
      <c r="AL7" s="89">
        <f t="shared" si="1"/>
        <v>12749.38475725547</v>
      </c>
      <c r="AM7" s="89">
        <f t="shared" si="1"/>
        <v>12957.101737373683</v>
      </c>
      <c r="AN7" s="89"/>
      <c r="AO7" s="83">
        <f t="shared" ref="AO7:AO8" si="2">SUM(D7:O7)</f>
        <v>118828.04851870847</v>
      </c>
      <c r="AP7" s="83">
        <f t="shared" ref="AP7:AP8" si="3">SUM(P7:AA7)</f>
        <v>127246.38550575265</v>
      </c>
      <c r="AQ7" s="83">
        <f t="shared" ref="AQ7:AQ8" si="4">SUM(AB7:AM7)</f>
        <v>143917.15839493071</v>
      </c>
    </row>
    <row r="8" spans="1:58" s="64" customFormat="1" ht="13.2">
      <c r="A8" s="205" t="s">
        <v>386</v>
      </c>
      <c r="B8" s="126" t="s">
        <v>161</v>
      </c>
      <c r="C8" s="89"/>
      <c r="D8" s="89">
        <f>D14+D24+D47+D68+D75+D92</f>
        <v>-1478.7761001128526</v>
      </c>
      <c r="E8" s="89">
        <f t="shared" ref="E8:AM8" si="5">E14+E24+E47+E68+E75+E92</f>
        <v>-1491.50275000287</v>
      </c>
      <c r="F8" s="89">
        <f t="shared" si="5"/>
        <v>-1495.3214481378193</v>
      </c>
      <c r="G8" s="89">
        <f t="shared" si="5"/>
        <v>-1500.1888243255466</v>
      </c>
      <c r="H8" s="89">
        <f t="shared" si="5"/>
        <v>-1506.3490104358657</v>
      </c>
      <c r="I8" s="89">
        <f t="shared" si="5"/>
        <v>-1514.112055706395</v>
      </c>
      <c r="J8" s="89">
        <f t="shared" si="5"/>
        <v>-1523.8717205307457</v>
      </c>
      <c r="K8" s="89">
        <f t="shared" si="5"/>
        <v>-1536.1280745696949</v>
      </c>
      <c r="L8" s="89">
        <f t="shared" si="5"/>
        <v>-1540.0691224281595</v>
      </c>
      <c r="M8" s="89">
        <f t="shared" si="5"/>
        <v>-1544.2854102641611</v>
      </c>
      <c r="N8" s="89">
        <f t="shared" si="5"/>
        <v>-1548.7835760409898</v>
      </c>
      <c r="O8" s="89">
        <f t="shared" si="5"/>
        <v>-1553.5705974388579</v>
      </c>
      <c r="P8" s="89">
        <f t="shared" si="5"/>
        <v>-1558.6538081283443</v>
      </c>
      <c r="Q8" s="89">
        <f t="shared" si="5"/>
        <v>-1564.0409148582889</v>
      </c>
      <c r="R8" s="89">
        <f t="shared" si="5"/>
        <v>-1569.7400153987967</v>
      </c>
      <c r="S8" s="89">
        <f t="shared" si="5"/>
        <v>-1575.7596173820282</v>
      </c>
      <c r="T8" s="89">
        <f t="shared" si="5"/>
        <v>-1582.108658085599</v>
      </c>
      <c r="U8" s="89">
        <f t="shared" si="5"/>
        <v>-1588.7965252056483</v>
      </c>
      <c r="V8" s="89">
        <f t="shared" si="5"/>
        <v>-1595.8330786689826</v>
      </c>
      <c r="W8" s="89">
        <f t="shared" si="5"/>
        <v>-1603.2286735361877</v>
      </c>
      <c r="X8" s="89">
        <f t="shared" si="5"/>
        <v>-1610.9941840501783</v>
      </c>
      <c r="Y8" s="89">
        <f t="shared" si="5"/>
        <v>-1619.141028887386</v>
      </c>
      <c r="Z8" s="89">
        <f t="shared" si="5"/>
        <v>-1627.681197671656</v>
      </c>
      <c r="AA8" s="89">
        <f t="shared" si="5"/>
        <v>-1636.6272788139049</v>
      </c>
      <c r="AB8" s="89">
        <f t="shared" si="5"/>
        <v>-1645.9924887437655</v>
      </c>
      <c r="AC8" s="89">
        <f t="shared" si="5"/>
        <v>-1655.7907026027442</v>
      </c>
      <c r="AD8" s="89">
        <f t="shared" si="5"/>
        <v>-1666.0364864718958</v>
      </c>
      <c r="AE8" s="89">
        <f t="shared" si="5"/>
        <v>-1676.7451312106712</v>
      </c>
      <c r="AF8" s="89">
        <f t="shared" si="5"/>
        <v>-1687.9326879874254</v>
      </c>
      <c r="AG8" s="89">
        <f t="shared" si="5"/>
        <v>-1699.6160055860989</v>
      </c>
      <c r="AH8" s="89">
        <f t="shared" si="5"/>
        <v>-1711.8127695778094</v>
      </c>
      <c r="AI8" s="89">
        <f t="shared" si="5"/>
        <v>-1724.5415434505289</v>
      </c>
      <c r="AJ8" s="89">
        <f t="shared" si="5"/>
        <v>-1737.8218117946781</v>
      </c>
      <c r="AK8" s="89">
        <f t="shared" si="5"/>
        <v>-1751.6740256473695</v>
      </c>
      <c r="AL8" s="89">
        <f t="shared" si="5"/>
        <v>-1766.1196501031459</v>
      </c>
      <c r="AM8" s="89">
        <f t="shared" si="5"/>
        <v>-1781.1812143044883</v>
      </c>
      <c r="AN8" s="89"/>
      <c r="AO8" s="83">
        <f t="shared" si="2"/>
        <v>-18232.95868999396</v>
      </c>
      <c r="AP8" s="83">
        <f t="shared" si="3"/>
        <v>-19132.604980687</v>
      </c>
      <c r="AQ8" s="83">
        <f t="shared" si="4"/>
        <v>-20505.264517480617</v>
      </c>
    </row>
    <row r="9" spans="1:58" s="64" customFormat="1" ht="13.2">
      <c r="A9" s="205"/>
      <c r="B9" s="126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3"/>
      <c r="AP9" s="83"/>
      <c r="AQ9" s="83"/>
    </row>
    <row r="10" spans="1:58">
      <c r="A10" s="87" t="s">
        <v>357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60"/>
      <c r="AO10" s="87"/>
      <c r="AP10" s="87"/>
      <c r="AQ10" s="87"/>
    </row>
    <row r="11" spans="1:58" s="64" customFormat="1" ht="13.2" hidden="1" outlineLevel="1">
      <c r="A11" s="205" t="s">
        <v>518</v>
      </c>
      <c r="B11" s="122" t="s">
        <v>158</v>
      </c>
      <c r="C11" s="89"/>
      <c r="D11" s="125">
        <v>6000</v>
      </c>
      <c r="E11" s="125">
        <f>D11*(1+1%)</f>
        <v>6060</v>
      </c>
      <c r="F11" s="125">
        <f t="shared" ref="F11:AM11" si="6">E11*(1+1%)</f>
        <v>6120.6</v>
      </c>
      <c r="G11" s="125">
        <f t="shared" si="6"/>
        <v>6181.8060000000005</v>
      </c>
      <c r="H11" s="125">
        <f t="shared" si="6"/>
        <v>6243.624060000001</v>
      </c>
      <c r="I11" s="125">
        <f t="shared" si="6"/>
        <v>6306.060300600001</v>
      </c>
      <c r="J11" s="125">
        <f t="shared" si="6"/>
        <v>6369.1209036060009</v>
      </c>
      <c r="K11" s="125">
        <f t="shared" si="6"/>
        <v>6432.812112642061</v>
      </c>
      <c r="L11" s="125">
        <f t="shared" si="6"/>
        <v>6497.1402337684813</v>
      </c>
      <c r="M11" s="125">
        <f t="shared" si="6"/>
        <v>6562.1116361061659</v>
      </c>
      <c r="N11" s="125">
        <f t="shared" si="6"/>
        <v>6627.7327524672273</v>
      </c>
      <c r="O11" s="125">
        <f t="shared" si="6"/>
        <v>6694.0100799919001</v>
      </c>
      <c r="P11" s="125">
        <f t="shared" si="6"/>
        <v>6760.9501807918195</v>
      </c>
      <c r="Q11" s="125">
        <f t="shared" si="6"/>
        <v>6828.5596825997382</v>
      </c>
      <c r="R11" s="125">
        <f t="shared" si="6"/>
        <v>6896.8452794257355</v>
      </c>
      <c r="S11" s="125">
        <f t="shared" si="6"/>
        <v>6965.8137322199927</v>
      </c>
      <c r="T11" s="125">
        <f t="shared" si="6"/>
        <v>7035.4718695421925</v>
      </c>
      <c r="U11" s="125">
        <f t="shared" si="6"/>
        <v>7105.8265882376145</v>
      </c>
      <c r="V11" s="125">
        <f t="shared" si="6"/>
        <v>7176.8848541199905</v>
      </c>
      <c r="W11" s="125">
        <f t="shared" si="6"/>
        <v>7248.6537026611904</v>
      </c>
      <c r="X11" s="125">
        <f t="shared" si="6"/>
        <v>7321.140239687802</v>
      </c>
      <c r="Y11" s="125">
        <f t="shared" si="6"/>
        <v>7394.35164208468</v>
      </c>
      <c r="Z11" s="125">
        <f t="shared" si="6"/>
        <v>7468.2951585055271</v>
      </c>
      <c r="AA11" s="125">
        <f t="shared" si="6"/>
        <v>7542.978110090582</v>
      </c>
      <c r="AB11" s="125">
        <f t="shared" si="6"/>
        <v>7618.4078911914876</v>
      </c>
      <c r="AC11" s="125">
        <f t="shared" si="6"/>
        <v>7694.5919701034027</v>
      </c>
      <c r="AD11" s="125">
        <f t="shared" si="6"/>
        <v>7771.5378898044364</v>
      </c>
      <c r="AE11" s="125">
        <f t="shared" si="6"/>
        <v>7849.2532687024805</v>
      </c>
      <c r="AF11" s="125">
        <f t="shared" si="6"/>
        <v>7927.7458013895057</v>
      </c>
      <c r="AG11" s="125">
        <f t="shared" si="6"/>
        <v>8007.0232594034005</v>
      </c>
      <c r="AH11" s="125">
        <f t="shared" si="6"/>
        <v>8087.0934919974343</v>
      </c>
      <c r="AI11" s="125">
        <f t="shared" si="6"/>
        <v>8167.9644269174087</v>
      </c>
      <c r="AJ11" s="125">
        <f t="shared" si="6"/>
        <v>8249.6440711865835</v>
      </c>
      <c r="AK11" s="125">
        <f t="shared" si="6"/>
        <v>8332.1405118984494</v>
      </c>
      <c r="AL11" s="125">
        <f t="shared" si="6"/>
        <v>8415.4619170174337</v>
      </c>
      <c r="AM11" s="125">
        <f t="shared" si="6"/>
        <v>8499.6165361876083</v>
      </c>
      <c r="AN11" s="89"/>
      <c r="AO11" s="83">
        <f t="shared" ref="AO11" si="7">SUM(D11:O11)</f>
        <v>76095.018079181827</v>
      </c>
      <c r="AP11" s="83">
        <f t="shared" ref="AP11" si="8">SUM(P11:AA11)</f>
        <v>85745.771039966872</v>
      </c>
      <c r="AQ11" s="83">
        <f t="shared" ref="AQ11" si="9">SUM(AB11:AM11)</f>
        <v>96620.481035799647</v>
      </c>
    </row>
    <row r="12" spans="1:58" s="64" customFormat="1" ht="13.2" hidden="1" outlineLevel="1">
      <c r="A12" s="205" t="s">
        <v>366</v>
      </c>
      <c r="B12" s="126" t="s">
        <v>249</v>
      </c>
      <c r="C12" s="82"/>
      <c r="D12" s="125">
        <v>150</v>
      </c>
      <c r="E12" s="125">
        <v>150</v>
      </c>
      <c r="F12" s="125">
        <v>150</v>
      </c>
      <c r="G12" s="125">
        <v>150</v>
      </c>
      <c r="H12" s="125">
        <v>150</v>
      </c>
      <c r="I12" s="125">
        <v>150</v>
      </c>
      <c r="J12" s="125">
        <v>150</v>
      </c>
      <c r="K12" s="125">
        <v>150</v>
      </c>
      <c r="L12" s="125">
        <v>150</v>
      </c>
      <c r="M12" s="125">
        <v>150</v>
      </c>
      <c r="N12" s="125">
        <v>150</v>
      </c>
      <c r="O12" s="125">
        <v>150</v>
      </c>
      <c r="P12" s="125">
        <v>150</v>
      </c>
      <c r="Q12" s="125">
        <v>150</v>
      </c>
      <c r="R12" s="125">
        <v>150</v>
      </c>
      <c r="S12" s="125">
        <v>150</v>
      </c>
      <c r="T12" s="125">
        <v>150</v>
      </c>
      <c r="U12" s="125">
        <v>150</v>
      </c>
      <c r="V12" s="125">
        <v>150</v>
      </c>
      <c r="W12" s="125">
        <v>150</v>
      </c>
      <c r="X12" s="125">
        <v>150</v>
      </c>
      <c r="Y12" s="125">
        <v>150</v>
      </c>
      <c r="Z12" s="125">
        <v>150</v>
      </c>
      <c r="AA12" s="125">
        <v>150</v>
      </c>
      <c r="AB12" s="125">
        <v>150</v>
      </c>
      <c r="AC12" s="125">
        <v>150</v>
      </c>
      <c r="AD12" s="125">
        <v>150</v>
      </c>
      <c r="AE12" s="125">
        <v>150</v>
      </c>
      <c r="AF12" s="125">
        <v>150</v>
      </c>
      <c r="AG12" s="125">
        <v>150</v>
      </c>
      <c r="AH12" s="125">
        <v>150</v>
      </c>
      <c r="AI12" s="125">
        <v>150</v>
      </c>
      <c r="AJ12" s="125">
        <v>150</v>
      </c>
      <c r="AK12" s="125">
        <v>150</v>
      </c>
      <c r="AL12" s="125">
        <v>150</v>
      </c>
      <c r="AM12" s="125">
        <v>150</v>
      </c>
      <c r="AN12" s="123"/>
      <c r="AO12" s="83">
        <f>AVERAGE(D12:O12)</f>
        <v>150</v>
      </c>
      <c r="AP12" s="83">
        <f>AVERAGE(P12:AA12)</f>
        <v>150</v>
      </c>
      <c r="AQ12" s="83">
        <f>AVERAGE(AB12:AM12)</f>
        <v>150</v>
      </c>
    </row>
    <row r="13" spans="1:58" s="64" customFormat="1" ht="13.2" hidden="1" outlineLevel="1">
      <c r="A13" s="205" t="s">
        <v>271</v>
      </c>
      <c r="B13" s="126" t="s">
        <v>161</v>
      </c>
      <c r="C13" s="89"/>
      <c r="D13" s="89">
        <f>D11*D12/1000</f>
        <v>900</v>
      </c>
      <c r="E13" s="89">
        <f t="shared" ref="E13:AM13" si="10">E11*E12/1000</f>
        <v>909</v>
      </c>
      <c r="F13" s="89">
        <f t="shared" si="10"/>
        <v>918.09</v>
      </c>
      <c r="G13" s="89">
        <f t="shared" si="10"/>
        <v>927.27089999999998</v>
      </c>
      <c r="H13" s="89">
        <f t="shared" si="10"/>
        <v>936.54360900000017</v>
      </c>
      <c r="I13" s="89">
        <f t="shared" si="10"/>
        <v>945.90904509000018</v>
      </c>
      <c r="J13" s="89">
        <f t="shared" si="10"/>
        <v>955.3681355409002</v>
      </c>
      <c r="K13" s="89">
        <f t="shared" si="10"/>
        <v>964.92181689630911</v>
      </c>
      <c r="L13" s="89">
        <f t="shared" si="10"/>
        <v>974.57103506527221</v>
      </c>
      <c r="M13" s="89">
        <f t="shared" si="10"/>
        <v>984.31674541592497</v>
      </c>
      <c r="N13" s="89">
        <f t="shared" si="10"/>
        <v>994.1599128700841</v>
      </c>
      <c r="O13" s="89">
        <f t="shared" si="10"/>
        <v>1004.101511998785</v>
      </c>
      <c r="P13" s="89">
        <f t="shared" si="10"/>
        <v>1014.1425271187729</v>
      </c>
      <c r="Q13" s="89">
        <f t="shared" si="10"/>
        <v>1024.2839523899609</v>
      </c>
      <c r="R13" s="89">
        <f t="shared" si="10"/>
        <v>1034.5267919138603</v>
      </c>
      <c r="S13" s="89">
        <f t="shared" si="10"/>
        <v>1044.872059832999</v>
      </c>
      <c r="T13" s="89">
        <f t="shared" si="10"/>
        <v>1055.3207804313288</v>
      </c>
      <c r="U13" s="89">
        <f t="shared" si="10"/>
        <v>1065.8739882356422</v>
      </c>
      <c r="V13" s="89">
        <f t="shared" si="10"/>
        <v>1076.5327281179984</v>
      </c>
      <c r="W13" s="89">
        <f t="shared" si="10"/>
        <v>1087.2980553991786</v>
      </c>
      <c r="X13" s="89">
        <f t="shared" si="10"/>
        <v>1098.1710359531703</v>
      </c>
      <c r="Y13" s="89">
        <f t="shared" si="10"/>
        <v>1109.152746312702</v>
      </c>
      <c r="Z13" s="89">
        <f t="shared" si="10"/>
        <v>1120.244273775829</v>
      </c>
      <c r="AA13" s="89">
        <f t="shared" si="10"/>
        <v>1131.4467165135875</v>
      </c>
      <c r="AB13" s="89">
        <f t="shared" si="10"/>
        <v>1142.7611836787232</v>
      </c>
      <c r="AC13" s="89">
        <f t="shared" si="10"/>
        <v>1154.1887955155105</v>
      </c>
      <c r="AD13" s="89">
        <f t="shared" si="10"/>
        <v>1165.7306834706656</v>
      </c>
      <c r="AE13" s="89">
        <f t="shared" si="10"/>
        <v>1177.3879903053721</v>
      </c>
      <c r="AF13" s="89">
        <f t="shared" si="10"/>
        <v>1189.1618702084259</v>
      </c>
      <c r="AG13" s="89">
        <f t="shared" si="10"/>
        <v>1201.0534889105099</v>
      </c>
      <c r="AH13" s="89">
        <f t="shared" si="10"/>
        <v>1213.0640237996151</v>
      </c>
      <c r="AI13" s="89">
        <f t="shared" si="10"/>
        <v>1225.1946640376113</v>
      </c>
      <c r="AJ13" s="89">
        <f t="shared" si="10"/>
        <v>1237.4466106779876</v>
      </c>
      <c r="AK13" s="89">
        <f t="shared" si="10"/>
        <v>1249.8210767847675</v>
      </c>
      <c r="AL13" s="89">
        <f t="shared" si="10"/>
        <v>1262.3192875526152</v>
      </c>
      <c r="AM13" s="89">
        <f t="shared" si="10"/>
        <v>1274.9424804281414</v>
      </c>
      <c r="AN13" s="89"/>
      <c r="AO13" s="83">
        <f t="shared" ref="AO13:AO18" si="11">SUM(D13:O13)</f>
        <v>11414.252711877274</v>
      </c>
      <c r="AP13" s="83">
        <f t="shared" ref="AP13:AP18" si="12">SUM(P13:AA13)</f>
        <v>12861.865655995029</v>
      </c>
      <c r="AQ13" s="83">
        <f t="shared" ref="AQ13:AQ18" si="13">SUM(AB13:AM13)</f>
        <v>14493.072155369944</v>
      </c>
    </row>
    <row r="14" spans="1:58" s="64" customFormat="1" ht="13.2" hidden="1" outlineLevel="1">
      <c r="A14" s="205" t="s">
        <v>365</v>
      </c>
      <c r="B14" s="126" t="s">
        <v>161</v>
      </c>
      <c r="C14" s="89"/>
      <c r="D14" s="89">
        <f>D15+D17</f>
        <v>-297.61904761904765</v>
      </c>
      <c r="E14" s="89">
        <f t="shared" ref="E14:AM14" si="14">E15+E17</f>
        <v>-300.59523809523813</v>
      </c>
      <c r="F14" s="89">
        <f t="shared" si="14"/>
        <v>-303.60119047619048</v>
      </c>
      <c r="G14" s="89">
        <f t="shared" si="14"/>
        <v>-306.63720238095237</v>
      </c>
      <c r="H14" s="89">
        <f t="shared" si="14"/>
        <v>-309.70357440476198</v>
      </c>
      <c r="I14" s="89">
        <f t="shared" si="14"/>
        <v>-312.80061014880954</v>
      </c>
      <c r="J14" s="89">
        <f t="shared" si="14"/>
        <v>-315.92861625029764</v>
      </c>
      <c r="K14" s="89">
        <f t="shared" si="14"/>
        <v>-319.08790241280064</v>
      </c>
      <c r="L14" s="89">
        <f t="shared" si="14"/>
        <v>-322.27878143692863</v>
      </c>
      <c r="M14" s="89">
        <f t="shared" si="14"/>
        <v>-325.50156925129789</v>
      </c>
      <c r="N14" s="89">
        <f t="shared" si="14"/>
        <v>-328.75658494381088</v>
      </c>
      <c r="O14" s="89">
        <f t="shared" si="14"/>
        <v>-332.044150793249</v>
      </c>
      <c r="P14" s="89">
        <f t="shared" si="14"/>
        <v>-335.36459230118152</v>
      </c>
      <c r="Q14" s="89">
        <f t="shared" si="14"/>
        <v>-338.71823822419333</v>
      </c>
      <c r="R14" s="89">
        <f t="shared" si="14"/>
        <v>-342.1054206064353</v>
      </c>
      <c r="S14" s="89">
        <f t="shared" si="14"/>
        <v>-345.5264748124996</v>
      </c>
      <c r="T14" s="89">
        <f t="shared" si="14"/>
        <v>-348.98173956062459</v>
      </c>
      <c r="U14" s="89">
        <f t="shared" si="14"/>
        <v>-352.47155695623081</v>
      </c>
      <c r="V14" s="89">
        <f t="shared" si="14"/>
        <v>-355.99627252579319</v>
      </c>
      <c r="W14" s="89">
        <f t="shared" si="14"/>
        <v>-359.55623525105108</v>
      </c>
      <c r="X14" s="89">
        <f t="shared" si="14"/>
        <v>-363.15179760356159</v>
      </c>
      <c r="Y14" s="89">
        <f t="shared" si="14"/>
        <v>-366.78331557959717</v>
      </c>
      <c r="Z14" s="89">
        <f t="shared" si="14"/>
        <v>-370.45114873539319</v>
      </c>
      <c r="AA14" s="89">
        <f t="shared" si="14"/>
        <v>-374.15566022274714</v>
      </c>
      <c r="AB14" s="89">
        <f t="shared" si="14"/>
        <v>-377.89721682497458</v>
      </c>
      <c r="AC14" s="89">
        <f t="shared" si="14"/>
        <v>-381.67618899322434</v>
      </c>
      <c r="AD14" s="89">
        <f t="shared" si="14"/>
        <v>-385.49295088315654</v>
      </c>
      <c r="AE14" s="89">
        <f t="shared" si="14"/>
        <v>-389.3478803919881</v>
      </c>
      <c r="AF14" s="89">
        <f t="shared" si="14"/>
        <v>-393.24135919590799</v>
      </c>
      <c r="AG14" s="89">
        <f t="shared" si="14"/>
        <v>-397.17377278786705</v>
      </c>
      <c r="AH14" s="89">
        <f t="shared" si="14"/>
        <v>-401.14551051574574</v>
      </c>
      <c r="AI14" s="89">
        <f t="shared" si="14"/>
        <v>-405.15696562090318</v>
      </c>
      <c r="AJ14" s="89">
        <f t="shared" si="14"/>
        <v>-409.20853527711228</v>
      </c>
      <c r="AK14" s="89">
        <f t="shared" si="14"/>
        <v>-413.30062062988338</v>
      </c>
      <c r="AL14" s="89">
        <f t="shared" si="14"/>
        <v>-417.43362683618221</v>
      </c>
      <c r="AM14" s="89">
        <f t="shared" si="14"/>
        <v>-421.60796310454401</v>
      </c>
      <c r="AN14" s="89"/>
      <c r="AO14" s="83">
        <f t="shared" si="11"/>
        <v>-3774.554468213385</v>
      </c>
      <c r="AP14" s="83">
        <f t="shared" si="12"/>
        <v>-4253.2624523793083</v>
      </c>
      <c r="AQ14" s="83">
        <f t="shared" si="13"/>
        <v>-4792.6825910614898</v>
      </c>
    </row>
    <row r="15" spans="1:58" s="64" customFormat="1" ht="13.2" hidden="1" outlineLevel="1">
      <c r="A15" s="206" t="s">
        <v>520</v>
      </c>
      <c r="B15" s="126" t="s">
        <v>161</v>
      </c>
      <c r="C15" s="89"/>
      <c r="D15" s="89">
        <f>-'OPEX+CAPEX'!I432</f>
        <v>-297.61904761904765</v>
      </c>
      <c r="E15" s="89">
        <f>-'OPEX+CAPEX'!J432</f>
        <v>-300.59523809523813</v>
      </c>
      <c r="F15" s="89">
        <f>-'OPEX+CAPEX'!K432</f>
        <v>-303.60119047619048</v>
      </c>
      <c r="G15" s="89">
        <f>-'OPEX+CAPEX'!L432</f>
        <v>-306.63720238095237</v>
      </c>
      <c r="H15" s="89">
        <f>-'OPEX+CAPEX'!M432</f>
        <v>-309.70357440476198</v>
      </c>
      <c r="I15" s="89">
        <f>-'OPEX+CAPEX'!N432</f>
        <v>-312.80061014880954</v>
      </c>
      <c r="J15" s="89">
        <f>-'OPEX+CAPEX'!O432</f>
        <v>-315.92861625029764</v>
      </c>
      <c r="K15" s="89">
        <f>-'OPEX+CAPEX'!P432</f>
        <v>-319.08790241280064</v>
      </c>
      <c r="L15" s="89">
        <f>-'OPEX+CAPEX'!Q432</f>
        <v>-322.27878143692863</v>
      </c>
      <c r="M15" s="89">
        <f>-'OPEX+CAPEX'!R432</f>
        <v>-325.50156925129789</v>
      </c>
      <c r="N15" s="89">
        <f>-'OPEX+CAPEX'!S432</f>
        <v>-328.75658494381088</v>
      </c>
      <c r="O15" s="89">
        <f>-'OPEX+CAPEX'!T432</f>
        <v>-332.044150793249</v>
      </c>
      <c r="P15" s="89">
        <f>-'OPEX+CAPEX'!U432</f>
        <v>-335.36459230118152</v>
      </c>
      <c r="Q15" s="89">
        <f>-'OPEX+CAPEX'!V432</f>
        <v>-338.71823822419333</v>
      </c>
      <c r="R15" s="89">
        <f>-'OPEX+CAPEX'!W432</f>
        <v>-342.1054206064353</v>
      </c>
      <c r="S15" s="89">
        <f>-'OPEX+CAPEX'!X432</f>
        <v>-345.5264748124996</v>
      </c>
      <c r="T15" s="89">
        <f>-'OPEX+CAPEX'!Y432</f>
        <v>-348.98173956062459</v>
      </c>
      <c r="U15" s="89">
        <f>-'OPEX+CAPEX'!Z432</f>
        <v>-352.47155695623081</v>
      </c>
      <c r="V15" s="89">
        <f>-'OPEX+CAPEX'!AA432</f>
        <v>-355.99627252579319</v>
      </c>
      <c r="W15" s="89">
        <f>-'OPEX+CAPEX'!AB432</f>
        <v>-359.55623525105108</v>
      </c>
      <c r="X15" s="89">
        <f>-'OPEX+CAPEX'!AC432</f>
        <v>-363.15179760356159</v>
      </c>
      <c r="Y15" s="89">
        <f>-'OPEX+CAPEX'!AD432</f>
        <v>-366.78331557959717</v>
      </c>
      <c r="Z15" s="89">
        <f>-'OPEX+CAPEX'!AE432</f>
        <v>-370.45114873539319</v>
      </c>
      <c r="AA15" s="89">
        <f>-'OPEX+CAPEX'!AF432</f>
        <v>-374.15566022274714</v>
      </c>
      <c r="AB15" s="89">
        <f>-'OPEX+CAPEX'!AG432</f>
        <v>-377.89721682497458</v>
      </c>
      <c r="AC15" s="89">
        <f>-'OPEX+CAPEX'!AH432</f>
        <v>-381.67618899322434</v>
      </c>
      <c r="AD15" s="89">
        <f>-'OPEX+CAPEX'!AI432</f>
        <v>-385.49295088315654</v>
      </c>
      <c r="AE15" s="89">
        <f>-'OPEX+CAPEX'!AJ432</f>
        <v>-389.3478803919881</v>
      </c>
      <c r="AF15" s="89">
        <f>-'OPEX+CAPEX'!AK432</f>
        <v>-393.24135919590799</v>
      </c>
      <c r="AG15" s="89">
        <f>-'OPEX+CAPEX'!AL432</f>
        <v>-397.17377278786705</v>
      </c>
      <c r="AH15" s="89">
        <f>-'OPEX+CAPEX'!AM432</f>
        <v>-401.14551051574574</v>
      </c>
      <c r="AI15" s="89">
        <f>-'OPEX+CAPEX'!AN432</f>
        <v>-405.15696562090318</v>
      </c>
      <c r="AJ15" s="89">
        <f>-'OPEX+CAPEX'!AO432</f>
        <v>-409.20853527711228</v>
      </c>
      <c r="AK15" s="89">
        <f>-'OPEX+CAPEX'!AP432</f>
        <v>-413.30062062988338</v>
      </c>
      <c r="AL15" s="89">
        <f>-'OPEX+CAPEX'!AQ432</f>
        <v>-417.43362683618221</v>
      </c>
      <c r="AM15" s="89">
        <f>-'OPEX+CAPEX'!AR432</f>
        <v>-421.60796310454401</v>
      </c>
      <c r="AN15" s="89"/>
      <c r="AO15" s="83"/>
      <c r="AP15" s="83"/>
      <c r="AQ15" s="83"/>
    </row>
    <row r="16" spans="1:58" s="64" customFormat="1" ht="13.2" hidden="1" outlineLevel="1">
      <c r="A16" s="206" t="s">
        <v>368</v>
      </c>
      <c r="B16" s="126" t="s">
        <v>249</v>
      </c>
      <c r="C16" s="89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89"/>
      <c r="AO16" s="83"/>
      <c r="AP16" s="83"/>
      <c r="AQ16" s="83"/>
    </row>
    <row r="17" spans="1:43" s="64" customFormat="1" ht="13.2" hidden="1" outlineLevel="1">
      <c r="A17" s="206" t="s">
        <v>367</v>
      </c>
      <c r="B17" s="126" t="s">
        <v>161</v>
      </c>
      <c r="C17" s="89"/>
      <c r="D17" s="89">
        <f>-D11*D16/1000</f>
        <v>0</v>
      </c>
      <c r="E17" s="89">
        <f t="shared" ref="E17:AM17" si="15">-E11*E16/1000</f>
        <v>0</v>
      </c>
      <c r="F17" s="89">
        <f t="shared" si="15"/>
        <v>0</v>
      </c>
      <c r="G17" s="89">
        <f t="shared" si="15"/>
        <v>0</v>
      </c>
      <c r="H17" s="89">
        <f t="shared" si="15"/>
        <v>0</v>
      </c>
      <c r="I17" s="89">
        <f t="shared" si="15"/>
        <v>0</v>
      </c>
      <c r="J17" s="89">
        <f t="shared" si="15"/>
        <v>0</v>
      </c>
      <c r="K17" s="89">
        <f t="shared" si="15"/>
        <v>0</v>
      </c>
      <c r="L17" s="89">
        <f t="shared" si="15"/>
        <v>0</v>
      </c>
      <c r="M17" s="89">
        <f t="shared" si="15"/>
        <v>0</v>
      </c>
      <c r="N17" s="89">
        <f t="shared" si="15"/>
        <v>0</v>
      </c>
      <c r="O17" s="89">
        <f t="shared" si="15"/>
        <v>0</v>
      </c>
      <c r="P17" s="89">
        <f t="shared" si="15"/>
        <v>0</v>
      </c>
      <c r="Q17" s="89">
        <f t="shared" si="15"/>
        <v>0</v>
      </c>
      <c r="R17" s="89">
        <f t="shared" si="15"/>
        <v>0</v>
      </c>
      <c r="S17" s="89">
        <f t="shared" si="15"/>
        <v>0</v>
      </c>
      <c r="T17" s="89">
        <f t="shared" si="15"/>
        <v>0</v>
      </c>
      <c r="U17" s="89">
        <f t="shared" si="15"/>
        <v>0</v>
      </c>
      <c r="V17" s="89">
        <f t="shared" si="15"/>
        <v>0</v>
      </c>
      <c r="W17" s="89">
        <f t="shared" si="15"/>
        <v>0</v>
      </c>
      <c r="X17" s="89">
        <f t="shared" si="15"/>
        <v>0</v>
      </c>
      <c r="Y17" s="89">
        <f t="shared" si="15"/>
        <v>0</v>
      </c>
      <c r="Z17" s="89">
        <f t="shared" si="15"/>
        <v>0</v>
      </c>
      <c r="AA17" s="89">
        <f t="shared" si="15"/>
        <v>0</v>
      </c>
      <c r="AB17" s="89">
        <f t="shared" si="15"/>
        <v>0</v>
      </c>
      <c r="AC17" s="89">
        <f t="shared" si="15"/>
        <v>0</v>
      </c>
      <c r="AD17" s="89">
        <f t="shared" si="15"/>
        <v>0</v>
      </c>
      <c r="AE17" s="89">
        <f t="shared" si="15"/>
        <v>0</v>
      </c>
      <c r="AF17" s="89">
        <f t="shared" si="15"/>
        <v>0</v>
      </c>
      <c r="AG17" s="89">
        <f t="shared" si="15"/>
        <v>0</v>
      </c>
      <c r="AH17" s="89">
        <f t="shared" si="15"/>
        <v>0</v>
      </c>
      <c r="AI17" s="89">
        <f t="shared" si="15"/>
        <v>0</v>
      </c>
      <c r="AJ17" s="89">
        <f t="shared" si="15"/>
        <v>0</v>
      </c>
      <c r="AK17" s="89">
        <f t="shared" si="15"/>
        <v>0</v>
      </c>
      <c r="AL17" s="89">
        <f t="shared" si="15"/>
        <v>0</v>
      </c>
      <c r="AM17" s="89">
        <f t="shared" si="15"/>
        <v>0</v>
      </c>
      <c r="AN17" s="89"/>
      <c r="AO17" s="83">
        <f t="shared" ref="AO17" si="16">SUM(D17:O17)</f>
        <v>0</v>
      </c>
      <c r="AP17" s="83">
        <f t="shared" ref="AP17" si="17">SUM(P17:AA17)</f>
        <v>0</v>
      </c>
      <c r="AQ17" s="83">
        <f t="shared" ref="AQ17" si="18">SUM(AB17:AM17)</f>
        <v>0</v>
      </c>
    </row>
    <row r="18" spans="1:43" s="64" customFormat="1" ht="13.2" hidden="1" outlineLevel="1">
      <c r="A18" s="205" t="s">
        <v>178</v>
      </c>
      <c r="B18" s="126" t="s">
        <v>161</v>
      </c>
      <c r="C18" s="89"/>
      <c r="D18" s="89">
        <f>D13+D14</f>
        <v>602.38095238095229</v>
      </c>
      <c r="E18" s="89">
        <f t="shared" ref="E18:AM18" si="19">E13+E14</f>
        <v>608.40476190476193</v>
      </c>
      <c r="F18" s="89">
        <f t="shared" si="19"/>
        <v>614.48880952380955</v>
      </c>
      <c r="G18" s="89">
        <f t="shared" si="19"/>
        <v>620.63369761904755</v>
      </c>
      <c r="H18" s="89">
        <f t="shared" si="19"/>
        <v>626.84003459523819</v>
      </c>
      <c r="I18" s="89">
        <f t="shared" si="19"/>
        <v>633.10843494119058</v>
      </c>
      <c r="J18" s="89">
        <f t="shared" si="19"/>
        <v>639.43951929060256</v>
      </c>
      <c r="K18" s="89">
        <f t="shared" si="19"/>
        <v>645.83391448350847</v>
      </c>
      <c r="L18" s="89">
        <f t="shared" si="19"/>
        <v>652.29225362834359</v>
      </c>
      <c r="M18" s="89">
        <f t="shared" si="19"/>
        <v>658.81517616462702</v>
      </c>
      <c r="N18" s="89">
        <f t="shared" si="19"/>
        <v>665.40332792627328</v>
      </c>
      <c r="O18" s="89">
        <f t="shared" si="19"/>
        <v>672.05736120553593</v>
      </c>
      <c r="P18" s="89">
        <f t="shared" si="19"/>
        <v>678.77793481759136</v>
      </c>
      <c r="Q18" s="89">
        <f t="shared" si="19"/>
        <v>685.56571416576753</v>
      </c>
      <c r="R18" s="89">
        <f t="shared" si="19"/>
        <v>692.42137130742503</v>
      </c>
      <c r="S18" s="89">
        <f t="shared" si="19"/>
        <v>699.34558502049936</v>
      </c>
      <c r="T18" s="89">
        <f t="shared" si="19"/>
        <v>706.33904087070414</v>
      </c>
      <c r="U18" s="89">
        <f t="shared" si="19"/>
        <v>713.4024312794113</v>
      </c>
      <c r="V18" s="89">
        <f t="shared" si="19"/>
        <v>720.53645559220524</v>
      </c>
      <c r="W18" s="89">
        <f t="shared" si="19"/>
        <v>727.74182014812754</v>
      </c>
      <c r="X18" s="89">
        <f t="shared" si="19"/>
        <v>735.01923834960871</v>
      </c>
      <c r="Y18" s="89">
        <f t="shared" si="19"/>
        <v>742.36943073310476</v>
      </c>
      <c r="Z18" s="89">
        <f t="shared" si="19"/>
        <v>749.79312504043583</v>
      </c>
      <c r="AA18" s="89">
        <f t="shared" si="19"/>
        <v>757.29105629084029</v>
      </c>
      <c r="AB18" s="89">
        <f t="shared" si="19"/>
        <v>764.86396685374871</v>
      </c>
      <c r="AC18" s="89">
        <f t="shared" si="19"/>
        <v>772.51260652228621</v>
      </c>
      <c r="AD18" s="89">
        <f t="shared" si="19"/>
        <v>780.23773258750907</v>
      </c>
      <c r="AE18" s="89">
        <f t="shared" si="19"/>
        <v>788.04010991338396</v>
      </c>
      <c r="AF18" s="89">
        <f t="shared" si="19"/>
        <v>795.92051101251786</v>
      </c>
      <c r="AG18" s="89">
        <f t="shared" si="19"/>
        <v>803.87971612264289</v>
      </c>
      <c r="AH18" s="89">
        <f t="shared" si="19"/>
        <v>811.9185132838694</v>
      </c>
      <c r="AI18" s="89">
        <f t="shared" si="19"/>
        <v>820.03769841670817</v>
      </c>
      <c r="AJ18" s="89">
        <f t="shared" si="19"/>
        <v>828.23807540087523</v>
      </c>
      <c r="AK18" s="89">
        <f t="shared" si="19"/>
        <v>836.52045615488407</v>
      </c>
      <c r="AL18" s="89">
        <f t="shared" si="19"/>
        <v>844.88566071643299</v>
      </c>
      <c r="AM18" s="89">
        <f t="shared" si="19"/>
        <v>853.33451732359731</v>
      </c>
      <c r="AN18" s="89"/>
      <c r="AO18" s="83">
        <f t="shared" si="11"/>
        <v>7639.6982436638891</v>
      </c>
      <c r="AP18" s="83">
        <f t="shared" si="12"/>
        <v>8608.6032036157212</v>
      </c>
      <c r="AQ18" s="83">
        <f t="shared" si="13"/>
        <v>9700.3895643084561</v>
      </c>
    </row>
    <row r="19" spans="1:43" collapsed="1"/>
    <row r="20" spans="1:43">
      <c r="A20" s="87" t="s">
        <v>381</v>
      </c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60"/>
      <c r="AO20" s="87"/>
      <c r="AP20" s="87"/>
      <c r="AQ20" s="87"/>
    </row>
    <row r="21" spans="1:43" s="64" customFormat="1" ht="13.2" hidden="1" outlineLevel="1">
      <c r="A21" s="205" t="s">
        <v>521</v>
      </c>
      <c r="B21" s="122" t="s">
        <v>158</v>
      </c>
      <c r="C21" s="89"/>
      <c r="D21" s="125">
        <v>10000</v>
      </c>
      <c r="E21" s="125">
        <f>D21*(1+1%)</f>
        <v>10100</v>
      </c>
      <c r="F21" s="125">
        <f t="shared" ref="F21:AM21" si="20">E21*(1+1%)</f>
        <v>10201</v>
      </c>
      <c r="G21" s="125">
        <f t="shared" si="20"/>
        <v>10303.01</v>
      </c>
      <c r="H21" s="125">
        <f t="shared" si="20"/>
        <v>10406.0401</v>
      </c>
      <c r="I21" s="125">
        <f t="shared" si="20"/>
        <v>10510.100501000001</v>
      </c>
      <c r="J21" s="125">
        <f t="shared" si="20"/>
        <v>10615.20150601</v>
      </c>
      <c r="K21" s="125">
        <f t="shared" si="20"/>
        <v>10721.353521070101</v>
      </c>
      <c r="L21" s="125">
        <f t="shared" si="20"/>
        <v>10828.567056280803</v>
      </c>
      <c r="M21" s="125">
        <f t="shared" si="20"/>
        <v>10936.85272684361</v>
      </c>
      <c r="N21" s="125">
        <f t="shared" si="20"/>
        <v>11046.221254112046</v>
      </c>
      <c r="O21" s="125">
        <f t="shared" si="20"/>
        <v>11156.683466653167</v>
      </c>
      <c r="P21" s="125">
        <f t="shared" si="20"/>
        <v>11268.250301319698</v>
      </c>
      <c r="Q21" s="125">
        <f t="shared" si="20"/>
        <v>11380.932804332895</v>
      </c>
      <c r="R21" s="125">
        <f t="shared" si="20"/>
        <v>11494.742132376225</v>
      </c>
      <c r="S21" s="125">
        <f t="shared" si="20"/>
        <v>11609.689553699987</v>
      </c>
      <c r="T21" s="125">
        <f t="shared" si="20"/>
        <v>11725.786449236988</v>
      </c>
      <c r="U21" s="125">
        <f t="shared" si="20"/>
        <v>11843.044313729359</v>
      </c>
      <c r="V21" s="125">
        <f t="shared" si="20"/>
        <v>11961.474756866652</v>
      </c>
      <c r="W21" s="125">
        <f t="shared" si="20"/>
        <v>12081.089504435318</v>
      </c>
      <c r="X21" s="125">
        <f t="shared" si="20"/>
        <v>12201.900399479671</v>
      </c>
      <c r="Y21" s="125">
        <f t="shared" si="20"/>
        <v>12323.919403474469</v>
      </c>
      <c r="Z21" s="125">
        <f t="shared" si="20"/>
        <v>12447.158597509213</v>
      </c>
      <c r="AA21" s="125">
        <f t="shared" si="20"/>
        <v>12571.630183484305</v>
      </c>
      <c r="AB21" s="125">
        <f t="shared" si="20"/>
        <v>12697.346485319149</v>
      </c>
      <c r="AC21" s="125">
        <f t="shared" si="20"/>
        <v>12824.319950172341</v>
      </c>
      <c r="AD21" s="125">
        <f t="shared" si="20"/>
        <v>12952.563149674064</v>
      </c>
      <c r="AE21" s="125">
        <f t="shared" si="20"/>
        <v>13082.088781170805</v>
      </c>
      <c r="AF21" s="125">
        <f t="shared" si="20"/>
        <v>13212.909668982513</v>
      </c>
      <c r="AG21" s="125">
        <f t="shared" si="20"/>
        <v>13345.038765672338</v>
      </c>
      <c r="AH21" s="125">
        <f t="shared" si="20"/>
        <v>13478.489153329061</v>
      </c>
      <c r="AI21" s="125">
        <f t="shared" si="20"/>
        <v>13613.274044862352</v>
      </c>
      <c r="AJ21" s="125">
        <f t="shared" si="20"/>
        <v>13749.406785310975</v>
      </c>
      <c r="AK21" s="125">
        <f t="shared" si="20"/>
        <v>13886.900853164085</v>
      </c>
      <c r="AL21" s="125">
        <f t="shared" si="20"/>
        <v>14025.769861695726</v>
      </c>
      <c r="AM21" s="125">
        <f t="shared" si="20"/>
        <v>14166.027560312683</v>
      </c>
      <c r="AN21" s="89"/>
      <c r="AO21" s="83">
        <f t="shared" ref="AO21" si="21">SUM(D21:O21)</f>
        <v>126825.03013196972</v>
      </c>
      <c r="AP21" s="83">
        <f t="shared" ref="AP21" si="22">SUM(P21:AA21)</f>
        <v>142909.6183999448</v>
      </c>
      <c r="AQ21" s="83">
        <f t="shared" ref="AQ21" si="23">SUM(AB21:AM21)</f>
        <v>161034.13505966609</v>
      </c>
    </row>
    <row r="22" spans="1:43" s="64" customFormat="1" ht="13.2" hidden="1" outlineLevel="1">
      <c r="A22" s="205" t="s">
        <v>366</v>
      </c>
      <c r="B22" s="126" t="s">
        <v>249</v>
      </c>
      <c r="C22" s="82"/>
      <c r="D22" s="125">
        <v>50</v>
      </c>
      <c r="E22" s="125">
        <v>50</v>
      </c>
      <c r="F22" s="125">
        <v>50</v>
      </c>
      <c r="G22" s="125">
        <v>50</v>
      </c>
      <c r="H22" s="125">
        <v>50</v>
      </c>
      <c r="I22" s="125">
        <v>50</v>
      </c>
      <c r="J22" s="125">
        <v>50</v>
      </c>
      <c r="K22" s="125">
        <v>50</v>
      </c>
      <c r="L22" s="125">
        <v>50</v>
      </c>
      <c r="M22" s="125">
        <v>50</v>
      </c>
      <c r="N22" s="125">
        <v>50</v>
      </c>
      <c r="O22" s="125">
        <v>50</v>
      </c>
      <c r="P22" s="125">
        <v>50</v>
      </c>
      <c r="Q22" s="125">
        <v>50</v>
      </c>
      <c r="R22" s="125">
        <v>50</v>
      </c>
      <c r="S22" s="125">
        <v>50</v>
      </c>
      <c r="T22" s="125">
        <v>50</v>
      </c>
      <c r="U22" s="125">
        <v>50</v>
      </c>
      <c r="V22" s="125">
        <v>50</v>
      </c>
      <c r="W22" s="125">
        <v>50</v>
      </c>
      <c r="X22" s="125">
        <v>50</v>
      </c>
      <c r="Y22" s="125">
        <v>50</v>
      </c>
      <c r="Z22" s="125">
        <v>50</v>
      </c>
      <c r="AA22" s="125">
        <v>50</v>
      </c>
      <c r="AB22" s="125">
        <v>50</v>
      </c>
      <c r="AC22" s="125">
        <v>50</v>
      </c>
      <c r="AD22" s="125">
        <v>50</v>
      </c>
      <c r="AE22" s="125">
        <v>50</v>
      </c>
      <c r="AF22" s="125">
        <v>50</v>
      </c>
      <c r="AG22" s="125">
        <v>50</v>
      </c>
      <c r="AH22" s="125">
        <v>50</v>
      </c>
      <c r="AI22" s="125">
        <v>50</v>
      </c>
      <c r="AJ22" s="125">
        <v>50</v>
      </c>
      <c r="AK22" s="125">
        <v>50</v>
      </c>
      <c r="AL22" s="125">
        <v>50</v>
      </c>
      <c r="AM22" s="125">
        <v>50</v>
      </c>
      <c r="AN22" s="123"/>
      <c r="AO22" s="83">
        <f>AVERAGE(D22:O22)</f>
        <v>50</v>
      </c>
      <c r="AP22" s="83">
        <f>AVERAGE(P22:AA22)</f>
        <v>50</v>
      </c>
      <c r="AQ22" s="83">
        <f>AVERAGE(AB22:AM22)</f>
        <v>50</v>
      </c>
    </row>
    <row r="23" spans="1:43" s="64" customFormat="1" ht="13.2" hidden="1" outlineLevel="1">
      <c r="A23" s="205" t="s">
        <v>271</v>
      </c>
      <c r="B23" s="126" t="s">
        <v>161</v>
      </c>
      <c r="C23" s="89"/>
      <c r="D23" s="89">
        <f>D21*D22/1000</f>
        <v>500</v>
      </c>
      <c r="E23" s="89">
        <f t="shared" ref="E23:AM23" si="24">E21*E22/1000</f>
        <v>505</v>
      </c>
      <c r="F23" s="89">
        <f t="shared" si="24"/>
        <v>510.05</v>
      </c>
      <c r="G23" s="89">
        <f t="shared" si="24"/>
        <v>515.15049999999997</v>
      </c>
      <c r="H23" s="89">
        <f t="shared" si="24"/>
        <v>520.30200500000001</v>
      </c>
      <c r="I23" s="89">
        <f t="shared" si="24"/>
        <v>525.50502505000009</v>
      </c>
      <c r="J23" s="89">
        <f t="shared" si="24"/>
        <v>530.76007530050003</v>
      </c>
      <c r="K23" s="89">
        <f t="shared" si="24"/>
        <v>536.06767605350501</v>
      </c>
      <c r="L23" s="89">
        <f t="shared" si="24"/>
        <v>541.42835281404018</v>
      </c>
      <c r="M23" s="89">
        <f t="shared" si="24"/>
        <v>546.84263634218053</v>
      </c>
      <c r="N23" s="89">
        <f t="shared" si="24"/>
        <v>552.31106270560224</v>
      </c>
      <c r="O23" s="89">
        <f t="shared" si="24"/>
        <v>557.83417333265834</v>
      </c>
      <c r="P23" s="89">
        <f t="shared" si="24"/>
        <v>563.41251506598496</v>
      </c>
      <c r="Q23" s="89">
        <f t="shared" si="24"/>
        <v>569.04664021664473</v>
      </c>
      <c r="R23" s="89">
        <f t="shared" si="24"/>
        <v>574.73710661881125</v>
      </c>
      <c r="S23" s="89">
        <f t="shared" si="24"/>
        <v>580.48447768499932</v>
      </c>
      <c r="T23" s="89">
        <f t="shared" si="24"/>
        <v>586.28932246184945</v>
      </c>
      <c r="U23" s="89">
        <f t="shared" si="24"/>
        <v>592.15221568646791</v>
      </c>
      <c r="V23" s="89">
        <f t="shared" si="24"/>
        <v>598.07373784333254</v>
      </c>
      <c r="W23" s="89">
        <f t="shared" si="24"/>
        <v>604.05447522176587</v>
      </c>
      <c r="X23" s="89">
        <f t="shared" si="24"/>
        <v>610.09501997398354</v>
      </c>
      <c r="Y23" s="89">
        <f t="shared" si="24"/>
        <v>616.19597017372337</v>
      </c>
      <c r="Z23" s="89">
        <f t="shared" si="24"/>
        <v>622.35792987546074</v>
      </c>
      <c r="AA23" s="89">
        <f t="shared" si="24"/>
        <v>628.58150917421528</v>
      </c>
      <c r="AB23" s="89">
        <f t="shared" si="24"/>
        <v>634.86732426595745</v>
      </c>
      <c r="AC23" s="89">
        <f t="shared" si="24"/>
        <v>641.21599750861697</v>
      </c>
      <c r="AD23" s="89">
        <f t="shared" si="24"/>
        <v>647.62815748370326</v>
      </c>
      <c r="AE23" s="89">
        <f t="shared" si="24"/>
        <v>654.10443905854027</v>
      </c>
      <c r="AF23" s="89">
        <f t="shared" si="24"/>
        <v>660.64548344912566</v>
      </c>
      <c r="AG23" s="89">
        <f t="shared" si="24"/>
        <v>667.25193828361694</v>
      </c>
      <c r="AH23" s="89">
        <f t="shared" si="24"/>
        <v>673.92445766645312</v>
      </c>
      <c r="AI23" s="89">
        <f t="shared" si="24"/>
        <v>680.66370224311765</v>
      </c>
      <c r="AJ23" s="89">
        <f t="shared" si="24"/>
        <v>687.47033926554877</v>
      </c>
      <c r="AK23" s="89">
        <f t="shared" si="24"/>
        <v>694.34504265820419</v>
      </c>
      <c r="AL23" s="89">
        <f t="shared" si="24"/>
        <v>701.2884930847863</v>
      </c>
      <c r="AM23" s="89">
        <f t="shared" si="24"/>
        <v>708.3013780156341</v>
      </c>
      <c r="AN23" s="89"/>
      <c r="AO23" s="83">
        <f t="shared" ref="AO23:AO24" si="25">SUM(D23:O23)</f>
        <v>6341.2515065984862</v>
      </c>
      <c r="AP23" s="83">
        <f t="shared" ref="AP23:AP24" si="26">SUM(P23:AA23)</f>
        <v>7145.4809199972387</v>
      </c>
      <c r="AQ23" s="83">
        <f t="shared" ref="AQ23:AQ24" si="27">SUM(AB23:AM23)</f>
        <v>8051.7067529833057</v>
      </c>
    </row>
    <row r="24" spans="1:43" s="64" customFormat="1" ht="13.2" hidden="1" outlineLevel="1">
      <c r="A24" s="205" t="s">
        <v>365</v>
      </c>
      <c r="B24" s="126" t="s">
        <v>161</v>
      </c>
      <c r="C24" s="89"/>
      <c r="D24" s="89">
        <f>-'OPEX+CAPEX'!I436</f>
        <v>-372.02380952380946</v>
      </c>
      <c r="E24" s="89">
        <f>-'OPEX+CAPEX'!J436</f>
        <v>-375.74404761904759</v>
      </c>
      <c r="F24" s="89">
        <f>-'OPEX+CAPEX'!K436</f>
        <v>-379.50148809523807</v>
      </c>
      <c r="G24" s="89">
        <f>-'OPEX+CAPEX'!L436</f>
        <v>-383.29650297619048</v>
      </c>
      <c r="H24" s="89">
        <f>-'OPEX+CAPEX'!M436</f>
        <v>-387.12946800595239</v>
      </c>
      <c r="I24" s="89">
        <f>-'OPEX+CAPEX'!N436</f>
        <v>-391.00076268601191</v>
      </c>
      <c r="J24" s="89">
        <f>-'OPEX+CAPEX'!O436</f>
        <v>-394.91077031287199</v>
      </c>
      <c r="K24" s="89">
        <f>-'OPEX+CAPEX'!P436</f>
        <v>-398.85987801600072</v>
      </c>
      <c r="L24" s="89">
        <f>-'OPEX+CAPEX'!Q436</f>
        <v>-402.84847679616081</v>
      </c>
      <c r="M24" s="89">
        <f>-'OPEX+CAPEX'!R436</f>
        <v>-406.87696156412233</v>
      </c>
      <c r="N24" s="89">
        <f>-'OPEX+CAPEX'!S436</f>
        <v>-410.94573117976358</v>
      </c>
      <c r="O24" s="89">
        <f>-'OPEX+CAPEX'!T436</f>
        <v>-415.05518849156124</v>
      </c>
      <c r="P24" s="89">
        <f>-'OPEX+CAPEX'!U436</f>
        <v>-419.20574037647685</v>
      </c>
      <c r="Q24" s="89">
        <f>-'OPEX+CAPEX'!V436</f>
        <v>-423.3977977802416</v>
      </c>
      <c r="R24" s="89">
        <f>-'OPEX+CAPEX'!W436</f>
        <v>-427.63177575804406</v>
      </c>
      <c r="S24" s="89">
        <f>-'OPEX+CAPEX'!X436</f>
        <v>-431.90809351562444</v>
      </c>
      <c r="T24" s="89">
        <f>-'OPEX+CAPEX'!Y436</f>
        <v>-436.22717445078081</v>
      </c>
      <c r="U24" s="89">
        <f>-'OPEX+CAPEX'!Z436</f>
        <v>-440.58944619528864</v>
      </c>
      <c r="V24" s="89">
        <f>-'OPEX+CAPEX'!AA436</f>
        <v>-444.99534065724146</v>
      </c>
      <c r="W24" s="89">
        <f>-'OPEX+CAPEX'!AB436</f>
        <v>-449.44529406381389</v>
      </c>
      <c r="X24" s="89">
        <f>-'OPEX+CAPEX'!AC436</f>
        <v>-453.93974700445199</v>
      </c>
      <c r="Y24" s="89">
        <f>-'OPEX+CAPEX'!AD436</f>
        <v>-458.47914447449654</v>
      </c>
      <c r="Z24" s="89">
        <f>-'OPEX+CAPEX'!AE436</f>
        <v>-463.06393591924149</v>
      </c>
      <c r="AA24" s="89">
        <f>-'OPEX+CAPEX'!AF436</f>
        <v>-467.69457527843389</v>
      </c>
      <c r="AB24" s="89">
        <f>-'OPEX+CAPEX'!AG436</f>
        <v>-472.37152103121826</v>
      </c>
      <c r="AC24" s="89">
        <f>-'OPEX+CAPEX'!AH436</f>
        <v>-477.09523624153053</v>
      </c>
      <c r="AD24" s="89">
        <f>-'OPEX+CAPEX'!AI436</f>
        <v>-481.86618860394577</v>
      </c>
      <c r="AE24" s="89">
        <f>-'OPEX+CAPEX'!AJ436</f>
        <v>-486.68485048998525</v>
      </c>
      <c r="AF24" s="89">
        <f>-'OPEX+CAPEX'!AK436</f>
        <v>-491.5516989948851</v>
      </c>
      <c r="AG24" s="89">
        <f>-'OPEX+CAPEX'!AL436</f>
        <v>-496.46721598483396</v>
      </c>
      <c r="AH24" s="89">
        <f>-'OPEX+CAPEX'!AM436</f>
        <v>-501.43188814468226</v>
      </c>
      <c r="AI24" s="89">
        <f>-'OPEX+CAPEX'!AN436</f>
        <v>-506.44620702612912</v>
      </c>
      <c r="AJ24" s="89">
        <f>-'OPEX+CAPEX'!AO436</f>
        <v>-511.51066909639042</v>
      </c>
      <c r="AK24" s="89">
        <f>-'OPEX+CAPEX'!AP436</f>
        <v>-516.62577578735431</v>
      </c>
      <c r="AL24" s="89">
        <f>-'OPEX+CAPEX'!AQ436</f>
        <v>-521.79203354522781</v>
      </c>
      <c r="AM24" s="89">
        <f>-'OPEX+CAPEX'!AR436</f>
        <v>-527.00995388068009</v>
      </c>
      <c r="AN24" s="89"/>
      <c r="AO24" s="83">
        <f t="shared" si="25"/>
        <v>-4718.1930852667301</v>
      </c>
      <c r="AP24" s="83">
        <f t="shared" si="26"/>
        <v>-5316.5780654741357</v>
      </c>
      <c r="AQ24" s="83">
        <f t="shared" si="27"/>
        <v>-5990.8532388268641</v>
      </c>
    </row>
    <row r="25" spans="1:43" s="64" customFormat="1" ht="13.2" hidden="1" outlineLevel="1">
      <c r="A25" s="205" t="s">
        <v>178</v>
      </c>
      <c r="B25" s="126" t="s">
        <v>161</v>
      </c>
      <c r="C25" s="89"/>
      <c r="D25" s="89">
        <f t="shared" ref="D25:AM25" si="28">D23+D24</f>
        <v>127.97619047619054</v>
      </c>
      <c r="E25" s="89">
        <f t="shared" si="28"/>
        <v>129.25595238095241</v>
      </c>
      <c r="F25" s="89">
        <f t="shared" si="28"/>
        <v>130.54851190476194</v>
      </c>
      <c r="G25" s="89">
        <f t="shared" si="28"/>
        <v>131.85399702380948</v>
      </c>
      <c r="H25" s="89">
        <f t="shared" si="28"/>
        <v>133.17253699404762</v>
      </c>
      <c r="I25" s="89">
        <f t="shared" si="28"/>
        <v>134.50426236398818</v>
      </c>
      <c r="J25" s="89">
        <f t="shared" si="28"/>
        <v>135.84930498762805</v>
      </c>
      <c r="K25" s="89">
        <f t="shared" si="28"/>
        <v>137.20779803750429</v>
      </c>
      <c r="L25" s="89">
        <f t="shared" si="28"/>
        <v>138.57987601787937</v>
      </c>
      <c r="M25" s="89">
        <f t="shared" si="28"/>
        <v>139.9656747780582</v>
      </c>
      <c r="N25" s="89">
        <f t="shared" si="28"/>
        <v>141.36533152583866</v>
      </c>
      <c r="O25" s="89">
        <f t="shared" si="28"/>
        <v>142.7789848410971</v>
      </c>
      <c r="P25" s="89">
        <f t="shared" si="28"/>
        <v>144.20677468950811</v>
      </c>
      <c r="Q25" s="89">
        <f t="shared" si="28"/>
        <v>145.64884243640313</v>
      </c>
      <c r="R25" s="89">
        <f t="shared" si="28"/>
        <v>147.1053308607672</v>
      </c>
      <c r="S25" s="89">
        <f t="shared" si="28"/>
        <v>148.57638416937488</v>
      </c>
      <c r="T25" s="89">
        <f t="shared" si="28"/>
        <v>150.06214801106864</v>
      </c>
      <c r="U25" s="89">
        <f t="shared" si="28"/>
        <v>151.56276949117927</v>
      </c>
      <c r="V25" s="89">
        <f t="shared" si="28"/>
        <v>153.07839718609108</v>
      </c>
      <c r="W25" s="89">
        <f t="shared" si="28"/>
        <v>154.60918115795198</v>
      </c>
      <c r="X25" s="89">
        <f t="shared" si="28"/>
        <v>156.15527296953155</v>
      </c>
      <c r="Y25" s="89">
        <f t="shared" si="28"/>
        <v>157.71682569922683</v>
      </c>
      <c r="Z25" s="89">
        <f t="shared" si="28"/>
        <v>159.29399395621925</v>
      </c>
      <c r="AA25" s="89">
        <f t="shared" si="28"/>
        <v>160.8869338957814</v>
      </c>
      <c r="AB25" s="89">
        <f t="shared" si="28"/>
        <v>162.49580323473918</v>
      </c>
      <c r="AC25" s="89">
        <f t="shared" si="28"/>
        <v>164.12076126708644</v>
      </c>
      <c r="AD25" s="89">
        <f t="shared" si="28"/>
        <v>165.76196887975749</v>
      </c>
      <c r="AE25" s="89">
        <f t="shared" si="28"/>
        <v>167.41958856855501</v>
      </c>
      <c r="AF25" s="89">
        <f t="shared" si="28"/>
        <v>169.09378445424056</v>
      </c>
      <c r="AG25" s="89">
        <f t="shared" si="28"/>
        <v>170.78472229878298</v>
      </c>
      <c r="AH25" s="89">
        <f t="shared" si="28"/>
        <v>172.49256952177086</v>
      </c>
      <c r="AI25" s="89">
        <f t="shared" si="28"/>
        <v>174.21749521698854</v>
      </c>
      <c r="AJ25" s="89">
        <f t="shared" si="28"/>
        <v>175.95967016915836</v>
      </c>
      <c r="AK25" s="89">
        <f t="shared" si="28"/>
        <v>177.71926687084988</v>
      </c>
      <c r="AL25" s="89">
        <f t="shared" si="28"/>
        <v>179.49645953955849</v>
      </c>
      <c r="AM25" s="89">
        <f t="shared" si="28"/>
        <v>181.29142413495401</v>
      </c>
      <c r="AN25" s="89"/>
      <c r="AO25" s="83">
        <f t="shared" ref="AO25" si="29">SUM(D25:O25)</f>
        <v>1623.0584213317559</v>
      </c>
      <c r="AP25" s="83">
        <f t="shared" ref="AP25" si="30">SUM(P25:AA25)</f>
        <v>1828.9028545231031</v>
      </c>
      <c r="AQ25" s="83">
        <f t="shared" ref="AQ25" si="31">SUM(AB25:AM25)</f>
        <v>2060.8535141564421</v>
      </c>
    </row>
    <row r="26" spans="1:43" s="64" customFormat="1" ht="13.2" collapsed="1">
      <c r="A26" s="205"/>
      <c r="B26" s="126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3"/>
      <c r="AP26" s="83"/>
      <c r="AQ26" s="83"/>
    </row>
    <row r="27" spans="1:43">
      <c r="A27" s="87" t="s">
        <v>205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60"/>
      <c r="AO27" s="87"/>
      <c r="AP27" s="87"/>
      <c r="AQ27" s="87"/>
    </row>
    <row r="28" spans="1:43" s="59" customFormat="1" ht="13.2" hidden="1" outlineLevel="1">
      <c r="A28" s="200" t="s">
        <v>297</v>
      </c>
      <c r="B28" s="122" t="s">
        <v>254</v>
      </c>
      <c r="C28" s="81"/>
      <c r="D28" s="89">
        <f>РБ.3!D141</f>
        <v>1157400</v>
      </c>
      <c r="E28" s="89">
        <f>РБ.3!E141</f>
        <v>1168314</v>
      </c>
      <c r="F28" s="89">
        <f>РБ.3!F141</f>
        <v>1179337.1400000001</v>
      </c>
      <c r="G28" s="89">
        <f>РБ.3!G141</f>
        <v>1190470.5114</v>
      </c>
      <c r="H28" s="89">
        <f>РБ.3!H141</f>
        <v>1201715.216514</v>
      </c>
      <c r="I28" s="89">
        <f>РБ.3!I141</f>
        <v>1213072.36867914</v>
      </c>
      <c r="J28" s="89">
        <f>РБ.3!J141</f>
        <v>1224543.0923659315</v>
      </c>
      <c r="K28" s="89">
        <f>РБ.3!K141</f>
        <v>1236128.5232895908</v>
      </c>
      <c r="L28" s="89">
        <f>РБ.3!L141</f>
        <v>1247829.8085224866</v>
      </c>
      <c r="M28" s="89">
        <f>РБ.3!M141</f>
        <v>1259648.1066077116</v>
      </c>
      <c r="N28" s="89">
        <f>РБ.3!N141</f>
        <v>1271584.5876737887</v>
      </c>
      <c r="O28" s="89">
        <f>РБ.3!O141</f>
        <v>1283640.4335505266</v>
      </c>
      <c r="P28" s="89">
        <f>РБ.3!P141</f>
        <v>1295816.8378860319</v>
      </c>
      <c r="Q28" s="89">
        <f>РБ.3!Q141</f>
        <v>1308115.0062648924</v>
      </c>
      <c r="R28" s="89">
        <f>РБ.3!R141</f>
        <v>1320536.1563275412</v>
      </c>
      <c r="S28" s="89">
        <f>РБ.3!S141</f>
        <v>1333081.5178908168</v>
      </c>
      <c r="T28" s="89">
        <f>РБ.3!T141</f>
        <v>1345752.3330697247</v>
      </c>
      <c r="U28" s="89">
        <f>РБ.3!U141</f>
        <v>1358549.8564004221</v>
      </c>
      <c r="V28" s="89">
        <f>РБ.3!V141</f>
        <v>1371475.3549644263</v>
      </c>
      <c r="W28" s="89">
        <f>РБ.3!W141</f>
        <v>1384530.1085140707</v>
      </c>
      <c r="X28" s="89">
        <f>РБ.3!X141</f>
        <v>1397715.4095992113</v>
      </c>
      <c r="Y28" s="89">
        <f>РБ.3!Y141</f>
        <v>1411032.5636952035</v>
      </c>
      <c r="Z28" s="89">
        <f>РБ.3!Z141</f>
        <v>1424482.8893321555</v>
      </c>
      <c r="AA28" s="89">
        <f>РБ.3!AA141</f>
        <v>1438067.7182254773</v>
      </c>
      <c r="AB28" s="89">
        <f>РБ.3!AB141</f>
        <v>1451788.3954077321</v>
      </c>
      <c r="AC28" s="89">
        <f>РБ.3!AC141</f>
        <v>1465646.2793618094</v>
      </c>
      <c r="AD28" s="89">
        <f>РБ.3!AD141</f>
        <v>1479642.7421554273</v>
      </c>
      <c r="AE28" s="89">
        <f>РБ.3!AE141</f>
        <v>1493779.1695769818</v>
      </c>
      <c r="AF28" s="89">
        <f>РБ.3!AF141</f>
        <v>1508056.9612727517</v>
      </c>
      <c r="AG28" s="89">
        <f>РБ.3!AG141</f>
        <v>1522477.5308854794</v>
      </c>
      <c r="AH28" s="89">
        <f>РБ.3!AH141</f>
        <v>1537042.3061943341</v>
      </c>
      <c r="AI28" s="89">
        <f>РБ.3!AI141</f>
        <v>1551752.7292562774</v>
      </c>
      <c r="AJ28" s="89">
        <f>РБ.3!AJ141</f>
        <v>1566610.2565488401</v>
      </c>
      <c r="AK28" s="89">
        <f>РБ.3!AK141</f>
        <v>1581616.3591143286</v>
      </c>
      <c r="AL28" s="89">
        <f>РБ.3!AL141</f>
        <v>1596772.5227054721</v>
      </c>
      <c r="AM28" s="89">
        <f>РБ.3!AM141</f>
        <v>1612080.2479325267</v>
      </c>
      <c r="AN28" s="88"/>
      <c r="AO28" s="83">
        <f t="shared" ref="AO28:AO31" si="32">SUM(D28:O28)</f>
        <v>14633683.788603175</v>
      </c>
      <c r="AP28" s="83">
        <f t="shared" ref="AP28:AP31" si="33">SUM(P28:AA28)</f>
        <v>16389155.752169972</v>
      </c>
      <c r="AQ28" s="83">
        <f t="shared" ref="AQ28:AQ31" si="34">SUM(AB28:AM28)</f>
        <v>18367265.500411961</v>
      </c>
    </row>
    <row r="29" spans="1:43" s="59" customFormat="1" ht="13.2" hidden="1" outlineLevel="1">
      <c r="A29" s="94" t="s">
        <v>288</v>
      </c>
      <c r="B29" s="122" t="s">
        <v>254</v>
      </c>
      <c r="C29" s="203"/>
      <c r="D29" s="89">
        <f>РБ.3!D142</f>
        <v>1091400</v>
      </c>
      <c r="E29" s="89">
        <f>РБ.3!E142</f>
        <v>1102314</v>
      </c>
      <c r="F29" s="89">
        <f>РБ.3!F142</f>
        <v>1113337.1400000001</v>
      </c>
      <c r="G29" s="89">
        <f>РБ.3!G142</f>
        <v>1124470.5114</v>
      </c>
      <c r="H29" s="89">
        <f>РБ.3!H142</f>
        <v>1135715.216514</v>
      </c>
      <c r="I29" s="89">
        <f>РБ.3!I142</f>
        <v>1147072.36867914</v>
      </c>
      <c r="J29" s="89">
        <f>РБ.3!J142</f>
        <v>1158543.0923659315</v>
      </c>
      <c r="K29" s="89">
        <f>РБ.3!K142</f>
        <v>1170128.5232895908</v>
      </c>
      <c r="L29" s="89">
        <f>РБ.3!L142</f>
        <v>1181829.8085224866</v>
      </c>
      <c r="M29" s="89">
        <f>РБ.3!M142</f>
        <v>1193648.1066077116</v>
      </c>
      <c r="N29" s="89">
        <f>РБ.3!N142</f>
        <v>1205584.5876737887</v>
      </c>
      <c r="O29" s="89">
        <f>РБ.3!O142</f>
        <v>1217640.4335505266</v>
      </c>
      <c r="P29" s="89">
        <f>РБ.3!P142</f>
        <v>1229816.8378860319</v>
      </c>
      <c r="Q29" s="89">
        <f>РБ.3!Q142</f>
        <v>1242115.0062648924</v>
      </c>
      <c r="R29" s="89">
        <f>РБ.3!R142</f>
        <v>1254536.1563275412</v>
      </c>
      <c r="S29" s="89">
        <f>РБ.3!S142</f>
        <v>1267081.5178908168</v>
      </c>
      <c r="T29" s="89">
        <f>РБ.3!T142</f>
        <v>1279752.3330697247</v>
      </c>
      <c r="U29" s="89">
        <f>РБ.3!U142</f>
        <v>1292549.8564004221</v>
      </c>
      <c r="V29" s="89">
        <f>РБ.3!V142</f>
        <v>1305475.3549644263</v>
      </c>
      <c r="W29" s="89">
        <f>РБ.3!W142</f>
        <v>1318530.1085140707</v>
      </c>
      <c r="X29" s="89">
        <f>РБ.3!X142</f>
        <v>1331715.4095992113</v>
      </c>
      <c r="Y29" s="89">
        <f>РБ.3!Y142</f>
        <v>1345032.5636952035</v>
      </c>
      <c r="Z29" s="89">
        <f>РБ.3!Z142</f>
        <v>1358482.8893321555</v>
      </c>
      <c r="AA29" s="89">
        <f>РБ.3!AA142</f>
        <v>1372067.7182254773</v>
      </c>
      <c r="AB29" s="89">
        <f>РБ.3!AB142</f>
        <v>1385788.3954077321</v>
      </c>
      <c r="AC29" s="89">
        <f>РБ.3!AC142</f>
        <v>1399646.2793618094</v>
      </c>
      <c r="AD29" s="89">
        <f>РБ.3!AD142</f>
        <v>1413642.7421554273</v>
      </c>
      <c r="AE29" s="89">
        <f>РБ.3!AE142</f>
        <v>1427779.1695769818</v>
      </c>
      <c r="AF29" s="89">
        <f>РБ.3!AF142</f>
        <v>1442056.9612727517</v>
      </c>
      <c r="AG29" s="89">
        <f>РБ.3!AG142</f>
        <v>1456477.5308854794</v>
      </c>
      <c r="AH29" s="89">
        <f>РБ.3!AH142</f>
        <v>1471042.3061943341</v>
      </c>
      <c r="AI29" s="89">
        <f>РБ.3!AI142</f>
        <v>1485752.7292562774</v>
      </c>
      <c r="AJ29" s="89">
        <f>РБ.3!AJ142</f>
        <v>1500610.2565488401</v>
      </c>
      <c r="AK29" s="89">
        <f>РБ.3!AK142</f>
        <v>1515616.3591143286</v>
      </c>
      <c r="AL29" s="89">
        <f>РБ.3!AL142</f>
        <v>1530772.5227054721</v>
      </c>
      <c r="AM29" s="89">
        <f>РБ.3!AM142</f>
        <v>1546080.2479325267</v>
      </c>
      <c r="AN29" s="88"/>
      <c r="AO29" s="83">
        <f t="shared" si="32"/>
        <v>13841683.788603175</v>
      </c>
      <c r="AP29" s="83">
        <f t="shared" si="33"/>
        <v>15597155.752169972</v>
      </c>
      <c r="AQ29" s="83">
        <f t="shared" si="34"/>
        <v>17575265.500411961</v>
      </c>
    </row>
    <row r="30" spans="1:43" s="59" customFormat="1" ht="13.2" hidden="1" outlineLevel="1">
      <c r="A30" s="94" t="s">
        <v>289</v>
      </c>
      <c r="B30" s="122" t="s">
        <v>254</v>
      </c>
      <c r="C30" s="81"/>
      <c r="D30" s="89">
        <f>РБ.3!D143</f>
        <v>66000</v>
      </c>
      <c r="E30" s="89">
        <f>РБ.3!E143</f>
        <v>66000</v>
      </c>
      <c r="F30" s="89">
        <f>РБ.3!F143</f>
        <v>66000</v>
      </c>
      <c r="G30" s="89">
        <f>РБ.3!G143</f>
        <v>66000</v>
      </c>
      <c r="H30" s="89">
        <f>РБ.3!H143</f>
        <v>66000</v>
      </c>
      <c r="I30" s="89">
        <f>РБ.3!I143</f>
        <v>66000</v>
      </c>
      <c r="J30" s="89">
        <f>РБ.3!J143</f>
        <v>66000</v>
      </c>
      <c r="K30" s="89">
        <f>РБ.3!K143</f>
        <v>66000</v>
      </c>
      <c r="L30" s="89">
        <f>РБ.3!L143</f>
        <v>66000</v>
      </c>
      <c r="M30" s="89">
        <f>РБ.3!M143</f>
        <v>66000</v>
      </c>
      <c r="N30" s="89">
        <f>РБ.3!N143</f>
        <v>66000</v>
      </c>
      <c r="O30" s="89">
        <f>РБ.3!O143</f>
        <v>66000</v>
      </c>
      <c r="P30" s="89">
        <f>РБ.3!P143</f>
        <v>66000</v>
      </c>
      <c r="Q30" s="89">
        <f>РБ.3!Q143</f>
        <v>66000</v>
      </c>
      <c r="R30" s="89">
        <f>РБ.3!R143</f>
        <v>66000</v>
      </c>
      <c r="S30" s="89">
        <f>РБ.3!S143</f>
        <v>66000</v>
      </c>
      <c r="T30" s="89">
        <f>РБ.3!T143</f>
        <v>66000</v>
      </c>
      <c r="U30" s="89">
        <f>РБ.3!U143</f>
        <v>66000</v>
      </c>
      <c r="V30" s="89">
        <f>РБ.3!V143</f>
        <v>66000</v>
      </c>
      <c r="W30" s="89">
        <f>РБ.3!W143</f>
        <v>66000</v>
      </c>
      <c r="X30" s="89">
        <f>РБ.3!X143</f>
        <v>66000</v>
      </c>
      <c r="Y30" s="89">
        <f>РБ.3!Y143</f>
        <v>66000</v>
      </c>
      <c r="Z30" s="89">
        <f>РБ.3!Z143</f>
        <v>66000</v>
      </c>
      <c r="AA30" s="89">
        <f>РБ.3!AA143</f>
        <v>66000</v>
      </c>
      <c r="AB30" s="89">
        <f>РБ.3!AB143</f>
        <v>66000</v>
      </c>
      <c r="AC30" s="89">
        <f>РБ.3!AC143</f>
        <v>66000</v>
      </c>
      <c r="AD30" s="89">
        <f>РБ.3!AD143</f>
        <v>66000</v>
      </c>
      <c r="AE30" s="89">
        <f>РБ.3!AE143</f>
        <v>66000</v>
      </c>
      <c r="AF30" s="89">
        <f>РБ.3!AF143</f>
        <v>66000</v>
      </c>
      <c r="AG30" s="89">
        <f>РБ.3!AG143</f>
        <v>66000</v>
      </c>
      <c r="AH30" s="89">
        <f>РБ.3!AH143</f>
        <v>66000</v>
      </c>
      <c r="AI30" s="89">
        <f>РБ.3!AI143</f>
        <v>66000</v>
      </c>
      <c r="AJ30" s="89">
        <f>РБ.3!AJ143</f>
        <v>66000</v>
      </c>
      <c r="AK30" s="89">
        <f>РБ.3!AK143</f>
        <v>66000</v>
      </c>
      <c r="AL30" s="89">
        <f>РБ.3!AL143</f>
        <v>66000</v>
      </c>
      <c r="AM30" s="89">
        <f>РБ.3!AM143</f>
        <v>66000</v>
      </c>
      <c r="AN30" s="88"/>
      <c r="AO30" s="83">
        <f t="shared" si="32"/>
        <v>792000</v>
      </c>
      <c r="AP30" s="83">
        <f t="shared" si="33"/>
        <v>792000</v>
      </c>
      <c r="AQ30" s="83">
        <f t="shared" si="34"/>
        <v>792000</v>
      </c>
    </row>
    <row r="31" spans="1:43" s="59" customFormat="1" ht="13.2" hidden="1" outlineLevel="1">
      <c r="A31" s="94" t="s">
        <v>290</v>
      </c>
      <c r="B31" s="122" t="s">
        <v>254</v>
      </c>
      <c r="C31" s="81"/>
      <c r="D31" s="89">
        <f>РБ.3!D144</f>
        <v>0</v>
      </c>
      <c r="E31" s="89">
        <f>РБ.3!E144</f>
        <v>0</v>
      </c>
      <c r="F31" s="89">
        <f>РБ.3!F144</f>
        <v>0</v>
      </c>
      <c r="G31" s="89">
        <f>РБ.3!G144</f>
        <v>0</v>
      </c>
      <c r="H31" s="89">
        <f>РБ.3!H144</f>
        <v>0</v>
      </c>
      <c r="I31" s="89">
        <f>РБ.3!I144</f>
        <v>0</v>
      </c>
      <c r="J31" s="89">
        <f>РБ.3!J144</f>
        <v>0</v>
      </c>
      <c r="K31" s="89">
        <f>РБ.3!K144</f>
        <v>0</v>
      </c>
      <c r="L31" s="89">
        <f>РБ.3!L144</f>
        <v>0</v>
      </c>
      <c r="M31" s="89">
        <f>РБ.3!M144</f>
        <v>0</v>
      </c>
      <c r="N31" s="89">
        <f>РБ.3!N144</f>
        <v>0</v>
      </c>
      <c r="O31" s="89">
        <f>РБ.3!O144</f>
        <v>0</v>
      </c>
      <c r="P31" s="89">
        <f>РБ.3!P144</f>
        <v>0</v>
      </c>
      <c r="Q31" s="89">
        <f>РБ.3!Q144</f>
        <v>0</v>
      </c>
      <c r="R31" s="89">
        <f>РБ.3!R144</f>
        <v>0</v>
      </c>
      <c r="S31" s="89">
        <f>РБ.3!S144</f>
        <v>0</v>
      </c>
      <c r="T31" s="89">
        <f>РБ.3!T144</f>
        <v>0</v>
      </c>
      <c r="U31" s="89">
        <f>РБ.3!U144</f>
        <v>0</v>
      </c>
      <c r="V31" s="89">
        <f>РБ.3!V144</f>
        <v>0</v>
      </c>
      <c r="W31" s="89">
        <f>РБ.3!W144</f>
        <v>0</v>
      </c>
      <c r="X31" s="89">
        <f>РБ.3!X144</f>
        <v>0</v>
      </c>
      <c r="Y31" s="89">
        <f>РБ.3!Y144</f>
        <v>0</v>
      </c>
      <c r="Z31" s="89">
        <f>РБ.3!Z144</f>
        <v>0</v>
      </c>
      <c r="AA31" s="89">
        <f>РБ.3!AA144</f>
        <v>0</v>
      </c>
      <c r="AB31" s="89">
        <f>РБ.3!AB144</f>
        <v>0</v>
      </c>
      <c r="AC31" s="89">
        <f>РБ.3!AC144</f>
        <v>0</v>
      </c>
      <c r="AD31" s="89">
        <f>РБ.3!AD144</f>
        <v>0</v>
      </c>
      <c r="AE31" s="89">
        <f>РБ.3!AE144</f>
        <v>0</v>
      </c>
      <c r="AF31" s="89">
        <f>РБ.3!AF144</f>
        <v>0</v>
      </c>
      <c r="AG31" s="89">
        <f>РБ.3!AG144</f>
        <v>0</v>
      </c>
      <c r="AH31" s="89">
        <f>РБ.3!AH144</f>
        <v>0</v>
      </c>
      <c r="AI31" s="89">
        <f>РБ.3!AI144</f>
        <v>0</v>
      </c>
      <c r="AJ31" s="89">
        <f>РБ.3!AJ144</f>
        <v>0</v>
      </c>
      <c r="AK31" s="89">
        <f>РБ.3!AK144</f>
        <v>0</v>
      </c>
      <c r="AL31" s="89">
        <f>РБ.3!AL144</f>
        <v>0</v>
      </c>
      <c r="AM31" s="89">
        <f>РБ.3!AM144</f>
        <v>0</v>
      </c>
      <c r="AN31" s="88"/>
      <c r="AO31" s="83">
        <f t="shared" si="32"/>
        <v>0</v>
      </c>
      <c r="AP31" s="83">
        <f t="shared" si="33"/>
        <v>0</v>
      </c>
      <c r="AQ31" s="83">
        <f t="shared" si="34"/>
        <v>0</v>
      </c>
    </row>
    <row r="32" spans="1:43" s="59" customFormat="1" ht="13.2" hidden="1" outlineLevel="1">
      <c r="A32" s="205" t="s">
        <v>371</v>
      </c>
      <c r="B32" s="122"/>
      <c r="C32" s="8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8"/>
      <c r="AO32" s="83"/>
      <c r="AP32" s="83"/>
      <c r="AQ32" s="83"/>
    </row>
    <row r="33" spans="1:43" s="59" customFormat="1" ht="13.2" hidden="1" outlineLevel="1">
      <c r="A33" s="94" t="s">
        <v>288</v>
      </c>
      <c r="B33" s="122" t="s">
        <v>168</v>
      </c>
      <c r="C33" s="134"/>
      <c r="D33" s="209">
        <v>9.16254352208173E-2</v>
      </c>
      <c r="E33" s="209">
        <v>9.16254352208173E-2</v>
      </c>
      <c r="F33" s="209">
        <v>9.16254352208173E-2</v>
      </c>
      <c r="G33" s="209">
        <v>9.16254352208173E-2</v>
      </c>
      <c r="H33" s="209">
        <v>9.16254352208173E-2</v>
      </c>
      <c r="I33" s="209">
        <v>9.16254352208173E-2</v>
      </c>
      <c r="J33" s="209">
        <v>9.16254352208173E-2</v>
      </c>
      <c r="K33" s="209">
        <v>9.16254352208173E-2</v>
      </c>
      <c r="L33" s="209">
        <v>9.16254352208173E-2</v>
      </c>
      <c r="M33" s="209">
        <v>9.16254352208173E-2</v>
      </c>
      <c r="N33" s="209">
        <v>9.16254352208173E-2</v>
      </c>
      <c r="O33" s="209">
        <v>9.16254352208173E-2</v>
      </c>
      <c r="P33" s="209">
        <v>9.16254352208173E-2</v>
      </c>
      <c r="Q33" s="209">
        <v>9.16254352208173E-2</v>
      </c>
      <c r="R33" s="209">
        <v>9.16254352208173E-2</v>
      </c>
      <c r="S33" s="209">
        <v>9.16254352208173E-2</v>
      </c>
      <c r="T33" s="209">
        <v>9.16254352208173E-2</v>
      </c>
      <c r="U33" s="209">
        <v>9.16254352208173E-2</v>
      </c>
      <c r="V33" s="209">
        <v>9.16254352208173E-2</v>
      </c>
      <c r="W33" s="209">
        <v>9.16254352208173E-2</v>
      </c>
      <c r="X33" s="209">
        <v>9.16254352208173E-2</v>
      </c>
      <c r="Y33" s="209">
        <v>9.16254352208173E-2</v>
      </c>
      <c r="Z33" s="209">
        <v>9.16254352208173E-2</v>
      </c>
      <c r="AA33" s="209">
        <v>9.16254352208173E-2</v>
      </c>
      <c r="AB33" s="209">
        <v>9.16254352208173E-2</v>
      </c>
      <c r="AC33" s="209">
        <v>9.16254352208173E-2</v>
      </c>
      <c r="AD33" s="209">
        <v>9.16254352208173E-2</v>
      </c>
      <c r="AE33" s="209">
        <v>9.16254352208173E-2</v>
      </c>
      <c r="AF33" s="209">
        <v>9.16254352208173E-2</v>
      </c>
      <c r="AG33" s="209">
        <v>9.16254352208173E-2</v>
      </c>
      <c r="AH33" s="209">
        <v>9.16254352208173E-2</v>
      </c>
      <c r="AI33" s="209">
        <v>9.16254352208173E-2</v>
      </c>
      <c r="AJ33" s="209">
        <v>9.16254352208173E-2</v>
      </c>
      <c r="AK33" s="209">
        <v>9.16254352208173E-2</v>
      </c>
      <c r="AL33" s="209">
        <v>9.16254352208173E-2</v>
      </c>
      <c r="AM33" s="209">
        <v>9.16254352208173E-2</v>
      </c>
      <c r="AN33" s="88"/>
      <c r="AO33" s="83"/>
      <c r="AP33" s="83"/>
      <c r="AQ33" s="83"/>
    </row>
    <row r="34" spans="1:43" s="59" customFormat="1" ht="13.2" hidden="1" outlineLevel="1">
      <c r="A34" s="94" t="s">
        <v>289</v>
      </c>
      <c r="B34" s="122" t="s">
        <v>168</v>
      </c>
      <c r="C34" s="89"/>
      <c r="D34" s="209">
        <v>0</v>
      </c>
      <c r="E34" s="209">
        <v>0</v>
      </c>
      <c r="F34" s="209">
        <v>0</v>
      </c>
      <c r="G34" s="209">
        <v>0</v>
      </c>
      <c r="H34" s="209">
        <v>0</v>
      </c>
      <c r="I34" s="209">
        <v>0</v>
      </c>
      <c r="J34" s="209">
        <v>0</v>
      </c>
      <c r="K34" s="209">
        <v>0</v>
      </c>
      <c r="L34" s="209">
        <v>0</v>
      </c>
      <c r="M34" s="209">
        <v>0</v>
      </c>
      <c r="N34" s="209">
        <v>0</v>
      </c>
      <c r="O34" s="209">
        <v>0</v>
      </c>
      <c r="P34" s="209">
        <v>0</v>
      </c>
      <c r="Q34" s="209">
        <v>0</v>
      </c>
      <c r="R34" s="209">
        <v>0</v>
      </c>
      <c r="S34" s="209">
        <v>0</v>
      </c>
      <c r="T34" s="209">
        <v>0</v>
      </c>
      <c r="U34" s="209">
        <v>0</v>
      </c>
      <c r="V34" s="209">
        <v>0</v>
      </c>
      <c r="W34" s="209">
        <v>0</v>
      </c>
      <c r="X34" s="209">
        <v>0</v>
      </c>
      <c r="Y34" s="209">
        <v>0</v>
      </c>
      <c r="Z34" s="209">
        <v>0</v>
      </c>
      <c r="AA34" s="209">
        <v>0</v>
      </c>
      <c r="AB34" s="209">
        <v>0</v>
      </c>
      <c r="AC34" s="209">
        <v>0</v>
      </c>
      <c r="AD34" s="209">
        <v>0</v>
      </c>
      <c r="AE34" s="209">
        <v>0</v>
      </c>
      <c r="AF34" s="209">
        <v>0</v>
      </c>
      <c r="AG34" s="209">
        <v>0</v>
      </c>
      <c r="AH34" s="209">
        <v>0</v>
      </c>
      <c r="AI34" s="209">
        <v>0</v>
      </c>
      <c r="AJ34" s="209">
        <v>0</v>
      </c>
      <c r="AK34" s="209">
        <v>0</v>
      </c>
      <c r="AL34" s="209">
        <v>0</v>
      </c>
      <c r="AM34" s="209">
        <v>0</v>
      </c>
      <c r="AN34" s="88"/>
      <c r="AO34" s="83"/>
      <c r="AP34" s="83"/>
      <c r="AQ34" s="83"/>
    </row>
    <row r="35" spans="1:43" s="59" customFormat="1" ht="13.2" hidden="1" outlineLevel="1">
      <c r="A35" s="94" t="s">
        <v>290</v>
      </c>
      <c r="B35" s="122" t="s">
        <v>168</v>
      </c>
      <c r="C35" s="89"/>
      <c r="D35" s="209">
        <v>0</v>
      </c>
      <c r="E35" s="209">
        <v>0</v>
      </c>
      <c r="F35" s="209">
        <v>0</v>
      </c>
      <c r="G35" s="209">
        <v>0</v>
      </c>
      <c r="H35" s="209">
        <v>0</v>
      </c>
      <c r="I35" s="209">
        <v>0</v>
      </c>
      <c r="J35" s="209">
        <v>0</v>
      </c>
      <c r="K35" s="209">
        <v>0</v>
      </c>
      <c r="L35" s="209">
        <v>0</v>
      </c>
      <c r="M35" s="209">
        <v>0</v>
      </c>
      <c r="N35" s="209">
        <v>0</v>
      </c>
      <c r="O35" s="209">
        <v>0</v>
      </c>
      <c r="P35" s="209">
        <v>0</v>
      </c>
      <c r="Q35" s="209">
        <v>0</v>
      </c>
      <c r="R35" s="209">
        <v>0</v>
      </c>
      <c r="S35" s="209">
        <v>0</v>
      </c>
      <c r="T35" s="209">
        <v>0</v>
      </c>
      <c r="U35" s="209">
        <v>0</v>
      </c>
      <c r="V35" s="209">
        <v>0</v>
      </c>
      <c r="W35" s="209">
        <v>0</v>
      </c>
      <c r="X35" s="209">
        <v>0</v>
      </c>
      <c r="Y35" s="209">
        <v>0</v>
      </c>
      <c r="Z35" s="209">
        <v>0</v>
      </c>
      <c r="AA35" s="209">
        <v>0</v>
      </c>
      <c r="AB35" s="209">
        <v>0</v>
      </c>
      <c r="AC35" s="209">
        <v>0</v>
      </c>
      <c r="AD35" s="209">
        <v>0</v>
      </c>
      <c r="AE35" s="209">
        <v>0</v>
      </c>
      <c r="AF35" s="209">
        <v>0</v>
      </c>
      <c r="AG35" s="209">
        <v>0</v>
      </c>
      <c r="AH35" s="209">
        <v>0</v>
      </c>
      <c r="AI35" s="209">
        <v>0</v>
      </c>
      <c r="AJ35" s="209">
        <v>0</v>
      </c>
      <c r="AK35" s="209">
        <v>0</v>
      </c>
      <c r="AL35" s="209">
        <v>0</v>
      </c>
      <c r="AM35" s="209">
        <v>0</v>
      </c>
      <c r="AN35" s="88"/>
      <c r="AO35" s="83"/>
      <c r="AP35" s="83"/>
      <c r="AQ35" s="83"/>
    </row>
    <row r="36" spans="1:43" s="59" customFormat="1" ht="13.2" hidden="1" outlineLevel="1">
      <c r="A36" s="200" t="s">
        <v>372</v>
      </c>
      <c r="B36" s="122" t="s">
        <v>254</v>
      </c>
      <c r="C36" s="81"/>
      <c r="D36" s="89">
        <f>SUM(D37:D39)</f>
        <v>100000</v>
      </c>
      <c r="E36" s="89">
        <f t="shared" ref="E36:AM36" si="35">SUM(E37:E39)</f>
        <v>101000</v>
      </c>
      <c r="F36" s="89">
        <f t="shared" si="35"/>
        <v>102010.00000000001</v>
      </c>
      <c r="G36" s="89">
        <f t="shared" si="35"/>
        <v>103030.09999999999</v>
      </c>
      <c r="H36" s="89">
        <f t="shared" si="35"/>
        <v>104060.401</v>
      </c>
      <c r="I36" s="89">
        <f t="shared" si="35"/>
        <v>105101.00501000001</v>
      </c>
      <c r="J36" s="89">
        <f t="shared" si="35"/>
        <v>106152.01506010001</v>
      </c>
      <c r="K36" s="89">
        <f t="shared" si="35"/>
        <v>107213.53521070101</v>
      </c>
      <c r="L36" s="89">
        <f t="shared" si="35"/>
        <v>108285.67056280801</v>
      </c>
      <c r="M36" s="89">
        <f t="shared" si="35"/>
        <v>109368.52726843611</v>
      </c>
      <c r="N36" s="89">
        <f t="shared" si="35"/>
        <v>110462.21254112046</v>
      </c>
      <c r="O36" s="89">
        <f t="shared" si="35"/>
        <v>111566.83466653166</v>
      </c>
      <c r="P36" s="89">
        <f t="shared" si="35"/>
        <v>112682.503013197</v>
      </c>
      <c r="Q36" s="89">
        <f t="shared" si="35"/>
        <v>113809.32804332898</v>
      </c>
      <c r="R36" s="89">
        <f t="shared" si="35"/>
        <v>114947.42132376226</v>
      </c>
      <c r="S36" s="89">
        <f t="shared" si="35"/>
        <v>116096.89553699989</v>
      </c>
      <c r="T36" s="89">
        <f t="shared" si="35"/>
        <v>117257.86449236987</v>
      </c>
      <c r="U36" s="89">
        <f t="shared" si="35"/>
        <v>118430.44313729358</v>
      </c>
      <c r="V36" s="89">
        <f t="shared" si="35"/>
        <v>119614.74756866651</v>
      </c>
      <c r="W36" s="89">
        <f t="shared" si="35"/>
        <v>120810.89504435319</v>
      </c>
      <c r="X36" s="89">
        <f t="shared" si="35"/>
        <v>122019.00399479672</v>
      </c>
      <c r="Y36" s="89">
        <f t="shared" si="35"/>
        <v>123239.19403474469</v>
      </c>
      <c r="Z36" s="89">
        <f t="shared" si="35"/>
        <v>124471.58597509212</v>
      </c>
      <c r="AA36" s="89">
        <f t="shared" si="35"/>
        <v>125716.30183484308</v>
      </c>
      <c r="AB36" s="89">
        <f t="shared" si="35"/>
        <v>126973.46485319152</v>
      </c>
      <c r="AC36" s="89">
        <f t="shared" si="35"/>
        <v>128243.19950172341</v>
      </c>
      <c r="AD36" s="89">
        <f t="shared" si="35"/>
        <v>129525.63149674064</v>
      </c>
      <c r="AE36" s="89">
        <f t="shared" si="35"/>
        <v>130820.88781170806</v>
      </c>
      <c r="AF36" s="89">
        <f t="shared" si="35"/>
        <v>132129.09668982515</v>
      </c>
      <c r="AG36" s="89">
        <f t="shared" si="35"/>
        <v>133450.38765672341</v>
      </c>
      <c r="AH36" s="89">
        <f t="shared" si="35"/>
        <v>134784.89153329065</v>
      </c>
      <c r="AI36" s="89">
        <f t="shared" si="35"/>
        <v>136132.74044862355</v>
      </c>
      <c r="AJ36" s="89">
        <f t="shared" si="35"/>
        <v>137494.06785310977</v>
      </c>
      <c r="AK36" s="89">
        <f t="shared" si="35"/>
        <v>138869.00853164089</v>
      </c>
      <c r="AL36" s="89">
        <f t="shared" si="35"/>
        <v>140257.69861695732</v>
      </c>
      <c r="AM36" s="89">
        <f t="shared" si="35"/>
        <v>141660.27560312688</v>
      </c>
      <c r="AN36" s="88"/>
      <c r="AO36" s="83">
        <f t="shared" ref="AO36:AO39" si="36">SUM(D36:O36)</f>
        <v>1268250.3013196974</v>
      </c>
      <c r="AP36" s="83">
        <f t="shared" ref="AP36:AP39" si="37">SUM(P36:AA36)</f>
        <v>1429096.1839994479</v>
      </c>
      <c r="AQ36" s="83">
        <f t="shared" ref="AQ36:AQ39" si="38">SUM(AB36:AM36)</f>
        <v>1610341.3505966612</v>
      </c>
    </row>
    <row r="37" spans="1:43" s="59" customFormat="1" ht="13.2" hidden="1" outlineLevel="1">
      <c r="A37" s="94" t="s">
        <v>288</v>
      </c>
      <c r="B37" s="122" t="s">
        <v>254</v>
      </c>
      <c r="C37" s="203"/>
      <c r="D37" s="89">
        <f>D29*D33</f>
        <v>100000</v>
      </c>
      <c r="E37" s="89">
        <f t="shared" ref="E37:AM39" si="39">E29*E33</f>
        <v>101000</v>
      </c>
      <c r="F37" s="89">
        <f t="shared" si="39"/>
        <v>102010.00000000001</v>
      </c>
      <c r="G37" s="89">
        <f t="shared" si="39"/>
        <v>103030.09999999999</v>
      </c>
      <c r="H37" s="89">
        <f t="shared" si="39"/>
        <v>104060.401</v>
      </c>
      <c r="I37" s="89">
        <f t="shared" si="39"/>
        <v>105101.00501000001</v>
      </c>
      <c r="J37" s="89">
        <f t="shared" si="39"/>
        <v>106152.01506010001</v>
      </c>
      <c r="K37" s="89">
        <f t="shared" si="39"/>
        <v>107213.53521070101</v>
      </c>
      <c r="L37" s="89">
        <f t="shared" si="39"/>
        <v>108285.67056280801</v>
      </c>
      <c r="M37" s="89">
        <f t="shared" si="39"/>
        <v>109368.52726843611</v>
      </c>
      <c r="N37" s="89">
        <f t="shared" si="39"/>
        <v>110462.21254112046</v>
      </c>
      <c r="O37" s="89">
        <f t="shared" si="39"/>
        <v>111566.83466653166</v>
      </c>
      <c r="P37" s="89">
        <f t="shared" si="39"/>
        <v>112682.503013197</v>
      </c>
      <c r="Q37" s="89">
        <f t="shared" si="39"/>
        <v>113809.32804332898</v>
      </c>
      <c r="R37" s="89">
        <f t="shared" si="39"/>
        <v>114947.42132376226</v>
      </c>
      <c r="S37" s="89">
        <f t="shared" si="39"/>
        <v>116096.89553699989</v>
      </c>
      <c r="T37" s="89">
        <f t="shared" si="39"/>
        <v>117257.86449236987</v>
      </c>
      <c r="U37" s="89">
        <f t="shared" si="39"/>
        <v>118430.44313729358</v>
      </c>
      <c r="V37" s="89">
        <f t="shared" si="39"/>
        <v>119614.74756866651</v>
      </c>
      <c r="W37" s="89">
        <f t="shared" si="39"/>
        <v>120810.89504435319</v>
      </c>
      <c r="X37" s="89">
        <f t="shared" si="39"/>
        <v>122019.00399479672</v>
      </c>
      <c r="Y37" s="89">
        <f t="shared" si="39"/>
        <v>123239.19403474469</v>
      </c>
      <c r="Z37" s="89">
        <f t="shared" si="39"/>
        <v>124471.58597509212</v>
      </c>
      <c r="AA37" s="89">
        <f t="shared" si="39"/>
        <v>125716.30183484308</v>
      </c>
      <c r="AB37" s="89">
        <f t="shared" si="39"/>
        <v>126973.46485319152</v>
      </c>
      <c r="AC37" s="89">
        <f t="shared" si="39"/>
        <v>128243.19950172341</v>
      </c>
      <c r="AD37" s="89">
        <f t="shared" si="39"/>
        <v>129525.63149674064</v>
      </c>
      <c r="AE37" s="89">
        <f t="shared" si="39"/>
        <v>130820.88781170806</v>
      </c>
      <c r="AF37" s="89">
        <f t="shared" si="39"/>
        <v>132129.09668982515</v>
      </c>
      <c r="AG37" s="89">
        <f t="shared" si="39"/>
        <v>133450.38765672341</v>
      </c>
      <c r="AH37" s="89">
        <f t="shared" si="39"/>
        <v>134784.89153329065</v>
      </c>
      <c r="AI37" s="89">
        <f t="shared" si="39"/>
        <v>136132.74044862355</v>
      </c>
      <c r="AJ37" s="89">
        <f t="shared" si="39"/>
        <v>137494.06785310977</v>
      </c>
      <c r="AK37" s="89">
        <f t="shared" si="39"/>
        <v>138869.00853164089</v>
      </c>
      <c r="AL37" s="89">
        <f t="shared" si="39"/>
        <v>140257.69861695732</v>
      </c>
      <c r="AM37" s="89">
        <f t="shared" si="39"/>
        <v>141660.27560312688</v>
      </c>
      <c r="AN37" s="88"/>
      <c r="AO37" s="83">
        <f t="shared" si="36"/>
        <v>1268250.3013196974</v>
      </c>
      <c r="AP37" s="83">
        <f t="shared" si="37"/>
        <v>1429096.1839994479</v>
      </c>
      <c r="AQ37" s="83">
        <f t="shared" si="38"/>
        <v>1610341.3505966612</v>
      </c>
    </row>
    <row r="38" spans="1:43" s="59" customFormat="1" ht="13.2" hidden="1" outlineLevel="1">
      <c r="A38" s="94" t="s">
        <v>289</v>
      </c>
      <c r="B38" s="122" t="s">
        <v>254</v>
      </c>
      <c r="C38" s="81"/>
      <c r="D38" s="89">
        <f t="shared" ref="D38:S39" si="40">D30*D34</f>
        <v>0</v>
      </c>
      <c r="E38" s="89">
        <f t="shared" si="40"/>
        <v>0</v>
      </c>
      <c r="F38" s="89">
        <f t="shared" si="40"/>
        <v>0</v>
      </c>
      <c r="G38" s="89">
        <f t="shared" si="40"/>
        <v>0</v>
      </c>
      <c r="H38" s="89">
        <f t="shared" si="40"/>
        <v>0</v>
      </c>
      <c r="I38" s="89">
        <f t="shared" si="40"/>
        <v>0</v>
      </c>
      <c r="J38" s="89">
        <f t="shared" si="40"/>
        <v>0</v>
      </c>
      <c r="K38" s="89">
        <f t="shared" si="40"/>
        <v>0</v>
      </c>
      <c r="L38" s="89">
        <f t="shared" si="40"/>
        <v>0</v>
      </c>
      <c r="M38" s="89">
        <f t="shared" si="40"/>
        <v>0</v>
      </c>
      <c r="N38" s="89">
        <f t="shared" si="40"/>
        <v>0</v>
      </c>
      <c r="O38" s="89">
        <f t="shared" si="40"/>
        <v>0</v>
      </c>
      <c r="P38" s="89">
        <f t="shared" si="40"/>
        <v>0</v>
      </c>
      <c r="Q38" s="89">
        <f t="shared" si="40"/>
        <v>0</v>
      </c>
      <c r="R38" s="89">
        <f t="shared" si="40"/>
        <v>0</v>
      </c>
      <c r="S38" s="89">
        <f t="shared" si="40"/>
        <v>0</v>
      </c>
      <c r="T38" s="89">
        <f t="shared" si="39"/>
        <v>0</v>
      </c>
      <c r="U38" s="89">
        <f t="shared" si="39"/>
        <v>0</v>
      </c>
      <c r="V38" s="89">
        <f t="shared" si="39"/>
        <v>0</v>
      </c>
      <c r="W38" s="89">
        <f t="shared" si="39"/>
        <v>0</v>
      </c>
      <c r="X38" s="89">
        <f t="shared" si="39"/>
        <v>0</v>
      </c>
      <c r="Y38" s="89">
        <f t="shared" si="39"/>
        <v>0</v>
      </c>
      <c r="Z38" s="89">
        <f t="shared" si="39"/>
        <v>0</v>
      </c>
      <c r="AA38" s="89">
        <f t="shared" si="39"/>
        <v>0</v>
      </c>
      <c r="AB38" s="89">
        <f t="shared" si="39"/>
        <v>0</v>
      </c>
      <c r="AC38" s="89">
        <f t="shared" si="39"/>
        <v>0</v>
      </c>
      <c r="AD38" s="89">
        <f t="shared" si="39"/>
        <v>0</v>
      </c>
      <c r="AE38" s="89">
        <f t="shared" si="39"/>
        <v>0</v>
      </c>
      <c r="AF38" s="89">
        <f t="shared" si="39"/>
        <v>0</v>
      </c>
      <c r="AG38" s="89">
        <f t="shared" si="39"/>
        <v>0</v>
      </c>
      <c r="AH38" s="89">
        <f t="shared" si="39"/>
        <v>0</v>
      </c>
      <c r="AI38" s="89">
        <f t="shared" si="39"/>
        <v>0</v>
      </c>
      <c r="AJ38" s="89">
        <f t="shared" si="39"/>
        <v>0</v>
      </c>
      <c r="AK38" s="89">
        <f t="shared" si="39"/>
        <v>0</v>
      </c>
      <c r="AL38" s="89">
        <f t="shared" si="39"/>
        <v>0</v>
      </c>
      <c r="AM38" s="89">
        <f t="shared" si="39"/>
        <v>0</v>
      </c>
      <c r="AN38" s="88"/>
      <c r="AO38" s="83">
        <f t="shared" si="36"/>
        <v>0</v>
      </c>
      <c r="AP38" s="83">
        <f t="shared" si="37"/>
        <v>0</v>
      </c>
      <c r="AQ38" s="83">
        <f t="shared" si="38"/>
        <v>0</v>
      </c>
    </row>
    <row r="39" spans="1:43" s="59" customFormat="1" ht="13.2" hidden="1" outlineLevel="1">
      <c r="A39" s="94" t="s">
        <v>290</v>
      </c>
      <c r="B39" s="122" t="s">
        <v>254</v>
      </c>
      <c r="C39" s="81"/>
      <c r="D39" s="89">
        <f t="shared" si="40"/>
        <v>0</v>
      </c>
      <c r="E39" s="89">
        <f t="shared" si="39"/>
        <v>0</v>
      </c>
      <c r="F39" s="89">
        <f t="shared" si="39"/>
        <v>0</v>
      </c>
      <c r="G39" s="89">
        <f t="shared" si="39"/>
        <v>0</v>
      </c>
      <c r="H39" s="89">
        <f t="shared" si="39"/>
        <v>0</v>
      </c>
      <c r="I39" s="89">
        <f t="shared" si="39"/>
        <v>0</v>
      </c>
      <c r="J39" s="89">
        <f t="shared" si="39"/>
        <v>0</v>
      </c>
      <c r="K39" s="89">
        <f t="shared" si="39"/>
        <v>0</v>
      </c>
      <c r="L39" s="89">
        <f t="shared" si="39"/>
        <v>0</v>
      </c>
      <c r="M39" s="89">
        <f t="shared" si="39"/>
        <v>0</v>
      </c>
      <c r="N39" s="89">
        <f t="shared" si="39"/>
        <v>0</v>
      </c>
      <c r="O39" s="89">
        <f t="shared" si="39"/>
        <v>0</v>
      </c>
      <c r="P39" s="89">
        <f t="shared" si="39"/>
        <v>0</v>
      </c>
      <c r="Q39" s="89">
        <f t="shared" si="39"/>
        <v>0</v>
      </c>
      <c r="R39" s="89">
        <f t="shared" si="39"/>
        <v>0</v>
      </c>
      <c r="S39" s="89">
        <f t="shared" si="39"/>
        <v>0</v>
      </c>
      <c r="T39" s="89">
        <f t="shared" si="39"/>
        <v>0</v>
      </c>
      <c r="U39" s="89">
        <f t="shared" si="39"/>
        <v>0</v>
      </c>
      <c r="V39" s="89">
        <f t="shared" si="39"/>
        <v>0</v>
      </c>
      <c r="W39" s="89">
        <f t="shared" si="39"/>
        <v>0</v>
      </c>
      <c r="X39" s="89">
        <f t="shared" si="39"/>
        <v>0</v>
      </c>
      <c r="Y39" s="89">
        <f t="shared" si="39"/>
        <v>0</v>
      </c>
      <c r="Z39" s="89">
        <f t="shared" si="39"/>
        <v>0</v>
      </c>
      <c r="AA39" s="89">
        <f t="shared" si="39"/>
        <v>0</v>
      </c>
      <c r="AB39" s="89">
        <f t="shared" si="39"/>
        <v>0</v>
      </c>
      <c r="AC39" s="89">
        <f t="shared" si="39"/>
        <v>0</v>
      </c>
      <c r="AD39" s="89">
        <f t="shared" si="39"/>
        <v>0</v>
      </c>
      <c r="AE39" s="89">
        <f t="shared" si="39"/>
        <v>0</v>
      </c>
      <c r="AF39" s="89">
        <f t="shared" si="39"/>
        <v>0</v>
      </c>
      <c r="AG39" s="89">
        <f t="shared" si="39"/>
        <v>0</v>
      </c>
      <c r="AH39" s="89">
        <f t="shared" si="39"/>
        <v>0</v>
      </c>
      <c r="AI39" s="89">
        <f t="shared" si="39"/>
        <v>0</v>
      </c>
      <c r="AJ39" s="89">
        <f t="shared" si="39"/>
        <v>0</v>
      </c>
      <c r="AK39" s="89">
        <f t="shared" si="39"/>
        <v>0</v>
      </c>
      <c r="AL39" s="89">
        <f t="shared" si="39"/>
        <v>0</v>
      </c>
      <c r="AM39" s="89">
        <f t="shared" si="39"/>
        <v>0</v>
      </c>
      <c r="AN39" s="88"/>
      <c r="AO39" s="83">
        <f t="shared" si="36"/>
        <v>0</v>
      </c>
      <c r="AP39" s="83">
        <f t="shared" si="37"/>
        <v>0</v>
      </c>
      <c r="AQ39" s="83">
        <f t="shared" si="38"/>
        <v>0</v>
      </c>
    </row>
    <row r="40" spans="1:43" s="59" customFormat="1" ht="13.2" hidden="1" outlineLevel="1">
      <c r="A40" s="200" t="s">
        <v>523</v>
      </c>
      <c r="B40" s="122" t="s">
        <v>254</v>
      </c>
      <c r="C40" s="81"/>
      <c r="D40" s="125">
        <v>300</v>
      </c>
      <c r="E40" s="125">
        <v>300</v>
      </c>
      <c r="F40" s="125">
        <v>300</v>
      </c>
      <c r="G40" s="125">
        <v>300</v>
      </c>
      <c r="H40" s="125">
        <v>300</v>
      </c>
      <c r="I40" s="125">
        <v>300</v>
      </c>
      <c r="J40" s="125">
        <v>300</v>
      </c>
      <c r="K40" s="125">
        <v>300</v>
      </c>
      <c r="L40" s="125">
        <v>300</v>
      </c>
      <c r="M40" s="125">
        <v>300</v>
      </c>
      <c r="N40" s="125">
        <v>300</v>
      </c>
      <c r="O40" s="125">
        <v>300</v>
      </c>
      <c r="P40" s="125">
        <v>300</v>
      </c>
      <c r="Q40" s="125">
        <v>300</v>
      </c>
      <c r="R40" s="125">
        <v>300</v>
      </c>
      <c r="S40" s="125">
        <v>300</v>
      </c>
      <c r="T40" s="125">
        <v>300</v>
      </c>
      <c r="U40" s="125">
        <v>300</v>
      </c>
      <c r="V40" s="125">
        <v>300</v>
      </c>
      <c r="W40" s="125">
        <v>300</v>
      </c>
      <c r="X40" s="125">
        <v>300</v>
      </c>
      <c r="Y40" s="125">
        <v>300</v>
      </c>
      <c r="Z40" s="125">
        <v>300</v>
      </c>
      <c r="AA40" s="125">
        <v>300</v>
      </c>
      <c r="AB40" s="125">
        <v>300</v>
      </c>
      <c r="AC40" s="125">
        <v>300</v>
      </c>
      <c r="AD40" s="125">
        <v>300</v>
      </c>
      <c r="AE40" s="125">
        <v>300</v>
      </c>
      <c r="AF40" s="125">
        <v>300</v>
      </c>
      <c r="AG40" s="125">
        <v>300</v>
      </c>
      <c r="AH40" s="125">
        <v>300</v>
      </c>
      <c r="AI40" s="125">
        <v>300</v>
      </c>
      <c r="AJ40" s="125">
        <v>300</v>
      </c>
      <c r="AK40" s="125">
        <v>300</v>
      </c>
      <c r="AL40" s="125">
        <v>300</v>
      </c>
      <c r="AM40" s="125">
        <v>300</v>
      </c>
      <c r="AN40" s="88"/>
      <c r="AO40" s="83"/>
      <c r="AP40" s="83"/>
      <c r="AQ40" s="83"/>
    </row>
    <row r="41" spans="1:43" s="59" customFormat="1" ht="13.2" hidden="1" outlineLevel="1">
      <c r="A41" s="200" t="s">
        <v>524</v>
      </c>
      <c r="B41" s="122" t="s">
        <v>158</v>
      </c>
      <c r="C41" s="81"/>
      <c r="D41" s="89">
        <f>D37/D40</f>
        <v>333.33333333333331</v>
      </c>
      <c r="E41" s="89">
        <f t="shared" ref="E41:AM41" si="41">E37/E40</f>
        <v>336.66666666666669</v>
      </c>
      <c r="F41" s="89">
        <f t="shared" si="41"/>
        <v>340.03333333333336</v>
      </c>
      <c r="G41" s="89">
        <f t="shared" si="41"/>
        <v>343.43366666666662</v>
      </c>
      <c r="H41" s="89">
        <f t="shared" si="41"/>
        <v>346.86800333333332</v>
      </c>
      <c r="I41" s="89">
        <f t="shared" si="41"/>
        <v>350.3366833666667</v>
      </c>
      <c r="J41" s="89">
        <f t="shared" si="41"/>
        <v>353.84005020033334</v>
      </c>
      <c r="K41" s="89">
        <f t="shared" si="41"/>
        <v>357.37845070233669</v>
      </c>
      <c r="L41" s="89">
        <f t="shared" si="41"/>
        <v>360.95223520936003</v>
      </c>
      <c r="M41" s="89">
        <f t="shared" si="41"/>
        <v>364.5617575614537</v>
      </c>
      <c r="N41" s="89">
        <f t="shared" si="41"/>
        <v>368.2073751370682</v>
      </c>
      <c r="O41" s="89">
        <f t="shared" si="41"/>
        <v>371.88944888843889</v>
      </c>
      <c r="P41" s="89">
        <f t="shared" si="41"/>
        <v>375.60834337732331</v>
      </c>
      <c r="Q41" s="89">
        <f t="shared" si="41"/>
        <v>379.36442681109656</v>
      </c>
      <c r="R41" s="89">
        <f t="shared" si="41"/>
        <v>383.15807107920756</v>
      </c>
      <c r="S41" s="89">
        <f t="shared" si="41"/>
        <v>386.98965178999964</v>
      </c>
      <c r="T41" s="89">
        <f t="shared" si="41"/>
        <v>390.85954830789956</v>
      </c>
      <c r="U41" s="89">
        <f t="shared" si="41"/>
        <v>394.76814379097863</v>
      </c>
      <c r="V41" s="89">
        <f t="shared" si="41"/>
        <v>398.71582522888838</v>
      </c>
      <c r="W41" s="89">
        <f t="shared" si="41"/>
        <v>402.70298348117734</v>
      </c>
      <c r="X41" s="89">
        <f t="shared" si="41"/>
        <v>406.73001331598903</v>
      </c>
      <c r="Y41" s="89">
        <f t="shared" si="41"/>
        <v>410.79731344914899</v>
      </c>
      <c r="Z41" s="89">
        <f t="shared" si="41"/>
        <v>414.90528658364042</v>
      </c>
      <c r="AA41" s="89">
        <f t="shared" si="41"/>
        <v>419.05433944947691</v>
      </c>
      <c r="AB41" s="89">
        <f t="shared" si="41"/>
        <v>423.24488284397171</v>
      </c>
      <c r="AC41" s="89">
        <f t="shared" si="41"/>
        <v>427.47733167241137</v>
      </c>
      <c r="AD41" s="89">
        <f t="shared" si="41"/>
        <v>431.75210498913543</v>
      </c>
      <c r="AE41" s="89">
        <f t="shared" si="41"/>
        <v>436.06962603902684</v>
      </c>
      <c r="AF41" s="89">
        <f t="shared" si="41"/>
        <v>440.43032229941718</v>
      </c>
      <c r="AG41" s="89">
        <f t="shared" si="41"/>
        <v>444.83462552241139</v>
      </c>
      <c r="AH41" s="89">
        <f t="shared" si="41"/>
        <v>449.28297177763551</v>
      </c>
      <c r="AI41" s="89">
        <f t="shared" si="41"/>
        <v>453.77580149541183</v>
      </c>
      <c r="AJ41" s="89">
        <f t="shared" si="41"/>
        <v>458.31355951036591</v>
      </c>
      <c r="AK41" s="89">
        <f t="shared" si="41"/>
        <v>462.89669510546963</v>
      </c>
      <c r="AL41" s="89">
        <f t="shared" si="41"/>
        <v>467.52566205652442</v>
      </c>
      <c r="AM41" s="89">
        <f t="shared" si="41"/>
        <v>472.20091867708959</v>
      </c>
      <c r="AN41" s="88"/>
      <c r="AO41" s="83">
        <f t="shared" ref="AO41" si="42">SUM(D41:O41)</f>
        <v>4227.5010043989905</v>
      </c>
      <c r="AP41" s="83">
        <f t="shared" ref="AP41" si="43">SUM(P41:AA41)</f>
        <v>4763.6539466648264</v>
      </c>
      <c r="AQ41" s="83">
        <f t="shared" ref="AQ41" si="44">SUM(AB41:AM41)</f>
        <v>5367.8045019888705</v>
      </c>
    </row>
    <row r="42" spans="1:43" s="82" customFormat="1" ht="13.2" hidden="1" outlineLevel="1">
      <c r="A42" s="205" t="s">
        <v>369</v>
      </c>
      <c r="B42" s="126"/>
    </row>
    <row r="43" spans="1:43" s="63" customFormat="1" ht="13.2" hidden="1" outlineLevel="1">
      <c r="A43" s="94" t="s">
        <v>288</v>
      </c>
      <c r="B43" s="126" t="s">
        <v>168</v>
      </c>
      <c r="C43" s="82"/>
      <c r="D43" s="208">
        <v>5.0000000000000001E-3</v>
      </c>
      <c r="E43" s="208">
        <v>5.0000000000000001E-3</v>
      </c>
      <c r="F43" s="208">
        <v>5.0000000000000001E-3</v>
      </c>
      <c r="G43" s="208">
        <v>5.0000000000000001E-3</v>
      </c>
      <c r="H43" s="208">
        <v>5.0000000000000001E-3</v>
      </c>
      <c r="I43" s="208">
        <v>5.0000000000000001E-3</v>
      </c>
      <c r="J43" s="208">
        <v>5.0000000000000001E-3</v>
      </c>
      <c r="K43" s="208">
        <v>5.0000000000000001E-3</v>
      </c>
      <c r="L43" s="208">
        <v>5.0000000000000001E-3</v>
      </c>
      <c r="M43" s="208">
        <v>5.0000000000000001E-3</v>
      </c>
      <c r="N43" s="208">
        <v>5.0000000000000001E-3</v>
      </c>
      <c r="O43" s="208">
        <v>5.0000000000000001E-3</v>
      </c>
      <c r="P43" s="208">
        <v>5.0000000000000001E-3</v>
      </c>
      <c r="Q43" s="208">
        <v>5.0000000000000001E-3</v>
      </c>
      <c r="R43" s="208">
        <v>5.0000000000000001E-3</v>
      </c>
      <c r="S43" s="208">
        <v>5.0000000000000001E-3</v>
      </c>
      <c r="T43" s="208">
        <v>5.0000000000000001E-3</v>
      </c>
      <c r="U43" s="208">
        <v>5.0000000000000001E-3</v>
      </c>
      <c r="V43" s="208">
        <v>5.0000000000000001E-3</v>
      </c>
      <c r="W43" s="208">
        <v>5.0000000000000001E-3</v>
      </c>
      <c r="X43" s="208">
        <v>5.0000000000000001E-3</v>
      </c>
      <c r="Y43" s="208">
        <v>5.0000000000000001E-3</v>
      </c>
      <c r="Z43" s="208">
        <v>5.0000000000000001E-3</v>
      </c>
      <c r="AA43" s="208">
        <v>5.0000000000000001E-3</v>
      </c>
      <c r="AB43" s="208">
        <v>5.0000000000000001E-3</v>
      </c>
      <c r="AC43" s="208">
        <v>5.0000000000000001E-3</v>
      </c>
      <c r="AD43" s="208">
        <v>5.0000000000000001E-3</v>
      </c>
      <c r="AE43" s="208">
        <v>5.0000000000000001E-3</v>
      </c>
      <c r="AF43" s="208">
        <v>5.0000000000000001E-3</v>
      </c>
      <c r="AG43" s="208">
        <v>5.0000000000000001E-3</v>
      </c>
      <c r="AH43" s="208">
        <v>5.0000000000000001E-3</v>
      </c>
      <c r="AI43" s="208">
        <v>5.0000000000000001E-3</v>
      </c>
      <c r="AJ43" s="208">
        <v>5.0000000000000001E-3</v>
      </c>
      <c r="AK43" s="208">
        <v>5.0000000000000001E-3</v>
      </c>
      <c r="AL43" s="208">
        <v>5.0000000000000001E-3</v>
      </c>
      <c r="AM43" s="208">
        <v>5.0000000000000001E-3</v>
      </c>
      <c r="AN43" s="131"/>
      <c r="AO43" s="83"/>
      <c r="AP43" s="83"/>
      <c r="AQ43" s="83"/>
    </row>
    <row r="44" spans="1:43" s="63" customFormat="1" ht="13.2" hidden="1" outlineLevel="1">
      <c r="A44" s="94" t="s">
        <v>289</v>
      </c>
      <c r="B44" s="126" t="s">
        <v>168</v>
      </c>
      <c r="C44" s="82"/>
      <c r="D44" s="208">
        <v>5.0000000000000001E-3</v>
      </c>
      <c r="E44" s="208">
        <v>5.0000000000000001E-3</v>
      </c>
      <c r="F44" s="208">
        <v>5.0000000000000001E-3</v>
      </c>
      <c r="G44" s="208">
        <v>5.0000000000000001E-3</v>
      </c>
      <c r="H44" s="208">
        <v>5.0000000000000001E-3</v>
      </c>
      <c r="I44" s="208">
        <v>5.0000000000000001E-3</v>
      </c>
      <c r="J44" s="208">
        <v>5.0000000000000001E-3</v>
      </c>
      <c r="K44" s="208">
        <v>5.0000000000000001E-3</v>
      </c>
      <c r="L44" s="208">
        <v>5.0000000000000001E-3</v>
      </c>
      <c r="M44" s="208">
        <v>5.0000000000000001E-3</v>
      </c>
      <c r="N44" s="208">
        <v>5.0000000000000001E-3</v>
      </c>
      <c r="O44" s="208">
        <v>5.0000000000000001E-3</v>
      </c>
      <c r="P44" s="208">
        <v>5.0000000000000001E-3</v>
      </c>
      <c r="Q44" s="208">
        <v>5.0000000000000001E-3</v>
      </c>
      <c r="R44" s="208">
        <v>5.0000000000000001E-3</v>
      </c>
      <c r="S44" s="208">
        <v>5.0000000000000001E-3</v>
      </c>
      <c r="T44" s="208">
        <v>5.0000000000000001E-3</v>
      </c>
      <c r="U44" s="208">
        <v>5.0000000000000001E-3</v>
      </c>
      <c r="V44" s="208">
        <v>5.0000000000000001E-3</v>
      </c>
      <c r="W44" s="208">
        <v>5.0000000000000001E-3</v>
      </c>
      <c r="X44" s="208">
        <v>5.0000000000000001E-3</v>
      </c>
      <c r="Y44" s="208">
        <v>5.0000000000000001E-3</v>
      </c>
      <c r="Z44" s="208">
        <v>5.0000000000000001E-3</v>
      </c>
      <c r="AA44" s="208">
        <v>5.0000000000000001E-3</v>
      </c>
      <c r="AB44" s="208">
        <v>5.0000000000000001E-3</v>
      </c>
      <c r="AC44" s="208">
        <v>5.0000000000000001E-3</v>
      </c>
      <c r="AD44" s="208">
        <v>5.0000000000000001E-3</v>
      </c>
      <c r="AE44" s="208">
        <v>5.0000000000000001E-3</v>
      </c>
      <c r="AF44" s="208">
        <v>5.0000000000000001E-3</v>
      </c>
      <c r="AG44" s="208">
        <v>5.0000000000000001E-3</v>
      </c>
      <c r="AH44" s="208">
        <v>5.0000000000000001E-3</v>
      </c>
      <c r="AI44" s="208">
        <v>5.0000000000000001E-3</v>
      </c>
      <c r="AJ44" s="208">
        <v>5.0000000000000001E-3</v>
      </c>
      <c r="AK44" s="208">
        <v>5.0000000000000001E-3</v>
      </c>
      <c r="AL44" s="208">
        <v>5.0000000000000001E-3</v>
      </c>
      <c r="AM44" s="208">
        <v>5.0000000000000001E-3</v>
      </c>
      <c r="AN44" s="131"/>
      <c r="AO44" s="83"/>
      <c r="AP44" s="83"/>
      <c r="AQ44" s="83"/>
    </row>
    <row r="45" spans="1:43" s="63" customFormat="1" ht="13.2" hidden="1" outlineLevel="1">
      <c r="A45" s="94" t="s">
        <v>290</v>
      </c>
      <c r="B45" s="126" t="s">
        <v>168</v>
      </c>
      <c r="C45" s="82"/>
      <c r="D45" s="208">
        <v>5.0000000000000001E-3</v>
      </c>
      <c r="E45" s="208">
        <v>5.0000000000000001E-3</v>
      </c>
      <c r="F45" s="208">
        <v>5.0000000000000001E-3</v>
      </c>
      <c r="G45" s="208">
        <v>5.0000000000000001E-3</v>
      </c>
      <c r="H45" s="208">
        <v>5.0000000000000001E-3</v>
      </c>
      <c r="I45" s="208">
        <v>5.0000000000000001E-3</v>
      </c>
      <c r="J45" s="208">
        <v>5.0000000000000001E-3</v>
      </c>
      <c r="K45" s="208">
        <v>5.0000000000000001E-3</v>
      </c>
      <c r="L45" s="208">
        <v>5.0000000000000001E-3</v>
      </c>
      <c r="M45" s="208">
        <v>5.0000000000000001E-3</v>
      </c>
      <c r="N45" s="208">
        <v>5.0000000000000001E-3</v>
      </c>
      <c r="O45" s="208">
        <v>5.0000000000000001E-3</v>
      </c>
      <c r="P45" s="208">
        <v>5.0000000000000001E-3</v>
      </c>
      <c r="Q45" s="208">
        <v>5.0000000000000001E-3</v>
      </c>
      <c r="R45" s="208">
        <v>5.0000000000000001E-3</v>
      </c>
      <c r="S45" s="208">
        <v>5.0000000000000001E-3</v>
      </c>
      <c r="T45" s="208">
        <v>5.0000000000000001E-3</v>
      </c>
      <c r="U45" s="208">
        <v>5.0000000000000001E-3</v>
      </c>
      <c r="V45" s="208">
        <v>5.0000000000000001E-3</v>
      </c>
      <c r="W45" s="208">
        <v>5.0000000000000001E-3</v>
      </c>
      <c r="X45" s="208">
        <v>5.0000000000000001E-3</v>
      </c>
      <c r="Y45" s="208">
        <v>5.0000000000000001E-3</v>
      </c>
      <c r="Z45" s="208">
        <v>5.0000000000000001E-3</v>
      </c>
      <c r="AA45" s="208">
        <v>5.0000000000000001E-3</v>
      </c>
      <c r="AB45" s="208">
        <v>5.0000000000000001E-3</v>
      </c>
      <c r="AC45" s="208">
        <v>5.0000000000000001E-3</v>
      </c>
      <c r="AD45" s="208">
        <v>5.0000000000000001E-3</v>
      </c>
      <c r="AE45" s="208">
        <v>5.0000000000000001E-3</v>
      </c>
      <c r="AF45" s="208">
        <v>5.0000000000000001E-3</v>
      </c>
      <c r="AG45" s="208">
        <v>5.0000000000000001E-3</v>
      </c>
      <c r="AH45" s="208">
        <v>5.0000000000000001E-3</v>
      </c>
      <c r="AI45" s="208">
        <v>5.0000000000000001E-3</v>
      </c>
      <c r="AJ45" s="208">
        <v>5.0000000000000001E-3</v>
      </c>
      <c r="AK45" s="208">
        <v>5.0000000000000001E-3</v>
      </c>
      <c r="AL45" s="208">
        <v>5.0000000000000001E-3</v>
      </c>
      <c r="AM45" s="208">
        <v>5.0000000000000001E-3</v>
      </c>
      <c r="AN45" s="131"/>
      <c r="AO45" s="83"/>
      <c r="AP45" s="83"/>
      <c r="AQ45" s="83"/>
    </row>
    <row r="46" spans="1:43" s="59" customFormat="1" ht="13.2" hidden="1" outlineLevel="1">
      <c r="A46" s="205" t="s">
        <v>306</v>
      </c>
      <c r="B46" s="122" t="s">
        <v>254</v>
      </c>
      <c r="C46" s="89"/>
      <c r="D46" s="89">
        <f>D37*D43+D38*D44+D39*D45</f>
        <v>500</v>
      </c>
      <c r="E46" s="89">
        <f t="shared" ref="E46:AM46" si="45">E37*E43+E38*E44+E39*E45</f>
        <v>505</v>
      </c>
      <c r="F46" s="89">
        <f t="shared" si="45"/>
        <v>510.05000000000007</v>
      </c>
      <c r="G46" s="89">
        <f t="shared" si="45"/>
        <v>515.15049999999997</v>
      </c>
      <c r="H46" s="89">
        <f t="shared" si="45"/>
        <v>520.30200500000001</v>
      </c>
      <c r="I46" s="89">
        <f t="shared" si="45"/>
        <v>525.50502505000009</v>
      </c>
      <c r="J46" s="89">
        <f t="shared" si="45"/>
        <v>530.76007530050003</v>
      </c>
      <c r="K46" s="89">
        <f t="shared" si="45"/>
        <v>536.06767605350501</v>
      </c>
      <c r="L46" s="89">
        <f t="shared" si="45"/>
        <v>541.42835281404007</v>
      </c>
      <c r="M46" s="89">
        <f t="shared" si="45"/>
        <v>546.84263634218053</v>
      </c>
      <c r="N46" s="89">
        <f t="shared" si="45"/>
        <v>552.31106270560235</v>
      </c>
      <c r="O46" s="89">
        <f t="shared" si="45"/>
        <v>557.83417333265834</v>
      </c>
      <c r="P46" s="89">
        <f t="shared" si="45"/>
        <v>563.41251506598496</v>
      </c>
      <c r="Q46" s="89">
        <f t="shared" si="45"/>
        <v>569.04664021664485</v>
      </c>
      <c r="R46" s="89">
        <f t="shared" si="45"/>
        <v>574.73710661881137</v>
      </c>
      <c r="S46" s="89">
        <f t="shared" si="45"/>
        <v>580.48447768499943</v>
      </c>
      <c r="T46" s="89">
        <f t="shared" si="45"/>
        <v>586.28932246184934</v>
      </c>
      <c r="U46" s="89">
        <f t="shared" si="45"/>
        <v>592.15221568646791</v>
      </c>
      <c r="V46" s="89">
        <f t="shared" si="45"/>
        <v>598.07373784333254</v>
      </c>
      <c r="W46" s="89">
        <f t="shared" si="45"/>
        <v>604.05447522176598</v>
      </c>
      <c r="X46" s="89">
        <f t="shared" si="45"/>
        <v>610.09501997398354</v>
      </c>
      <c r="Y46" s="89">
        <f t="shared" si="45"/>
        <v>616.19597017372348</v>
      </c>
      <c r="Z46" s="89">
        <f t="shared" si="45"/>
        <v>622.35792987546063</v>
      </c>
      <c r="AA46" s="89">
        <f t="shared" si="45"/>
        <v>628.5815091742154</v>
      </c>
      <c r="AB46" s="89">
        <f t="shared" si="45"/>
        <v>634.86732426595756</v>
      </c>
      <c r="AC46" s="89">
        <f t="shared" si="45"/>
        <v>641.21599750861708</v>
      </c>
      <c r="AD46" s="89">
        <f t="shared" si="45"/>
        <v>647.62815748370315</v>
      </c>
      <c r="AE46" s="89">
        <f t="shared" si="45"/>
        <v>654.10443905854027</v>
      </c>
      <c r="AF46" s="89">
        <f t="shared" si="45"/>
        <v>660.64548344912578</v>
      </c>
      <c r="AG46" s="89">
        <f t="shared" si="45"/>
        <v>667.25193828361705</v>
      </c>
      <c r="AH46" s="89">
        <f t="shared" si="45"/>
        <v>673.92445766645324</v>
      </c>
      <c r="AI46" s="89">
        <f t="shared" si="45"/>
        <v>680.66370224311777</v>
      </c>
      <c r="AJ46" s="89">
        <f t="shared" si="45"/>
        <v>687.47033926554889</v>
      </c>
      <c r="AK46" s="89">
        <f t="shared" si="45"/>
        <v>694.34504265820453</v>
      </c>
      <c r="AL46" s="89">
        <f t="shared" si="45"/>
        <v>701.28849308478664</v>
      </c>
      <c r="AM46" s="89">
        <f t="shared" si="45"/>
        <v>708.30137801563444</v>
      </c>
      <c r="AN46" s="88"/>
      <c r="AO46" s="83"/>
      <c r="AP46" s="83"/>
      <c r="AQ46" s="83"/>
    </row>
    <row r="47" spans="1:43" s="63" customFormat="1" ht="13.2" hidden="1" outlineLevel="1">
      <c r="A47" s="205" t="s">
        <v>365</v>
      </c>
      <c r="B47" s="126" t="s">
        <v>161</v>
      </c>
      <c r="C47" s="89"/>
      <c r="D47" s="89">
        <f>-'OPEX+CAPEX'!I440</f>
        <v>-14.880952380952378</v>
      </c>
      <c r="E47" s="89">
        <f>-'OPEX+CAPEX'!J440</f>
        <v>-15.029761904761905</v>
      </c>
      <c r="F47" s="89">
        <f>-'OPEX+CAPEX'!K440</f>
        <v>-15.180059523809524</v>
      </c>
      <c r="G47" s="89">
        <f>-'OPEX+CAPEX'!L440</f>
        <v>-15.331860119047617</v>
      </c>
      <c r="H47" s="89">
        <f>-'OPEX+CAPEX'!M440</f>
        <v>-15.485178720238093</v>
      </c>
      <c r="I47" s="89">
        <f>-'OPEX+CAPEX'!N440</f>
        <v>-15.640030507440477</v>
      </c>
      <c r="J47" s="89">
        <f>-'OPEX+CAPEX'!O440</f>
        <v>-15.796430812514879</v>
      </c>
      <c r="K47" s="89">
        <f>-'OPEX+CAPEX'!P440</f>
        <v>-15.954395120640029</v>
      </c>
      <c r="L47" s="89">
        <f>-'OPEX+CAPEX'!Q440</f>
        <v>-16.113939071846428</v>
      </c>
      <c r="M47" s="89">
        <f>-'OPEX+CAPEX'!R440</f>
        <v>-16.275078462564895</v>
      </c>
      <c r="N47" s="89">
        <f>-'OPEX+CAPEX'!S440</f>
        <v>-16.437829247190543</v>
      </c>
      <c r="O47" s="89">
        <f>-'OPEX+CAPEX'!T440</f>
        <v>-16.602207539662448</v>
      </c>
      <c r="P47" s="89">
        <f>-'OPEX+CAPEX'!U440</f>
        <v>-16.768229615059074</v>
      </c>
      <c r="Q47" s="89">
        <f>-'OPEX+CAPEX'!V440</f>
        <v>-16.935911911209669</v>
      </c>
      <c r="R47" s="89">
        <f>-'OPEX+CAPEX'!W440</f>
        <v>-17.105271030321763</v>
      </c>
      <c r="S47" s="89">
        <f>-'OPEX+CAPEX'!X440</f>
        <v>-17.276323740624981</v>
      </c>
      <c r="T47" s="89">
        <f>-'OPEX+CAPEX'!Y440</f>
        <v>-17.449086978031229</v>
      </c>
      <c r="U47" s="89">
        <f>-'OPEX+CAPEX'!Z440</f>
        <v>-17.623577847811543</v>
      </c>
      <c r="V47" s="89">
        <f>-'OPEX+CAPEX'!AA440</f>
        <v>-17.799813626289659</v>
      </c>
      <c r="W47" s="89">
        <f>-'OPEX+CAPEX'!AB440</f>
        <v>-17.977811762552559</v>
      </c>
      <c r="X47" s="89">
        <f>-'OPEX+CAPEX'!AC440</f>
        <v>-18.15758988017808</v>
      </c>
      <c r="Y47" s="89">
        <f>-'OPEX+CAPEX'!AD440</f>
        <v>-18.339165778979861</v>
      </c>
      <c r="Z47" s="89">
        <f>-'OPEX+CAPEX'!AE440</f>
        <v>-18.522557436769659</v>
      </c>
      <c r="AA47" s="89">
        <f>-'OPEX+CAPEX'!AF440</f>
        <v>-18.707783011137359</v>
      </c>
      <c r="AB47" s="89">
        <f>-'OPEX+CAPEX'!AG440</f>
        <v>-18.894860841248732</v>
      </c>
      <c r="AC47" s="89">
        <f>-'OPEX+CAPEX'!AH440</f>
        <v>-19.083809449661221</v>
      </c>
      <c r="AD47" s="89">
        <f>-'OPEX+CAPEX'!AI440</f>
        <v>-19.27464754415783</v>
      </c>
      <c r="AE47" s="89">
        <f>-'OPEX+CAPEX'!AJ440</f>
        <v>-19.467394019599411</v>
      </c>
      <c r="AF47" s="89">
        <f>-'OPEX+CAPEX'!AK440</f>
        <v>-19.662067959795408</v>
      </c>
      <c r="AG47" s="89">
        <f>-'OPEX+CAPEX'!AL440</f>
        <v>-19.858688639393364</v>
      </c>
      <c r="AH47" s="89">
        <f>-'OPEX+CAPEX'!AM440</f>
        <v>-20.057275525787297</v>
      </c>
      <c r="AI47" s="89">
        <f>-'OPEX+CAPEX'!AN440</f>
        <v>-20.257848281045167</v>
      </c>
      <c r="AJ47" s="89">
        <f>-'OPEX+CAPEX'!AO440</f>
        <v>-20.460426763855619</v>
      </c>
      <c r="AK47" s="89">
        <f>-'OPEX+CAPEX'!AP440</f>
        <v>-20.665031031494177</v>
      </c>
      <c r="AL47" s="89">
        <f>-'OPEX+CAPEX'!AQ440</f>
        <v>-20.871681341809126</v>
      </c>
      <c r="AM47" s="89">
        <f>-'OPEX+CAPEX'!AR440</f>
        <v>-21.080398155227211</v>
      </c>
      <c r="AN47" s="89"/>
      <c r="AO47" s="83">
        <f t="shared" ref="AO47" si="46">SUM(D47:O47)</f>
        <v>-188.72772341066923</v>
      </c>
      <c r="AP47" s="83">
        <f t="shared" ref="AP47" si="47">SUM(P47:AA47)</f>
        <v>-212.66312261896545</v>
      </c>
      <c r="AQ47" s="83">
        <f t="shared" ref="AQ47" si="48">SUM(AB47:AM47)</f>
        <v>-239.63412955307459</v>
      </c>
    </row>
    <row r="48" spans="1:43" s="64" customFormat="1" ht="13.2" hidden="1" outlineLevel="1">
      <c r="A48" s="205" t="s">
        <v>178</v>
      </c>
      <c r="B48" s="126" t="s">
        <v>161</v>
      </c>
      <c r="C48" s="89"/>
      <c r="D48" s="89">
        <f>D46+D47</f>
        <v>485.11904761904765</v>
      </c>
      <c r="E48" s="89">
        <f t="shared" ref="E48:AM48" si="49">E46+E47</f>
        <v>489.97023809523807</v>
      </c>
      <c r="F48" s="89">
        <f t="shared" si="49"/>
        <v>494.86994047619055</v>
      </c>
      <c r="G48" s="89">
        <f t="shared" si="49"/>
        <v>499.81863988095233</v>
      </c>
      <c r="H48" s="89">
        <f t="shared" si="49"/>
        <v>504.81682627976193</v>
      </c>
      <c r="I48" s="89">
        <f t="shared" si="49"/>
        <v>509.8649945425596</v>
      </c>
      <c r="J48" s="89">
        <f t="shared" si="49"/>
        <v>514.96364448798511</v>
      </c>
      <c r="K48" s="89">
        <f t="shared" si="49"/>
        <v>520.113280932865</v>
      </c>
      <c r="L48" s="89">
        <f t="shared" si="49"/>
        <v>525.31441374219366</v>
      </c>
      <c r="M48" s="89">
        <f t="shared" si="49"/>
        <v>530.56755787961561</v>
      </c>
      <c r="N48" s="89">
        <f t="shared" si="49"/>
        <v>535.87323345841185</v>
      </c>
      <c r="O48" s="89">
        <f t="shared" si="49"/>
        <v>541.23196579299588</v>
      </c>
      <c r="P48" s="89">
        <f t="shared" si="49"/>
        <v>546.64428545092585</v>
      </c>
      <c r="Q48" s="89">
        <f t="shared" si="49"/>
        <v>552.11072830543515</v>
      </c>
      <c r="R48" s="89">
        <f t="shared" si="49"/>
        <v>557.63183558848959</v>
      </c>
      <c r="S48" s="89">
        <f t="shared" si="49"/>
        <v>563.20815394437443</v>
      </c>
      <c r="T48" s="89">
        <f t="shared" si="49"/>
        <v>568.84023548381811</v>
      </c>
      <c r="U48" s="89">
        <f t="shared" si="49"/>
        <v>574.52863783865632</v>
      </c>
      <c r="V48" s="89">
        <f t="shared" si="49"/>
        <v>580.27392421704292</v>
      </c>
      <c r="W48" s="89">
        <f t="shared" si="49"/>
        <v>586.07666345921348</v>
      </c>
      <c r="X48" s="89">
        <f t="shared" si="49"/>
        <v>591.93743009380546</v>
      </c>
      <c r="Y48" s="89">
        <f t="shared" si="49"/>
        <v>597.85680439474368</v>
      </c>
      <c r="Z48" s="89">
        <f t="shared" si="49"/>
        <v>603.83537243869091</v>
      </c>
      <c r="AA48" s="89">
        <f t="shared" si="49"/>
        <v>609.873726163078</v>
      </c>
      <c r="AB48" s="89">
        <f t="shared" si="49"/>
        <v>615.97246342470885</v>
      </c>
      <c r="AC48" s="89">
        <f t="shared" si="49"/>
        <v>622.13218805895588</v>
      </c>
      <c r="AD48" s="89">
        <f t="shared" si="49"/>
        <v>628.35350993954535</v>
      </c>
      <c r="AE48" s="89">
        <f t="shared" si="49"/>
        <v>634.63704503894087</v>
      </c>
      <c r="AF48" s="89">
        <f t="shared" si="49"/>
        <v>640.98341548933035</v>
      </c>
      <c r="AG48" s="89">
        <f t="shared" si="49"/>
        <v>647.39324964422372</v>
      </c>
      <c r="AH48" s="89">
        <f t="shared" si="49"/>
        <v>653.86718214066593</v>
      </c>
      <c r="AI48" s="89">
        <f t="shared" si="49"/>
        <v>660.40585396207257</v>
      </c>
      <c r="AJ48" s="89">
        <f t="shared" si="49"/>
        <v>667.00991250169329</v>
      </c>
      <c r="AK48" s="89">
        <f t="shared" si="49"/>
        <v>673.68001162671032</v>
      </c>
      <c r="AL48" s="89">
        <f t="shared" si="49"/>
        <v>680.41681174297753</v>
      </c>
      <c r="AM48" s="89">
        <f t="shared" si="49"/>
        <v>687.22097986040728</v>
      </c>
      <c r="AN48" s="89"/>
      <c r="AO48" s="83">
        <f t="shared" ref="AO48" si="50">SUM(D48:O48)</f>
        <v>6152.5237831878176</v>
      </c>
      <c r="AP48" s="83">
        <f t="shared" ref="AP48" si="51">SUM(P48:AA48)</f>
        <v>6932.8177973782731</v>
      </c>
      <c r="AQ48" s="83">
        <f t="shared" ref="AQ48" si="52">SUM(AB48:AM48)</f>
        <v>7812.0726234302319</v>
      </c>
    </row>
    <row r="49" spans="1:43" collapsed="1"/>
    <row r="50" spans="1:43">
      <c r="A50" s="87" t="s">
        <v>373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60"/>
      <c r="AO50" s="87"/>
      <c r="AP50" s="87"/>
      <c r="AQ50" s="87"/>
    </row>
    <row r="51" spans="1:43" s="59" customFormat="1" ht="13.2" hidden="1" outlineLevel="1">
      <c r="A51" s="185" t="s">
        <v>304</v>
      </c>
      <c r="B51" s="122" t="s">
        <v>254</v>
      </c>
      <c r="C51" s="204"/>
      <c r="D51" s="89">
        <f>РБ.3!D159</f>
        <v>362485.41547277942</v>
      </c>
      <c r="E51" s="89">
        <f>РБ.3!E159</f>
        <v>366110.26962750719</v>
      </c>
      <c r="F51" s="89">
        <f>РБ.3!F159</f>
        <v>369771.37232378224</v>
      </c>
      <c r="G51" s="89">
        <f>РБ.3!G159</f>
        <v>373469.0860470201</v>
      </c>
      <c r="H51" s="89">
        <f>РБ.3!H159</f>
        <v>377203.77690749028</v>
      </c>
      <c r="I51" s="89">
        <f>РБ.3!I159</f>
        <v>380975.81467656518</v>
      </c>
      <c r="J51" s="89">
        <f>РБ.3!J159</f>
        <v>384785.57282333082</v>
      </c>
      <c r="K51" s="89">
        <f>РБ.3!K159</f>
        <v>388633.42855156417</v>
      </c>
      <c r="L51" s="89">
        <f>РБ.3!L159</f>
        <v>392519.76283707982</v>
      </c>
      <c r="M51" s="89">
        <f>РБ.3!M159</f>
        <v>396444.9604654506</v>
      </c>
      <c r="N51" s="89">
        <f>РБ.3!N159</f>
        <v>400409.41007010511</v>
      </c>
      <c r="O51" s="89">
        <f>РБ.3!O159</f>
        <v>404413.50417080621</v>
      </c>
      <c r="P51" s="89">
        <f>РБ.3!P159</f>
        <v>408457.63921251422</v>
      </c>
      <c r="Q51" s="89">
        <f>РБ.3!Q159</f>
        <v>412542.21560463938</v>
      </c>
      <c r="R51" s="89">
        <f>РБ.3!R159</f>
        <v>416667.63776068576</v>
      </c>
      <c r="S51" s="89">
        <f>РБ.3!S159</f>
        <v>420834.31413829263</v>
      </c>
      <c r="T51" s="89">
        <f>РБ.3!T159</f>
        <v>425042.65727967554</v>
      </c>
      <c r="U51" s="89">
        <f>РБ.3!U159</f>
        <v>429293.08385247225</v>
      </c>
      <c r="V51" s="89">
        <f>РБ.3!V159</f>
        <v>433586.01469099702</v>
      </c>
      <c r="W51" s="89">
        <f>РБ.3!W159</f>
        <v>437921.87483790703</v>
      </c>
      <c r="X51" s="89">
        <f>РБ.3!X159</f>
        <v>442301.09358628601</v>
      </c>
      <c r="Y51" s="89">
        <f>РБ.3!Y159</f>
        <v>446724.1045221489</v>
      </c>
      <c r="Z51" s="89">
        <f>РБ.3!Z159</f>
        <v>451191.34556737042</v>
      </c>
      <c r="AA51" s="89">
        <f>РБ.3!AA159</f>
        <v>455703.25902304408</v>
      </c>
      <c r="AB51" s="89">
        <f>РБ.3!AB159</f>
        <v>460260.29161327454</v>
      </c>
      <c r="AC51" s="89">
        <f>РБ.3!AC159</f>
        <v>464862.89452940738</v>
      </c>
      <c r="AD51" s="89">
        <f>РБ.3!AD159</f>
        <v>469511.52347470139</v>
      </c>
      <c r="AE51" s="89">
        <f>РБ.3!AE159</f>
        <v>474206.63870944845</v>
      </c>
      <c r="AF51" s="89">
        <f>РБ.3!AF159</f>
        <v>478948.70509654295</v>
      </c>
      <c r="AG51" s="89">
        <f>РБ.3!AG159</f>
        <v>483738.19214750838</v>
      </c>
      <c r="AH51" s="89">
        <f>РБ.3!AH159</f>
        <v>488575.57406898338</v>
      </c>
      <c r="AI51" s="89">
        <f>РБ.3!AI159</f>
        <v>493461.32980967325</v>
      </c>
      <c r="AJ51" s="89">
        <f>РБ.3!AJ159</f>
        <v>498395.94310777</v>
      </c>
      <c r="AK51" s="89">
        <f>РБ.3!AK159</f>
        <v>503379.90253884764</v>
      </c>
      <c r="AL51" s="89">
        <f>РБ.3!AL159</f>
        <v>508413.70156423619</v>
      </c>
      <c r="AM51" s="89">
        <f>РБ.3!AM159</f>
        <v>513497.8385798785</v>
      </c>
      <c r="AN51" s="88"/>
      <c r="AO51" s="83">
        <f t="shared" ref="AO51:AO54" si="53">SUM(D51:O51)</f>
        <v>4597222.3739734814</v>
      </c>
      <c r="AP51" s="83">
        <f t="shared" ref="AP51:AP54" si="54">SUM(P51:AA51)</f>
        <v>5180265.2400760334</v>
      </c>
      <c r="AQ51" s="83">
        <f t="shared" ref="AQ51:AQ54" si="55">SUM(AB51:AM51)</f>
        <v>5837252.535240273</v>
      </c>
    </row>
    <row r="52" spans="1:43" s="59" customFormat="1" ht="13.2" hidden="1" outlineLevel="1">
      <c r="A52" s="186" t="s">
        <v>525</v>
      </c>
      <c r="B52" s="122" t="s">
        <v>254</v>
      </c>
      <c r="C52" s="204"/>
      <c r="D52" s="89">
        <f>РБ.3!D160</f>
        <v>257985.41547277939</v>
      </c>
      <c r="E52" s="89">
        <f>РБ.3!E160</f>
        <v>260565.26962750716</v>
      </c>
      <c r="F52" s="89">
        <f>РБ.3!F160</f>
        <v>263170.92232378223</v>
      </c>
      <c r="G52" s="89">
        <f>РБ.3!G160</f>
        <v>265802.63154702005</v>
      </c>
      <c r="H52" s="89">
        <f>РБ.3!H160</f>
        <v>268460.65786249028</v>
      </c>
      <c r="I52" s="89">
        <f>РБ.3!I160</f>
        <v>271145.2644411152</v>
      </c>
      <c r="J52" s="89">
        <f>РБ.3!J160</f>
        <v>273856.71708552632</v>
      </c>
      <c r="K52" s="89">
        <f>РБ.3!K160</f>
        <v>276595.28425638162</v>
      </c>
      <c r="L52" s="89">
        <f>РБ.3!L160</f>
        <v>279361.23709894548</v>
      </c>
      <c r="M52" s="89">
        <f>РБ.3!M160</f>
        <v>282154.84946993488</v>
      </c>
      <c r="N52" s="89">
        <f>РБ.3!N160</f>
        <v>284976.39796463423</v>
      </c>
      <c r="O52" s="89">
        <f>РБ.3!O160</f>
        <v>287826.16194428061</v>
      </c>
      <c r="P52" s="89">
        <f>РБ.3!P160</f>
        <v>290704.42356372339</v>
      </c>
      <c r="Q52" s="89">
        <f>РБ.3!Q160</f>
        <v>293611.46779936063</v>
      </c>
      <c r="R52" s="89">
        <f>РБ.3!R160</f>
        <v>296547.58247735421</v>
      </c>
      <c r="S52" s="89">
        <f>РБ.3!S160</f>
        <v>299513.05830212776</v>
      </c>
      <c r="T52" s="89">
        <f>РБ.3!T160</f>
        <v>302508.18888514902</v>
      </c>
      <c r="U52" s="89">
        <f>РБ.3!U160</f>
        <v>305533.2707740005</v>
      </c>
      <c r="V52" s="89">
        <f>РБ.3!V160</f>
        <v>308588.60348174052</v>
      </c>
      <c r="W52" s="89">
        <f>РБ.3!W160</f>
        <v>311674.48951655795</v>
      </c>
      <c r="X52" s="89">
        <f>РБ.3!X160</f>
        <v>314791.2344117235</v>
      </c>
      <c r="Y52" s="89">
        <f>РБ.3!Y160</f>
        <v>317939.14675584075</v>
      </c>
      <c r="Z52" s="89">
        <f>РБ.3!Z160</f>
        <v>321118.53822339914</v>
      </c>
      <c r="AA52" s="89">
        <f>РБ.3!AA160</f>
        <v>324329.72360563313</v>
      </c>
      <c r="AB52" s="89">
        <f>РБ.3!AB160</f>
        <v>327573.02084168949</v>
      </c>
      <c r="AC52" s="89">
        <f>РБ.3!AC160</f>
        <v>330848.75105010642</v>
      </c>
      <c r="AD52" s="89">
        <f>РБ.3!AD160</f>
        <v>334157.23856060748</v>
      </c>
      <c r="AE52" s="89">
        <f>РБ.3!AE160</f>
        <v>337498.81094621355</v>
      </c>
      <c r="AF52" s="89">
        <f>РБ.3!AF160</f>
        <v>340873.79905567568</v>
      </c>
      <c r="AG52" s="89">
        <f>РБ.3!AG160</f>
        <v>344282.53704623244</v>
      </c>
      <c r="AH52" s="89">
        <f>РБ.3!AH160</f>
        <v>347725.36241669476</v>
      </c>
      <c r="AI52" s="89">
        <f>РБ.3!AI160</f>
        <v>351202.6160408617</v>
      </c>
      <c r="AJ52" s="89">
        <f>РБ.3!AJ160</f>
        <v>354714.64220127033</v>
      </c>
      <c r="AK52" s="89">
        <f>РБ.3!AK160</f>
        <v>358261.78862328298</v>
      </c>
      <c r="AL52" s="89">
        <f>РБ.3!AL160</f>
        <v>361844.40650951589</v>
      </c>
      <c r="AM52" s="89">
        <f>РБ.3!AM160</f>
        <v>365462.85057461099</v>
      </c>
      <c r="AN52" s="88"/>
      <c r="AO52" s="83">
        <f t="shared" si="53"/>
        <v>3271900.8090943974</v>
      </c>
      <c r="AP52" s="83">
        <f t="shared" si="54"/>
        <v>3686859.7277966109</v>
      </c>
      <c r="AQ52" s="83">
        <f t="shared" si="55"/>
        <v>4154445.8238667622</v>
      </c>
    </row>
    <row r="53" spans="1:43" s="59" customFormat="1" ht="13.2" hidden="1" outlineLevel="1">
      <c r="A53" s="186" t="s">
        <v>289</v>
      </c>
      <c r="B53" s="122" t="s">
        <v>254</v>
      </c>
      <c r="C53" s="81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8"/>
      <c r="AO53" s="83">
        <f t="shared" si="53"/>
        <v>0</v>
      </c>
      <c r="AP53" s="83">
        <f t="shared" si="54"/>
        <v>0</v>
      </c>
      <c r="AQ53" s="83">
        <f t="shared" si="55"/>
        <v>0</v>
      </c>
    </row>
    <row r="54" spans="1:43" s="59" customFormat="1" ht="13.2" hidden="1" outlineLevel="1">
      <c r="A54" s="186" t="s">
        <v>290</v>
      </c>
      <c r="B54" s="122" t="s">
        <v>254</v>
      </c>
      <c r="C54" s="81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8"/>
      <c r="AO54" s="83">
        <f t="shared" si="53"/>
        <v>0</v>
      </c>
      <c r="AP54" s="83">
        <f t="shared" si="54"/>
        <v>0</v>
      </c>
      <c r="AQ54" s="83">
        <f t="shared" si="55"/>
        <v>0</v>
      </c>
    </row>
    <row r="55" spans="1:43" s="59" customFormat="1" ht="13.2" hidden="1" outlineLevel="1">
      <c r="A55" s="205" t="s">
        <v>371</v>
      </c>
      <c r="B55" s="122"/>
      <c r="C55" s="81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8"/>
      <c r="AO55" s="83"/>
      <c r="AP55" s="83"/>
      <c r="AQ55" s="83"/>
    </row>
    <row r="56" spans="1:43" s="59" customFormat="1" ht="13.2" hidden="1" outlineLevel="1">
      <c r="A56" s="94" t="s">
        <v>288</v>
      </c>
      <c r="B56" s="122" t="s">
        <v>168</v>
      </c>
      <c r="C56" s="134">
        <f>C60/D52</f>
        <v>0.66482052749255827</v>
      </c>
      <c r="D56" s="209">
        <v>0.66482052749255827</v>
      </c>
      <c r="E56" s="209">
        <v>0.66482052749255827</v>
      </c>
      <c r="F56" s="209">
        <v>0.66482052749255827</v>
      </c>
      <c r="G56" s="209">
        <v>0.66482052749255827</v>
      </c>
      <c r="H56" s="209">
        <v>0.66482052749255827</v>
      </c>
      <c r="I56" s="209">
        <v>0.66482052749255827</v>
      </c>
      <c r="J56" s="209">
        <v>0.66482052749255827</v>
      </c>
      <c r="K56" s="209">
        <v>0.66482052749255827</v>
      </c>
      <c r="L56" s="209">
        <v>0.66482052749255827</v>
      </c>
      <c r="M56" s="209">
        <v>0.66482052749255827</v>
      </c>
      <c r="N56" s="209">
        <v>0.66482052749255827</v>
      </c>
      <c r="O56" s="209">
        <v>0.66482052749255827</v>
      </c>
      <c r="P56" s="209">
        <v>0.66482052749255827</v>
      </c>
      <c r="Q56" s="209">
        <v>0.66482052749255827</v>
      </c>
      <c r="R56" s="209">
        <v>0.66482052749255827</v>
      </c>
      <c r="S56" s="209">
        <v>0.66482052749255827</v>
      </c>
      <c r="T56" s="209">
        <v>0.66482052749255827</v>
      </c>
      <c r="U56" s="209">
        <v>0.66482052749255827</v>
      </c>
      <c r="V56" s="209">
        <v>0.66482052749255827</v>
      </c>
      <c r="W56" s="209">
        <v>0.66482052749255827</v>
      </c>
      <c r="X56" s="209">
        <v>0.66482052749255827</v>
      </c>
      <c r="Y56" s="209">
        <v>0.66482052749255827</v>
      </c>
      <c r="Z56" s="209">
        <v>0.66482052749255827</v>
      </c>
      <c r="AA56" s="209">
        <v>0.66482052749255827</v>
      </c>
      <c r="AB56" s="209">
        <v>0.66482052749255827</v>
      </c>
      <c r="AC56" s="209">
        <v>0.66482052749255827</v>
      </c>
      <c r="AD56" s="209">
        <v>0.66482052749255827</v>
      </c>
      <c r="AE56" s="209">
        <v>0.66482052749255827</v>
      </c>
      <c r="AF56" s="209">
        <v>0.66482052749255827</v>
      </c>
      <c r="AG56" s="209">
        <v>0.66482052749255827</v>
      </c>
      <c r="AH56" s="209">
        <v>0.66482052749255827</v>
      </c>
      <c r="AI56" s="209">
        <v>0.66482052749255827</v>
      </c>
      <c r="AJ56" s="209">
        <v>0.66482052749255827</v>
      </c>
      <c r="AK56" s="209">
        <v>0.66482052749255827</v>
      </c>
      <c r="AL56" s="209">
        <v>0.66482052749255827</v>
      </c>
      <c r="AM56" s="209">
        <v>0.66482052749255827</v>
      </c>
      <c r="AN56" s="88"/>
      <c r="AO56" s="83"/>
      <c r="AP56" s="83"/>
      <c r="AQ56" s="83"/>
    </row>
    <row r="57" spans="1:43" s="59" customFormat="1" ht="13.2" hidden="1" outlineLevel="1">
      <c r="A57" s="94" t="s">
        <v>289</v>
      </c>
      <c r="B57" s="122" t="s">
        <v>168</v>
      </c>
      <c r="C57" s="89"/>
      <c r="D57" s="209">
        <v>5.0000000000000001E-3</v>
      </c>
      <c r="E57" s="209">
        <v>5.0000000000000001E-3</v>
      </c>
      <c r="F57" s="209">
        <v>5.0000000000000001E-3</v>
      </c>
      <c r="G57" s="209">
        <v>5.0000000000000001E-3</v>
      </c>
      <c r="H57" s="209">
        <v>5.0000000000000001E-3</v>
      </c>
      <c r="I57" s="209">
        <v>5.0000000000000001E-3</v>
      </c>
      <c r="J57" s="209">
        <v>5.0000000000000001E-3</v>
      </c>
      <c r="K57" s="209">
        <v>5.0000000000000001E-3</v>
      </c>
      <c r="L57" s="209">
        <v>5.0000000000000001E-3</v>
      </c>
      <c r="M57" s="209">
        <v>5.0000000000000001E-3</v>
      </c>
      <c r="N57" s="209">
        <v>5.0000000000000001E-3</v>
      </c>
      <c r="O57" s="209">
        <v>5.0000000000000001E-3</v>
      </c>
      <c r="P57" s="209">
        <v>5.0000000000000001E-3</v>
      </c>
      <c r="Q57" s="209">
        <v>5.0000000000000001E-3</v>
      </c>
      <c r="R57" s="209">
        <v>5.0000000000000001E-3</v>
      </c>
      <c r="S57" s="209">
        <v>5.0000000000000001E-3</v>
      </c>
      <c r="T57" s="209">
        <v>5.0000000000000001E-3</v>
      </c>
      <c r="U57" s="209">
        <v>5.0000000000000001E-3</v>
      </c>
      <c r="V57" s="209">
        <v>5.0000000000000001E-3</v>
      </c>
      <c r="W57" s="209">
        <v>5.0000000000000001E-3</v>
      </c>
      <c r="X57" s="209">
        <v>5.0000000000000001E-3</v>
      </c>
      <c r="Y57" s="209">
        <v>5.0000000000000001E-3</v>
      </c>
      <c r="Z57" s="209">
        <v>5.0000000000000001E-3</v>
      </c>
      <c r="AA57" s="209">
        <v>5.0000000000000001E-3</v>
      </c>
      <c r="AB57" s="209">
        <v>5.0000000000000001E-3</v>
      </c>
      <c r="AC57" s="209">
        <v>5.0000000000000001E-3</v>
      </c>
      <c r="AD57" s="209">
        <v>5.0000000000000001E-3</v>
      </c>
      <c r="AE57" s="209">
        <v>5.0000000000000001E-3</v>
      </c>
      <c r="AF57" s="209">
        <v>5.0000000000000001E-3</v>
      </c>
      <c r="AG57" s="209">
        <v>5.0000000000000001E-3</v>
      </c>
      <c r="AH57" s="209">
        <v>5.0000000000000001E-3</v>
      </c>
      <c r="AI57" s="209">
        <v>5.0000000000000001E-3</v>
      </c>
      <c r="AJ57" s="209">
        <v>5.0000000000000001E-3</v>
      </c>
      <c r="AK57" s="209">
        <v>5.0000000000000001E-3</v>
      </c>
      <c r="AL57" s="209">
        <v>5.0000000000000001E-3</v>
      </c>
      <c r="AM57" s="209">
        <v>5.0000000000000001E-3</v>
      </c>
      <c r="AN57" s="88"/>
      <c r="AO57" s="83"/>
      <c r="AP57" s="83"/>
      <c r="AQ57" s="83"/>
    </row>
    <row r="58" spans="1:43" s="59" customFormat="1" ht="13.2" hidden="1" outlineLevel="1">
      <c r="A58" s="94" t="s">
        <v>290</v>
      </c>
      <c r="B58" s="122" t="s">
        <v>168</v>
      </c>
      <c r="C58" s="8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09"/>
      <c r="AJ58" s="209"/>
      <c r="AK58" s="209"/>
      <c r="AL58" s="209"/>
      <c r="AM58" s="209"/>
      <c r="AN58" s="88"/>
      <c r="AO58" s="83"/>
      <c r="AP58" s="83"/>
      <c r="AQ58" s="83"/>
    </row>
    <row r="59" spans="1:43" s="59" customFormat="1" ht="13.2" hidden="1" outlineLevel="1">
      <c r="A59" s="200" t="s">
        <v>375</v>
      </c>
      <c r="B59" s="122" t="s">
        <v>254</v>
      </c>
      <c r="C59" s="81"/>
      <c r="D59" s="89">
        <f>SUM(D60:D62)</f>
        <v>171514</v>
      </c>
      <c r="E59" s="89">
        <f t="shared" ref="E59" si="56">SUM(E60:E62)</f>
        <v>173229.13999999998</v>
      </c>
      <c r="F59" s="89">
        <f t="shared" ref="F59" si="57">SUM(F60:F62)</f>
        <v>174961.43139999997</v>
      </c>
      <c r="G59" s="89">
        <f t="shared" ref="G59" si="58">SUM(G60:G62)</f>
        <v>176711.04571399998</v>
      </c>
      <c r="H59" s="89">
        <f t="shared" ref="H59" si="59">SUM(H60:H62)</f>
        <v>178478.15617114</v>
      </c>
      <c r="I59" s="89">
        <f t="shared" ref="I59" si="60">SUM(I60:I62)</f>
        <v>180262.93773285139</v>
      </c>
      <c r="J59" s="89">
        <f t="shared" ref="J59" si="61">SUM(J60:J62)</f>
        <v>182065.56711017989</v>
      </c>
      <c r="K59" s="89">
        <f t="shared" ref="K59" si="62">SUM(K60:K62)</f>
        <v>183886.22278128171</v>
      </c>
      <c r="L59" s="89">
        <f t="shared" ref="L59" si="63">SUM(L60:L62)</f>
        <v>185725.08500909456</v>
      </c>
      <c r="M59" s="89">
        <f t="shared" ref="M59" si="64">SUM(M60:M62)</f>
        <v>187582.33585918549</v>
      </c>
      <c r="N59" s="89">
        <f t="shared" ref="N59" si="65">SUM(N60:N62)</f>
        <v>189458.15921777734</v>
      </c>
      <c r="O59" s="89">
        <f t="shared" ref="O59" si="66">SUM(O60:O62)</f>
        <v>191352.74080995514</v>
      </c>
      <c r="P59" s="89">
        <f t="shared" ref="P59" si="67">SUM(P60:P62)</f>
        <v>193266.26821805467</v>
      </c>
      <c r="Q59" s="89">
        <f t="shared" ref="Q59" si="68">SUM(Q60:Q62)</f>
        <v>195198.93090023522</v>
      </c>
      <c r="R59" s="89">
        <f t="shared" ref="R59" si="69">SUM(R60:R62)</f>
        <v>197150.92020923755</v>
      </c>
      <c r="S59" s="89">
        <f t="shared" ref="S59" si="70">SUM(S60:S62)</f>
        <v>199122.42941132994</v>
      </c>
      <c r="T59" s="89">
        <f t="shared" ref="T59" si="71">SUM(T60:T62)</f>
        <v>201113.65370544323</v>
      </c>
      <c r="U59" s="89">
        <f t="shared" ref="U59" si="72">SUM(U60:U62)</f>
        <v>203124.79024249763</v>
      </c>
      <c r="V59" s="89">
        <f t="shared" ref="V59" si="73">SUM(V60:V62)</f>
        <v>205156.03814492264</v>
      </c>
      <c r="W59" s="89">
        <f t="shared" ref="W59" si="74">SUM(W60:W62)</f>
        <v>207207.59852637188</v>
      </c>
      <c r="X59" s="89">
        <f t="shared" ref="X59" si="75">SUM(X60:X62)</f>
        <v>209279.67451163559</v>
      </c>
      <c r="Y59" s="89">
        <f t="shared" ref="Y59" si="76">SUM(Y60:Y62)</f>
        <v>211372.47125675195</v>
      </c>
      <c r="Z59" s="89">
        <f t="shared" ref="Z59" si="77">SUM(Z60:Z62)</f>
        <v>213486.19596931944</v>
      </c>
      <c r="AA59" s="89">
        <f t="shared" ref="AA59" si="78">SUM(AA60:AA62)</f>
        <v>215621.05792901263</v>
      </c>
      <c r="AB59" s="89">
        <f t="shared" ref="AB59" si="79">SUM(AB60:AB62)</f>
        <v>217777.26850830278</v>
      </c>
      <c r="AC59" s="89">
        <f t="shared" ref="AC59" si="80">SUM(AC60:AC62)</f>
        <v>219955.04119338584</v>
      </c>
      <c r="AD59" s="89">
        <f t="shared" ref="AD59" si="81">SUM(AD60:AD62)</f>
        <v>222154.5916053197</v>
      </c>
      <c r="AE59" s="89">
        <f t="shared" ref="AE59" si="82">SUM(AE60:AE62)</f>
        <v>224376.13752137288</v>
      </c>
      <c r="AF59" s="89">
        <f t="shared" ref="AF59" si="83">SUM(AF60:AF62)</f>
        <v>226619.89889658662</v>
      </c>
      <c r="AG59" s="89">
        <f t="shared" ref="AG59" si="84">SUM(AG60:AG62)</f>
        <v>228886.09788555247</v>
      </c>
      <c r="AH59" s="89">
        <f t="shared" ref="AH59" si="85">SUM(AH60:AH62)</f>
        <v>231174.95886440799</v>
      </c>
      <c r="AI59" s="89">
        <f t="shared" ref="AI59" si="86">SUM(AI60:AI62)</f>
        <v>233486.70845305207</v>
      </c>
      <c r="AJ59" s="89">
        <f t="shared" ref="AJ59" si="87">SUM(AJ60:AJ62)</f>
        <v>235821.5755375826</v>
      </c>
      <c r="AK59" s="89">
        <f t="shared" ref="AK59" si="88">SUM(AK60:AK62)</f>
        <v>238179.7912929584</v>
      </c>
      <c r="AL59" s="89">
        <f t="shared" ref="AL59" si="89">SUM(AL60:AL62)</f>
        <v>240561.58920588804</v>
      </c>
      <c r="AM59" s="89">
        <f t="shared" ref="AM59" si="90">SUM(AM60:AM62)</f>
        <v>242967.20509794689</v>
      </c>
      <c r="AN59" s="88"/>
      <c r="AO59" s="83">
        <f t="shared" ref="AO59:AO62" si="91">SUM(D59:O59)</f>
        <v>2175226.8218054655</v>
      </c>
      <c r="AP59" s="83">
        <f t="shared" ref="AP59:AP62" si="92">SUM(P59:AA59)</f>
        <v>2451100.0290248124</v>
      </c>
      <c r="AQ59" s="83">
        <f t="shared" ref="AQ59:AQ62" si="93">SUM(AB59:AM59)</f>
        <v>2761960.8640623563</v>
      </c>
    </row>
    <row r="60" spans="1:43" s="59" customFormat="1" ht="13.2" hidden="1" outlineLevel="1">
      <c r="A60" s="94" t="s">
        <v>288</v>
      </c>
      <c r="B60" s="122" t="s">
        <v>254</v>
      </c>
      <c r="C60" s="203">
        <v>171514</v>
      </c>
      <c r="D60" s="89">
        <f>D52*D56</f>
        <v>171514</v>
      </c>
      <c r="E60" s="89">
        <f t="shared" ref="E60:AM60" si="94">E52*E56</f>
        <v>173229.13999999998</v>
      </c>
      <c r="F60" s="89">
        <f t="shared" si="94"/>
        <v>174961.43139999997</v>
      </c>
      <c r="G60" s="89">
        <f t="shared" si="94"/>
        <v>176711.04571399998</v>
      </c>
      <c r="H60" s="89">
        <f t="shared" si="94"/>
        <v>178478.15617114</v>
      </c>
      <c r="I60" s="89">
        <f t="shared" si="94"/>
        <v>180262.93773285139</v>
      </c>
      <c r="J60" s="89">
        <f t="shared" si="94"/>
        <v>182065.56711017989</v>
      </c>
      <c r="K60" s="89">
        <f t="shared" si="94"/>
        <v>183886.22278128171</v>
      </c>
      <c r="L60" s="89">
        <f t="shared" si="94"/>
        <v>185725.08500909456</v>
      </c>
      <c r="M60" s="89">
        <f t="shared" si="94"/>
        <v>187582.33585918549</v>
      </c>
      <c r="N60" s="89">
        <f t="shared" si="94"/>
        <v>189458.15921777734</v>
      </c>
      <c r="O60" s="89">
        <f t="shared" si="94"/>
        <v>191352.74080995514</v>
      </c>
      <c r="P60" s="89">
        <f t="shared" si="94"/>
        <v>193266.26821805467</v>
      </c>
      <c r="Q60" s="89">
        <f t="shared" si="94"/>
        <v>195198.93090023522</v>
      </c>
      <c r="R60" s="89">
        <f t="shared" si="94"/>
        <v>197150.92020923755</v>
      </c>
      <c r="S60" s="89">
        <f t="shared" si="94"/>
        <v>199122.42941132994</v>
      </c>
      <c r="T60" s="89">
        <f t="shared" si="94"/>
        <v>201113.65370544323</v>
      </c>
      <c r="U60" s="89">
        <f t="shared" si="94"/>
        <v>203124.79024249763</v>
      </c>
      <c r="V60" s="89">
        <f t="shared" si="94"/>
        <v>205156.03814492264</v>
      </c>
      <c r="W60" s="89">
        <f t="shared" si="94"/>
        <v>207207.59852637188</v>
      </c>
      <c r="X60" s="89">
        <f t="shared" si="94"/>
        <v>209279.67451163559</v>
      </c>
      <c r="Y60" s="89">
        <f t="shared" si="94"/>
        <v>211372.47125675195</v>
      </c>
      <c r="Z60" s="89">
        <f t="shared" si="94"/>
        <v>213486.19596931944</v>
      </c>
      <c r="AA60" s="89">
        <f t="shared" si="94"/>
        <v>215621.05792901263</v>
      </c>
      <c r="AB60" s="89">
        <f t="shared" si="94"/>
        <v>217777.26850830278</v>
      </c>
      <c r="AC60" s="89">
        <f t="shared" si="94"/>
        <v>219955.04119338584</v>
      </c>
      <c r="AD60" s="89">
        <f t="shared" si="94"/>
        <v>222154.5916053197</v>
      </c>
      <c r="AE60" s="89">
        <f t="shared" si="94"/>
        <v>224376.13752137288</v>
      </c>
      <c r="AF60" s="89">
        <f t="shared" si="94"/>
        <v>226619.89889658662</v>
      </c>
      <c r="AG60" s="89">
        <f t="shared" si="94"/>
        <v>228886.09788555247</v>
      </c>
      <c r="AH60" s="89">
        <f t="shared" si="94"/>
        <v>231174.95886440799</v>
      </c>
      <c r="AI60" s="89">
        <f t="shared" si="94"/>
        <v>233486.70845305207</v>
      </c>
      <c r="AJ60" s="89">
        <f t="shared" si="94"/>
        <v>235821.5755375826</v>
      </c>
      <c r="AK60" s="89">
        <f t="shared" si="94"/>
        <v>238179.7912929584</v>
      </c>
      <c r="AL60" s="89">
        <f t="shared" si="94"/>
        <v>240561.58920588804</v>
      </c>
      <c r="AM60" s="89">
        <f t="shared" si="94"/>
        <v>242967.20509794689</v>
      </c>
      <c r="AN60" s="88"/>
      <c r="AO60" s="83">
        <f t="shared" si="91"/>
        <v>2175226.8218054655</v>
      </c>
      <c r="AP60" s="83">
        <f t="shared" si="92"/>
        <v>2451100.0290248124</v>
      </c>
      <c r="AQ60" s="83">
        <f t="shared" si="93"/>
        <v>2761960.8640623563</v>
      </c>
    </row>
    <row r="61" spans="1:43" s="59" customFormat="1" ht="13.2" hidden="1" outlineLevel="1">
      <c r="A61" s="94" t="s">
        <v>289</v>
      </c>
      <c r="B61" s="122" t="s">
        <v>254</v>
      </c>
      <c r="C61" s="81"/>
      <c r="D61" s="89">
        <f t="shared" ref="D61:AM61" si="95">D53*D57</f>
        <v>0</v>
      </c>
      <c r="E61" s="89">
        <f t="shared" si="95"/>
        <v>0</v>
      </c>
      <c r="F61" s="89">
        <f t="shared" si="95"/>
        <v>0</v>
      </c>
      <c r="G61" s="89">
        <f t="shared" si="95"/>
        <v>0</v>
      </c>
      <c r="H61" s="89">
        <f t="shared" si="95"/>
        <v>0</v>
      </c>
      <c r="I61" s="89">
        <f t="shared" si="95"/>
        <v>0</v>
      </c>
      <c r="J61" s="89">
        <f t="shared" si="95"/>
        <v>0</v>
      </c>
      <c r="K61" s="89">
        <f t="shared" si="95"/>
        <v>0</v>
      </c>
      <c r="L61" s="89">
        <f t="shared" si="95"/>
        <v>0</v>
      </c>
      <c r="M61" s="89">
        <f t="shared" si="95"/>
        <v>0</v>
      </c>
      <c r="N61" s="89">
        <f t="shared" si="95"/>
        <v>0</v>
      </c>
      <c r="O61" s="89">
        <f t="shared" si="95"/>
        <v>0</v>
      </c>
      <c r="P61" s="89">
        <f t="shared" si="95"/>
        <v>0</v>
      </c>
      <c r="Q61" s="89">
        <f t="shared" si="95"/>
        <v>0</v>
      </c>
      <c r="R61" s="89">
        <f t="shared" si="95"/>
        <v>0</v>
      </c>
      <c r="S61" s="89">
        <f t="shared" si="95"/>
        <v>0</v>
      </c>
      <c r="T61" s="89">
        <f t="shared" si="95"/>
        <v>0</v>
      </c>
      <c r="U61" s="89">
        <f t="shared" si="95"/>
        <v>0</v>
      </c>
      <c r="V61" s="89">
        <f t="shared" si="95"/>
        <v>0</v>
      </c>
      <c r="W61" s="89">
        <f t="shared" si="95"/>
        <v>0</v>
      </c>
      <c r="X61" s="89">
        <f t="shared" si="95"/>
        <v>0</v>
      </c>
      <c r="Y61" s="89">
        <f t="shared" si="95"/>
        <v>0</v>
      </c>
      <c r="Z61" s="89">
        <f t="shared" si="95"/>
        <v>0</v>
      </c>
      <c r="AA61" s="89">
        <f t="shared" si="95"/>
        <v>0</v>
      </c>
      <c r="AB61" s="89">
        <f t="shared" si="95"/>
        <v>0</v>
      </c>
      <c r="AC61" s="89">
        <f t="shared" si="95"/>
        <v>0</v>
      </c>
      <c r="AD61" s="89">
        <f t="shared" si="95"/>
        <v>0</v>
      </c>
      <c r="AE61" s="89">
        <f t="shared" si="95"/>
        <v>0</v>
      </c>
      <c r="AF61" s="89">
        <f t="shared" si="95"/>
        <v>0</v>
      </c>
      <c r="AG61" s="89">
        <f t="shared" si="95"/>
        <v>0</v>
      </c>
      <c r="AH61" s="89">
        <f t="shared" si="95"/>
        <v>0</v>
      </c>
      <c r="AI61" s="89">
        <f t="shared" si="95"/>
        <v>0</v>
      </c>
      <c r="AJ61" s="89">
        <f t="shared" si="95"/>
        <v>0</v>
      </c>
      <c r="AK61" s="89">
        <f t="shared" si="95"/>
        <v>0</v>
      </c>
      <c r="AL61" s="89">
        <f t="shared" si="95"/>
        <v>0</v>
      </c>
      <c r="AM61" s="89">
        <f t="shared" si="95"/>
        <v>0</v>
      </c>
      <c r="AN61" s="88"/>
      <c r="AO61" s="83">
        <f t="shared" si="91"/>
        <v>0</v>
      </c>
      <c r="AP61" s="83">
        <f t="shared" si="92"/>
        <v>0</v>
      </c>
      <c r="AQ61" s="83">
        <f t="shared" si="93"/>
        <v>0</v>
      </c>
    </row>
    <row r="62" spans="1:43" s="59" customFormat="1" ht="13.2" hidden="1" outlineLevel="1">
      <c r="A62" s="94" t="s">
        <v>290</v>
      </c>
      <c r="B62" s="122" t="s">
        <v>254</v>
      </c>
      <c r="C62" s="81"/>
      <c r="D62" s="89">
        <f t="shared" ref="D62:AM62" si="96">D54*D58</f>
        <v>0</v>
      </c>
      <c r="E62" s="89">
        <f t="shared" si="96"/>
        <v>0</v>
      </c>
      <c r="F62" s="89">
        <f t="shared" si="96"/>
        <v>0</v>
      </c>
      <c r="G62" s="89">
        <f t="shared" si="96"/>
        <v>0</v>
      </c>
      <c r="H62" s="89">
        <f t="shared" si="96"/>
        <v>0</v>
      </c>
      <c r="I62" s="89">
        <f t="shared" si="96"/>
        <v>0</v>
      </c>
      <c r="J62" s="89">
        <f t="shared" si="96"/>
        <v>0</v>
      </c>
      <c r="K62" s="89">
        <f t="shared" si="96"/>
        <v>0</v>
      </c>
      <c r="L62" s="89">
        <f t="shared" si="96"/>
        <v>0</v>
      </c>
      <c r="M62" s="89">
        <f t="shared" si="96"/>
        <v>0</v>
      </c>
      <c r="N62" s="89">
        <f t="shared" si="96"/>
        <v>0</v>
      </c>
      <c r="O62" s="89">
        <f t="shared" si="96"/>
        <v>0</v>
      </c>
      <c r="P62" s="89">
        <f t="shared" si="96"/>
        <v>0</v>
      </c>
      <c r="Q62" s="89">
        <f t="shared" si="96"/>
        <v>0</v>
      </c>
      <c r="R62" s="89">
        <f t="shared" si="96"/>
        <v>0</v>
      </c>
      <c r="S62" s="89">
        <f t="shared" si="96"/>
        <v>0</v>
      </c>
      <c r="T62" s="89">
        <f t="shared" si="96"/>
        <v>0</v>
      </c>
      <c r="U62" s="89">
        <f t="shared" si="96"/>
        <v>0</v>
      </c>
      <c r="V62" s="89">
        <f t="shared" si="96"/>
        <v>0</v>
      </c>
      <c r="W62" s="89">
        <f t="shared" si="96"/>
        <v>0</v>
      </c>
      <c r="X62" s="89">
        <f t="shared" si="96"/>
        <v>0</v>
      </c>
      <c r="Y62" s="89">
        <f t="shared" si="96"/>
        <v>0</v>
      </c>
      <c r="Z62" s="89">
        <f t="shared" si="96"/>
        <v>0</v>
      </c>
      <c r="AA62" s="89">
        <f t="shared" si="96"/>
        <v>0</v>
      </c>
      <c r="AB62" s="89">
        <f t="shared" si="96"/>
        <v>0</v>
      </c>
      <c r="AC62" s="89">
        <f t="shared" si="96"/>
        <v>0</v>
      </c>
      <c r="AD62" s="89">
        <f t="shared" si="96"/>
        <v>0</v>
      </c>
      <c r="AE62" s="89">
        <f t="shared" si="96"/>
        <v>0</v>
      </c>
      <c r="AF62" s="89">
        <f t="shared" si="96"/>
        <v>0</v>
      </c>
      <c r="AG62" s="89">
        <f t="shared" si="96"/>
        <v>0</v>
      </c>
      <c r="AH62" s="89">
        <f t="shared" si="96"/>
        <v>0</v>
      </c>
      <c r="AI62" s="89">
        <f t="shared" si="96"/>
        <v>0</v>
      </c>
      <c r="AJ62" s="89">
        <f t="shared" si="96"/>
        <v>0</v>
      </c>
      <c r="AK62" s="89">
        <f t="shared" si="96"/>
        <v>0</v>
      </c>
      <c r="AL62" s="89">
        <f t="shared" si="96"/>
        <v>0</v>
      </c>
      <c r="AM62" s="89">
        <f t="shared" si="96"/>
        <v>0</v>
      </c>
      <c r="AN62" s="88"/>
      <c r="AO62" s="83">
        <f t="shared" si="91"/>
        <v>0</v>
      </c>
      <c r="AP62" s="83">
        <f t="shared" si="92"/>
        <v>0</v>
      </c>
      <c r="AQ62" s="83">
        <f t="shared" si="93"/>
        <v>0</v>
      </c>
    </row>
    <row r="63" spans="1:43" s="59" customFormat="1" ht="13.2" hidden="1" outlineLevel="1">
      <c r="A63" s="147" t="s">
        <v>305</v>
      </c>
      <c r="B63" s="122"/>
      <c r="C63" s="81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8"/>
      <c r="AO63" s="88"/>
      <c r="AP63" s="88"/>
      <c r="AQ63" s="88"/>
    </row>
    <row r="64" spans="1:43" s="59" customFormat="1" ht="13.2" hidden="1" outlineLevel="1">
      <c r="A64" s="94" t="s">
        <v>288</v>
      </c>
      <c r="B64" s="122" t="s">
        <v>168</v>
      </c>
      <c r="C64" s="204"/>
      <c r="D64" s="202">
        <v>7.0000000000000001E-3</v>
      </c>
      <c r="E64" s="202">
        <v>7.0000000000000001E-3</v>
      </c>
      <c r="F64" s="202">
        <v>7.0000000000000001E-3</v>
      </c>
      <c r="G64" s="202">
        <v>7.0000000000000001E-3</v>
      </c>
      <c r="H64" s="202">
        <v>7.0000000000000001E-3</v>
      </c>
      <c r="I64" s="202">
        <v>7.0000000000000001E-3</v>
      </c>
      <c r="J64" s="202">
        <v>7.0000000000000001E-3</v>
      </c>
      <c r="K64" s="202">
        <v>7.0000000000000001E-3</v>
      </c>
      <c r="L64" s="202">
        <v>7.0000000000000001E-3</v>
      </c>
      <c r="M64" s="202">
        <v>7.0000000000000001E-3</v>
      </c>
      <c r="N64" s="202">
        <v>7.0000000000000001E-3</v>
      </c>
      <c r="O64" s="202">
        <v>7.0000000000000001E-3</v>
      </c>
      <c r="P64" s="202">
        <v>7.0000000000000001E-3</v>
      </c>
      <c r="Q64" s="202">
        <v>7.0000000000000001E-3</v>
      </c>
      <c r="R64" s="202">
        <v>7.0000000000000001E-3</v>
      </c>
      <c r="S64" s="202">
        <v>7.0000000000000001E-3</v>
      </c>
      <c r="T64" s="202">
        <v>7.0000000000000001E-3</v>
      </c>
      <c r="U64" s="202">
        <v>7.0000000000000001E-3</v>
      </c>
      <c r="V64" s="202">
        <v>7.0000000000000001E-3</v>
      </c>
      <c r="W64" s="202">
        <v>7.0000000000000001E-3</v>
      </c>
      <c r="X64" s="202">
        <v>7.0000000000000001E-3</v>
      </c>
      <c r="Y64" s="202">
        <v>7.0000000000000001E-3</v>
      </c>
      <c r="Z64" s="202">
        <v>7.0000000000000001E-3</v>
      </c>
      <c r="AA64" s="202">
        <v>7.0000000000000001E-3</v>
      </c>
      <c r="AB64" s="202">
        <v>7.0000000000000001E-3</v>
      </c>
      <c r="AC64" s="202">
        <v>7.0000000000000001E-3</v>
      </c>
      <c r="AD64" s="202">
        <v>7.0000000000000001E-3</v>
      </c>
      <c r="AE64" s="202">
        <v>7.0000000000000001E-3</v>
      </c>
      <c r="AF64" s="202">
        <v>7.0000000000000001E-3</v>
      </c>
      <c r="AG64" s="202">
        <v>7.0000000000000001E-3</v>
      </c>
      <c r="AH64" s="202">
        <v>7.0000000000000001E-3</v>
      </c>
      <c r="AI64" s="202">
        <v>7.0000000000000001E-3</v>
      </c>
      <c r="AJ64" s="202">
        <v>7.0000000000000001E-3</v>
      </c>
      <c r="AK64" s="202">
        <v>7.0000000000000001E-3</v>
      </c>
      <c r="AL64" s="202">
        <v>7.0000000000000001E-3</v>
      </c>
      <c r="AM64" s="202">
        <v>7.0000000000000001E-3</v>
      </c>
      <c r="AN64" s="88"/>
      <c r="AO64" s="88"/>
      <c r="AP64" s="88"/>
      <c r="AQ64" s="88"/>
    </row>
    <row r="65" spans="1:43" s="59" customFormat="1" ht="13.2" hidden="1" outlineLevel="1">
      <c r="A65" s="94" t="s">
        <v>289</v>
      </c>
      <c r="B65" s="122" t="s">
        <v>168</v>
      </c>
      <c r="C65" s="81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88"/>
      <c r="AO65" s="88"/>
      <c r="AP65" s="88"/>
      <c r="AQ65" s="88"/>
    </row>
    <row r="66" spans="1:43" s="64" customFormat="1" ht="13.2" hidden="1" outlineLevel="1">
      <c r="A66" s="94" t="s">
        <v>290</v>
      </c>
      <c r="B66" s="122" t="s">
        <v>168</v>
      </c>
      <c r="C66" s="89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89"/>
      <c r="AO66" s="89"/>
      <c r="AP66" s="89"/>
      <c r="AQ66" s="89"/>
    </row>
    <row r="67" spans="1:43" s="64" customFormat="1" ht="13.2" hidden="1" outlineLevel="1">
      <c r="A67" s="147" t="s">
        <v>306</v>
      </c>
      <c r="B67" s="122" t="s">
        <v>254</v>
      </c>
      <c r="C67" s="89"/>
      <c r="D67" s="89">
        <f>D64*D60+D61*D65+D62*D66</f>
        <v>1200.598</v>
      </c>
      <c r="E67" s="89">
        <f t="shared" ref="E67:AM67" si="97">E64*E60+E61*E65+E62*E66</f>
        <v>1212.6039799999999</v>
      </c>
      <c r="F67" s="89">
        <f t="shared" si="97"/>
        <v>1224.7300197999998</v>
      </c>
      <c r="G67" s="89">
        <f t="shared" si="97"/>
        <v>1236.977319998</v>
      </c>
      <c r="H67" s="89">
        <f t="shared" si="97"/>
        <v>1249.34709319798</v>
      </c>
      <c r="I67" s="89">
        <f t="shared" si="97"/>
        <v>1261.8405641299598</v>
      </c>
      <c r="J67" s="89">
        <f t="shared" si="97"/>
        <v>1274.4589697712593</v>
      </c>
      <c r="K67" s="89">
        <f t="shared" si="97"/>
        <v>1287.2035594689721</v>
      </c>
      <c r="L67" s="89">
        <f t="shared" si="97"/>
        <v>1300.0755950636619</v>
      </c>
      <c r="M67" s="89">
        <f t="shared" si="97"/>
        <v>1313.0763510142986</v>
      </c>
      <c r="N67" s="89">
        <f t="shared" si="97"/>
        <v>1326.2071145244415</v>
      </c>
      <c r="O67" s="89">
        <f t="shared" si="97"/>
        <v>1339.4691856696861</v>
      </c>
      <c r="P67" s="89">
        <f t="shared" si="97"/>
        <v>1352.8638775263828</v>
      </c>
      <c r="Q67" s="89">
        <f t="shared" si="97"/>
        <v>1366.3925163016465</v>
      </c>
      <c r="R67" s="89">
        <f t="shared" si="97"/>
        <v>1380.0564414646628</v>
      </c>
      <c r="S67" s="89">
        <f t="shared" si="97"/>
        <v>1393.8570058793096</v>
      </c>
      <c r="T67" s="89">
        <f t="shared" si="97"/>
        <v>1407.7955759381025</v>
      </c>
      <c r="U67" s="89">
        <f t="shared" si="97"/>
        <v>1421.8735316974835</v>
      </c>
      <c r="V67" s="89">
        <f t="shared" si="97"/>
        <v>1436.0922670144585</v>
      </c>
      <c r="W67" s="89">
        <f t="shared" si="97"/>
        <v>1450.4531896846031</v>
      </c>
      <c r="X67" s="89">
        <f t="shared" si="97"/>
        <v>1464.9577215814491</v>
      </c>
      <c r="Y67" s="89">
        <f t="shared" si="97"/>
        <v>1479.6072987972636</v>
      </c>
      <c r="Z67" s="89">
        <f t="shared" si="97"/>
        <v>1494.403371785236</v>
      </c>
      <c r="AA67" s="89">
        <f t="shared" si="97"/>
        <v>1509.3474055030886</v>
      </c>
      <c r="AB67" s="89">
        <f t="shared" si="97"/>
        <v>1524.4408795581194</v>
      </c>
      <c r="AC67" s="89">
        <f t="shared" si="97"/>
        <v>1539.685288353701</v>
      </c>
      <c r="AD67" s="89">
        <f t="shared" si="97"/>
        <v>1555.0821412372379</v>
      </c>
      <c r="AE67" s="89">
        <f t="shared" si="97"/>
        <v>1570.6329626496101</v>
      </c>
      <c r="AF67" s="89">
        <f t="shared" si="97"/>
        <v>1586.3392922761063</v>
      </c>
      <c r="AG67" s="89">
        <f t="shared" si="97"/>
        <v>1602.2026851988674</v>
      </c>
      <c r="AH67" s="89">
        <f t="shared" si="97"/>
        <v>1618.2247120508559</v>
      </c>
      <c r="AI67" s="89">
        <f t="shared" si="97"/>
        <v>1634.4069591713644</v>
      </c>
      <c r="AJ67" s="89">
        <f t="shared" si="97"/>
        <v>1650.7510287630782</v>
      </c>
      <c r="AK67" s="89">
        <f t="shared" si="97"/>
        <v>1667.2585390507088</v>
      </c>
      <c r="AL67" s="89">
        <f t="shared" si="97"/>
        <v>1683.9311244412163</v>
      </c>
      <c r="AM67" s="89">
        <f t="shared" si="97"/>
        <v>1700.7704356856282</v>
      </c>
      <c r="AN67" s="89"/>
      <c r="AO67" s="83">
        <f t="shared" ref="AO67" si="98">SUM(D67:O67)</f>
        <v>15226.587752638257</v>
      </c>
      <c r="AP67" s="83">
        <f t="shared" ref="AP67:AP69" si="99">SUM(P67:AA67)</f>
        <v>17157.700203173688</v>
      </c>
      <c r="AQ67" s="83">
        <f t="shared" ref="AQ67:AQ69" si="100">SUM(AB67:AM67)</f>
        <v>19333.726048436492</v>
      </c>
    </row>
    <row r="68" spans="1:43" s="59" customFormat="1" ht="13.2" hidden="1" outlineLevel="1">
      <c r="A68" s="147" t="s">
        <v>177</v>
      </c>
      <c r="B68" s="122" t="s">
        <v>254</v>
      </c>
      <c r="C68" s="81"/>
      <c r="D68" s="89">
        <f>-'OPEX+CAPEX'!I444</f>
        <v>-54.90705249380504</v>
      </c>
      <c r="E68" s="89">
        <f>-'OPEX+CAPEX'!J444</f>
        <v>-55.456123018743078</v>
      </c>
      <c r="F68" s="89">
        <f>-'OPEX+CAPEX'!K444</f>
        <v>-56.010684248930502</v>
      </c>
      <c r="G68" s="89">
        <f>-'OPEX+CAPEX'!L444</f>
        <v>-56.570791091419814</v>
      </c>
      <c r="H68" s="89">
        <f>-'OPEX+CAPEX'!M444</f>
        <v>-57.136499002334013</v>
      </c>
      <c r="I68" s="89">
        <f>-'OPEX+CAPEX'!N444</f>
        <v>-57.707863992357353</v>
      </c>
      <c r="J68" s="89">
        <f>-'OPEX+CAPEX'!O444</f>
        <v>-58.284942632280931</v>
      </c>
      <c r="K68" s="89">
        <f>-'OPEX+CAPEX'!P444</f>
        <v>-58.867792058603733</v>
      </c>
      <c r="L68" s="89">
        <f>-'OPEX+CAPEX'!Q444</f>
        <v>-59.456469979189798</v>
      </c>
      <c r="M68" s="89">
        <f>-'OPEX+CAPEX'!R444</f>
        <v>-60.051034678981686</v>
      </c>
      <c r="N68" s="89">
        <f>-'OPEX+CAPEX'!S444</f>
        <v>-60.651545025771497</v>
      </c>
      <c r="O68" s="89">
        <f>-'OPEX+CAPEX'!T444</f>
        <v>-61.258060476029222</v>
      </c>
      <c r="P68" s="89">
        <f>-'OPEX+CAPEX'!U444</f>
        <v>-61.870641080789504</v>
      </c>
      <c r="Q68" s="89">
        <f>-'OPEX+CAPEX'!V444</f>
        <v>-62.489347491597407</v>
      </c>
      <c r="R68" s="89">
        <f>-'OPEX+CAPEX'!W444</f>
        <v>-63.114240966513364</v>
      </c>
      <c r="S68" s="89">
        <f>-'OPEX+CAPEX'!X444</f>
        <v>-63.745383376178509</v>
      </c>
      <c r="T68" s="89">
        <f>-'OPEX+CAPEX'!Y444</f>
        <v>-64.382837209940277</v>
      </c>
      <c r="U68" s="89">
        <f>-'OPEX+CAPEX'!Z444</f>
        <v>-65.026665582039683</v>
      </c>
      <c r="V68" s="89">
        <f>-'OPEX+CAPEX'!AA444</f>
        <v>-65.676932237860086</v>
      </c>
      <c r="W68" s="89">
        <f>-'OPEX+CAPEX'!AB444</f>
        <v>-66.333701560238694</v>
      </c>
      <c r="X68" s="89">
        <f>-'OPEX+CAPEX'!AC444</f>
        <v>-66.997038575841088</v>
      </c>
      <c r="Y68" s="89">
        <f>-'OPEX+CAPEX'!AD444</f>
        <v>-67.667008961599493</v>
      </c>
      <c r="Z68" s="89">
        <f>-'OPEX+CAPEX'!AE444</f>
        <v>-68.343679051215474</v>
      </c>
      <c r="AA68" s="89">
        <f>-'OPEX+CAPEX'!AF444</f>
        <v>-69.027115841727635</v>
      </c>
      <c r="AB68" s="89">
        <f>-'OPEX+CAPEX'!AG444</f>
        <v>-69.71738700014491</v>
      </c>
      <c r="AC68" s="89">
        <f>-'OPEX+CAPEX'!AH444</f>
        <v>-70.41456087014636</v>
      </c>
      <c r="AD68" s="89">
        <f>-'OPEX+CAPEX'!AI444</f>
        <v>-71.118706478847841</v>
      </c>
      <c r="AE68" s="89">
        <f>-'OPEX+CAPEX'!AJ444</f>
        <v>-71.829893543636317</v>
      </c>
      <c r="AF68" s="89">
        <f>-'OPEX+CAPEX'!AK444</f>
        <v>-72.548192479072682</v>
      </c>
      <c r="AG68" s="89">
        <f>-'OPEX+CAPEX'!AL444</f>
        <v>-73.27367440386341</v>
      </c>
      <c r="AH68" s="89">
        <f>-'OPEX+CAPEX'!AM444</f>
        <v>-74.006411147902014</v>
      </c>
      <c r="AI68" s="89">
        <f>-'OPEX+CAPEX'!AN444</f>
        <v>-74.746475259381057</v>
      </c>
      <c r="AJ68" s="89">
        <f>-'OPEX+CAPEX'!AO444</f>
        <v>-75.493940011974857</v>
      </c>
      <c r="AK68" s="89">
        <f>-'OPEX+CAPEX'!AP444</f>
        <v>-76.24887941209461</v>
      </c>
      <c r="AL68" s="89">
        <f>-'OPEX+CAPEX'!AQ444</f>
        <v>-77.011368206215565</v>
      </c>
      <c r="AM68" s="89">
        <f>-'OPEX+CAPEX'!AR444</f>
        <v>-77.781481888277725</v>
      </c>
      <c r="AN68" s="88"/>
      <c r="AO68" s="83">
        <f t="shared" ref="AO68:AO69" si="101">SUM(D68:O68)</f>
        <v>-696.35885869844662</v>
      </c>
      <c r="AP68" s="83">
        <f t="shared" si="99"/>
        <v>-784.67459193554123</v>
      </c>
      <c r="AQ68" s="83">
        <f t="shared" si="100"/>
        <v>-884.19097070155749</v>
      </c>
    </row>
    <row r="69" spans="1:43" s="59" customFormat="1" ht="13.2" hidden="1" outlineLevel="1">
      <c r="A69" s="147" t="s">
        <v>178</v>
      </c>
      <c r="B69" s="122" t="s">
        <v>254</v>
      </c>
      <c r="C69" s="81"/>
      <c r="D69" s="89">
        <f>D67+D68</f>
        <v>1145.690947506195</v>
      </c>
      <c r="E69" s="89">
        <f t="shared" ref="E69:AM69" si="102">E67+E68</f>
        <v>1157.1478569812568</v>
      </c>
      <c r="F69" s="89">
        <f t="shared" si="102"/>
        <v>1168.7193355510692</v>
      </c>
      <c r="G69" s="89">
        <f t="shared" si="102"/>
        <v>1180.4065289065802</v>
      </c>
      <c r="H69" s="89">
        <f t="shared" si="102"/>
        <v>1192.2105941956461</v>
      </c>
      <c r="I69" s="89">
        <f t="shared" si="102"/>
        <v>1204.1327001376026</v>
      </c>
      <c r="J69" s="89">
        <f t="shared" si="102"/>
        <v>1216.1740271389783</v>
      </c>
      <c r="K69" s="89">
        <f t="shared" si="102"/>
        <v>1228.3357674103684</v>
      </c>
      <c r="L69" s="89">
        <f t="shared" si="102"/>
        <v>1240.6191250844722</v>
      </c>
      <c r="M69" s="89">
        <f t="shared" si="102"/>
        <v>1253.0253163353168</v>
      </c>
      <c r="N69" s="89">
        <f t="shared" si="102"/>
        <v>1265.5555694986701</v>
      </c>
      <c r="O69" s="89">
        <f t="shared" si="102"/>
        <v>1278.2111251936569</v>
      </c>
      <c r="P69" s="89">
        <f t="shared" si="102"/>
        <v>1290.9932364455933</v>
      </c>
      <c r="Q69" s="89">
        <f t="shared" si="102"/>
        <v>1303.9031688100492</v>
      </c>
      <c r="R69" s="89">
        <f t="shared" si="102"/>
        <v>1316.9422004981495</v>
      </c>
      <c r="S69" s="89">
        <f t="shared" si="102"/>
        <v>1330.111622503131</v>
      </c>
      <c r="T69" s="89">
        <f t="shared" si="102"/>
        <v>1343.4127387281621</v>
      </c>
      <c r="U69" s="89">
        <f t="shared" si="102"/>
        <v>1356.8468661154438</v>
      </c>
      <c r="V69" s="89">
        <f t="shared" si="102"/>
        <v>1370.4153347765985</v>
      </c>
      <c r="W69" s="89">
        <f t="shared" si="102"/>
        <v>1384.1194881243644</v>
      </c>
      <c r="X69" s="89">
        <f t="shared" si="102"/>
        <v>1397.960683005608</v>
      </c>
      <c r="Y69" s="89">
        <f t="shared" si="102"/>
        <v>1411.9402898356641</v>
      </c>
      <c r="Z69" s="89">
        <f t="shared" si="102"/>
        <v>1426.0596927340205</v>
      </c>
      <c r="AA69" s="89">
        <f t="shared" si="102"/>
        <v>1440.3202896613609</v>
      </c>
      <c r="AB69" s="89">
        <f t="shared" si="102"/>
        <v>1454.7234925579744</v>
      </c>
      <c r="AC69" s="89">
        <f t="shared" si="102"/>
        <v>1469.2707274835548</v>
      </c>
      <c r="AD69" s="89">
        <f t="shared" si="102"/>
        <v>1483.9634347583901</v>
      </c>
      <c r="AE69" s="89">
        <f t="shared" si="102"/>
        <v>1498.8030691059739</v>
      </c>
      <c r="AF69" s="89">
        <f t="shared" si="102"/>
        <v>1513.7910997970337</v>
      </c>
      <c r="AG69" s="89">
        <f t="shared" si="102"/>
        <v>1528.9290107950039</v>
      </c>
      <c r="AH69" s="89">
        <f t="shared" si="102"/>
        <v>1544.2183009029538</v>
      </c>
      <c r="AI69" s="89">
        <f t="shared" si="102"/>
        <v>1559.6604839119834</v>
      </c>
      <c r="AJ69" s="89">
        <f t="shared" si="102"/>
        <v>1575.2570887511033</v>
      </c>
      <c r="AK69" s="89">
        <f t="shared" si="102"/>
        <v>1591.0096596386143</v>
      </c>
      <c r="AL69" s="89">
        <f t="shared" si="102"/>
        <v>1606.9197562350007</v>
      </c>
      <c r="AM69" s="89">
        <f t="shared" si="102"/>
        <v>1622.9889537973504</v>
      </c>
      <c r="AN69" s="88"/>
      <c r="AO69" s="83">
        <f t="shared" si="101"/>
        <v>14530.228893939815</v>
      </c>
      <c r="AP69" s="83">
        <f t="shared" si="99"/>
        <v>16373.025611238145</v>
      </c>
      <c r="AQ69" s="83">
        <f t="shared" si="100"/>
        <v>18449.535077734934</v>
      </c>
    </row>
    <row r="70" spans="1:43" s="59" customFormat="1" ht="13.2" collapsed="1">
      <c r="A70" s="147"/>
      <c r="B70" s="122"/>
      <c r="C70" s="81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8"/>
      <c r="AO70" s="83"/>
      <c r="AP70" s="83"/>
      <c r="AQ70" s="83"/>
    </row>
    <row r="71" spans="1:43">
      <c r="A71" s="87" t="s">
        <v>358</v>
      </c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60"/>
      <c r="AO71" s="87"/>
      <c r="AP71" s="87"/>
      <c r="AQ71" s="87"/>
    </row>
    <row r="72" spans="1:43" s="64" customFormat="1" ht="13.2" hidden="1" outlineLevel="1">
      <c r="A72" s="205" t="s">
        <v>370</v>
      </c>
      <c r="B72" s="126" t="s">
        <v>161</v>
      </c>
      <c r="C72" s="89"/>
      <c r="D72" s="125">
        <v>10000</v>
      </c>
      <c r="E72" s="125">
        <f>D72*(1+5%)</f>
        <v>10500</v>
      </c>
      <c r="F72" s="125">
        <f t="shared" ref="F72:AM72" si="103">E72*(1+5%)</f>
        <v>11025</v>
      </c>
      <c r="G72" s="125">
        <f t="shared" si="103"/>
        <v>11576.25</v>
      </c>
      <c r="H72" s="125">
        <f t="shared" si="103"/>
        <v>12155.0625</v>
      </c>
      <c r="I72" s="125">
        <f t="shared" si="103"/>
        <v>12762.815625000001</v>
      </c>
      <c r="J72" s="125">
        <f t="shared" si="103"/>
        <v>13400.956406250001</v>
      </c>
      <c r="K72" s="125">
        <f t="shared" si="103"/>
        <v>14071.004226562502</v>
      </c>
      <c r="L72" s="125">
        <f t="shared" si="103"/>
        <v>14774.554437890627</v>
      </c>
      <c r="M72" s="125">
        <f t="shared" si="103"/>
        <v>15513.28215978516</v>
      </c>
      <c r="N72" s="125">
        <f t="shared" si="103"/>
        <v>16288.946267774418</v>
      </c>
      <c r="O72" s="125">
        <f t="shared" si="103"/>
        <v>17103.393581163138</v>
      </c>
      <c r="P72" s="125">
        <f t="shared" si="103"/>
        <v>17958.563260221297</v>
      </c>
      <c r="Q72" s="125">
        <f t="shared" si="103"/>
        <v>18856.491423232364</v>
      </c>
      <c r="R72" s="125">
        <f t="shared" si="103"/>
        <v>19799.315994393983</v>
      </c>
      <c r="S72" s="125">
        <f t="shared" si="103"/>
        <v>20789.281794113682</v>
      </c>
      <c r="T72" s="125">
        <f t="shared" si="103"/>
        <v>21828.745883819367</v>
      </c>
      <c r="U72" s="125">
        <f t="shared" si="103"/>
        <v>22920.183178010335</v>
      </c>
      <c r="V72" s="125">
        <f t="shared" si="103"/>
        <v>24066.192336910852</v>
      </c>
      <c r="W72" s="125">
        <f t="shared" si="103"/>
        <v>25269.501953756397</v>
      </c>
      <c r="X72" s="125">
        <f t="shared" si="103"/>
        <v>26532.977051444217</v>
      </c>
      <c r="Y72" s="125">
        <f t="shared" si="103"/>
        <v>27859.62590401643</v>
      </c>
      <c r="Z72" s="125">
        <f t="shared" si="103"/>
        <v>29252.607199217251</v>
      </c>
      <c r="AA72" s="125">
        <f t="shared" si="103"/>
        <v>30715.237559178116</v>
      </c>
      <c r="AB72" s="125">
        <f t="shared" si="103"/>
        <v>32250.999437137023</v>
      </c>
      <c r="AC72" s="125">
        <f t="shared" si="103"/>
        <v>33863.549408993873</v>
      </c>
      <c r="AD72" s="125">
        <f t="shared" si="103"/>
        <v>35556.726879443566</v>
      </c>
      <c r="AE72" s="125">
        <f t="shared" si="103"/>
        <v>37334.563223415746</v>
      </c>
      <c r="AF72" s="125">
        <f t="shared" si="103"/>
        <v>39201.291384586533</v>
      </c>
      <c r="AG72" s="125">
        <f t="shared" si="103"/>
        <v>41161.355953815859</v>
      </c>
      <c r="AH72" s="125">
        <f t="shared" si="103"/>
        <v>43219.423751506656</v>
      </c>
      <c r="AI72" s="125">
        <f t="shared" si="103"/>
        <v>45380.394939081991</v>
      </c>
      <c r="AJ72" s="125">
        <f t="shared" si="103"/>
        <v>47649.414686036092</v>
      </c>
      <c r="AK72" s="125">
        <f t="shared" si="103"/>
        <v>50031.885420337901</v>
      </c>
      <c r="AL72" s="125">
        <f t="shared" si="103"/>
        <v>52533.479691354798</v>
      </c>
      <c r="AM72" s="125">
        <f t="shared" si="103"/>
        <v>55160.153675922542</v>
      </c>
      <c r="AN72" s="89"/>
      <c r="AO72" s="83">
        <f t="shared" ref="AO72" si="104">SUM(D72:O72)</f>
        <v>159171.26520442584</v>
      </c>
      <c r="AP72" s="83">
        <f t="shared" ref="AP72" si="105">SUM(P72:AA72)</f>
        <v>285848.72353831434</v>
      </c>
      <c r="AQ72" s="83">
        <f t="shared" ref="AQ72" si="106">SUM(AB72:AM72)</f>
        <v>513343.23845163255</v>
      </c>
    </row>
    <row r="73" spans="1:43" s="64" customFormat="1" ht="13.2" hidden="1" outlineLevel="1">
      <c r="A73" s="205" t="s">
        <v>374</v>
      </c>
      <c r="B73" s="126" t="s">
        <v>168</v>
      </c>
      <c r="C73" s="82"/>
      <c r="D73" s="207">
        <v>0.05</v>
      </c>
      <c r="E73" s="207">
        <v>0.05</v>
      </c>
      <c r="F73" s="207">
        <v>0.05</v>
      </c>
      <c r="G73" s="207">
        <v>0.05</v>
      </c>
      <c r="H73" s="207">
        <v>0.05</v>
      </c>
      <c r="I73" s="207">
        <v>0.05</v>
      </c>
      <c r="J73" s="207">
        <v>0.05</v>
      </c>
      <c r="K73" s="207">
        <v>0.05</v>
      </c>
      <c r="L73" s="207">
        <v>0.05</v>
      </c>
      <c r="M73" s="207">
        <v>0.05</v>
      </c>
      <c r="N73" s="207">
        <v>0.05</v>
      </c>
      <c r="O73" s="207">
        <v>0.05</v>
      </c>
      <c r="P73" s="207">
        <v>0.05</v>
      </c>
      <c r="Q73" s="207">
        <v>0.05</v>
      </c>
      <c r="R73" s="207">
        <v>0.05</v>
      </c>
      <c r="S73" s="207">
        <v>0.05</v>
      </c>
      <c r="T73" s="207">
        <v>0.05</v>
      </c>
      <c r="U73" s="207">
        <v>0.05</v>
      </c>
      <c r="V73" s="207">
        <v>0.05</v>
      </c>
      <c r="W73" s="207">
        <v>0.05</v>
      </c>
      <c r="X73" s="207">
        <v>0.05</v>
      </c>
      <c r="Y73" s="207">
        <v>0.05</v>
      </c>
      <c r="Z73" s="207">
        <v>0.05</v>
      </c>
      <c r="AA73" s="207">
        <v>0.05</v>
      </c>
      <c r="AB73" s="207">
        <v>0.05</v>
      </c>
      <c r="AC73" s="207">
        <v>0.05</v>
      </c>
      <c r="AD73" s="207">
        <v>0.05</v>
      </c>
      <c r="AE73" s="207">
        <v>0.05</v>
      </c>
      <c r="AF73" s="207">
        <v>0.05</v>
      </c>
      <c r="AG73" s="207">
        <v>0.05</v>
      </c>
      <c r="AH73" s="207">
        <v>0.05</v>
      </c>
      <c r="AI73" s="207">
        <v>0.05</v>
      </c>
      <c r="AJ73" s="207">
        <v>0.05</v>
      </c>
      <c r="AK73" s="207">
        <v>0.05</v>
      </c>
      <c r="AL73" s="207">
        <v>0.05</v>
      </c>
      <c r="AM73" s="207">
        <v>0.05</v>
      </c>
      <c r="AN73" s="123"/>
      <c r="AO73" s="83">
        <f>AVERAGE(D73:O73)</f>
        <v>4.9999999999999996E-2</v>
      </c>
      <c r="AP73" s="83">
        <f>AVERAGE(P73:AA73)</f>
        <v>4.9999999999999996E-2</v>
      </c>
      <c r="AQ73" s="83">
        <f>AVERAGE(AB73:AM73)</f>
        <v>4.9999999999999996E-2</v>
      </c>
    </row>
    <row r="74" spans="1:43" s="64" customFormat="1" ht="13.2" hidden="1" outlineLevel="1">
      <c r="A74" s="205" t="s">
        <v>271</v>
      </c>
      <c r="B74" s="126" t="s">
        <v>161</v>
      </c>
      <c r="C74" s="89"/>
      <c r="D74" s="89">
        <f>D72*D73</f>
        <v>500</v>
      </c>
      <c r="E74" s="89">
        <f t="shared" ref="E74" si="107">E72*E73</f>
        <v>525</v>
      </c>
      <c r="F74" s="89">
        <f t="shared" ref="F74" si="108">F72*F73</f>
        <v>551.25</v>
      </c>
      <c r="G74" s="89">
        <f t="shared" ref="G74" si="109">G72*G73</f>
        <v>578.8125</v>
      </c>
      <c r="H74" s="89">
        <f t="shared" ref="H74" si="110">H72*H73</f>
        <v>607.75312500000007</v>
      </c>
      <c r="I74" s="89">
        <f t="shared" ref="I74" si="111">I72*I73</f>
        <v>638.14078125000015</v>
      </c>
      <c r="J74" s="89">
        <f t="shared" ref="J74" si="112">J72*J73</f>
        <v>670.04782031250011</v>
      </c>
      <c r="K74" s="89">
        <f t="shared" ref="K74" si="113">K72*K73</f>
        <v>703.5502113281251</v>
      </c>
      <c r="L74" s="89">
        <f t="shared" ref="L74" si="114">L72*L73</f>
        <v>738.72772189453144</v>
      </c>
      <c r="M74" s="89">
        <f t="shared" ref="M74" si="115">M72*M73</f>
        <v>775.66410798925801</v>
      </c>
      <c r="N74" s="89">
        <f t="shared" ref="N74" si="116">N72*N73</f>
        <v>814.44731338872089</v>
      </c>
      <c r="O74" s="89">
        <f t="shared" ref="O74" si="117">O72*O73</f>
        <v>855.16967905815693</v>
      </c>
      <c r="P74" s="89">
        <f t="shared" ref="P74" si="118">P72*P73</f>
        <v>897.92816301106495</v>
      </c>
      <c r="Q74" s="89">
        <f t="shared" ref="Q74" si="119">Q72*Q73</f>
        <v>942.82457116161822</v>
      </c>
      <c r="R74" s="89">
        <f t="shared" ref="R74" si="120">R72*R73</f>
        <v>989.96579971969913</v>
      </c>
      <c r="S74" s="89">
        <f t="shared" ref="S74" si="121">S72*S73</f>
        <v>1039.464089705684</v>
      </c>
      <c r="T74" s="89">
        <f t="shared" ref="T74" si="122">T72*T73</f>
        <v>1091.4372941909685</v>
      </c>
      <c r="U74" s="89">
        <f t="shared" ref="U74" si="123">U72*U73</f>
        <v>1146.0091589005167</v>
      </c>
      <c r="V74" s="89">
        <f t="shared" ref="V74" si="124">V72*V73</f>
        <v>1203.3096168455427</v>
      </c>
      <c r="W74" s="89">
        <f t="shared" ref="W74" si="125">W72*W73</f>
        <v>1263.4750976878199</v>
      </c>
      <c r="X74" s="89">
        <f t="shared" ref="X74" si="126">X72*X73</f>
        <v>1326.6488525722109</v>
      </c>
      <c r="Y74" s="89">
        <f t="shared" ref="Y74" si="127">Y72*Y73</f>
        <v>1392.9812952008215</v>
      </c>
      <c r="Z74" s="89">
        <f t="shared" ref="Z74" si="128">Z72*Z73</f>
        <v>1462.6303599608627</v>
      </c>
      <c r="AA74" s="89">
        <f t="shared" ref="AA74" si="129">AA72*AA73</f>
        <v>1535.7618779589059</v>
      </c>
      <c r="AB74" s="89">
        <f t="shared" ref="AB74" si="130">AB72*AB73</f>
        <v>1612.5499718568512</v>
      </c>
      <c r="AC74" s="89">
        <f t="shared" ref="AC74" si="131">AC72*AC73</f>
        <v>1693.1774704496938</v>
      </c>
      <c r="AD74" s="89">
        <f t="shared" ref="AD74" si="132">AD72*AD73</f>
        <v>1777.8363439721784</v>
      </c>
      <c r="AE74" s="89">
        <f t="shared" ref="AE74" si="133">AE72*AE73</f>
        <v>1866.7281611707874</v>
      </c>
      <c r="AF74" s="89">
        <f t="shared" ref="AF74" si="134">AF72*AF73</f>
        <v>1960.0645692293267</v>
      </c>
      <c r="AG74" s="89">
        <f t="shared" ref="AG74" si="135">AG72*AG73</f>
        <v>2058.0677976907932</v>
      </c>
      <c r="AH74" s="89">
        <f t="shared" ref="AH74" si="136">AH72*AH73</f>
        <v>2160.9711875753328</v>
      </c>
      <c r="AI74" s="89">
        <f t="shared" ref="AI74" si="137">AI72*AI73</f>
        <v>2269.0197469540994</v>
      </c>
      <c r="AJ74" s="89">
        <f t="shared" ref="AJ74" si="138">AJ72*AJ73</f>
        <v>2382.4707343018049</v>
      </c>
      <c r="AK74" s="89">
        <f t="shared" ref="AK74" si="139">AK72*AK73</f>
        <v>2501.5942710168952</v>
      </c>
      <c r="AL74" s="89">
        <f t="shared" ref="AL74" si="140">AL72*AL73</f>
        <v>2626.6739845677403</v>
      </c>
      <c r="AM74" s="89">
        <f t="shared" ref="AM74" si="141">AM72*AM73</f>
        <v>2758.0076837961274</v>
      </c>
      <c r="AN74" s="89"/>
      <c r="AO74" s="83">
        <f t="shared" ref="AO74:AO76" si="142">SUM(D74:O74)</f>
        <v>7958.5632602212936</v>
      </c>
      <c r="AP74" s="83">
        <f t="shared" ref="AP74:AP76" si="143">SUM(P74:AA74)</f>
        <v>14292.436176915715</v>
      </c>
      <c r="AQ74" s="83">
        <f t="shared" ref="AQ74:AQ76" si="144">SUM(AB74:AM74)</f>
        <v>25667.161922581632</v>
      </c>
    </row>
    <row r="75" spans="1:43" s="64" customFormat="1" ht="13.2" hidden="1" outlineLevel="1">
      <c r="A75" s="205" t="s">
        <v>365</v>
      </c>
      <c r="B75" s="126" t="s">
        <v>161</v>
      </c>
      <c r="C75" s="89"/>
      <c r="D75" s="89">
        <f>-'OPEX+CAPEX'!I448</f>
        <v>-32.5</v>
      </c>
      <c r="E75" s="89">
        <f>-'OPEX+CAPEX'!J448</f>
        <v>-32.5</v>
      </c>
      <c r="F75" s="89">
        <f>-'OPEX+CAPEX'!K448</f>
        <v>-32.5</v>
      </c>
      <c r="G75" s="89">
        <f>-'OPEX+CAPEX'!L448</f>
        <v>-32.5</v>
      </c>
      <c r="H75" s="89">
        <f>-'OPEX+CAPEX'!M448</f>
        <v>-32.5</v>
      </c>
      <c r="I75" s="89">
        <f>-'OPEX+CAPEX'!N448</f>
        <v>-32.5</v>
      </c>
      <c r="J75" s="89">
        <f>-'OPEX+CAPEX'!O448</f>
        <v>-32.5</v>
      </c>
      <c r="K75" s="89">
        <f>-'OPEX+CAPEX'!P448</f>
        <v>-32.5</v>
      </c>
      <c r="L75" s="89">
        <f>-'OPEX+CAPEX'!Q448</f>
        <v>-32.5</v>
      </c>
      <c r="M75" s="89">
        <f>-'OPEX+CAPEX'!R448</f>
        <v>-32.5</v>
      </c>
      <c r="N75" s="89">
        <f>-'OPEX+CAPEX'!S448</f>
        <v>-32.5</v>
      </c>
      <c r="O75" s="89">
        <f>-'OPEX+CAPEX'!T448</f>
        <v>-32.5</v>
      </c>
      <c r="P75" s="89">
        <f>-'OPEX+CAPEX'!U448</f>
        <v>-32.5</v>
      </c>
      <c r="Q75" s="89">
        <f>-'OPEX+CAPEX'!V448</f>
        <v>-32.5</v>
      </c>
      <c r="R75" s="89">
        <f>-'OPEX+CAPEX'!W448</f>
        <v>-32.5</v>
      </c>
      <c r="S75" s="89">
        <f>-'OPEX+CAPEX'!X448</f>
        <v>-32.5</v>
      </c>
      <c r="T75" s="89">
        <f>-'OPEX+CAPEX'!Y448</f>
        <v>-32.5</v>
      </c>
      <c r="U75" s="89">
        <f>-'OPEX+CAPEX'!Z448</f>
        <v>-32.5</v>
      </c>
      <c r="V75" s="89">
        <f>-'OPEX+CAPEX'!AA448</f>
        <v>-32.5</v>
      </c>
      <c r="W75" s="89">
        <f>-'OPEX+CAPEX'!AB448</f>
        <v>-32.5</v>
      </c>
      <c r="X75" s="89">
        <f>-'OPEX+CAPEX'!AC448</f>
        <v>-32.5</v>
      </c>
      <c r="Y75" s="89">
        <f>-'OPEX+CAPEX'!AD448</f>
        <v>-32.5</v>
      </c>
      <c r="Z75" s="89">
        <f>-'OPEX+CAPEX'!AE448</f>
        <v>-32.5</v>
      </c>
      <c r="AA75" s="89">
        <f>-'OPEX+CAPEX'!AF448</f>
        <v>-32.5</v>
      </c>
      <c r="AB75" s="89">
        <f>-'OPEX+CAPEX'!AG448</f>
        <v>-32.5</v>
      </c>
      <c r="AC75" s="89">
        <f>-'OPEX+CAPEX'!AH448</f>
        <v>-32.5</v>
      </c>
      <c r="AD75" s="89">
        <f>-'OPEX+CAPEX'!AI448</f>
        <v>-32.5</v>
      </c>
      <c r="AE75" s="89">
        <f>-'OPEX+CAPEX'!AJ448</f>
        <v>-32.5</v>
      </c>
      <c r="AF75" s="89">
        <f>-'OPEX+CAPEX'!AK448</f>
        <v>-32.5</v>
      </c>
      <c r="AG75" s="89">
        <f>-'OPEX+CAPEX'!AL448</f>
        <v>-32.5</v>
      </c>
      <c r="AH75" s="89">
        <f>-'OPEX+CAPEX'!AM448</f>
        <v>-32.5</v>
      </c>
      <c r="AI75" s="89">
        <f>-'OPEX+CAPEX'!AN448</f>
        <v>-32.5</v>
      </c>
      <c r="AJ75" s="89">
        <f>-'OPEX+CAPEX'!AO448</f>
        <v>-32.5</v>
      </c>
      <c r="AK75" s="89">
        <f>-'OPEX+CAPEX'!AP448</f>
        <v>-32.5</v>
      </c>
      <c r="AL75" s="89">
        <f>-'OPEX+CAPEX'!AQ448</f>
        <v>-32.5</v>
      </c>
      <c r="AM75" s="89">
        <f>-'OPEX+CAPEX'!AR448</f>
        <v>-32.5</v>
      </c>
      <c r="AN75" s="89"/>
      <c r="AO75" s="83">
        <f t="shared" si="142"/>
        <v>-390</v>
      </c>
      <c r="AP75" s="83">
        <f t="shared" si="143"/>
        <v>-390</v>
      </c>
      <c r="AQ75" s="83">
        <f t="shared" si="144"/>
        <v>-390</v>
      </c>
    </row>
    <row r="76" spans="1:43" s="64" customFormat="1" ht="13.2" hidden="1" outlineLevel="1">
      <c r="A76" s="205" t="s">
        <v>178</v>
      </c>
      <c r="B76" s="126" t="s">
        <v>161</v>
      </c>
      <c r="C76" s="89"/>
      <c r="D76" s="89">
        <f t="shared" ref="D76:AM76" si="145">D74+D75</f>
        <v>467.5</v>
      </c>
      <c r="E76" s="89">
        <f t="shared" si="145"/>
        <v>492.5</v>
      </c>
      <c r="F76" s="89">
        <f t="shared" si="145"/>
        <v>518.75</v>
      </c>
      <c r="G76" s="89">
        <f t="shared" si="145"/>
        <v>546.3125</v>
      </c>
      <c r="H76" s="89">
        <f t="shared" si="145"/>
        <v>575.25312500000007</v>
      </c>
      <c r="I76" s="89">
        <f t="shared" si="145"/>
        <v>605.64078125000015</v>
      </c>
      <c r="J76" s="89">
        <f t="shared" si="145"/>
        <v>637.54782031250011</v>
      </c>
      <c r="K76" s="89">
        <f t="shared" si="145"/>
        <v>671.0502113281251</v>
      </c>
      <c r="L76" s="89">
        <f t="shared" si="145"/>
        <v>706.22772189453144</v>
      </c>
      <c r="M76" s="89">
        <f t="shared" si="145"/>
        <v>743.16410798925801</v>
      </c>
      <c r="N76" s="89">
        <f t="shared" si="145"/>
        <v>781.94731338872089</v>
      </c>
      <c r="O76" s="89">
        <f t="shared" si="145"/>
        <v>822.66967905815693</v>
      </c>
      <c r="P76" s="89">
        <f t="shared" si="145"/>
        <v>865.42816301106495</v>
      </c>
      <c r="Q76" s="89">
        <f t="shared" si="145"/>
        <v>910.32457116161822</v>
      </c>
      <c r="R76" s="89">
        <f t="shared" si="145"/>
        <v>957.46579971969913</v>
      </c>
      <c r="S76" s="89">
        <f t="shared" si="145"/>
        <v>1006.964089705684</v>
      </c>
      <c r="T76" s="89">
        <f t="shared" si="145"/>
        <v>1058.9372941909685</v>
      </c>
      <c r="U76" s="89">
        <f t="shared" si="145"/>
        <v>1113.5091589005167</v>
      </c>
      <c r="V76" s="89">
        <f t="shared" si="145"/>
        <v>1170.8096168455427</v>
      </c>
      <c r="W76" s="89">
        <f t="shared" si="145"/>
        <v>1230.9750976878199</v>
      </c>
      <c r="X76" s="89">
        <f t="shared" si="145"/>
        <v>1294.1488525722109</v>
      </c>
      <c r="Y76" s="89">
        <f t="shared" si="145"/>
        <v>1360.4812952008215</v>
      </c>
      <c r="Z76" s="89">
        <f t="shared" si="145"/>
        <v>1430.1303599608627</v>
      </c>
      <c r="AA76" s="89">
        <f t="shared" si="145"/>
        <v>1503.2618779589059</v>
      </c>
      <c r="AB76" s="89">
        <f t="shared" si="145"/>
        <v>1580.0499718568512</v>
      </c>
      <c r="AC76" s="89">
        <f t="shared" si="145"/>
        <v>1660.6774704496938</v>
      </c>
      <c r="AD76" s="89">
        <f t="shared" si="145"/>
        <v>1745.3363439721784</v>
      </c>
      <c r="AE76" s="89">
        <f t="shared" si="145"/>
        <v>1834.2281611707874</v>
      </c>
      <c r="AF76" s="89">
        <f t="shared" si="145"/>
        <v>1927.5645692293267</v>
      </c>
      <c r="AG76" s="89">
        <f t="shared" si="145"/>
        <v>2025.5677976907932</v>
      </c>
      <c r="AH76" s="89">
        <f t="shared" si="145"/>
        <v>2128.4711875753328</v>
      </c>
      <c r="AI76" s="89">
        <f t="shared" si="145"/>
        <v>2236.5197469540994</v>
      </c>
      <c r="AJ76" s="89">
        <f t="shared" si="145"/>
        <v>2349.9707343018049</v>
      </c>
      <c r="AK76" s="89">
        <f t="shared" si="145"/>
        <v>2469.0942710168952</v>
      </c>
      <c r="AL76" s="89">
        <f t="shared" si="145"/>
        <v>2594.1739845677403</v>
      </c>
      <c r="AM76" s="89">
        <f t="shared" si="145"/>
        <v>2725.5076837961274</v>
      </c>
      <c r="AN76" s="89"/>
      <c r="AO76" s="83">
        <f t="shared" si="142"/>
        <v>7568.5632602212936</v>
      </c>
      <c r="AP76" s="83">
        <f t="shared" si="143"/>
        <v>13902.436176915715</v>
      </c>
      <c r="AQ76" s="83">
        <f t="shared" si="144"/>
        <v>25277.161922581632</v>
      </c>
    </row>
    <row r="77" spans="1:43" collapsed="1"/>
    <row r="78" spans="1:43">
      <c r="A78" s="87" t="s">
        <v>561</v>
      </c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60"/>
      <c r="AO78" s="87"/>
      <c r="AP78" s="87"/>
      <c r="AQ78" s="87"/>
    </row>
    <row r="79" spans="1:43" hidden="1" outlineLevel="1">
      <c r="A79" s="250" t="s">
        <v>512</v>
      </c>
    </row>
    <row r="80" spans="1:43" s="64" customFormat="1" ht="13.2" hidden="1" outlineLevel="1">
      <c r="A80" s="205" t="s">
        <v>514</v>
      </c>
      <c r="B80" s="126" t="s">
        <v>158</v>
      </c>
      <c r="C80" s="89"/>
      <c r="D80" s="125">
        <v>57000</v>
      </c>
      <c r="E80" s="125">
        <f>D80*(1-1%)</f>
        <v>56430</v>
      </c>
      <c r="F80" s="125">
        <f t="shared" ref="F80:AM80" si="146">E80*(1-1%)</f>
        <v>55865.7</v>
      </c>
      <c r="G80" s="125">
        <f t="shared" si="146"/>
        <v>55307.042999999998</v>
      </c>
      <c r="H80" s="125">
        <f t="shared" si="146"/>
        <v>54753.972569999998</v>
      </c>
      <c r="I80" s="125">
        <f t="shared" si="146"/>
        <v>54206.432844299998</v>
      </c>
      <c r="J80" s="125">
        <f t="shared" si="146"/>
        <v>53664.368515857001</v>
      </c>
      <c r="K80" s="125">
        <f t="shared" si="146"/>
        <v>53127.724830698433</v>
      </c>
      <c r="L80" s="125">
        <f t="shared" si="146"/>
        <v>52596.447582391447</v>
      </c>
      <c r="M80" s="125">
        <f t="shared" si="146"/>
        <v>52070.483106567532</v>
      </c>
      <c r="N80" s="125">
        <f t="shared" si="146"/>
        <v>51549.778275501856</v>
      </c>
      <c r="O80" s="125">
        <f t="shared" si="146"/>
        <v>51034.280492746839</v>
      </c>
      <c r="P80" s="125">
        <f t="shared" si="146"/>
        <v>50523.937687819373</v>
      </c>
      <c r="Q80" s="125">
        <f t="shared" si="146"/>
        <v>50018.698310941181</v>
      </c>
      <c r="R80" s="125">
        <f t="shared" si="146"/>
        <v>49518.511327831766</v>
      </c>
      <c r="S80" s="125">
        <f t="shared" si="146"/>
        <v>49023.326214553446</v>
      </c>
      <c r="T80" s="125">
        <f t="shared" si="146"/>
        <v>48533.092952407911</v>
      </c>
      <c r="U80" s="125">
        <f t="shared" si="146"/>
        <v>48047.762022883835</v>
      </c>
      <c r="V80" s="125">
        <f t="shared" si="146"/>
        <v>47567.284402654994</v>
      </c>
      <c r="W80" s="125">
        <f t="shared" si="146"/>
        <v>47091.611558628443</v>
      </c>
      <c r="X80" s="125">
        <f t="shared" si="146"/>
        <v>46620.695443042161</v>
      </c>
      <c r="Y80" s="125">
        <f t="shared" si="146"/>
        <v>46154.488488611736</v>
      </c>
      <c r="Z80" s="125">
        <f t="shared" si="146"/>
        <v>45692.943603725616</v>
      </c>
      <c r="AA80" s="125">
        <f t="shared" si="146"/>
        <v>45236.014167688358</v>
      </c>
      <c r="AB80" s="125">
        <f t="shared" si="146"/>
        <v>44783.654026011471</v>
      </c>
      <c r="AC80" s="125">
        <f t="shared" si="146"/>
        <v>44335.817485751359</v>
      </c>
      <c r="AD80" s="125">
        <f t="shared" si="146"/>
        <v>43892.459310893842</v>
      </c>
      <c r="AE80" s="125">
        <f t="shared" si="146"/>
        <v>43453.534717784903</v>
      </c>
      <c r="AF80" s="125">
        <f t="shared" si="146"/>
        <v>43018.999370607053</v>
      </c>
      <c r="AG80" s="125">
        <f t="shared" si="146"/>
        <v>42588.809376900979</v>
      </c>
      <c r="AH80" s="125">
        <f t="shared" si="146"/>
        <v>42162.921283131967</v>
      </c>
      <c r="AI80" s="125">
        <f t="shared" si="146"/>
        <v>41741.292070300646</v>
      </c>
      <c r="AJ80" s="125">
        <f t="shared" si="146"/>
        <v>41323.87914959764</v>
      </c>
      <c r="AK80" s="125">
        <f t="shared" si="146"/>
        <v>40910.640358101664</v>
      </c>
      <c r="AL80" s="125">
        <f t="shared" si="146"/>
        <v>40501.533954520644</v>
      </c>
      <c r="AM80" s="125">
        <f t="shared" si="146"/>
        <v>40096.518614975437</v>
      </c>
      <c r="AN80" s="89"/>
      <c r="AO80" s="83">
        <f t="shared" ref="AO80" si="147">SUM(D80:O80)</f>
        <v>647606.23121806316</v>
      </c>
      <c r="AP80" s="83">
        <f t="shared" ref="AP80" si="148">SUM(P80:AA80)</f>
        <v>574028.36618078884</v>
      </c>
      <c r="AQ80" s="83">
        <f t="shared" ref="AQ80" si="149">SUM(AB80:AM80)</f>
        <v>508810.05971857766</v>
      </c>
    </row>
    <row r="81" spans="1:43" s="64" customFormat="1" ht="13.2" hidden="1" outlineLevel="1">
      <c r="A81" s="205" t="s">
        <v>275</v>
      </c>
      <c r="B81" s="126" t="s">
        <v>161</v>
      </c>
      <c r="C81" s="89"/>
      <c r="D81" s="125">
        <v>21.05263157894737</v>
      </c>
      <c r="E81" s="125">
        <v>21.05263157894737</v>
      </c>
      <c r="F81" s="125">
        <v>21.05263157894737</v>
      </c>
      <c r="G81" s="125">
        <v>21.05263157894737</v>
      </c>
      <c r="H81" s="125">
        <v>21.05263157894737</v>
      </c>
      <c r="I81" s="125">
        <v>21.05263157894737</v>
      </c>
      <c r="J81" s="125">
        <v>21.05263157894737</v>
      </c>
      <c r="K81" s="125">
        <v>21.05263157894737</v>
      </c>
      <c r="L81" s="125">
        <v>21.05263157894737</v>
      </c>
      <c r="M81" s="125">
        <v>21.05263157894737</v>
      </c>
      <c r="N81" s="125">
        <v>21.05263157894737</v>
      </c>
      <c r="O81" s="125">
        <v>21.05263157894737</v>
      </c>
      <c r="P81" s="125">
        <v>21.05263157894737</v>
      </c>
      <c r="Q81" s="125">
        <v>21.05263157894737</v>
      </c>
      <c r="R81" s="125">
        <v>21.05263157894737</v>
      </c>
      <c r="S81" s="125">
        <v>21.05263157894737</v>
      </c>
      <c r="T81" s="125">
        <v>21.05263157894737</v>
      </c>
      <c r="U81" s="125">
        <v>21.05263157894737</v>
      </c>
      <c r="V81" s="125">
        <v>21.05263157894737</v>
      </c>
      <c r="W81" s="125">
        <v>21.05263157894737</v>
      </c>
      <c r="X81" s="125">
        <v>21.05263157894737</v>
      </c>
      <c r="Y81" s="125">
        <v>21.05263157894737</v>
      </c>
      <c r="Z81" s="125">
        <v>21.05263157894737</v>
      </c>
      <c r="AA81" s="125">
        <v>21.05263157894737</v>
      </c>
      <c r="AB81" s="125">
        <v>21.05263157894737</v>
      </c>
      <c r="AC81" s="125">
        <v>21.05263157894737</v>
      </c>
      <c r="AD81" s="125">
        <v>21.05263157894737</v>
      </c>
      <c r="AE81" s="125">
        <v>21.05263157894737</v>
      </c>
      <c r="AF81" s="125">
        <v>21.05263157894737</v>
      </c>
      <c r="AG81" s="125">
        <v>21.05263157894737</v>
      </c>
      <c r="AH81" s="125">
        <v>21.05263157894737</v>
      </c>
      <c r="AI81" s="125">
        <v>21.05263157894737</v>
      </c>
      <c r="AJ81" s="125">
        <v>21.05263157894737</v>
      </c>
      <c r="AK81" s="125">
        <v>21.05263157894737</v>
      </c>
      <c r="AL81" s="125">
        <v>21.05263157894737</v>
      </c>
      <c r="AM81" s="125">
        <v>21.05263157894737</v>
      </c>
      <c r="AN81" s="89"/>
      <c r="AO81" s="83">
        <f t="shared" ref="AO81" si="150">SUM(D81:O81)</f>
        <v>252.63157894736844</v>
      </c>
      <c r="AP81" s="83">
        <f t="shared" ref="AP81" si="151">SUM(P81:AA81)</f>
        <v>252.63157894736844</v>
      </c>
      <c r="AQ81" s="83">
        <f t="shared" ref="AQ81" si="152">SUM(AB81:AM81)</f>
        <v>252.63157894736844</v>
      </c>
    </row>
    <row r="82" spans="1:43" s="64" customFormat="1" ht="13.2" hidden="1" outlineLevel="1">
      <c r="A82" s="205" t="s">
        <v>515</v>
      </c>
      <c r="B82" s="126" t="s">
        <v>161</v>
      </c>
      <c r="C82" s="89"/>
      <c r="D82" s="89">
        <f>D80*D81</f>
        <v>1200000</v>
      </c>
      <c r="E82" s="89">
        <f t="shared" ref="E82:AM82" si="153">E80*E81</f>
        <v>1188000</v>
      </c>
      <c r="F82" s="89">
        <f t="shared" si="153"/>
        <v>1176120</v>
      </c>
      <c r="G82" s="89">
        <f t="shared" si="153"/>
        <v>1164358.8</v>
      </c>
      <c r="H82" s="89">
        <f t="shared" si="153"/>
        <v>1152715.2120000001</v>
      </c>
      <c r="I82" s="89">
        <f t="shared" si="153"/>
        <v>1141188.0598800001</v>
      </c>
      <c r="J82" s="89">
        <f t="shared" si="153"/>
        <v>1129776.1792812</v>
      </c>
      <c r="K82" s="89">
        <f t="shared" si="153"/>
        <v>1118478.4174883883</v>
      </c>
      <c r="L82" s="89">
        <f t="shared" si="153"/>
        <v>1107293.6333135043</v>
      </c>
      <c r="M82" s="89">
        <f t="shared" si="153"/>
        <v>1096220.6969803693</v>
      </c>
      <c r="N82" s="89">
        <f t="shared" si="153"/>
        <v>1085258.4900105654</v>
      </c>
      <c r="O82" s="89">
        <f t="shared" si="153"/>
        <v>1074405.9051104598</v>
      </c>
      <c r="P82" s="89">
        <f t="shared" si="153"/>
        <v>1063661.8460593552</v>
      </c>
      <c r="Q82" s="89">
        <f t="shared" si="153"/>
        <v>1053025.2275987617</v>
      </c>
      <c r="R82" s="89">
        <f t="shared" si="153"/>
        <v>1042494.9753227741</v>
      </c>
      <c r="S82" s="89">
        <f t="shared" si="153"/>
        <v>1032070.0255695463</v>
      </c>
      <c r="T82" s="89">
        <f t="shared" si="153"/>
        <v>1021749.3253138509</v>
      </c>
      <c r="U82" s="89">
        <f t="shared" si="153"/>
        <v>1011531.8320607124</v>
      </c>
      <c r="V82" s="89">
        <f t="shared" si="153"/>
        <v>1001416.5137401052</v>
      </c>
      <c r="W82" s="89">
        <f t="shared" si="153"/>
        <v>991402.34860270412</v>
      </c>
      <c r="X82" s="89">
        <f t="shared" si="153"/>
        <v>981488.32511667709</v>
      </c>
      <c r="Y82" s="89">
        <f t="shared" si="153"/>
        <v>971673.44186551031</v>
      </c>
      <c r="Z82" s="89">
        <f t="shared" si="153"/>
        <v>961956.70744685514</v>
      </c>
      <c r="AA82" s="89">
        <f t="shared" si="153"/>
        <v>952337.14037238655</v>
      </c>
      <c r="AB82" s="89">
        <f t="shared" si="153"/>
        <v>942813.7689686626</v>
      </c>
      <c r="AC82" s="89">
        <f t="shared" si="153"/>
        <v>933385.63127897598</v>
      </c>
      <c r="AD82" s="89">
        <f t="shared" si="153"/>
        <v>924051.77496618626</v>
      </c>
      <c r="AE82" s="89">
        <f t="shared" si="153"/>
        <v>914811.25721652433</v>
      </c>
      <c r="AF82" s="89">
        <f t="shared" si="153"/>
        <v>905663.14464435913</v>
      </c>
      <c r="AG82" s="89">
        <f t="shared" si="153"/>
        <v>896606.5131979154</v>
      </c>
      <c r="AH82" s="89">
        <f t="shared" si="153"/>
        <v>887640.44806593622</v>
      </c>
      <c r="AI82" s="89">
        <f t="shared" si="153"/>
        <v>878764.04358527681</v>
      </c>
      <c r="AJ82" s="89">
        <f t="shared" si="153"/>
        <v>869976.40314942412</v>
      </c>
      <c r="AK82" s="89">
        <f t="shared" si="153"/>
        <v>861276.63911792985</v>
      </c>
      <c r="AL82" s="89">
        <f t="shared" si="153"/>
        <v>852663.87272675044</v>
      </c>
      <c r="AM82" s="89">
        <f t="shared" si="153"/>
        <v>844137.23399948294</v>
      </c>
      <c r="AN82" s="89"/>
      <c r="AO82" s="83">
        <f t="shared" ref="AO82" si="154">SUM(D82:O82)</f>
        <v>13633815.394064488</v>
      </c>
      <c r="AP82" s="83">
        <f t="shared" ref="AP82" si="155">SUM(P82:AA82)</f>
        <v>12084807.709069239</v>
      </c>
      <c r="AQ82" s="83">
        <f t="shared" ref="AQ82" si="156">SUM(AB82:AM82)</f>
        <v>10711790.730917424</v>
      </c>
    </row>
    <row r="83" spans="1:43" s="64" customFormat="1" ht="13.2" hidden="1" outlineLevel="1">
      <c r="A83" s="205" t="s">
        <v>516</v>
      </c>
      <c r="B83" s="126" t="s">
        <v>168</v>
      </c>
      <c r="C83" s="82"/>
      <c r="D83" s="208">
        <v>5.0000000000000001E-3</v>
      </c>
      <c r="E83" s="208">
        <v>5.0000000000000001E-3</v>
      </c>
      <c r="F83" s="208">
        <v>5.0000000000000001E-3</v>
      </c>
      <c r="G83" s="208">
        <v>5.0000000000000001E-3</v>
      </c>
      <c r="H83" s="208">
        <v>5.0000000000000001E-3</v>
      </c>
      <c r="I83" s="208">
        <v>5.0000000000000001E-3</v>
      </c>
      <c r="J83" s="208">
        <v>5.0000000000000001E-3</v>
      </c>
      <c r="K83" s="208">
        <v>5.0000000000000001E-3</v>
      </c>
      <c r="L83" s="208">
        <v>5.0000000000000001E-3</v>
      </c>
      <c r="M83" s="208">
        <v>5.0000000000000001E-3</v>
      </c>
      <c r="N83" s="208">
        <v>5.0000000000000001E-3</v>
      </c>
      <c r="O83" s="208">
        <v>5.0000000000000001E-3</v>
      </c>
      <c r="P83" s="208">
        <v>5.0000000000000001E-3</v>
      </c>
      <c r="Q83" s="208">
        <v>5.0000000000000001E-3</v>
      </c>
      <c r="R83" s="208">
        <v>5.0000000000000001E-3</v>
      </c>
      <c r="S83" s="208">
        <v>5.0000000000000001E-3</v>
      </c>
      <c r="T83" s="208">
        <v>5.0000000000000001E-3</v>
      </c>
      <c r="U83" s="208">
        <v>5.0000000000000001E-3</v>
      </c>
      <c r="V83" s="208">
        <v>5.0000000000000001E-3</v>
      </c>
      <c r="W83" s="208">
        <v>5.0000000000000001E-3</v>
      </c>
      <c r="X83" s="208">
        <v>5.0000000000000001E-3</v>
      </c>
      <c r="Y83" s="208">
        <v>5.0000000000000001E-3</v>
      </c>
      <c r="Z83" s="208">
        <v>5.0000000000000001E-3</v>
      </c>
      <c r="AA83" s="208">
        <v>5.0000000000000001E-3</v>
      </c>
      <c r="AB83" s="208">
        <v>5.0000000000000001E-3</v>
      </c>
      <c r="AC83" s="208">
        <v>5.0000000000000001E-3</v>
      </c>
      <c r="AD83" s="208">
        <v>5.0000000000000001E-3</v>
      </c>
      <c r="AE83" s="208">
        <v>5.0000000000000001E-3</v>
      </c>
      <c r="AF83" s="208">
        <v>5.0000000000000001E-3</v>
      </c>
      <c r="AG83" s="208">
        <v>5.0000000000000001E-3</v>
      </c>
      <c r="AH83" s="208">
        <v>5.0000000000000001E-3</v>
      </c>
      <c r="AI83" s="208">
        <v>5.0000000000000001E-3</v>
      </c>
      <c r="AJ83" s="208">
        <v>5.0000000000000001E-3</v>
      </c>
      <c r="AK83" s="208">
        <v>5.0000000000000001E-3</v>
      </c>
      <c r="AL83" s="208">
        <v>5.0000000000000001E-3</v>
      </c>
      <c r="AM83" s="208">
        <v>5.0000000000000001E-3</v>
      </c>
      <c r="AN83" s="123"/>
      <c r="AO83" s="83">
        <f>AVERAGE(D83:O83)</f>
        <v>4.9999999999999992E-3</v>
      </c>
      <c r="AP83" s="83">
        <f>AVERAGE(P83:AA83)</f>
        <v>4.9999999999999992E-3</v>
      </c>
      <c r="AQ83" s="83">
        <f>AVERAGE(AB83:AM83)</f>
        <v>4.9999999999999992E-3</v>
      </c>
    </row>
    <row r="84" spans="1:43" s="64" customFormat="1" ht="13.2" hidden="1" outlineLevel="1">
      <c r="A84" s="205" t="s">
        <v>271</v>
      </c>
      <c r="B84" s="126" t="s">
        <v>161</v>
      </c>
      <c r="C84" s="89"/>
      <c r="D84" s="89">
        <f>D82*D83</f>
        <v>6000</v>
      </c>
      <c r="E84" s="89">
        <f t="shared" ref="E84:AM84" si="157">E82*E83</f>
        <v>5940</v>
      </c>
      <c r="F84" s="89">
        <f t="shared" si="157"/>
        <v>5880.6</v>
      </c>
      <c r="G84" s="89">
        <f t="shared" si="157"/>
        <v>5821.7940000000008</v>
      </c>
      <c r="H84" s="89">
        <f t="shared" si="157"/>
        <v>5763.5760600000003</v>
      </c>
      <c r="I84" s="89">
        <f t="shared" si="157"/>
        <v>5705.9402994000002</v>
      </c>
      <c r="J84" s="89">
        <f t="shared" si="157"/>
        <v>5648.8808964059999</v>
      </c>
      <c r="K84" s="89">
        <f t="shared" si="157"/>
        <v>5592.3920874419409</v>
      </c>
      <c r="L84" s="89">
        <f t="shared" si="157"/>
        <v>5536.4681665675216</v>
      </c>
      <c r="M84" s="89">
        <f t="shared" si="157"/>
        <v>5481.1034849018461</v>
      </c>
      <c r="N84" s="89">
        <f t="shared" si="157"/>
        <v>5426.292450052827</v>
      </c>
      <c r="O84" s="89">
        <f t="shared" si="157"/>
        <v>5372.0295255522988</v>
      </c>
      <c r="P84" s="89">
        <f t="shared" si="157"/>
        <v>5318.3092302967761</v>
      </c>
      <c r="Q84" s="89">
        <f t="shared" si="157"/>
        <v>5265.1261379938087</v>
      </c>
      <c r="R84" s="89">
        <f t="shared" si="157"/>
        <v>5212.4748766138709</v>
      </c>
      <c r="S84" s="89">
        <f t="shared" si="157"/>
        <v>5160.3501278477315</v>
      </c>
      <c r="T84" s="89">
        <f t="shared" si="157"/>
        <v>5108.7466265692547</v>
      </c>
      <c r="U84" s="89">
        <f t="shared" si="157"/>
        <v>5057.6591603035622</v>
      </c>
      <c r="V84" s="89">
        <f t="shared" si="157"/>
        <v>5007.0825687005263</v>
      </c>
      <c r="W84" s="89">
        <f t="shared" si="157"/>
        <v>4957.0117430135206</v>
      </c>
      <c r="X84" s="89">
        <f t="shared" si="157"/>
        <v>4907.4416255833858</v>
      </c>
      <c r="Y84" s="89">
        <f t="shared" si="157"/>
        <v>4858.3672093275518</v>
      </c>
      <c r="Z84" s="89">
        <f t="shared" si="157"/>
        <v>4809.7835372342761</v>
      </c>
      <c r="AA84" s="89">
        <f t="shared" si="157"/>
        <v>4761.685701861933</v>
      </c>
      <c r="AB84" s="89">
        <f t="shared" si="157"/>
        <v>4714.0688448433129</v>
      </c>
      <c r="AC84" s="89">
        <f t="shared" si="157"/>
        <v>4666.9281563948798</v>
      </c>
      <c r="AD84" s="89">
        <f t="shared" si="157"/>
        <v>4620.2588748309317</v>
      </c>
      <c r="AE84" s="89">
        <f t="shared" si="157"/>
        <v>4574.0562860826221</v>
      </c>
      <c r="AF84" s="89">
        <f t="shared" si="157"/>
        <v>4528.3157232217955</v>
      </c>
      <c r="AG84" s="89">
        <f t="shared" si="157"/>
        <v>4483.0325659895771</v>
      </c>
      <c r="AH84" s="89">
        <f t="shared" si="157"/>
        <v>4438.2022403296814</v>
      </c>
      <c r="AI84" s="89">
        <f t="shared" si="157"/>
        <v>4393.8202179263844</v>
      </c>
      <c r="AJ84" s="89">
        <f t="shared" si="157"/>
        <v>4349.8820157471209</v>
      </c>
      <c r="AK84" s="89">
        <f t="shared" si="157"/>
        <v>4306.3831955896494</v>
      </c>
      <c r="AL84" s="89">
        <f t="shared" si="157"/>
        <v>4263.3193636337519</v>
      </c>
      <c r="AM84" s="89">
        <f t="shared" si="157"/>
        <v>4220.6861699974152</v>
      </c>
      <c r="AN84" s="89"/>
      <c r="AO84" s="83">
        <f t="shared" ref="AO84" si="158">SUM(D84:O84)</f>
        <v>68169.076970322436</v>
      </c>
      <c r="AP84" s="83">
        <f t="shared" ref="AP84" si="159">SUM(P84:AA84)</f>
        <v>60424.0385453462</v>
      </c>
      <c r="AQ84" s="83">
        <f t="shared" ref="AQ84" si="160">SUM(AB84:AM84)</f>
        <v>53558.953654587116</v>
      </c>
    </row>
    <row r="85" spans="1:43" hidden="1" outlineLevel="1">
      <c r="A85" s="250" t="s">
        <v>513</v>
      </c>
    </row>
    <row r="86" spans="1:43" s="64" customFormat="1" ht="13.2" hidden="1" outlineLevel="1">
      <c r="A86" s="205" t="s">
        <v>514</v>
      </c>
      <c r="B86" s="126" t="s">
        <v>158</v>
      </c>
      <c r="C86" s="89"/>
      <c r="D86" s="125">
        <v>0</v>
      </c>
      <c r="E86" s="125">
        <v>1000</v>
      </c>
      <c r="F86" s="125">
        <f>E86*(1+27%)</f>
        <v>1270</v>
      </c>
      <c r="G86" s="125">
        <f t="shared" ref="G86:K86" si="161">F86*(1+27%)</f>
        <v>1612.9</v>
      </c>
      <c r="H86" s="125">
        <f t="shared" si="161"/>
        <v>2048.3830000000003</v>
      </c>
      <c r="I86" s="125">
        <f t="shared" si="161"/>
        <v>2601.4464100000005</v>
      </c>
      <c r="J86" s="125">
        <f t="shared" si="161"/>
        <v>3303.8369407000005</v>
      </c>
      <c r="K86" s="125">
        <f t="shared" si="161"/>
        <v>4195.8729146890009</v>
      </c>
      <c r="L86" s="125">
        <f>K86*(1+5%)</f>
        <v>4405.6665604234513</v>
      </c>
      <c r="M86" s="125">
        <f t="shared" ref="M86:AM86" si="162">L86*(1+5%)</f>
        <v>4625.9498884446239</v>
      </c>
      <c r="N86" s="125">
        <f t="shared" si="162"/>
        <v>4857.2473828668553</v>
      </c>
      <c r="O86" s="125">
        <f t="shared" si="162"/>
        <v>5100.1097520101985</v>
      </c>
      <c r="P86" s="125">
        <f t="shared" si="162"/>
        <v>5355.1152396107082</v>
      </c>
      <c r="Q86" s="125">
        <f t="shared" si="162"/>
        <v>5622.8710015912438</v>
      </c>
      <c r="R86" s="125">
        <f t="shared" si="162"/>
        <v>5904.0145516708062</v>
      </c>
      <c r="S86" s="125">
        <f t="shared" si="162"/>
        <v>6199.2152792543466</v>
      </c>
      <c r="T86" s="125">
        <f t="shared" si="162"/>
        <v>6509.176043217064</v>
      </c>
      <c r="U86" s="125">
        <f t="shared" si="162"/>
        <v>6834.6348453779174</v>
      </c>
      <c r="V86" s="125">
        <f t="shared" si="162"/>
        <v>7176.366587646814</v>
      </c>
      <c r="W86" s="125">
        <f t="shared" si="162"/>
        <v>7535.1849170291553</v>
      </c>
      <c r="X86" s="125">
        <f t="shared" si="162"/>
        <v>7911.9441628806135</v>
      </c>
      <c r="Y86" s="125">
        <f t="shared" si="162"/>
        <v>8307.5413710246448</v>
      </c>
      <c r="Z86" s="125">
        <f t="shared" si="162"/>
        <v>8722.9184395758766</v>
      </c>
      <c r="AA86" s="125">
        <f t="shared" si="162"/>
        <v>9159.0643615546705</v>
      </c>
      <c r="AB86" s="125">
        <f t="shared" si="162"/>
        <v>9617.0175796324038</v>
      </c>
      <c r="AC86" s="125">
        <f t="shared" si="162"/>
        <v>10097.868458614024</v>
      </c>
      <c r="AD86" s="125">
        <f t="shared" si="162"/>
        <v>10602.761881544726</v>
      </c>
      <c r="AE86" s="125">
        <f t="shared" si="162"/>
        <v>11132.899975621962</v>
      </c>
      <c r="AF86" s="125">
        <f t="shared" si="162"/>
        <v>11689.544974403061</v>
      </c>
      <c r="AG86" s="125">
        <f t="shared" si="162"/>
        <v>12274.022223123215</v>
      </c>
      <c r="AH86" s="125">
        <f t="shared" si="162"/>
        <v>12887.723334279375</v>
      </c>
      <c r="AI86" s="125">
        <f t="shared" si="162"/>
        <v>13532.109500993345</v>
      </c>
      <c r="AJ86" s="125">
        <f t="shared" si="162"/>
        <v>14208.714976043013</v>
      </c>
      <c r="AK86" s="125">
        <f t="shared" si="162"/>
        <v>14919.150724845163</v>
      </c>
      <c r="AL86" s="125">
        <f t="shared" si="162"/>
        <v>15665.108261087422</v>
      </c>
      <c r="AM86" s="125">
        <f t="shared" si="162"/>
        <v>16448.363674141794</v>
      </c>
      <c r="AN86" s="89"/>
      <c r="AO86" s="83">
        <f t="shared" ref="AO86:AO87" si="163">SUM(D86:O86)</f>
        <v>35021.412849134133</v>
      </c>
      <c r="AP86" s="83">
        <f t="shared" ref="AP86:AP87" si="164">SUM(P86:AA86)</f>
        <v>85238.046800433862</v>
      </c>
      <c r="AQ86" s="83">
        <f t="shared" ref="AQ86:AQ87" si="165">SUM(AB86:AM86)</f>
        <v>153075.2855643295</v>
      </c>
    </row>
    <row r="87" spans="1:43" s="64" customFormat="1" ht="13.2" hidden="1" outlineLevel="1">
      <c r="A87" s="205" t="s">
        <v>275</v>
      </c>
      <c r="B87" s="126" t="s">
        <v>161</v>
      </c>
      <c r="C87" s="89"/>
      <c r="D87" s="125"/>
      <c r="E87" s="125">
        <v>64.285714285714292</v>
      </c>
      <c r="F87" s="125">
        <v>64.285714285714292</v>
      </c>
      <c r="G87" s="125">
        <v>64.285714285714292</v>
      </c>
      <c r="H87" s="125">
        <v>64.285714285714292</v>
      </c>
      <c r="I87" s="125">
        <v>64.285714285714292</v>
      </c>
      <c r="J87" s="125">
        <v>64.285714285714292</v>
      </c>
      <c r="K87" s="125">
        <v>64.285714285714292</v>
      </c>
      <c r="L87" s="125">
        <v>64.285714285714292</v>
      </c>
      <c r="M87" s="125">
        <v>64.285714285714292</v>
      </c>
      <c r="N87" s="125">
        <v>64.285714285714292</v>
      </c>
      <c r="O87" s="125">
        <v>64.285714285714292</v>
      </c>
      <c r="P87" s="125">
        <v>64.285714285714292</v>
      </c>
      <c r="Q87" s="125">
        <v>64.285714285714292</v>
      </c>
      <c r="R87" s="125">
        <v>64.285714285714292</v>
      </c>
      <c r="S87" s="125">
        <v>64.285714285714292</v>
      </c>
      <c r="T87" s="125">
        <v>64.285714285714292</v>
      </c>
      <c r="U87" s="125">
        <v>64.285714285714292</v>
      </c>
      <c r="V87" s="125">
        <v>64.285714285714292</v>
      </c>
      <c r="W87" s="125">
        <v>64.285714285714292</v>
      </c>
      <c r="X87" s="125">
        <v>64.285714285714292</v>
      </c>
      <c r="Y87" s="125">
        <v>64.285714285714292</v>
      </c>
      <c r="Z87" s="125">
        <v>64.285714285714292</v>
      </c>
      <c r="AA87" s="125">
        <v>64.285714285714292</v>
      </c>
      <c r="AB87" s="125">
        <v>64.285714285714292</v>
      </c>
      <c r="AC87" s="125">
        <v>64.285714285714292</v>
      </c>
      <c r="AD87" s="125">
        <v>64.285714285714292</v>
      </c>
      <c r="AE87" s="125">
        <v>64.285714285714292</v>
      </c>
      <c r="AF87" s="125">
        <v>64.285714285714292</v>
      </c>
      <c r="AG87" s="125">
        <v>64.285714285714292</v>
      </c>
      <c r="AH87" s="125">
        <v>64.285714285714292</v>
      </c>
      <c r="AI87" s="125">
        <v>64.285714285714292</v>
      </c>
      <c r="AJ87" s="125">
        <v>64.285714285714292</v>
      </c>
      <c r="AK87" s="125">
        <v>64.285714285714292</v>
      </c>
      <c r="AL87" s="125">
        <v>64.285714285714292</v>
      </c>
      <c r="AM87" s="125">
        <v>64.285714285714292</v>
      </c>
      <c r="AN87" s="89"/>
      <c r="AO87" s="83">
        <f t="shared" si="163"/>
        <v>707.14285714285734</v>
      </c>
      <c r="AP87" s="83">
        <f t="shared" si="164"/>
        <v>771.42857142857167</v>
      </c>
      <c r="AQ87" s="83">
        <f t="shared" si="165"/>
        <v>771.42857142857167</v>
      </c>
    </row>
    <row r="88" spans="1:43" s="64" customFormat="1" ht="13.2" hidden="1" outlineLevel="1">
      <c r="A88" s="205" t="s">
        <v>515</v>
      </c>
      <c r="B88" s="126" t="s">
        <v>161</v>
      </c>
      <c r="C88" s="89">
        <f>270000/E86</f>
        <v>270</v>
      </c>
      <c r="D88" s="89">
        <f>D86*D87</f>
        <v>0</v>
      </c>
      <c r="E88" s="89">
        <f>E86*E87</f>
        <v>64285.71428571429</v>
      </c>
      <c r="F88" s="89">
        <f>F86*F87</f>
        <v>81642.857142857145</v>
      </c>
      <c r="G88" s="89">
        <f>G86*G87</f>
        <v>103686.42857142859</v>
      </c>
      <c r="H88" s="89">
        <f t="shared" ref="H88" si="166">H86*H87</f>
        <v>131681.76428571431</v>
      </c>
      <c r="I88" s="89">
        <f t="shared" ref="I88" si="167">I86*I87</f>
        <v>167235.84064285719</v>
      </c>
      <c r="J88" s="89">
        <f t="shared" ref="J88" si="168">J86*J87</f>
        <v>212389.51761642861</v>
      </c>
      <c r="K88" s="89">
        <f t="shared" ref="K88" si="169">K86*K87</f>
        <v>269734.6873728644</v>
      </c>
      <c r="L88" s="89">
        <f t="shared" ref="L88" si="170">L86*L87</f>
        <v>283221.4217415076</v>
      </c>
      <c r="M88" s="89">
        <f t="shared" ref="M88" si="171">M86*M87</f>
        <v>297382.492828583</v>
      </c>
      <c r="N88" s="89">
        <f t="shared" ref="N88" si="172">N86*N87</f>
        <v>312251.61747001216</v>
      </c>
      <c r="O88" s="89">
        <f t="shared" ref="O88" si="173">O86*O87</f>
        <v>327864.19834351278</v>
      </c>
      <c r="P88" s="89">
        <f t="shared" ref="P88" si="174">P86*P87</f>
        <v>344257.40826068842</v>
      </c>
      <c r="Q88" s="89">
        <f t="shared" ref="Q88" si="175">Q86*Q87</f>
        <v>361470.27867372287</v>
      </c>
      <c r="R88" s="89">
        <f t="shared" ref="R88" si="176">R86*R87</f>
        <v>379543.79260740901</v>
      </c>
      <c r="S88" s="89">
        <f t="shared" ref="S88" si="177">S86*S87</f>
        <v>398520.98223777948</v>
      </c>
      <c r="T88" s="89">
        <f t="shared" ref="T88" si="178">T86*T87</f>
        <v>418447.03134966845</v>
      </c>
      <c r="U88" s="89">
        <f t="shared" ref="U88" si="179">U86*U87</f>
        <v>439369.38291715184</v>
      </c>
      <c r="V88" s="89">
        <f t="shared" ref="V88" si="180">V86*V87</f>
        <v>461337.85206300952</v>
      </c>
      <c r="W88" s="89">
        <f t="shared" ref="W88" si="181">W86*W87</f>
        <v>484404.74466616003</v>
      </c>
      <c r="X88" s="89">
        <f t="shared" ref="X88" si="182">X86*X87</f>
        <v>508624.98189946805</v>
      </c>
      <c r="Y88" s="89">
        <f t="shared" ref="Y88" si="183">Y86*Y87</f>
        <v>534056.23099444155</v>
      </c>
      <c r="Z88" s="89">
        <f t="shared" ref="Z88" si="184">Z86*Z87</f>
        <v>560759.04254416353</v>
      </c>
      <c r="AA88" s="89">
        <f t="shared" ref="AA88" si="185">AA86*AA87</f>
        <v>588796.99467137177</v>
      </c>
      <c r="AB88" s="89">
        <f t="shared" ref="AB88" si="186">AB86*AB87</f>
        <v>618236.84440494026</v>
      </c>
      <c r="AC88" s="89">
        <f t="shared" ref="AC88" si="187">AC86*AC87</f>
        <v>649148.68662518729</v>
      </c>
      <c r="AD88" s="89">
        <f t="shared" ref="AD88" si="188">AD86*AD87</f>
        <v>681606.12095644674</v>
      </c>
      <c r="AE88" s="89">
        <f t="shared" ref="AE88" si="189">AE86*AE87</f>
        <v>715686.42700426909</v>
      </c>
      <c r="AF88" s="89">
        <f t="shared" ref="AF88" si="190">AF86*AF87</f>
        <v>751470.74835448258</v>
      </c>
      <c r="AG88" s="89">
        <f t="shared" ref="AG88" si="191">AG86*AG87</f>
        <v>789044.28577220673</v>
      </c>
      <c r="AH88" s="89">
        <f t="shared" ref="AH88" si="192">AH86*AH87</f>
        <v>828496.50006081711</v>
      </c>
      <c r="AI88" s="89">
        <f t="shared" ref="AI88" si="193">AI86*AI87</f>
        <v>869921.32506385795</v>
      </c>
      <c r="AJ88" s="89">
        <f t="shared" ref="AJ88" si="194">AJ86*AJ87</f>
        <v>913417.3913170509</v>
      </c>
      <c r="AK88" s="89">
        <f t="shared" ref="AK88" si="195">AK86*AK87</f>
        <v>959088.26088290347</v>
      </c>
      <c r="AL88" s="89">
        <f t="shared" ref="AL88" si="196">AL86*AL87</f>
        <v>1007042.6739270487</v>
      </c>
      <c r="AM88" s="89">
        <f t="shared" ref="AM88" si="197">AM86*AM87</f>
        <v>1057394.8076234011</v>
      </c>
      <c r="AN88" s="89"/>
      <c r="AO88" s="83">
        <f t="shared" ref="AO88" si="198">SUM(D88:O88)</f>
        <v>2251376.5403014799</v>
      </c>
      <c r="AP88" s="83">
        <f t="shared" ref="AP88" si="199">SUM(P88:AA88)</f>
        <v>5479588.722885035</v>
      </c>
      <c r="AQ88" s="83">
        <f t="shared" ref="AQ88" si="200">SUM(AB88:AM88)</f>
        <v>9840554.0719926134</v>
      </c>
    </row>
    <row r="89" spans="1:43" s="64" customFormat="1" ht="13.2" hidden="1" outlineLevel="1">
      <c r="A89" s="205" t="s">
        <v>516</v>
      </c>
      <c r="B89" s="126" t="s">
        <v>168</v>
      </c>
      <c r="C89" s="82"/>
      <c r="D89" s="208"/>
      <c r="E89" s="208">
        <v>1.5E-3</v>
      </c>
      <c r="F89" s="208">
        <v>1.5E-3</v>
      </c>
      <c r="G89" s="208">
        <v>1.5E-3</v>
      </c>
      <c r="H89" s="208">
        <v>1.5E-3</v>
      </c>
      <c r="I89" s="208">
        <v>1.5E-3</v>
      </c>
      <c r="J89" s="208">
        <v>1.5E-3</v>
      </c>
      <c r="K89" s="208">
        <v>1.5E-3</v>
      </c>
      <c r="L89" s="208">
        <v>1.5E-3</v>
      </c>
      <c r="M89" s="208">
        <v>1.5E-3</v>
      </c>
      <c r="N89" s="208">
        <v>1.5E-3</v>
      </c>
      <c r="O89" s="208">
        <v>1.5E-3</v>
      </c>
      <c r="P89" s="208">
        <v>1.5E-3</v>
      </c>
      <c r="Q89" s="208">
        <v>1.5E-3</v>
      </c>
      <c r="R89" s="208">
        <v>1.5E-3</v>
      </c>
      <c r="S89" s="208">
        <v>1.5E-3</v>
      </c>
      <c r="T89" s="208">
        <v>1.5E-3</v>
      </c>
      <c r="U89" s="208">
        <v>1.5E-3</v>
      </c>
      <c r="V89" s="208">
        <v>1.5E-3</v>
      </c>
      <c r="W89" s="208">
        <v>1.5E-3</v>
      </c>
      <c r="X89" s="208">
        <v>1.5E-3</v>
      </c>
      <c r="Y89" s="208">
        <v>1.5E-3</v>
      </c>
      <c r="Z89" s="208">
        <v>1.5E-3</v>
      </c>
      <c r="AA89" s="208">
        <v>1.5E-3</v>
      </c>
      <c r="AB89" s="208">
        <v>1.5E-3</v>
      </c>
      <c r="AC89" s="208">
        <v>1.5E-3</v>
      </c>
      <c r="AD89" s="208">
        <v>1.5E-3</v>
      </c>
      <c r="AE89" s="208">
        <v>1.5E-3</v>
      </c>
      <c r="AF89" s="208">
        <v>1.5E-3</v>
      </c>
      <c r="AG89" s="208">
        <v>1.5E-3</v>
      </c>
      <c r="AH89" s="208">
        <v>1.5E-3</v>
      </c>
      <c r="AI89" s="208">
        <v>1.5E-3</v>
      </c>
      <c r="AJ89" s="208">
        <v>1.5E-3</v>
      </c>
      <c r="AK89" s="208">
        <v>1.5E-3</v>
      </c>
      <c r="AL89" s="208">
        <v>1.5E-3</v>
      </c>
      <c r="AM89" s="208">
        <v>1.5E-3</v>
      </c>
      <c r="AN89" s="123"/>
      <c r="AO89" s="83">
        <f>AVERAGE(D89:O89)</f>
        <v>1.4999999999999998E-3</v>
      </c>
      <c r="AP89" s="83">
        <f>AVERAGE(P89:AA89)</f>
        <v>1.4999999999999998E-3</v>
      </c>
      <c r="AQ89" s="83">
        <f>AVERAGE(AB89:AM89)</f>
        <v>1.4999999999999998E-3</v>
      </c>
    </row>
    <row r="90" spans="1:43" s="64" customFormat="1" ht="13.2" hidden="1" outlineLevel="1">
      <c r="A90" s="205" t="s">
        <v>271</v>
      </c>
      <c r="B90" s="126" t="s">
        <v>161</v>
      </c>
      <c r="C90" s="89"/>
      <c r="D90" s="89">
        <f>D88*D89</f>
        <v>0</v>
      </c>
      <c r="E90" s="89">
        <f t="shared" ref="E90" si="201">E88*E89</f>
        <v>96.428571428571431</v>
      </c>
      <c r="F90" s="89">
        <f t="shared" ref="F90" si="202">F88*F89</f>
        <v>122.46428571428572</v>
      </c>
      <c r="G90" s="89">
        <f t="shared" ref="G90" si="203">G88*G89</f>
        <v>155.5296428571429</v>
      </c>
      <c r="H90" s="89">
        <f t="shared" ref="H90" si="204">H88*H89</f>
        <v>197.52264642857148</v>
      </c>
      <c r="I90" s="89">
        <f t="shared" ref="I90" si="205">I88*I89</f>
        <v>250.85376096428578</v>
      </c>
      <c r="J90" s="89">
        <f t="shared" ref="J90" si="206">J88*J89</f>
        <v>318.58427642464289</v>
      </c>
      <c r="K90" s="89">
        <f t="shared" ref="K90" si="207">K88*K89</f>
        <v>404.60203105929662</v>
      </c>
      <c r="L90" s="89">
        <f t="shared" ref="L90" si="208">L88*L89</f>
        <v>424.83213261226143</v>
      </c>
      <c r="M90" s="89">
        <f t="shared" ref="M90" si="209">M88*M89</f>
        <v>446.07373924287452</v>
      </c>
      <c r="N90" s="89">
        <f t="shared" ref="N90" si="210">N88*N89</f>
        <v>468.37742620501825</v>
      </c>
      <c r="O90" s="89">
        <f t="shared" ref="O90" si="211">O88*O89</f>
        <v>491.7962975152692</v>
      </c>
      <c r="P90" s="89">
        <f t="shared" ref="P90" si="212">P88*P89</f>
        <v>516.38611239103261</v>
      </c>
      <c r="Q90" s="89">
        <f t="shared" ref="Q90" si="213">Q88*Q89</f>
        <v>542.20541801058437</v>
      </c>
      <c r="R90" s="89">
        <f t="shared" ref="R90" si="214">R88*R89</f>
        <v>569.31568891111351</v>
      </c>
      <c r="S90" s="89">
        <f t="shared" ref="S90" si="215">S88*S89</f>
        <v>597.78147335666927</v>
      </c>
      <c r="T90" s="89">
        <f t="shared" ref="T90" si="216">T88*T89</f>
        <v>627.67054702450264</v>
      </c>
      <c r="U90" s="89">
        <f t="shared" ref="U90" si="217">U88*U89</f>
        <v>659.05407437572774</v>
      </c>
      <c r="V90" s="89">
        <f t="shared" ref="V90" si="218">V88*V89</f>
        <v>692.00677809451429</v>
      </c>
      <c r="W90" s="89">
        <f t="shared" ref="W90" si="219">W88*W89</f>
        <v>726.60711699924002</v>
      </c>
      <c r="X90" s="89">
        <f t="shared" ref="X90" si="220">X88*X89</f>
        <v>762.93747284920209</v>
      </c>
      <c r="Y90" s="89">
        <f t="shared" ref="Y90" si="221">Y88*Y89</f>
        <v>801.08434649166236</v>
      </c>
      <c r="Z90" s="89">
        <f t="shared" ref="Z90" si="222">Z88*Z89</f>
        <v>841.13856381624532</v>
      </c>
      <c r="AA90" s="89">
        <f t="shared" ref="AA90" si="223">AA88*AA89</f>
        <v>883.19549200705762</v>
      </c>
      <c r="AB90" s="89">
        <f t="shared" ref="AB90" si="224">AB88*AB89</f>
        <v>927.35526660741039</v>
      </c>
      <c r="AC90" s="89">
        <f t="shared" ref="AC90" si="225">AC88*AC89</f>
        <v>973.72302993778089</v>
      </c>
      <c r="AD90" s="89">
        <f t="shared" ref="AD90" si="226">AD88*AD89</f>
        <v>1022.4091814346701</v>
      </c>
      <c r="AE90" s="89">
        <f t="shared" ref="AE90" si="227">AE88*AE89</f>
        <v>1073.5296405064037</v>
      </c>
      <c r="AF90" s="89">
        <f t="shared" ref="AF90" si="228">AF88*AF89</f>
        <v>1127.2061225317238</v>
      </c>
      <c r="AG90" s="89">
        <f t="shared" ref="AG90" si="229">AG88*AG89</f>
        <v>1183.5664286583101</v>
      </c>
      <c r="AH90" s="89">
        <f t="shared" ref="AH90" si="230">AH88*AH89</f>
        <v>1242.7447500912258</v>
      </c>
      <c r="AI90" s="89">
        <f t="shared" ref="AI90" si="231">AI88*AI89</f>
        <v>1304.881987595787</v>
      </c>
      <c r="AJ90" s="89">
        <f t="shared" ref="AJ90" si="232">AJ88*AJ89</f>
        <v>1370.1260869755763</v>
      </c>
      <c r="AK90" s="89">
        <f t="shared" ref="AK90" si="233">AK88*AK89</f>
        <v>1438.6323913243552</v>
      </c>
      <c r="AL90" s="89">
        <f t="shared" ref="AL90" si="234">AL88*AL89</f>
        <v>1510.5640108905732</v>
      </c>
      <c r="AM90" s="89">
        <f t="shared" ref="AM90" si="235">AM88*AM89</f>
        <v>1586.0922114351017</v>
      </c>
      <c r="AN90" s="89"/>
      <c r="AO90" s="83">
        <f t="shared" ref="AO90" si="236">SUM(D90:O90)</f>
        <v>3377.0648104522202</v>
      </c>
      <c r="AP90" s="83">
        <f t="shared" ref="AP90" si="237">SUM(P90:AA90)</f>
        <v>8219.3830843275518</v>
      </c>
      <c r="AQ90" s="83">
        <f t="shared" ref="AQ90" si="238">SUM(AB90:AM90)</f>
        <v>14760.831107988921</v>
      </c>
    </row>
    <row r="91" spans="1:43" s="64" customFormat="1" ht="13.2" hidden="1" outlineLevel="1">
      <c r="A91" s="205"/>
      <c r="B91" s="126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3"/>
      <c r="AP91" s="83"/>
      <c r="AQ91" s="83"/>
    </row>
    <row r="92" spans="1:43" hidden="1" outlineLevel="1">
      <c r="A92" s="205" t="s">
        <v>365</v>
      </c>
      <c r="B92" s="126" t="s">
        <v>161</v>
      </c>
      <c r="D92" s="89">
        <f>-'OPEX+CAPEX'!I451</f>
        <v>-706.84523809523807</v>
      </c>
      <c r="E92" s="89">
        <f>-'OPEX+CAPEX'!J451</f>
        <v>-712.17757936507928</v>
      </c>
      <c r="F92" s="89">
        <f>-'OPEX+CAPEX'!K451</f>
        <v>-708.52802579365073</v>
      </c>
      <c r="G92" s="89">
        <f>-'OPEX+CAPEX'!L451</f>
        <v>-705.85246775793644</v>
      </c>
      <c r="H92" s="89">
        <f>-'OPEX+CAPEX'!M451</f>
        <v>-704.39429030257929</v>
      </c>
      <c r="I92" s="89">
        <f>-'OPEX+CAPEX'!N451</f>
        <v>-704.46278837177579</v>
      </c>
      <c r="J92" s="89">
        <f>-'OPEX+CAPEX'!O451</f>
        <v>-706.45096052278018</v>
      </c>
      <c r="K92" s="89">
        <f>-'OPEX+CAPEX'!P451</f>
        <v>-710.8581069616497</v>
      </c>
      <c r="L92" s="89">
        <f>-'OPEX+CAPEX'!Q451</f>
        <v>-706.87145514403392</v>
      </c>
      <c r="M92" s="89">
        <f>-'OPEX+CAPEX'!R451</f>
        <v>-703.08076630719438</v>
      </c>
      <c r="N92" s="89">
        <f>-'OPEX+CAPEX'!S451</f>
        <v>-699.49188564445319</v>
      </c>
      <c r="O92" s="89">
        <f>-'OPEX+CAPEX'!T451</f>
        <v>-696.1109901383561</v>
      </c>
      <c r="P92" s="89">
        <f>-'OPEX+CAPEX'!U451</f>
        <v>-692.9446047548372</v>
      </c>
      <c r="Q92" s="89">
        <f>-'OPEX+CAPEX'!V451</f>
        <v>-689.9996194510469</v>
      </c>
      <c r="R92" s="89">
        <f>-'OPEX+CAPEX'!W451</f>
        <v>-687.28330703748225</v>
      </c>
      <c r="S92" s="89">
        <f>-'OPEX+CAPEX'!X451</f>
        <v>-684.80334193710064</v>
      </c>
      <c r="T92" s="89">
        <f>-'OPEX+CAPEX'!Y451</f>
        <v>-682.56781988622231</v>
      </c>
      <c r="U92" s="89">
        <f>-'OPEX+CAPEX'!Z451</f>
        <v>-680.58527862427763</v>
      </c>
      <c r="V92" s="89">
        <f>-'OPEX+CAPEX'!AA451</f>
        <v>-678.86471962179814</v>
      </c>
      <c r="W92" s="89">
        <f>-'OPEX+CAPEX'!AB451</f>
        <v>-677.41563089853162</v>
      </c>
      <c r="X92" s="89">
        <f>-'OPEX+CAPEX'!AC451</f>
        <v>-676.24801098614546</v>
      </c>
      <c r="Y92" s="89">
        <f>-'OPEX+CAPEX'!AD451</f>
        <v>-675.37239409271297</v>
      </c>
      <c r="Z92" s="89">
        <f>-'OPEX+CAPEX'!AE451</f>
        <v>-674.79987652903628</v>
      </c>
      <c r="AA92" s="89">
        <f>-'OPEX+CAPEX'!AF451</f>
        <v>-674.54214445985895</v>
      </c>
      <c r="AB92" s="89">
        <f>-'OPEX+CAPEX'!AG451</f>
        <v>-674.611503046179</v>
      </c>
      <c r="AC92" s="89">
        <f>-'OPEX+CAPEX'!AH451</f>
        <v>-675.0209070481817</v>
      </c>
      <c r="AD92" s="89">
        <f>-'OPEX+CAPEX'!AI451</f>
        <v>-675.78399296178782</v>
      </c>
      <c r="AE92" s="89">
        <f>-'OPEX+CAPEX'!AJ451</f>
        <v>-676.91511276546214</v>
      </c>
      <c r="AF92" s="89">
        <f>-'OPEX+CAPEX'!AK451</f>
        <v>-678.42936935776424</v>
      </c>
      <c r="AG92" s="89">
        <f>-'OPEX+CAPEX'!AL451</f>
        <v>-680.34265377014117</v>
      </c>
      <c r="AH92" s="89">
        <f>-'OPEX+CAPEX'!AM451</f>
        <v>-682.6716842436922</v>
      </c>
      <c r="AI92" s="89">
        <f>-'OPEX+CAPEX'!AN451</f>
        <v>-685.43404726307028</v>
      </c>
      <c r="AJ92" s="89">
        <f>-'OPEX+CAPEX'!AO451</f>
        <v>-688.64824064534525</v>
      </c>
      <c r="AK92" s="89">
        <f>-'OPEX+CAPEX'!AP451</f>
        <v>-692.33371878654305</v>
      </c>
      <c r="AL92" s="89">
        <f>-'OPEX+CAPEX'!AQ451</f>
        <v>-696.51094017371111</v>
      </c>
      <c r="AM92" s="89">
        <f>-'OPEX+CAPEX'!AR451</f>
        <v>-701.20141727575924</v>
      </c>
    </row>
    <row r="93" spans="1:43" hidden="1" outlineLevel="1">
      <c r="A93" s="205" t="s">
        <v>178</v>
      </c>
      <c r="B93" s="126" t="s">
        <v>161</v>
      </c>
      <c r="D93" s="89">
        <f>D90+D84+D92</f>
        <v>5293.1547619047615</v>
      </c>
      <c r="E93" s="89">
        <f t="shared" ref="E93:AM93" si="239">E90+E84+E92</f>
        <v>5324.250992063492</v>
      </c>
      <c r="F93" s="89">
        <f t="shared" si="239"/>
        <v>5294.5362599206346</v>
      </c>
      <c r="G93" s="89">
        <f>G90+G84+G92</f>
        <v>5271.4711750992074</v>
      </c>
      <c r="H93" s="89">
        <f t="shared" si="239"/>
        <v>5256.7044161259928</v>
      </c>
      <c r="I93" s="89">
        <f t="shared" si="239"/>
        <v>5252.3312719925098</v>
      </c>
      <c r="J93" s="89">
        <f t="shared" si="239"/>
        <v>5261.0142123078622</v>
      </c>
      <c r="K93" s="89">
        <f t="shared" si="239"/>
        <v>5286.1360115395883</v>
      </c>
      <c r="L93" s="89">
        <f t="shared" si="239"/>
        <v>5254.4288440357486</v>
      </c>
      <c r="M93" s="89">
        <f t="shared" si="239"/>
        <v>5224.096457837526</v>
      </c>
      <c r="N93" s="89">
        <f t="shared" si="239"/>
        <v>5195.1779906133925</v>
      </c>
      <c r="O93" s="89">
        <f t="shared" si="239"/>
        <v>5167.7148329292122</v>
      </c>
      <c r="P93" s="89">
        <f t="shared" si="239"/>
        <v>5141.7507379329718</v>
      </c>
      <c r="Q93" s="89">
        <f t="shared" si="239"/>
        <v>5117.3319365533462</v>
      </c>
      <c r="R93" s="89">
        <f t="shared" si="239"/>
        <v>5094.5072584875015</v>
      </c>
      <c r="S93" s="89">
        <f t="shared" si="239"/>
        <v>5073.3282592673004</v>
      </c>
      <c r="T93" s="89">
        <f t="shared" si="239"/>
        <v>5053.8493537075346</v>
      </c>
      <c r="U93" s="89">
        <f t="shared" si="239"/>
        <v>5036.127956055012</v>
      </c>
      <c r="V93" s="89">
        <f t="shared" si="239"/>
        <v>5020.2246271732429</v>
      </c>
      <c r="W93" s="89">
        <f t="shared" si="239"/>
        <v>5006.2032291142295</v>
      </c>
      <c r="X93" s="89">
        <f t="shared" si="239"/>
        <v>4994.1310874464425</v>
      </c>
      <c r="Y93" s="89">
        <f t="shared" si="239"/>
        <v>4984.0791617265013</v>
      </c>
      <c r="Z93" s="89">
        <f t="shared" si="239"/>
        <v>4976.1222245214849</v>
      </c>
      <c r="AA93" s="89">
        <f t="shared" si="239"/>
        <v>4970.3390494091318</v>
      </c>
      <c r="AB93" s="89">
        <f t="shared" si="239"/>
        <v>4966.8126084045443</v>
      </c>
      <c r="AC93" s="89">
        <f t="shared" si="239"/>
        <v>4965.630279284479</v>
      </c>
      <c r="AD93" s="89">
        <f t="shared" si="239"/>
        <v>4966.8840633038144</v>
      </c>
      <c r="AE93" s="89">
        <f t="shared" si="239"/>
        <v>4970.6708138235635</v>
      </c>
      <c r="AF93" s="89">
        <f t="shared" si="239"/>
        <v>4977.0924763957555</v>
      </c>
      <c r="AG93" s="89">
        <f t="shared" si="239"/>
        <v>4986.256340877746</v>
      </c>
      <c r="AH93" s="89">
        <f t="shared" si="239"/>
        <v>4998.2753061772146</v>
      </c>
      <c r="AI93" s="89">
        <f t="shared" si="239"/>
        <v>5013.2681582591013</v>
      </c>
      <c r="AJ93" s="89">
        <f t="shared" si="239"/>
        <v>5031.3598620773519</v>
      </c>
      <c r="AK93" s="89">
        <f t="shared" si="239"/>
        <v>5052.6818681274617</v>
      </c>
      <c r="AL93" s="89">
        <f t="shared" si="239"/>
        <v>5077.3724343506137</v>
      </c>
      <c r="AM93" s="89">
        <f t="shared" si="239"/>
        <v>5105.5769641567576</v>
      </c>
    </row>
    <row r="94" spans="1:43" collapsed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010B-C027-49B8-8BA5-F885283184FF}">
  <sheetPr>
    <tabColor theme="7" tint="0.79998168889431442"/>
  </sheetPr>
  <dimension ref="A1:BF22"/>
  <sheetViews>
    <sheetView workbookViewId="0">
      <selection activeCell="D27" sqref="D27"/>
    </sheetView>
  </sheetViews>
  <sheetFormatPr defaultRowHeight="14.4" outlineLevelRow="1"/>
  <cols>
    <col min="1" max="1" width="47.21875" style="79" bestFit="1" customWidth="1"/>
    <col min="2" max="3" width="8.88671875" style="79"/>
    <col min="4" max="4" width="9.109375" style="79" bestFit="1" customWidth="1"/>
    <col min="5" max="16384" width="8.88671875" style="79"/>
  </cols>
  <sheetData>
    <row r="1" spans="1:58" s="4" customFormat="1" ht="15.6">
      <c r="A1" s="1" t="s">
        <v>359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B1" s="2"/>
      <c r="BC1" s="2"/>
      <c r="BD1" s="2"/>
      <c r="BE1" s="2"/>
    </row>
    <row r="2" spans="1:58" s="54" customFormat="1" ht="13.2">
      <c r="A2" s="53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</row>
    <row r="3" spans="1:58" s="54" customFormat="1" ht="15" customHeight="1">
      <c r="A3" s="53"/>
      <c r="D3" s="57">
        <v>46023</v>
      </c>
      <c r="E3" s="57">
        <v>46054</v>
      </c>
      <c r="F3" s="57">
        <v>46082</v>
      </c>
      <c r="G3" s="57">
        <v>46113</v>
      </c>
      <c r="H3" s="57">
        <v>46143</v>
      </c>
      <c r="I3" s="57">
        <v>46174</v>
      </c>
      <c r="J3" s="57">
        <v>46204</v>
      </c>
      <c r="K3" s="57">
        <v>46235</v>
      </c>
      <c r="L3" s="57">
        <v>46266</v>
      </c>
      <c r="M3" s="57">
        <v>46296</v>
      </c>
      <c r="N3" s="57">
        <v>46327</v>
      </c>
      <c r="O3" s="57">
        <v>46357</v>
      </c>
      <c r="P3" s="57">
        <v>46388</v>
      </c>
      <c r="Q3" s="57">
        <v>46419</v>
      </c>
      <c r="R3" s="57">
        <v>46447</v>
      </c>
      <c r="S3" s="57">
        <v>46478</v>
      </c>
      <c r="T3" s="57">
        <v>46508</v>
      </c>
      <c r="U3" s="57">
        <v>46539</v>
      </c>
      <c r="V3" s="57">
        <v>46569</v>
      </c>
      <c r="W3" s="57">
        <v>46600</v>
      </c>
      <c r="X3" s="57">
        <v>46631</v>
      </c>
      <c r="Y3" s="57">
        <v>46661</v>
      </c>
      <c r="Z3" s="57">
        <v>46692</v>
      </c>
      <c r="AA3" s="57">
        <v>46722</v>
      </c>
      <c r="AB3" s="57">
        <v>46753</v>
      </c>
      <c r="AC3" s="57">
        <v>46784</v>
      </c>
      <c r="AD3" s="57">
        <v>46813</v>
      </c>
      <c r="AE3" s="57">
        <v>46844</v>
      </c>
      <c r="AF3" s="57">
        <v>46874</v>
      </c>
      <c r="AG3" s="57">
        <v>46905</v>
      </c>
      <c r="AH3" s="57">
        <v>46935</v>
      </c>
      <c r="AI3" s="57">
        <v>46966</v>
      </c>
      <c r="AJ3" s="57">
        <v>46997</v>
      </c>
      <c r="AK3" s="57">
        <v>47027</v>
      </c>
      <c r="AL3" s="57">
        <v>47058</v>
      </c>
      <c r="AM3" s="57">
        <v>47088</v>
      </c>
      <c r="AO3" s="55">
        <f>YEAR(O3)</f>
        <v>2026</v>
      </c>
      <c r="AP3" s="55">
        <f>YEAR(AA3)</f>
        <v>2027</v>
      </c>
      <c r="AQ3" s="55">
        <f>YEAR(AM3)</f>
        <v>2028</v>
      </c>
    </row>
    <row r="4" spans="1:58" s="59" customFormat="1" ht="13.2">
      <c r="A4" s="53"/>
      <c r="B4" s="54"/>
      <c r="C4" s="54"/>
      <c r="D4" s="58" t="s">
        <v>1</v>
      </c>
      <c r="E4" s="58" t="s">
        <v>2</v>
      </c>
      <c r="F4" s="58" t="s">
        <v>3</v>
      </c>
      <c r="G4" s="58" t="s">
        <v>4</v>
      </c>
      <c r="H4" s="58" t="s">
        <v>5</v>
      </c>
      <c r="I4" s="58" t="s">
        <v>6</v>
      </c>
      <c r="J4" s="58" t="s">
        <v>7</v>
      </c>
      <c r="K4" s="58" t="s">
        <v>8</v>
      </c>
      <c r="L4" s="58" t="s">
        <v>9</v>
      </c>
      <c r="M4" s="58" t="s">
        <v>10</v>
      </c>
      <c r="N4" s="58" t="s">
        <v>11</v>
      </c>
      <c r="O4" s="58" t="s">
        <v>12</v>
      </c>
      <c r="P4" s="58" t="s">
        <v>13</v>
      </c>
      <c r="Q4" s="58" t="s">
        <v>14</v>
      </c>
      <c r="R4" s="58" t="s">
        <v>15</v>
      </c>
      <c r="S4" s="58" t="s">
        <v>16</v>
      </c>
      <c r="T4" s="58" t="s">
        <v>17</v>
      </c>
      <c r="U4" s="58" t="s">
        <v>18</v>
      </c>
      <c r="V4" s="58" t="s">
        <v>19</v>
      </c>
      <c r="W4" s="58" t="s">
        <v>20</v>
      </c>
      <c r="X4" s="58" t="s">
        <v>21</v>
      </c>
      <c r="Y4" s="58" t="s">
        <v>22</v>
      </c>
      <c r="Z4" s="58" t="s">
        <v>23</v>
      </c>
      <c r="AA4" s="58" t="s">
        <v>24</v>
      </c>
      <c r="AB4" s="58" t="s">
        <v>25</v>
      </c>
      <c r="AC4" s="58" t="s">
        <v>26</v>
      </c>
      <c r="AD4" s="58" t="s">
        <v>27</v>
      </c>
      <c r="AE4" s="58" t="s">
        <v>28</v>
      </c>
      <c r="AF4" s="58" t="s">
        <v>29</v>
      </c>
      <c r="AG4" s="58" t="s">
        <v>30</v>
      </c>
      <c r="AH4" s="58" t="s">
        <v>31</v>
      </c>
      <c r="AI4" s="58" t="s">
        <v>32</v>
      </c>
      <c r="AJ4" s="58" t="s">
        <v>33</v>
      </c>
      <c r="AK4" s="58" t="s">
        <v>34</v>
      </c>
      <c r="AL4" s="58" t="s">
        <v>35</v>
      </c>
      <c r="AM4" s="58" t="s">
        <v>36</v>
      </c>
      <c r="AO4" s="58" t="s">
        <v>37</v>
      </c>
      <c r="AP4" s="58" t="s">
        <v>38</v>
      </c>
      <c r="AQ4" s="58" t="s">
        <v>39</v>
      </c>
    </row>
    <row r="5" spans="1:58" s="60" customFormat="1" ht="13.2">
      <c r="D5" s="65">
        <v>1</v>
      </c>
      <c r="E5" s="61">
        <f t="shared" ref="E5:AM5" si="0">D5+1</f>
        <v>2</v>
      </c>
      <c r="F5" s="61">
        <f t="shared" si="0"/>
        <v>3</v>
      </c>
      <c r="G5" s="61">
        <f t="shared" si="0"/>
        <v>4</v>
      </c>
      <c r="H5" s="61">
        <f t="shared" si="0"/>
        <v>5</v>
      </c>
      <c r="I5" s="61">
        <f t="shared" si="0"/>
        <v>6</v>
      </c>
      <c r="J5" s="61">
        <f t="shared" si="0"/>
        <v>7</v>
      </c>
      <c r="K5" s="61">
        <f t="shared" si="0"/>
        <v>8</v>
      </c>
      <c r="L5" s="61">
        <f t="shared" si="0"/>
        <v>9</v>
      </c>
      <c r="M5" s="61">
        <f t="shared" si="0"/>
        <v>10</v>
      </c>
      <c r="N5" s="61">
        <f t="shared" si="0"/>
        <v>11</v>
      </c>
      <c r="O5" s="61">
        <f t="shared" si="0"/>
        <v>12</v>
      </c>
      <c r="P5" s="61">
        <f t="shared" si="0"/>
        <v>13</v>
      </c>
      <c r="Q5" s="61">
        <f t="shared" si="0"/>
        <v>14</v>
      </c>
      <c r="R5" s="61">
        <f t="shared" si="0"/>
        <v>15</v>
      </c>
      <c r="S5" s="61">
        <f t="shared" si="0"/>
        <v>16</v>
      </c>
      <c r="T5" s="61">
        <f t="shared" si="0"/>
        <v>17</v>
      </c>
      <c r="U5" s="61">
        <f t="shared" si="0"/>
        <v>18</v>
      </c>
      <c r="V5" s="61">
        <f t="shared" si="0"/>
        <v>19</v>
      </c>
      <c r="W5" s="61">
        <f t="shared" si="0"/>
        <v>20</v>
      </c>
      <c r="X5" s="61">
        <f t="shared" si="0"/>
        <v>21</v>
      </c>
      <c r="Y5" s="61">
        <f t="shared" si="0"/>
        <v>22</v>
      </c>
      <c r="Z5" s="61">
        <f t="shared" si="0"/>
        <v>23</v>
      </c>
      <c r="AA5" s="61">
        <f t="shared" si="0"/>
        <v>24</v>
      </c>
      <c r="AB5" s="61">
        <f t="shared" si="0"/>
        <v>25</v>
      </c>
      <c r="AC5" s="61">
        <f t="shared" si="0"/>
        <v>26</v>
      </c>
      <c r="AD5" s="61">
        <f t="shared" si="0"/>
        <v>27</v>
      </c>
      <c r="AE5" s="61">
        <f t="shared" si="0"/>
        <v>28</v>
      </c>
      <c r="AF5" s="61">
        <f t="shared" si="0"/>
        <v>29</v>
      </c>
      <c r="AG5" s="61">
        <f t="shared" si="0"/>
        <v>30</v>
      </c>
      <c r="AH5" s="61">
        <f t="shared" si="0"/>
        <v>31</v>
      </c>
      <c r="AI5" s="61">
        <f t="shared" si="0"/>
        <v>32</v>
      </c>
      <c r="AJ5" s="61">
        <f t="shared" si="0"/>
        <v>33</v>
      </c>
      <c r="AK5" s="61">
        <f t="shared" si="0"/>
        <v>34</v>
      </c>
      <c r="AL5" s="61">
        <f t="shared" si="0"/>
        <v>35</v>
      </c>
      <c r="AM5" s="61">
        <f t="shared" si="0"/>
        <v>36</v>
      </c>
      <c r="AO5" s="62"/>
      <c r="AP5" s="62"/>
      <c r="AQ5" s="62"/>
    </row>
    <row r="6" spans="1:58" s="86" customFormat="1" ht="7.8" customHeight="1">
      <c r="A6" s="81"/>
      <c r="B6" s="82"/>
      <c r="C6" s="81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4"/>
      <c r="BB6" s="83"/>
      <c r="BC6" s="83"/>
      <c r="BD6" s="83"/>
      <c r="BE6" s="83"/>
      <c r="BF6" s="85"/>
    </row>
    <row r="7" spans="1:58" s="64" customFormat="1" ht="13.2">
      <c r="A7" s="205" t="s">
        <v>387</v>
      </c>
      <c r="B7" s="126" t="s">
        <v>161</v>
      </c>
      <c r="C7" s="89"/>
      <c r="D7" s="89">
        <f>D15</f>
        <v>24</v>
      </c>
      <c r="E7" s="89">
        <f t="shared" ref="E7:AM8" si="1">E15</f>
        <v>26</v>
      </c>
      <c r="F7" s="89">
        <f t="shared" si="1"/>
        <v>28</v>
      </c>
      <c r="G7" s="89">
        <f t="shared" si="1"/>
        <v>30</v>
      </c>
      <c r="H7" s="89">
        <f t="shared" si="1"/>
        <v>32</v>
      </c>
      <c r="I7" s="89">
        <f t="shared" si="1"/>
        <v>34</v>
      </c>
      <c r="J7" s="89">
        <f t="shared" si="1"/>
        <v>36</v>
      </c>
      <c r="K7" s="89">
        <f t="shared" si="1"/>
        <v>38</v>
      </c>
      <c r="L7" s="89">
        <f t="shared" si="1"/>
        <v>40</v>
      </c>
      <c r="M7" s="89">
        <f t="shared" si="1"/>
        <v>42</v>
      </c>
      <c r="N7" s="89">
        <f t="shared" si="1"/>
        <v>44</v>
      </c>
      <c r="O7" s="89">
        <f t="shared" si="1"/>
        <v>46</v>
      </c>
      <c r="P7" s="89">
        <f t="shared" si="1"/>
        <v>48</v>
      </c>
      <c r="Q7" s="89">
        <f t="shared" si="1"/>
        <v>50</v>
      </c>
      <c r="R7" s="89">
        <f t="shared" si="1"/>
        <v>52</v>
      </c>
      <c r="S7" s="89">
        <f t="shared" si="1"/>
        <v>54</v>
      </c>
      <c r="T7" s="89">
        <f t="shared" si="1"/>
        <v>56</v>
      </c>
      <c r="U7" s="89">
        <f t="shared" si="1"/>
        <v>58</v>
      </c>
      <c r="V7" s="89">
        <f t="shared" si="1"/>
        <v>60</v>
      </c>
      <c r="W7" s="89">
        <f t="shared" si="1"/>
        <v>62</v>
      </c>
      <c r="X7" s="89">
        <f t="shared" si="1"/>
        <v>64</v>
      </c>
      <c r="Y7" s="89">
        <f t="shared" si="1"/>
        <v>66</v>
      </c>
      <c r="Z7" s="89">
        <f t="shared" si="1"/>
        <v>68</v>
      </c>
      <c r="AA7" s="89">
        <f t="shared" si="1"/>
        <v>70</v>
      </c>
      <c r="AB7" s="89">
        <f t="shared" si="1"/>
        <v>72</v>
      </c>
      <c r="AC7" s="89">
        <f t="shared" si="1"/>
        <v>74</v>
      </c>
      <c r="AD7" s="89">
        <f t="shared" si="1"/>
        <v>76</v>
      </c>
      <c r="AE7" s="89">
        <f t="shared" si="1"/>
        <v>78</v>
      </c>
      <c r="AF7" s="89">
        <f t="shared" si="1"/>
        <v>80</v>
      </c>
      <c r="AG7" s="89">
        <f t="shared" si="1"/>
        <v>82</v>
      </c>
      <c r="AH7" s="89">
        <f t="shared" si="1"/>
        <v>84</v>
      </c>
      <c r="AI7" s="89">
        <f t="shared" si="1"/>
        <v>86</v>
      </c>
      <c r="AJ7" s="89">
        <f t="shared" si="1"/>
        <v>88</v>
      </c>
      <c r="AK7" s="89">
        <f t="shared" si="1"/>
        <v>90</v>
      </c>
      <c r="AL7" s="89">
        <f t="shared" si="1"/>
        <v>92</v>
      </c>
      <c r="AM7" s="89">
        <f t="shared" si="1"/>
        <v>94</v>
      </c>
      <c r="AN7" s="89"/>
      <c r="AO7" s="83">
        <f t="shared" ref="AO7:AO8" si="2">SUM(D7:O7)</f>
        <v>420</v>
      </c>
      <c r="AP7" s="83">
        <f t="shared" ref="AP7:AP8" si="3">SUM(P7:AA7)</f>
        <v>708</v>
      </c>
      <c r="AQ7" s="83">
        <f t="shared" ref="AQ7:AQ8" si="4">SUM(AB7:AM7)</f>
        <v>996</v>
      </c>
    </row>
    <row r="8" spans="1:58" s="64" customFormat="1" ht="13.2">
      <c r="A8" s="205" t="s">
        <v>386</v>
      </c>
      <c r="B8" s="126" t="s">
        <v>161</v>
      </c>
      <c r="C8" s="89"/>
      <c r="D8" s="89">
        <f>D16</f>
        <v>-2.3511904761904763</v>
      </c>
      <c r="E8" s="89">
        <f t="shared" si="1"/>
        <v>-2.4131944444444442</v>
      </c>
      <c r="F8" s="89">
        <f t="shared" si="1"/>
        <v>-2.4751984126984126</v>
      </c>
      <c r="G8" s="89">
        <f t="shared" si="1"/>
        <v>-2.5372023809523809</v>
      </c>
      <c r="H8" s="89">
        <f t="shared" si="1"/>
        <v>-2.5992063492063489</v>
      </c>
      <c r="I8" s="89">
        <f t="shared" si="1"/>
        <v>-2.6612103174603172</v>
      </c>
      <c r="J8" s="89">
        <f t="shared" si="1"/>
        <v>-2.7232142857142851</v>
      </c>
      <c r="K8" s="89">
        <f t="shared" si="1"/>
        <v>-2.785218253968254</v>
      </c>
      <c r="L8" s="89">
        <f t="shared" si="1"/>
        <v>-2.8472222222222223</v>
      </c>
      <c r="M8" s="89">
        <f t="shared" si="1"/>
        <v>-2.9092261904761902</v>
      </c>
      <c r="N8" s="89">
        <f t="shared" si="1"/>
        <v>-2.9712301587301586</v>
      </c>
      <c r="O8" s="89">
        <f t="shared" si="1"/>
        <v>-3.0332341269841274</v>
      </c>
      <c r="P8" s="89">
        <f t="shared" si="1"/>
        <v>-3.0952380952380953</v>
      </c>
      <c r="Q8" s="89">
        <f t="shared" si="1"/>
        <v>-3.1572420634920637</v>
      </c>
      <c r="R8" s="89">
        <f t="shared" si="1"/>
        <v>-3.2192460317460316</v>
      </c>
      <c r="S8" s="89">
        <f t="shared" si="1"/>
        <v>-3.28125</v>
      </c>
      <c r="T8" s="89">
        <f t="shared" si="1"/>
        <v>-3.3432539682539684</v>
      </c>
      <c r="U8" s="89">
        <f t="shared" si="1"/>
        <v>-3.4052579365079363</v>
      </c>
      <c r="V8" s="89">
        <f t="shared" si="1"/>
        <v>-3.4672619047619047</v>
      </c>
      <c r="W8" s="89">
        <f t="shared" si="1"/>
        <v>-3.5292658730158726</v>
      </c>
      <c r="X8" s="89">
        <f t="shared" si="1"/>
        <v>-3.5912698412698409</v>
      </c>
      <c r="Y8" s="89">
        <f t="shared" si="1"/>
        <v>-3.6532738095238093</v>
      </c>
      <c r="Z8" s="89">
        <f t="shared" si="1"/>
        <v>-3.7152777777777772</v>
      </c>
      <c r="AA8" s="89">
        <f t="shared" si="1"/>
        <v>-3.7772817460317456</v>
      </c>
      <c r="AB8" s="89">
        <f t="shared" si="1"/>
        <v>-3.839285714285714</v>
      </c>
      <c r="AC8" s="89">
        <f t="shared" si="1"/>
        <v>-3.9012896825396819</v>
      </c>
      <c r="AD8" s="89">
        <f t="shared" si="1"/>
        <v>-3.9632936507936511</v>
      </c>
      <c r="AE8" s="89">
        <f t="shared" si="1"/>
        <v>-4.0252976190476195</v>
      </c>
      <c r="AF8" s="89">
        <f t="shared" si="1"/>
        <v>-4.0873015873015879</v>
      </c>
      <c r="AG8" s="89">
        <f t="shared" si="1"/>
        <v>-4.1493055555555554</v>
      </c>
      <c r="AH8" s="89">
        <f t="shared" si="1"/>
        <v>-4.2113095238095237</v>
      </c>
      <c r="AI8" s="89">
        <f t="shared" si="1"/>
        <v>-4.2733134920634921</v>
      </c>
      <c r="AJ8" s="89">
        <f t="shared" si="1"/>
        <v>-4.3353174603174605</v>
      </c>
      <c r="AK8" s="89">
        <f t="shared" si="1"/>
        <v>-4.3973214285714288</v>
      </c>
      <c r="AL8" s="89">
        <f t="shared" si="1"/>
        <v>-4.4593253968253963</v>
      </c>
      <c r="AM8" s="89">
        <f t="shared" si="1"/>
        <v>-4.5213293650793647</v>
      </c>
      <c r="AN8" s="89"/>
      <c r="AO8" s="83">
        <f t="shared" si="2"/>
        <v>-32.306547619047613</v>
      </c>
      <c r="AP8" s="83">
        <f t="shared" si="3"/>
        <v>-41.235119047619051</v>
      </c>
      <c r="AQ8" s="83">
        <f t="shared" si="4"/>
        <v>-50.163690476190489</v>
      </c>
    </row>
    <row r="10" spans="1:58">
      <c r="A10" s="87" t="s">
        <v>207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60"/>
      <c r="AO10" s="87"/>
      <c r="AP10" s="87"/>
      <c r="AQ10" s="87"/>
    </row>
    <row r="11" spans="1:58" s="64" customFormat="1" ht="13.2" outlineLevel="1">
      <c r="A11" s="205" t="s">
        <v>361</v>
      </c>
      <c r="B11" s="122" t="s">
        <v>158</v>
      </c>
      <c r="C11" s="89"/>
      <c r="D11" s="125">
        <v>60</v>
      </c>
      <c r="E11" s="125">
        <f>D11+5</f>
        <v>65</v>
      </c>
      <c r="F11" s="125">
        <f t="shared" ref="F11:AM11" si="5">E11+5</f>
        <v>70</v>
      </c>
      <c r="G11" s="125">
        <f t="shared" si="5"/>
        <v>75</v>
      </c>
      <c r="H11" s="125">
        <f t="shared" si="5"/>
        <v>80</v>
      </c>
      <c r="I11" s="125">
        <f t="shared" si="5"/>
        <v>85</v>
      </c>
      <c r="J11" s="125">
        <f t="shared" si="5"/>
        <v>90</v>
      </c>
      <c r="K11" s="125">
        <f t="shared" si="5"/>
        <v>95</v>
      </c>
      <c r="L11" s="125">
        <f t="shared" si="5"/>
        <v>100</v>
      </c>
      <c r="M11" s="125">
        <f t="shared" si="5"/>
        <v>105</v>
      </c>
      <c r="N11" s="125">
        <f t="shared" si="5"/>
        <v>110</v>
      </c>
      <c r="O11" s="125">
        <f t="shared" si="5"/>
        <v>115</v>
      </c>
      <c r="P11" s="125">
        <f t="shared" si="5"/>
        <v>120</v>
      </c>
      <c r="Q11" s="125">
        <f t="shared" si="5"/>
        <v>125</v>
      </c>
      <c r="R11" s="125">
        <f t="shared" si="5"/>
        <v>130</v>
      </c>
      <c r="S11" s="125">
        <f t="shared" si="5"/>
        <v>135</v>
      </c>
      <c r="T11" s="125">
        <f t="shared" si="5"/>
        <v>140</v>
      </c>
      <c r="U11" s="125">
        <f t="shared" si="5"/>
        <v>145</v>
      </c>
      <c r="V11" s="125">
        <f t="shared" si="5"/>
        <v>150</v>
      </c>
      <c r="W11" s="125">
        <f t="shared" si="5"/>
        <v>155</v>
      </c>
      <c r="X11" s="125">
        <f t="shared" si="5"/>
        <v>160</v>
      </c>
      <c r="Y11" s="125">
        <f t="shared" si="5"/>
        <v>165</v>
      </c>
      <c r="Z11" s="125">
        <f t="shared" si="5"/>
        <v>170</v>
      </c>
      <c r="AA11" s="125">
        <f t="shared" si="5"/>
        <v>175</v>
      </c>
      <c r="AB11" s="125">
        <f t="shared" si="5"/>
        <v>180</v>
      </c>
      <c r="AC11" s="125">
        <f t="shared" si="5"/>
        <v>185</v>
      </c>
      <c r="AD11" s="125">
        <f t="shared" si="5"/>
        <v>190</v>
      </c>
      <c r="AE11" s="125">
        <f t="shared" si="5"/>
        <v>195</v>
      </c>
      <c r="AF11" s="125">
        <f t="shared" si="5"/>
        <v>200</v>
      </c>
      <c r="AG11" s="125">
        <f t="shared" si="5"/>
        <v>205</v>
      </c>
      <c r="AH11" s="125">
        <f t="shared" si="5"/>
        <v>210</v>
      </c>
      <c r="AI11" s="125">
        <f t="shared" si="5"/>
        <v>215</v>
      </c>
      <c r="AJ11" s="125">
        <f t="shared" si="5"/>
        <v>220</v>
      </c>
      <c r="AK11" s="125">
        <f t="shared" si="5"/>
        <v>225</v>
      </c>
      <c r="AL11" s="125">
        <f t="shared" si="5"/>
        <v>230</v>
      </c>
      <c r="AM11" s="125">
        <f t="shared" si="5"/>
        <v>235</v>
      </c>
      <c r="AN11" s="89"/>
      <c r="AO11" s="83">
        <f t="shared" ref="AO11" si="6">SUM(D11:O11)</f>
        <v>1050</v>
      </c>
      <c r="AP11" s="83">
        <f t="shared" ref="AP11" si="7">SUM(P11:AA11)</f>
        <v>1770</v>
      </c>
      <c r="AQ11" s="83">
        <f t="shared" ref="AQ11" si="8">SUM(AB11:AM11)</f>
        <v>2490</v>
      </c>
    </row>
    <row r="12" spans="1:58" s="64" customFormat="1" ht="13.2" outlineLevel="1">
      <c r="A12" s="205" t="s">
        <v>362</v>
      </c>
      <c r="B12" s="126" t="s">
        <v>161</v>
      </c>
      <c r="C12" s="82"/>
      <c r="D12" s="125">
        <v>2</v>
      </c>
      <c r="E12" s="125">
        <v>2</v>
      </c>
      <c r="F12" s="125">
        <v>2</v>
      </c>
      <c r="G12" s="125">
        <v>2</v>
      </c>
      <c r="H12" s="125">
        <v>2</v>
      </c>
      <c r="I12" s="125">
        <v>2</v>
      </c>
      <c r="J12" s="125">
        <v>2</v>
      </c>
      <c r="K12" s="125">
        <v>2</v>
      </c>
      <c r="L12" s="125">
        <v>2</v>
      </c>
      <c r="M12" s="125">
        <v>2</v>
      </c>
      <c r="N12" s="125">
        <v>2</v>
      </c>
      <c r="O12" s="125">
        <v>2</v>
      </c>
      <c r="P12" s="125">
        <v>2</v>
      </c>
      <c r="Q12" s="125">
        <v>2</v>
      </c>
      <c r="R12" s="125">
        <v>2</v>
      </c>
      <c r="S12" s="125">
        <v>2</v>
      </c>
      <c r="T12" s="125">
        <v>2</v>
      </c>
      <c r="U12" s="125">
        <v>2</v>
      </c>
      <c r="V12" s="125">
        <v>2</v>
      </c>
      <c r="W12" s="125">
        <v>2</v>
      </c>
      <c r="X12" s="125">
        <v>2</v>
      </c>
      <c r="Y12" s="125">
        <v>2</v>
      </c>
      <c r="Z12" s="125">
        <v>2</v>
      </c>
      <c r="AA12" s="125">
        <v>2</v>
      </c>
      <c r="AB12" s="125">
        <v>2</v>
      </c>
      <c r="AC12" s="125">
        <v>2</v>
      </c>
      <c r="AD12" s="125">
        <v>2</v>
      </c>
      <c r="AE12" s="125">
        <v>2</v>
      </c>
      <c r="AF12" s="125">
        <v>2</v>
      </c>
      <c r="AG12" s="125">
        <v>2</v>
      </c>
      <c r="AH12" s="125">
        <v>2</v>
      </c>
      <c r="AI12" s="125">
        <v>2</v>
      </c>
      <c r="AJ12" s="125">
        <v>2</v>
      </c>
      <c r="AK12" s="125">
        <v>2</v>
      </c>
      <c r="AL12" s="125">
        <v>2</v>
      </c>
      <c r="AM12" s="125">
        <v>2</v>
      </c>
      <c r="AN12" s="123"/>
      <c r="AO12" s="83">
        <f>AVERAGE(D12:O12)</f>
        <v>2</v>
      </c>
      <c r="AP12" s="83">
        <f>AVERAGE(P12:AA12)</f>
        <v>2</v>
      </c>
      <c r="AQ12" s="83">
        <f>AVERAGE(AB12:AM12)</f>
        <v>2</v>
      </c>
    </row>
    <row r="13" spans="1:58" s="64" customFormat="1" ht="13.2" outlineLevel="1">
      <c r="A13" s="205" t="s">
        <v>363</v>
      </c>
      <c r="B13" s="126" t="s">
        <v>161</v>
      </c>
      <c r="C13" s="89"/>
      <c r="D13" s="89">
        <f>D11*D12</f>
        <v>120</v>
      </c>
      <c r="E13" s="89">
        <f t="shared" ref="E13:AM13" si="9">E11*E12</f>
        <v>130</v>
      </c>
      <c r="F13" s="89">
        <f t="shared" si="9"/>
        <v>140</v>
      </c>
      <c r="G13" s="89">
        <f t="shared" si="9"/>
        <v>150</v>
      </c>
      <c r="H13" s="89">
        <f t="shared" si="9"/>
        <v>160</v>
      </c>
      <c r="I13" s="89">
        <f t="shared" si="9"/>
        <v>170</v>
      </c>
      <c r="J13" s="89">
        <f t="shared" si="9"/>
        <v>180</v>
      </c>
      <c r="K13" s="89">
        <f t="shared" si="9"/>
        <v>190</v>
      </c>
      <c r="L13" s="89">
        <f t="shared" si="9"/>
        <v>200</v>
      </c>
      <c r="M13" s="89">
        <f t="shared" si="9"/>
        <v>210</v>
      </c>
      <c r="N13" s="89">
        <f t="shared" si="9"/>
        <v>220</v>
      </c>
      <c r="O13" s="89">
        <f t="shared" si="9"/>
        <v>230</v>
      </c>
      <c r="P13" s="89">
        <f t="shared" si="9"/>
        <v>240</v>
      </c>
      <c r="Q13" s="89">
        <f t="shared" si="9"/>
        <v>250</v>
      </c>
      <c r="R13" s="89">
        <f t="shared" si="9"/>
        <v>260</v>
      </c>
      <c r="S13" s="89">
        <f t="shared" si="9"/>
        <v>270</v>
      </c>
      <c r="T13" s="89">
        <f t="shared" si="9"/>
        <v>280</v>
      </c>
      <c r="U13" s="89">
        <f t="shared" si="9"/>
        <v>290</v>
      </c>
      <c r="V13" s="89">
        <f t="shared" si="9"/>
        <v>300</v>
      </c>
      <c r="W13" s="89">
        <f t="shared" si="9"/>
        <v>310</v>
      </c>
      <c r="X13" s="89">
        <f t="shared" si="9"/>
        <v>320</v>
      </c>
      <c r="Y13" s="89">
        <f t="shared" si="9"/>
        <v>330</v>
      </c>
      <c r="Z13" s="89">
        <f t="shared" si="9"/>
        <v>340</v>
      </c>
      <c r="AA13" s="89">
        <f t="shared" si="9"/>
        <v>350</v>
      </c>
      <c r="AB13" s="89">
        <f t="shared" si="9"/>
        <v>360</v>
      </c>
      <c r="AC13" s="89">
        <f t="shared" si="9"/>
        <v>370</v>
      </c>
      <c r="AD13" s="89">
        <f t="shared" si="9"/>
        <v>380</v>
      </c>
      <c r="AE13" s="89">
        <f t="shared" si="9"/>
        <v>390</v>
      </c>
      <c r="AF13" s="89">
        <f t="shared" si="9"/>
        <v>400</v>
      </c>
      <c r="AG13" s="89">
        <f t="shared" si="9"/>
        <v>410</v>
      </c>
      <c r="AH13" s="89">
        <f t="shared" si="9"/>
        <v>420</v>
      </c>
      <c r="AI13" s="89">
        <f t="shared" si="9"/>
        <v>430</v>
      </c>
      <c r="AJ13" s="89">
        <f t="shared" si="9"/>
        <v>440</v>
      </c>
      <c r="AK13" s="89">
        <f t="shared" si="9"/>
        <v>450</v>
      </c>
      <c r="AL13" s="89">
        <f t="shared" si="9"/>
        <v>460</v>
      </c>
      <c r="AM13" s="89">
        <f t="shared" si="9"/>
        <v>470</v>
      </c>
      <c r="AN13" s="89"/>
      <c r="AO13" s="83">
        <f t="shared" ref="AO13" si="10">SUM(D13:O13)</f>
        <v>2100</v>
      </c>
      <c r="AP13" s="83">
        <f t="shared" ref="AP13" si="11">SUM(P13:AA13)</f>
        <v>3540</v>
      </c>
      <c r="AQ13" s="83">
        <f t="shared" ref="AQ13" si="12">SUM(AB13:AM13)</f>
        <v>4980</v>
      </c>
    </row>
    <row r="14" spans="1:58" s="59" customFormat="1" ht="13.2" outlineLevel="1">
      <c r="A14" s="200" t="s">
        <v>364</v>
      </c>
      <c r="B14" s="122" t="s">
        <v>168</v>
      </c>
      <c r="C14" s="81"/>
      <c r="D14" s="133">
        <v>0.2</v>
      </c>
      <c r="E14" s="133">
        <v>0.2</v>
      </c>
      <c r="F14" s="133">
        <v>0.2</v>
      </c>
      <c r="G14" s="133">
        <v>0.2</v>
      </c>
      <c r="H14" s="133">
        <v>0.2</v>
      </c>
      <c r="I14" s="133">
        <v>0.2</v>
      </c>
      <c r="J14" s="133">
        <v>0.2</v>
      </c>
      <c r="K14" s="133">
        <v>0.2</v>
      </c>
      <c r="L14" s="133">
        <v>0.2</v>
      </c>
      <c r="M14" s="133">
        <v>0.2</v>
      </c>
      <c r="N14" s="133">
        <v>0.2</v>
      </c>
      <c r="O14" s="133">
        <v>0.2</v>
      </c>
      <c r="P14" s="133">
        <v>0.2</v>
      </c>
      <c r="Q14" s="133">
        <v>0.2</v>
      </c>
      <c r="R14" s="133">
        <v>0.2</v>
      </c>
      <c r="S14" s="133">
        <v>0.2</v>
      </c>
      <c r="T14" s="133">
        <v>0.2</v>
      </c>
      <c r="U14" s="133">
        <v>0.2</v>
      </c>
      <c r="V14" s="133">
        <v>0.2</v>
      </c>
      <c r="W14" s="133">
        <v>0.2</v>
      </c>
      <c r="X14" s="133">
        <v>0.2</v>
      </c>
      <c r="Y14" s="133">
        <v>0.2</v>
      </c>
      <c r="Z14" s="133">
        <v>0.2</v>
      </c>
      <c r="AA14" s="133">
        <v>0.2</v>
      </c>
      <c r="AB14" s="133">
        <v>0.2</v>
      </c>
      <c r="AC14" s="133">
        <v>0.2</v>
      </c>
      <c r="AD14" s="133">
        <v>0.2</v>
      </c>
      <c r="AE14" s="133">
        <v>0.2</v>
      </c>
      <c r="AF14" s="133">
        <v>0.2</v>
      </c>
      <c r="AG14" s="133">
        <v>0.2</v>
      </c>
      <c r="AH14" s="133">
        <v>0.2</v>
      </c>
      <c r="AI14" s="133">
        <v>0.2</v>
      </c>
      <c r="AJ14" s="133">
        <v>0.2</v>
      </c>
      <c r="AK14" s="133">
        <v>0.2</v>
      </c>
      <c r="AL14" s="133">
        <v>0.2</v>
      </c>
      <c r="AM14" s="133">
        <v>0.2</v>
      </c>
      <c r="AN14" s="88"/>
      <c r="AO14" s="88"/>
      <c r="AP14" s="88"/>
      <c r="AQ14" s="88"/>
    </row>
    <row r="15" spans="1:58" s="64" customFormat="1" ht="13.2" outlineLevel="1">
      <c r="A15" s="205" t="s">
        <v>271</v>
      </c>
      <c r="B15" s="126" t="s">
        <v>161</v>
      </c>
      <c r="C15" s="89"/>
      <c r="D15" s="89">
        <f>D13*D14</f>
        <v>24</v>
      </c>
      <c r="E15" s="89">
        <f t="shared" ref="E15:AM15" si="13">E13*E14</f>
        <v>26</v>
      </c>
      <c r="F15" s="89">
        <f t="shared" si="13"/>
        <v>28</v>
      </c>
      <c r="G15" s="89">
        <f t="shared" si="13"/>
        <v>30</v>
      </c>
      <c r="H15" s="89">
        <f t="shared" si="13"/>
        <v>32</v>
      </c>
      <c r="I15" s="89">
        <f t="shared" si="13"/>
        <v>34</v>
      </c>
      <c r="J15" s="89">
        <f t="shared" si="13"/>
        <v>36</v>
      </c>
      <c r="K15" s="89">
        <f t="shared" si="13"/>
        <v>38</v>
      </c>
      <c r="L15" s="89">
        <f t="shared" si="13"/>
        <v>40</v>
      </c>
      <c r="M15" s="89">
        <f t="shared" si="13"/>
        <v>42</v>
      </c>
      <c r="N15" s="89">
        <f t="shared" si="13"/>
        <v>44</v>
      </c>
      <c r="O15" s="89">
        <f t="shared" si="13"/>
        <v>46</v>
      </c>
      <c r="P15" s="89">
        <f t="shared" si="13"/>
        <v>48</v>
      </c>
      <c r="Q15" s="89">
        <f t="shared" si="13"/>
        <v>50</v>
      </c>
      <c r="R15" s="89">
        <f t="shared" si="13"/>
        <v>52</v>
      </c>
      <c r="S15" s="89">
        <f t="shared" si="13"/>
        <v>54</v>
      </c>
      <c r="T15" s="89">
        <f t="shared" si="13"/>
        <v>56</v>
      </c>
      <c r="U15" s="89">
        <f t="shared" si="13"/>
        <v>58</v>
      </c>
      <c r="V15" s="89">
        <f t="shared" si="13"/>
        <v>60</v>
      </c>
      <c r="W15" s="89">
        <f t="shared" si="13"/>
        <v>62</v>
      </c>
      <c r="X15" s="89">
        <f t="shared" si="13"/>
        <v>64</v>
      </c>
      <c r="Y15" s="89">
        <f t="shared" si="13"/>
        <v>66</v>
      </c>
      <c r="Z15" s="89">
        <f t="shared" si="13"/>
        <v>68</v>
      </c>
      <c r="AA15" s="89">
        <f t="shared" si="13"/>
        <v>70</v>
      </c>
      <c r="AB15" s="89">
        <f t="shared" si="13"/>
        <v>72</v>
      </c>
      <c r="AC15" s="89">
        <f t="shared" si="13"/>
        <v>74</v>
      </c>
      <c r="AD15" s="89">
        <f t="shared" si="13"/>
        <v>76</v>
      </c>
      <c r="AE15" s="89">
        <f t="shared" si="13"/>
        <v>78</v>
      </c>
      <c r="AF15" s="89">
        <f t="shared" si="13"/>
        <v>80</v>
      </c>
      <c r="AG15" s="89">
        <f t="shared" si="13"/>
        <v>82</v>
      </c>
      <c r="AH15" s="89">
        <f t="shared" si="13"/>
        <v>84</v>
      </c>
      <c r="AI15" s="89">
        <f t="shared" si="13"/>
        <v>86</v>
      </c>
      <c r="AJ15" s="89">
        <f t="shared" si="13"/>
        <v>88</v>
      </c>
      <c r="AK15" s="89">
        <f t="shared" si="13"/>
        <v>90</v>
      </c>
      <c r="AL15" s="89">
        <f t="shared" si="13"/>
        <v>92</v>
      </c>
      <c r="AM15" s="89">
        <f t="shared" si="13"/>
        <v>94</v>
      </c>
      <c r="AN15" s="89"/>
      <c r="AO15" s="83">
        <f t="shared" ref="AO15" si="14">SUM(D15:O15)</f>
        <v>420</v>
      </c>
      <c r="AP15" s="83">
        <f t="shared" ref="AP15" si="15">SUM(P15:AA15)</f>
        <v>708</v>
      </c>
      <c r="AQ15" s="83">
        <f t="shared" ref="AQ15" si="16">SUM(AB15:AM15)</f>
        <v>996</v>
      </c>
    </row>
    <row r="16" spans="1:58" s="64" customFormat="1" ht="13.2" outlineLevel="1">
      <c r="A16" s="205" t="s">
        <v>365</v>
      </c>
      <c r="B16" s="126" t="s">
        <v>161</v>
      </c>
      <c r="C16" s="89"/>
      <c r="D16" s="89">
        <f>-'OPEX+CAPEX'!I456</f>
        <v>-2.3511904761904763</v>
      </c>
      <c r="E16" s="89">
        <f>-'OPEX+CAPEX'!J456</f>
        <v>-2.4131944444444442</v>
      </c>
      <c r="F16" s="89">
        <f>-'OPEX+CAPEX'!K456</f>
        <v>-2.4751984126984126</v>
      </c>
      <c r="G16" s="89">
        <f>-'OPEX+CAPEX'!L456</f>
        <v>-2.5372023809523809</v>
      </c>
      <c r="H16" s="89">
        <f>-'OPEX+CAPEX'!M456</f>
        <v>-2.5992063492063489</v>
      </c>
      <c r="I16" s="89">
        <f>-'OPEX+CAPEX'!N456</f>
        <v>-2.6612103174603172</v>
      </c>
      <c r="J16" s="89">
        <f>-'OPEX+CAPEX'!O456</f>
        <v>-2.7232142857142851</v>
      </c>
      <c r="K16" s="89">
        <f>-'OPEX+CAPEX'!P456</f>
        <v>-2.785218253968254</v>
      </c>
      <c r="L16" s="89">
        <f>-'OPEX+CAPEX'!Q456</f>
        <v>-2.8472222222222223</v>
      </c>
      <c r="M16" s="89">
        <f>-'OPEX+CAPEX'!R456</f>
        <v>-2.9092261904761902</v>
      </c>
      <c r="N16" s="89">
        <f>-'OPEX+CAPEX'!S456</f>
        <v>-2.9712301587301586</v>
      </c>
      <c r="O16" s="89">
        <f>-'OPEX+CAPEX'!T456</f>
        <v>-3.0332341269841274</v>
      </c>
      <c r="P16" s="89">
        <f>-'OPEX+CAPEX'!U456</f>
        <v>-3.0952380952380953</v>
      </c>
      <c r="Q16" s="89">
        <f>-'OPEX+CAPEX'!V456</f>
        <v>-3.1572420634920637</v>
      </c>
      <c r="R16" s="89">
        <f>-'OPEX+CAPEX'!W456</f>
        <v>-3.2192460317460316</v>
      </c>
      <c r="S16" s="89">
        <f>-'OPEX+CAPEX'!X456</f>
        <v>-3.28125</v>
      </c>
      <c r="T16" s="89">
        <f>-'OPEX+CAPEX'!Y456</f>
        <v>-3.3432539682539684</v>
      </c>
      <c r="U16" s="89">
        <f>-'OPEX+CAPEX'!Z456</f>
        <v>-3.4052579365079363</v>
      </c>
      <c r="V16" s="89">
        <f>-'OPEX+CAPEX'!AA456</f>
        <v>-3.4672619047619047</v>
      </c>
      <c r="W16" s="89">
        <f>-'OPEX+CAPEX'!AB456</f>
        <v>-3.5292658730158726</v>
      </c>
      <c r="X16" s="89">
        <f>-'OPEX+CAPEX'!AC456</f>
        <v>-3.5912698412698409</v>
      </c>
      <c r="Y16" s="89">
        <f>-'OPEX+CAPEX'!AD456</f>
        <v>-3.6532738095238093</v>
      </c>
      <c r="Z16" s="89">
        <f>-'OPEX+CAPEX'!AE456</f>
        <v>-3.7152777777777772</v>
      </c>
      <c r="AA16" s="89">
        <f>-'OPEX+CAPEX'!AF456</f>
        <v>-3.7772817460317456</v>
      </c>
      <c r="AB16" s="89">
        <f>-'OPEX+CAPEX'!AG456</f>
        <v>-3.839285714285714</v>
      </c>
      <c r="AC16" s="89">
        <f>-'OPEX+CAPEX'!AH456</f>
        <v>-3.9012896825396819</v>
      </c>
      <c r="AD16" s="89">
        <f>-'OPEX+CAPEX'!AI456</f>
        <v>-3.9632936507936511</v>
      </c>
      <c r="AE16" s="89">
        <f>-'OPEX+CAPEX'!AJ456</f>
        <v>-4.0252976190476195</v>
      </c>
      <c r="AF16" s="89">
        <f>-'OPEX+CAPEX'!AK456</f>
        <v>-4.0873015873015879</v>
      </c>
      <c r="AG16" s="89">
        <f>-'OPEX+CAPEX'!AL456</f>
        <v>-4.1493055555555554</v>
      </c>
      <c r="AH16" s="89">
        <f>-'OPEX+CAPEX'!AM456</f>
        <v>-4.2113095238095237</v>
      </c>
      <c r="AI16" s="89">
        <f>-'OPEX+CAPEX'!AN456</f>
        <v>-4.2733134920634921</v>
      </c>
      <c r="AJ16" s="89">
        <f>-'OPEX+CAPEX'!AO456</f>
        <v>-4.3353174603174605</v>
      </c>
      <c r="AK16" s="89">
        <f>-'OPEX+CAPEX'!AP456</f>
        <v>-4.3973214285714288</v>
      </c>
      <c r="AL16" s="89">
        <f>-'OPEX+CAPEX'!AQ456</f>
        <v>-4.4593253968253963</v>
      </c>
      <c r="AM16" s="89">
        <f>-'OPEX+CAPEX'!AR456</f>
        <v>-4.5213293650793647</v>
      </c>
      <c r="AN16" s="89"/>
      <c r="AO16" s="83">
        <f t="shared" ref="AO16:AO17" si="17">SUM(D16:O16)</f>
        <v>-32.306547619047613</v>
      </c>
      <c r="AP16" s="83">
        <f t="shared" ref="AP16:AP17" si="18">SUM(P16:AA16)</f>
        <v>-41.235119047619051</v>
      </c>
      <c r="AQ16" s="83">
        <f t="shared" ref="AQ16:AQ17" si="19">SUM(AB16:AM16)</f>
        <v>-50.163690476190489</v>
      </c>
    </row>
    <row r="17" spans="1:43" s="64" customFormat="1" ht="13.2" outlineLevel="1">
      <c r="A17" s="205" t="s">
        <v>178</v>
      </c>
      <c r="B17" s="126" t="s">
        <v>161</v>
      </c>
      <c r="C17" s="89"/>
      <c r="D17" s="89">
        <f>D15+D16</f>
        <v>21.648809523809526</v>
      </c>
      <c r="E17" s="89">
        <f t="shared" ref="E17:AM17" si="20">E15+E16</f>
        <v>23.586805555555557</v>
      </c>
      <c r="F17" s="89">
        <f t="shared" si="20"/>
        <v>25.524801587301589</v>
      </c>
      <c r="G17" s="89">
        <f t="shared" si="20"/>
        <v>27.46279761904762</v>
      </c>
      <c r="H17" s="89">
        <f t="shared" si="20"/>
        <v>29.400793650793652</v>
      </c>
      <c r="I17" s="89">
        <f t="shared" si="20"/>
        <v>31.338789682539684</v>
      </c>
      <c r="J17" s="89">
        <f t="shared" si="20"/>
        <v>33.276785714285715</v>
      </c>
      <c r="K17" s="89">
        <f t="shared" si="20"/>
        <v>35.214781746031747</v>
      </c>
      <c r="L17" s="89">
        <f t="shared" si="20"/>
        <v>37.152777777777779</v>
      </c>
      <c r="M17" s="89">
        <f t="shared" si="20"/>
        <v>39.09077380952381</v>
      </c>
      <c r="N17" s="89">
        <f t="shared" si="20"/>
        <v>41.028769841269842</v>
      </c>
      <c r="O17" s="89">
        <f t="shared" si="20"/>
        <v>42.966765873015873</v>
      </c>
      <c r="P17" s="89">
        <f t="shared" si="20"/>
        <v>44.904761904761905</v>
      </c>
      <c r="Q17" s="89">
        <f t="shared" si="20"/>
        <v>46.842757936507937</v>
      </c>
      <c r="R17" s="89">
        <f t="shared" si="20"/>
        <v>48.780753968253968</v>
      </c>
      <c r="S17" s="89">
        <f t="shared" si="20"/>
        <v>50.71875</v>
      </c>
      <c r="T17" s="89">
        <f t="shared" si="20"/>
        <v>52.656746031746032</v>
      </c>
      <c r="U17" s="89">
        <f t="shared" si="20"/>
        <v>54.594742063492063</v>
      </c>
      <c r="V17" s="89">
        <f t="shared" si="20"/>
        <v>56.532738095238095</v>
      </c>
      <c r="W17" s="89">
        <f t="shared" si="20"/>
        <v>58.470734126984127</v>
      </c>
      <c r="X17" s="89">
        <f t="shared" si="20"/>
        <v>60.408730158730158</v>
      </c>
      <c r="Y17" s="89">
        <f t="shared" si="20"/>
        <v>62.34672619047619</v>
      </c>
      <c r="Z17" s="89">
        <f t="shared" si="20"/>
        <v>64.284722222222229</v>
      </c>
      <c r="AA17" s="89">
        <f t="shared" si="20"/>
        <v>66.222718253968253</v>
      </c>
      <c r="AB17" s="89">
        <f t="shared" si="20"/>
        <v>68.160714285714292</v>
      </c>
      <c r="AC17" s="89">
        <f t="shared" si="20"/>
        <v>70.098710317460316</v>
      </c>
      <c r="AD17" s="89">
        <f t="shared" si="20"/>
        <v>72.036706349206355</v>
      </c>
      <c r="AE17" s="89">
        <f t="shared" si="20"/>
        <v>73.97470238095238</v>
      </c>
      <c r="AF17" s="89">
        <f t="shared" si="20"/>
        <v>75.912698412698418</v>
      </c>
      <c r="AG17" s="89">
        <f t="shared" si="20"/>
        <v>77.850694444444443</v>
      </c>
      <c r="AH17" s="89">
        <f t="shared" si="20"/>
        <v>79.788690476190482</v>
      </c>
      <c r="AI17" s="89">
        <f t="shared" si="20"/>
        <v>81.726686507936506</v>
      </c>
      <c r="AJ17" s="89">
        <f t="shared" si="20"/>
        <v>83.664682539682545</v>
      </c>
      <c r="AK17" s="89">
        <f t="shared" si="20"/>
        <v>85.602678571428569</v>
      </c>
      <c r="AL17" s="89">
        <f t="shared" si="20"/>
        <v>87.540674603174608</v>
      </c>
      <c r="AM17" s="89">
        <f t="shared" si="20"/>
        <v>89.478670634920633</v>
      </c>
      <c r="AN17" s="89"/>
      <c r="AO17" s="83">
        <f t="shared" si="17"/>
        <v>387.69345238095241</v>
      </c>
      <c r="AP17" s="83">
        <f t="shared" si="18"/>
        <v>666.76488095238096</v>
      </c>
      <c r="AQ17" s="83">
        <f t="shared" si="19"/>
        <v>945.83630952380952</v>
      </c>
    </row>
    <row r="19" spans="1:43">
      <c r="A19" s="87" t="s">
        <v>389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60"/>
      <c r="AO19" s="87"/>
      <c r="AP19" s="87"/>
      <c r="AQ19" s="87"/>
    </row>
    <row r="20" spans="1:43" outlineLevel="1">
      <c r="A20" s="205" t="s">
        <v>557</v>
      </c>
      <c r="B20" s="122" t="s">
        <v>158</v>
      </c>
      <c r="D20" s="125">
        <v>8</v>
      </c>
      <c r="E20" s="125">
        <v>8</v>
      </c>
      <c r="F20" s="125">
        <v>8</v>
      </c>
      <c r="G20" s="125">
        <v>8</v>
      </c>
      <c r="H20" s="125">
        <v>8</v>
      </c>
      <c r="I20" s="125">
        <v>8</v>
      </c>
      <c r="J20" s="125">
        <v>8</v>
      </c>
      <c r="K20" s="125">
        <v>8</v>
      </c>
      <c r="L20" s="125">
        <v>8</v>
      </c>
      <c r="M20" s="125">
        <v>8</v>
      </c>
      <c r="N20" s="125">
        <v>8</v>
      </c>
      <c r="O20" s="125">
        <v>8</v>
      </c>
      <c r="P20" s="125">
        <v>8</v>
      </c>
      <c r="Q20" s="125">
        <v>8</v>
      </c>
      <c r="R20" s="125">
        <v>8</v>
      </c>
      <c r="S20" s="125">
        <v>8</v>
      </c>
      <c r="T20" s="125">
        <v>8</v>
      </c>
      <c r="U20" s="125">
        <v>8</v>
      </c>
      <c r="V20" s="125">
        <v>8</v>
      </c>
      <c r="W20" s="125">
        <v>8</v>
      </c>
      <c r="X20" s="125">
        <v>8</v>
      </c>
      <c r="Y20" s="125">
        <v>8</v>
      </c>
      <c r="Z20" s="125">
        <v>8</v>
      </c>
      <c r="AA20" s="125">
        <v>8</v>
      </c>
      <c r="AB20" s="125">
        <v>8</v>
      </c>
      <c r="AC20" s="125">
        <v>8</v>
      </c>
      <c r="AD20" s="125">
        <v>8</v>
      </c>
      <c r="AE20" s="125">
        <v>8</v>
      </c>
      <c r="AF20" s="125">
        <v>8</v>
      </c>
      <c r="AG20" s="125">
        <v>8</v>
      </c>
      <c r="AH20" s="125">
        <v>8</v>
      </c>
      <c r="AI20" s="125">
        <v>8</v>
      </c>
      <c r="AJ20" s="125">
        <v>8</v>
      </c>
      <c r="AK20" s="125">
        <v>8</v>
      </c>
      <c r="AL20" s="125">
        <v>8</v>
      </c>
      <c r="AM20" s="125">
        <v>8</v>
      </c>
    </row>
    <row r="21" spans="1:43" outlineLevel="1">
      <c r="A21" s="205" t="s">
        <v>558</v>
      </c>
      <c r="B21" s="126" t="s">
        <v>161</v>
      </c>
      <c r="D21" s="125">
        <v>15</v>
      </c>
      <c r="E21" s="125">
        <v>15</v>
      </c>
      <c r="F21" s="125">
        <v>15</v>
      </c>
      <c r="G21" s="125">
        <v>15</v>
      </c>
      <c r="H21" s="125">
        <v>15</v>
      </c>
      <c r="I21" s="125">
        <v>15</v>
      </c>
      <c r="J21" s="125">
        <v>15</v>
      </c>
      <c r="K21" s="125">
        <v>15</v>
      </c>
      <c r="L21" s="125">
        <v>15</v>
      </c>
      <c r="M21" s="125">
        <v>15</v>
      </c>
      <c r="N21" s="125">
        <v>15</v>
      </c>
      <c r="O21" s="125">
        <v>15</v>
      </c>
      <c r="P21" s="125">
        <v>15</v>
      </c>
      <c r="Q21" s="125">
        <v>15</v>
      </c>
      <c r="R21" s="125">
        <v>15</v>
      </c>
      <c r="S21" s="125">
        <v>15</v>
      </c>
      <c r="T21" s="125">
        <v>15</v>
      </c>
      <c r="U21" s="125">
        <v>15</v>
      </c>
      <c r="V21" s="125">
        <v>15</v>
      </c>
      <c r="W21" s="125">
        <v>15</v>
      </c>
      <c r="X21" s="125">
        <v>15</v>
      </c>
      <c r="Y21" s="125">
        <v>15</v>
      </c>
      <c r="Z21" s="125">
        <v>15</v>
      </c>
      <c r="AA21" s="125">
        <v>15</v>
      </c>
      <c r="AB21" s="125">
        <v>15</v>
      </c>
      <c r="AC21" s="125">
        <v>15</v>
      </c>
      <c r="AD21" s="125">
        <v>15</v>
      </c>
      <c r="AE21" s="125">
        <v>15</v>
      </c>
      <c r="AF21" s="125">
        <v>15</v>
      </c>
      <c r="AG21" s="125">
        <v>15</v>
      </c>
      <c r="AH21" s="125">
        <v>15</v>
      </c>
      <c r="AI21" s="125">
        <v>15</v>
      </c>
      <c r="AJ21" s="125">
        <v>15</v>
      </c>
      <c r="AK21" s="125">
        <v>15</v>
      </c>
      <c r="AL21" s="125">
        <v>15</v>
      </c>
      <c r="AM21" s="125">
        <v>15</v>
      </c>
    </row>
    <row r="22" spans="1:43" outlineLevel="1">
      <c r="A22" s="205" t="s">
        <v>363</v>
      </c>
      <c r="B22" s="126" t="s">
        <v>161</v>
      </c>
      <c r="D22" s="79">
        <f>D20*D21</f>
        <v>120</v>
      </c>
      <c r="E22" s="79">
        <f t="shared" ref="E22:AM22" si="21">E20*E21</f>
        <v>120</v>
      </c>
      <c r="F22" s="79">
        <f t="shared" si="21"/>
        <v>120</v>
      </c>
      <c r="G22" s="79">
        <f t="shared" si="21"/>
        <v>120</v>
      </c>
      <c r="H22" s="79">
        <f t="shared" si="21"/>
        <v>120</v>
      </c>
      <c r="I22" s="79">
        <f t="shared" si="21"/>
        <v>120</v>
      </c>
      <c r="J22" s="79">
        <f t="shared" si="21"/>
        <v>120</v>
      </c>
      <c r="K22" s="79">
        <f t="shared" si="21"/>
        <v>120</v>
      </c>
      <c r="L22" s="79">
        <f t="shared" si="21"/>
        <v>120</v>
      </c>
      <c r="M22" s="79">
        <f t="shared" si="21"/>
        <v>120</v>
      </c>
      <c r="N22" s="79">
        <f t="shared" si="21"/>
        <v>120</v>
      </c>
      <c r="O22" s="79">
        <f t="shared" si="21"/>
        <v>120</v>
      </c>
      <c r="P22" s="79">
        <f t="shared" si="21"/>
        <v>120</v>
      </c>
      <c r="Q22" s="79">
        <f t="shared" si="21"/>
        <v>120</v>
      </c>
      <c r="R22" s="79">
        <f t="shared" si="21"/>
        <v>120</v>
      </c>
      <c r="S22" s="79">
        <f t="shared" si="21"/>
        <v>120</v>
      </c>
      <c r="T22" s="79">
        <f t="shared" si="21"/>
        <v>120</v>
      </c>
      <c r="U22" s="79">
        <f t="shared" si="21"/>
        <v>120</v>
      </c>
      <c r="V22" s="79">
        <f t="shared" si="21"/>
        <v>120</v>
      </c>
      <c r="W22" s="79">
        <f t="shared" si="21"/>
        <v>120</v>
      </c>
      <c r="X22" s="79">
        <f t="shared" si="21"/>
        <v>120</v>
      </c>
      <c r="Y22" s="79">
        <f t="shared" si="21"/>
        <v>120</v>
      </c>
      <c r="Z22" s="79">
        <f t="shared" si="21"/>
        <v>120</v>
      </c>
      <c r="AA22" s="79">
        <f t="shared" si="21"/>
        <v>120</v>
      </c>
      <c r="AB22" s="79">
        <f t="shared" si="21"/>
        <v>120</v>
      </c>
      <c r="AC22" s="79">
        <f t="shared" si="21"/>
        <v>120</v>
      </c>
      <c r="AD22" s="79">
        <f t="shared" si="21"/>
        <v>120</v>
      </c>
      <c r="AE22" s="79">
        <f t="shared" si="21"/>
        <v>120</v>
      </c>
      <c r="AF22" s="79">
        <f t="shared" si="21"/>
        <v>120</v>
      </c>
      <c r="AG22" s="79">
        <f t="shared" si="21"/>
        <v>120</v>
      </c>
      <c r="AH22" s="79">
        <f t="shared" si="21"/>
        <v>120</v>
      </c>
      <c r="AI22" s="79">
        <f t="shared" si="21"/>
        <v>120</v>
      </c>
      <c r="AJ22" s="79">
        <f t="shared" si="21"/>
        <v>120</v>
      </c>
      <c r="AK22" s="79">
        <f t="shared" si="21"/>
        <v>120</v>
      </c>
      <c r="AL22" s="79">
        <f t="shared" si="21"/>
        <v>120</v>
      </c>
      <c r="AM22" s="79">
        <f t="shared" si="21"/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CF7F-C034-4D05-AE5D-A61D6A0D9099}">
  <sheetPr>
    <tabColor theme="7" tint="0.79998168889431442"/>
  </sheetPr>
  <dimension ref="A1:AV531"/>
  <sheetViews>
    <sheetView zoomScaleNormal="100" workbookViewId="0">
      <pane ySplit="5" topLeftCell="A391" activePane="bottomLeft" state="frozen"/>
      <selection pane="bottomLeft" activeCell="I426" sqref="I426"/>
    </sheetView>
  </sheetViews>
  <sheetFormatPr defaultColWidth="8" defaultRowHeight="11.4" outlineLevelCol="1"/>
  <cols>
    <col min="1" max="1" width="30.6640625" style="19" customWidth="1"/>
    <col min="2" max="2" width="17.88671875" style="19" customWidth="1"/>
    <col min="3" max="3" width="10.88671875" style="19" customWidth="1"/>
    <col min="4" max="4" width="27.33203125" style="19" customWidth="1"/>
    <col min="5" max="5" width="12.33203125" style="19" customWidth="1"/>
    <col min="6" max="6" width="12.109375" style="19" customWidth="1"/>
    <col min="7" max="7" width="9.88671875" style="19" customWidth="1"/>
    <col min="8" max="8" width="8.109375" style="35" customWidth="1"/>
    <col min="9" max="9" width="11.21875" style="36" customWidth="1" outlineLevel="1"/>
    <col min="10" max="12" width="9" style="36" customWidth="1" outlineLevel="1"/>
    <col min="13" max="44" width="9" style="19" customWidth="1" outlineLevel="1"/>
    <col min="45" max="45" width="3.5546875" style="14" customWidth="1"/>
    <col min="46" max="48" width="9" style="19" customWidth="1"/>
    <col min="49" max="16384" width="8" style="14"/>
  </cols>
  <sheetData>
    <row r="1" spans="1:48" s="4" customFormat="1" ht="15.6">
      <c r="A1" s="1" t="s">
        <v>82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T1" s="3"/>
      <c r="AU1" s="3"/>
      <c r="AV1" s="3"/>
    </row>
    <row r="2" spans="1:48" s="6" customFormat="1">
      <c r="A2" s="5" t="s">
        <v>0</v>
      </c>
      <c r="B2" s="5"/>
      <c r="C2" s="5"/>
      <c r="D2" s="5"/>
      <c r="E2" s="5"/>
      <c r="F2" s="5"/>
      <c r="G2" s="5"/>
      <c r="Y2" s="7"/>
      <c r="Z2" s="7"/>
    </row>
    <row r="3" spans="1:48" s="6" customFormat="1">
      <c r="A3" s="5"/>
      <c r="B3" s="5"/>
      <c r="C3" s="5"/>
      <c r="D3" s="5"/>
      <c r="E3" s="5"/>
      <c r="F3" s="5"/>
      <c r="G3" s="5"/>
      <c r="H3" s="5"/>
      <c r="Y3" s="7"/>
      <c r="Z3" s="7"/>
    </row>
    <row r="4" spans="1:48" s="10" customFormat="1" ht="13.2">
      <c r="A4" s="8"/>
      <c r="B4" s="8"/>
      <c r="C4" s="8"/>
      <c r="D4" s="8"/>
      <c r="E4" s="8"/>
      <c r="F4" s="8"/>
      <c r="G4" s="8"/>
      <c r="H4" s="8"/>
      <c r="I4" s="9">
        <v>46023</v>
      </c>
      <c r="J4" s="9">
        <f>I4+31</f>
        <v>46054</v>
      </c>
      <c r="K4" s="9">
        <f t="shared" ref="K4:AR4" si="0">J4+31</f>
        <v>46085</v>
      </c>
      <c r="L4" s="9">
        <f t="shared" si="0"/>
        <v>46116</v>
      </c>
      <c r="M4" s="9">
        <f t="shared" si="0"/>
        <v>46147</v>
      </c>
      <c r="N4" s="9">
        <f t="shared" si="0"/>
        <v>46178</v>
      </c>
      <c r="O4" s="9">
        <f t="shared" si="0"/>
        <v>46209</v>
      </c>
      <c r="P4" s="9">
        <f t="shared" si="0"/>
        <v>46240</v>
      </c>
      <c r="Q4" s="9">
        <f t="shared" si="0"/>
        <v>46271</v>
      </c>
      <c r="R4" s="9">
        <f t="shared" si="0"/>
        <v>46302</v>
      </c>
      <c r="S4" s="9">
        <f t="shared" si="0"/>
        <v>46333</v>
      </c>
      <c r="T4" s="9">
        <f t="shared" si="0"/>
        <v>46364</v>
      </c>
      <c r="U4" s="9">
        <f t="shared" si="0"/>
        <v>46395</v>
      </c>
      <c r="V4" s="9">
        <f t="shared" si="0"/>
        <v>46426</v>
      </c>
      <c r="W4" s="9">
        <f t="shared" si="0"/>
        <v>46457</v>
      </c>
      <c r="X4" s="9">
        <f t="shared" si="0"/>
        <v>46488</v>
      </c>
      <c r="Y4" s="9">
        <f t="shared" si="0"/>
        <v>46519</v>
      </c>
      <c r="Z4" s="9">
        <f t="shared" si="0"/>
        <v>46550</v>
      </c>
      <c r="AA4" s="9">
        <f t="shared" si="0"/>
        <v>46581</v>
      </c>
      <c r="AB4" s="9">
        <f t="shared" si="0"/>
        <v>46612</v>
      </c>
      <c r="AC4" s="9">
        <f t="shared" si="0"/>
        <v>46643</v>
      </c>
      <c r="AD4" s="9">
        <f t="shared" si="0"/>
        <v>46674</v>
      </c>
      <c r="AE4" s="9">
        <f t="shared" si="0"/>
        <v>46705</v>
      </c>
      <c r="AF4" s="9">
        <f t="shared" si="0"/>
        <v>46736</v>
      </c>
      <c r="AG4" s="9">
        <f t="shared" si="0"/>
        <v>46767</v>
      </c>
      <c r="AH4" s="9">
        <f t="shared" si="0"/>
        <v>46798</v>
      </c>
      <c r="AI4" s="9">
        <f t="shared" si="0"/>
        <v>46829</v>
      </c>
      <c r="AJ4" s="9">
        <f t="shared" si="0"/>
        <v>46860</v>
      </c>
      <c r="AK4" s="9">
        <f t="shared" si="0"/>
        <v>46891</v>
      </c>
      <c r="AL4" s="9">
        <f t="shared" si="0"/>
        <v>46922</v>
      </c>
      <c r="AM4" s="9">
        <f t="shared" si="0"/>
        <v>46953</v>
      </c>
      <c r="AN4" s="9">
        <f t="shared" si="0"/>
        <v>46984</v>
      </c>
      <c r="AO4" s="9">
        <f t="shared" si="0"/>
        <v>47015</v>
      </c>
      <c r="AP4" s="9">
        <f t="shared" si="0"/>
        <v>47046</v>
      </c>
      <c r="AQ4" s="9">
        <f t="shared" si="0"/>
        <v>47077</v>
      </c>
      <c r="AR4" s="9">
        <f t="shared" si="0"/>
        <v>47108</v>
      </c>
      <c r="AT4" s="11">
        <f>YEAR(T4)</f>
        <v>2026</v>
      </c>
      <c r="AU4" s="11">
        <f>YEAR(AF4)</f>
        <v>2027</v>
      </c>
      <c r="AV4" s="11">
        <f>YEAR(AR4)</f>
        <v>2028</v>
      </c>
    </row>
    <row r="5" spans="1:48" s="10" customFormat="1" ht="26.4">
      <c r="A5" s="231" t="s">
        <v>83</v>
      </c>
      <c r="B5" s="231" t="s">
        <v>391</v>
      </c>
      <c r="C5" s="231" t="s">
        <v>73</v>
      </c>
      <c r="D5" s="231" t="s">
        <v>74</v>
      </c>
      <c r="E5" s="231" t="s">
        <v>602</v>
      </c>
      <c r="F5" s="231" t="s">
        <v>408</v>
      </c>
      <c r="G5" s="231" t="s">
        <v>409</v>
      </c>
      <c r="H5" s="231"/>
      <c r="I5" s="232" t="s">
        <v>1</v>
      </c>
      <c r="J5" s="232" t="s">
        <v>2</v>
      </c>
      <c r="K5" s="232" t="s">
        <v>3</v>
      </c>
      <c r="L5" s="232" t="s">
        <v>4</v>
      </c>
      <c r="M5" s="232" t="s">
        <v>5</v>
      </c>
      <c r="N5" s="232" t="s">
        <v>6</v>
      </c>
      <c r="O5" s="232" t="s">
        <v>7</v>
      </c>
      <c r="P5" s="232" t="s">
        <v>8</v>
      </c>
      <c r="Q5" s="232" t="s">
        <v>9</v>
      </c>
      <c r="R5" s="232" t="s">
        <v>10</v>
      </c>
      <c r="S5" s="232" t="s">
        <v>11</v>
      </c>
      <c r="T5" s="232" t="s">
        <v>12</v>
      </c>
      <c r="U5" s="232" t="s">
        <v>13</v>
      </c>
      <c r="V5" s="232" t="s">
        <v>14</v>
      </c>
      <c r="W5" s="232" t="s">
        <v>15</v>
      </c>
      <c r="X5" s="232" t="s">
        <v>16</v>
      </c>
      <c r="Y5" s="232" t="s">
        <v>17</v>
      </c>
      <c r="Z5" s="232" t="s">
        <v>18</v>
      </c>
      <c r="AA5" s="232" t="s">
        <v>19</v>
      </c>
      <c r="AB5" s="232" t="s">
        <v>20</v>
      </c>
      <c r="AC5" s="232" t="s">
        <v>21</v>
      </c>
      <c r="AD5" s="232" t="s">
        <v>22</v>
      </c>
      <c r="AE5" s="232" t="s">
        <v>23</v>
      </c>
      <c r="AF5" s="232" t="s">
        <v>24</v>
      </c>
      <c r="AG5" s="232" t="s">
        <v>25</v>
      </c>
      <c r="AH5" s="232" t="s">
        <v>26</v>
      </c>
      <c r="AI5" s="232" t="s">
        <v>27</v>
      </c>
      <c r="AJ5" s="232" t="s">
        <v>28</v>
      </c>
      <c r="AK5" s="232" t="s">
        <v>29</v>
      </c>
      <c r="AL5" s="232" t="s">
        <v>30</v>
      </c>
      <c r="AM5" s="232" t="s">
        <v>31</v>
      </c>
      <c r="AN5" s="232" t="s">
        <v>32</v>
      </c>
      <c r="AO5" s="232" t="s">
        <v>33</v>
      </c>
      <c r="AP5" s="232" t="s">
        <v>34</v>
      </c>
      <c r="AQ5" s="232" t="s">
        <v>35</v>
      </c>
      <c r="AR5" s="232" t="s">
        <v>36</v>
      </c>
      <c r="AT5" s="232" t="s">
        <v>37</v>
      </c>
      <c r="AU5" s="232" t="s">
        <v>38</v>
      </c>
      <c r="AV5" s="232" t="s">
        <v>39</v>
      </c>
    </row>
    <row r="6" spans="1:48" ht="12">
      <c r="A6" s="271"/>
      <c r="B6" s="269"/>
      <c r="C6" s="261" t="s">
        <v>390</v>
      </c>
      <c r="D6" s="262" t="s">
        <v>42</v>
      </c>
      <c r="E6" s="262"/>
      <c r="F6" s="262"/>
      <c r="G6" s="262"/>
      <c r="H6" s="263" t="s">
        <v>254</v>
      </c>
      <c r="I6" s="30">
        <f t="shared" ref="I6:AR6" si="1">I25+I40+I55+I70+I85+I100+I115+I130+I145+I160+I175+I190+I201+I206+I217+I222+I227+I232+I237+I248+I253+I264+I269+I274+I279+I284+I307+I312+I317+I325+I330+I335+I347+I351+I356+I361+I366+I374+I379+I384+I389+I394+I399+I422+I425+I432+I436+I440+I444+I448+I451+I461</f>
        <v>12189.750316776399</v>
      </c>
      <c r="J6" s="30">
        <f t="shared" si="1"/>
        <v>12630.208567151161</v>
      </c>
      <c r="K6" s="30">
        <f t="shared" si="1"/>
        <v>12760.716847444215</v>
      </c>
      <c r="L6" s="30">
        <f t="shared" si="1"/>
        <v>12935.089416753806</v>
      </c>
      <c r="M6" s="30">
        <f t="shared" si="1"/>
        <v>12615.580661221282</v>
      </c>
      <c r="N6" s="30">
        <f t="shared" si="1"/>
        <v>13119.569874146888</v>
      </c>
      <c r="O6" s="30">
        <f t="shared" si="1"/>
        <v>13214.389366306828</v>
      </c>
      <c r="P6" s="30">
        <f t="shared" si="1"/>
        <v>13185.868943025038</v>
      </c>
      <c r="Q6" s="30">
        <f t="shared" si="1"/>
        <v>13503.674234173039</v>
      </c>
      <c r="R6" s="30">
        <f t="shared" si="1"/>
        <v>13601.621526406776</v>
      </c>
      <c r="S6" s="30">
        <f t="shared" si="1"/>
        <v>13657.499029249228</v>
      </c>
      <c r="T6" s="30">
        <f t="shared" si="1"/>
        <v>13735.919920354725</v>
      </c>
      <c r="U6" s="30">
        <f t="shared" si="1"/>
        <v>13501.36074672884</v>
      </c>
      <c r="V6" s="30">
        <f t="shared" si="1"/>
        <v>13898.591583515356</v>
      </c>
      <c r="W6" s="30">
        <f t="shared" si="1"/>
        <v>14184.336121699944</v>
      </c>
      <c r="X6" s="30">
        <f t="shared" si="1"/>
        <v>14317.700413635896</v>
      </c>
      <c r="Y6" s="30">
        <f t="shared" si="1"/>
        <v>14027.118318012701</v>
      </c>
      <c r="Z6" s="30">
        <f t="shared" si="1"/>
        <v>14622.69882580388</v>
      </c>
      <c r="AA6" s="30">
        <f t="shared" si="1"/>
        <v>14812.681584230313</v>
      </c>
      <c r="AB6" s="30">
        <f t="shared" si="1"/>
        <v>14794.408769295535</v>
      </c>
      <c r="AC6" s="30">
        <f t="shared" si="1"/>
        <v>15267.244256001437</v>
      </c>
      <c r="AD6" s="30">
        <f t="shared" si="1"/>
        <v>15547.092682941591</v>
      </c>
      <c r="AE6" s="30">
        <f t="shared" si="1"/>
        <v>15790.9465592939</v>
      </c>
      <c r="AF6" s="30">
        <f t="shared" si="1"/>
        <v>16080.007263107384</v>
      </c>
      <c r="AG6" s="30">
        <f t="shared" si="1"/>
        <v>15981.800487897784</v>
      </c>
      <c r="AH6" s="30">
        <f t="shared" si="1"/>
        <v>16511.510029128294</v>
      </c>
      <c r="AI6" s="30">
        <f t="shared" si="1"/>
        <v>16931.427318387723</v>
      </c>
      <c r="AJ6" s="30">
        <f t="shared" si="1"/>
        <v>17174.644994195431</v>
      </c>
      <c r="AK6" s="30">
        <f t="shared" si="1"/>
        <v>16957.193372716843</v>
      </c>
      <c r="AL6" s="30">
        <f t="shared" si="1"/>
        <v>17668.269158733641</v>
      </c>
      <c r="AM6" s="30">
        <f t="shared" si="1"/>
        <v>17932.245024163425</v>
      </c>
      <c r="AN6" s="30">
        <f t="shared" si="1"/>
        <v>17955.760110343068</v>
      </c>
      <c r="AO6" s="30">
        <f t="shared" si="1"/>
        <v>18476.07182952412</v>
      </c>
      <c r="AP6" s="30">
        <f t="shared" si="1"/>
        <v>18762.652062476467</v>
      </c>
      <c r="AQ6" s="30">
        <f t="shared" si="1"/>
        <v>18975.305768629991</v>
      </c>
      <c r="AR6" s="30">
        <f t="shared" si="1"/>
        <v>19194.45010044123</v>
      </c>
      <c r="AT6" s="30">
        <f>SUM(I6:T6)</f>
        <v>157149.88870300938</v>
      </c>
      <c r="AU6" s="30">
        <f>SUM(U6:AF6)</f>
        <v>176844.18712426675</v>
      </c>
      <c r="AV6" s="30">
        <f>SUM(AG6:AR6)</f>
        <v>212521.33025663803</v>
      </c>
    </row>
    <row r="7" spans="1:48" s="19" customFormat="1" ht="12">
      <c r="A7" s="272"/>
      <c r="B7" s="270"/>
      <c r="C7" s="261" t="s">
        <v>390</v>
      </c>
      <c r="D7" s="262" t="s">
        <v>43</v>
      </c>
      <c r="E7" s="262"/>
      <c r="F7" s="262"/>
      <c r="G7" s="262"/>
      <c r="H7" s="263" t="s">
        <v>161</v>
      </c>
      <c r="I7" s="30"/>
      <c r="J7" s="30">
        <f t="shared" ref="J7:AR7" si="2">I23/(5*12)</f>
        <v>0</v>
      </c>
      <c r="K7" s="30">
        <f t="shared" si="2"/>
        <v>18.21875</v>
      </c>
      <c r="L7" s="30">
        <f t="shared" si="2"/>
        <v>109.3125</v>
      </c>
      <c r="M7" s="30">
        <f t="shared" si="2"/>
        <v>109.3125</v>
      </c>
      <c r="N7" s="30">
        <f t="shared" si="2"/>
        <v>109.3125</v>
      </c>
      <c r="O7" s="30">
        <f t="shared" si="2"/>
        <v>109.3125</v>
      </c>
      <c r="P7" s="30">
        <f t="shared" si="2"/>
        <v>109.3125</v>
      </c>
      <c r="Q7" s="30">
        <f t="shared" si="2"/>
        <v>323.565</v>
      </c>
      <c r="R7" s="30">
        <f t="shared" si="2"/>
        <v>334.49625000000003</v>
      </c>
      <c r="S7" s="30">
        <f t="shared" si="2"/>
        <v>378.22125</v>
      </c>
      <c r="T7" s="30">
        <f t="shared" si="2"/>
        <v>378.22125</v>
      </c>
      <c r="U7" s="30">
        <f t="shared" si="2"/>
        <v>378.22125</v>
      </c>
      <c r="V7" s="30">
        <f t="shared" si="2"/>
        <v>378.22125</v>
      </c>
      <c r="W7" s="30">
        <f t="shared" si="2"/>
        <v>378.22125</v>
      </c>
      <c r="X7" s="30">
        <f t="shared" si="2"/>
        <v>378.22125</v>
      </c>
      <c r="Y7" s="30">
        <f t="shared" si="2"/>
        <v>378.22125</v>
      </c>
      <c r="Z7" s="30">
        <f t="shared" si="2"/>
        <v>378.22125</v>
      </c>
      <c r="AA7" s="30">
        <f t="shared" si="2"/>
        <v>378.22125</v>
      </c>
      <c r="AB7" s="30">
        <f t="shared" si="2"/>
        <v>378.22125</v>
      </c>
      <c r="AC7" s="30">
        <f t="shared" si="2"/>
        <v>378.22125</v>
      </c>
      <c r="AD7" s="30">
        <f t="shared" si="2"/>
        <v>378.22125</v>
      </c>
      <c r="AE7" s="30">
        <f t="shared" si="2"/>
        <v>378.22125</v>
      </c>
      <c r="AF7" s="30">
        <f t="shared" si="2"/>
        <v>378.22125</v>
      </c>
      <c r="AG7" s="30">
        <f t="shared" si="2"/>
        <v>378.22125</v>
      </c>
      <c r="AH7" s="30">
        <f t="shared" si="2"/>
        <v>378.22125</v>
      </c>
      <c r="AI7" s="30">
        <f t="shared" si="2"/>
        <v>378.22125</v>
      </c>
      <c r="AJ7" s="30">
        <f t="shared" si="2"/>
        <v>378.22125</v>
      </c>
      <c r="AK7" s="30">
        <f t="shared" si="2"/>
        <v>378.22125</v>
      </c>
      <c r="AL7" s="30">
        <f t="shared" si="2"/>
        <v>378.22125</v>
      </c>
      <c r="AM7" s="30">
        <f t="shared" si="2"/>
        <v>378.22125</v>
      </c>
      <c r="AN7" s="30">
        <f t="shared" si="2"/>
        <v>378.22125</v>
      </c>
      <c r="AO7" s="30">
        <f t="shared" si="2"/>
        <v>378.22125</v>
      </c>
      <c r="AP7" s="30">
        <f t="shared" si="2"/>
        <v>378.22125</v>
      </c>
      <c r="AQ7" s="30">
        <f t="shared" si="2"/>
        <v>378.22125</v>
      </c>
      <c r="AR7" s="30">
        <f t="shared" si="2"/>
        <v>378.22125</v>
      </c>
      <c r="AS7" s="14"/>
      <c r="AT7" s="30">
        <f t="shared" ref="AT7" si="3">SUM(I7:T7)</f>
        <v>1979.2850000000003</v>
      </c>
      <c r="AU7" s="30">
        <f t="shared" ref="AU7" si="4">SUM(U7:AF7)</f>
        <v>4538.6549999999997</v>
      </c>
      <c r="AV7" s="30">
        <f t="shared" ref="AV7" si="5">SUM(AG7:AR7)</f>
        <v>4538.6549999999997</v>
      </c>
    </row>
    <row r="8" spans="1:48" s="19" customFormat="1" ht="12">
      <c r="A8" s="271"/>
      <c r="B8" s="269"/>
      <c r="C8" s="261" t="s">
        <v>390</v>
      </c>
      <c r="D8" s="262" t="s">
        <v>193</v>
      </c>
      <c r="E8" s="262"/>
      <c r="F8" s="262"/>
      <c r="G8" s="262"/>
      <c r="H8" s="263" t="s">
        <v>161</v>
      </c>
      <c r="I8" s="264">
        <f t="shared" ref="I8:AR8" si="6">SUM(I6:I7)</f>
        <v>12189.750316776399</v>
      </c>
      <c r="J8" s="264">
        <f t="shared" si="6"/>
        <v>12630.208567151161</v>
      </c>
      <c r="K8" s="264">
        <f t="shared" si="6"/>
        <v>12778.935597444215</v>
      </c>
      <c r="L8" s="264">
        <f t="shared" si="6"/>
        <v>13044.401916753806</v>
      </c>
      <c r="M8" s="264">
        <f t="shared" si="6"/>
        <v>12724.893161221282</v>
      </c>
      <c r="N8" s="264">
        <f t="shared" si="6"/>
        <v>13228.882374146888</v>
      </c>
      <c r="O8" s="264">
        <f t="shared" si="6"/>
        <v>13323.701866306828</v>
      </c>
      <c r="P8" s="264">
        <f t="shared" si="6"/>
        <v>13295.181443025038</v>
      </c>
      <c r="Q8" s="264">
        <f t="shared" si="6"/>
        <v>13827.239234173039</v>
      </c>
      <c r="R8" s="264">
        <f t="shared" si="6"/>
        <v>13936.117776406776</v>
      </c>
      <c r="S8" s="264">
        <f t="shared" si="6"/>
        <v>14035.720279249228</v>
      </c>
      <c r="T8" s="264">
        <f t="shared" si="6"/>
        <v>14114.141170354726</v>
      </c>
      <c r="U8" s="264">
        <f t="shared" si="6"/>
        <v>13879.581996728841</v>
      </c>
      <c r="V8" s="264">
        <f t="shared" si="6"/>
        <v>14276.812833515356</v>
      </c>
      <c r="W8" s="264">
        <f t="shared" si="6"/>
        <v>14562.557371699944</v>
      </c>
      <c r="X8" s="264">
        <f t="shared" si="6"/>
        <v>14695.921663635896</v>
      </c>
      <c r="Y8" s="264">
        <f t="shared" si="6"/>
        <v>14405.339568012701</v>
      </c>
      <c r="Z8" s="264">
        <f t="shared" si="6"/>
        <v>15000.920075803881</v>
      </c>
      <c r="AA8" s="264">
        <f t="shared" si="6"/>
        <v>15190.902834230314</v>
      </c>
      <c r="AB8" s="264">
        <f t="shared" si="6"/>
        <v>15172.630019295535</v>
      </c>
      <c r="AC8" s="264">
        <f t="shared" si="6"/>
        <v>15645.465506001437</v>
      </c>
      <c r="AD8" s="264">
        <f t="shared" si="6"/>
        <v>15925.313932941592</v>
      </c>
      <c r="AE8" s="264">
        <f t="shared" si="6"/>
        <v>16169.1678092939</v>
      </c>
      <c r="AF8" s="264">
        <f t="shared" si="6"/>
        <v>16458.228513107384</v>
      </c>
      <c r="AG8" s="264">
        <f t="shared" si="6"/>
        <v>16360.021737897785</v>
      </c>
      <c r="AH8" s="264">
        <f t="shared" si="6"/>
        <v>16889.731279128293</v>
      </c>
      <c r="AI8" s="264">
        <f t="shared" si="6"/>
        <v>17309.648568387722</v>
      </c>
      <c r="AJ8" s="264">
        <f t="shared" si="6"/>
        <v>17552.866244195429</v>
      </c>
      <c r="AK8" s="264">
        <f t="shared" si="6"/>
        <v>17335.414622716842</v>
      </c>
      <c r="AL8" s="264">
        <f t="shared" si="6"/>
        <v>18046.49040873364</v>
      </c>
      <c r="AM8" s="264">
        <f t="shared" si="6"/>
        <v>18310.466274163424</v>
      </c>
      <c r="AN8" s="264">
        <f t="shared" si="6"/>
        <v>18333.981360343067</v>
      </c>
      <c r="AO8" s="264">
        <f t="shared" si="6"/>
        <v>18854.293079524119</v>
      </c>
      <c r="AP8" s="264">
        <f t="shared" si="6"/>
        <v>19140.873312476466</v>
      </c>
      <c r="AQ8" s="264">
        <f t="shared" si="6"/>
        <v>19353.527018629989</v>
      </c>
      <c r="AR8" s="264">
        <f t="shared" si="6"/>
        <v>19572.671350441229</v>
      </c>
      <c r="AS8" s="14"/>
      <c r="AT8" s="25">
        <f>SUM(I8:T8)</f>
        <v>159129.17370300938</v>
      </c>
      <c r="AU8" s="25">
        <f>SUM(U8:AF8)</f>
        <v>181382.84212426678</v>
      </c>
      <c r="AV8" s="25">
        <f>SUM(AG8:AR8)</f>
        <v>217059.98525663797</v>
      </c>
    </row>
    <row r="9" spans="1:48">
      <c r="A9" s="273"/>
      <c r="B9" s="215"/>
      <c r="C9" s="14"/>
      <c r="D9" s="15"/>
      <c r="E9" s="15"/>
      <c r="F9" s="15"/>
      <c r="G9" s="15"/>
      <c r="H9" s="15"/>
      <c r="I9" s="16"/>
      <c r="J9" s="16"/>
      <c r="K9" s="16"/>
      <c r="L9" s="1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T9" s="14"/>
      <c r="AU9" s="14"/>
      <c r="AV9" s="14"/>
    </row>
    <row r="10" spans="1:48" s="18" customFormat="1" ht="12">
      <c r="A10" s="272"/>
      <c r="B10" s="270"/>
      <c r="C10" s="261" t="s">
        <v>463</v>
      </c>
      <c r="D10" s="262" t="s">
        <v>465</v>
      </c>
      <c r="E10" s="262"/>
      <c r="F10" s="262"/>
      <c r="G10" s="262"/>
      <c r="H10" s="262" t="s">
        <v>161</v>
      </c>
      <c r="I10" s="25">
        <f>I466*'0'!D$17/1000</f>
        <v>0</v>
      </c>
      <c r="J10" s="25">
        <f>J466*'0'!E$17/1000</f>
        <v>1093.125</v>
      </c>
      <c r="K10" s="25">
        <f>K466*'0'!F$17/1000</f>
        <v>1311.75</v>
      </c>
      <c r="L10" s="25">
        <f>L466*'0'!G$17/1000</f>
        <v>0</v>
      </c>
      <c r="M10" s="25">
        <f>M466*'0'!H$17/1000</f>
        <v>0</v>
      </c>
      <c r="N10" s="25">
        <f>N466*'0'!I$17/1000</f>
        <v>0</v>
      </c>
      <c r="O10" s="25">
        <f>O466*'0'!J$17/1000</f>
        <v>0</v>
      </c>
      <c r="P10" s="25">
        <f>P466*'0'!K$17/1000</f>
        <v>0</v>
      </c>
      <c r="Q10" s="25">
        <f>Q466*'0'!L$17/1000</f>
        <v>0</v>
      </c>
      <c r="R10" s="25">
        <f>R466*'0'!M$17/1000</f>
        <v>0</v>
      </c>
      <c r="S10" s="25">
        <f>S466*'0'!N$17/1000</f>
        <v>0</v>
      </c>
      <c r="T10" s="25">
        <f>T466*'0'!O$17/1000</f>
        <v>0</v>
      </c>
      <c r="U10" s="25">
        <f>U466*'0'!P$17/1000</f>
        <v>0</v>
      </c>
      <c r="V10" s="25">
        <f>V466*'0'!Q$17/1000</f>
        <v>0</v>
      </c>
      <c r="W10" s="25">
        <f>W466*'0'!R$17/1000</f>
        <v>0</v>
      </c>
      <c r="X10" s="25">
        <f>X466*'0'!S$17/1000</f>
        <v>0</v>
      </c>
      <c r="Y10" s="25">
        <f>Y466*'0'!T$17/1000</f>
        <v>0</v>
      </c>
      <c r="Z10" s="25">
        <f>Z466*'0'!U$17/1000</f>
        <v>0</v>
      </c>
      <c r="AA10" s="25">
        <f>AA466*'0'!V$17/1000</f>
        <v>0</v>
      </c>
      <c r="AB10" s="25">
        <f>AB466*'0'!W$17/1000</f>
        <v>0</v>
      </c>
      <c r="AC10" s="25">
        <f>AC466*'0'!X$17/1000</f>
        <v>0</v>
      </c>
      <c r="AD10" s="25">
        <f>AD466*'0'!Y$17/1000</f>
        <v>0</v>
      </c>
      <c r="AE10" s="25">
        <f>AE466*'0'!Z$17/1000</f>
        <v>0</v>
      </c>
      <c r="AF10" s="25">
        <f>AF466*'0'!AA$17/1000</f>
        <v>0</v>
      </c>
      <c r="AG10" s="25">
        <f>AG466*'0'!AB$17/1000</f>
        <v>0</v>
      </c>
      <c r="AH10" s="25">
        <f>AH466*'0'!AC$17/1000</f>
        <v>0</v>
      </c>
      <c r="AI10" s="25">
        <f>AI466*'0'!AD$17/1000</f>
        <v>0</v>
      </c>
      <c r="AJ10" s="25">
        <f>AJ466*'0'!AE$17/1000</f>
        <v>0</v>
      </c>
      <c r="AK10" s="25">
        <f>AK466*'0'!AF$17/1000</f>
        <v>0</v>
      </c>
      <c r="AL10" s="25">
        <f>AL466*'0'!AG$17/1000</f>
        <v>0</v>
      </c>
      <c r="AM10" s="25">
        <f>AM466*'0'!AH$17/1000</f>
        <v>0</v>
      </c>
      <c r="AN10" s="25">
        <f>AN466*'0'!AI$17/1000</f>
        <v>0</v>
      </c>
      <c r="AO10" s="25">
        <f>AO466*'0'!AJ$17/1000</f>
        <v>0</v>
      </c>
      <c r="AP10" s="25">
        <f>AP466*'0'!AK$17/1000</f>
        <v>0</v>
      </c>
      <c r="AQ10" s="25">
        <f>AQ466*'0'!AL$17/1000</f>
        <v>0</v>
      </c>
      <c r="AR10" s="25">
        <f>AR466*'0'!AM$17/1000</f>
        <v>0</v>
      </c>
      <c r="AS10" s="17"/>
      <c r="AT10" s="25">
        <f>SUM(I10:T10)</f>
        <v>2404.875</v>
      </c>
      <c r="AU10" s="25">
        <f>SUM(U10:AF10)</f>
        <v>0</v>
      </c>
      <c r="AV10" s="25">
        <f>SUM(AG10:AR10)</f>
        <v>0</v>
      </c>
    </row>
    <row r="11" spans="1:48" s="246" customFormat="1" ht="12">
      <c r="A11" s="274"/>
      <c r="B11" s="251"/>
      <c r="C11" s="261" t="s">
        <v>463</v>
      </c>
      <c r="D11" s="251" t="s">
        <v>479</v>
      </c>
      <c r="E11" s="251"/>
      <c r="F11" s="252"/>
      <c r="G11" s="253"/>
      <c r="H11" s="263" t="s">
        <v>161</v>
      </c>
      <c r="I11" s="30">
        <f>I467*'0'!D$17/1000</f>
        <v>0</v>
      </c>
      <c r="J11" s="30">
        <f>J467*'0'!E$17/1000</f>
        <v>0</v>
      </c>
      <c r="K11" s="30">
        <f>K467*'0'!F$17/1000</f>
        <v>0</v>
      </c>
      <c r="L11" s="30">
        <f>L467*'0'!G$17/1000</f>
        <v>0</v>
      </c>
      <c r="M11" s="30">
        <f>M467*'0'!H$17/1000</f>
        <v>0</v>
      </c>
      <c r="N11" s="30">
        <f>N467*'0'!I$17/1000</f>
        <v>0</v>
      </c>
      <c r="O11" s="30">
        <f>O467*'0'!J$17/1000</f>
        <v>0</v>
      </c>
      <c r="P11" s="30">
        <f>P467*'0'!K$17/1000</f>
        <v>0</v>
      </c>
      <c r="Q11" s="30">
        <f>Q467*'0'!L$17/1000</f>
        <v>0</v>
      </c>
      <c r="R11" s="30">
        <f>R467*'0'!M$17/1000</f>
        <v>0</v>
      </c>
      <c r="S11" s="30">
        <f>S467*'0'!N$17/1000</f>
        <v>0</v>
      </c>
      <c r="T11" s="30">
        <f>T467*'0'!O$17/1000</f>
        <v>0</v>
      </c>
      <c r="U11" s="30">
        <f>U467*'0'!P$17/1000</f>
        <v>0</v>
      </c>
      <c r="V11" s="30">
        <f>V467*'0'!Q$17/1000</f>
        <v>0</v>
      </c>
      <c r="W11" s="30">
        <f>W467*'0'!R$17/1000</f>
        <v>0</v>
      </c>
      <c r="X11" s="30">
        <f>X467*'0'!S$17/1000</f>
        <v>0</v>
      </c>
      <c r="Y11" s="30">
        <f>Y467*'0'!T$17/1000</f>
        <v>0</v>
      </c>
      <c r="Z11" s="30">
        <f>Z467*'0'!U$17/1000</f>
        <v>0</v>
      </c>
      <c r="AA11" s="30">
        <f>AA467*'0'!V$17/1000</f>
        <v>0</v>
      </c>
      <c r="AB11" s="30">
        <f>AB467*'0'!W$17/1000</f>
        <v>0</v>
      </c>
      <c r="AC11" s="30">
        <f>AC467*'0'!X$17/1000</f>
        <v>0</v>
      </c>
      <c r="AD11" s="30">
        <f>AD467*'0'!Y$17/1000</f>
        <v>0</v>
      </c>
      <c r="AE11" s="30">
        <f>AE467*'0'!Z$17/1000</f>
        <v>0</v>
      </c>
      <c r="AF11" s="30">
        <f>AF467*'0'!AA$17/1000</f>
        <v>0</v>
      </c>
      <c r="AG11" s="30">
        <f>AG467*'0'!AB$17/1000</f>
        <v>0</v>
      </c>
      <c r="AH11" s="30">
        <f>AH467*'0'!AC$17/1000</f>
        <v>0</v>
      </c>
      <c r="AI11" s="30">
        <f>AI467*'0'!AD$17/1000</f>
        <v>0</v>
      </c>
      <c r="AJ11" s="30">
        <f>AJ467*'0'!AE$17/1000</f>
        <v>0</v>
      </c>
      <c r="AK11" s="30">
        <f>AK467*'0'!AF$17/1000</f>
        <v>0</v>
      </c>
      <c r="AL11" s="30">
        <f>AL467*'0'!AG$17/1000</f>
        <v>0</v>
      </c>
      <c r="AM11" s="30">
        <f>AM467*'0'!AH$17/1000</f>
        <v>0</v>
      </c>
      <c r="AN11" s="30">
        <f>AN467*'0'!AI$17/1000</f>
        <v>0</v>
      </c>
      <c r="AO11" s="30">
        <f>AO467*'0'!AJ$17/1000</f>
        <v>0</v>
      </c>
      <c r="AP11" s="30">
        <f>AP467*'0'!AK$17/1000</f>
        <v>0</v>
      </c>
      <c r="AQ11" s="30">
        <f>AQ467*'0'!AL$17/1000</f>
        <v>0</v>
      </c>
      <c r="AR11" s="30">
        <f>AR467*'0'!AM$17/1000</f>
        <v>0</v>
      </c>
      <c r="AT11" s="30">
        <f t="shared" ref="AT11:AT22" si="7">SUM(I11:T11)</f>
        <v>0</v>
      </c>
      <c r="AU11" s="30">
        <f t="shared" ref="AU11:AU22" si="8">SUM(U11:AF11)</f>
        <v>0</v>
      </c>
      <c r="AV11" s="30">
        <f t="shared" ref="AV11:AV22" si="9">SUM(AG11:AR11)</f>
        <v>0</v>
      </c>
    </row>
    <row r="12" spans="1:48" s="246" customFormat="1" ht="12">
      <c r="A12" s="274"/>
      <c r="B12" s="251"/>
      <c r="C12" s="261" t="s">
        <v>463</v>
      </c>
      <c r="D12" s="251" t="s">
        <v>480</v>
      </c>
      <c r="E12" s="251"/>
      <c r="F12" s="252"/>
      <c r="G12" s="253"/>
      <c r="H12" s="263" t="s">
        <v>161</v>
      </c>
      <c r="I12" s="30">
        <f>I468*'0'!D$17/1000</f>
        <v>0</v>
      </c>
      <c r="J12" s="30">
        <f>J468*'0'!E$17/1000</f>
        <v>0</v>
      </c>
      <c r="K12" s="30">
        <f>K468*'0'!F$17/1000</f>
        <v>1311.75</v>
      </c>
      <c r="L12" s="30">
        <f>L468*'0'!G$17/1000</f>
        <v>0</v>
      </c>
      <c r="M12" s="30">
        <f>M468*'0'!H$17/1000</f>
        <v>0</v>
      </c>
      <c r="N12" s="30">
        <f>N468*'0'!I$17/1000</f>
        <v>0</v>
      </c>
      <c r="O12" s="30">
        <f>O468*'0'!J$17/1000</f>
        <v>0</v>
      </c>
      <c r="P12" s="30">
        <f>P468*'0'!K$17/1000</f>
        <v>0</v>
      </c>
      <c r="Q12" s="30">
        <f>Q468*'0'!L$17/1000</f>
        <v>0</v>
      </c>
      <c r="R12" s="30">
        <f>R468*'0'!M$17/1000</f>
        <v>0</v>
      </c>
      <c r="S12" s="30">
        <f>S468*'0'!N$17/1000</f>
        <v>0</v>
      </c>
      <c r="T12" s="30">
        <f>T468*'0'!O$17/1000</f>
        <v>0</v>
      </c>
      <c r="U12" s="30">
        <f>U468*'0'!P$17/1000</f>
        <v>0</v>
      </c>
      <c r="V12" s="30">
        <f>V468*'0'!Q$17/1000</f>
        <v>0</v>
      </c>
      <c r="W12" s="30">
        <f>W468*'0'!R$17/1000</f>
        <v>0</v>
      </c>
      <c r="X12" s="30">
        <f>X468*'0'!S$17/1000</f>
        <v>0</v>
      </c>
      <c r="Y12" s="30">
        <f>Y468*'0'!T$17/1000</f>
        <v>0</v>
      </c>
      <c r="Z12" s="30">
        <f>Z468*'0'!U$17/1000</f>
        <v>0</v>
      </c>
      <c r="AA12" s="30">
        <f>AA468*'0'!V$17/1000</f>
        <v>0</v>
      </c>
      <c r="AB12" s="30">
        <f>AB468*'0'!W$17/1000</f>
        <v>0</v>
      </c>
      <c r="AC12" s="30">
        <f>AC468*'0'!X$17/1000</f>
        <v>0</v>
      </c>
      <c r="AD12" s="30">
        <f>AD468*'0'!Y$17/1000</f>
        <v>0</v>
      </c>
      <c r="AE12" s="30">
        <f>AE468*'0'!Z$17/1000</f>
        <v>0</v>
      </c>
      <c r="AF12" s="30">
        <f>AF468*'0'!AA$17/1000</f>
        <v>0</v>
      </c>
      <c r="AG12" s="30">
        <f>AG468*'0'!AB$17/1000</f>
        <v>0</v>
      </c>
      <c r="AH12" s="30">
        <f>AH468*'0'!AC$17/1000</f>
        <v>0</v>
      </c>
      <c r="AI12" s="30">
        <f>AI468*'0'!AD$17/1000</f>
        <v>0</v>
      </c>
      <c r="AJ12" s="30">
        <f>AJ468*'0'!AE$17/1000</f>
        <v>0</v>
      </c>
      <c r="AK12" s="30">
        <f>AK468*'0'!AF$17/1000</f>
        <v>0</v>
      </c>
      <c r="AL12" s="30">
        <f>AL468*'0'!AG$17/1000</f>
        <v>0</v>
      </c>
      <c r="AM12" s="30">
        <f>AM468*'0'!AH$17/1000</f>
        <v>0</v>
      </c>
      <c r="AN12" s="30">
        <f>AN468*'0'!AI$17/1000</f>
        <v>0</v>
      </c>
      <c r="AO12" s="30">
        <f>AO468*'0'!AJ$17/1000</f>
        <v>0</v>
      </c>
      <c r="AP12" s="30">
        <f>AP468*'0'!AK$17/1000</f>
        <v>0</v>
      </c>
      <c r="AQ12" s="30">
        <f>AQ468*'0'!AL$17/1000</f>
        <v>0</v>
      </c>
      <c r="AR12" s="30">
        <f>AR468*'0'!AM$17/1000</f>
        <v>0</v>
      </c>
      <c r="AT12" s="30">
        <f t="shared" si="7"/>
        <v>1311.75</v>
      </c>
      <c r="AU12" s="30">
        <f t="shared" si="8"/>
        <v>0</v>
      </c>
      <c r="AV12" s="30">
        <f t="shared" si="9"/>
        <v>0</v>
      </c>
    </row>
    <row r="13" spans="1:48" s="246" customFormat="1" ht="12">
      <c r="A13" s="274"/>
      <c r="B13" s="251"/>
      <c r="C13" s="261" t="s">
        <v>463</v>
      </c>
      <c r="D13" s="251" t="s">
        <v>481</v>
      </c>
      <c r="E13" s="251"/>
      <c r="F13" s="252"/>
      <c r="G13" s="253"/>
      <c r="H13" s="263" t="s">
        <v>161</v>
      </c>
      <c r="I13" s="30">
        <f>I469*'0'!D$17/1000</f>
        <v>0</v>
      </c>
      <c r="J13" s="30">
        <f>J469*'0'!E$17/1000</f>
        <v>0</v>
      </c>
      <c r="K13" s="30">
        <f>K469*'0'!F$17/1000</f>
        <v>0</v>
      </c>
      <c r="L13" s="30">
        <f>L469*'0'!G$17/1000</f>
        <v>0</v>
      </c>
      <c r="M13" s="30">
        <f>M469*'0'!H$17/1000</f>
        <v>0</v>
      </c>
      <c r="N13" s="30">
        <f>N469*'0'!I$17/1000</f>
        <v>0</v>
      </c>
      <c r="O13" s="30">
        <f>O469*'0'!J$17/1000</f>
        <v>0</v>
      </c>
      <c r="P13" s="30">
        <f>P469*'0'!K$17/1000</f>
        <v>0</v>
      </c>
      <c r="Q13" s="30">
        <f>Q469*'0'!L$17/1000</f>
        <v>0</v>
      </c>
      <c r="R13" s="30">
        <f>R469*'0'!M$17/1000</f>
        <v>0</v>
      </c>
      <c r="S13" s="30">
        <f>S469*'0'!N$17/1000</f>
        <v>0</v>
      </c>
      <c r="T13" s="30">
        <f>T469*'0'!O$17/1000</f>
        <v>0</v>
      </c>
      <c r="U13" s="30">
        <f>U469*'0'!P$17/1000</f>
        <v>0</v>
      </c>
      <c r="V13" s="30">
        <f>V469*'0'!Q$17/1000</f>
        <v>0</v>
      </c>
      <c r="W13" s="30">
        <f>W469*'0'!R$17/1000</f>
        <v>0</v>
      </c>
      <c r="X13" s="30">
        <f>X469*'0'!S$17/1000</f>
        <v>0</v>
      </c>
      <c r="Y13" s="30">
        <f>Y469*'0'!T$17/1000</f>
        <v>0</v>
      </c>
      <c r="Z13" s="30">
        <f>Z469*'0'!U$17/1000</f>
        <v>0</v>
      </c>
      <c r="AA13" s="30">
        <f>AA469*'0'!V$17/1000</f>
        <v>0</v>
      </c>
      <c r="AB13" s="30">
        <f>AB469*'0'!W$17/1000</f>
        <v>0</v>
      </c>
      <c r="AC13" s="30">
        <f>AC469*'0'!X$17/1000</f>
        <v>0</v>
      </c>
      <c r="AD13" s="30">
        <f>AD469*'0'!Y$17/1000</f>
        <v>0</v>
      </c>
      <c r="AE13" s="30">
        <f>AE469*'0'!Z$17/1000</f>
        <v>0</v>
      </c>
      <c r="AF13" s="30">
        <f>AF469*'0'!AA$17/1000</f>
        <v>0</v>
      </c>
      <c r="AG13" s="30">
        <f>AG469*'0'!AB$17/1000</f>
        <v>0</v>
      </c>
      <c r="AH13" s="30">
        <f>AH469*'0'!AC$17/1000</f>
        <v>0</v>
      </c>
      <c r="AI13" s="30">
        <f>AI469*'0'!AD$17/1000</f>
        <v>0</v>
      </c>
      <c r="AJ13" s="30">
        <f>AJ469*'0'!AE$17/1000</f>
        <v>0</v>
      </c>
      <c r="AK13" s="30">
        <f>AK469*'0'!AF$17/1000</f>
        <v>0</v>
      </c>
      <c r="AL13" s="30">
        <f>AL469*'0'!AG$17/1000</f>
        <v>0</v>
      </c>
      <c r="AM13" s="30">
        <f>AM469*'0'!AH$17/1000</f>
        <v>0</v>
      </c>
      <c r="AN13" s="30">
        <f>AN469*'0'!AI$17/1000</f>
        <v>0</v>
      </c>
      <c r="AO13" s="30">
        <f>AO469*'0'!AJ$17/1000</f>
        <v>0</v>
      </c>
      <c r="AP13" s="30">
        <f>AP469*'0'!AK$17/1000</f>
        <v>0</v>
      </c>
      <c r="AQ13" s="30">
        <f>AQ469*'0'!AL$17/1000</f>
        <v>0</v>
      </c>
      <c r="AR13" s="30">
        <f>AR469*'0'!AM$17/1000</f>
        <v>0</v>
      </c>
      <c r="AT13" s="30">
        <f t="shared" si="7"/>
        <v>0</v>
      </c>
      <c r="AU13" s="30">
        <f t="shared" si="8"/>
        <v>0</v>
      </c>
      <c r="AV13" s="30">
        <f t="shared" si="9"/>
        <v>0</v>
      </c>
    </row>
    <row r="14" spans="1:48" s="246" customFormat="1" ht="12">
      <c r="A14" s="274"/>
      <c r="B14" s="251"/>
      <c r="C14" s="261" t="s">
        <v>463</v>
      </c>
      <c r="D14" s="251" t="s">
        <v>482</v>
      </c>
      <c r="E14" s="251"/>
      <c r="F14" s="252"/>
      <c r="G14" s="253"/>
      <c r="H14" s="263" t="s">
        <v>161</v>
      </c>
      <c r="I14" s="30">
        <f>I470*'0'!D$17/1000</f>
        <v>0</v>
      </c>
      <c r="J14" s="30">
        <f>J470*'0'!E$17/1000</f>
        <v>1093.125</v>
      </c>
      <c r="K14" s="30">
        <f>K470*'0'!F$17/1000</f>
        <v>0</v>
      </c>
      <c r="L14" s="30">
        <f>L470*'0'!G$17/1000</f>
        <v>0</v>
      </c>
      <c r="M14" s="30">
        <f>M470*'0'!H$17/1000</f>
        <v>0</v>
      </c>
      <c r="N14" s="30">
        <f>N470*'0'!I$17/1000</f>
        <v>0</v>
      </c>
      <c r="O14" s="30">
        <f>O470*'0'!J$17/1000</f>
        <v>0</v>
      </c>
      <c r="P14" s="30">
        <f>P470*'0'!K$17/1000</f>
        <v>0</v>
      </c>
      <c r="Q14" s="30">
        <f>Q470*'0'!L$17/1000</f>
        <v>0</v>
      </c>
      <c r="R14" s="30">
        <f>R470*'0'!M$17/1000</f>
        <v>0</v>
      </c>
      <c r="S14" s="30">
        <f>S470*'0'!N$17/1000</f>
        <v>0</v>
      </c>
      <c r="T14" s="30">
        <f>T470*'0'!O$17/1000</f>
        <v>0</v>
      </c>
      <c r="U14" s="30">
        <f>U470*'0'!P$17/1000</f>
        <v>0</v>
      </c>
      <c r="V14" s="30">
        <f>V470*'0'!Q$17/1000</f>
        <v>0</v>
      </c>
      <c r="W14" s="30">
        <f>W470*'0'!R$17/1000</f>
        <v>0</v>
      </c>
      <c r="X14" s="30">
        <f>X470*'0'!S$17/1000</f>
        <v>0</v>
      </c>
      <c r="Y14" s="30">
        <f>Y470*'0'!T$17/1000</f>
        <v>0</v>
      </c>
      <c r="Z14" s="30">
        <f>Z470*'0'!U$17/1000</f>
        <v>0</v>
      </c>
      <c r="AA14" s="30">
        <f>AA470*'0'!V$17/1000</f>
        <v>0</v>
      </c>
      <c r="AB14" s="30">
        <f>AB470*'0'!W$17/1000</f>
        <v>0</v>
      </c>
      <c r="AC14" s="30">
        <f>AC470*'0'!X$17/1000</f>
        <v>0</v>
      </c>
      <c r="AD14" s="30">
        <f>AD470*'0'!Y$17/1000</f>
        <v>0</v>
      </c>
      <c r="AE14" s="30">
        <f>AE470*'0'!Z$17/1000</f>
        <v>0</v>
      </c>
      <c r="AF14" s="30">
        <f>AF470*'0'!AA$17/1000</f>
        <v>0</v>
      </c>
      <c r="AG14" s="30">
        <f>AG470*'0'!AB$17/1000</f>
        <v>0</v>
      </c>
      <c r="AH14" s="30">
        <f>AH470*'0'!AC$17/1000</f>
        <v>0</v>
      </c>
      <c r="AI14" s="30">
        <f>AI470*'0'!AD$17/1000</f>
        <v>0</v>
      </c>
      <c r="AJ14" s="30">
        <f>AJ470*'0'!AE$17/1000</f>
        <v>0</v>
      </c>
      <c r="AK14" s="30">
        <f>AK470*'0'!AF$17/1000</f>
        <v>0</v>
      </c>
      <c r="AL14" s="30">
        <f>AL470*'0'!AG$17/1000</f>
        <v>0</v>
      </c>
      <c r="AM14" s="30">
        <f>AM470*'0'!AH$17/1000</f>
        <v>0</v>
      </c>
      <c r="AN14" s="30">
        <f>AN470*'0'!AI$17/1000</f>
        <v>0</v>
      </c>
      <c r="AO14" s="30">
        <f>AO470*'0'!AJ$17/1000</f>
        <v>0</v>
      </c>
      <c r="AP14" s="30">
        <f>AP470*'0'!AK$17/1000</f>
        <v>0</v>
      </c>
      <c r="AQ14" s="30">
        <f>AQ470*'0'!AL$17/1000</f>
        <v>0</v>
      </c>
      <c r="AR14" s="30">
        <f>AR470*'0'!AM$17/1000</f>
        <v>0</v>
      </c>
      <c r="AT14" s="30">
        <f t="shared" si="7"/>
        <v>1093.125</v>
      </c>
      <c r="AU14" s="30">
        <f t="shared" si="8"/>
        <v>0</v>
      </c>
      <c r="AV14" s="30">
        <f t="shared" si="9"/>
        <v>0</v>
      </c>
    </row>
    <row r="15" spans="1:48" s="18" customFormat="1" ht="12">
      <c r="A15" s="272"/>
      <c r="B15" s="270"/>
      <c r="C15" s="261" t="s">
        <v>463</v>
      </c>
      <c r="D15" s="262" t="s">
        <v>464</v>
      </c>
      <c r="E15" s="262"/>
      <c r="F15" s="262"/>
      <c r="G15" s="262"/>
      <c r="H15" s="262" t="s">
        <v>161</v>
      </c>
      <c r="I15" s="25">
        <f>I471*'0'!D$17/1000</f>
        <v>0</v>
      </c>
      <c r="J15" s="25">
        <f>J471*'0'!E$17/1000</f>
        <v>0</v>
      </c>
      <c r="K15" s="25">
        <f>K471*'0'!F$17/1000</f>
        <v>4153.875</v>
      </c>
      <c r="L15" s="25">
        <f>L471*'0'!G$17/1000</f>
        <v>0</v>
      </c>
      <c r="M15" s="25">
        <f>M471*'0'!H$17/1000</f>
        <v>0</v>
      </c>
      <c r="N15" s="25">
        <f>N471*'0'!I$17/1000</f>
        <v>0</v>
      </c>
      <c r="O15" s="25">
        <f>O471*'0'!J$17/1000</f>
        <v>0</v>
      </c>
      <c r="P15" s="25">
        <f>P471*'0'!K$17/1000</f>
        <v>0</v>
      </c>
      <c r="Q15" s="25">
        <f>Q471*'0'!L$17/1000</f>
        <v>655.875</v>
      </c>
      <c r="R15" s="25">
        <f>R471*'0'!M$17/1000</f>
        <v>2623.5</v>
      </c>
      <c r="S15" s="25">
        <f>S471*'0'!N$17/1000</f>
        <v>0</v>
      </c>
      <c r="T15" s="25">
        <f>T471*'0'!O$17/1000</f>
        <v>0</v>
      </c>
      <c r="U15" s="25">
        <f>U471*'0'!P$17/1000</f>
        <v>0</v>
      </c>
      <c r="V15" s="25">
        <f>V471*'0'!Q$17/1000</f>
        <v>0</v>
      </c>
      <c r="W15" s="25">
        <f>W471*'0'!R$17/1000</f>
        <v>0</v>
      </c>
      <c r="X15" s="25">
        <f>X471*'0'!S$17/1000</f>
        <v>0</v>
      </c>
      <c r="Y15" s="25">
        <f>Y471*'0'!T$17/1000</f>
        <v>0</v>
      </c>
      <c r="Z15" s="25">
        <f>Z471*'0'!U$17/1000</f>
        <v>0</v>
      </c>
      <c r="AA15" s="25">
        <f>AA471*'0'!V$17/1000</f>
        <v>0</v>
      </c>
      <c r="AB15" s="25">
        <f>AB471*'0'!W$17/1000</f>
        <v>0</v>
      </c>
      <c r="AC15" s="25">
        <f>AC471*'0'!X$17/1000</f>
        <v>0</v>
      </c>
      <c r="AD15" s="25">
        <f>AD471*'0'!Y$17/1000</f>
        <v>0</v>
      </c>
      <c r="AE15" s="25">
        <f>AE471*'0'!Z$17/1000</f>
        <v>0</v>
      </c>
      <c r="AF15" s="25">
        <f>AF471*'0'!AA$17/1000</f>
        <v>0</v>
      </c>
      <c r="AG15" s="25">
        <f>AG471*'0'!AB$17/1000</f>
        <v>0</v>
      </c>
      <c r="AH15" s="25">
        <f>AH471*'0'!AC$17/1000</f>
        <v>0</v>
      </c>
      <c r="AI15" s="25">
        <f>AI471*'0'!AD$17/1000</f>
        <v>0</v>
      </c>
      <c r="AJ15" s="25">
        <f>AJ471*'0'!AE$17/1000</f>
        <v>0</v>
      </c>
      <c r="AK15" s="25">
        <f>AK471*'0'!AF$17/1000</f>
        <v>0</v>
      </c>
      <c r="AL15" s="25">
        <f>AL471*'0'!AG$17/1000</f>
        <v>0</v>
      </c>
      <c r="AM15" s="25">
        <f>AM471*'0'!AH$17/1000</f>
        <v>0</v>
      </c>
      <c r="AN15" s="25">
        <f>AN471*'0'!AI$17/1000</f>
        <v>0</v>
      </c>
      <c r="AO15" s="25">
        <f>AO471*'0'!AJ$17/1000</f>
        <v>0</v>
      </c>
      <c r="AP15" s="25">
        <f>AP471*'0'!AK$17/1000</f>
        <v>0</v>
      </c>
      <c r="AQ15" s="25">
        <f>AQ471*'0'!AL$17/1000</f>
        <v>0</v>
      </c>
      <c r="AR15" s="25">
        <f>AR471*'0'!AM$17/1000</f>
        <v>0</v>
      </c>
      <c r="AS15" s="17"/>
      <c r="AT15" s="25">
        <f t="shared" si="7"/>
        <v>7433.25</v>
      </c>
      <c r="AU15" s="25">
        <f t="shared" si="8"/>
        <v>0</v>
      </c>
      <c r="AV15" s="25">
        <f t="shared" si="9"/>
        <v>0</v>
      </c>
    </row>
    <row r="16" spans="1:48" s="246" customFormat="1" ht="12">
      <c r="A16" s="274"/>
      <c r="B16" s="251"/>
      <c r="C16" s="261" t="s">
        <v>463</v>
      </c>
      <c r="D16" s="251" t="s">
        <v>474</v>
      </c>
      <c r="E16" s="251"/>
      <c r="F16" s="252"/>
      <c r="G16" s="253"/>
      <c r="H16" s="263" t="s">
        <v>161</v>
      </c>
      <c r="I16" s="30">
        <f>I472*'0'!D$17/1000</f>
        <v>0</v>
      </c>
      <c r="J16" s="30">
        <f>J472*'0'!E$17/1000</f>
        <v>0</v>
      </c>
      <c r="K16" s="30">
        <f>K472*'0'!F$17/1000</f>
        <v>4153.875</v>
      </c>
      <c r="L16" s="30">
        <f>L472*'0'!G$17/1000</f>
        <v>0</v>
      </c>
      <c r="M16" s="30">
        <f>M472*'0'!H$17/1000</f>
        <v>0</v>
      </c>
      <c r="N16" s="30">
        <f>N472*'0'!I$17/1000</f>
        <v>0</v>
      </c>
      <c r="O16" s="30">
        <f>O472*'0'!J$17/1000</f>
        <v>0</v>
      </c>
      <c r="P16" s="30">
        <f>P472*'0'!K$17/1000</f>
        <v>0</v>
      </c>
      <c r="Q16" s="30">
        <f>Q472*'0'!L$17/1000</f>
        <v>0</v>
      </c>
      <c r="R16" s="30">
        <f>R472*'0'!M$17/1000</f>
        <v>2623.5</v>
      </c>
      <c r="S16" s="30">
        <f>S472*'0'!N$17/1000</f>
        <v>0</v>
      </c>
      <c r="T16" s="30">
        <f>T472*'0'!O$17/1000</f>
        <v>0</v>
      </c>
      <c r="U16" s="30">
        <f>U472*'0'!P$17/1000</f>
        <v>0</v>
      </c>
      <c r="V16" s="30">
        <f>V472*'0'!Q$17/1000</f>
        <v>0</v>
      </c>
      <c r="W16" s="30">
        <f>W472*'0'!R$17/1000</f>
        <v>0</v>
      </c>
      <c r="X16" s="30">
        <f>X472*'0'!S$17/1000</f>
        <v>0</v>
      </c>
      <c r="Y16" s="30">
        <f>Y472*'0'!T$17/1000</f>
        <v>0</v>
      </c>
      <c r="Z16" s="30">
        <f>Z472*'0'!U$17/1000</f>
        <v>0</v>
      </c>
      <c r="AA16" s="30">
        <f>AA472*'0'!V$17/1000</f>
        <v>0</v>
      </c>
      <c r="AB16" s="30">
        <f>AB472*'0'!W$17/1000</f>
        <v>0</v>
      </c>
      <c r="AC16" s="30">
        <f>AC472*'0'!X$17/1000</f>
        <v>0</v>
      </c>
      <c r="AD16" s="30">
        <f>AD472*'0'!Y$17/1000</f>
        <v>0</v>
      </c>
      <c r="AE16" s="30">
        <f>AE472*'0'!Z$17/1000</f>
        <v>0</v>
      </c>
      <c r="AF16" s="30">
        <f>AF472*'0'!AA$17/1000</f>
        <v>0</v>
      </c>
      <c r="AG16" s="30">
        <f>AG472*'0'!AB$17/1000</f>
        <v>0</v>
      </c>
      <c r="AH16" s="30">
        <f>AH472*'0'!AC$17/1000</f>
        <v>0</v>
      </c>
      <c r="AI16" s="30">
        <f>AI472*'0'!AD$17/1000</f>
        <v>0</v>
      </c>
      <c r="AJ16" s="30">
        <f>AJ472*'0'!AE$17/1000</f>
        <v>0</v>
      </c>
      <c r="AK16" s="30">
        <f>AK472*'0'!AF$17/1000</f>
        <v>0</v>
      </c>
      <c r="AL16" s="30">
        <f>AL472*'0'!AG$17/1000</f>
        <v>0</v>
      </c>
      <c r="AM16" s="30">
        <f>AM472*'0'!AH$17/1000</f>
        <v>0</v>
      </c>
      <c r="AN16" s="30">
        <f>AN472*'0'!AI$17/1000</f>
        <v>0</v>
      </c>
      <c r="AO16" s="30">
        <f>AO472*'0'!AJ$17/1000</f>
        <v>0</v>
      </c>
      <c r="AP16" s="30">
        <f>AP472*'0'!AK$17/1000</f>
        <v>0</v>
      </c>
      <c r="AQ16" s="30">
        <f>AQ472*'0'!AL$17/1000</f>
        <v>0</v>
      </c>
      <c r="AR16" s="30">
        <f>AR472*'0'!AM$17/1000</f>
        <v>0</v>
      </c>
      <c r="AT16" s="30">
        <f t="shared" si="7"/>
        <v>6777.375</v>
      </c>
      <c r="AU16" s="30">
        <f t="shared" si="8"/>
        <v>0</v>
      </c>
      <c r="AV16" s="30">
        <f t="shared" si="9"/>
        <v>0</v>
      </c>
    </row>
    <row r="17" spans="1:48" s="247" customFormat="1" ht="12">
      <c r="A17" s="275"/>
      <c r="B17" s="256"/>
      <c r="C17" s="261" t="s">
        <v>463</v>
      </c>
      <c r="D17" s="256" t="s">
        <v>475</v>
      </c>
      <c r="E17" s="256"/>
      <c r="F17" s="257"/>
      <c r="G17" s="258"/>
      <c r="H17" s="263" t="s">
        <v>161</v>
      </c>
      <c r="I17" s="30">
        <f>I473*'0'!D$17/1000</f>
        <v>0</v>
      </c>
      <c r="J17" s="30">
        <f>J473*'0'!E$17/1000</f>
        <v>0</v>
      </c>
      <c r="K17" s="30">
        <f>K473*'0'!F$17/1000</f>
        <v>4153.875</v>
      </c>
      <c r="L17" s="30">
        <f>L473*'0'!G$17/1000</f>
        <v>0</v>
      </c>
      <c r="M17" s="30">
        <f>M473*'0'!H$17/1000</f>
        <v>0</v>
      </c>
      <c r="N17" s="30">
        <f>N473*'0'!I$17/1000</f>
        <v>0</v>
      </c>
      <c r="O17" s="30">
        <f>O473*'0'!J$17/1000</f>
        <v>0</v>
      </c>
      <c r="P17" s="30">
        <f>P473*'0'!K$17/1000</f>
        <v>0</v>
      </c>
      <c r="Q17" s="30">
        <f>Q473*'0'!L$17/1000</f>
        <v>0</v>
      </c>
      <c r="R17" s="30">
        <f>R473*'0'!M$17/1000</f>
        <v>0</v>
      </c>
      <c r="S17" s="30">
        <f>S473*'0'!N$17/1000</f>
        <v>0</v>
      </c>
      <c r="T17" s="30">
        <f>T473*'0'!O$17/1000</f>
        <v>0</v>
      </c>
      <c r="U17" s="30">
        <f>U473*'0'!P$17/1000</f>
        <v>0</v>
      </c>
      <c r="V17" s="30">
        <f>V473*'0'!Q$17/1000</f>
        <v>0</v>
      </c>
      <c r="W17" s="30">
        <f>W473*'0'!R$17/1000</f>
        <v>0</v>
      </c>
      <c r="X17" s="30">
        <f>X473*'0'!S$17/1000</f>
        <v>0</v>
      </c>
      <c r="Y17" s="30">
        <f>Y473*'0'!T$17/1000</f>
        <v>0</v>
      </c>
      <c r="Z17" s="30">
        <f>Z473*'0'!U$17/1000</f>
        <v>0</v>
      </c>
      <c r="AA17" s="30">
        <f>AA473*'0'!V$17/1000</f>
        <v>0</v>
      </c>
      <c r="AB17" s="30">
        <f>AB473*'0'!W$17/1000</f>
        <v>0</v>
      </c>
      <c r="AC17" s="30">
        <f>AC473*'0'!X$17/1000</f>
        <v>0</v>
      </c>
      <c r="AD17" s="30">
        <f>AD473*'0'!Y$17/1000</f>
        <v>0</v>
      </c>
      <c r="AE17" s="30">
        <f>AE473*'0'!Z$17/1000</f>
        <v>0</v>
      </c>
      <c r="AF17" s="30">
        <f>AF473*'0'!AA$17/1000</f>
        <v>0</v>
      </c>
      <c r="AG17" s="30">
        <f>AG473*'0'!AB$17/1000</f>
        <v>0</v>
      </c>
      <c r="AH17" s="30">
        <f>AH473*'0'!AC$17/1000</f>
        <v>0</v>
      </c>
      <c r="AI17" s="30">
        <f>AI473*'0'!AD$17/1000</f>
        <v>0</v>
      </c>
      <c r="AJ17" s="30">
        <f>AJ473*'0'!AE$17/1000</f>
        <v>0</v>
      </c>
      <c r="AK17" s="30">
        <f>AK473*'0'!AF$17/1000</f>
        <v>0</v>
      </c>
      <c r="AL17" s="30">
        <f>AL473*'0'!AG$17/1000</f>
        <v>0</v>
      </c>
      <c r="AM17" s="30">
        <f>AM473*'0'!AH$17/1000</f>
        <v>0</v>
      </c>
      <c r="AN17" s="30">
        <f>AN473*'0'!AI$17/1000</f>
        <v>0</v>
      </c>
      <c r="AO17" s="30">
        <f>AO473*'0'!AJ$17/1000</f>
        <v>0</v>
      </c>
      <c r="AP17" s="30">
        <f>AP473*'0'!AK$17/1000</f>
        <v>0</v>
      </c>
      <c r="AQ17" s="30">
        <f>AQ473*'0'!AL$17/1000</f>
        <v>0</v>
      </c>
      <c r="AR17" s="30">
        <f>AR473*'0'!AM$17/1000</f>
        <v>0</v>
      </c>
      <c r="AT17" s="30">
        <f t="shared" si="7"/>
        <v>4153.875</v>
      </c>
      <c r="AU17" s="30">
        <f t="shared" si="8"/>
        <v>0</v>
      </c>
      <c r="AV17" s="30">
        <f t="shared" si="9"/>
        <v>0</v>
      </c>
    </row>
    <row r="18" spans="1:48" s="247" customFormat="1" ht="12">
      <c r="A18" s="275"/>
      <c r="B18" s="256"/>
      <c r="C18" s="261" t="s">
        <v>463</v>
      </c>
      <c r="D18" s="256" t="s">
        <v>543</v>
      </c>
      <c r="E18" s="256"/>
      <c r="F18" s="257"/>
      <c r="G18" s="258"/>
      <c r="H18" s="263" t="s">
        <v>161</v>
      </c>
      <c r="I18" s="30">
        <f>I474*'0'!D$17/1000</f>
        <v>0</v>
      </c>
      <c r="J18" s="30">
        <f>J474*'0'!E$17/1000</f>
        <v>0</v>
      </c>
      <c r="K18" s="30">
        <f>K474*'0'!F$17/1000</f>
        <v>0</v>
      </c>
      <c r="L18" s="30">
        <f>L474*'0'!G$17/1000</f>
        <v>0</v>
      </c>
      <c r="M18" s="30">
        <f>M474*'0'!H$17/1000</f>
        <v>0</v>
      </c>
      <c r="N18" s="30">
        <f>N474*'0'!I$17/1000</f>
        <v>0</v>
      </c>
      <c r="O18" s="30">
        <f>O474*'0'!J$17/1000</f>
        <v>0</v>
      </c>
      <c r="P18" s="30">
        <f>P474*'0'!K$17/1000</f>
        <v>0</v>
      </c>
      <c r="Q18" s="30">
        <f>Q474*'0'!L$17/1000</f>
        <v>0</v>
      </c>
      <c r="R18" s="30">
        <f>R474*'0'!M$17/1000</f>
        <v>2623.5</v>
      </c>
      <c r="S18" s="30">
        <f>S474*'0'!N$17/1000</f>
        <v>0</v>
      </c>
      <c r="T18" s="30">
        <f>T474*'0'!O$17/1000</f>
        <v>0</v>
      </c>
      <c r="U18" s="30">
        <f>U474*'0'!P$17/1000</f>
        <v>0</v>
      </c>
      <c r="V18" s="30">
        <f>V474*'0'!Q$17/1000</f>
        <v>0</v>
      </c>
      <c r="W18" s="30">
        <f>W474*'0'!R$17/1000</f>
        <v>0</v>
      </c>
      <c r="X18" s="30">
        <f>X474*'0'!S$17/1000</f>
        <v>0</v>
      </c>
      <c r="Y18" s="30">
        <f>Y474*'0'!T$17/1000</f>
        <v>0</v>
      </c>
      <c r="Z18" s="30">
        <f>Z474*'0'!U$17/1000</f>
        <v>0</v>
      </c>
      <c r="AA18" s="30">
        <f>AA474*'0'!V$17/1000</f>
        <v>0</v>
      </c>
      <c r="AB18" s="30">
        <f>AB474*'0'!W$17/1000</f>
        <v>0</v>
      </c>
      <c r="AC18" s="30">
        <f>AC474*'0'!X$17/1000</f>
        <v>0</v>
      </c>
      <c r="AD18" s="30">
        <f>AD474*'0'!Y$17/1000</f>
        <v>0</v>
      </c>
      <c r="AE18" s="30">
        <f>AE474*'0'!Z$17/1000</f>
        <v>0</v>
      </c>
      <c r="AF18" s="30">
        <f>AF474*'0'!AA$17/1000</f>
        <v>0</v>
      </c>
      <c r="AG18" s="30">
        <f>AG474*'0'!AB$17/1000</f>
        <v>0</v>
      </c>
      <c r="AH18" s="30">
        <f>AH474*'0'!AC$17/1000</f>
        <v>0</v>
      </c>
      <c r="AI18" s="30">
        <f>AI474*'0'!AD$17/1000</f>
        <v>0</v>
      </c>
      <c r="AJ18" s="30">
        <f>AJ474*'0'!AE$17/1000</f>
        <v>0</v>
      </c>
      <c r="AK18" s="30">
        <f>AK474*'0'!AF$17/1000</f>
        <v>0</v>
      </c>
      <c r="AL18" s="30">
        <f>AL474*'0'!AG$17/1000</f>
        <v>0</v>
      </c>
      <c r="AM18" s="30">
        <f>AM474*'0'!AH$17/1000</f>
        <v>0</v>
      </c>
      <c r="AN18" s="30">
        <f>AN474*'0'!AI$17/1000</f>
        <v>0</v>
      </c>
      <c r="AO18" s="30">
        <f>AO474*'0'!AJ$17/1000</f>
        <v>0</v>
      </c>
      <c r="AP18" s="30">
        <f>AP474*'0'!AK$17/1000</f>
        <v>0</v>
      </c>
      <c r="AQ18" s="30">
        <f>AQ474*'0'!AL$17/1000</f>
        <v>0</v>
      </c>
      <c r="AR18" s="30">
        <f>AR474*'0'!AM$17/1000</f>
        <v>0</v>
      </c>
      <c r="AT18" s="30">
        <f t="shared" si="7"/>
        <v>2623.5</v>
      </c>
      <c r="AU18" s="30">
        <f t="shared" si="8"/>
        <v>0</v>
      </c>
      <c r="AV18" s="30">
        <f t="shared" si="9"/>
        <v>0</v>
      </c>
    </row>
    <row r="19" spans="1:48" s="246" customFormat="1" ht="12">
      <c r="A19" s="274"/>
      <c r="B19" s="251"/>
      <c r="C19" s="261" t="s">
        <v>463</v>
      </c>
      <c r="D19" s="251" t="s">
        <v>477</v>
      </c>
      <c r="E19" s="251"/>
      <c r="F19" s="252"/>
      <c r="G19" s="253"/>
      <c r="H19" s="263" t="s">
        <v>161</v>
      </c>
      <c r="I19" s="30">
        <f>I475*'0'!D$17/1000</f>
        <v>0</v>
      </c>
      <c r="J19" s="30">
        <f>J475*'0'!E$17/1000</f>
        <v>0</v>
      </c>
      <c r="K19" s="30">
        <f>K475*'0'!F$17/1000</f>
        <v>0</v>
      </c>
      <c r="L19" s="30">
        <f>L475*'0'!G$17/1000</f>
        <v>0</v>
      </c>
      <c r="M19" s="30">
        <f>M475*'0'!H$17/1000</f>
        <v>0</v>
      </c>
      <c r="N19" s="30">
        <f>N475*'0'!I$17/1000</f>
        <v>0</v>
      </c>
      <c r="O19" s="30">
        <f>O475*'0'!J$17/1000</f>
        <v>0</v>
      </c>
      <c r="P19" s="30">
        <f>P475*'0'!K$17/1000</f>
        <v>0</v>
      </c>
      <c r="Q19" s="30">
        <f>Q475*'0'!L$17/1000</f>
        <v>655.875</v>
      </c>
      <c r="R19" s="30">
        <f>R475*'0'!M$17/1000</f>
        <v>0</v>
      </c>
      <c r="S19" s="30">
        <f>S475*'0'!N$17/1000</f>
        <v>0</v>
      </c>
      <c r="T19" s="30">
        <f>T475*'0'!O$17/1000</f>
        <v>0</v>
      </c>
      <c r="U19" s="30">
        <f>U475*'0'!P$17/1000</f>
        <v>0</v>
      </c>
      <c r="V19" s="30">
        <f>V475*'0'!Q$17/1000</f>
        <v>0</v>
      </c>
      <c r="W19" s="30">
        <f>W475*'0'!R$17/1000</f>
        <v>0</v>
      </c>
      <c r="X19" s="30">
        <f>X475*'0'!S$17/1000</f>
        <v>0</v>
      </c>
      <c r="Y19" s="30">
        <f>Y475*'0'!T$17/1000</f>
        <v>0</v>
      </c>
      <c r="Z19" s="30">
        <f>Z475*'0'!U$17/1000</f>
        <v>0</v>
      </c>
      <c r="AA19" s="30">
        <f>AA475*'0'!V$17/1000</f>
        <v>0</v>
      </c>
      <c r="AB19" s="30">
        <f>AB475*'0'!W$17/1000</f>
        <v>0</v>
      </c>
      <c r="AC19" s="30">
        <f>AC475*'0'!X$17/1000</f>
        <v>0</v>
      </c>
      <c r="AD19" s="30">
        <f>AD475*'0'!Y$17/1000</f>
        <v>0</v>
      </c>
      <c r="AE19" s="30">
        <f>AE475*'0'!Z$17/1000</f>
        <v>0</v>
      </c>
      <c r="AF19" s="30">
        <f>AF475*'0'!AA$17/1000</f>
        <v>0</v>
      </c>
      <c r="AG19" s="30">
        <f>AG475*'0'!AB$17/1000</f>
        <v>0</v>
      </c>
      <c r="AH19" s="30">
        <f>AH475*'0'!AC$17/1000</f>
        <v>0</v>
      </c>
      <c r="AI19" s="30">
        <f>AI475*'0'!AD$17/1000</f>
        <v>0</v>
      </c>
      <c r="AJ19" s="30">
        <f>AJ475*'0'!AE$17/1000</f>
        <v>0</v>
      </c>
      <c r="AK19" s="30">
        <f>AK475*'0'!AF$17/1000</f>
        <v>0</v>
      </c>
      <c r="AL19" s="30">
        <f>AL475*'0'!AG$17/1000</f>
        <v>0</v>
      </c>
      <c r="AM19" s="30">
        <f>AM475*'0'!AH$17/1000</f>
        <v>0</v>
      </c>
      <c r="AN19" s="30">
        <f>AN475*'0'!AI$17/1000</f>
        <v>0</v>
      </c>
      <c r="AO19" s="30">
        <f>AO475*'0'!AJ$17/1000</f>
        <v>0</v>
      </c>
      <c r="AP19" s="30">
        <f>AP475*'0'!AK$17/1000</f>
        <v>0</v>
      </c>
      <c r="AQ19" s="30">
        <f>AQ475*'0'!AL$17/1000</f>
        <v>0</v>
      </c>
      <c r="AR19" s="30">
        <f>AR475*'0'!AM$17/1000</f>
        <v>0</v>
      </c>
      <c r="AT19" s="30">
        <f t="shared" si="7"/>
        <v>655.875</v>
      </c>
      <c r="AU19" s="30">
        <f t="shared" si="8"/>
        <v>0</v>
      </c>
      <c r="AV19" s="30">
        <f t="shared" si="9"/>
        <v>0</v>
      </c>
    </row>
    <row r="20" spans="1:48" s="18" customFormat="1" ht="24">
      <c r="A20" s="272"/>
      <c r="B20" s="270"/>
      <c r="C20" s="261" t="s">
        <v>463</v>
      </c>
      <c r="D20" s="262" t="s">
        <v>466</v>
      </c>
      <c r="E20" s="262"/>
      <c r="F20" s="262"/>
      <c r="G20" s="262"/>
      <c r="H20" s="262" t="s">
        <v>161</v>
      </c>
      <c r="I20" s="25">
        <f>I21</f>
        <v>1836.45</v>
      </c>
      <c r="J20" s="25">
        <f t="shared" ref="J20" si="10">J21</f>
        <v>1836.45</v>
      </c>
      <c r="K20" s="25">
        <f t="shared" ref="K20" si="11">K21</f>
        <v>1836.45</v>
      </c>
      <c r="L20" s="25">
        <f t="shared" ref="L20" si="12">L21</f>
        <v>1836.45</v>
      </c>
      <c r="M20" s="25">
        <f t="shared" ref="M20" si="13">M21</f>
        <v>1836.45</v>
      </c>
      <c r="N20" s="25">
        <f t="shared" ref="N20" si="14">N21</f>
        <v>1836.45</v>
      </c>
      <c r="O20" s="25">
        <f t="shared" ref="O20" si="15">O21</f>
        <v>1836.45</v>
      </c>
      <c r="P20" s="25">
        <f t="shared" ref="P20" si="16">P21</f>
        <v>0</v>
      </c>
      <c r="Q20" s="25">
        <f t="shared" ref="Q20" si="17">Q21</f>
        <v>0</v>
      </c>
      <c r="R20" s="25">
        <f t="shared" ref="R20" si="18">R21</f>
        <v>0</v>
      </c>
      <c r="S20" s="25">
        <f t="shared" ref="S20" si="19">S21</f>
        <v>0</v>
      </c>
      <c r="T20" s="25">
        <f t="shared" ref="T20" si="20">T21</f>
        <v>0</v>
      </c>
      <c r="U20" s="25">
        <f t="shared" ref="U20" si="21">U21</f>
        <v>0</v>
      </c>
      <c r="V20" s="25">
        <f t="shared" ref="V20" si="22">V21</f>
        <v>0</v>
      </c>
      <c r="W20" s="25">
        <f t="shared" ref="W20" si="23">W21</f>
        <v>0</v>
      </c>
      <c r="X20" s="25">
        <f t="shared" ref="X20" si="24">X21</f>
        <v>0</v>
      </c>
      <c r="Y20" s="25">
        <f t="shared" ref="Y20" si="25">Y21</f>
        <v>0</v>
      </c>
      <c r="Z20" s="25">
        <f t="shared" ref="Z20" si="26">Z21</f>
        <v>0</v>
      </c>
      <c r="AA20" s="25">
        <f t="shared" ref="AA20" si="27">AA21</f>
        <v>0</v>
      </c>
      <c r="AB20" s="25">
        <f t="shared" ref="AB20" si="28">AB21</f>
        <v>0</v>
      </c>
      <c r="AC20" s="25">
        <f t="shared" ref="AC20" si="29">AC21</f>
        <v>0</v>
      </c>
      <c r="AD20" s="25">
        <f t="shared" ref="AD20" si="30">AD21</f>
        <v>0</v>
      </c>
      <c r="AE20" s="25">
        <f t="shared" ref="AE20" si="31">AE21</f>
        <v>0</v>
      </c>
      <c r="AF20" s="25">
        <f t="shared" ref="AF20" si="32">AF21</f>
        <v>0</v>
      </c>
      <c r="AG20" s="25">
        <f t="shared" ref="AG20" si="33">AG21</f>
        <v>0</v>
      </c>
      <c r="AH20" s="25">
        <f t="shared" ref="AH20" si="34">AH21</f>
        <v>0</v>
      </c>
      <c r="AI20" s="25">
        <f t="shared" ref="AI20" si="35">AI21</f>
        <v>0</v>
      </c>
      <c r="AJ20" s="25">
        <f t="shared" ref="AJ20" si="36">AJ21</f>
        <v>0</v>
      </c>
      <c r="AK20" s="25">
        <f t="shared" ref="AK20" si="37">AK21</f>
        <v>0</v>
      </c>
      <c r="AL20" s="25">
        <f t="shared" ref="AL20" si="38">AL21</f>
        <v>0</v>
      </c>
      <c r="AM20" s="25">
        <f t="shared" ref="AM20" si="39">AM21</f>
        <v>0</v>
      </c>
      <c r="AN20" s="25">
        <f t="shared" ref="AN20" si="40">AN21</f>
        <v>0</v>
      </c>
      <c r="AO20" s="25">
        <f t="shared" ref="AO20" si="41">AO21</f>
        <v>0</v>
      </c>
      <c r="AP20" s="25">
        <f t="shared" ref="AP20" si="42">AP21</f>
        <v>0</v>
      </c>
      <c r="AQ20" s="25">
        <f t="shared" ref="AQ20" si="43">AQ21</f>
        <v>0</v>
      </c>
      <c r="AR20" s="25">
        <f t="shared" ref="AR20" si="44">AR21</f>
        <v>0</v>
      </c>
      <c r="AS20" s="17"/>
      <c r="AT20" s="30">
        <f t="shared" ref="AT20:AT21" si="45">SUM(I20:T20)</f>
        <v>12855.150000000001</v>
      </c>
      <c r="AU20" s="30">
        <f t="shared" ref="AU20:AU21" si="46">SUM(U20:AF20)</f>
        <v>0</v>
      </c>
      <c r="AV20" s="30">
        <f t="shared" ref="AV20:AV21" si="47">SUM(AG20:AR20)</f>
        <v>0</v>
      </c>
    </row>
    <row r="21" spans="1:48" s="246" customFormat="1" ht="12">
      <c r="A21" s="274"/>
      <c r="B21" s="251"/>
      <c r="C21" s="261" t="s">
        <v>463</v>
      </c>
      <c r="D21" s="251" t="s">
        <v>478</v>
      </c>
      <c r="E21" s="251"/>
      <c r="F21" s="252"/>
      <c r="G21" s="253"/>
      <c r="H21" s="263" t="s">
        <v>161</v>
      </c>
      <c r="I21" s="30">
        <f>I477*'0'!D$17/1000</f>
        <v>1836.45</v>
      </c>
      <c r="J21" s="30">
        <f>J477*'0'!E$17/1000</f>
        <v>1836.45</v>
      </c>
      <c r="K21" s="30">
        <f>K477*'0'!F$17/1000</f>
        <v>1836.45</v>
      </c>
      <c r="L21" s="30">
        <f>L477*'0'!G$17/1000</f>
        <v>1836.45</v>
      </c>
      <c r="M21" s="30">
        <f>M477*'0'!H$17/1000</f>
        <v>1836.45</v>
      </c>
      <c r="N21" s="30">
        <f>N477*'0'!I$17/1000</f>
        <v>1836.45</v>
      </c>
      <c r="O21" s="30">
        <f>O477*'0'!J$17/1000</f>
        <v>1836.45</v>
      </c>
      <c r="P21" s="30">
        <f>P477*'0'!K$17/1000</f>
        <v>0</v>
      </c>
      <c r="Q21" s="30">
        <f>Q477*'0'!L$17/1000</f>
        <v>0</v>
      </c>
      <c r="R21" s="30">
        <f>R477*'0'!M$17/1000</f>
        <v>0</v>
      </c>
      <c r="S21" s="30">
        <f>S477*'0'!N$17/1000</f>
        <v>0</v>
      </c>
      <c r="T21" s="30">
        <f>T477*'0'!O$17/1000</f>
        <v>0</v>
      </c>
      <c r="U21" s="30">
        <f>U477*'0'!P$17/1000</f>
        <v>0</v>
      </c>
      <c r="V21" s="30">
        <f>V477*'0'!Q$17/1000</f>
        <v>0</v>
      </c>
      <c r="W21" s="30">
        <f>W477*'0'!R$17/1000</f>
        <v>0</v>
      </c>
      <c r="X21" s="30">
        <f>X477*'0'!S$17/1000</f>
        <v>0</v>
      </c>
      <c r="Y21" s="30">
        <f>Y477*'0'!T$17/1000</f>
        <v>0</v>
      </c>
      <c r="Z21" s="30">
        <f>Z477*'0'!U$17/1000</f>
        <v>0</v>
      </c>
      <c r="AA21" s="30">
        <f>AA477*'0'!V$17/1000</f>
        <v>0</v>
      </c>
      <c r="AB21" s="30">
        <f>AB477*'0'!W$17/1000</f>
        <v>0</v>
      </c>
      <c r="AC21" s="30">
        <f>AC477*'0'!X$17/1000</f>
        <v>0</v>
      </c>
      <c r="AD21" s="30">
        <f>AD477*'0'!Y$17/1000</f>
        <v>0</v>
      </c>
      <c r="AE21" s="30">
        <f>AE477*'0'!Z$17/1000</f>
        <v>0</v>
      </c>
      <c r="AF21" s="30">
        <f>AF477*'0'!AA$17/1000</f>
        <v>0</v>
      </c>
      <c r="AG21" s="30">
        <f>AG477*'0'!AB$17/1000</f>
        <v>0</v>
      </c>
      <c r="AH21" s="30">
        <f>AH477*'0'!AC$17/1000</f>
        <v>0</v>
      </c>
      <c r="AI21" s="30">
        <f>AI477*'0'!AD$17/1000</f>
        <v>0</v>
      </c>
      <c r="AJ21" s="30">
        <f>AJ477*'0'!AE$17/1000</f>
        <v>0</v>
      </c>
      <c r="AK21" s="30">
        <f>AK477*'0'!AF$17/1000</f>
        <v>0</v>
      </c>
      <c r="AL21" s="30">
        <f>AL477*'0'!AG$17/1000</f>
        <v>0</v>
      </c>
      <c r="AM21" s="30">
        <f>AM477*'0'!AH$17/1000</f>
        <v>0</v>
      </c>
      <c r="AN21" s="30">
        <f>AN477*'0'!AI$17/1000</f>
        <v>0</v>
      </c>
      <c r="AO21" s="30">
        <f>AO477*'0'!AJ$17/1000</f>
        <v>0</v>
      </c>
      <c r="AP21" s="30">
        <f>AP477*'0'!AK$17/1000</f>
        <v>0</v>
      </c>
      <c r="AQ21" s="30">
        <f>AQ477*'0'!AL$17/1000</f>
        <v>0</v>
      </c>
      <c r="AR21" s="30">
        <f>AR477*'0'!AM$17/1000</f>
        <v>0</v>
      </c>
      <c r="AT21" s="30">
        <f t="shared" si="45"/>
        <v>12855.150000000001</v>
      </c>
      <c r="AU21" s="30">
        <f t="shared" si="46"/>
        <v>0</v>
      </c>
      <c r="AV21" s="30">
        <f t="shared" si="47"/>
        <v>0</v>
      </c>
    </row>
    <row r="22" spans="1:48" s="19" customFormat="1" ht="12">
      <c r="A22" s="271"/>
      <c r="B22" s="269"/>
      <c r="C22" s="261" t="s">
        <v>463</v>
      </c>
      <c r="D22" s="262" t="s">
        <v>193</v>
      </c>
      <c r="E22" s="262"/>
      <c r="F22" s="262"/>
      <c r="G22" s="262"/>
      <c r="H22" s="262" t="s">
        <v>161</v>
      </c>
      <c r="I22" s="264">
        <f>I10+I15+I20</f>
        <v>1836.45</v>
      </c>
      <c r="J22" s="264">
        <f t="shared" ref="J22:AR22" si="48">J10+J15+J20</f>
        <v>2929.5749999999998</v>
      </c>
      <c r="K22" s="264">
        <f t="shared" si="48"/>
        <v>7302.0749999999998</v>
      </c>
      <c r="L22" s="264">
        <f t="shared" si="48"/>
        <v>1836.45</v>
      </c>
      <c r="M22" s="264">
        <f t="shared" si="48"/>
        <v>1836.45</v>
      </c>
      <c r="N22" s="264">
        <f t="shared" si="48"/>
        <v>1836.45</v>
      </c>
      <c r="O22" s="264">
        <f t="shared" si="48"/>
        <v>1836.45</v>
      </c>
      <c r="P22" s="264">
        <f t="shared" si="48"/>
        <v>0</v>
      </c>
      <c r="Q22" s="264">
        <f t="shared" si="48"/>
        <v>655.875</v>
      </c>
      <c r="R22" s="264">
        <f t="shared" si="48"/>
        <v>2623.5</v>
      </c>
      <c r="S22" s="264">
        <f t="shared" si="48"/>
        <v>0</v>
      </c>
      <c r="T22" s="264">
        <f t="shared" si="48"/>
        <v>0</v>
      </c>
      <c r="U22" s="264">
        <f t="shared" si="48"/>
        <v>0</v>
      </c>
      <c r="V22" s="264">
        <f t="shared" si="48"/>
        <v>0</v>
      </c>
      <c r="W22" s="264">
        <f t="shared" si="48"/>
        <v>0</v>
      </c>
      <c r="X22" s="264">
        <f t="shared" si="48"/>
        <v>0</v>
      </c>
      <c r="Y22" s="264">
        <f t="shared" si="48"/>
        <v>0</v>
      </c>
      <c r="Z22" s="264">
        <f t="shared" si="48"/>
        <v>0</v>
      </c>
      <c r="AA22" s="264">
        <f t="shared" si="48"/>
        <v>0</v>
      </c>
      <c r="AB22" s="264">
        <f t="shared" si="48"/>
        <v>0</v>
      </c>
      <c r="AC22" s="264">
        <f t="shared" si="48"/>
        <v>0</v>
      </c>
      <c r="AD22" s="264">
        <f t="shared" si="48"/>
        <v>0</v>
      </c>
      <c r="AE22" s="264">
        <f t="shared" si="48"/>
        <v>0</v>
      </c>
      <c r="AF22" s="264">
        <f t="shared" si="48"/>
        <v>0</v>
      </c>
      <c r="AG22" s="264">
        <f t="shared" si="48"/>
        <v>0</v>
      </c>
      <c r="AH22" s="264">
        <f t="shared" si="48"/>
        <v>0</v>
      </c>
      <c r="AI22" s="264">
        <f t="shared" si="48"/>
        <v>0</v>
      </c>
      <c r="AJ22" s="264">
        <f t="shared" si="48"/>
        <v>0</v>
      </c>
      <c r="AK22" s="264">
        <f t="shared" si="48"/>
        <v>0</v>
      </c>
      <c r="AL22" s="264">
        <f t="shared" si="48"/>
        <v>0</v>
      </c>
      <c r="AM22" s="264">
        <f t="shared" si="48"/>
        <v>0</v>
      </c>
      <c r="AN22" s="264">
        <f t="shared" si="48"/>
        <v>0</v>
      </c>
      <c r="AO22" s="264">
        <f t="shared" si="48"/>
        <v>0</v>
      </c>
      <c r="AP22" s="264">
        <f t="shared" si="48"/>
        <v>0</v>
      </c>
      <c r="AQ22" s="264">
        <f t="shared" si="48"/>
        <v>0</v>
      </c>
      <c r="AR22" s="264">
        <f t="shared" si="48"/>
        <v>0</v>
      </c>
      <c r="AS22" s="14"/>
      <c r="AT22" s="264">
        <f t="shared" si="7"/>
        <v>22693.275000000001</v>
      </c>
      <c r="AU22" s="264">
        <f t="shared" si="8"/>
        <v>0</v>
      </c>
      <c r="AV22" s="264">
        <f t="shared" si="9"/>
        <v>0</v>
      </c>
    </row>
    <row r="23" spans="1:48" s="19" customFormat="1" ht="12">
      <c r="A23" s="271"/>
      <c r="B23" s="269"/>
      <c r="C23" s="261" t="s">
        <v>463</v>
      </c>
      <c r="D23" s="262" t="s">
        <v>544</v>
      </c>
      <c r="E23" s="262"/>
      <c r="F23" s="262"/>
      <c r="G23" s="262"/>
      <c r="H23" s="262" t="s">
        <v>161</v>
      </c>
      <c r="I23" s="264">
        <f>I10+I15</f>
        <v>0</v>
      </c>
      <c r="J23" s="264">
        <f>I23+J10+J15</f>
        <v>1093.125</v>
      </c>
      <c r="K23" s="264">
        <f>J23+K10+K15</f>
        <v>6558.75</v>
      </c>
      <c r="L23" s="264">
        <f>K23+L10+L15</f>
        <v>6558.75</v>
      </c>
      <c r="M23" s="264">
        <f t="shared" ref="M23:O23" si="49">L23+M10+M15</f>
        <v>6558.75</v>
      </c>
      <c r="N23" s="264">
        <f t="shared" si="49"/>
        <v>6558.75</v>
      </c>
      <c r="O23" s="264">
        <f t="shared" si="49"/>
        <v>6558.75</v>
      </c>
      <c r="P23" s="264">
        <f>O23+P10+P15+SUM(I20:O20)</f>
        <v>19413.900000000001</v>
      </c>
      <c r="Q23" s="264">
        <f>P23+Q10+Q15</f>
        <v>20069.775000000001</v>
      </c>
      <c r="R23" s="264">
        <f>Q23+R10+R15</f>
        <v>22693.275000000001</v>
      </c>
      <c r="S23" s="264">
        <f t="shared" ref="S23:AR23" si="50">R23+S10+S15</f>
        <v>22693.275000000001</v>
      </c>
      <c r="T23" s="264">
        <f t="shared" si="50"/>
        <v>22693.275000000001</v>
      </c>
      <c r="U23" s="264">
        <f t="shared" si="50"/>
        <v>22693.275000000001</v>
      </c>
      <c r="V23" s="264">
        <f t="shared" si="50"/>
        <v>22693.275000000001</v>
      </c>
      <c r="W23" s="264">
        <f t="shared" si="50"/>
        <v>22693.275000000001</v>
      </c>
      <c r="X23" s="264">
        <f t="shared" si="50"/>
        <v>22693.275000000001</v>
      </c>
      <c r="Y23" s="264">
        <f t="shared" si="50"/>
        <v>22693.275000000001</v>
      </c>
      <c r="Z23" s="264">
        <f t="shared" si="50"/>
        <v>22693.275000000001</v>
      </c>
      <c r="AA23" s="264">
        <f t="shared" si="50"/>
        <v>22693.275000000001</v>
      </c>
      <c r="AB23" s="264">
        <f t="shared" si="50"/>
        <v>22693.275000000001</v>
      </c>
      <c r="AC23" s="264">
        <f t="shared" si="50"/>
        <v>22693.275000000001</v>
      </c>
      <c r="AD23" s="264">
        <f t="shared" si="50"/>
        <v>22693.275000000001</v>
      </c>
      <c r="AE23" s="264">
        <f t="shared" si="50"/>
        <v>22693.275000000001</v>
      </c>
      <c r="AF23" s="264">
        <f t="shared" si="50"/>
        <v>22693.275000000001</v>
      </c>
      <c r="AG23" s="264">
        <f t="shared" si="50"/>
        <v>22693.275000000001</v>
      </c>
      <c r="AH23" s="264">
        <f t="shared" si="50"/>
        <v>22693.275000000001</v>
      </c>
      <c r="AI23" s="264">
        <f t="shared" si="50"/>
        <v>22693.275000000001</v>
      </c>
      <c r="AJ23" s="264">
        <f t="shared" si="50"/>
        <v>22693.275000000001</v>
      </c>
      <c r="AK23" s="264">
        <f t="shared" si="50"/>
        <v>22693.275000000001</v>
      </c>
      <c r="AL23" s="264">
        <f t="shared" si="50"/>
        <v>22693.275000000001</v>
      </c>
      <c r="AM23" s="264">
        <f t="shared" si="50"/>
        <v>22693.275000000001</v>
      </c>
      <c r="AN23" s="264">
        <f t="shared" si="50"/>
        <v>22693.275000000001</v>
      </c>
      <c r="AO23" s="264">
        <f t="shared" si="50"/>
        <v>22693.275000000001</v>
      </c>
      <c r="AP23" s="264">
        <f t="shared" si="50"/>
        <v>22693.275000000001</v>
      </c>
      <c r="AQ23" s="264">
        <f t="shared" si="50"/>
        <v>22693.275000000001</v>
      </c>
      <c r="AR23" s="264">
        <f t="shared" si="50"/>
        <v>22693.275000000001</v>
      </c>
      <c r="AS23" s="14"/>
      <c r="AT23" s="264">
        <f t="shared" ref="AT23" si="51">SUM(I23:T23)</f>
        <v>141450.375</v>
      </c>
      <c r="AU23" s="264">
        <f t="shared" ref="AU23" si="52">SUM(U23:AF23)</f>
        <v>272319.3</v>
      </c>
      <c r="AV23" s="264">
        <f t="shared" ref="AV23" si="53">SUM(AG23:AR23)</f>
        <v>272319.3</v>
      </c>
    </row>
    <row r="24" spans="1:48">
      <c r="A24" s="273"/>
      <c r="B24" s="215"/>
      <c r="C24" s="15"/>
      <c r="D24" s="15"/>
      <c r="E24" s="15"/>
      <c r="F24" s="16"/>
      <c r="G24" s="16"/>
      <c r="H24" s="16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T24" s="14"/>
      <c r="AU24" s="14"/>
      <c r="AV24" s="14"/>
    </row>
    <row r="25" spans="1:48">
      <c r="A25" s="276" t="s">
        <v>189</v>
      </c>
      <c r="B25" s="215" t="s">
        <v>392</v>
      </c>
      <c r="C25" s="268" t="s">
        <v>390</v>
      </c>
      <c r="D25" s="215" t="s">
        <v>42</v>
      </c>
      <c r="E25" s="215"/>
      <c r="F25" s="215"/>
      <c r="G25" s="215"/>
      <c r="H25" s="215" t="s">
        <v>254</v>
      </c>
      <c r="I25" s="216">
        <f>(I26*I27+I30*I31+I35*I36)/1000</f>
        <v>347.31557738095239</v>
      </c>
      <c r="J25" s="216">
        <f t="shared" ref="J25:AQ25" si="54">(J26*J27+J30*J31+J35*J36)/1000</f>
        <v>308.76901250000003</v>
      </c>
      <c r="K25" s="216">
        <f t="shared" si="54"/>
        <v>300.67667737968748</v>
      </c>
      <c r="L25" s="216">
        <f t="shared" si="54"/>
        <v>286.46424808485364</v>
      </c>
      <c r="M25" s="216">
        <f t="shared" si="54"/>
        <v>257.53088371869933</v>
      </c>
      <c r="N25" s="216">
        <f t="shared" si="54"/>
        <v>257.86527233270289</v>
      </c>
      <c r="O25" s="216">
        <f t="shared" si="54"/>
        <v>244.47458849172506</v>
      </c>
      <c r="P25" s="216">
        <f t="shared" si="54"/>
        <v>291.59112278021792</v>
      </c>
      <c r="Q25" s="216">
        <f t="shared" si="54"/>
        <v>336.09032080677861</v>
      </c>
      <c r="R25" s="216">
        <f t="shared" si="54"/>
        <v>324.08559128436434</v>
      </c>
      <c r="S25" s="216">
        <f t="shared" si="54"/>
        <v>299.9411670170964</v>
      </c>
      <c r="T25" s="216">
        <f t="shared" si="54"/>
        <v>276.21404364993725</v>
      </c>
      <c r="U25" s="216">
        <f t="shared" si="54"/>
        <v>202.87282678364511</v>
      </c>
      <c r="V25" s="216">
        <f t="shared" si="54"/>
        <v>274.99012022201077</v>
      </c>
      <c r="W25" s="216">
        <f t="shared" si="54"/>
        <v>330.52610381162947</v>
      </c>
      <c r="X25" s="216">
        <f t="shared" si="54"/>
        <v>330.11368353022823</v>
      </c>
      <c r="Y25" s="216">
        <f t="shared" si="54"/>
        <v>202.45197701406752</v>
      </c>
      <c r="Z25" s="216">
        <f t="shared" si="54"/>
        <v>327.32243034467365</v>
      </c>
      <c r="AA25" s="216">
        <f t="shared" si="54"/>
        <v>327.69519793320205</v>
      </c>
      <c r="AB25" s="216">
        <f t="shared" si="54"/>
        <v>263.84363342526689</v>
      </c>
      <c r="AC25" s="216">
        <f t="shared" si="54"/>
        <v>327.61384624018382</v>
      </c>
      <c r="AD25" s="216">
        <f t="shared" si="54"/>
        <v>328.48821136035383</v>
      </c>
      <c r="AE25" s="216">
        <f t="shared" si="54"/>
        <v>307.79365978304043</v>
      </c>
      <c r="AF25" s="216">
        <f t="shared" si="54"/>
        <v>285.81918369603585</v>
      </c>
      <c r="AG25" s="216">
        <f t="shared" si="54"/>
        <v>198.20590434801795</v>
      </c>
      <c r="AH25" s="216">
        <f t="shared" si="54"/>
        <v>282.4036836960359</v>
      </c>
      <c r="AI25" s="216">
        <f t="shared" si="54"/>
        <v>357.59089108216426</v>
      </c>
      <c r="AJ25" s="216">
        <f t="shared" si="54"/>
        <v>359.20376608216424</v>
      </c>
      <c r="AK25" s="216">
        <f t="shared" si="54"/>
        <v>206.38123143286569</v>
      </c>
      <c r="AL25" s="216">
        <f t="shared" si="54"/>
        <v>358.79264108216427</v>
      </c>
      <c r="AM25" s="216">
        <f t="shared" si="54"/>
        <v>360.37389108216428</v>
      </c>
      <c r="AN25" s="216">
        <f t="shared" si="54"/>
        <v>284.65837375751499</v>
      </c>
      <c r="AO25" s="216">
        <f t="shared" si="54"/>
        <v>361.57564108216422</v>
      </c>
      <c r="AP25" s="216">
        <f t="shared" si="54"/>
        <v>362.99876608216425</v>
      </c>
      <c r="AQ25" s="216">
        <f t="shared" si="54"/>
        <v>338.65630197394779</v>
      </c>
      <c r="AR25" s="216">
        <f>(AR26*AR27+AR30*AR31+AR35*AR36)/1000</f>
        <v>313.64971286573137</v>
      </c>
      <c r="AT25" s="215"/>
      <c r="AU25" s="215"/>
      <c r="AV25" s="215"/>
    </row>
    <row r="26" spans="1:48" ht="12">
      <c r="A26" s="276" t="s">
        <v>189</v>
      </c>
      <c r="B26" s="215" t="s">
        <v>392</v>
      </c>
      <c r="C26" s="268" t="s">
        <v>390</v>
      </c>
      <c r="D26" s="225" t="s">
        <v>187</v>
      </c>
      <c r="E26" s="225"/>
      <c r="F26" s="221"/>
      <c r="G26" s="221"/>
      <c r="H26" s="218" t="s">
        <v>158</v>
      </c>
      <c r="I26" s="30">
        <f>РБ.1!D53+РБ.1!D78</f>
        <v>65</v>
      </c>
      <c r="J26" s="30">
        <f>РБ.1!E53+РБ.1!E78</f>
        <v>30.712500000000002</v>
      </c>
      <c r="K26" s="30">
        <f>РБ.1!F53+РБ.1!F78</f>
        <v>36.279140624999997</v>
      </c>
      <c r="L26" s="30">
        <f>РБ.1!G53+РБ.1!G78</f>
        <v>33.940950011718741</v>
      </c>
      <c r="M26" s="30">
        <f>РБ.1!H53+РБ.1!H78</f>
        <v>12.701382313385388</v>
      </c>
      <c r="N26" s="30">
        <f>РБ.1!I53+РБ.1!I78</f>
        <v>29.706945558219246</v>
      </c>
      <c r="O26" s="30">
        <f>РБ.1!J53+РБ.1!J78</f>
        <v>27.792332916992009</v>
      </c>
      <c r="P26" s="30">
        <f>РБ.1!K53+РБ.1!K78</f>
        <v>191.38772213503378</v>
      </c>
      <c r="Q26" s="30">
        <f>РБ.1!L53+РБ.1!L78</f>
        <v>255.78969063347267</v>
      </c>
      <c r="R26" s="30">
        <f>РБ.1!M53+РБ.1!M78</f>
        <v>245.02500000000001</v>
      </c>
      <c r="S26" s="30">
        <f>РБ.1!N53+РБ.1!N78</f>
        <v>218.317275</v>
      </c>
      <c r="T26" s="30">
        <f>РБ.1!O53+РБ.1!O78</f>
        <v>192.119202</v>
      </c>
      <c r="U26" s="30">
        <f>РБ.1!P53+РБ.1!P78</f>
        <v>100</v>
      </c>
      <c r="V26" s="30">
        <f>РБ.1!Q53+РБ.1!Q78</f>
        <v>200</v>
      </c>
      <c r="W26" s="30">
        <f>РБ.1!R53+РБ.1!R78</f>
        <v>275</v>
      </c>
      <c r="X26" s="30">
        <f>РБ.1!S53+РБ.1!S78</f>
        <v>275</v>
      </c>
      <c r="Y26" s="30">
        <f>РБ.1!T53+РБ.1!T78</f>
        <v>110</v>
      </c>
      <c r="Z26" s="30">
        <f>РБ.1!U53+РБ.1!U78</f>
        <v>275</v>
      </c>
      <c r="AA26" s="30">
        <f>РБ.1!V53+РБ.1!V78</f>
        <v>275</v>
      </c>
      <c r="AB26" s="30">
        <f>РБ.1!W53+РБ.1!W78</f>
        <v>192.5</v>
      </c>
      <c r="AC26" s="30">
        <f>РБ.1!X53+РБ.1!X78</f>
        <v>275</v>
      </c>
      <c r="AD26" s="30">
        <f>РБ.1!Y53+РБ.1!Y78</f>
        <v>275</v>
      </c>
      <c r="AE26" s="30">
        <f>РБ.1!Z53+РБ.1!Z78</f>
        <v>247.5</v>
      </c>
      <c r="AF26" s="30">
        <f>РБ.1!AA53+РБ.1!AA78</f>
        <v>220</v>
      </c>
      <c r="AG26" s="30">
        <f>РБ.1!AB53+РБ.1!AB78</f>
        <v>110</v>
      </c>
      <c r="AH26" s="30">
        <f>РБ.1!AC53+РБ.1!AC78</f>
        <v>220</v>
      </c>
      <c r="AI26" s="30">
        <f>РБ.1!AD53+РБ.1!AD78</f>
        <v>325</v>
      </c>
      <c r="AJ26" s="30">
        <f>РБ.1!AE53+РБ.1!AE78</f>
        <v>325</v>
      </c>
      <c r="AK26" s="30">
        <f>РБ.1!AF53+РБ.1!AF78</f>
        <v>130</v>
      </c>
      <c r="AL26" s="30">
        <f>РБ.1!AG53+РБ.1!AG78</f>
        <v>325</v>
      </c>
      <c r="AM26" s="30">
        <f>РБ.1!AH53+РБ.1!AH78</f>
        <v>325</v>
      </c>
      <c r="AN26" s="30">
        <f>РБ.1!AI53+РБ.1!AI78</f>
        <v>227.49999999999997</v>
      </c>
      <c r="AO26" s="30">
        <f>РБ.1!AJ53+РБ.1!AJ78</f>
        <v>325</v>
      </c>
      <c r="AP26" s="30">
        <f>РБ.1!AK53+РБ.1!AK78</f>
        <v>325</v>
      </c>
      <c r="AQ26" s="30">
        <f>РБ.1!AL53+РБ.1!AL78</f>
        <v>292.5</v>
      </c>
      <c r="AR26" s="30">
        <f>РБ.1!AM53+РБ.1!AM78</f>
        <v>260</v>
      </c>
      <c r="AT26" s="30"/>
      <c r="AU26" s="30"/>
      <c r="AV26" s="30"/>
    </row>
    <row r="27" spans="1:48" ht="22.8">
      <c r="A27" s="276" t="s">
        <v>189</v>
      </c>
      <c r="B27" s="215" t="s">
        <v>392</v>
      </c>
      <c r="C27" s="268" t="s">
        <v>390</v>
      </c>
      <c r="D27" s="219" t="s">
        <v>416</v>
      </c>
      <c r="E27" s="219"/>
      <c r="F27" s="219"/>
      <c r="G27" s="219"/>
      <c r="H27" s="218" t="s">
        <v>249</v>
      </c>
      <c r="I27" s="30">
        <f>SUM(I28:I29)</f>
        <v>565.47619047619037</v>
      </c>
      <c r="J27" s="30">
        <f t="shared" ref="J27:AR27" si="55">SUM(J28:J29)</f>
        <v>565.47619047619037</v>
      </c>
      <c r="K27" s="30">
        <f t="shared" si="55"/>
        <v>565.47619047619037</v>
      </c>
      <c r="L27" s="30">
        <f t="shared" si="55"/>
        <v>565.47619047619037</v>
      </c>
      <c r="M27" s="30">
        <f t="shared" si="55"/>
        <v>565.47619047619037</v>
      </c>
      <c r="N27" s="30">
        <f t="shared" si="55"/>
        <v>565.47619047619037</v>
      </c>
      <c r="O27" s="30">
        <f t="shared" si="55"/>
        <v>565.47619047619037</v>
      </c>
      <c r="P27" s="30">
        <f t="shared" si="55"/>
        <v>565.47619047619037</v>
      </c>
      <c r="Q27" s="30">
        <f t="shared" si="55"/>
        <v>565.47619047619037</v>
      </c>
      <c r="R27" s="30">
        <f t="shared" si="55"/>
        <v>565.47619047619037</v>
      </c>
      <c r="S27" s="30">
        <f t="shared" si="55"/>
        <v>565.47619047619037</v>
      </c>
      <c r="T27" s="30">
        <f t="shared" si="55"/>
        <v>565.47619047619037</v>
      </c>
      <c r="U27" s="30">
        <f t="shared" si="55"/>
        <v>565.47619047619037</v>
      </c>
      <c r="V27" s="30">
        <f t="shared" si="55"/>
        <v>565.47619047619037</v>
      </c>
      <c r="W27" s="30">
        <f t="shared" si="55"/>
        <v>565.47619047619037</v>
      </c>
      <c r="X27" s="30">
        <f t="shared" si="55"/>
        <v>565.47619047619037</v>
      </c>
      <c r="Y27" s="30">
        <f t="shared" si="55"/>
        <v>565.47619047619037</v>
      </c>
      <c r="Z27" s="30">
        <f t="shared" si="55"/>
        <v>565.47619047619037</v>
      </c>
      <c r="AA27" s="30">
        <f t="shared" si="55"/>
        <v>565.47619047619037</v>
      </c>
      <c r="AB27" s="30">
        <f t="shared" si="55"/>
        <v>565.47619047619037</v>
      </c>
      <c r="AC27" s="30">
        <f t="shared" si="55"/>
        <v>565.47619047619037</v>
      </c>
      <c r="AD27" s="30">
        <f t="shared" si="55"/>
        <v>565.47619047619037</v>
      </c>
      <c r="AE27" s="30">
        <f t="shared" si="55"/>
        <v>565.47619047619037</v>
      </c>
      <c r="AF27" s="30">
        <f t="shared" si="55"/>
        <v>565.47619047619037</v>
      </c>
      <c r="AG27" s="30">
        <f t="shared" si="55"/>
        <v>565.47619047619037</v>
      </c>
      <c r="AH27" s="30">
        <f t="shared" si="55"/>
        <v>565.47619047619037</v>
      </c>
      <c r="AI27" s="30">
        <f t="shared" si="55"/>
        <v>565.47619047619037</v>
      </c>
      <c r="AJ27" s="30">
        <f t="shared" si="55"/>
        <v>565.47619047619037</v>
      </c>
      <c r="AK27" s="30">
        <f t="shared" si="55"/>
        <v>565.47619047619037</v>
      </c>
      <c r="AL27" s="30">
        <f t="shared" si="55"/>
        <v>565.47619047619037</v>
      </c>
      <c r="AM27" s="30">
        <f t="shared" si="55"/>
        <v>565.47619047619037</v>
      </c>
      <c r="AN27" s="30">
        <f t="shared" si="55"/>
        <v>565.47619047619037</v>
      </c>
      <c r="AO27" s="30">
        <f t="shared" si="55"/>
        <v>565.47619047619037</v>
      </c>
      <c r="AP27" s="30">
        <f t="shared" si="55"/>
        <v>565.47619047619037</v>
      </c>
      <c r="AQ27" s="30">
        <f t="shared" si="55"/>
        <v>565.47619047619037</v>
      </c>
      <c r="AR27" s="30">
        <f t="shared" si="55"/>
        <v>565.47619047619037</v>
      </c>
      <c r="AT27" s="30"/>
      <c r="AU27" s="30"/>
      <c r="AV27" s="30"/>
    </row>
    <row r="28" spans="1:48">
      <c r="A28" s="276" t="s">
        <v>189</v>
      </c>
      <c r="B28" s="215" t="s">
        <v>392</v>
      </c>
      <c r="C28" s="268" t="s">
        <v>390</v>
      </c>
      <c r="D28" s="221" t="s">
        <v>414</v>
      </c>
      <c r="E28" s="221" t="str">
        <f>_xlfn.XLOOKUP(D28,'0'!A:A,'0'!B:B)</f>
        <v>Фил</v>
      </c>
      <c r="F28" s="222">
        <f>G28/(8*21*60)</f>
        <v>1.1904761904761904E-2</v>
      </c>
      <c r="G28" s="223">
        <v>120</v>
      </c>
      <c r="H28" s="218" t="s">
        <v>249</v>
      </c>
      <c r="I28" s="30">
        <f>'0'!D$24*$F28</f>
        <v>476.19047619047615</v>
      </c>
      <c r="J28" s="30">
        <f>'0'!E$24*$F28</f>
        <v>476.19047619047615</v>
      </c>
      <c r="K28" s="30">
        <f>'0'!F$24*$F28</f>
        <v>476.19047619047615</v>
      </c>
      <c r="L28" s="30">
        <f>'0'!G$24*$F28</f>
        <v>476.19047619047615</v>
      </c>
      <c r="M28" s="30">
        <f>'0'!H$24*$F28</f>
        <v>476.19047619047615</v>
      </c>
      <c r="N28" s="30">
        <f>'0'!I$24*$F28</f>
        <v>476.19047619047615</v>
      </c>
      <c r="O28" s="30">
        <f>'0'!J$24*$F28</f>
        <v>476.19047619047615</v>
      </c>
      <c r="P28" s="30">
        <f>'0'!K$24*$F28</f>
        <v>476.19047619047615</v>
      </c>
      <c r="Q28" s="30">
        <f>'0'!L$24*$F28</f>
        <v>476.19047619047615</v>
      </c>
      <c r="R28" s="30">
        <f>'0'!M$24*$F28</f>
        <v>476.19047619047615</v>
      </c>
      <c r="S28" s="30">
        <f>'0'!N$24*$F28</f>
        <v>476.19047619047615</v>
      </c>
      <c r="T28" s="30">
        <f>'0'!O$24*$F28</f>
        <v>476.19047619047615</v>
      </c>
      <c r="U28" s="30">
        <f>'0'!P$24*$F28</f>
        <v>476.19047619047615</v>
      </c>
      <c r="V28" s="30">
        <f>'0'!Q$24*$F28</f>
        <v>476.19047619047615</v>
      </c>
      <c r="W28" s="30">
        <f>'0'!R$24*$F28</f>
        <v>476.19047619047615</v>
      </c>
      <c r="X28" s="30">
        <f>'0'!S$24*$F28</f>
        <v>476.19047619047615</v>
      </c>
      <c r="Y28" s="30">
        <f>'0'!T$24*$F28</f>
        <v>476.19047619047615</v>
      </c>
      <c r="Z28" s="30">
        <f>'0'!U$24*$F28</f>
        <v>476.19047619047615</v>
      </c>
      <c r="AA28" s="30">
        <f>'0'!V$24*$F28</f>
        <v>476.19047619047615</v>
      </c>
      <c r="AB28" s="30">
        <f>'0'!W$24*$F28</f>
        <v>476.19047619047615</v>
      </c>
      <c r="AC28" s="30">
        <f>'0'!X$24*$F28</f>
        <v>476.19047619047615</v>
      </c>
      <c r="AD28" s="30">
        <f>'0'!Y$24*$F28</f>
        <v>476.19047619047615</v>
      </c>
      <c r="AE28" s="30">
        <f>'0'!Z$24*$F28</f>
        <v>476.19047619047615</v>
      </c>
      <c r="AF28" s="30">
        <f>'0'!AA$24*$F28</f>
        <v>476.19047619047615</v>
      </c>
      <c r="AG28" s="30">
        <f>'0'!AB$24*$F28</f>
        <v>476.19047619047615</v>
      </c>
      <c r="AH28" s="30">
        <f>'0'!AC$24*$F28</f>
        <v>476.19047619047615</v>
      </c>
      <c r="AI28" s="30">
        <f>'0'!AD$24*$F28</f>
        <v>476.19047619047615</v>
      </c>
      <c r="AJ28" s="30">
        <f>'0'!AE$24*$F28</f>
        <v>476.19047619047615</v>
      </c>
      <c r="AK28" s="30">
        <f>'0'!AF$24*$F28</f>
        <v>476.19047619047615</v>
      </c>
      <c r="AL28" s="30">
        <f>'0'!AG$24*$F28</f>
        <v>476.19047619047615</v>
      </c>
      <c r="AM28" s="30">
        <f>'0'!AH$24*$F28</f>
        <v>476.19047619047615</v>
      </c>
      <c r="AN28" s="30">
        <f>'0'!AI$24*$F28</f>
        <v>476.19047619047615</v>
      </c>
      <c r="AO28" s="30">
        <f>'0'!AJ$24*$F28</f>
        <v>476.19047619047615</v>
      </c>
      <c r="AP28" s="30">
        <f>'0'!AK$24*$F28</f>
        <v>476.19047619047615</v>
      </c>
      <c r="AQ28" s="30">
        <f>'0'!AL$24*$F28</f>
        <v>476.19047619047615</v>
      </c>
      <c r="AR28" s="30">
        <f>'0'!AM$24*$F28</f>
        <v>476.19047619047615</v>
      </c>
      <c r="AT28" s="30"/>
      <c r="AU28" s="30"/>
      <c r="AV28" s="30"/>
    </row>
    <row r="29" spans="1:48">
      <c r="A29" s="276" t="s">
        <v>189</v>
      </c>
      <c r="B29" s="215" t="s">
        <v>392</v>
      </c>
      <c r="C29" s="268" t="s">
        <v>390</v>
      </c>
      <c r="D29" s="221" t="s">
        <v>415</v>
      </c>
      <c r="E29" s="221" t="str">
        <f>_xlfn.XLOOKUP(D29,'0'!A:A,'0'!B:B)</f>
        <v>Фил</v>
      </c>
      <c r="F29" s="222">
        <f>G29/(8*21*60)</f>
        <v>1.488095238095238E-3</v>
      </c>
      <c r="G29" s="223">
        <v>15</v>
      </c>
      <c r="H29" s="218" t="s">
        <v>249</v>
      </c>
      <c r="I29" s="30">
        <f>'0'!D$25*$F29</f>
        <v>89.285714285714278</v>
      </c>
      <c r="J29" s="30">
        <f>'0'!E$25*$F29</f>
        <v>89.285714285714278</v>
      </c>
      <c r="K29" s="30">
        <f>'0'!F$25*$F29</f>
        <v>89.285714285714278</v>
      </c>
      <c r="L29" s="30">
        <f>'0'!G$25*$F29</f>
        <v>89.285714285714278</v>
      </c>
      <c r="M29" s="30">
        <f>'0'!H$25*$F29</f>
        <v>89.285714285714278</v>
      </c>
      <c r="N29" s="30">
        <f>'0'!I$25*$F29</f>
        <v>89.285714285714278</v>
      </c>
      <c r="O29" s="30">
        <f>'0'!J$25*$F29</f>
        <v>89.285714285714278</v>
      </c>
      <c r="P29" s="30">
        <f>'0'!K$25*$F29</f>
        <v>89.285714285714278</v>
      </c>
      <c r="Q29" s="30">
        <f>'0'!L$25*$F29</f>
        <v>89.285714285714278</v>
      </c>
      <c r="R29" s="30">
        <f>'0'!M$25*$F29</f>
        <v>89.285714285714278</v>
      </c>
      <c r="S29" s="30">
        <f>'0'!N$25*$F29</f>
        <v>89.285714285714278</v>
      </c>
      <c r="T29" s="30">
        <f>'0'!O$25*$F29</f>
        <v>89.285714285714278</v>
      </c>
      <c r="U29" s="30">
        <f>'0'!P$25*$F29</f>
        <v>89.285714285714278</v>
      </c>
      <c r="V29" s="30">
        <f>'0'!Q$25*$F29</f>
        <v>89.285714285714278</v>
      </c>
      <c r="W29" s="30">
        <f>'0'!R$25*$F29</f>
        <v>89.285714285714278</v>
      </c>
      <c r="X29" s="30">
        <f>'0'!S$25*$F29</f>
        <v>89.285714285714278</v>
      </c>
      <c r="Y29" s="30">
        <f>'0'!T$25*$F29</f>
        <v>89.285714285714278</v>
      </c>
      <c r="Z29" s="30">
        <f>'0'!U$25*$F29</f>
        <v>89.285714285714278</v>
      </c>
      <c r="AA29" s="30">
        <f>'0'!V$25*$F29</f>
        <v>89.285714285714278</v>
      </c>
      <c r="AB29" s="30">
        <f>'0'!W$25*$F29</f>
        <v>89.285714285714278</v>
      </c>
      <c r="AC29" s="30">
        <f>'0'!X$25*$F29</f>
        <v>89.285714285714278</v>
      </c>
      <c r="AD29" s="30">
        <f>'0'!Y$25*$F29</f>
        <v>89.285714285714278</v>
      </c>
      <c r="AE29" s="30">
        <f>'0'!Z$25*$F29</f>
        <v>89.285714285714278</v>
      </c>
      <c r="AF29" s="30">
        <f>'0'!AA$25*$F29</f>
        <v>89.285714285714278</v>
      </c>
      <c r="AG29" s="30">
        <f>'0'!AB$25*$F29</f>
        <v>89.285714285714278</v>
      </c>
      <c r="AH29" s="30">
        <f>'0'!AC$25*$F29</f>
        <v>89.285714285714278</v>
      </c>
      <c r="AI29" s="30">
        <f>'0'!AD$25*$F29</f>
        <v>89.285714285714278</v>
      </c>
      <c r="AJ29" s="30">
        <f>'0'!AE$25*$F29</f>
        <v>89.285714285714278</v>
      </c>
      <c r="AK29" s="30">
        <f>'0'!AF$25*$F29</f>
        <v>89.285714285714278</v>
      </c>
      <c r="AL29" s="30">
        <f>'0'!AG$25*$F29</f>
        <v>89.285714285714278</v>
      </c>
      <c r="AM29" s="30">
        <f>'0'!AH$25*$F29</f>
        <v>89.285714285714278</v>
      </c>
      <c r="AN29" s="30">
        <f>'0'!AI$25*$F29</f>
        <v>89.285714285714278</v>
      </c>
      <c r="AO29" s="30">
        <f>'0'!AJ$25*$F29</f>
        <v>89.285714285714278</v>
      </c>
      <c r="AP29" s="30">
        <f>'0'!AK$25*$F29</f>
        <v>89.285714285714278</v>
      </c>
      <c r="AQ29" s="30">
        <f>'0'!AL$25*$F29</f>
        <v>89.285714285714278</v>
      </c>
      <c r="AR29" s="30">
        <f>'0'!AM$25*$F29</f>
        <v>89.285714285714278</v>
      </c>
      <c r="AT29" s="30"/>
      <c r="AU29" s="30"/>
      <c r="AV29" s="30"/>
    </row>
    <row r="30" spans="1:48" ht="12">
      <c r="A30" s="276" t="s">
        <v>189</v>
      </c>
      <c r="B30" s="215" t="s">
        <v>392</v>
      </c>
      <c r="C30" s="268" t="s">
        <v>390</v>
      </c>
      <c r="D30" s="225" t="s">
        <v>159</v>
      </c>
      <c r="E30" s="225"/>
      <c r="F30" s="221"/>
      <c r="G30" s="221"/>
      <c r="H30" s="218" t="s">
        <v>158</v>
      </c>
      <c r="I30" s="30">
        <f>РБ.1!D55+РБ.1!D80</f>
        <v>36.400000000000006</v>
      </c>
      <c r="J30" s="30">
        <f>РБ.1!E55+РБ.1!E80</f>
        <v>17.027010000000001</v>
      </c>
      <c r="K30" s="30">
        <f>РБ.1!F55+РБ.1!F80</f>
        <v>19.912024006874997</v>
      </c>
      <c r="L30" s="30">
        <f>РБ.1!G55+РБ.1!G80</f>
        <v>18.442407119035582</v>
      </c>
      <c r="M30" s="30">
        <f>РБ.1!H55+РБ.1!H80</f>
        <v>6.8325024161646413</v>
      </c>
      <c r="N30" s="30">
        <f>РБ.1!I55+РБ.1!I80</f>
        <v>15.820565397721005</v>
      </c>
      <c r="O30" s="30">
        <f>РБ.1!J55+РБ.1!J80</f>
        <v>14.652920658259506</v>
      </c>
      <c r="P30" s="30">
        <f>РБ.1!K55+РБ.1!K80</f>
        <v>99.896083737473305</v>
      </c>
      <c r="Q30" s="30">
        <f>РБ.1!L55+РБ.1!L80</f>
        <v>132.17600475598175</v>
      </c>
      <c r="R30" s="30">
        <f>РБ.1!M55+РБ.1!M80</f>
        <v>125.34735559622034</v>
      </c>
      <c r="S30" s="30">
        <f>РБ.1!N55+РБ.1!N80</f>
        <v>110.56764889786999</v>
      </c>
      <c r="T30" s="30">
        <f>РБ.1!O55+РБ.1!O80</f>
        <v>96.326535719824349</v>
      </c>
      <c r="U30" s="30">
        <f>РБ.1!P55+РБ.1!P80</f>
        <v>50.640331660873017</v>
      </c>
      <c r="V30" s="30">
        <f>РБ.1!Q55+РБ.1!Q80</f>
        <v>102.29346995496348</v>
      </c>
      <c r="W30" s="30">
        <f>РБ.1!R55+РБ.1!R80</f>
        <v>142.76332400589592</v>
      </c>
      <c r="X30" s="30">
        <f>РБ.1!S55+РБ.1!S80</f>
        <v>144.61924721797254</v>
      </c>
      <c r="Y30" s="30">
        <f>РБ.1!T55+РБ.1!T80</f>
        <v>58.599718972722464</v>
      </c>
      <c r="Z30" s="30">
        <f>РБ.1!U55+РБ.1!U80</f>
        <v>148.40378829841964</v>
      </c>
      <c r="AA30" s="30">
        <f>РБ.1!V55+РБ.1!V80</f>
        <v>150.33303754629907</v>
      </c>
      <c r="AB30" s="30">
        <f>РБ.1!W55+РБ.1!W80</f>
        <v>106.60115692408066</v>
      </c>
      <c r="AC30" s="30">
        <f>РБ.1!X55+РБ.1!X80</f>
        <v>154.26710280584811</v>
      </c>
      <c r="AD30" s="30">
        <f>РБ.1!Y55+РБ.1!Y80</f>
        <v>156.27257514232414</v>
      </c>
      <c r="AE30" s="30">
        <f>РБ.1!Z55+РБ.1!Z80</f>
        <v>142.75499739251308</v>
      </c>
      <c r="AF30" s="30">
        <f>РБ.1!AA55+РБ.1!AA80</f>
        <v>126.89333101556718</v>
      </c>
      <c r="AG30" s="30">
        <f>РБ.1!AB55+РБ.1!AB80</f>
        <v>63.446665507783592</v>
      </c>
      <c r="AH30" s="30">
        <f>РБ.1!AC55+РБ.1!AC80</f>
        <v>126.89333101556718</v>
      </c>
      <c r="AI30" s="30">
        <f>РБ.1!AD55+РБ.1!AD80</f>
        <v>189.14316169672665</v>
      </c>
      <c r="AJ30" s="30">
        <f>РБ.1!AE55+РБ.1!AE80</f>
        <v>189.14316169672665</v>
      </c>
      <c r="AK30" s="30">
        <f>РБ.1!AF55+РБ.1!AF80</f>
        <v>75.657264678690666</v>
      </c>
      <c r="AL30" s="30">
        <f>РБ.1!AG55+РБ.1!AG80</f>
        <v>189.14316169672665</v>
      </c>
      <c r="AM30" s="30">
        <f>РБ.1!AH55+РБ.1!AH80</f>
        <v>189.14316169672665</v>
      </c>
      <c r="AN30" s="30">
        <f>РБ.1!AI55+РБ.1!AI80</f>
        <v>132.40021318770866</v>
      </c>
      <c r="AO30" s="30">
        <f>РБ.1!AJ55+РБ.1!AJ80</f>
        <v>189.14316169672665</v>
      </c>
      <c r="AP30" s="30">
        <f>РБ.1!AK55+РБ.1!AK80</f>
        <v>189.14316169672665</v>
      </c>
      <c r="AQ30" s="30">
        <f>РБ.1!AL55+РБ.1!AL80</f>
        <v>170.22884552705401</v>
      </c>
      <c r="AR30" s="30">
        <f>РБ.1!AM55+РБ.1!AM80</f>
        <v>151.31452935738133</v>
      </c>
      <c r="AT30" s="30"/>
      <c r="AU30" s="30"/>
      <c r="AV30" s="30"/>
    </row>
    <row r="31" spans="1:48" ht="22.8">
      <c r="A31" s="276" t="s">
        <v>189</v>
      </c>
      <c r="B31" s="215" t="s">
        <v>392</v>
      </c>
      <c r="C31" s="268" t="s">
        <v>390</v>
      </c>
      <c r="D31" s="219" t="s">
        <v>405</v>
      </c>
      <c r="E31" s="219"/>
      <c r="F31" s="219"/>
      <c r="G31" s="219"/>
      <c r="H31" s="218" t="s">
        <v>249</v>
      </c>
      <c r="I31" s="30">
        <f>SUM(I32:I34)</f>
        <v>357.14285714285711</v>
      </c>
      <c r="J31" s="30">
        <f t="shared" ref="J31:AR31" si="56">SUM(J32:J34)</f>
        <v>357.14285714285711</v>
      </c>
      <c r="K31" s="30">
        <f t="shared" si="56"/>
        <v>357.14285714285711</v>
      </c>
      <c r="L31" s="30">
        <f t="shared" si="56"/>
        <v>357.14285714285711</v>
      </c>
      <c r="M31" s="30">
        <f t="shared" si="56"/>
        <v>357.14285714285711</v>
      </c>
      <c r="N31" s="30">
        <f t="shared" si="56"/>
        <v>357.14285714285711</v>
      </c>
      <c r="O31" s="30">
        <f t="shared" si="56"/>
        <v>357.14285714285711</v>
      </c>
      <c r="P31" s="30">
        <f t="shared" si="56"/>
        <v>357.14285714285711</v>
      </c>
      <c r="Q31" s="30">
        <f t="shared" si="56"/>
        <v>357.14285714285711</v>
      </c>
      <c r="R31" s="30">
        <f t="shared" si="56"/>
        <v>357.14285714285711</v>
      </c>
      <c r="S31" s="30">
        <f t="shared" si="56"/>
        <v>357.14285714285711</v>
      </c>
      <c r="T31" s="30">
        <f t="shared" si="56"/>
        <v>357.14285714285711</v>
      </c>
      <c r="U31" s="30">
        <f t="shared" si="56"/>
        <v>357.14285714285711</v>
      </c>
      <c r="V31" s="30">
        <f t="shared" si="56"/>
        <v>357.14285714285711</v>
      </c>
      <c r="W31" s="30">
        <f t="shared" si="56"/>
        <v>357.14285714285711</v>
      </c>
      <c r="X31" s="30">
        <f t="shared" si="56"/>
        <v>357.14285714285711</v>
      </c>
      <c r="Y31" s="30">
        <f t="shared" si="56"/>
        <v>357.14285714285711</v>
      </c>
      <c r="Z31" s="30">
        <f t="shared" si="56"/>
        <v>357.14285714285711</v>
      </c>
      <c r="AA31" s="30">
        <f t="shared" si="56"/>
        <v>357.14285714285711</v>
      </c>
      <c r="AB31" s="30">
        <f t="shared" si="56"/>
        <v>357.14285714285711</v>
      </c>
      <c r="AC31" s="30">
        <f t="shared" si="56"/>
        <v>357.14285714285711</v>
      </c>
      <c r="AD31" s="30">
        <f t="shared" si="56"/>
        <v>357.14285714285711</v>
      </c>
      <c r="AE31" s="30">
        <f t="shared" si="56"/>
        <v>357.14285714285711</v>
      </c>
      <c r="AF31" s="30">
        <f t="shared" si="56"/>
        <v>357.14285714285711</v>
      </c>
      <c r="AG31" s="30">
        <f t="shared" si="56"/>
        <v>357.14285714285711</v>
      </c>
      <c r="AH31" s="30">
        <f t="shared" si="56"/>
        <v>357.14285714285711</v>
      </c>
      <c r="AI31" s="30">
        <f t="shared" si="56"/>
        <v>357.14285714285711</v>
      </c>
      <c r="AJ31" s="30">
        <f t="shared" si="56"/>
        <v>357.14285714285711</v>
      </c>
      <c r="AK31" s="30">
        <f t="shared" si="56"/>
        <v>357.14285714285711</v>
      </c>
      <c r="AL31" s="30">
        <f t="shared" si="56"/>
        <v>357.14285714285711</v>
      </c>
      <c r="AM31" s="30">
        <f t="shared" si="56"/>
        <v>357.14285714285711</v>
      </c>
      <c r="AN31" s="30">
        <f t="shared" si="56"/>
        <v>357.14285714285711</v>
      </c>
      <c r="AO31" s="30">
        <f t="shared" si="56"/>
        <v>357.14285714285711</v>
      </c>
      <c r="AP31" s="30">
        <f t="shared" si="56"/>
        <v>357.14285714285711</v>
      </c>
      <c r="AQ31" s="30">
        <f t="shared" si="56"/>
        <v>357.14285714285711</v>
      </c>
      <c r="AR31" s="30">
        <f t="shared" si="56"/>
        <v>357.14285714285711</v>
      </c>
      <c r="AT31" s="30"/>
      <c r="AU31" s="30"/>
      <c r="AV31" s="30"/>
    </row>
    <row r="32" spans="1:48">
      <c r="A32" s="276" t="s">
        <v>189</v>
      </c>
      <c r="B32" s="215" t="s">
        <v>392</v>
      </c>
      <c r="C32" s="268" t="s">
        <v>390</v>
      </c>
      <c r="D32" s="221" t="s">
        <v>562</v>
      </c>
      <c r="E32" s="221" t="str">
        <f>_xlfn.XLOOKUP(D32,'0'!A:A,'0'!B:B)</f>
        <v>Фил</v>
      </c>
      <c r="F32" s="222">
        <f>G32/(8*21*60)</f>
        <v>5.9523809523809521E-3</v>
      </c>
      <c r="G32" s="223">
        <v>60</v>
      </c>
      <c r="H32" s="218" t="s">
        <v>249</v>
      </c>
      <c r="I32" s="30">
        <f>'0'!D$26*$F32</f>
        <v>267.85714285714283</v>
      </c>
      <c r="J32" s="30">
        <f>'0'!E$26*$F32</f>
        <v>267.85714285714283</v>
      </c>
      <c r="K32" s="30">
        <f>'0'!F$26*$F32</f>
        <v>267.85714285714283</v>
      </c>
      <c r="L32" s="30">
        <f>'0'!G$26*$F32</f>
        <v>267.85714285714283</v>
      </c>
      <c r="M32" s="30">
        <f>'0'!H$26*$F32</f>
        <v>267.85714285714283</v>
      </c>
      <c r="N32" s="30">
        <f>'0'!I$26*$F32</f>
        <v>267.85714285714283</v>
      </c>
      <c r="O32" s="30">
        <f>'0'!J$26*$F32</f>
        <v>267.85714285714283</v>
      </c>
      <c r="P32" s="30">
        <f>'0'!K$26*$F32</f>
        <v>267.85714285714283</v>
      </c>
      <c r="Q32" s="30">
        <f>'0'!L$26*$F32</f>
        <v>267.85714285714283</v>
      </c>
      <c r="R32" s="30">
        <f>'0'!M$26*$F32</f>
        <v>267.85714285714283</v>
      </c>
      <c r="S32" s="30">
        <f>'0'!N$26*$F32</f>
        <v>267.85714285714283</v>
      </c>
      <c r="T32" s="30">
        <f>'0'!O$26*$F32</f>
        <v>267.85714285714283</v>
      </c>
      <c r="U32" s="30">
        <f>'0'!P$26*$F32</f>
        <v>267.85714285714283</v>
      </c>
      <c r="V32" s="30">
        <f>'0'!Q$26*$F32</f>
        <v>267.85714285714283</v>
      </c>
      <c r="W32" s="30">
        <f>'0'!R$26*$F32</f>
        <v>267.85714285714283</v>
      </c>
      <c r="X32" s="30">
        <f>'0'!S$26*$F32</f>
        <v>267.85714285714283</v>
      </c>
      <c r="Y32" s="30">
        <f>'0'!T$26*$F32</f>
        <v>267.85714285714283</v>
      </c>
      <c r="Z32" s="30">
        <f>'0'!U$26*$F32</f>
        <v>267.85714285714283</v>
      </c>
      <c r="AA32" s="30">
        <f>'0'!V$26*$F32</f>
        <v>267.85714285714283</v>
      </c>
      <c r="AB32" s="30">
        <f>'0'!W$26*$F32</f>
        <v>267.85714285714283</v>
      </c>
      <c r="AC32" s="30">
        <f>'0'!X$26*$F32</f>
        <v>267.85714285714283</v>
      </c>
      <c r="AD32" s="30">
        <f>'0'!Y$26*$F32</f>
        <v>267.85714285714283</v>
      </c>
      <c r="AE32" s="30">
        <f>'0'!Z$26*$F32</f>
        <v>267.85714285714283</v>
      </c>
      <c r="AF32" s="30">
        <f>'0'!AA$26*$F32</f>
        <v>267.85714285714283</v>
      </c>
      <c r="AG32" s="30">
        <f>'0'!AB$26*$F32</f>
        <v>267.85714285714283</v>
      </c>
      <c r="AH32" s="30">
        <f>'0'!AC$26*$F32</f>
        <v>267.85714285714283</v>
      </c>
      <c r="AI32" s="30">
        <f>'0'!AD$26*$F32</f>
        <v>267.85714285714283</v>
      </c>
      <c r="AJ32" s="30">
        <f>'0'!AE$26*$F32</f>
        <v>267.85714285714283</v>
      </c>
      <c r="AK32" s="30">
        <f>'0'!AF$26*$F32</f>
        <v>267.85714285714283</v>
      </c>
      <c r="AL32" s="30">
        <f>'0'!AG$26*$F32</f>
        <v>267.85714285714283</v>
      </c>
      <c r="AM32" s="30">
        <f>'0'!AH$26*$F32</f>
        <v>267.85714285714283</v>
      </c>
      <c r="AN32" s="30">
        <f>'0'!AI$26*$F32</f>
        <v>267.85714285714283</v>
      </c>
      <c r="AO32" s="30">
        <f>'0'!AJ$26*$F32</f>
        <v>267.85714285714283</v>
      </c>
      <c r="AP32" s="30">
        <f>'0'!AK$26*$F32</f>
        <v>267.85714285714283</v>
      </c>
      <c r="AQ32" s="30">
        <f>'0'!AL$26*$F32</f>
        <v>267.85714285714283</v>
      </c>
      <c r="AR32" s="30">
        <f>'0'!AM$26*$F32</f>
        <v>267.85714285714283</v>
      </c>
      <c r="AT32" s="30"/>
      <c r="AU32" s="30"/>
      <c r="AV32" s="30"/>
    </row>
    <row r="33" spans="1:48">
      <c r="A33" s="276" t="s">
        <v>189</v>
      </c>
      <c r="B33" s="215" t="s">
        <v>392</v>
      </c>
      <c r="C33" s="268" t="s">
        <v>390</v>
      </c>
      <c r="D33" s="221" t="s">
        <v>442</v>
      </c>
      <c r="E33" s="221" t="str">
        <f>_xlfn.XLOOKUP(D33,'0'!A:A,'0'!B:B)</f>
        <v>Фил</v>
      </c>
      <c r="F33" s="222">
        <f>G33/(8*21*60)</f>
        <v>9.9206349206349201E-4</v>
      </c>
      <c r="G33" s="223">
        <v>10</v>
      </c>
      <c r="H33" s="218" t="s">
        <v>249</v>
      </c>
      <c r="I33" s="30">
        <f>'0'!D$27*$F33</f>
        <v>44.642857142857139</v>
      </c>
      <c r="J33" s="30">
        <f>'0'!E$27*$F33</f>
        <v>44.642857142857139</v>
      </c>
      <c r="K33" s="30">
        <f>'0'!F$27*$F33</f>
        <v>44.642857142857139</v>
      </c>
      <c r="L33" s="30">
        <f>'0'!G$27*$F33</f>
        <v>44.642857142857139</v>
      </c>
      <c r="M33" s="30">
        <f>'0'!H$27*$F33</f>
        <v>44.642857142857139</v>
      </c>
      <c r="N33" s="30">
        <f>'0'!I$27*$F33</f>
        <v>44.642857142857139</v>
      </c>
      <c r="O33" s="30">
        <f>'0'!J$27*$F33</f>
        <v>44.642857142857139</v>
      </c>
      <c r="P33" s="30">
        <f>'0'!K$27*$F33</f>
        <v>44.642857142857139</v>
      </c>
      <c r="Q33" s="30">
        <f>'0'!L$27*$F33</f>
        <v>44.642857142857139</v>
      </c>
      <c r="R33" s="30">
        <f>'0'!M$27*$F33</f>
        <v>44.642857142857139</v>
      </c>
      <c r="S33" s="30">
        <f>'0'!N$27*$F33</f>
        <v>44.642857142857139</v>
      </c>
      <c r="T33" s="30">
        <f>'0'!O$27*$F33</f>
        <v>44.642857142857139</v>
      </c>
      <c r="U33" s="30">
        <f>'0'!P$27*$F33</f>
        <v>44.642857142857139</v>
      </c>
      <c r="V33" s="30">
        <f>'0'!Q$27*$F33</f>
        <v>44.642857142857139</v>
      </c>
      <c r="W33" s="30">
        <f>'0'!R$27*$F33</f>
        <v>44.642857142857139</v>
      </c>
      <c r="X33" s="30">
        <f>'0'!S$27*$F33</f>
        <v>44.642857142857139</v>
      </c>
      <c r="Y33" s="30">
        <f>'0'!T$27*$F33</f>
        <v>44.642857142857139</v>
      </c>
      <c r="Z33" s="30">
        <f>'0'!U$27*$F33</f>
        <v>44.642857142857139</v>
      </c>
      <c r="AA33" s="30">
        <f>'0'!V$27*$F33</f>
        <v>44.642857142857139</v>
      </c>
      <c r="AB33" s="30">
        <f>'0'!W$27*$F33</f>
        <v>44.642857142857139</v>
      </c>
      <c r="AC33" s="30">
        <f>'0'!X$27*$F33</f>
        <v>44.642857142857139</v>
      </c>
      <c r="AD33" s="30">
        <f>'0'!Y$27*$F33</f>
        <v>44.642857142857139</v>
      </c>
      <c r="AE33" s="30">
        <f>'0'!Z$27*$F33</f>
        <v>44.642857142857139</v>
      </c>
      <c r="AF33" s="30">
        <f>'0'!AA$27*$F33</f>
        <v>44.642857142857139</v>
      </c>
      <c r="AG33" s="30">
        <f>'0'!AB$27*$F33</f>
        <v>44.642857142857139</v>
      </c>
      <c r="AH33" s="30">
        <f>'0'!AC$27*$F33</f>
        <v>44.642857142857139</v>
      </c>
      <c r="AI33" s="30">
        <f>'0'!AD$27*$F33</f>
        <v>44.642857142857139</v>
      </c>
      <c r="AJ33" s="30">
        <f>'0'!AE$27*$F33</f>
        <v>44.642857142857139</v>
      </c>
      <c r="AK33" s="30">
        <f>'0'!AF$27*$F33</f>
        <v>44.642857142857139</v>
      </c>
      <c r="AL33" s="30">
        <f>'0'!AG$27*$F33</f>
        <v>44.642857142857139</v>
      </c>
      <c r="AM33" s="30">
        <f>'0'!AH$27*$F33</f>
        <v>44.642857142857139</v>
      </c>
      <c r="AN33" s="30">
        <f>'0'!AI$27*$F33</f>
        <v>44.642857142857139</v>
      </c>
      <c r="AO33" s="30">
        <f>'0'!AJ$27*$F33</f>
        <v>44.642857142857139</v>
      </c>
      <c r="AP33" s="30">
        <f>'0'!AK$27*$F33</f>
        <v>44.642857142857139</v>
      </c>
      <c r="AQ33" s="30">
        <f>'0'!AL$27*$F33</f>
        <v>44.642857142857139</v>
      </c>
      <c r="AR33" s="30">
        <f>'0'!AM$27*$F33</f>
        <v>44.642857142857139</v>
      </c>
      <c r="AT33" s="30"/>
      <c r="AU33" s="30"/>
      <c r="AV33" s="30"/>
    </row>
    <row r="34" spans="1:48">
      <c r="A34" s="276" t="s">
        <v>189</v>
      </c>
      <c r="B34" s="215" t="s">
        <v>392</v>
      </c>
      <c r="C34" s="268" t="s">
        <v>390</v>
      </c>
      <c r="D34" s="221" t="s">
        <v>413</v>
      </c>
      <c r="E34" s="221" t="str">
        <f>_xlfn.XLOOKUP(D34,'0'!A:A,'0'!B:B)</f>
        <v>Фил</v>
      </c>
      <c r="F34" s="222">
        <f>G34/(8*21*60)</f>
        <v>9.9206349206349201E-4</v>
      </c>
      <c r="G34" s="223">
        <v>10</v>
      </c>
      <c r="H34" s="218" t="s">
        <v>249</v>
      </c>
      <c r="I34" s="30">
        <f>'0'!D$28*$F34</f>
        <v>44.642857142857139</v>
      </c>
      <c r="J34" s="30">
        <f>'0'!E$28*$F34</f>
        <v>44.642857142857139</v>
      </c>
      <c r="K34" s="30">
        <f>'0'!F$28*$F34</f>
        <v>44.642857142857139</v>
      </c>
      <c r="L34" s="30">
        <f>'0'!G$28*$F34</f>
        <v>44.642857142857139</v>
      </c>
      <c r="M34" s="30">
        <f>'0'!H$28*$F34</f>
        <v>44.642857142857139</v>
      </c>
      <c r="N34" s="30">
        <f>'0'!I$28*$F34</f>
        <v>44.642857142857139</v>
      </c>
      <c r="O34" s="30">
        <f>'0'!J$28*$F34</f>
        <v>44.642857142857139</v>
      </c>
      <c r="P34" s="30">
        <f>'0'!K$28*$F34</f>
        <v>44.642857142857139</v>
      </c>
      <c r="Q34" s="30">
        <f>'0'!L$28*$F34</f>
        <v>44.642857142857139</v>
      </c>
      <c r="R34" s="30">
        <f>'0'!M$28*$F34</f>
        <v>44.642857142857139</v>
      </c>
      <c r="S34" s="30">
        <f>'0'!N$28*$F34</f>
        <v>44.642857142857139</v>
      </c>
      <c r="T34" s="30">
        <f>'0'!O$28*$F34</f>
        <v>44.642857142857139</v>
      </c>
      <c r="U34" s="30">
        <f>'0'!P$28*$F34</f>
        <v>44.642857142857139</v>
      </c>
      <c r="V34" s="30">
        <f>'0'!Q$28*$F34</f>
        <v>44.642857142857139</v>
      </c>
      <c r="W34" s="30">
        <f>'0'!R$28*$F34</f>
        <v>44.642857142857139</v>
      </c>
      <c r="X34" s="30">
        <f>'0'!S$28*$F34</f>
        <v>44.642857142857139</v>
      </c>
      <c r="Y34" s="30">
        <f>'0'!T$28*$F34</f>
        <v>44.642857142857139</v>
      </c>
      <c r="Z34" s="30">
        <f>'0'!U$28*$F34</f>
        <v>44.642857142857139</v>
      </c>
      <c r="AA34" s="30">
        <f>'0'!V$28*$F34</f>
        <v>44.642857142857139</v>
      </c>
      <c r="AB34" s="30">
        <f>'0'!W$28*$F34</f>
        <v>44.642857142857139</v>
      </c>
      <c r="AC34" s="30">
        <f>'0'!X$28*$F34</f>
        <v>44.642857142857139</v>
      </c>
      <c r="AD34" s="30">
        <f>'0'!Y$28*$F34</f>
        <v>44.642857142857139</v>
      </c>
      <c r="AE34" s="30">
        <f>'0'!Z$28*$F34</f>
        <v>44.642857142857139</v>
      </c>
      <c r="AF34" s="30">
        <f>'0'!AA$28*$F34</f>
        <v>44.642857142857139</v>
      </c>
      <c r="AG34" s="30">
        <f>'0'!AB$28*$F34</f>
        <v>44.642857142857139</v>
      </c>
      <c r="AH34" s="30">
        <f>'0'!AC$28*$F34</f>
        <v>44.642857142857139</v>
      </c>
      <c r="AI34" s="30">
        <f>'0'!AD$28*$F34</f>
        <v>44.642857142857139</v>
      </c>
      <c r="AJ34" s="30">
        <f>'0'!AE$28*$F34</f>
        <v>44.642857142857139</v>
      </c>
      <c r="AK34" s="30">
        <f>'0'!AF$28*$F34</f>
        <v>44.642857142857139</v>
      </c>
      <c r="AL34" s="30">
        <f>'0'!AG$28*$F34</f>
        <v>44.642857142857139</v>
      </c>
      <c r="AM34" s="30">
        <f>'0'!AH$28*$F34</f>
        <v>44.642857142857139</v>
      </c>
      <c r="AN34" s="30">
        <f>'0'!AI$28*$F34</f>
        <v>44.642857142857139</v>
      </c>
      <c r="AO34" s="30">
        <f>'0'!AJ$28*$F34</f>
        <v>44.642857142857139</v>
      </c>
      <c r="AP34" s="30">
        <f>'0'!AK$28*$F34</f>
        <v>44.642857142857139</v>
      </c>
      <c r="AQ34" s="30">
        <f>'0'!AL$28*$F34</f>
        <v>44.642857142857139</v>
      </c>
      <c r="AR34" s="30">
        <f>'0'!AM$28*$F34</f>
        <v>44.642857142857139</v>
      </c>
      <c r="AT34" s="30"/>
      <c r="AU34" s="30"/>
      <c r="AV34" s="30"/>
    </row>
    <row r="35" spans="1:48" ht="24">
      <c r="A35" s="276" t="s">
        <v>189</v>
      </c>
      <c r="B35" s="215" t="s">
        <v>392</v>
      </c>
      <c r="C35" s="268" t="s">
        <v>390</v>
      </c>
      <c r="D35" s="229" t="s">
        <v>403</v>
      </c>
      <c r="E35" s="229"/>
      <c r="F35" s="220"/>
      <c r="G35" s="220"/>
      <c r="H35" s="217" t="s">
        <v>158</v>
      </c>
      <c r="I35" s="30">
        <f>РБ.1!D39</f>
        <v>9409</v>
      </c>
      <c r="J35" s="30">
        <f>РБ.1!E39</f>
        <v>9022</v>
      </c>
      <c r="K35" s="30">
        <f>РБ.1!F39</f>
        <v>8634</v>
      </c>
      <c r="L35" s="30">
        <f>РБ.1!G39</f>
        <v>8243</v>
      </c>
      <c r="M35" s="30">
        <f>РБ.1!H39</f>
        <v>7839</v>
      </c>
      <c r="N35" s="30">
        <f>РБ.1!I39</f>
        <v>7444</v>
      </c>
      <c r="O35" s="30">
        <f>РБ.1!J39</f>
        <v>7068</v>
      </c>
      <c r="P35" s="30">
        <f>РБ.1!K39</f>
        <v>4670</v>
      </c>
      <c r="Q35" s="30">
        <f>РБ.1!L39</f>
        <v>4561</v>
      </c>
      <c r="R35" s="30">
        <f>РБ.1!M39</f>
        <v>4451</v>
      </c>
      <c r="S35" s="30">
        <f>РБ.1!N39</f>
        <v>4332</v>
      </c>
      <c r="T35" s="30">
        <f>РБ.1!O39</f>
        <v>4211</v>
      </c>
      <c r="U35" s="30">
        <f>РБ.1!P39</f>
        <v>4055</v>
      </c>
      <c r="V35" s="30">
        <f>РБ.1!Q39</f>
        <v>3964</v>
      </c>
      <c r="W35" s="30">
        <f>РБ.1!R39</f>
        <v>3922</v>
      </c>
      <c r="X35" s="30">
        <f>РБ.1!S39</f>
        <v>3888</v>
      </c>
      <c r="Y35" s="30">
        <f>РБ.1!T39</f>
        <v>3773</v>
      </c>
      <c r="Z35" s="30">
        <f>РБ.1!U39</f>
        <v>3757</v>
      </c>
      <c r="AA35" s="30">
        <f>РБ.1!V39</f>
        <v>3747</v>
      </c>
      <c r="AB35" s="30">
        <f>РБ.1!W39</f>
        <v>3697</v>
      </c>
      <c r="AC35" s="30">
        <f>РБ.1!X39</f>
        <v>3700</v>
      </c>
      <c r="AD35" s="30">
        <f>РБ.1!Y39</f>
        <v>3705</v>
      </c>
      <c r="AE35" s="30">
        <f>РБ.1!Z39</f>
        <v>3695</v>
      </c>
      <c r="AF35" s="30">
        <f>РБ.1!AA39</f>
        <v>3671</v>
      </c>
      <c r="AG35" s="30">
        <f>РБ.1!AB39</f>
        <v>3584</v>
      </c>
      <c r="AH35" s="30">
        <f>РБ.1!AC39</f>
        <v>3563</v>
      </c>
      <c r="AI35" s="30">
        <f>РБ.1!AD39</f>
        <v>3360</v>
      </c>
      <c r="AJ35" s="30">
        <f>РБ.1!AE39</f>
        <v>3411</v>
      </c>
      <c r="AK35" s="30">
        <f>РБ.1!AF39</f>
        <v>3347</v>
      </c>
      <c r="AL35" s="30">
        <f>РБ.1!AG39</f>
        <v>3398</v>
      </c>
      <c r="AM35" s="30">
        <f>РБ.1!AH39</f>
        <v>3448</v>
      </c>
      <c r="AN35" s="30">
        <f>РБ.1!AI39</f>
        <v>3438</v>
      </c>
      <c r="AO35" s="30">
        <f>РБ.1!AJ39</f>
        <v>3486</v>
      </c>
      <c r="AP35" s="30">
        <f>РБ.1!AK39</f>
        <v>3531</v>
      </c>
      <c r="AQ35" s="30">
        <f>РБ.1!AL39</f>
        <v>3556</v>
      </c>
      <c r="AR35" s="30">
        <f>РБ.1!AM39</f>
        <v>3560</v>
      </c>
      <c r="AT35" s="30"/>
      <c r="AU35" s="30"/>
      <c r="AV35" s="30"/>
    </row>
    <row r="36" spans="1:48" ht="22.8">
      <c r="A36" s="276" t="s">
        <v>189</v>
      </c>
      <c r="B36" s="215" t="s">
        <v>392</v>
      </c>
      <c r="C36" s="268" t="s">
        <v>390</v>
      </c>
      <c r="D36" s="219" t="s">
        <v>404</v>
      </c>
      <c r="E36" s="219"/>
      <c r="F36" s="219"/>
      <c r="G36" s="219"/>
      <c r="H36" s="218" t="s">
        <v>249</v>
      </c>
      <c r="I36" s="30">
        <f>SUM(I37:I39)</f>
        <v>31.625</v>
      </c>
      <c r="J36" s="30">
        <f t="shared" ref="J36:AR36" si="57">SUM(J37:J39)</f>
        <v>31.625</v>
      </c>
      <c r="K36" s="30">
        <f t="shared" si="57"/>
        <v>31.625</v>
      </c>
      <c r="L36" s="30">
        <f t="shared" si="57"/>
        <v>31.625</v>
      </c>
      <c r="M36" s="30">
        <f t="shared" si="57"/>
        <v>31.625</v>
      </c>
      <c r="N36" s="30">
        <f t="shared" si="57"/>
        <v>31.625</v>
      </c>
      <c r="O36" s="30">
        <f t="shared" si="57"/>
        <v>31.625</v>
      </c>
      <c r="P36" s="30">
        <f t="shared" si="57"/>
        <v>31.625</v>
      </c>
      <c r="Q36" s="30">
        <f t="shared" si="57"/>
        <v>31.625</v>
      </c>
      <c r="R36" s="30">
        <f t="shared" si="57"/>
        <v>31.625</v>
      </c>
      <c r="S36" s="30">
        <f t="shared" si="57"/>
        <v>31.625</v>
      </c>
      <c r="T36" s="30">
        <f t="shared" si="57"/>
        <v>31.625</v>
      </c>
      <c r="U36" s="30">
        <f t="shared" si="57"/>
        <v>31.625</v>
      </c>
      <c r="V36" s="30">
        <f t="shared" si="57"/>
        <v>31.625</v>
      </c>
      <c r="W36" s="30">
        <f t="shared" si="57"/>
        <v>31.625</v>
      </c>
      <c r="X36" s="30">
        <f t="shared" si="57"/>
        <v>31.625</v>
      </c>
      <c r="Y36" s="30">
        <f t="shared" si="57"/>
        <v>31.625</v>
      </c>
      <c r="Z36" s="30">
        <f t="shared" si="57"/>
        <v>31.625</v>
      </c>
      <c r="AA36" s="30">
        <f t="shared" si="57"/>
        <v>31.625</v>
      </c>
      <c r="AB36" s="30">
        <f t="shared" si="57"/>
        <v>31.625</v>
      </c>
      <c r="AC36" s="30">
        <f t="shared" si="57"/>
        <v>31.625</v>
      </c>
      <c r="AD36" s="30">
        <f t="shared" si="57"/>
        <v>31.625</v>
      </c>
      <c r="AE36" s="30">
        <f t="shared" si="57"/>
        <v>31.625</v>
      </c>
      <c r="AF36" s="30">
        <f t="shared" si="57"/>
        <v>31.625</v>
      </c>
      <c r="AG36" s="30">
        <f t="shared" si="57"/>
        <v>31.625</v>
      </c>
      <c r="AH36" s="30">
        <f t="shared" si="57"/>
        <v>31.625</v>
      </c>
      <c r="AI36" s="30">
        <f t="shared" si="57"/>
        <v>31.625</v>
      </c>
      <c r="AJ36" s="30">
        <f t="shared" si="57"/>
        <v>31.625</v>
      </c>
      <c r="AK36" s="30">
        <f t="shared" si="57"/>
        <v>31.625</v>
      </c>
      <c r="AL36" s="30">
        <f t="shared" si="57"/>
        <v>31.625</v>
      </c>
      <c r="AM36" s="30">
        <f t="shared" si="57"/>
        <v>31.625</v>
      </c>
      <c r="AN36" s="30">
        <f t="shared" si="57"/>
        <v>31.625</v>
      </c>
      <c r="AO36" s="30">
        <f t="shared" si="57"/>
        <v>31.625</v>
      </c>
      <c r="AP36" s="30">
        <f t="shared" si="57"/>
        <v>31.625</v>
      </c>
      <c r="AQ36" s="30">
        <f t="shared" si="57"/>
        <v>31.625</v>
      </c>
      <c r="AR36" s="30">
        <f t="shared" si="57"/>
        <v>31.625</v>
      </c>
      <c r="AT36" s="30"/>
      <c r="AU36" s="30"/>
      <c r="AV36" s="30"/>
    </row>
    <row r="37" spans="1:48">
      <c r="A37" s="276" t="s">
        <v>189</v>
      </c>
      <c r="B37" s="215" t="s">
        <v>392</v>
      </c>
      <c r="C37" s="268" t="s">
        <v>390</v>
      </c>
      <c r="D37" s="221" t="s">
        <v>562</v>
      </c>
      <c r="E37" s="221" t="str">
        <f>_xlfn.XLOOKUP(D37,'0'!A:A,'0'!B:B)</f>
        <v>Фил</v>
      </c>
      <c r="F37" s="221"/>
      <c r="G37" s="221"/>
      <c r="H37" s="218" t="s">
        <v>249</v>
      </c>
      <c r="I37" s="30">
        <f>15*'0'!D$26/40000</f>
        <v>16.875</v>
      </c>
      <c r="J37" s="30">
        <f>15*'0'!E$26/40000</f>
        <v>16.875</v>
      </c>
      <c r="K37" s="30">
        <f>15*'0'!F$26/40000</f>
        <v>16.875</v>
      </c>
      <c r="L37" s="30">
        <f>15*'0'!G$26/40000</f>
        <v>16.875</v>
      </c>
      <c r="M37" s="30">
        <f>15*'0'!H$26/40000</f>
        <v>16.875</v>
      </c>
      <c r="N37" s="30">
        <f>15*'0'!I$26/40000</f>
        <v>16.875</v>
      </c>
      <c r="O37" s="30">
        <f>15*'0'!J$26/40000</f>
        <v>16.875</v>
      </c>
      <c r="P37" s="30">
        <f>15*'0'!K$26/40000</f>
        <v>16.875</v>
      </c>
      <c r="Q37" s="30">
        <f>15*'0'!L$26/40000</f>
        <v>16.875</v>
      </c>
      <c r="R37" s="30">
        <f>15*'0'!M$26/40000</f>
        <v>16.875</v>
      </c>
      <c r="S37" s="30">
        <f>15*'0'!N$26/40000</f>
        <v>16.875</v>
      </c>
      <c r="T37" s="30">
        <f>15*'0'!O$26/40000</f>
        <v>16.875</v>
      </c>
      <c r="U37" s="30">
        <f>15*'0'!P$26/40000</f>
        <v>16.875</v>
      </c>
      <c r="V37" s="30">
        <f>15*'0'!Q$26/40000</f>
        <v>16.875</v>
      </c>
      <c r="W37" s="30">
        <f>15*'0'!R$26/40000</f>
        <v>16.875</v>
      </c>
      <c r="X37" s="30">
        <f>15*'0'!S$26/40000</f>
        <v>16.875</v>
      </c>
      <c r="Y37" s="30">
        <f>15*'0'!T$26/40000</f>
        <v>16.875</v>
      </c>
      <c r="Z37" s="30">
        <f>15*'0'!U$26/40000</f>
        <v>16.875</v>
      </c>
      <c r="AA37" s="30">
        <f>15*'0'!V$26/40000</f>
        <v>16.875</v>
      </c>
      <c r="AB37" s="30">
        <f>15*'0'!W$26/40000</f>
        <v>16.875</v>
      </c>
      <c r="AC37" s="30">
        <f>15*'0'!X$26/40000</f>
        <v>16.875</v>
      </c>
      <c r="AD37" s="30">
        <f>15*'0'!Y$26/40000</f>
        <v>16.875</v>
      </c>
      <c r="AE37" s="30">
        <f>15*'0'!Z$26/40000</f>
        <v>16.875</v>
      </c>
      <c r="AF37" s="30">
        <f>15*'0'!AA$26/40000</f>
        <v>16.875</v>
      </c>
      <c r="AG37" s="30">
        <f>15*'0'!AB$26/40000</f>
        <v>16.875</v>
      </c>
      <c r="AH37" s="30">
        <f>15*'0'!AC$26/40000</f>
        <v>16.875</v>
      </c>
      <c r="AI37" s="30">
        <f>15*'0'!AD$26/40000</f>
        <v>16.875</v>
      </c>
      <c r="AJ37" s="30">
        <f>15*'0'!AE$26/40000</f>
        <v>16.875</v>
      </c>
      <c r="AK37" s="30">
        <f>15*'0'!AF$26/40000</f>
        <v>16.875</v>
      </c>
      <c r="AL37" s="30">
        <f>15*'0'!AG$26/40000</f>
        <v>16.875</v>
      </c>
      <c r="AM37" s="30">
        <f>15*'0'!AH$26/40000</f>
        <v>16.875</v>
      </c>
      <c r="AN37" s="30">
        <f>15*'0'!AI$26/40000</f>
        <v>16.875</v>
      </c>
      <c r="AO37" s="30">
        <f>15*'0'!AJ$26/40000</f>
        <v>16.875</v>
      </c>
      <c r="AP37" s="30">
        <f>15*'0'!AK$26/40000</f>
        <v>16.875</v>
      </c>
      <c r="AQ37" s="30">
        <f>15*'0'!AL$26/40000</f>
        <v>16.875</v>
      </c>
      <c r="AR37" s="30">
        <f>15*'0'!AM$26/40000</f>
        <v>16.875</v>
      </c>
      <c r="AT37" s="30"/>
      <c r="AU37" s="30"/>
      <c r="AV37" s="30"/>
    </row>
    <row r="38" spans="1:48">
      <c r="A38" s="276" t="s">
        <v>189</v>
      </c>
      <c r="B38" s="215" t="s">
        <v>392</v>
      </c>
      <c r="C38" s="268" t="s">
        <v>390</v>
      </c>
      <c r="D38" s="221" t="s">
        <v>442</v>
      </c>
      <c r="E38" s="221" t="str">
        <f>_xlfn.XLOOKUP(D38,'0'!A:A,'0'!B:B)</f>
        <v>Фил</v>
      </c>
      <c r="F38" s="221"/>
      <c r="G38" s="221"/>
      <c r="H38" s="218" t="s">
        <v>249</v>
      </c>
      <c r="I38" s="30">
        <f>10*'0'!D$27/40000</f>
        <v>11.25</v>
      </c>
      <c r="J38" s="30">
        <f>10*'0'!E$27/40000</f>
        <v>11.25</v>
      </c>
      <c r="K38" s="30">
        <f>10*'0'!F$27/40000</f>
        <v>11.25</v>
      </c>
      <c r="L38" s="30">
        <f>10*'0'!G$27/40000</f>
        <v>11.25</v>
      </c>
      <c r="M38" s="30">
        <f>10*'0'!H$27/40000</f>
        <v>11.25</v>
      </c>
      <c r="N38" s="30">
        <f>10*'0'!I$27/40000</f>
        <v>11.25</v>
      </c>
      <c r="O38" s="30">
        <f>10*'0'!J$27/40000</f>
        <v>11.25</v>
      </c>
      <c r="P38" s="30">
        <f>10*'0'!K$27/40000</f>
        <v>11.25</v>
      </c>
      <c r="Q38" s="30">
        <f>10*'0'!L$27/40000</f>
        <v>11.25</v>
      </c>
      <c r="R38" s="30">
        <f>10*'0'!M$27/40000</f>
        <v>11.25</v>
      </c>
      <c r="S38" s="30">
        <f>10*'0'!N$27/40000</f>
        <v>11.25</v>
      </c>
      <c r="T38" s="30">
        <f>10*'0'!O$27/40000</f>
        <v>11.25</v>
      </c>
      <c r="U38" s="30">
        <f>10*'0'!P$27/40000</f>
        <v>11.25</v>
      </c>
      <c r="V38" s="30">
        <f>10*'0'!Q$27/40000</f>
        <v>11.25</v>
      </c>
      <c r="W38" s="30">
        <f>10*'0'!R$27/40000</f>
        <v>11.25</v>
      </c>
      <c r="X38" s="30">
        <f>10*'0'!S$27/40000</f>
        <v>11.25</v>
      </c>
      <c r="Y38" s="30">
        <f>10*'0'!T$27/40000</f>
        <v>11.25</v>
      </c>
      <c r="Z38" s="30">
        <f>10*'0'!U$27/40000</f>
        <v>11.25</v>
      </c>
      <c r="AA38" s="30">
        <f>10*'0'!V$27/40000</f>
        <v>11.25</v>
      </c>
      <c r="AB38" s="30">
        <f>10*'0'!W$27/40000</f>
        <v>11.25</v>
      </c>
      <c r="AC38" s="30">
        <f>10*'0'!X$27/40000</f>
        <v>11.25</v>
      </c>
      <c r="AD38" s="30">
        <f>10*'0'!Y$27/40000</f>
        <v>11.25</v>
      </c>
      <c r="AE38" s="30">
        <f>10*'0'!Z$27/40000</f>
        <v>11.25</v>
      </c>
      <c r="AF38" s="30">
        <f>10*'0'!AA$27/40000</f>
        <v>11.25</v>
      </c>
      <c r="AG38" s="30">
        <f>10*'0'!AB$27/40000</f>
        <v>11.25</v>
      </c>
      <c r="AH38" s="30">
        <f>10*'0'!AC$27/40000</f>
        <v>11.25</v>
      </c>
      <c r="AI38" s="30">
        <f>10*'0'!AD$27/40000</f>
        <v>11.25</v>
      </c>
      <c r="AJ38" s="30">
        <f>10*'0'!AE$27/40000</f>
        <v>11.25</v>
      </c>
      <c r="AK38" s="30">
        <f>10*'0'!AF$27/40000</f>
        <v>11.25</v>
      </c>
      <c r="AL38" s="30">
        <f>10*'0'!AG$27/40000</f>
        <v>11.25</v>
      </c>
      <c r="AM38" s="30">
        <f>10*'0'!AH$27/40000</f>
        <v>11.25</v>
      </c>
      <c r="AN38" s="30">
        <f>10*'0'!AI$27/40000</f>
        <v>11.25</v>
      </c>
      <c r="AO38" s="30">
        <f>10*'0'!AJ$27/40000</f>
        <v>11.25</v>
      </c>
      <c r="AP38" s="30">
        <f>10*'0'!AK$27/40000</f>
        <v>11.25</v>
      </c>
      <c r="AQ38" s="30">
        <f>10*'0'!AL$27/40000</f>
        <v>11.25</v>
      </c>
      <c r="AR38" s="30">
        <f>10*'0'!AM$27/40000</f>
        <v>11.25</v>
      </c>
      <c r="AT38" s="30"/>
      <c r="AU38" s="30"/>
      <c r="AV38" s="30"/>
    </row>
    <row r="39" spans="1:48">
      <c r="A39" s="276" t="s">
        <v>189</v>
      </c>
      <c r="B39" s="215" t="s">
        <v>392</v>
      </c>
      <c r="C39" s="268" t="s">
        <v>390</v>
      </c>
      <c r="D39" s="221" t="s">
        <v>571</v>
      </c>
      <c r="E39" s="221" t="str">
        <f>_xlfn.XLOOKUP(D39,'0'!A:A,'0'!B:B)</f>
        <v>ГО</v>
      </c>
      <c r="F39" s="221"/>
      <c r="G39" s="221"/>
      <c r="H39" s="218" t="s">
        <v>249</v>
      </c>
      <c r="I39" s="30">
        <f>4*'0'!D$29/40000</f>
        <v>3.5</v>
      </c>
      <c r="J39" s="30">
        <f>4*'0'!E$29/40000</f>
        <v>3.5</v>
      </c>
      <c r="K39" s="30">
        <f>4*'0'!F$29/40000</f>
        <v>3.5</v>
      </c>
      <c r="L39" s="30">
        <f>4*'0'!G$29/40000</f>
        <v>3.5</v>
      </c>
      <c r="M39" s="30">
        <f>4*'0'!H$29/40000</f>
        <v>3.5</v>
      </c>
      <c r="N39" s="30">
        <f>4*'0'!I$29/40000</f>
        <v>3.5</v>
      </c>
      <c r="O39" s="30">
        <f>4*'0'!J$29/40000</f>
        <v>3.5</v>
      </c>
      <c r="P39" s="30">
        <f>4*'0'!K$29/40000</f>
        <v>3.5</v>
      </c>
      <c r="Q39" s="30">
        <f>4*'0'!L$29/40000</f>
        <v>3.5</v>
      </c>
      <c r="R39" s="30">
        <f>4*'0'!M$29/40000</f>
        <v>3.5</v>
      </c>
      <c r="S39" s="30">
        <f>4*'0'!N$29/40000</f>
        <v>3.5</v>
      </c>
      <c r="T39" s="30">
        <f>4*'0'!O$29/40000</f>
        <v>3.5</v>
      </c>
      <c r="U39" s="30">
        <f>4*'0'!P$29/40000</f>
        <v>3.5</v>
      </c>
      <c r="V39" s="30">
        <f>4*'0'!Q$29/40000</f>
        <v>3.5</v>
      </c>
      <c r="W39" s="30">
        <f>4*'0'!R$29/40000</f>
        <v>3.5</v>
      </c>
      <c r="X39" s="30">
        <f>4*'0'!S$29/40000</f>
        <v>3.5</v>
      </c>
      <c r="Y39" s="30">
        <f>4*'0'!T$29/40000</f>
        <v>3.5</v>
      </c>
      <c r="Z39" s="30">
        <f>4*'0'!U$29/40000</f>
        <v>3.5</v>
      </c>
      <c r="AA39" s="30">
        <f>4*'0'!V$29/40000</f>
        <v>3.5</v>
      </c>
      <c r="AB39" s="30">
        <f>4*'0'!W$29/40000</f>
        <v>3.5</v>
      </c>
      <c r="AC39" s="30">
        <f>4*'0'!X$29/40000</f>
        <v>3.5</v>
      </c>
      <c r="AD39" s="30">
        <f>4*'0'!Y$29/40000</f>
        <v>3.5</v>
      </c>
      <c r="AE39" s="30">
        <f>4*'0'!Z$29/40000</f>
        <v>3.5</v>
      </c>
      <c r="AF39" s="30">
        <f>4*'0'!AA$29/40000</f>
        <v>3.5</v>
      </c>
      <c r="AG39" s="30">
        <f>4*'0'!AB$29/40000</f>
        <v>3.5</v>
      </c>
      <c r="AH39" s="30">
        <f>4*'0'!AC$29/40000</f>
        <v>3.5</v>
      </c>
      <c r="AI39" s="30">
        <f>4*'0'!AD$29/40000</f>
        <v>3.5</v>
      </c>
      <c r="AJ39" s="30">
        <f>4*'0'!AE$29/40000</f>
        <v>3.5</v>
      </c>
      <c r="AK39" s="30">
        <f>4*'0'!AF$29/40000</f>
        <v>3.5</v>
      </c>
      <c r="AL39" s="30">
        <f>4*'0'!AG$29/40000</f>
        <v>3.5</v>
      </c>
      <c r="AM39" s="30">
        <f>4*'0'!AH$29/40000</f>
        <v>3.5</v>
      </c>
      <c r="AN39" s="30">
        <f>4*'0'!AI$29/40000</f>
        <v>3.5</v>
      </c>
      <c r="AO39" s="30">
        <f>4*'0'!AJ$29/40000</f>
        <v>3.5</v>
      </c>
      <c r="AP39" s="30">
        <f>4*'0'!AK$29/40000</f>
        <v>3.5</v>
      </c>
      <c r="AQ39" s="30">
        <f>4*'0'!AL$29/40000</f>
        <v>3.5</v>
      </c>
      <c r="AR39" s="30">
        <f>4*'0'!AM$29/40000</f>
        <v>3.5</v>
      </c>
      <c r="AT39" s="30"/>
      <c r="AU39" s="30"/>
      <c r="AV39" s="30"/>
    </row>
    <row r="40" spans="1:48">
      <c r="A40" s="276" t="s">
        <v>189</v>
      </c>
      <c r="B40" s="215" t="s">
        <v>402</v>
      </c>
      <c r="C40" s="268" t="s">
        <v>390</v>
      </c>
      <c r="D40" s="215" t="s">
        <v>42</v>
      </c>
      <c r="E40" s="215"/>
      <c r="F40" s="215"/>
      <c r="G40" s="215"/>
      <c r="H40" s="215" t="s">
        <v>254</v>
      </c>
      <c r="I40" s="216">
        <f>(I41*I42+I45*I46+I50*I51)/1000</f>
        <v>0</v>
      </c>
      <c r="J40" s="216">
        <f t="shared" ref="J40:AR40" si="58">(J41*J42+J45*J46+J50*J51)/1000</f>
        <v>0</v>
      </c>
      <c r="K40" s="216">
        <f t="shared" si="58"/>
        <v>0</v>
      </c>
      <c r="L40" s="216">
        <f t="shared" si="58"/>
        <v>0</v>
      </c>
      <c r="M40" s="216">
        <f t="shared" si="58"/>
        <v>0</v>
      </c>
      <c r="N40" s="216">
        <f t="shared" si="58"/>
        <v>0</v>
      </c>
      <c r="O40" s="216">
        <f t="shared" si="58"/>
        <v>0</v>
      </c>
      <c r="P40" s="216">
        <f t="shared" si="58"/>
        <v>0</v>
      </c>
      <c r="Q40" s="216">
        <f t="shared" si="58"/>
        <v>0</v>
      </c>
      <c r="R40" s="216">
        <f t="shared" si="58"/>
        <v>0</v>
      </c>
      <c r="S40" s="216">
        <f t="shared" si="58"/>
        <v>0</v>
      </c>
      <c r="T40" s="216">
        <f t="shared" si="58"/>
        <v>0</v>
      </c>
      <c r="U40" s="216">
        <f t="shared" si="58"/>
        <v>0</v>
      </c>
      <c r="V40" s="216">
        <f t="shared" si="58"/>
        <v>0</v>
      </c>
      <c r="W40" s="216">
        <f t="shared" si="58"/>
        <v>0</v>
      </c>
      <c r="X40" s="216">
        <f t="shared" si="58"/>
        <v>0</v>
      </c>
      <c r="Y40" s="216">
        <f t="shared" si="58"/>
        <v>0</v>
      </c>
      <c r="Z40" s="216">
        <f t="shared" si="58"/>
        <v>0</v>
      </c>
      <c r="AA40" s="216">
        <f t="shared" si="58"/>
        <v>0</v>
      </c>
      <c r="AB40" s="216">
        <f t="shared" si="58"/>
        <v>0</v>
      </c>
      <c r="AC40" s="216">
        <f t="shared" si="58"/>
        <v>0</v>
      </c>
      <c r="AD40" s="216">
        <f t="shared" si="58"/>
        <v>0</v>
      </c>
      <c r="AE40" s="216">
        <f t="shared" si="58"/>
        <v>0</v>
      </c>
      <c r="AF40" s="216">
        <f t="shared" si="58"/>
        <v>0</v>
      </c>
      <c r="AG40" s="216">
        <f t="shared" si="58"/>
        <v>0</v>
      </c>
      <c r="AH40" s="216">
        <f t="shared" si="58"/>
        <v>0</v>
      </c>
      <c r="AI40" s="216">
        <f t="shared" si="58"/>
        <v>0</v>
      </c>
      <c r="AJ40" s="216">
        <f t="shared" si="58"/>
        <v>0</v>
      </c>
      <c r="AK40" s="216">
        <f t="shared" si="58"/>
        <v>0</v>
      </c>
      <c r="AL40" s="216">
        <f t="shared" si="58"/>
        <v>0</v>
      </c>
      <c r="AM40" s="216">
        <f t="shared" si="58"/>
        <v>0</v>
      </c>
      <c r="AN40" s="216">
        <f t="shared" si="58"/>
        <v>0</v>
      </c>
      <c r="AO40" s="216">
        <f t="shared" si="58"/>
        <v>0</v>
      </c>
      <c r="AP40" s="216">
        <f t="shared" si="58"/>
        <v>0</v>
      </c>
      <c r="AQ40" s="216">
        <f t="shared" si="58"/>
        <v>0</v>
      </c>
      <c r="AR40" s="216">
        <f t="shared" si="58"/>
        <v>0</v>
      </c>
      <c r="AT40" s="215"/>
      <c r="AU40" s="215"/>
      <c r="AV40" s="215"/>
    </row>
    <row r="41" spans="1:48" ht="12">
      <c r="A41" s="276" t="s">
        <v>189</v>
      </c>
      <c r="B41" s="215" t="s">
        <v>402</v>
      </c>
      <c r="C41" s="268" t="s">
        <v>390</v>
      </c>
      <c r="D41" s="225" t="s">
        <v>187</v>
      </c>
      <c r="E41" s="225"/>
      <c r="F41" s="221"/>
      <c r="G41" s="221"/>
      <c r="H41" s="218" t="s">
        <v>158</v>
      </c>
      <c r="I41" s="30">
        <f>РБ.1!D113+РБ.1!D136</f>
        <v>0</v>
      </c>
      <c r="J41" s="30">
        <f>РБ.1!E113+РБ.1!E136</f>
        <v>0</v>
      </c>
      <c r="K41" s="30">
        <f>РБ.1!F113+РБ.1!F136</f>
        <v>0</v>
      </c>
      <c r="L41" s="30">
        <f>РБ.1!G113+РБ.1!G136</f>
        <v>0</v>
      </c>
      <c r="M41" s="30">
        <f>РБ.1!H113+РБ.1!H136</f>
        <v>0</v>
      </c>
      <c r="N41" s="30">
        <f>РБ.1!I113+РБ.1!I136</f>
        <v>0</v>
      </c>
      <c r="O41" s="30">
        <f>РБ.1!J113+РБ.1!J136</f>
        <v>0</v>
      </c>
      <c r="P41" s="30">
        <f>РБ.1!K113+РБ.1!K136</f>
        <v>0</v>
      </c>
      <c r="Q41" s="30">
        <f>РБ.1!L113+РБ.1!L136</f>
        <v>0</v>
      </c>
      <c r="R41" s="30">
        <f>РБ.1!M113+РБ.1!M136</f>
        <v>0</v>
      </c>
      <c r="S41" s="30">
        <f>РБ.1!N113+РБ.1!N136</f>
        <v>0</v>
      </c>
      <c r="T41" s="30">
        <f>РБ.1!O113+РБ.1!O136</f>
        <v>0</v>
      </c>
      <c r="U41" s="30">
        <f>РБ.1!P113+РБ.1!P136</f>
        <v>0</v>
      </c>
      <c r="V41" s="30">
        <f>РБ.1!Q113+РБ.1!Q136</f>
        <v>0</v>
      </c>
      <c r="W41" s="30">
        <f>РБ.1!R113+РБ.1!R136</f>
        <v>0</v>
      </c>
      <c r="X41" s="30">
        <f>РБ.1!S113+РБ.1!S136</f>
        <v>0</v>
      </c>
      <c r="Y41" s="30">
        <f>РБ.1!T113+РБ.1!T136</f>
        <v>0</v>
      </c>
      <c r="Z41" s="30">
        <f>РБ.1!U113+РБ.1!U136</f>
        <v>0</v>
      </c>
      <c r="AA41" s="30">
        <f>РБ.1!V113+РБ.1!V136</f>
        <v>0</v>
      </c>
      <c r="AB41" s="30">
        <f>РБ.1!W113+РБ.1!W136</f>
        <v>0</v>
      </c>
      <c r="AC41" s="30">
        <f>РБ.1!X113+РБ.1!X136</f>
        <v>0</v>
      </c>
      <c r="AD41" s="30">
        <f>РБ.1!Y113+РБ.1!Y136</f>
        <v>0</v>
      </c>
      <c r="AE41" s="30">
        <f>РБ.1!Z113+РБ.1!Z136</f>
        <v>0</v>
      </c>
      <c r="AF41" s="30">
        <f>РБ.1!AA113+РБ.1!AA136</f>
        <v>0</v>
      </c>
      <c r="AG41" s="30">
        <f>РБ.1!AB113+РБ.1!AB136</f>
        <v>0</v>
      </c>
      <c r="AH41" s="30">
        <f>РБ.1!AC113+РБ.1!AC136</f>
        <v>0</v>
      </c>
      <c r="AI41" s="30">
        <f>РБ.1!AD113+РБ.1!AD136</f>
        <v>0</v>
      </c>
      <c r="AJ41" s="30">
        <f>РБ.1!AE113+РБ.1!AE136</f>
        <v>0</v>
      </c>
      <c r="AK41" s="30">
        <f>РБ.1!AF113+РБ.1!AF136</f>
        <v>0</v>
      </c>
      <c r="AL41" s="30">
        <f>РБ.1!AG113+РБ.1!AG136</f>
        <v>0</v>
      </c>
      <c r="AM41" s="30">
        <f>РБ.1!AH113+РБ.1!AH136</f>
        <v>0</v>
      </c>
      <c r="AN41" s="30">
        <f>РБ.1!AI113+РБ.1!AI136</f>
        <v>0</v>
      </c>
      <c r="AO41" s="30">
        <f>РБ.1!AJ113+РБ.1!AJ136</f>
        <v>0</v>
      </c>
      <c r="AP41" s="30">
        <f>РБ.1!AK113+РБ.1!AK136</f>
        <v>0</v>
      </c>
      <c r="AQ41" s="30">
        <f>РБ.1!AL113+РБ.1!AL136</f>
        <v>0</v>
      </c>
      <c r="AR41" s="30">
        <f>РБ.1!AM113+РБ.1!AM136</f>
        <v>0</v>
      </c>
      <c r="AT41" s="30"/>
      <c r="AU41" s="30"/>
      <c r="AV41" s="30"/>
    </row>
    <row r="42" spans="1:48" ht="22.8">
      <c r="A42" s="276" t="s">
        <v>189</v>
      </c>
      <c r="B42" s="215" t="s">
        <v>402</v>
      </c>
      <c r="C42" s="268" t="s">
        <v>390</v>
      </c>
      <c r="D42" s="219" t="s">
        <v>416</v>
      </c>
      <c r="E42" s="219"/>
      <c r="F42" s="219"/>
      <c r="G42" s="219"/>
      <c r="H42" s="218" t="s">
        <v>249</v>
      </c>
      <c r="I42" s="30">
        <f>SUM(I43:I44)</f>
        <v>565.47619047619037</v>
      </c>
      <c r="J42" s="30">
        <f t="shared" ref="J42:AR42" si="59">SUM(J43:J44)</f>
        <v>565.47619047619037</v>
      </c>
      <c r="K42" s="30">
        <f t="shared" si="59"/>
        <v>565.47619047619037</v>
      </c>
      <c r="L42" s="30">
        <f t="shared" si="59"/>
        <v>565.47619047619037</v>
      </c>
      <c r="M42" s="30">
        <f t="shared" si="59"/>
        <v>565.47619047619037</v>
      </c>
      <c r="N42" s="30">
        <f t="shared" si="59"/>
        <v>565.47619047619037</v>
      </c>
      <c r="O42" s="30">
        <f t="shared" si="59"/>
        <v>565.47619047619037</v>
      </c>
      <c r="P42" s="30">
        <f t="shared" si="59"/>
        <v>565.47619047619037</v>
      </c>
      <c r="Q42" s="30">
        <f t="shared" si="59"/>
        <v>565.47619047619037</v>
      </c>
      <c r="R42" s="30">
        <f t="shared" si="59"/>
        <v>565.47619047619037</v>
      </c>
      <c r="S42" s="30">
        <f t="shared" si="59"/>
        <v>565.47619047619037</v>
      </c>
      <c r="T42" s="30">
        <f t="shared" si="59"/>
        <v>565.47619047619037</v>
      </c>
      <c r="U42" s="30">
        <f t="shared" si="59"/>
        <v>565.47619047619037</v>
      </c>
      <c r="V42" s="30">
        <f t="shared" si="59"/>
        <v>565.47619047619037</v>
      </c>
      <c r="W42" s="30">
        <f t="shared" si="59"/>
        <v>565.47619047619037</v>
      </c>
      <c r="X42" s="30">
        <f t="shared" si="59"/>
        <v>565.47619047619037</v>
      </c>
      <c r="Y42" s="30">
        <f t="shared" si="59"/>
        <v>565.47619047619037</v>
      </c>
      <c r="Z42" s="30">
        <f t="shared" si="59"/>
        <v>565.47619047619037</v>
      </c>
      <c r="AA42" s="30">
        <f t="shared" si="59"/>
        <v>565.47619047619037</v>
      </c>
      <c r="AB42" s="30">
        <f t="shared" si="59"/>
        <v>565.47619047619037</v>
      </c>
      <c r="AC42" s="30">
        <f t="shared" si="59"/>
        <v>565.47619047619037</v>
      </c>
      <c r="AD42" s="30">
        <f t="shared" si="59"/>
        <v>565.47619047619037</v>
      </c>
      <c r="AE42" s="30">
        <f t="shared" si="59"/>
        <v>565.47619047619037</v>
      </c>
      <c r="AF42" s="30">
        <f t="shared" si="59"/>
        <v>565.47619047619037</v>
      </c>
      <c r="AG42" s="30">
        <f t="shared" si="59"/>
        <v>565.47619047619037</v>
      </c>
      <c r="AH42" s="30">
        <f t="shared" si="59"/>
        <v>565.47619047619037</v>
      </c>
      <c r="AI42" s="30">
        <f t="shared" si="59"/>
        <v>565.47619047619037</v>
      </c>
      <c r="AJ42" s="30">
        <f t="shared" si="59"/>
        <v>565.47619047619037</v>
      </c>
      <c r="AK42" s="30">
        <f t="shared" si="59"/>
        <v>565.47619047619037</v>
      </c>
      <c r="AL42" s="30">
        <f t="shared" si="59"/>
        <v>565.47619047619037</v>
      </c>
      <c r="AM42" s="30">
        <f t="shared" si="59"/>
        <v>565.47619047619037</v>
      </c>
      <c r="AN42" s="30">
        <f t="shared" si="59"/>
        <v>565.47619047619037</v>
      </c>
      <c r="AO42" s="30">
        <f t="shared" si="59"/>
        <v>565.47619047619037</v>
      </c>
      <c r="AP42" s="30">
        <f t="shared" si="59"/>
        <v>565.47619047619037</v>
      </c>
      <c r="AQ42" s="30">
        <f t="shared" si="59"/>
        <v>565.47619047619037</v>
      </c>
      <c r="AR42" s="30">
        <f t="shared" si="59"/>
        <v>565.47619047619037</v>
      </c>
      <c r="AT42" s="30"/>
      <c r="AU42" s="30"/>
      <c r="AV42" s="30"/>
    </row>
    <row r="43" spans="1:48">
      <c r="A43" s="276" t="s">
        <v>189</v>
      </c>
      <c r="B43" s="215" t="s">
        <v>402</v>
      </c>
      <c r="C43" s="268" t="s">
        <v>390</v>
      </c>
      <c r="D43" s="221" t="s">
        <v>414</v>
      </c>
      <c r="E43" s="221" t="str">
        <f>_xlfn.XLOOKUP(D43,'0'!A:A,'0'!B:B)</f>
        <v>Фил</v>
      </c>
      <c r="F43" s="222">
        <f>G43/(8*21*60)</f>
        <v>1.1904761904761904E-2</v>
      </c>
      <c r="G43" s="223">
        <v>120</v>
      </c>
      <c r="H43" s="218" t="s">
        <v>249</v>
      </c>
      <c r="I43" s="30">
        <f>'0'!D$24*$F43</f>
        <v>476.19047619047615</v>
      </c>
      <c r="J43" s="30">
        <f>'0'!E$24*$F43</f>
        <v>476.19047619047615</v>
      </c>
      <c r="K43" s="30">
        <f>'0'!F$24*$F43</f>
        <v>476.19047619047615</v>
      </c>
      <c r="L43" s="30">
        <f>'0'!G$24*$F43</f>
        <v>476.19047619047615</v>
      </c>
      <c r="M43" s="30">
        <f>'0'!H$24*$F43</f>
        <v>476.19047619047615</v>
      </c>
      <c r="N43" s="30">
        <f>'0'!I$24*$F43</f>
        <v>476.19047619047615</v>
      </c>
      <c r="O43" s="30">
        <f>'0'!J$24*$F43</f>
        <v>476.19047619047615</v>
      </c>
      <c r="P43" s="30">
        <f>'0'!K$24*$F43</f>
        <v>476.19047619047615</v>
      </c>
      <c r="Q43" s="30">
        <f>'0'!L$24*$F43</f>
        <v>476.19047619047615</v>
      </c>
      <c r="R43" s="30">
        <f>'0'!M$24*$F43</f>
        <v>476.19047619047615</v>
      </c>
      <c r="S43" s="30">
        <f>'0'!N$24*$F43</f>
        <v>476.19047619047615</v>
      </c>
      <c r="T43" s="30">
        <f>'0'!O$24*$F43</f>
        <v>476.19047619047615</v>
      </c>
      <c r="U43" s="30">
        <f>'0'!P$24*$F43</f>
        <v>476.19047619047615</v>
      </c>
      <c r="V43" s="30">
        <f>'0'!Q$24*$F43</f>
        <v>476.19047619047615</v>
      </c>
      <c r="W43" s="30">
        <f>'0'!R$24*$F43</f>
        <v>476.19047619047615</v>
      </c>
      <c r="X43" s="30">
        <f>'0'!S$24*$F43</f>
        <v>476.19047619047615</v>
      </c>
      <c r="Y43" s="30">
        <f>'0'!T$24*$F43</f>
        <v>476.19047619047615</v>
      </c>
      <c r="Z43" s="30">
        <f>'0'!U$24*$F43</f>
        <v>476.19047619047615</v>
      </c>
      <c r="AA43" s="30">
        <f>'0'!V$24*$F43</f>
        <v>476.19047619047615</v>
      </c>
      <c r="AB43" s="30">
        <f>'0'!W$24*$F43</f>
        <v>476.19047619047615</v>
      </c>
      <c r="AC43" s="30">
        <f>'0'!X$24*$F43</f>
        <v>476.19047619047615</v>
      </c>
      <c r="AD43" s="30">
        <f>'0'!Y$24*$F43</f>
        <v>476.19047619047615</v>
      </c>
      <c r="AE43" s="30">
        <f>'0'!Z$24*$F43</f>
        <v>476.19047619047615</v>
      </c>
      <c r="AF43" s="30">
        <f>'0'!AA$24*$F43</f>
        <v>476.19047619047615</v>
      </c>
      <c r="AG43" s="30">
        <f>'0'!AB$24*$F43</f>
        <v>476.19047619047615</v>
      </c>
      <c r="AH43" s="30">
        <f>'0'!AC$24*$F43</f>
        <v>476.19047619047615</v>
      </c>
      <c r="AI43" s="30">
        <f>'0'!AD$24*$F43</f>
        <v>476.19047619047615</v>
      </c>
      <c r="AJ43" s="30">
        <f>'0'!AE$24*$F43</f>
        <v>476.19047619047615</v>
      </c>
      <c r="AK43" s="30">
        <f>'0'!AF$24*$F43</f>
        <v>476.19047619047615</v>
      </c>
      <c r="AL43" s="30">
        <f>'0'!AG$24*$F43</f>
        <v>476.19047619047615</v>
      </c>
      <c r="AM43" s="30">
        <f>'0'!AH$24*$F43</f>
        <v>476.19047619047615</v>
      </c>
      <c r="AN43" s="30">
        <f>'0'!AI$24*$F43</f>
        <v>476.19047619047615</v>
      </c>
      <c r="AO43" s="30">
        <f>'0'!AJ$24*$F43</f>
        <v>476.19047619047615</v>
      </c>
      <c r="AP43" s="30">
        <f>'0'!AK$24*$F43</f>
        <v>476.19047619047615</v>
      </c>
      <c r="AQ43" s="30">
        <f>'0'!AL$24*$F43</f>
        <v>476.19047619047615</v>
      </c>
      <c r="AR43" s="30">
        <f>'0'!AM$24*$F43</f>
        <v>476.19047619047615</v>
      </c>
      <c r="AT43" s="30"/>
      <c r="AU43" s="30"/>
      <c r="AV43" s="30"/>
    </row>
    <row r="44" spans="1:48">
      <c r="A44" s="276" t="s">
        <v>189</v>
      </c>
      <c r="B44" s="215" t="s">
        <v>402</v>
      </c>
      <c r="C44" s="268" t="s">
        <v>390</v>
      </c>
      <c r="D44" s="221" t="s">
        <v>415</v>
      </c>
      <c r="E44" s="221" t="str">
        <f>_xlfn.XLOOKUP(D44,'0'!A:A,'0'!B:B)</f>
        <v>Фил</v>
      </c>
      <c r="F44" s="222">
        <f>G44/(8*21*60)</f>
        <v>1.488095238095238E-3</v>
      </c>
      <c r="G44" s="223">
        <v>15</v>
      </c>
      <c r="H44" s="218" t="s">
        <v>249</v>
      </c>
      <c r="I44" s="30">
        <f>'0'!D$25*$F44</f>
        <v>89.285714285714278</v>
      </c>
      <c r="J44" s="30">
        <f>'0'!E$25*$F44</f>
        <v>89.285714285714278</v>
      </c>
      <c r="K44" s="30">
        <f>'0'!F$25*$F44</f>
        <v>89.285714285714278</v>
      </c>
      <c r="L44" s="30">
        <f>'0'!G$25*$F44</f>
        <v>89.285714285714278</v>
      </c>
      <c r="M44" s="30">
        <f>'0'!H$25*$F44</f>
        <v>89.285714285714278</v>
      </c>
      <c r="N44" s="30">
        <f>'0'!I$25*$F44</f>
        <v>89.285714285714278</v>
      </c>
      <c r="O44" s="30">
        <f>'0'!J$25*$F44</f>
        <v>89.285714285714278</v>
      </c>
      <c r="P44" s="30">
        <f>'0'!K$25*$F44</f>
        <v>89.285714285714278</v>
      </c>
      <c r="Q44" s="30">
        <f>'0'!L$25*$F44</f>
        <v>89.285714285714278</v>
      </c>
      <c r="R44" s="30">
        <f>'0'!M$25*$F44</f>
        <v>89.285714285714278</v>
      </c>
      <c r="S44" s="30">
        <f>'0'!N$25*$F44</f>
        <v>89.285714285714278</v>
      </c>
      <c r="T44" s="30">
        <f>'0'!O$25*$F44</f>
        <v>89.285714285714278</v>
      </c>
      <c r="U44" s="30">
        <f>'0'!P$25*$F44</f>
        <v>89.285714285714278</v>
      </c>
      <c r="V44" s="30">
        <f>'0'!Q$25*$F44</f>
        <v>89.285714285714278</v>
      </c>
      <c r="W44" s="30">
        <f>'0'!R$25*$F44</f>
        <v>89.285714285714278</v>
      </c>
      <c r="X44" s="30">
        <f>'0'!S$25*$F44</f>
        <v>89.285714285714278</v>
      </c>
      <c r="Y44" s="30">
        <f>'0'!T$25*$F44</f>
        <v>89.285714285714278</v>
      </c>
      <c r="Z44" s="30">
        <f>'0'!U$25*$F44</f>
        <v>89.285714285714278</v>
      </c>
      <c r="AA44" s="30">
        <f>'0'!V$25*$F44</f>
        <v>89.285714285714278</v>
      </c>
      <c r="AB44" s="30">
        <f>'0'!W$25*$F44</f>
        <v>89.285714285714278</v>
      </c>
      <c r="AC44" s="30">
        <f>'0'!X$25*$F44</f>
        <v>89.285714285714278</v>
      </c>
      <c r="AD44" s="30">
        <f>'0'!Y$25*$F44</f>
        <v>89.285714285714278</v>
      </c>
      <c r="AE44" s="30">
        <f>'0'!Z$25*$F44</f>
        <v>89.285714285714278</v>
      </c>
      <c r="AF44" s="30">
        <f>'0'!AA$25*$F44</f>
        <v>89.285714285714278</v>
      </c>
      <c r="AG44" s="30">
        <f>'0'!AB$25*$F44</f>
        <v>89.285714285714278</v>
      </c>
      <c r="AH44" s="30">
        <f>'0'!AC$25*$F44</f>
        <v>89.285714285714278</v>
      </c>
      <c r="AI44" s="30">
        <f>'0'!AD$25*$F44</f>
        <v>89.285714285714278</v>
      </c>
      <c r="AJ44" s="30">
        <f>'0'!AE$25*$F44</f>
        <v>89.285714285714278</v>
      </c>
      <c r="AK44" s="30">
        <f>'0'!AF$25*$F44</f>
        <v>89.285714285714278</v>
      </c>
      <c r="AL44" s="30">
        <f>'0'!AG$25*$F44</f>
        <v>89.285714285714278</v>
      </c>
      <c r="AM44" s="30">
        <f>'0'!AH$25*$F44</f>
        <v>89.285714285714278</v>
      </c>
      <c r="AN44" s="30">
        <f>'0'!AI$25*$F44</f>
        <v>89.285714285714278</v>
      </c>
      <c r="AO44" s="30">
        <f>'0'!AJ$25*$F44</f>
        <v>89.285714285714278</v>
      </c>
      <c r="AP44" s="30">
        <f>'0'!AK$25*$F44</f>
        <v>89.285714285714278</v>
      </c>
      <c r="AQ44" s="30">
        <f>'0'!AL$25*$F44</f>
        <v>89.285714285714278</v>
      </c>
      <c r="AR44" s="30">
        <f>'0'!AM$25*$F44</f>
        <v>89.285714285714278</v>
      </c>
      <c r="AT44" s="30"/>
      <c r="AU44" s="30"/>
      <c r="AV44" s="30"/>
    </row>
    <row r="45" spans="1:48" ht="12">
      <c r="A45" s="276" t="s">
        <v>189</v>
      </c>
      <c r="B45" s="215" t="s">
        <v>402</v>
      </c>
      <c r="C45" s="268" t="s">
        <v>390</v>
      </c>
      <c r="D45" s="225" t="s">
        <v>159</v>
      </c>
      <c r="E45" s="225"/>
      <c r="F45" s="221"/>
      <c r="G45" s="221"/>
      <c r="H45" s="218" t="s">
        <v>158</v>
      </c>
      <c r="I45" s="30">
        <f>РБ.1!D115+РБ.1!D140</f>
        <v>0</v>
      </c>
      <c r="J45" s="30">
        <f>РБ.1!E115+РБ.1!E140</f>
        <v>0</v>
      </c>
      <c r="K45" s="30">
        <f>РБ.1!F115+РБ.1!F140</f>
        <v>0</v>
      </c>
      <c r="L45" s="30">
        <f>РБ.1!G115+РБ.1!G140</f>
        <v>0</v>
      </c>
      <c r="M45" s="30">
        <f>РБ.1!H115+РБ.1!H140</f>
        <v>0</v>
      </c>
      <c r="N45" s="30">
        <f>РБ.1!I115+РБ.1!I140</f>
        <v>0</v>
      </c>
      <c r="O45" s="30">
        <f>РБ.1!J115+РБ.1!J140</f>
        <v>0</v>
      </c>
      <c r="P45" s="30">
        <f>РБ.1!K115+РБ.1!K140</f>
        <v>0</v>
      </c>
      <c r="Q45" s="30">
        <f>РБ.1!L115+РБ.1!L140</f>
        <v>0</v>
      </c>
      <c r="R45" s="30">
        <f>РБ.1!M115+РБ.1!M140</f>
        <v>0</v>
      </c>
      <c r="S45" s="30">
        <f>РБ.1!N115+РБ.1!N140</f>
        <v>0</v>
      </c>
      <c r="T45" s="30">
        <f>РБ.1!O115+РБ.1!O140</f>
        <v>0</v>
      </c>
      <c r="U45" s="30">
        <f>РБ.1!P115+РБ.1!P140</f>
        <v>0</v>
      </c>
      <c r="V45" s="30">
        <f>РБ.1!Q115+РБ.1!Q140</f>
        <v>0</v>
      </c>
      <c r="W45" s="30">
        <f>РБ.1!R115+РБ.1!R140</f>
        <v>0</v>
      </c>
      <c r="X45" s="30">
        <f>РБ.1!S115+РБ.1!S140</f>
        <v>0</v>
      </c>
      <c r="Y45" s="30">
        <f>РБ.1!T115+РБ.1!T140</f>
        <v>0</v>
      </c>
      <c r="Z45" s="30">
        <f>РБ.1!U115+РБ.1!U140</f>
        <v>0</v>
      </c>
      <c r="AA45" s="30">
        <f>РБ.1!V115+РБ.1!V140</f>
        <v>0</v>
      </c>
      <c r="AB45" s="30">
        <f>РБ.1!W115+РБ.1!W140</f>
        <v>0</v>
      </c>
      <c r="AC45" s="30">
        <f>РБ.1!X115+РБ.1!X140</f>
        <v>0</v>
      </c>
      <c r="AD45" s="30">
        <f>РБ.1!Y115+РБ.1!Y140</f>
        <v>0</v>
      </c>
      <c r="AE45" s="30">
        <f>РБ.1!Z115+РБ.1!Z140</f>
        <v>0</v>
      </c>
      <c r="AF45" s="30">
        <f>РБ.1!AA115+РБ.1!AA140</f>
        <v>0</v>
      </c>
      <c r="AG45" s="30">
        <f>РБ.1!AB115+РБ.1!AB140</f>
        <v>0</v>
      </c>
      <c r="AH45" s="30">
        <f>РБ.1!AC115+РБ.1!AC140</f>
        <v>0</v>
      </c>
      <c r="AI45" s="30">
        <f>РБ.1!AD115+РБ.1!AD140</f>
        <v>0</v>
      </c>
      <c r="AJ45" s="30">
        <f>РБ.1!AE115+РБ.1!AE140</f>
        <v>0</v>
      </c>
      <c r="AK45" s="30">
        <f>РБ.1!AF115+РБ.1!AF140</f>
        <v>0</v>
      </c>
      <c r="AL45" s="30">
        <f>РБ.1!AG115+РБ.1!AG140</f>
        <v>0</v>
      </c>
      <c r="AM45" s="30">
        <f>РБ.1!AH115+РБ.1!AH140</f>
        <v>0</v>
      </c>
      <c r="AN45" s="30">
        <f>РБ.1!AI115+РБ.1!AI140</f>
        <v>0</v>
      </c>
      <c r="AO45" s="30">
        <f>РБ.1!AJ115+РБ.1!AJ140</f>
        <v>0</v>
      </c>
      <c r="AP45" s="30">
        <f>РБ.1!AK115+РБ.1!AK140</f>
        <v>0</v>
      </c>
      <c r="AQ45" s="30">
        <f>РБ.1!AL115+РБ.1!AL140</f>
        <v>0</v>
      </c>
      <c r="AR45" s="30">
        <f>РБ.1!AM115+РБ.1!AM140</f>
        <v>0</v>
      </c>
      <c r="AT45" s="30"/>
      <c r="AU45" s="30"/>
      <c r="AV45" s="30"/>
    </row>
    <row r="46" spans="1:48" ht="22.8">
      <c r="A46" s="276" t="s">
        <v>189</v>
      </c>
      <c r="B46" s="215" t="s">
        <v>402</v>
      </c>
      <c r="C46" s="268" t="s">
        <v>390</v>
      </c>
      <c r="D46" s="219" t="s">
        <v>405</v>
      </c>
      <c r="E46" s="219"/>
      <c r="F46" s="219"/>
      <c r="G46" s="219"/>
      <c r="H46" s="218" t="s">
        <v>249</v>
      </c>
      <c r="I46" s="30">
        <f>SUM(I47:I49)</f>
        <v>357.14285714285711</v>
      </c>
      <c r="J46" s="30">
        <f t="shared" ref="J46:AR46" si="60">SUM(J47:J49)</f>
        <v>357.14285714285711</v>
      </c>
      <c r="K46" s="30">
        <f t="shared" si="60"/>
        <v>357.14285714285711</v>
      </c>
      <c r="L46" s="30">
        <f t="shared" si="60"/>
        <v>357.14285714285711</v>
      </c>
      <c r="M46" s="30">
        <f t="shared" si="60"/>
        <v>357.14285714285711</v>
      </c>
      <c r="N46" s="30">
        <f t="shared" si="60"/>
        <v>357.14285714285711</v>
      </c>
      <c r="O46" s="30">
        <f t="shared" si="60"/>
        <v>357.14285714285711</v>
      </c>
      <c r="P46" s="30">
        <f t="shared" si="60"/>
        <v>357.14285714285711</v>
      </c>
      <c r="Q46" s="30">
        <f t="shared" si="60"/>
        <v>357.14285714285711</v>
      </c>
      <c r="R46" s="30">
        <f t="shared" si="60"/>
        <v>357.14285714285711</v>
      </c>
      <c r="S46" s="30">
        <f t="shared" si="60"/>
        <v>357.14285714285711</v>
      </c>
      <c r="T46" s="30">
        <f t="shared" si="60"/>
        <v>357.14285714285711</v>
      </c>
      <c r="U46" s="30">
        <f t="shared" si="60"/>
        <v>357.14285714285711</v>
      </c>
      <c r="V46" s="30">
        <f t="shared" si="60"/>
        <v>357.14285714285711</v>
      </c>
      <c r="W46" s="30">
        <f t="shared" si="60"/>
        <v>357.14285714285711</v>
      </c>
      <c r="X46" s="30">
        <f t="shared" si="60"/>
        <v>357.14285714285711</v>
      </c>
      <c r="Y46" s="30">
        <f t="shared" si="60"/>
        <v>357.14285714285711</v>
      </c>
      <c r="Z46" s="30">
        <f t="shared" si="60"/>
        <v>357.14285714285711</v>
      </c>
      <c r="AA46" s="30">
        <f t="shared" si="60"/>
        <v>357.14285714285711</v>
      </c>
      <c r="AB46" s="30">
        <f t="shared" si="60"/>
        <v>357.14285714285711</v>
      </c>
      <c r="AC46" s="30">
        <f t="shared" si="60"/>
        <v>357.14285714285711</v>
      </c>
      <c r="AD46" s="30">
        <f t="shared" si="60"/>
        <v>357.14285714285711</v>
      </c>
      <c r="AE46" s="30">
        <f t="shared" si="60"/>
        <v>357.14285714285711</v>
      </c>
      <c r="AF46" s="30">
        <f t="shared" si="60"/>
        <v>357.14285714285711</v>
      </c>
      <c r="AG46" s="30">
        <f t="shared" si="60"/>
        <v>357.14285714285711</v>
      </c>
      <c r="AH46" s="30">
        <f t="shared" si="60"/>
        <v>357.14285714285711</v>
      </c>
      <c r="AI46" s="30">
        <f t="shared" si="60"/>
        <v>357.14285714285711</v>
      </c>
      <c r="AJ46" s="30">
        <f t="shared" si="60"/>
        <v>357.14285714285711</v>
      </c>
      <c r="AK46" s="30">
        <f t="shared" si="60"/>
        <v>357.14285714285711</v>
      </c>
      <c r="AL46" s="30">
        <f t="shared" si="60"/>
        <v>357.14285714285711</v>
      </c>
      <c r="AM46" s="30">
        <f t="shared" si="60"/>
        <v>357.14285714285711</v>
      </c>
      <c r="AN46" s="30">
        <f t="shared" si="60"/>
        <v>357.14285714285711</v>
      </c>
      <c r="AO46" s="30">
        <f t="shared" si="60"/>
        <v>357.14285714285711</v>
      </c>
      <c r="AP46" s="30">
        <f t="shared" si="60"/>
        <v>357.14285714285711</v>
      </c>
      <c r="AQ46" s="30">
        <f t="shared" si="60"/>
        <v>357.14285714285711</v>
      </c>
      <c r="AR46" s="30">
        <f t="shared" si="60"/>
        <v>357.14285714285711</v>
      </c>
      <c r="AT46" s="30"/>
      <c r="AU46" s="30"/>
      <c r="AV46" s="30"/>
    </row>
    <row r="47" spans="1:48">
      <c r="A47" s="276" t="s">
        <v>189</v>
      </c>
      <c r="B47" s="215" t="s">
        <v>402</v>
      </c>
      <c r="C47" s="268" t="s">
        <v>390</v>
      </c>
      <c r="D47" s="221" t="s">
        <v>562</v>
      </c>
      <c r="E47" s="221" t="str">
        <f>_xlfn.XLOOKUP(D47,'0'!A:A,'0'!B:B)</f>
        <v>Фил</v>
      </c>
      <c r="F47" s="222">
        <f>G47/(8*21*60)</f>
        <v>5.9523809523809521E-3</v>
      </c>
      <c r="G47" s="223">
        <v>60</v>
      </c>
      <c r="H47" s="218" t="s">
        <v>249</v>
      </c>
      <c r="I47" s="30">
        <f>'0'!D$26*$F47</f>
        <v>267.85714285714283</v>
      </c>
      <c r="J47" s="30">
        <f>'0'!E$26*$F47</f>
        <v>267.85714285714283</v>
      </c>
      <c r="K47" s="30">
        <f>'0'!F$26*$F47</f>
        <v>267.85714285714283</v>
      </c>
      <c r="L47" s="30">
        <f>'0'!G$26*$F47</f>
        <v>267.85714285714283</v>
      </c>
      <c r="M47" s="30">
        <f>'0'!H$26*$F47</f>
        <v>267.85714285714283</v>
      </c>
      <c r="N47" s="30">
        <f>'0'!I$26*$F47</f>
        <v>267.85714285714283</v>
      </c>
      <c r="O47" s="30">
        <f>'0'!J$26*$F47</f>
        <v>267.85714285714283</v>
      </c>
      <c r="P47" s="30">
        <f>'0'!K$26*$F47</f>
        <v>267.85714285714283</v>
      </c>
      <c r="Q47" s="30">
        <f>'0'!L$26*$F47</f>
        <v>267.85714285714283</v>
      </c>
      <c r="R47" s="30">
        <f>'0'!M$26*$F47</f>
        <v>267.85714285714283</v>
      </c>
      <c r="S47" s="30">
        <f>'0'!N$26*$F47</f>
        <v>267.85714285714283</v>
      </c>
      <c r="T47" s="30">
        <f>'0'!O$26*$F47</f>
        <v>267.85714285714283</v>
      </c>
      <c r="U47" s="30">
        <f>'0'!P$26*$F47</f>
        <v>267.85714285714283</v>
      </c>
      <c r="V47" s="30">
        <f>'0'!Q$26*$F47</f>
        <v>267.85714285714283</v>
      </c>
      <c r="W47" s="30">
        <f>'0'!R$26*$F47</f>
        <v>267.85714285714283</v>
      </c>
      <c r="X47" s="30">
        <f>'0'!S$26*$F47</f>
        <v>267.85714285714283</v>
      </c>
      <c r="Y47" s="30">
        <f>'0'!T$26*$F47</f>
        <v>267.85714285714283</v>
      </c>
      <c r="Z47" s="30">
        <f>'0'!U$26*$F47</f>
        <v>267.85714285714283</v>
      </c>
      <c r="AA47" s="30">
        <f>'0'!V$26*$F47</f>
        <v>267.85714285714283</v>
      </c>
      <c r="AB47" s="30">
        <f>'0'!W$26*$F47</f>
        <v>267.85714285714283</v>
      </c>
      <c r="AC47" s="30">
        <f>'0'!X$26*$F47</f>
        <v>267.85714285714283</v>
      </c>
      <c r="AD47" s="30">
        <f>'0'!Y$26*$F47</f>
        <v>267.85714285714283</v>
      </c>
      <c r="AE47" s="30">
        <f>'0'!Z$26*$F47</f>
        <v>267.85714285714283</v>
      </c>
      <c r="AF47" s="30">
        <f>'0'!AA$26*$F47</f>
        <v>267.85714285714283</v>
      </c>
      <c r="AG47" s="30">
        <f>'0'!AB$26*$F47</f>
        <v>267.85714285714283</v>
      </c>
      <c r="AH47" s="30">
        <f>'0'!AC$26*$F47</f>
        <v>267.85714285714283</v>
      </c>
      <c r="AI47" s="30">
        <f>'0'!AD$26*$F47</f>
        <v>267.85714285714283</v>
      </c>
      <c r="AJ47" s="30">
        <f>'0'!AE$26*$F47</f>
        <v>267.85714285714283</v>
      </c>
      <c r="AK47" s="30">
        <f>'0'!AF$26*$F47</f>
        <v>267.85714285714283</v>
      </c>
      <c r="AL47" s="30">
        <f>'0'!AG$26*$F47</f>
        <v>267.85714285714283</v>
      </c>
      <c r="AM47" s="30">
        <f>'0'!AH$26*$F47</f>
        <v>267.85714285714283</v>
      </c>
      <c r="AN47" s="30">
        <f>'0'!AI$26*$F47</f>
        <v>267.85714285714283</v>
      </c>
      <c r="AO47" s="30">
        <f>'0'!AJ$26*$F47</f>
        <v>267.85714285714283</v>
      </c>
      <c r="AP47" s="30">
        <f>'0'!AK$26*$F47</f>
        <v>267.85714285714283</v>
      </c>
      <c r="AQ47" s="30">
        <f>'0'!AL$26*$F47</f>
        <v>267.85714285714283</v>
      </c>
      <c r="AR47" s="30">
        <f>'0'!AM$26*$F47</f>
        <v>267.85714285714283</v>
      </c>
      <c r="AT47" s="30"/>
      <c r="AU47" s="30"/>
      <c r="AV47" s="30"/>
    </row>
    <row r="48" spans="1:48">
      <c r="A48" s="276" t="s">
        <v>189</v>
      </c>
      <c r="B48" s="215" t="s">
        <v>402</v>
      </c>
      <c r="C48" s="268" t="s">
        <v>390</v>
      </c>
      <c r="D48" s="221" t="s">
        <v>442</v>
      </c>
      <c r="E48" s="221" t="str">
        <f>_xlfn.XLOOKUP(D48,'0'!A:A,'0'!B:B)</f>
        <v>Фил</v>
      </c>
      <c r="F48" s="222">
        <f>G48/(8*21*60)</f>
        <v>9.9206349206349201E-4</v>
      </c>
      <c r="G48" s="223">
        <v>10</v>
      </c>
      <c r="H48" s="218" t="s">
        <v>249</v>
      </c>
      <c r="I48" s="30">
        <f>'0'!D$27*$F48</f>
        <v>44.642857142857139</v>
      </c>
      <c r="J48" s="30">
        <f>'0'!E$27*$F48</f>
        <v>44.642857142857139</v>
      </c>
      <c r="K48" s="30">
        <f>'0'!F$27*$F48</f>
        <v>44.642857142857139</v>
      </c>
      <c r="L48" s="30">
        <f>'0'!G$27*$F48</f>
        <v>44.642857142857139</v>
      </c>
      <c r="M48" s="30">
        <f>'0'!H$27*$F48</f>
        <v>44.642857142857139</v>
      </c>
      <c r="N48" s="30">
        <f>'0'!I$27*$F48</f>
        <v>44.642857142857139</v>
      </c>
      <c r="O48" s="30">
        <f>'0'!J$27*$F48</f>
        <v>44.642857142857139</v>
      </c>
      <c r="P48" s="30">
        <f>'0'!K$27*$F48</f>
        <v>44.642857142857139</v>
      </c>
      <c r="Q48" s="30">
        <f>'0'!L$27*$F48</f>
        <v>44.642857142857139</v>
      </c>
      <c r="R48" s="30">
        <f>'0'!M$27*$F48</f>
        <v>44.642857142857139</v>
      </c>
      <c r="S48" s="30">
        <f>'0'!N$27*$F48</f>
        <v>44.642857142857139</v>
      </c>
      <c r="T48" s="30">
        <f>'0'!O$27*$F48</f>
        <v>44.642857142857139</v>
      </c>
      <c r="U48" s="30">
        <f>'0'!P$27*$F48</f>
        <v>44.642857142857139</v>
      </c>
      <c r="V48" s="30">
        <f>'0'!Q$27*$F48</f>
        <v>44.642857142857139</v>
      </c>
      <c r="W48" s="30">
        <f>'0'!R$27*$F48</f>
        <v>44.642857142857139</v>
      </c>
      <c r="X48" s="30">
        <f>'0'!S$27*$F48</f>
        <v>44.642857142857139</v>
      </c>
      <c r="Y48" s="30">
        <f>'0'!T$27*$F48</f>
        <v>44.642857142857139</v>
      </c>
      <c r="Z48" s="30">
        <f>'0'!U$27*$F48</f>
        <v>44.642857142857139</v>
      </c>
      <c r="AA48" s="30">
        <f>'0'!V$27*$F48</f>
        <v>44.642857142857139</v>
      </c>
      <c r="AB48" s="30">
        <f>'0'!W$27*$F48</f>
        <v>44.642857142857139</v>
      </c>
      <c r="AC48" s="30">
        <f>'0'!X$27*$F48</f>
        <v>44.642857142857139</v>
      </c>
      <c r="AD48" s="30">
        <f>'0'!Y$27*$F48</f>
        <v>44.642857142857139</v>
      </c>
      <c r="AE48" s="30">
        <f>'0'!Z$27*$F48</f>
        <v>44.642857142857139</v>
      </c>
      <c r="AF48" s="30">
        <f>'0'!AA$27*$F48</f>
        <v>44.642857142857139</v>
      </c>
      <c r="AG48" s="30">
        <f>'0'!AB$27*$F48</f>
        <v>44.642857142857139</v>
      </c>
      <c r="AH48" s="30">
        <f>'0'!AC$27*$F48</f>
        <v>44.642857142857139</v>
      </c>
      <c r="AI48" s="30">
        <f>'0'!AD$27*$F48</f>
        <v>44.642857142857139</v>
      </c>
      <c r="AJ48" s="30">
        <f>'0'!AE$27*$F48</f>
        <v>44.642857142857139</v>
      </c>
      <c r="AK48" s="30">
        <f>'0'!AF$27*$F48</f>
        <v>44.642857142857139</v>
      </c>
      <c r="AL48" s="30">
        <f>'0'!AG$27*$F48</f>
        <v>44.642857142857139</v>
      </c>
      <c r="AM48" s="30">
        <f>'0'!AH$27*$F48</f>
        <v>44.642857142857139</v>
      </c>
      <c r="AN48" s="30">
        <f>'0'!AI$27*$F48</f>
        <v>44.642857142857139</v>
      </c>
      <c r="AO48" s="30">
        <f>'0'!AJ$27*$F48</f>
        <v>44.642857142857139</v>
      </c>
      <c r="AP48" s="30">
        <f>'0'!AK$27*$F48</f>
        <v>44.642857142857139</v>
      </c>
      <c r="AQ48" s="30">
        <f>'0'!AL$27*$F48</f>
        <v>44.642857142857139</v>
      </c>
      <c r="AR48" s="30">
        <f>'0'!AM$27*$F48</f>
        <v>44.642857142857139</v>
      </c>
      <c r="AT48" s="30"/>
      <c r="AU48" s="30"/>
      <c r="AV48" s="30"/>
    </row>
    <row r="49" spans="1:48">
      <c r="A49" s="276" t="s">
        <v>189</v>
      </c>
      <c r="B49" s="215" t="s">
        <v>402</v>
      </c>
      <c r="C49" s="268" t="s">
        <v>390</v>
      </c>
      <c r="D49" s="221" t="s">
        <v>413</v>
      </c>
      <c r="E49" s="221" t="str">
        <f>_xlfn.XLOOKUP(D49,'0'!A:A,'0'!B:B)</f>
        <v>Фил</v>
      </c>
      <c r="F49" s="222">
        <f>G49/(8*21*60)</f>
        <v>9.9206349206349201E-4</v>
      </c>
      <c r="G49" s="223">
        <v>10</v>
      </c>
      <c r="H49" s="218" t="s">
        <v>249</v>
      </c>
      <c r="I49" s="30">
        <f>'0'!D$28*$F49</f>
        <v>44.642857142857139</v>
      </c>
      <c r="J49" s="30">
        <f>'0'!E$28*$F49</f>
        <v>44.642857142857139</v>
      </c>
      <c r="K49" s="30">
        <f>'0'!F$28*$F49</f>
        <v>44.642857142857139</v>
      </c>
      <c r="L49" s="30">
        <f>'0'!G$28*$F49</f>
        <v>44.642857142857139</v>
      </c>
      <c r="M49" s="30">
        <f>'0'!H$28*$F49</f>
        <v>44.642857142857139</v>
      </c>
      <c r="N49" s="30">
        <f>'0'!I$28*$F49</f>
        <v>44.642857142857139</v>
      </c>
      <c r="O49" s="30">
        <f>'0'!J$28*$F49</f>
        <v>44.642857142857139</v>
      </c>
      <c r="P49" s="30">
        <f>'0'!K$28*$F49</f>
        <v>44.642857142857139</v>
      </c>
      <c r="Q49" s="30">
        <f>'0'!L$28*$F49</f>
        <v>44.642857142857139</v>
      </c>
      <c r="R49" s="30">
        <f>'0'!M$28*$F49</f>
        <v>44.642857142857139</v>
      </c>
      <c r="S49" s="30">
        <f>'0'!N$28*$F49</f>
        <v>44.642857142857139</v>
      </c>
      <c r="T49" s="30">
        <f>'0'!O$28*$F49</f>
        <v>44.642857142857139</v>
      </c>
      <c r="U49" s="30">
        <f>'0'!P$28*$F49</f>
        <v>44.642857142857139</v>
      </c>
      <c r="V49" s="30">
        <f>'0'!Q$28*$F49</f>
        <v>44.642857142857139</v>
      </c>
      <c r="W49" s="30">
        <f>'0'!R$28*$F49</f>
        <v>44.642857142857139</v>
      </c>
      <c r="X49" s="30">
        <f>'0'!S$28*$F49</f>
        <v>44.642857142857139</v>
      </c>
      <c r="Y49" s="30">
        <f>'0'!T$28*$F49</f>
        <v>44.642857142857139</v>
      </c>
      <c r="Z49" s="30">
        <f>'0'!U$28*$F49</f>
        <v>44.642857142857139</v>
      </c>
      <c r="AA49" s="30">
        <f>'0'!V$28*$F49</f>
        <v>44.642857142857139</v>
      </c>
      <c r="AB49" s="30">
        <f>'0'!W$28*$F49</f>
        <v>44.642857142857139</v>
      </c>
      <c r="AC49" s="30">
        <f>'0'!X$28*$F49</f>
        <v>44.642857142857139</v>
      </c>
      <c r="AD49" s="30">
        <f>'0'!Y$28*$F49</f>
        <v>44.642857142857139</v>
      </c>
      <c r="AE49" s="30">
        <f>'0'!Z$28*$F49</f>
        <v>44.642857142857139</v>
      </c>
      <c r="AF49" s="30">
        <f>'0'!AA$28*$F49</f>
        <v>44.642857142857139</v>
      </c>
      <c r="AG49" s="30">
        <f>'0'!AB$28*$F49</f>
        <v>44.642857142857139</v>
      </c>
      <c r="AH49" s="30">
        <f>'0'!AC$28*$F49</f>
        <v>44.642857142857139</v>
      </c>
      <c r="AI49" s="30">
        <f>'0'!AD$28*$F49</f>
        <v>44.642857142857139</v>
      </c>
      <c r="AJ49" s="30">
        <f>'0'!AE$28*$F49</f>
        <v>44.642857142857139</v>
      </c>
      <c r="AK49" s="30">
        <f>'0'!AF$28*$F49</f>
        <v>44.642857142857139</v>
      </c>
      <c r="AL49" s="30">
        <f>'0'!AG$28*$F49</f>
        <v>44.642857142857139</v>
      </c>
      <c r="AM49" s="30">
        <f>'0'!AH$28*$F49</f>
        <v>44.642857142857139</v>
      </c>
      <c r="AN49" s="30">
        <f>'0'!AI$28*$F49</f>
        <v>44.642857142857139</v>
      </c>
      <c r="AO49" s="30">
        <f>'0'!AJ$28*$F49</f>
        <v>44.642857142857139</v>
      </c>
      <c r="AP49" s="30">
        <f>'0'!AK$28*$F49</f>
        <v>44.642857142857139</v>
      </c>
      <c r="AQ49" s="30">
        <f>'0'!AL$28*$F49</f>
        <v>44.642857142857139</v>
      </c>
      <c r="AR49" s="30">
        <f>'0'!AM$28*$F49</f>
        <v>44.642857142857139</v>
      </c>
      <c r="AT49" s="30"/>
      <c r="AU49" s="30"/>
      <c r="AV49" s="30"/>
    </row>
    <row r="50" spans="1:48" ht="24">
      <c r="A50" s="276" t="s">
        <v>189</v>
      </c>
      <c r="B50" s="215" t="s">
        <v>402</v>
      </c>
      <c r="C50" s="268" t="s">
        <v>390</v>
      </c>
      <c r="D50" s="229" t="s">
        <v>403</v>
      </c>
      <c r="E50" s="229"/>
      <c r="F50" s="220"/>
      <c r="G50" s="220"/>
      <c r="H50" s="217" t="s">
        <v>158</v>
      </c>
      <c r="I50" s="30">
        <f>РБ.1!D101</f>
        <v>0</v>
      </c>
      <c r="J50" s="30">
        <f>РБ.1!E101</f>
        <v>0</v>
      </c>
      <c r="K50" s="30">
        <f>РБ.1!F101</f>
        <v>0</v>
      </c>
      <c r="L50" s="30">
        <f>РБ.1!G101</f>
        <v>0</v>
      </c>
      <c r="M50" s="30">
        <f>РБ.1!H101</f>
        <v>0</v>
      </c>
      <c r="N50" s="30">
        <f>РБ.1!I101</f>
        <v>0</v>
      </c>
      <c r="O50" s="30">
        <f>РБ.1!J101</f>
        <v>0</v>
      </c>
      <c r="P50" s="30">
        <f>РБ.1!K101</f>
        <v>0</v>
      </c>
      <c r="Q50" s="30">
        <f>РБ.1!L101</f>
        <v>0</v>
      </c>
      <c r="R50" s="30">
        <f>РБ.1!M101</f>
        <v>0</v>
      </c>
      <c r="S50" s="30">
        <f>РБ.1!N101</f>
        <v>0</v>
      </c>
      <c r="T50" s="30">
        <f>РБ.1!O101</f>
        <v>0</v>
      </c>
      <c r="U50" s="30">
        <f>РБ.1!P101</f>
        <v>0</v>
      </c>
      <c r="V50" s="30">
        <f>РБ.1!Q101</f>
        <v>0</v>
      </c>
      <c r="W50" s="30">
        <f>РБ.1!R101</f>
        <v>0</v>
      </c>
      <c r="X50" s="30">
        <f>РБ.1!S101</f>
        <v>0</v>
      </c>
      <c r="Y50" s="30">
        <f>РБ.1!T101</f>
        <v>0</v>
      </c>
      <c r="Z50" s="30">
        <f>РБ.1!U101</f>
        <v>0</v>
      </c>
      <c r="AA50" s="30">
        <f>РБ.1!V101</f>
        <v>0</v>
      </c>
      <c r="AB50" s="30">
        <f>РБ.1!W101</f>
        <v>0</v>
      </c>
      <c r="AC50" s="30">
        <f>РБ.1!X101</f>
        <v>0</v>
      </c>
      <c r="AD50" s="30">
        <f>РБ.1!Y101</f>
        <v>0</v>
      </c>
      <c r="AE50" s="30">
        <f>РБ.1!Z101</f>
        <v>0</v>
      </c>
      <c r="AF50" s="30">
        <f>РБ.1!AA101</f>
        <v>0</v>
      </c>
      <c r="AG50" s="30">
        <f>РБ.1!AB101</f>
        <v>0</v>
      </c>
      <c r="AH50" s="30">
        <f>РБ.1!AC101</f>
        <v>0</v>
      </c>
      <c r="AI50" s="30">
        <f>РБ.1!AD101</f>
        <v>0</v>
      </c>
      <c r="AJ50" s="30">
        <f>РБ.1!AE101</f>
        <v>0</v>
      </c>
      <c r="AK50" s="30">
        <f>РБ.1!AF101</f>
        <v>0</v>
      </c>
      <c r="AL50" s="30">
        <f>РБ.1!AG101</f>
        <v>0</v>
      </c>
      <c r="AM50" s="30">
        <f>РБ.1!AH101</f>
        <v>0</v>
      </c>
      <c r="AN50" s="30">
        <f>РБ.1!AI101</f>
        <v>0</v>
      </c>
      <c r="AO50" s="30">
        <f>РБ.1!AJ101</f>
        <v>0</v>
      </c>
      <c r="AP50" s="30">
        <f>РБ.1!AK101</f>
        <v>0</v>
      </c>
      <c r="AQ50" s="30">
        <f>РБ.1!AL101</f>
        <v>0</v>
      </c>
      <c r="AR50" s="30">
        <f>РБ.1!AM101</f>
        <v>0</v>
      </c>
      <c r="AT50" s="30"/>
      <c r="AU50" s="30"/>
      <c r="AV50" s="30"/>
    </row>
    <row r="51" spans="1:48" ht="22.8">
      <c r="A51" s="276" t="s">
        <v>189</v>
      </c>
      <c r="B51" s="215" t="s">
        <v>402</v>
      </c>
      <c r="C51" s="268" t="s">
        <v>390</v>
      </c>
      <c r="D51" s="219" t="s">
        <v>404</v>
      </c>
      <c r="E51" s="219"/>
      <c r="F51" s="219"/>
      <c r="G51" s="219"/>
      <c r="H51" s="218" t="s">
        <v>249</v>
      </c>
      <c r="I51" s="30">
        <f>SUM(I52:I54)</f>
        <v>31.625</v>
      </c>
      <c r="J51" s="30">
        <f t="shared" ref="J51:AR51" si="61">SUM(J52:J54)</f>
        <v>31.625</v>
      </c>
      <c r="K51" s="30">
        <f t="shared" si="61"/>
        <v>31.625</v>
      </c>
      <c r="L51" s="30">
        <f t="shared" si="61"/>
        <v>31.625</v>
      </c>
      <c r="M51" s="30">
        <f t="shared" si="61"/>
        <v>31.625</v>
      </c>
      <c r="N51" s="30">
        <f t="shared" si="61"/>
        <v>31.625</v>
      </c>
      <c r="O51" s="30">
        <f t="shared" si="61"/>
        <v>31.625</v>
      </c>
      <c r="P51" s="30">
        <f t="shared" si="61"/>
        <v>31.625</v>
      </c>
      <c r="Q51" s="30">
        <f t="shared" si="61"/>
        <v>31.625</v>
      </c>
      <c r="R51" s="30">
        <f t="shared" si="61"/>
        <v>31.625</v>
      </c>
      <c r="S51" s="30">
        <f t="shared" si="61"/>
        <v>31.625</v>
      </c>
      <c r="T51" s="30">
        <f t="shared" si="61"/>
        <v>31.625</v>
      </c>
      <c r="U51" s="30">
        <f t="shared" si="61"/>
        <v>31.625</v>
      </c>
      <c r="V51" s="30">
        <f t="shared" si="61"/>
        <v>31.625</v>
      </c>
      <c r="W51" s="30">
        <f t="shared" si="61"/>
        <v>31.625</v>
      </c>
      <c r="X51" s="30">
        <f t="shared" si="61"/>
        <v>31.625</v>
      </c>
      <c r="Y51" s="30">
        <f t="shared" si="61"/>
        <v>31.625</v>
      </c>
      <c r="Z51" s="30">
        <f t="shared" si="61"/>
        <v>31.625</v>
      </c>
      <c r="AA51" s="30">
        <f t="shared" si="61"/>
        <v>31.625</v>
      </c>
      <c r="AB51" s="30">
        <f t="shared" si="61"/>
        <v>31.625</v>
      </c>
      <c r="AC51" s="30">
        <f t="shared" si="61"/>
        <v>31.625</v>
      </c>
      <c r="AD51" s="30">
        <f t="shared" si="61"/>
        <v>31.625</v>
      </c>
      <c r="AE51" s="30">
        <f t="shared" si="61"/>
        <v>31.625</v>
      </c>
      <c r="AF51" s="30">
        <f t="shared" si="61"/>
        <v>31.625</v>
      </c>
      <c r="AG51" s="30">
        <f t="shared" si="61"/>
        <v>31.625</v>
      </c>
      <c r="AH51" s="30">
        <f t="shared" si="61"/>
        <v>31.625</v>
      </c>
      <c r="AI51" s="30">
        <f t="shared" si="61"/>
        <v>31.625</v>
      </c>
      <c r="AJ51" s="30">
        <f t="shared" si="61"/>
        <v>31.625</v>
      </c>
      <c r="AK51" s="30">
        <f t="shared" si="61"/>
        <v>31.625</v>
      </c>
      <c r="AL51" s="30">
        <f t="shared" si="61"/>
        <v>31.625</v>
      </c>
      <c r="AM51" s="30">
        <f t="shared" si="61"/>
        <v>31.625</v>
      </c>
      <c r="AN51" s="30">
        <f t="shared" si="61"/>
        <v>31.625</v>
      </c>
      <c r="AO51" s="30">
        <f t="shared" si="61"/>
        <v>31.625</v>
      </c>
      <c r="AP51" s="30">
        <f t="shared" si="61"/>
        <v>31.625</v>
      </c>
      <c r="AQ51" s="30">
        <f t="shared" si="61"/>
        <v>31.625</v>
      </c>
      <c r="AR51" s="30">
        <f t="shared" si="61"/>
        <v>31.625</v>
      </c>
      <c r="AT51" s="30"/>
      <c r="AU51" s="30"/>
      <c r="AV51" s="30"/>
    </row>
    <row r="52" spans="1:48">
      <c r="A52" s="276" t="s">
        <v>189</v>
      </c>
      <c r="B52" s="215" t="s">
        <v>402</v>
      </c>
      <c r="C52" s="268" t="s">
        <v>390</v>
      </c>
      <c r="D52" s="221" t="s">
        <v>562</v>
      </c>
      <c r="E52" s="221" t="str">
        <f>_xlfn.XLOOKUP(D52,'0'!A:A,'0'!B:B)</f>
        <v>Фил</v>
      </c>
      <c r="F52" s="221"/>
      <c r="G52" s="221"/>
      <c r="H52" s="218" t="s">
        <v>249</v>
      </c>
      <c r="I52" s="30">
        <f>15*'0'!D$26/40000</f>
        <v>16.875</v>
      </c>
      <c r="J52" s="30">
        <f>15*'0'!E$26/40000</f>
        <v>16.875</v>
      </c>
      <c r="K52" s="30">
        <f>15*'0'!F$26/40000</f>
        <v>16.875</v>
      </c>
      <c r="L52" s="30">
        <f>15*'0'!G$26/40000</f>
        <v>16.875</v>
      </c>
      <c r="M52" s="30">
        <f>15*'0'!H$26/40000</f>
        <v>16.875</v>
      </c>
      <c r="N52" s="30">
        <f>15*'0'!I$26/40000</f>
        <v>16.875</v>
      </c>
      <c r="O52" s="30">
        <f>15*'0'!J$26/40000</f>
        <v>16.875</v>
      </c>
      <c r="P52" s="30">
        <f>15*'0'!K$26/40000</f>
        <v>16.875</v>
      </c>
      <c r="Q52" s="30">
        <f>15*'0'!L$26/40000</f>
        <v>16.875</v>
      </c>
      <c r="R52" s="30">
        <f>15*'0'!M$26/40000</f>
        <v>16.875</v>
      </c>
      <c r="S52" s="30">
        <f>15*'0'!N$26/40000</f>
        <v>16.875</v>
      </c>
      <c r="T52" s="30">
        <f>15*'0'!O$26/40000</f>
        <v>16.875</v>
      </c>
      <c r="U52" s="30">
        <f>15*'0'!P$26/40000</f>
        <v>16.875</v>
      </c>
      <c r="V52" s="30">
        <f>15*'0'!Q$26/40000</f>
        <v>16.875</v>
      </c>
      <c r="W52" s="30">
        <f>15*'0'!R$26/40000</f>
        <v>16.875</v>
      </c>
      <c r="X52" s="30">
        <f>15*'0'!S$26/40000</f>
        <v>16.875</v>
      </c>
      <c r="Y52" s="30">
        <f>15*'0'!T$26/40000</f>
        <v>16.875</v>
      </c>
      <c r="Z52" s="30">
        <f>15*'0'!U$26/40000</f>
        <v>16.875</v>
      </c>
      <c r="AA52" s="30">
        <f>15*'0'!V$26/40000</f>
        <v>16.875</v>
      </c>
      <c r="AB52" s="30">
        <f>15*'0'!W$26/40000</f>
        <v>16.875</v>
      </c>
      <c r="AC52" s="30">
        <f>15*'0'!X$26/40000</f>
        <v>16.875</v>
      </c>
      <c r="AD52" s="30">
        <f>15*'0'!Y$26/40000</f>
        <v>16.875</v>
      </c>
      <c r="AE52" s="30">
        <f>15*'0'!Z$26/40000</f>
        <v>16.875</v>
      </c>
      <c r="AF52" s="30">
        <f>15*'0'!AA$26/40000</f>
        <v>16.875</v>
      </c>
      <c r="AG52" s="30">
        <f>15*'0'!AB$26/40000</f>
        <v>16.875</v>
      </c>
      <c r="AH52" s="30">
        <f>15*'0'!AC$26/40000</f>
        <v>16.875</v>
      </c>
      <c r="AI52" s="30">
        <f>15*'0'!AD$26/40000</f>
        <v>16.875</v>
      </c>
      <c r="AJ52" s="30">
        <f>15*'0'!AE$26/40000</f>
        <v>16.875</v>
      </c>
      <c r="AK52" s="30">
        <f>15*'0'!AF$26/40000</f>
        <v>16.875</v>
      </c>
      <c r="AL52" s="30">
        <f>15*'0'!AG$26/40000</f>
        <v>16.875</v>
      </c>
      <c r="AM52" s="30">
        <f>15*'0'!AH$26/40000</f>
        <v>16.875</v>
      </c>
      <c r="AN52" s="30">
        <f>15*'0'!AI$26/40000</f>
        <v>16.875</v>
      </c>
      <c r="AO52" s="30">
        <f>15*'0'!AJ$26/40000</f>
        <v>16.875</v>
      </c>
      <c r="AP52" s="30">
        <f>15*'0'!AK$26/40000</f>
        <v>16.875</v>
      </c>
      <c r="AQ52" s="30">
        <f>15*'0'!AL$26/40000</f>
        <v>16.875</v>
      </c>
      <c r="AR52" s="30">
        <f>15*'0'!AM$26/40000</f>
        <v>16.875</v>
      </c>
      <c r="AT52" s="30"/>
      <c r="AU52" s="30"/>
      <c r="AV52" s="30"/>
    </row>
    <row r="53" spans="1:48">
      <c r="A53" s="276" t="s">
        <v>189</v>
      </c>
      <c r="B53" s="215" t="s">
        <v>402</v>
      </c>
      <c r="C53" s="268" t="s">
        <v>390</v>
      </c>
      <c r="D53" s="221" t="s">
        <v>442</v>
      </c>
      <c r="E53" s="221" t="str">
        <f>_xlfn.XLOOKUP(D53,'0'!A:A,'0'!B:B)</f>
        <v>Фил</v>
      </c>
      <c r="F53" s="221"/>
      <c r="G53" s="221"/>
      <c r="H53" s="218" t="s">
        <v>249</v>
      </c>
      <c r="I53" s="30">
        <f>10*'0'!D$27/40000</f>
        <v>11.25</v>
      </c>
      <c r="J53" s="30">
        <f>10*'0'!E$27/40000</f>
        <v>11.25</v>
      </c>
      <c r="K53" s="30">
        <f>10*'0'!F$27/40000</f>
        <v>11.25</v>
      </c>
      <c r="L53" s="30">
        <f>10*'0'!G$27/40000</f>
        <v>11.25</v>
      </c>
      <c r="M53" s="30">
        <f>10*'0'!H$27/40000</f>
        <v>11.25</v>
      </c>
      <c r="N53" s="30">
        <f>10*'0'!I$27/40000</f>
        <v>11.25</v>
      </c>
      <c r="O53" s="30">
        <f>10*'0'!J$27/40000</f>
        <v>11.25</v>
      </c>
      <c r="P53" s="30">
        <f>10*'0'!K$27/40000</f>
        <v>11.25</v>
      </c>
      <c r="Q53" s="30">
        <f>10*'0'!L$27/40000</f>
        <v>11.25</v>
      </c>
      <c r="R53" s="30">
        <f>10*'0'!M$27/40000</f>
        <v>11.25</v>
      </c>
      <c r="S53" s="30">
        <f>10*'0'!N$27/40000</f>
        <v>11.25</v>
      </c>
      <c r="T53" s="30">
        <f>10*'0'!O$27/40000</f>
        <v>11.25</v>
      </c>
      <c r="U53" s="30">
        <f>10*'0'!P$27/40000</f>
        <v>11.25</v>
      </c>
      <c r="V53" s="30">
        <f>10*'0'!Q$27/40000</f>
        <v>11.25</v>
      </c>
      <c r="W53" s="30">
        <f>10*'0'!R$27/40000</f>
        <v>11.25</v>
      </c>
      <c r="X53" s="30">
        <f>10*'0'!S$27/40000</f>
        <v>11.25</v>
      </c>
      <c r="Y53" s="30">
        <f>10*'0'!T$27/40000</f>
        <v>11.25</v>
      </c>
      <c r="Z53" s="30">
        <f>10*'0'!U$27/40000</f>
        <v>11.25</v>
      </c>
      <c r="AA53" s="30">
        <f>10*'0'!V$27/40000</f>
        <v>11.25</v>
      </c>
      <c r="AB53" s="30">
        <f>10*'0'!W$27/40000</f>
        <v>11.25</v>
      </c>
      <c r="AC53" s="30">
        <f>10*'0'!X$27/40000</f>
        <v>11.25</v>
      </c>
      <c r="AD53" s="30">
        <f>10*'0'!Y$27/40000</f>
        <v>11.25</v>
      </c>
      <c r="AE53" s="30">
        <f>10*'0'!Z$27/40000</f>
        <v>11.25</v>
      </c>
      <c r="AF53" s="30">
        <f>10*'0'!AA$27/40000</f>
        <v>11.25</v>
      </c>
      <c r="AG53" s="30">
        <f>10*'0'!AB$27/40000</f>
        <v>11.25</v>
      </c>
      <c r="AH53" s="30">
        <f>10*'0'!AC$27/40000</f>
        <v>11.25</v>
      </c>
      <c r="AI53" s="30">
        <f>10*'0'!AD$27/40000</f>
        <v>11.25</v>
      </c>
      <c r="AJ53" s="30">
        <f>10*'0'!AE$27/40000</f>
        <v>11.25</v>
      </c>
      <c r="AK53" s="30">
        <f>10*'0'!AF$27/40000</f>
        <v>11.25</v>
      </c>
      <c r="AL53" s="30">
        <f>10*'0'!AG$27/40000</f>
        <v>11.25</v>
      </c>
      <c r="AM53" s="30">
        <f>10*'0'!AH$27/40000</f>
        <v>11.25</v>
      </c>
      <c r="AN53" s="30">
        <f>10*'0'!AI$27/40000</f>
        <v>11.25</v>
      </c>
      <c r="AO53" s="30">
        <f>10*'0'!AJ$27/40000</f>
        <v>11.25</v>
      </c>
      <c r="AP53" s="30">
        <f>10*'0'!AK$27/40000</f>
        <v>11.25</v>
      </c>
      <c r="AQ53" s="30">
        <f>10*'0'!AL$27/40000</f>
        <v>11.25</v>
      </c>
      <c r="AR53" s="30">
        <f>10*'0'!AM$27/40000</f>
        <v>11.25</v>
      </c>
      <c r="AT53" s="30"/>
      <c r="AU53" s="30"/>
      <c r="AV53" s="30"/>
    </row>
    <row r="54" spans="1:48">
      <c r="A54" s="276" t="s">
        <v>189</v>
      </c>
      <c r="B54" s="215" t="s">
        <v>402</v>
      </c>
      <c r="C54" s="268" t="s">
        <v>390</v>
      </c>
      <c r="D54" s="221" t="s">
        <v>571</v>
      </c>
      <c r="E54" s="221" t="str">
        <f>_xlfn.XLOOKUP(D54,'0'!A:A,'0'!B:B)</f>
        <v>ГО</v>
      </c>
      <c r="F54" s="221"/>
      <c r="G54" s="221"/>
      <c r="H54" s="218" t="s">
        <v>249</v>
      </c>
      <c r="I54" s="30">
        <f>4*'0'!D$29/40000</f>
        <v>3.5</v>
      </c>
      <c r="J54" s="30">
        <f>4*'0'!E$29/40000</f>
        <v>3.5</v>
      </c>
      <c r="K54" s="30">
        <f>4*'0'!F$29/40000</f>
        <v>3.5</v>
      </c>
      <c r="L54" s="30">
        <f>4*'0'!G$29/40000</f>
        <v>3.5</v>
      </c>
      <c r="M54" s="30">
        <f>4*'0'!H$29/40000</f>
        <v>3.5</v>
      </c>
      <c r="N54" s="30">
        <f>4*'0'!I$29/40000</f>
        <v>3.5</v>
      </c>
      <c r="O54" s="30">
        <f>4*'0'!J$29/40000</f>
        <v>3.5</v>
      </c>
      <c r="P54" s="30">
        <f>4*'0'!K$29/40000</f>
        <v>3.5</v>
      </c>
      <c r="Q54" s="30">
        <f>4*'0'!L$29/40000</f>
        <v>3.5</v>
      </c>
      <c r="R54" s="30">
        <f>4*'0'!M$29/40000</f>
        <v>3.5</v>
      </c>
      <c r="S54" s="30">
        <f>4*'0'!N$29/40000</f>
        <v>3.5</v>
      </c>
      <c r="T54" s="30">
        <f>4*'0'!O$29/40000</f>
        <v>3.5</v>
      </c>
      <c r="U54" s="30">
        <f>4*'0'!P$29/40000</f>
        <v>3.5</v>
      </c>
      <c r="V54" s="30">
        <f>4*'0'!Q$29/40000</f>
        <v>3.5</v>
      </c>
      <c r="W54" s="30">
        <f>4*'0'!R$29/40000</f>
        <v>3.5</v>
      </c>
      <c r="X54" s="30">
        <f>4*'0'!S$29/40000</f>
        <v>3.5</v>
      </c>
      <c r="Y54" s="30">
        <f>4*'0'!T$29/40000</f>
        <v>3.5</v>
      </c>
      <c r="Z54" s="30">
        <f>4*'0'!U$29/40000</f>
        <v>3.5</v>
      </c>
      <c r="AA54" s="30">
        <f>4*'0'!V$29/40000</f>
        <v>3.5</v>
      </c>
      <c r="AB54" s="30">
        <f>4*'0'!W$29/40000</f>
        <v>3.5</v>
      </c>
      <c r="AC54" s="30">
        <f>4*'0'!X$29/40000</f>
        <v>3.5</v>
      </c>
      <c r="AD54" s="30">
        <f>4*'0'!Y$29/40000</f>
        <v>3.5</v>
      </c>
      <c r="AE54" s="30">
        <f>4*'0'!Z$29/40000</f>
        <v>3.5</v>
      </c>
      <c r="AF54" s="30">
        <f>4*'0'!AA$29/40000</f>
        <v>3.5</v>
      </c>
      <c r="AG54" s="30">
        <f>4*'0'!AB$29/40000</f>
        <v>3.5</v>
      </c>
      <c r="AH54" s="30">
        <f>4*'0'!AC$29/40000</f>
        <v>3.5</v>
      </c>
      <c r="AI54" s="30">
        <f>4*'0'!AD$29/40000</f>
        <v>3.5</v>
      </c>
      <c r="AJ54" s="30">
        <f>4*'0'!AE$29/40000</f>
        <v>3.5</v>
      </c>
      <c r="AK54" s="30">
        <f>4*'0'!AF$29/40000</f>
        <v>3.5</v>
      </c>
      <c r="AL54" s="30">
        <f>4*'0'!AG$29/40000</f>
        <v>3.5</v>
      </c>
      <c r="AM54" s="30">
        <f>4*'0'!AH$29/40000</f>
        <v>3.5</v>
      </c>
      <c r="AN54" s="30">
        <f>4*'0'!AI$29/40000</f>
        <v>3.5</v>
      </c>
      <c r="AO54" s="30">
        <f>4*'0'!AJ$29/40000</f>
        <v>3.5</v>
      </c>
      <c r="AP54" s="30">
        <f>4*'0'!AK$29/40000</f>
        <v>3.5</v>
      </c>
      <c r="AQ54" s="30">
        <f>4*'0'!AL$29/40000</f>
        <v>3.5</v>
      </c>
      <c r="AR54" s="30">
        <f>4*'0'!AM$29/40000</f>
        <v>3.5</v>
      </c>
      <c r="AT54" s="30"/>
      <c r="AU54" s="30"/>
      <c r="AV54" s="30"/>
    </row>
    <row r="55" spans="1:48">
      <c r="A55" s="276" t="s">
        <v>90</v>
      </c>
      <c r="B55" s="215" t="s">
        <v>392</v>
      </c>
      <c r="C55" s="268" t="s">
        <v>390</v>
      </c>
      <c r="D55" s="215" t="s">
        <v>42</v>
      </c>
      <c r="E55" s="215"/>
      <c r="F55" s="215"/>
      <c r="G55" s="215"/>
      <c r="H55" s="215" t="s">
        <v>254</v>
      </c>
      <c r="I55" s="216">
        <f>(I56*I57+I60*I61+I65*I66)/1000</f>
        <v>388.08001190476182</v>
      </c>
      <c r="J55" s="216">
        <f t="shared" ref="J55" si="62">(J56*J57+J60*J61+J65*J66)/1000</f>
        <v>639.75812499999995</v>
      </c>
      <c r="K55" s="216">
        <f t="shared" ref="K55" si="63">(K56*K57+K60*K61+K65*K66)/1000</f>
        <v>744.14645312499988</v>
      </c>
      <c r="L55" s="216">
        <f t="shared" ref="L55" si="64">(L56*L57+L60*L61+L65*L66)/1000</f>
        <v>719.8400238281248</v>
      </c>
      <c r="M55" s="216">
        <f t="shared" ref="M55" si="65">(M56*M57+M60*M61+M65*M66)/1000</f>
        <v>359.70893825703121</v>
      </c>
      <c r="N55" s="216">
        <f t="shared" ref="N55" si="66">(N56*N57+N60*N61+N65*N66)/1000</f>
        <v>663.53558225723611</v>
      </c>
      <c r="O55" s="216">
        <f t="shared" ref="O55" si="67">(O56*O57+O60*O61+O65*O66)/1000</f>
        <v>641.04910273308803</v>
      </c>
      <c r="P55" s="216">
        <f t="shared" ref="P55" si="68">(P56*P57+P60*P61+P65*P66)/1000</f>
        <v>477.15052220793768</v>
      </c>
      <c r="Q55" s="216">
        <f t="shared" ref="Q55" si="69">(Q56*Q57+Q60*Q61+Q65*Q66)/1000</f>
        <v>593.70342373071583</v>
      </c>
      <c r="R55" s="216">
        <f t="shared" ref="R55" si="70">(R56*R57+R60*R61+R65*R66)/1000</f>
        <v>582.94872023809512</v>
      </c>
      <c r="S55" s="216">
        <f t="shared" ref="S55" si="71">(S56*S57+S60*S61+S65*S66)/1000</f>
        <v>542.85403571428571</v>
      </c>
      <c r="T55" s="216">
        <f t="shared" ref="T55" si="72">(T56*T57+T60*T61+T65*T66)/1000</f>
        <v>501.39947619047615</v>
      </c>
      <c r="U55" s="216">
        <f t="shared" ref="U55" si="73">(U56*U57+U60*U61+U65*U66)/1000</f>
        <v>329.00323809523809</v>
      </c>
      <c r="V55" s="216">
        <f t="shared" ref="V55" si="74">(V56*V57+V60*V61+V65*V66)/1000</f>
        <v>497.88910119047614</v>
      </c>
      <c r="W55" s="216">
        <f t="shared" ref="W55" si="75">(W56*W57+W60*W61+W65*W66)/1000</f>
        <v>585.13084523809516</v>
      </c>
      <c r="X55" s="216">
        <f t="shared" ref="X55" si="76">(X56*X57+X60*X61+X65*X66)/1000</f>
        <v>588.16684523809511</v>
      </c>
      <c r="Y55" s="216">
        <f t="shared" ref="Y55" si="77">(Y56*Y57+Y60*Y61+Y65*Y66)/1000</f>
        <v>331.56486309523808</v>
      </c>
      <c r="Z55" s="216">
        <f t="shared" ref="Z55" si="78">(Z56*Z57+Z60*Z61+Z65*Z66)/1000</f>
        <v>586.77534523809516</v>
      </c>
      <c r="AA55" s="216">
        <f t="shared" ref="AA55" si="79">(AA56*AA57+AA60*AA61+AA65*AA66)/1000</f>
        <v>589.7164702380951</v>
      </c>
      <c r="AB55" s="216">
        <f t="shared" ref="AB55" si="80">(AB56*AB57+AB60*AB61+AB65*AB66)/1000</f>
        <v>462.75954166666662</v>
      </c>
      <c r="AC55" s="216">
        <f t="shared" ref="AC55" si="81">(AC56*AC57+AC60*AC61+AC65*AC66)/1000</f>
        <v>591.61397023809513</v>
      </c>
      <c r="AD55" s="216">
        <f t="shared" ref="AD55" si="82">(AD56*AD57+AD60*AD61+AD65*AD66)/1000</f>
        <v>594.27047023809519</v>
      </c>
      <c r="AE55" s="216">
        <f t="shared" ref="AE55" si="83">(AE56*AE57+AE60*AE61+AE65*AE66)/1000</f>
        <v>553.54328571428573</v>
      </c>
      <c r="AF55" s="216">
        <f t="shared" ref="AF55" si="84">(AF56*AF57+AF60*AF61+AF65*AF66)/1000</f>
        <v>511.51947619047615</v>
      </c>
      <c r="AG55" s="216">
        <f t="shared" ref="AG55" si="85">(AG56*AG57+AG60*AG61+AG65*AG66)/1000</f>
        <v>338.55398809523808</v>
      </c>
      <c r="AH55" s="216">
        <f t="shared" ref="AH55" si="86">(AH56*AH57+AH60*AH61+AH65*AH66)/1000</f>
        <v>506.93385119047616</v>
      </c>
      <c r="AI55" s="216">
        <f t="shared" ref="AI55" si="87">(AI56*AI57+AI60*AI61+AI65*AI66)/1000</f>
        <v>593.6695952380951</v>
      </c>
      <c r="AJ55" s="216">
        <f t="shared" ref="AJ55" si="88">(AJ56*AJ57+AJ60*AJ61+AJ65*AJ66)/1000</f>
        <v>596.19959523809518</v>
      </c>
      <c r="AK55" s="216">
        <f t="shared" ref="AK55" si="89">(AK56*AK57+AK60*AK61+AK65*AK66)/1000</f>
        <v>339.15486309523811</v>
      </c>
      <c r="AL55" s="216">
        <f t="shared" ref="AL55" si="90">(AL56*AL57+AL60*AL61+AL65*AL66)/1000</f>
        <v>593.9542202380951</v>
      </c>
      <c r="AM55" s="216">
        <f t="shared" ref="AM55" si="91">(AM56*AM57+AM60*AM61+AM65*AM66)/1000</f>
        <v>596.48422023809519</v>
      </c>
      <c r="AN55" s="216">
        <f t="shared" ref="AN55" si="92">(AN56*AN57+AN60*AN61+AN65*AN66)/1000</f>
        <v>469.14779166666665</v>
      </c>
      <c r="AO55" s="216">
        <f t="shared" ref="AO55" si="93">(AO56*AO57+AO60*AO61+AO65*AO66)/1000</f>
        <v>597.68597023809514</v>
      </c>
      <c r="AP55" s="216">
        <f t="shared" ref="AP55" si="94">(AP56*AP57+AP60*AP61+AP65*AP66)/1000</f>
        <v>599.99459523809514</v>
      </c>
      <c r="AQ55" s="216">
        <f t="shared" ref="AQ55" si="95">(AQ56*AQ57+AQ60*AQ61+AQ65*AQ66)/1000</f>
        <v>558.91953571428564</v>
      </c>
      <c r="AR55" s="216">
        <f>(AR56*AR57+AR60*AR61+AR65*AR66)/1000</f>
        <v>516.61110119047612</v>
      </c>
      <c r="AT55" s="215"/>
      <c r="AU55" s="215"/>
      <c r="AV55" s="215"/>
    </row>
    <row r="56" spans="1:48" ht="12">
      <c r="A56" s="276" t="s">
        <v>90</v>
      </c>
      <c r="B56" s="215" t="s">
        <v>392</v>
      </c>
      <c r="C56" s="268" t="s">
        <v>390</v>
      </c>
      <c r="D56" s="225" t="s">
        <v>187</v>
      </c>
      <c r="E56" s="225"/>
      <c r="F56" s="221"/>
      <c r="G56" s="221"/>
      <c r="H56" s="218" t="s">
        <v>158</v>
      </c>
      <c r="I56" s="30">
        <f>РБ.1!D165</f>
        <v>325</v>
      </c>
      <c r="J56" s="30">
        <f>РБ.1!E165</f>
        <v>614.25</v>
      </c>
      <c r="K56" s="30">
        <f>РБ.1!F165</f>
        <v>725.58281249999993</v>
      </c>
      <c r="L56" s="30">
        <f>РБ.1!G165</f>
        <v>685.6757578124998</v>
      </c>
      <c r="M56" s="30">
        <f>РБ.1!H165</f>
        <v>259.18543645312496</v>
      </c>
      <c r="N56" s="30">
        <f>РБ.1!I165</f>
        <v>612.32559362050768</v>
      </c>
      <c r="O56" s="30">
        <f>РБ.1!J165</f>
        <v>578.6476859713797</v>
      </c>
      <c r="P56" s="30">
        <f>РБ.1!K165</f>
        <v>382.77544427006757</v>
      </c>
      <c r="Q56" s="30">
        <f>РБ.1!L165</f>
        <v>516.74684976459127</v>
      </c>
      <c r="R56" s="30">
        <f>РБ.1!M165</f>
        <v>500</v>
      </c>
      <c r="S56" s="30">
        <f>РБ.1!N165</f>
        <v>450</v>
      </c>
      <c r="T56" s="30">
        <f>РБ.1!O165</f>
        <v>400</v>
      </c>
      <c r="U56" s="30">
        <f>РБ.1!P165</f>
        <v>200</v>
      </c>
      <c r="V56" s="30">
        <f>РБ.1!Q165</f>
        <v>400</v>
      </c>
      <c r="W56" s="30">
        <f>РБ.1!R165</f>
        <v>500</v>
      </c>
      <c r="X56" s="30">
        <f>РБ.1!S165</f>
        <v>500</v>
      </c>
      <c r="Y56" s="30">
        <f>РБ.1!T165</f>
        <v>200</v>
      </c>
      <c r="Z56" s="30">
        <f>РБ.1!U165</f>
        <v>500</v>
      </c>
      <c r="AA56" s="30">
        <f>РБ.1!V165</f>
        <v>500</v>
      </c>
      <c r="AB56" s="30">
        <f>РБ.1!W165</f>
        <v>350</v>
      </c>
      <c r="AC56" s="30">
        <f>РБ.1!X165</f>
        <v>500</v>
      </c>
      <c r="AD56" s="30">
        <f>РБ.1!Y165</f>
        <v>500</v>
      </c>
      <c r="AE56" s="30">
        <f>РБ.1!Z165</f>
        <v>450</v>
      </c>
      <c r="AF56" s="30">
        <f>РБ.1!AA165</f>
        <v>400</v>
      </c>
      <c r="AG56" s="30">
        <f>РБ.1!AB165</f>
        <v>200</v>
      </c>
      <c r="AH56" s="30">
        <f>РБ.1!AC165</f>
        <v>400</v>
      </c>
      <c r="AI56" s="30">
        <f>РБ.1!AD165</f>
        <v>500</v>
      </c>
      <c r="AJ56" s="30">
        <f>РБ.1!AE165</f>
        <v>500</v>
      </c>
      <c r="AK56" s="30">
        <f>РБ.1!AF165</f>
        <v>200</v>
      </c>
      <c r="AL56" s="30">
        <f>РБ.1!AG165</f>
        <v>500</v>
      </c>
      <c r="AM56" s="30">
        <f>РБ.1!AH165</f>
        <v>500</v>
      </c>
      <c r="AN56" s="30">
        <f>РБ.1!AI165</f>
        <v>350</v>
      </c>
      <c r="AO56" s="30">
        <f>РБ.1!AJ165</f>
        <v>500</v>
      </c>
      <c r="AP56" s="30">
        <f>РБ.1!AK165</f>
        <v>500</v>
      </c>
      <c r="AQ56" s="30">
        <f>РБ.1!AL165</f>
        <v>450</v>
      </c>
      <c r="AR56" s="30">
        <f>РБ.1!AM165</f>
        <v>400</v>
      </c>
      <c r="AT56" s="30"/>
      <c r="AU56" s="30"/>
      <c r="AV56" s="30"/>
    </row>
    <row r="57" spans="1:48" ht="22.8">
      <c r="A57" s="276" t="s">
        <v>90</v>
      </c>
      <c r="B57" s="215" t="s">
        <v>392</v>
      </c>
      <c r="C57" s="268" t="s">
        <v>390</v>
      </c>
      <c r="D57" s="219" t="s">
        <v>416</v>
      </c>
      <c r="E57" s="219"/>
      <c r="F57" s="219"/>
      <c r="G57" s="219"/>
      <c r="H57" s="218" t="s">
        <v>249</v>
      </c>
      <c r="I57" s="30">
        <f>SUM(I58:I59)</f>
        <v>565.47619047619037</v>
      </c>
      <c r="J57" s="30">
        <f t="shared" ref="J57:AR57" si="96">SUM(J58:J59)</f>
        <v>565.47619047619037</v>
      </c>
      <c r="K57" s="30">
        <f t="shared" si="96"/>
        <v>565.47619047619037</v>
      </c>
      <c r="L57" s="30">
        <f t="shared" si="96"/>
        <v>565.47619047619037</v>
      </c>
      <c r="M57" s="30">
        <f t="shared" si="96"/>
        <v>565.47619047619037</v>
      </c>
      <c r="N57" s="30">
        <f t="shared" si="96"/>
        <v>565.47619047619037</v>
      </c>
      <c r="O57" s="30">
        <f t="shared" si="96"/>
        <v>565.47619047619037</v>
      </c>
      <c r="P57" s="30">
        <f t="shared" si="96"/>
        <v>565.47619047619037</v>
      </c>
      <c r="Q57" s="30">
        <f t="shared" si="96"/>
        <v>565.47619047619037</v>
      </c>
      <c r="R57" s="30">
        <f t="shared" si="96"/>
        <v>565.47619047619037</v>
      </c>
      <c r="S57" s="30">
        <f t="shared" si="96"/>
        <v>565.47619047619037</v>
      </c>
      <c r="T57" s="30">
        <f t="shared" si="96"/>
        <v>565.47619047619037</v>
      </c>
      <c r="U57" s="30">
        <f t="shared" si="96"/>
        <v>565.47619047619037</v>
      </c>
      <c r="V57" s="30">
        <f t="shared" si="96"/>
        <v>565.47619047619037</v>
      </c>
      <c r="W57" s="30">
        <f t="shared" si="96"/>
        <v>565.47619047619037</v>
      </c>
      <c r="X57" s="30">
        <f t="shared" si="96"/>
        <v>565.47619047619037</v>
      </c>
      <c r="Y57" s="30">
        <f t="shared" si="96"/>
        <v>565.47619047619037</v>
      </c>
      <c r="Z57" s="30">
        <f t="shared" si="96"/>
        <v>565.47619047619037</v>
      </c>
      <c r="AA57" s="30">
        <f t="shared" si="96"/>
        <v>565.47619047619037</v>
      </c>
      <c r="AB57" s="30">
        <f t="shared" si="96"/>
        <v>565.47619047619037</v>
      </c>
      <c r="AC57" s="30">
        <f t="shared" si="96"/>
        <v>565.47619047619037</v>
      </c>
      <c r="AD57" s="30">
        <f t="shared" si="96"/>
        <v>565.47619047619037</v>
      </c>
      <c r="AE57" s="30">
        <f t="shared" si="96"/>
        <v>565.47619047619037</v>
      </c>
      <c r="AF57" s="30">
        <f t="shared" si="96"/>
        <v>565.47619047619037</v>
      </c>
      <c r="AG57" s="30">
        <f t="shared" si="96"/>
        <v>565.47619047619037</v>
      </c>
      <c r="AH57" s="30">
        <f t="shared" si="96"/>
        <v>565.47619047619037</v>
      </c>
      <c r="AI57" s="30">
        <f t="shared" si="96"/>
        <v>565.47619047619037</v>
      </c>
      <c r="AJ57" s="30">
        <f t="shared" si="96"/>
        <v>565.47619047619037</v>
      </c>
      <c r="AK57" s="30">
        <f t="shared" si="96"/>
        <v>565.47619047619037</v>
      </c>
      <c r="AL57" s="30">
        <f t="shared" si="96"/>
        <v>565.47619047619037</v>
      </c>
      <c r="AM57" s="30">
        <f t="shared" si="96"/>
        <v>565.47619047619037</v>
      </c>
      <c r="AN57" s="30">
        <f t="shared" si="96"/>
        <v>565.47619047619037</v>
      </c>
      <c r="AO57" s="30">
        <f t="shared" si="96"/>
        <v>565.47619047619037</v>
      </c>
      <c r="AP57" s="30">
        <f t="shared" si="96"/>
        <v>565.47619047619037</v>
      </c>
      <c r="AQ57" s="30">
        <f t="shared" si="96"/>
        <v>565.47619047619037</v>
      </c>
      <c r="AR57" s="30">
        <f t="shared" si="96"/>
        <v>565.47619047619037</v>
      </c>
      <c r="AT57" s="30"/>
      <c r="AU57" s="30"/>
      <c r="AV57" s="30"/>
    </row>
    <row r="58" spans="1:48">
      <c r="A58" s="276" t="s">
        <v>90</v>
      </c>
      <c r="B58" s="215" t="s">
        <v>392</v>
      </c>
      <c r="C58" s="268" t="s">
        <v>390</v>
      </c>
      <c r="D58" s="221" t="s">
        <v>414</v>
      </c>
      <c r="E58" s="221" t="str">
        <f>_xlfn.XLOOKUP(D58,'0'!A:A,'0'!B:B)</f>
        <v>Фил</v>
      </c>
      <c r="F58" s="222">
        <f>G58/(8*21*60)</f>
        <v>1.1904761904761904E-2</v>
      </c>
      <c r="G58" s="223">
        <v>120</v>
      </c>
      <c r="H58" s="218" t="s">
        <v>249</v>
      </c>
      <c r="I58" s="30">
        <f>'0'!D$24*$F58</f>
        <v>476.19047619047615</v>
      </c>
      <c r="J58" s="30">
        <f>'0'!E$24*$F58</f>
        <v>476.19047619047615</v>
      </c>
      <c r="K58" s="30">
        <f>'0'!F$24*$F58</f>
        <v>476.19047619047615</v>
      </c>
      <c r="L58" s="30">
        <f>'0'!G$24*$F58</f>
        <v>476.19047619047615</v>
      </c>
      <c r="M58" s="30">
        <f>'0'!H$24*$F58</f>
        <v>476.19047619047615</v>
      </c>
      <c r="N58" s="30">
        <f>'0'!I$24*$F58</f>
        <v>476.19047619047615</v>
      </c>
      <c r="O58" s="30">
        <f>'0'!J$24*$F58</f>
        <v>476.19047619047615</v>
      </c>
      <c r="P58" s="30">
        <f>'0'!K$24*$F58</f>
        <v>476.19047619047615</v>
      </c>
      <c r="Q58" s="30">
        <f>'0'!L$24*$F58</f>
        <v>476.19047619047615</v>
      </c>
      <c r="R58" s="30">
        <f>'0'!M$24*$F58</f>
        <v>476.19047619047615</v>
      </c>
      <c r="S58" s="30">
        <f>'0'!N$24*$F58</f>
        <v>476.19047619047615</v>
      </c>
      <c r="T58" s="30">
        <f>'0'!O$24*$F58</f>
        <v>476.19047619047615</v>
      </c>
      <c r="U58" s="30">
        <f>'0'!P$24*$F58</f>
        <v>476.19047619047615</v>
      </c>
      <c r="V58" s="30">
        <f>'0'!Q$24*$F58</f>
        <v>476.19047619047615</v>
      </c>
      <c r="W58" s="30">
        <f>'0'!R$24*$F58</f>
        <v>476.19047619047615</v>
      </c>
      <c r="X58" s="30">
        <f>'0'!S$24*$F58</f>
        <v>476.19047619047615</v>
      </c>
      <c r="Y58" s="30">
        <f>'0'!T$24*$F58</f>
        <v>476.19047619047615</v>
      </c>
      <c r="Z58" s="30">
        <f>'0'!U$24*$F58</f>
        <v>476.19047619047615</v>
      </c>
      <c r="AA58" s="30">
        <f>'0'!V$24*$F58</f>
        <v>476.19047619047615</v>
      </c>
      <c r="AB58" s="30">
        <f>'0'!W$24*$F58</f>
        <v>476.19047619047615</v>
      </c>
      <c r="AC58" s="30">
        <f>'0'!X$24*$F58</f>
        <v>476.19047619047615</v>
      </c>
      <c r="AD58" s="30">
        <f>'0'!Y$24*$F58</f>
        <v>476.19047619047615</v>
      </c>
      <c r="AE58" s="30">
        <f>'0'!Z$24*$F58</f>
        <v>476.19047619047615</v>
      </c>
      <c r="AF58" s="30">
        <f>'0'!AA$24*$F58</f>
        <v>476.19047619047615</v>
      </c>
      <c r="AG58" s="30">
        <f>'0'!AB$24*$F58</f>
        <v>476.19047619047615</v>
      </c>
      <c r="AH58" s="30">
        <f>'0'!AC$24*$F58</f>
        <v>476.19047619047615</v>
      </c>
      <c r="AI58" s="30">
        <f>'0'!AD$24*$F58</f>
        <v>476.19047619047615</v>
      </c>
      <c r="AJ58" s="30">
        <f>'0'!AE$24*$F58</f>
        <v>476.19047619047615</v>
      </c>
      <c r="AK58" s="30">
        <f>'0'!AF$24*$F58</f>
        <v>476.19047619047615</v>
      </c>
      <c r="AL58" s="30">
        <f>'0'!AG$24*$F58</f>
        <v>476.19047619047615</v>
      </c>
      <c r="AM58" s="30">
        <f>'0'!AH$24*$F58</f>
        <v>476.19047619047615</v>
      </c>
      <c r="AN58" s="30">
        <f>'0'!AI$24*$F58</f>
        <v>476.19047619047615</v>
      </c>
      <c r="AO58" s="30">
        <f>'0'!AJ$24*$F58</f>
        <v>476.19047619047615</v>
      </c>
      <c r="AP58" s="30">
        <f>'0'!AK$24*$F58</f>
        <v>476.19047619047615</v>
      </c>
      <c r="AQ58" s="30">
        <f>'0'!AL$24*$F58</f>
        <v>476.19047619047615</v>
      </c>
      <c r="AR58" s="30">
        <f>'0'!AM$24*$F58</f>
        <v>476.19047619047615</v>
      </c>
      <c r="AT58" s="30"/>
      <c r="AU58" s="30"/>
      <c r="AV58" s="30"/>
    </row>
    <row r="59" spans="1:48">
      <c r="A59" s="276" t="s">
        <v>90</v>
      </c>
      <c r="B59" s="215" t="s">
        <v>392</v>
      </c>
      <c r="C59" s="268" t="s">
        <v>390</v>
      </c>
      <c r="D59" s="221" t="s">
        <v>415</v>
      </c>
      <c r="E59" s="221" t="str">
        <f>_xlfn.XLOOKUP(D59,'0'!A:A,'0'!B:B)</f>
        <v>Фил</v>
      </c>
      <c r="F59" s="222">
        <f>G59/(8*21*60)</f>
        <v>1.488095238095238E-3</v>
      </c>
      <c r="G59" s="223">
        <v>15</v>
      </c>
      <c r="H59" s="218" t="s">
        <v>249</v>
      </c>
      <c r="I59" s="30">
        <f>'0'!D$25*$F59</f>
        <v>89.285714285714278</v>
      </c>
      <c r="J59" s="30">
        <f>'0'!E$25*$F59</f>
        <v>89.285714285714278</v>
      </c>
      <c r="K59" s="30">
        <f>'0'!F$25*$F59</f>
        <v>89.285714285714278</v>
      </c>
      <c r="L59" s="30">
        <f>'0'!G$25*$F59</f>
        <v>89.285714285714278</v>
      </c>
      <c r="M59" s="30">
        <f>'0'!H$25*$F59</f>
        <v>89.285714285714278</v>
      </c>
      <c r="N59" s="30">
        <f>'0'!I$25*$F59</f>
        <v>89.285714285714278</v>
      </c>
      <c r="O59" s="30">
        <f>'0'!J$25*$F59</f>
        <v>89.285714285714278</v>
      </c>
      <c r="P59" s="30">
        <f>'0'!K$25*$F59</f>
        <v>89.285714285714278</v>
      </c>
      <c r="Q59" s="30">
        <f>'0'!L$25*$F59</f>
        <v>89.285714285714278</v>
      </c>
      <c r="R59" s="30">
        <f>'0'!M$25*$F59</f>
        <v>89.285714285714278</v>
      </c>
      <c r="S59" s="30">
        <f>'0'!N$25*$F59</f>
        <v>89.285714285714278</v>
      </c>
      <c r="T59" s="30">
        <f>'0'!O$25*$F59</f>
        <v>89.285714285714278</v>
      </c>
      <c r="U59" s="30">
        <f>'0'!P$25*$F59</f>
        <v>89.285714285714278</v>
      </c>
      <c r="V59" s="30">
        <f>'0'!Q$25*$F59</f>
        <v>89.285714285714278</v>
      </c>
      <c r="W59" s="30">
        <f>'0'!R$25*$F59</f>
        <v>89.285714285714278</v>
      </c>
      <c r="X59" s="30">
        <f>'0'!S$25*$F59</f>
        <v>89.285714285714278</v>
      </c>
      <c r="Y59" s="30">
        <f>'0'!T$25*$F59</f>
        <v>89.285714285714278</v>
      </c>
      <c r="Z59" s="30">
        <f>'0'!U$25*$F59</f>
        <v>89.285714285714278</v>
      </c>
      <c r="AA59" s="30">
        <f>'0'!V$25*$F59</f>
        <v>89.285714285714278</v>
      </c>
      <c r="AB59" s="30">
        <f>'0'!W$25*$F59</f>
        <v>89.285714285714278</v>
      </c>
      <c r="AC59" s="30">
        <f>'0'!X$25*$F59</f>
        <v>89.285714285714278</v>
      </c>
      <c r="AD59" s="30">
        <f>'0'!Y$25*$F59</f>
        <v>89.285714285714278</v>
      </c>
      <c r="AE59" s="30">
        <f>'0'!Z$25*$F59</f>
        <v>89.285714285714278</v>
      </c>
      <c r="AF59" s="30">
        <f>'0'!AA$25*$F59</f>
        <v>89.285714285714278</v>
      </c>
      <c r="AG59" s="30">
        <f>'0'!AB$25*$F59</f>
        <v>89.285714285714278</v>
      </c>
      <c r="AH59" s="30">
        <f>'0'!AC$25*$F59</f>
        <v>89.285714285714278</v>
      </c>
      <c r="AI59" s="30">
        <f>'0'!AD$25*$F59</f>
        <v>89.285714285714278</v>
      </c>
      <c r="AJ59" s="30">
        <f>'0'!AE$25*$F59</f>
        <v>89.285714285714278</v>
      </c>
      <c r="AK59" s="30">
        <f>'0'!AF$25*$F59</f>
        <v>89.285714285714278</v>
      </c>
      <c r="AL59" s="30">
        <f>'0'!AG$25*$F59</f>
        <v>89.285714285714278</v>
      </c>
      <c r="AM59" s="30">
        <f>'0'!AH$25*$F59</f>
        <v>89.285714285714278</v>
      </c>
      <c r="AN59" s="30">
        <f>'0'!AI$25*$F59</f>
        <v>89.285714285714278</v>
      </c>
      <c r="AO59" s="30">
        <f>'0'!AJ$25*$F59</f>
        <v>89.285714285714278</v>
      </c>
      <c r="AP59" s="30">
        <f>'0'!AK$25*$F59</f>
        <v>89.285714285714278</v>
      </c>
      <c r="AQ59" s="30">
        <f>'0'!AL$25*$F59</f>
        <v>89.285714285714278</v>
      </c>
      <c r="AR59" s="30">
        <f>'0'!AM$25*$F59</f>
        <v>89.285714285714278</v>
      </c>
      <c r="AT59" s="30"/>
      <c r="AU59" s="30"/>
      <c r="AV59" s="30"/>
    </row>
    <row r="60" spans="1:48" ht="12">
      <c r="A60" s="276" t="s">
        <v>90</v>
      </c>
      <c r="B60" s="215" t="s">
        <v>392</v>
      </c>
      <c r="C60" s="268" t="s">
        <v>390</v>
      </c>
      <c r="D60" s="225" t="s">
        <v>159</v>
      </c>
      <c r="E60" s="225"/>
      <c r="F60" s="221"/>
      <c r="G60" s="221"/>
      <c r="H60" s="218" t="s">
        <v>158</v>
      </c>
      <c r="I60" s="30">
        <f>РБ.1!D167</f>
        <v>250.25</v>
      </c>
      <c r="J60" s="30">
        <f>РБ.1!E167</f>
        <v>472.97250000000003</v>
      </c>
      <c r="K60" s="30">
        <f>РБ.1!F167</f>
        <v>558.69876562499996</v>
      </c>
      <c r="L60" s="30">
        <f>РБ.1!G167</f>
        <v>527.97033351562482</v>
      </c>
      <c r="M60" s="30">
        <f>РБ.1!H167</f>
        <v>199.57278606890623</v>
      </c>
      <c r="N60" s="30">
        <f>РБ.1!I167</f>
        <v>471.4907070877909</v>
      </c>
      <c r="O60" s="30">
        <f>РБ.1!J167</f>
        <v>445.55871819796238</v>
      </c>
      <c r="P60" s="30">
        <f>РБ.1!K167</f>
        <v>294.73709208795202</v>
      </c>
      <c r="Q60" s="30">
        <f>РБ.1!L167</f>
        <v>397.89507431873528</v>
      </c>
      <c r="R60" s="30">
        <f>РБ.1!M167</f>
        <v>385</v>
      </c>
      <c r="S60" s="30">
        <f>РБ.1!N167</f>
        <v>346.5</v>
      </c>
      <c r="T60" s="30">
        <f>РБ.1!O167</f>
        <v>308</v>
      </c>
      <c r="U60" s="30">
        <f>РБ.1!P167</f>
        <v>154</v>
      </c>
      <c r="V60" s="30">
        <f>РБ.1!Q167</f>
        <v>308</v>
      </c>
      <c r="W60" s="30">
        <f>РБ.1!R167</f>
        <v>385</v>
      </c>
      <c r="X60" s="30">
        <f>РБ.1!S167</f>
        <v>385</v>
      </c>
      <c r="Y60" s="30">
        <f>РБ.1!T167</f>
        <v>154</v>
      </c>
      <c r="Z60" s="30">
        <f>РБ.1!U167</f>
        <v>385</v>
      </c>
      <c r="AA60" s="30">
        <f>РБ.1!V167</f>
        <v>385</v>
      </c>
      <c r="AB60" s="30">
        <f>РБ.1!W167</f>
        <v>269.5</v>
      </c>
      <c r="AC60" s="30">
        <f>РБ.1!X167</f>
        <v>385</v>
      </c>
      <c r="AD60" s="30">
        <f>РБ.1!Y167</f>
        <v>385</v>
      </c>
      <c r="AE60" s="30">
        <f>РБ.1!Z167</f>
        <v>346.5</v>
      </c>
      <c r="AF60" s="30">
        <f>РБ.1!AA167</f>
        <v>308</v>
      </c>
      <c r="AG60" s="30">
        <f>РБ.1!AB167</f>
        <v>154</v>
      </c>
      <c r="AH60" s="30">
        <f>РБ.1!AC167</f>
        <v>308</v>
      </c>
      <c r="AI60" s="30">
        <f>РБ.1!AD167</f>
        <v>385</v>
      </c>
      <c r="AJ60" s="30">
        <f>РБ.1!AE167</f>
        <v>385</v>
      </c>
      <c r="AK60" s="30">
        <f>РБ.1!AF167</f>
        <v>154</v>
      </c>
      <c r="AL60" s="30">
        <f>РБ.1!AG167</f>
        <v>385</v>
      </c>
      <c r="AM60" s="30">
        <f>РБ.1!AH167</f>
        <v>385</v>
      </c>
      <c r="AN60" s="30">
        <f>РБ.1!AI167</f>
        <v>269.5</v>
      </c>
      <c r="AO60" s="30">
        <f>РБ.1!AJ167</f>
        <v>385</v>
      </c>
      <c r="AP60" s="30">
        <f>РБ.1!AK167</f>
        <v>385</v>
      </c>
      <c r="AQ60" s="30">
        <f>РБ.1!AL167</f>
        <v>346.5</v>
      </c>
      <c r="AR60" s="30">
        <f>РБ.1!AM167</f>
        <v>308</v>
      </c>
      <c r="AT60" s="30"/>
      <c r="AU60" s="30"/>
      <c r="AV60" s="30"/>
    </row>
    <row r="61" spans="1:48" ht="22.8">
      <c r="A61" s="276" t="s">
        <v>90</v>
      </c>
      <c r="B61" s="215" t="s">
        <v>392</v>
      </c>
      <c r="C61" s="268" t="s">
        <v>390</v>
      </c>
      <c r="D61" s="219" t="s">
        <v>405</v>
      </c>
      <c r="E61" s="219"/>
      <c r="F61" s="219"/>
      <c r="G61" s="219"/>
      <c r="H61" s="218" t="s">
        <v>249</v>
      </c>
      <c r="I61" s="30">
        <f>SUM(I62:I64)</f>
        <v>357.14285714285711</v>
      </c>
      <c r="J61" s="30">
        <f t="shared" ref="J61:AR61" si="97">SUM(J62:J64)</f>
        <v>357.14285714285711</v>
      </c>
      <c r="K61" s="30">
        <f t="shared" si="97"/>
        <v>357.14285714285711</v>
      </c>
      <c r="L61" s="30">
        <f t="shared" si="97"/>
        <v>357.14285714285711</v>
      </c>
      <c r="M61" s="30">
        <f t="shared" si="97"/>
        <v>357.14285714285711</v>
      </c>
      <c r="N61" s="30">
        <f t="shared" si="97"/>
        <v>357.14285714285711</v>
      </c>
      <c r="O61" s="30">
        <f t="shared" si="97"/>
        <v>357.14285714285711</v>
      </c>
      <c r="P61" s="30">
        <f t="shared" si="97"/>
        <v>357.14285714285711</v>
      </c>
      <c r="Q61" s="30">
        <f t="shared" si="97"/>
        <v>357.14285714285711</v>
      </c>
      <c r="R61" s="30">
        <f t="shared" si="97"/>
        <v>357.14285714285711</v>
      </c>
      <c r="S61" s="30">
        <f t="shared" si="97"/>
        <v>357.14285714285711</v>
      </c>
      <c r="T61" s="30">
        <f t="shared" si="97"/>
        <v>357.14285714285711</v>
      </c>
      <c r="U61" s="30">
        <f t="shared" si="97"/>
        <v>357.14285714285711</v>
      </c>
      <c r="V61" s="30">
        <f t="shared" si="97"/>
        <v>357.14285714285711</v>
      </c>
      <c r="W61" s="30">
        <f t="shared" si="97"/>
        <v>357.14285714285711</v>
      </c>
      <c r="X61" s="30">
        <f t="shared" si="97"/>
        <v>357.14285714285711</v>
      </c>
      <c r="Y61" s="30">
        <f t="shared" si="97"/>
        <v>357.14285714285711</v>
      </c>
      <c r="Z61" s="30">
        <f t="shared" si="97"/>
        <v>357.14285714285711</v>
      </c>
      <c r="AA61" s="30">
        <f t="shared" si="97"/>
        <v>357.14285714285711</v>
      </c>
      <c r="AB61" s="30">
        <f t="shared" si="97"/>
        <v>357.14285714285711</v>
      </c>
      <c r="AC61" s="30">
        <f t="shared" si="97"/>
        <v>357.14285714285711</v>
      </c>
      <c r="AD61" s="30">
        <f t="shared" si="97"/>
        <v>357.14285714285711</v>
      </c>
      <c r="AE61" s="30">
        <f t="shared" si="97"/>
        <v>357.14285714285711</v>
      </c>
      <c r="AF61" s="30">
        <f t="shared" si="97"/>
        <v>357.14285714285711</v>
      </c>
      <c r="AG61" s="30">
        <f t="shared" si="97"/>
        <v>357.14285714285711</v>
      </c>
      <c r="AH61" s="30">
        <f t="shared" si="97"/>
        <v>357.14285714285711</v>
      </c>
      <c r="AI61" s="30">
        <f t="shared" si="97"/>
        <v>357.14285714285711</v>
      </c>
      <c r="AJ61" s="30">
        <f t="shared" si="97"/>
        <v>357.14285714285711</v>
      </c>
      <c r="AK61" s="30">
        <f t="shared" si="97"/>
        <v>357.14285714285711</v>
      </c>
      <c r="AL61" s="30">
        <f t="shared" si="97"/>
        <v>357.14285714285711</v>
      </c>
      <c r="AM61" s="30">
        <f t="shared" si="97"/>
        <v>357.14285714285711</v>
      </c>
      <c r="AN61" s="30">
        <f t="shared" si="97"/>
        <v>357.14285714285711</v>
      </c>
      <c r="AO61" s="30">
        <f t="shared" si="97"/>
        <v>357.14285714285711</v>
      </c>
      <c r="AP61" s="30">
        <f t="shared" si="97"/>
        <v>357.14285714285711</v>
      </c>
      <c r="AQ61" s="30">
        <f t="shared" si="97"/>
        <v>357.14285714285711</v>
      </c>
      <c r="AR61" s="30">
        <f t="shared" si="97"/>
        <v>357.14285714285711</v>
      </c>
      <c r="AT61" s="30"/>
      <c r="AU61" s="30"/>
      <c r="AV61" s="30"/>
    </row>
    <row r="62" spans="1:48">
      <c r="A62" s="276" t="s">
        <v>90</v>
      </c>
      <c r="B62" s="215" t="s">
        <v>392</v>
      </c>
      <c r="C62" s="268" t="s">
        <v>390</v>
      </c>
      <c r="D62" s="221" t="s">
        <v>562</v>
      </c>
      <c r="E62" s="221" t="str">
        <f>_xlfn.XLOOKUP(D62,'0'!A:A,'0'!B:B)</f>
        <v>Фил</v>
      </c>
      <c r="F62" s="222">
        <f>G62/(8*21*60)</f>
        <v>5.9523809523809521E-3</v>
      </c>
      <c r="G62" s="223">
        <v>60</v>
      </c>
      <c r="H62" s="218" t="s">
        <v>249</v>
      </c>
      <c r="I62" s="30">
        <f>'0'!D$26*$F62</f>
        <v>267.85714285714283</v>
      </c>
      <c r="J62" s="30">
        <f>'0'!E$26*$F62</f>
        <v>267.85714285714283</v>
      </c>
      <c r="K62" s="30">
        <f>'0'!F$26*$F62</f>
        <v>267.85714285714283</v>
      </c>
      <c r="L62" s="30">
        <f>'0'!G$26*$F62</f>
        <v>267.85714285714283</v>
      </c>
      <c r="M62" s="30">
        <f>'0'!H$26*$F62</f>
        <v>267.85714285714283</v>
      </c>
      <c r="N62" s="30">
        <f>'0'!I$26*$F62</f>
        <v>267.85714285714283</v>
      </c>
      <c r="O62" s="30">
        <f>'0'!J$26*$F62</f>
        <v>267.85714285714283</v>
      </c>
      <c r="P62" s="30">
        <f>'0'!K$26*$F62</f>
        <v>267.85714285714283</v>
      </c>
      <c r="Q62" s="30">
        <f>'0'!L$26*$F62</f>
        <v>267.85714285714283</v>
      </c>
      <c r="R62" s="30">
        <f>'0'!M$26*$F62</f>
        <v>267.85714285714283</v>
      </c>
      <c r="S62" s="30">
        <f>'0'!N$26*$F62</f>
        <v>267.85714285714283</v>
      </c>
      <c r="T62" s="30">
        <f>'0'!O$26*$F62</f>
        <v>267.85714285714283</v>
      </c>
      <c r="U62" s="30">
        <f>'0'!P$26*$F62</f>
        <v>267.85714285714283</v>
      </c>
      <c r="V62" s="30">
        <f>'0'!Q$26*$F62</f>
        <v>267.85714285714283</v>
      </c>
      <c r="W62" s="30">
        <f>'0'!R$26*$F62</f>
        <v>267.85714285714283</v>
      </c>
      <c r="X62" s="30">
        <f>'0'!S$26*$F62</f>
        <v>267.85714285714283</v>
      </c>
      <c r="Y62" s="30">
        <f>'0'!T$26*$F62</f>
        <v>267.85714285714283</v>
      </c>
      <c r="Z62" s="30">
        <f>'0'!U$26*$F62</f>
        <v>267.85714285714283</v>
      </c>
      <c r="AA62" s="30">
        <f>'0'!V$26*$F62</f>
        <v>267.85714285714283</v>
      </c>
      <c r="AB62" s="30">
        <f>'0'!W$26*$F62</f>
        <v>267.85714285714283</v>
      </c>
      <c r="AC62" s="30">
        <f>'0'!X$26*$F62</f>
        <v>267.85714285714283</v>
      </c>
      <c r="AD62" s="30">
        <f>'0'!Y$26*$F62</f>
        <v>267.85714285714283</v>
      </c>
      <c r="AE62" s="30">
        <f>'0'!Z$26*$F62</f>
        <v>267.85714285714283</v>
      </c>
      <c r="AF62" s="30">
        <f>'0'!AA$26*$F62</f>
        <v>267.85714285714283</v>
      </c>
      <c r="AG62" s="30">
        <f>'0'!AB$26*$F62</f>
        <v>267.85714285714283</v>
      </c>
      <c r="AH62" s="30">
        <f>'0'!AC$26*$F62</f>
        <v>267.85714285714283</v>
      </c>
      <c r="AI62" s="30">
        <f>'0'!AD$26*$F62</f>
        <v>267.85714285714283</v>
      </c>
      <c r="AJ62" s="30">
        <f>'0'!AE$26*$F62</f>
        <v>267.85714285714283</v>
      </c>
      <c r="AK62" s="30">
        <f>'0'!AF$26*$F62</f>
        <v>267.85714285714283</v>
      </c>
      <c r="AL62" s="30">
        <f>'0'!AG$26*$F62</f>
        <v>267.85714285714283</v>
      </c>
      <c r="AM62" s="30">
        <f>'0'!AH$26*$F62</f>
        <v>267.85714285714283</v>
      </c>
      <c r="AN62" s="30">
        <f>'0'!AI$26*$F62</f>
        <v>267.85714285714283</v>
      </c>
      <c r="AO62" s="30">
        <f>'0'!AJ$26*$F62</f>
        <v>267.85714285714283</v>
      </c>
      <c r="AP62" s="30">
        <f>'0'!AK$26*$F62</f>
        <v>267.85714285714283</v>
      </c>
      <c r="AQ62" s="30">
        <f>'0'!AL$26*$F62</f>
        <v>267.85714285714283</v>
      </c>
      <c r="AR62" s="30">
        <f>'0'!AM$26*$F62</f>
        <v>267.85714285714283</v>
      </c>
      <c r="AT62" s="30"/>
      <c r="AU62" s="30"/>
      <c r="AV62" s="30"/>
    </row>
    <row r="63" spans="1:48">
      <c r="A63" s="276" t="s">
        <v>90</v>
      </c>
      <c r="B63" s="215" t="s">
        <v>392</v>
      </c>
      <c r="C63" s="268" t="s">
        <v>390</v>
      </c>
      <c r="D63" s="221" t="s">
        <v>442</v>
      </c>
      <c r="E63" s="221" t="str">
        <f>_xlfn.XLOOKUP(D63,'0'!A:A,'0'!B:B)</f>
        <v>Фил</v>
      </c>
      <c r="F63" s="222">
        <f>G63/(8*21*60)</f>
        <v>9.9206349206349201E-4</v>
      </c>
      <c r="G63" s="223">
        <v>10</v>
      </c>
      <c r="H63" s="218" t="s">
        <v>249</v>
      </c>
      <c r="I63" s="30">
        <f>'0'!D$27*$F63</f>
        <v>44.642857142857139</v>
      </c>
      <c r="J63" s="30">
        <f>'0'!E$27*$F63</f>
        <v>44.642857142857139</v>
      </c>
      <c r="K63" s="30">
        <f>'0'!F$27*$F63</f>
        <v>44.642857142857139</v>
      </c>
      <c r="L63" s="30">
        <f>'0'!G$27*$F63</f>
        <v>44.642857142857139</v>
      </c>
      <c r="M63" s="30">
        <f>'0'!H$27*$F63</f>
        <v>44.642857142857139</v>
      </c>
      <c r="N63" s="30">
        <f>'0'!I$27*$F63</f>
        <v>44.642857142857139</v>
      </c>
      <c r="O63" s="30">
        <f>'0'!J$27*$F63</f>
        <v>44.642857142857139</v>
      </c>
      <c r="P63" s="30">
        <f>'0'!K$27*$F63</f>
        <v>44.642857142857139</v>
      </c>
      <c r="Q63" s="30">
        <f>'0'!L$27*$F63</f>
        <v>44.642857142857139</v>
      </c>
      <c r="R63" s="30">
        <f>'0'!M$27*$F63</f>
        <v>44.642857142857139</v>
      </c>
      <c r="S63" s="30">
        <f>'0'!N$27*$F63</f>
        <v>44.642857142857139</v>
      </c>
      <c r="T63" s="30">
        <f>'0'!O$27*$F63</f>
        <v>44.642857142857139</v>
      </c>
      <c r="U63" s="30">
        <f>'0'!P$27*$F63</f>
        <v>44.642857142857139</v>
      </c>
      <c r="V63" s="30">
        <f>'0'!Q$27*$F63</f>
        <v>44.642857142857139</v>
      </c>
      <c r="W63" s="30">
        <f>'0'!R$27*$F63</f>
        <v>44.642857142857139</v>
      </c>
      <c r="X63" s="30">
        <f>'0'!S$27*$F63</f>
        <v>44.642857142857139</v>
      </c>
      <c r="Y63" s="30">
        <f>'0'!T$27*$F63</f>
        <v>44.642857142857139</v>
      </c>
      <c r="Z63" s="30">
        <f>'0'!U$27*$F63</f>
        <v>44.642857142857139</v>
      </c>
      <c r="AA63" s="30">
        <f>'0'!V$27*$F63</f>
        <v>44.642857142857139</v>
      </c>
      <c r="AB63" s="30">
        <f>'0'!W$27*$F63</f>
        <v>44.642857142857139</v>
      </c>
      <c r="AC63" s="30">
        <f>'0'!X$27*$F63</f>
        <v>44.642857142857139</v>
      </c>
      <c r="AD63" s="30">
        <f>'0'!Y$27*$F63</f>
        <v>44.642857142857139</v>
      </c>
      <c r="AE63" s="30">
        <f>'0'!Z$27*$F63</f>
        <v>44.642857142857139</v>
      </c>
      <c r="AF63" s="30">
        <f>'0'!AA$27*$F63</f>
        <v>44.642857142857139</v>
      </c>
      <c r="AG63" s="30">
        <f>'0'!AB$27*$F63</f>
        <v>44.642857142857139</v>
      </c>
      <c r="AH63" s="30">
        <f>'0'!AC$27*$F63</f>
        <v>44.642857142857139</v>
      </c>
      <c r="AI63" s="30">
        <f>'0'!AD$27*$F63</f>
        <v>44.642857142857139</v>
      </c>
      <c r="AJ63" s="30">
        <f>'0'!AE$27*$F63</f>
        <v>44.642857142857139</v>
      </c>
      <c r="AK63" s="30">
        <f>'0'!AF$27*$F63</f>
        <v>44.642857142857139</v>
      </c>
      <c r="AL63" s="30">
        <f>'0'!AG$27*$F63</f>
        <v>44.642857142857139</v>
      </c>
      <c r="AM63" s="30">
        <f>'0'!AH$27*$F63</f>
        <v>44.642857142857139</v>
      </c>
      <c r="AN63" s="30">
        <f>'0'!AI$27*$F63</f>
        <v>44.642857142857139</v>
      </c>
      <c r="AO63" s="30">
        <f>'0'!AJ$27*$F63</f>
        <v>44.642857142857139</v>
      </c>
      <c r="AP63" s="30">
        <f>'0'!AK$27*$F63</f>
        <v>44.642857142857139</v>
      </c>
      <c r="AQ63" s="30">
        <f>'0'!AL$27*$F63</f>
        <v>44.642857142857139</v>
      </c>
      <c r="AR63" s="30">
        <f>'0'!AM$27*$F63</f>
        <v>44.642857142857139</v>
      </c>
      <c r="AT63" s="30"/>
      <c r="AU63" s="30"/>
      <c r="AV63" s="30"/>
    </row>
    <row r="64" spans="1:48">
      <c r="A64" s="276" t="s">
        <v>90</v>
      </c>
      <c r="B64" s="215" t="s">
        <v>392</v>
      </c>
      <c r="C64" s="268" t="s">
        <v>390</v>
      </c>
      <c r="D64" s="221" t="s">
        <v>413</v>
      </c>
      <c r="E64" s="221" t="str">
        <f>_xlfn.XLOOKUP(D64,'0'!A:A,'0'!B:B)</f>
        <v>Фил</v>
      </c>
      <c r="F64" s="222">
        <f>G64/(8*21*60)</f>
        <v>9.9206349206349201E-4</v>
      </c>
      <c r="G64" s="223">
        <v>10</v>
      </c>
      <c r="H64" s="218" t="s">
        <v>249</v>
      </c>
      <c r="I64" s="30">
        <f>'0'!D$28*$F64</f>
        <v>44.642857142857139</v>
      </c>
      <c r="J64" s="30">
        <f>'0'!E$28*$F64</f>
        <v>44.642857142857139</v>
      </c>
      <c r="K64" s="30">
        <f>'0'!F$28*$F64</f>
        <v>44.642857142857139</v>
      </c>
      <c r="L64" s="30">
        <f>'0'!G$28*$F64</f>
        <v>44.642857142857139</v>
      </c>
      <c r="M64" s="30">
        <f>'0'!H$28*$F64</f>
        <v>44.642857142857139</v>
      </c>
      <c r="N64" s="30">
        <f>'0'!I$28*$F64</f>
        <v>44.642857142857139</v>
      </c>
      <c r="O64" s="30">
        <f>'0'!J$28*$F64</f>
        <v>44.642857142857139</v>
      </c>
      <c r="P64" s="30">
        <f>'0'!K$28*$F64</f>
        <v>44.642857142857139</v>
      </c>
      <c r="Q64" s="30">
        <f>'0'!L$28*$F64</f>
        <v>44.642857142857139</v>
      </c>
      <c r="R64" s="30">
        <f>'0'!M$28*$F64</f>
        <v>44.642857142857139</v>
      </c>
      <c r="S64" s="30">
        <f>'0'!N$28*$F64</f>
        <v>44.642857142857139</v>
      </c>
      <c r="T64" s="30">
        <f>'0'!O$28*$F64</f>
        <v>44.642857142857139</v>
      </c>
      <c r="U64" s="30">
        <f>'0'!P$28*$F64</f>
        <v>44.642857142857139</v>
      </c>
      <c r="V64" s="30">
        <f>'0'!Q$28*$F64</f>
        <v>44.642857142857139</v>
      </c>
      <c r="W64" s="30">
        <f>'0'!R$28*$F64</f>
        <v>44.642857142857139</v>
      </c>
      <c r="X64" s="30">
        <f>'0'!S$28*$F64</f>
        <v>44.642857142857139</v>
      </c>
      <c r="Y64" s="30">
        <f>'0'!T$28*$F64</f>
        <v>44.642857142857139</v>
      </c>
      <c r="Z64" s="30">
        <f>'0'!U$28*$F64</f>
        <v>44.642857142857139</v>
      </c>
      <c r="AA64" s="30">
        <f>'0'!V$28*$F64</f>
        <v>44.642857142857139</v>
      </c>
      <c r="AB64" s="30">
        <f>'0'!W$28*$F64</f>
        <v>44.642857142857139</v>
      </c>
      <c r="AC64" s="30">
        <f>'0'!X$28*$F64</f>
        <v>44.642857142857139</v>
      </c>
      <c r="AD64" s="30">
        <f>'0'!Y$28*$F64</f>
        <v>44.642857142857139</v>
      </c>
      <c r="AE64" s="30">
        <f>'0'!Z$28*$F64</f>
        <v>44.642857142857139</v>
      </c>
      <c r="AF64" s="30">
        <f>'0'!AA$28*$F64</f>
        <v>44.642857142857139</v>
      </c>
      <c r="AG64" s="30">
        <f>'0'!AB$28*$F64</f>
        <v>44.642857142857139</v>
      </c>
      <c r="AH64" s="30">
        <f>'0'!AC$28*$F64</f>
        <v>44.642857142857139</v>
      </c>
      <c r="AI64" s="30">
        <f>'0'!AD$28*$F64</f>
        <v>44.642857142857139</v>
      </c>
      <c r="AJ64" s="30">
        <f>'0'!AE$28*$F64</f>
        <v>44.642857142857139</v>
      </c>
      <c r="AK64" s="30">
        <f>'0'!AF$28*$F64</f>
        <v>44.642857142857139</v>
      </c>
      <c r="AL64" s="30">
        <f>'0'!AG$28*$F64</f>
        <v>44.642857142857139</v>
      </c>
      <c r="AM64" s="30">
        <f>'0'!AH$28*$F64</f>
        <v>44.642857142857139</v>
      </c>
      <c r="AN64" s="30">
        <f>'0'!AI$28*$F64</f>
        <v>44.642857142857139</v>
      </c>
      <c r="AO64" s="30">
        <f>'0'!AJ$28*$F64</f>
        <v>44.642857142857139</v>
      </c>
      <c r="AP64" s="30">
        <f>'0'!AK$28*$F64</f>
        <v>44.642857142857139</v>
      </c>
      <c r="AQ64" s="30">
        <f>'0'!AL$28*$F64</f>
        <v>44.642857142857139</v>
      </c>
      <c r="AR64" s="30">
        <f>'0'!AM$28*$F64</f>
        <v>44.642857142857139</v>
      </c>
      <c r="AT64" s="30"/>
      <c r="AU64" s="30"/>
      <c r="AV64" s="30"/>
    </row>
    <row r="65" spans="1:48" ht="24">
      <c r="A65" s="276" t="s">
        <v>90</v>
      </c>
      <c r="B65" s="215" t="s">
        <v>392</v>
      </c>
      <c r="C65" s="268" t="s">
        <v>390</v>
      </c>
      <c r="D65" s="229" t="s">
        <v>403</v>
      </c>
      <c r="E65" s="229"/>
      <c r="F65" s="220"/>
      <c r="G65" s="220"/>
      <c r="H65" s="217" t="s">
        <v>158</v>
      </c>
      <c r="I65" s="30">
        <f>РБ.1!D162</f>
        <v>3634</v>
      </c>
      <c r="J65" s="30">
        <f>РБ.1!E162</f>
        <v>3905</v>
      </c>
      <c r="K65" s="30">
        <f>РБ.1!F162</f>
        <v>4247</v>
      </c>
      <c r="L65" s="30">
        <f>РБ.1!G162</f>
        <v>4539</v>
      </c>
      <c r="M65" s="30">
        <f>РБ.1!H162</f>
        <v>4486</v>
      </c>
      <c r="N65" s="30">
        <f>РБ.1!I162</f>
        <v>4708</v>
      </c>
      <c r="O65" s="30">
        <f>РБ.1!J162</f>
        <v>4892</v>
      </c>
      <c r="P65" s="30">
        <f>РБ.1!K162</f>
        <v>4915</v>
      </c>
      <c r="Q65" s="30">
        <f>РБ.1!L162</f>
        <v>5040</v>
      </c>
      <c r="R65" s="30">
        <f>РБ.1!M162</f>
        <v>5145</v>
      </c>
      <c r="S65" s="30">
        <f>РБ.1!N162</f>
        <v>5206</v>
      </c>
      <c r="T65" s="30">
        <f>РБ.1!O162</f>
        <v>5224</v>
      </c>
      <c r="U65" s="30">
        <f>РБ.1!P162</f>
        <v>5088</v>
      </c>
      <c r="V65" s="30">
        <f>РБ.1!Q162</f>
        <v>5113</v>
      </c>
      <c r="W65" s="30">
        <f>РБ.1!R162</f>
        <v>5214</v>
      </c>
      <c r="X65" s="30">
        <f>РБ.1!S162</f>
        <v>5310</v>
      </c>
      <c r="Y65" s="30">
        <f>РБ.1!T162</f>
        <v>5169</v>
      </c>
      <c r="Z65" s="30">
        <f>РБ.1!U162</f>
        <v>5266</v>
      </c>
      <c r="AA65" s="30">
        <f>РБ.1!V162</f>
        <v>5359</v>
      </c>
      <c r="AB65" s="30">
        <f>РБ.1!W162</f>
        <v>5331</v>
      </c>
      <c r="AC65" s="30">
        <f>РБ.1!X162</f>
        <v>5419</v>
      </c>
      <c r="AD65" s="30">
        <f>РБ.1!Y162</f>
        <v>5503</v>
      </c>
      <c r="AE65" s="30">
        <f>РБ.1!Z162</f>
        <v>5544</v>
      </c>
      <c r="AF65" s="30">
        <f>РБ.1!AA162</f>
        <v>5544</v>
      </c>
      <c r="AG65" s="30">
        <f>РБ.1!AB162</f>
        <v>5390</v>
      </c>
      <c r="AH65" s="30">
        <f>РБ.1!AC162</f>
        <v>5399</v>
      </c>
      <c r="AI65" s="30">
        <f>РБ.1!AD162</f>
        <v>5484</v>
      </c>
      <c r="AJ65" s="30">
        <f>РБ.1!AE162</f>
        <v>5564</v>
      </c>
      <c r="AK65" s="30">
        <f>РБ.1!AF162</f>
        <v>5409</v>
      </c>
      <c r="AL65" s="30">
        <f>РБ.1!AG162</f>
        <v>5493</v>
      </c>
      <c r="AM65" s="30">
        <f>РБ.1!AH162</f>
        <v>5573</v>
      </c>
      <c r="AN65" s="30">
        <f>РБ.1!AI162</f>
        <v>5533</v>
      </c>
      <c r="AO65" s="30">
        <f>РБ.1!AJ162</f>
        <v>5611</v>
      </c>
      <c r="AP65" s="30">
        <f>РБ.1!AK162</f>
        <v>5684</v>
      </c>
      <c r="AQ65" s="30">
        <f>РБ.1!AL162</f>
        <v>5714</v>
      </c>
      <c r="AR65" s="30">
        <f>РБ.1!AM162</f>
        <v>5705</v>
      </c>
      <c r="AT65" s="30"/>
      <c r="AU65" s="30"/>
      <c r="AV65" s="30"/>
    </row>
    <row r="66" spans="1:48" ht="22.8">
      <c r="A66" s="276" t="s">
        <v>90</v>
      </c>
      <c r="B66" s="215" t="s">
        <v>392</v>
      </c>
      <c r="C66" s="268" t="s">
        <v>390</v>
      </c>
      <c r="D66" s="219" t="s">
        <v>404</v>
      </c>
      <c r="E66" s="219"/>
      <c r="F66" s="219"/>
      <c r="G66" s="219"/>
      <c r="H66" s="218" t="s">
        <v>249</v>
      </c>
      <c r="I66" s="30">
        <f>SUM(I67:I69)</f>
        <v>31.625</v>
      </c>
      <c r="J66" s="30">
        <f t="shared" ref="J66:AR66" si="98">SUM(J67:J69)</f>
        <v>31.625</v>
      </c>
      <c r="K66" s="30">
        <f t="shared" si="98"/>
        <v>31.625</v>
      </c>
      <c r="L66" s="30">
        <f t="shared" si="98"/>
        <v>31.625</v>
      </c>
      <c r="M66" s="30">
        <f t="shared" si="98"/>
        <v>31.625</v>
      </c>
      <c r="N66" s="30">
        <f t="shared" si="98"/>
        <v>31.625</v>
      </c>
      <c r="O66" s="30">
        <f t="shared" si="98"/>
        <v>31.625</v>
      </c>
      <c r="P66" s="30">
        <f t="shared" si="98"/>
        <v>31.625</v>
      </c>
      <c r="Q66" s="30">
        <f t="shared" si="98"/>
        <v>31.625</v>
      </c>
      <c r="R66" s="30">
        <f t="shared" si="98"/>
        <v>31.625</v>
      </c>
      <c r="S66" s="30">
        <f t="shared" si="98"/>
        <v>31.625</v>
      </c>
      <c r="T66" s="30">
        <f t="shared" si="98"/>
        <v>31.625</v>
      </c>
      <c r="U66" s="30">
        <f t="shared" si="98"/>
        <v>31.625</v>
      </c>
      <c r="V66" s="30">
        <f t="shared" si="98"/>
        <v>31.625</v>
      </c>
      <c r="W66" s="30">
        <f t="shared" si="98"/>
        <v>31.625</v>
      </c>
      <c r="X66" s="30">
        <f t="shared" si="98"/>
        <v>31.625</v>
      </c>
      <c r="Y66" s="30">
        <f t="shared" si="98"/>
        <v>31.625</v>
      </c>
      <c r="Z66" s="30">
        <f t="shared" si="98"/>
        <v>31.625</v>
      </c>
      <c r="AA66" s="30">
        <f t="shared" si="98"/>
        <v>31.625</v>
      </c>
      <c r="AB66" s="30">
        <f t="shared" si="98"/>
        <v>31.625</v>
      </c>
      <c r="AC66" s="30">
        <f t="shared" si="98"/>
        <v>31.625</v>
      </c>
      <c r="AD66" s="30">
        <f t="shared" si="98"/>
        <v>31.625</v>
      </c>
      <c r="AE66" s="30">
        <f t="shared" si="98"/>
        <v>31.625</v>
      </c>
      <c r="AF66" s="30">
        <f t="shared" si="98"/>
        <v>31.625</v>
      </c>
      <c r="AG66" s="30">
        <f t="shared" si="98"/>
        <v>31.625</v>
      </c>
      <c r="AH66" s="30">
        <f t="shared" si="98"/>
        <v>31.625</v>
      </c>
      <c r="AI66" s="30">
        <f t="shared" si="98"/>
        <v>31.625</v>
      </c>
      <c r="AJ66" s="30">
        <f t="shared" si="98"/>
        <v>31.625</v>
      </c>
      <c r="AK66" s="30">
        <f t="shared" si="98"/>
        <v>31.625</v>
      </c>
      <c r="AL66" s="30">
        <f t="shared" si="98"/>
        <v>31.625</v>
      </c>
      <c r="AM66" s="30">
        <f t="shared" si="98"/>
        <v>31.625</v>
      </c>
      <c r="AN66" s="30">
        <f t="shared" si="98"/>
        <v>31.625</v>
      </c>
      <c r="AO66" s="30">
        <f t="shared" si="98"/>
        <v>31.625</v>
      </c>
      <c r="AP66" s="30">
        <f t="shared" si="98"/>
        <v>31.625</v>
      </c>
      <c r="AQ66" s="30">
        <f t="shared" si="98"/>
        <v>31.625</v>
      </c>
      <c r="AR66" s="30">
        <f t="shared" si="98"/>
        <v>31.625</v>
      </c>
      <c r="AT66" s="30"/>
      <c r="AU66" s="30"/>
      <c r="AV66" s="30"/>
    </row>
    <row r="67" spans="1:48">
      <c r="A67" s="276" t="s">
        <v>90</v>
      </c>
      <c r="B67" s="215" t="s">
        <v>392</v>
      </c>
      <c r="C67" s="268" t="s">
        <v>390</v>
      </c>
      <c r="D67" s="221" t="s">
        <v>562</v>
      </c>
      <c r="E67" s="221" t="str">
        <f>_xlfn.XLOOKUP(D67,'0'!A:A,'0'!B:B)</f>
        <v>Фил</v>
      </c>
      <c r="F67" s="221"/>
      <c r="G67" s="221"/>
      <c r="H67" s="218" t="s">
        <v>249</v>
      </c>
      <c r="I67" s="30">
        <f>15*'0'!D$26/40000</f>
        <v>16.875</v>
      </c>
      <c r="J67" s="30">
        <f>15*'0'!E$26/40000</f>
        <v>16.875</v>
      </c>
      <c r="K67" s="30">
        <f>15*'0'!F$26/40000</f>
        <v>16.875</v>
      </c>
      <c r="L67" s="30">
        <f>15*'0'!G$26/40000</f>
        <v>16.875</v>
      </c>
      <c r="M67" s="30">
        <f>15*'0'!H$26/40000</f>
        <v>16.875</v>
      </c>
      <c r="N67" s="30">
        <f>15*'0'!I$26/40000</f>
        <v>16.875</v>
      </c>
      <c r="O67" s="30">
        <f>15*'0'!J$26/40000</f>
        <v>16.875</v>
      </c>
      <c r="P67" s="30">
        <f>15*'0'!K$26/40000</f>
        <v>16.875</v>
      </c>
      <c r="Q67" s="30">
        <f>15*'0'!L$26/40000</f>
        <v>16.875</v>
      </c>
      <c r="R67" s="30">
        <f>15*'0'!M$26/40000</f>
        <v>16.875</v>
      </c>
      <c r="S67" s="30">
        <f>15*'0'!N$26/40000</f>
        <v>16.875</v>
      </c>
      <c r="T67" s="30">
        <f>15*'0'!O$26/40000</f>
        <v>16.875</v>
      </c>
      <c r="U67" s="30">
        <f>15*'0'!P$26/40000</f>
        <v>16.875</v>
      </c>
      <c r="V67" s="30">
        <f>15*'0'!Q$26/40000</f>
        <v>16.875</v>
      </c>
      <c r="W67" s="30">
        <f>15*'0'!R$26/40000</f>
        <v>16.875</v>
      </c>
      <c r="X67" s="30">
        <f>15*'0'!S$26/40000</f>
        <v>16.875</v>
      </c>
      <c r="Y67" s="30">
        <f>15*'0'!T$26/40000</f>
        <v>16.875</v>
      </c>
      <c r="Z67" s="30">
        <f>15*'0'!U$26/40000</f>
        <v>16.875</v>
      </c>
      <c r="AA67" s="30">
        <f>15*'0'!V$26/40000</f>
        <v>16.875</v>
      </c>
      <c r="AB67" s="30">
        <f>15*'0'!W$26/40000</f>
        <v>16.875</v>
      </c>
      <c r="AC67" s="30">
        <f>15*'0'!X$26/40000</f>
        <v>16.875</v>
      </c>
      <c r="AD67" s="30">
        <f>15*'0'!Y$26/40000</f>
        <v>16.875</v>
      </c>
      <c r="AE67" s="30">
        <f>15*'0'!Z$26/40000</f>
        <v>16.875</v>
      </c>
      <c r="AF67" s="30">
        <f>15*'0'!AA$26/40000</f>
        <v>16.875</v>
      </c>
      <c r="AG67" s="30">
        <f>15*'0'!AB$26/40000</f>
        <v>16.875</v>
      </c>
      <c r="AH67" s="30">
        <f>15*'0'!AC$26/40000</f>
        <v>16.875</v>
      </c>
      <c r="AI67" s="30">
        <f>15*'0'!AD$26/40000</f>
        <v>16.875</v>
      </c>
      <c r="AJ67" s="30">
        <f>15*'0'!AE$26/40000</f>
        <v>16.875</v>
      </c>
      <c r="AK67" s="30">
        <f>15*'0'!AF$26/40000</f>
        <v>16.875</v>
      </c>
      <c r="AL67" s="30">
        <f>15*'0'!AG$26/40000</f>
        <v>16.875</v>
      </c>
      <c r="AM67" s="30">
        <f>15*'0'!AH$26/40000</f>
        <v>16.875</v>
      </c>
      <c r="AN67" s="30">
        <f>15*'0'!AI$26/40000</f>
        <v>16.875</v>
      </c>
      <c r="AO67" s="30">
        <f>15*'0'!AJ$26/40000</f>
        <v>16.875</v>
      </c>
      <c r="AP67" s="30">
        <f>15*'0'!AK$26/40000</f>
        <v>16.875</v>
      </c>
      <c r="AQ67" s="30">
        <f>15*'0'!AL$26/40000</f>
        <v>16.875</v>
      </c>
      <c r="AR67" s="30">
        <f>15*'0'!AM$26/40000</f>
        <v>16.875</v>
      </c>
      <c r="AT67" s="30"/>
      <c r="AU67" s="30"/>
      <c r="AV67" s="30"/>
    </row>
    <row r="68" spans="1:48">
      <c r="A68" s="276" t="s">
        <v>90</v>
      </c>
      <c r="B68" s="215" t="s">
        <v>392</v>
      </c>
      <c r="C68" s="268" t="s">
        <v>390</v>
      </c>
      <c r="D68" s="221" t="s">
        <v>442</v>
      </c>
      <c r="E68" s="221" t="str">
        <f>_xlfn.XLOOKUP(D68,'0'!A:A,'0'!B:B)</f>
        <v>Фил</v>
      </c>
      <c r="F68" s="221"/>
      <c r="G68" s="221"/>
      <c r="H68" s="218" t="s">
        <v>249</v>
      </c>
      <c r="I68" s="30">
        <f>10*'0'!D$27/40000</f>
        <v>11.25</v>
      </c>
      <c r="J68" s="30">
        <f>10*'0'!E$27/40000</f>
        <v>11.25</v>
      </c>
      <c r="K68" s="30">
        <f>10*'0'!F$27/40000</f>
        <v>11.25</v>
      </c>
      <c r="L68" s="30">
        <f>10*'0'!G$27/40000</f>
        <v>11.25</v>
      </c>
      <c r="M68" s="30">
        <f>10*'0'!H$27/40000</f>
        <v>11.25</v>
      </c>
      <c r="N68" s="30">
        <f>10*'0'!I$27/40000</f>
        <v>11.25</v>
      </c>
      <c r="O68" s="30">
        <f>10*'0'!J$27/40000</f>
        <v>11.25</v>
      </c>
      <c r="P68" s="30">
        <f>10*'0'!K$27/40000</f>
        <v>11.25</v>
      </c>
      <c r="Q68" s="30">
        <f>10*'0'!L$27/40000</f>
        <v>11.25</v>
      </c>
      <c r="R68" s="30">
        <f>10*'0'!M$27/40000</f>
        <v>11.25</v>
      </c>
      <c r="S68" s="30">
        <f>10*'0'!N$27/40000</f>
        <v>11.25</v>
      </c>
      <c r="T68" s="30">
        <f>10*'0'!O$27/40000</f>
        <v>11.25</v>
      </c>
      <c r="U68" s="30">
        <f>10*'0'!P$27/40000</f>
        <v>11.25</v>
      </c>
      <c r="V68" s="30">
        <f>10*'0'!Q$27/40000</f>
        <v>11.25</v>
      </c>
      <c r="W68" s="30">
        <f>10*'0'!R$27/40000</f>
        <v>11.25</v>
      </c>
      <c r="X68" s="30">
        <f>10*'0'!S$27/40000</f>
        <v>11.25</v>
      </c>
      <c r="Y68" s="30">
        <f>10*'0'!T$27/40000</f>
        <v>11.25</v>
      </c>
      <c r="Z68" s="30">
        <f>10*'0'!U$27/40000</f>
        <v>11.25</v>
      </c>
      <c r="AA68" s="30">
        <f>10*'0'!V$27/40000</f>
        <v>11.25</v>
      </c>
      <c r="AB68" s="30">
        <f>10*'0'!W$27/40000</f>
        <v>11.25</v>
      </c>
      <c r="AC68" s="30">
        <f>10*'0'!X$27/40000</f>
        <v>11.25</v>
      </c>
      <c r="AD68" s="30">
        <f>10*'0'!Y$27/40000</f>
        <v>11.25</v>
      </c>
      <c r="AE68" s="30">
        <f>10*'0'!Z$27/40000</f>
        <v>11.25</v>
      </c>
      <c r="AF68" s="30">
        <f>10*'0'!AA$27/40000</f>
        <v>11.25</v>
      </c>
      <c r="AG68" s="30">
        <f>10*'0'!AB$27/40000</f>
        <v>11.25</v>
      </c>
      <c r="AH68" s="30">
        <f>10*'0'!AC$27/40000</f>
        <v>11.25</v>
      </c>
      <c r="AI68" s="30">
        <f>10*'0'!AD$27/40000</f>
        <v>11.25</v>
      </c>
      <c r="AJ68" s="30">
        <f>10*'0'!AE$27/40000</f>
        <v>11.25</v>
      </c>
      <c r="AK68" s="30">
        <f>10*'0'!AF$27/40000</f>
        <v>11.25</v>
      </c>
      <c r="AL68" s="30">
        <f>10*'0'!AG$27/40000</f>
        <v>11.25</v>
      </c>
      <c r="AM68" s="30">
        <f>10*'0'!AH$27/40000</f>
        <v>11.25</v>
      </c>
      <c r="AN68" s="30">
        <f>10*'0'!AI$27/40000</f>
        <v>11.25</v>
      </c>
      <c r="AO68" s="30">
        <f>10*'0'!AJ$27/40000</f>
        <v>11.25</v>
      </c>
      <c r="AP68" s="30">
        <f>10*'0'!AK$27/40000</f>
        <v>11.25</v>
      </c>
      <c r="AQ68" s="30">
        <f>10*'0'!AL$27/40000</f>
        <v>11.25</v>
      </c>
      <c r="AR68" s="30">
        <f>10*'0'!AM$27/40000</f>
        <v>11.25</v>
      </c>
      <c r="AT68" s="30"/>
      <c r="AU68" s="30"/>
      <c r="AV68" s="30"/>
    </row>
    <row r="69" spans="1:48">
      <c r="A69" s="276" t="s">
        <v>90</v>
      </c>
      <c r="B69" s="215" t="s">
        <v>392</v>
      </c>
      <c r="C69" s="268" t="s">
        <v>390</v>
      </c>
      <c r="D69" s="221" t="s">
        <v>571</v>
      </c>
      <c r="E69" s="221" t="str">
        <f>_xlfn.XLOOKUP(D69,'0'!A:A,'0'!B:B)</f>
        <v>ГО</v>
      </c>
      <c r="F69" s="221"/>
      <c r="G69" s="221"/>
      <c r="H69" s="218" t="s">
        <v>249</v>
      </c>
      <c r="I69" s="30">
        <f>4*'0'!D$29/40000</f>
        <v>3.5</v>
      </c>
      <c r="J69" s="30">
        <f>4*'0'!E$29/40000</f>
        <v>3.5</v>
      </c>
      <c r="K69" s="30">
        <f>4*'0'!F$29/40000</f>
        <v>3.5</v>
      </c>
      <c r="L69" s="30">
        <f>4*'0'!G$29/40000</f>
        <v>3.5</v>
      </c>
      <c r="M69" s="30">
        <f>4*'0'!H$29/40000</f>
        <v>3.5</v>
      </c>
      <c r="N69" s="30">
        <f>4*'0'!I$29/40000</f>
        <v>3.5</v>
      </c>
      <c r="O69" s="30">
        <f>4*'0'!J$29/40000</f>
        <v>3.5</v>
      </c>
      <c r="P69" s="30">
        <f>4*'0'!K$29/40000</f>
        <v>3.5</v>
      </c>
      <c r="Q69" s="30">
        <f>4*'0'!L$29/40000</f>
        <v>3.5</v>
      </c>
      <c r="R69" s="30">
        <f>4*'0'!M$29/40000</f>
        <v>3.5</v>
      </c>
      <c r="S69" s="30">
        <f>4*'0'!N$29/40000</f>
        <v>3.5</v>
      </c>
      <c r="T69" s="30">
        <f>4*'0'!O$29/40000</f>
        <v>3.5</v>
      </c>
      <c r="U69" s="30">
        <f>4*'0'!P$29/40000</f>
        <v>3.5</v>
      </c>
      <c r="V69" s="30">
        <f>4*'0'!Q$29/40000</f>
        <v>3.5</v>
      </c>
      <c r="W69" s="30">
        <f>4*'0'!R$29/40000</f>
        <v>3.5</v>
      </c>
      <c r="X69" s="30">
        <f>4*'0'!S$29/40000</f>
        <v>3.5</v>
      </c>
      <c r="Y69" s="30">
        <f>4*'0'!T$29/40000</f>
        <v>3.5</v>
      </c>
      <c r="Z69" s="30">
        <f>4*'0'!U$29/40000</f>
        <v>3.5</v>
      </c>
      <c r="AA69" s="30">
        <f>4*'0'!V$29/40000</f>
        <v>3.5</v>
      </c>
      <c r="AB69" s="30">
        <f>4*'0'!W$29/40000</f>
        <v>3.5</v>
      </c>
      <c r="AC69" s="30">
        <f>4*'0'!X$29/40000</f>
        <v>3.5</v>
      </c>
      <c r="AD69" s="30">
        <f>4*'0'!Y$29/40000</f>
        <v>3.5</v>
      </c>
      <c r="AE69" s="30">
        <f>4*'0'!Z$29/40000</f>
        <v>3.5</v>
      </c>
      <c r="AF69" s="30">
        <f>4*'0'!AA$29/40000</f>
        <v>3.5</v>
      </c>
      <c r="AG69" s="30">
        <f>4*'0'!AB$29/40000</f>
        <v>3.5</v>
      </c>
      <c r="AH69" s="30">
        <f>4*'0'!AC$29/40000</f>
        <v>3.5</v>
      </c>
      <c r="AI69" s="30">
        <f>4*'0'!AD$29/40000</f>
        <v>3.5</v>
      </c>
      <c r="AJ69" s="30">
        <f>4*'0'!AE$29/40000</f>
        <v>3.5</v>
      </c>
      <c r="AK69" s="30">
        <f>4*'0'!AF$29/40000</f>
        <v>3.5</v>
      </c>
      <c r="AL69" s="30">
        <f>4*'0'!AG$29/40000</f>
        <v>3.5</v>
      </c>
      <c r="AM69" s="30">
        <f>4*'0'!AH$29/40000</f>
        <v>3.5</v>
      </c>
      <c r="AN69" s="30">
        <f>4*'0'!AI$29/40000</f>
        <v>3.5</v>
      </c>
      <c r="AO69" s="30">
        <f>4*'0'!AJ$29/40000</f>
        <v>3.5</v>
      </c>
      <c r="AP69" s="30">
        <f>4*'0'!AK$29/40000</f>
        <v>3.5</v>
      </c>
      <c r="AQ69" s="30">
        <f>4*'0'!AL$29/40000</f>
        <v>3.5</v>
      </c>
      <c r="AR69" s="30">
        <f>4*'0'!AM$29/40000</f>
        <v>3.5</v>
      </c>
      <c r="AT69" s="30"/>
      <c r="AU69" s="30"/>
      <c r="AV69" s="30"/>
    </row>
    <row r="70" spans="1:48">
      <c r="A70" s="276" t="s">
        <v>92</v>
      </c>
      <c r="B70" s="215" t="s">
        <v>392</v>
      </c>
      <c r="C70" s="268" t="s">
        <v>390</v>
      </c>
      <c r="D70" s="215" t="s">
        <v>42</v>
      </c>
      <c r="E70" s="215"/>
      <c r="F70" s="215"/>
      <c r="G70" s="215"/>
      <c r="H70" s="215" t="s">
        <v>254</v>
      </c>
      <c r="I70" s="216">
        <f>(I71*I72+I75*I76+I80*I81)/1000</f>
        <v>0</v>
      </c>
      <c r="J70" s="216">
        <f t="shared" ref="J70:AR70" si="99">(J71*J72+J75*J76+J80*J81)/1000</f>
        <v>0</v>
      </c>
      <c r="K70" s="216">
        <f t="shared" si="99"/>
        <v>0</v>
      </c>
      <c r="L70" s="216">
        <f t="shared" si="99"/>
        <v>0</v>
      </c>
      <c r="M70" s="216">
        <f t="shared" si="99"/>
        <v>0</v>
      </c>
      <c r="N70" s="216">
        <f t="shared" si="99"/>
        <v>0</v>
      </c>
      <c r="O70" s="216">
        <f t="shared" si="99"/>
        <v>0</v>
      </c>
      <c r="P70" s="216">
        <f t="shared" si="99"/>
        <v>0</v>
      </c>
      <c r="Q70" s="216">
        <f t="shared" si="99"/>
        <v>0</v>
      </c>
      <c r="R70" s="216">
        <f t="shared" si="99"/>
        <v>0</v>
      </c>
      <c r="S70" s="216">
        <f t="shared" si="99"/>
        <v>0</v>
      </c>
      <c r="T70" s="216">
        <f t="shared" si="99"/>
        <v>0</v>
      </c>
      <c r="U70" s="216">
        <f t="shared" si="99"/>
        <v>0</v>
      </c>
      <c r="V70" s="216">
        <f t="shared" si="99"/>
        <v>0</v>
      </c>
      <c r="W70" s="216">
        <f t="shared" si="99"/>
        <v>0</v>
      </c>
      <c r="X70" s="216">
        <f t="shared" si="99"/>
        <v>0</v>
      </c>
      <c r="Y70" s="216">
        <f t="shared" si="99"/>
        <v>0</v>
      </c>
      <c r="Z70" s="216">
        <f t="shared" si="99"/>
        <v>0</v>
      </c>
      <c r="AA70" s="216">
        <f t="shared" si="99"/>
        <v>0</v>
      </c>
      <c r="AB70" s="216">
        <f t="shared" si="99"/>
        <v>0</v>
      </c>
      <c r="AC70" s="216">
        <f t="shared" si="99"/>
        <v>0</v>
      </c>
      <c r="AD70" s="216">
        <f t="shared" si="99"/>
        <v>0</v>
      </c>
      <c r="AE70" s="216">
        <f t="shared" si="99"/>
        <v>0</v>
      </c>
      <c r="AF70" s="216">
        <f t="shared" si="99"/>
        <v>0</v>
      </c>
      <c r="AG70" s="216">
        <f t="shared" si="99"/>
        <v>0</v>
      </c>
      <c r="AH70" s="216">
        <f t="shared" si="99"/>
        <v>0</v>
      </c>
      <c r="AI70" s="216">
        <f t="shared" si="99"/>
        <v>0</v>
      </c>
      <c r="AJ70" s="216">
        <f t="shared" si="99"/>
        <v>0</v>
      </c>
      <c r="AK70" s="216">
        <f t="shared" si="99"/>
        <v>0</v>
      </c>
      <c r="AL70" s="216">
        <f t="shared" si="99"/>
        <v>0</v>
      </c>
      <c r="AM70" s="216">
        <f t="shared" si="99"/>
        <v>0</v>
      </c>
      <c r="AN70" s="216">
        <f t="shared" si="99"/>
        <v>0</v>
      </c>
      <c r="AO70" s="216">
        <f t="shared" si="99"/>
        <v>0</v>
      </c>
      <c r="AP70" s="216">
        <f t="shared" si="99"/>
        <v>0</v>
      </c>
      <c r="AQ70" s="216">
        <f t="shared" si="99"/>
        <v>0</v>
      </c>
      <c r="AR70" s="216">
        <f t="shared" si="99"/>
        <v>0</v>
      </c>
      <c r="AT70" s="215"/>
      <c r="AU70" s="215"/>
      <c r="AV70" s="215"/>
    </row>
    <row r="71" spans="1:48" ht="12">
      <c r="A71" s="276" t="s">
        <v>92</v>
      </c>
      <c r="B71" s="215" t="s">
        <v>392</v>
      </c>
      <c r="C71" s="268" t="s">
        <v>390</v>
      </c>
      <c r="D71" s="225" t="s">
        <v>187</v>
      </c>
      <c r="E71" s="225"/>
      <c r="F71" s="221"/>
      <c r="G71" s="221"/>
      <c r="H71" s="218" t="s">
        <v>158</v>
      </c>
      <c r="I71" s="30">
        <f>РБ.1!D194</f>
        <v>0</v>
      </c>
      <c r="J71" s="30">
        <f>РБ.1!E194</f>
        <v>0</v>
      </c>
      <c r="K71" s="30">
        <f>РБ.1!F194</f>
        <v>0</v>
      </c>
      <c r="L71" s="30">
        <f>РБ.1!G194</f>
        <v>0</v>
      </c>
      <c r="M71" s="30">
        <f>РБ.1!H194</f>
        <v>0</v>
      </c>
      <c r="N71" s="30">
        <f>РБ.1!I194</f>
        <v>0</v>
      </c>
      <c r="O71" s="30">
        <f>РБ.1!J194</f>
        <v>0</v>
      </c>
      <c r="P71" s="30">
        <f>РБ.1!K194</f>
        <v>0</v>
      </c>
      <c r="Q71" s="30">
        <f>РБ.1!L194</f>
        <v>0</v>
      </c>
      <c r="R71" s="30">
        <f>РБ.1!M194</f>
        <v>0</v>
      </c>
      <c r="S71" s="30">
        <f>РБ.1!N194</f>
        <v>0</v>
      </c>
      <c r="T71" s="30">
        <f>РБ.1!O194</f>
        <v>0</v>
      </c>
      <c r="U71" s="30">
        <f>РБ.1!P194</f>
        <v>0</v>
      </c>
      <c r="V71" s="30">
        <f>РБ.1!Q194</f>
        <v>0</v>
      </c>
      <c r="W71" s="30">
        <f>РБ.1!R194</f>
        <v>0</v>
      </c>
      <c r="X71" s="30">
        <f>РБ.1!S194</f>
        <v>0</v>
      </c>
      <c r="Y71" s="30">
        <f>РБ.1!T194</f>
        <v>0</v>
      </c>
      <c r="Z71" s="30">
        <f>РБ.1!U194</f>
        <v>0</v>
      </c>
      <c r="AA71" s="30">
        <f>РБ.1!V194</f>
        <v>0</v>
      </c>
      <c r="AB71" s="30">
        <f>РБ.1!W194</f>
        <v>0</v>
      </c>
      <c r="AC71" s="30">
        <f>РБ.1!X194</f>
        <v>0</v>
      </c>
      <c r="AD71" s="30">
        <f>РБ.1!Y194</f>
        <v>0</v>
      </c>
      <c r="AE71" s="30">
        <f>РБ.1!Z194</f>
        <v>0</v>
      </c>
      <c r="AF71" s="30">
        <f>РБ.1!AA194</f>
        <v>0</v>
      </c>
      <c r="AG71" s="30">
        <f>РБ.1!AB194</f>
        <v>0</v>
      </c>
      <c r="AH71" s="30">
        <f>РБ.1!AC194</f>
        <v>0</v>
      </c>
      <c r="AI71" s="30">
        <f>РБ.1!AD194</f>
        <v>0</v>
      </c>
      <c r="AJ71" s="30">
        <f>РБ.1!AE194</f>
        <v>0</v>
      </c>
      <c r="AK71" s="30">
        <f>РБ.1!AF194</f>
        <v>0</v>
      </c>
      <c r="AL71" s="30">
        <f>РБ.1!AG194</f>
        <v>0</v>
      </c>
      <c r="AM71" s="30">
        <f>РБ.1!AH194</f>
        <v>0</v>
      </c>
      <c r="AN71" s="30">
        <f>РБ.1!AI194</f>
        <v>0</v>
      </c>
      <c r="AO71" s="30">
        <f>РБ.1!AJ194</f>
        <v>0</v>
      </c>
      <c r="AP71" s="30">
        <f>РБ.1!AK194</f>
        <v>0</v>
      </c>
      <c r="AQ71" s="30">
        <f>РБ.1!AL194</f>
        <v>0</v>
      </c>
      <c r="AR71" s="30">
        <f>РБ.1!AM194</f>
        <v>0</v>
      </c>
      <c r="AT71" s="30"/>
      <c r="AU71" s="30"/>
      <c r="AV71" s="30"/>
    </row>
    <row r="72" spans="1:48" ht="22.8">
      <c r="A72" s="276" t="s">
        <v>92</v>
      </c>
      <c r="B72" s="215" t="s">
        <v>392</v>
      </c>
      <c r="C72" s="268" t="s">
        <v>390</v>
      </c>
      <c r="D72" s="219" t="s">
        <v>416</v>
      </c>
      <c r="E72" s="219"/>
      <c r="F72" s="219"/>
      <c r="G72" s="219"/>
      <c r="H72" s="218" t="s">
        <v>249</v>
      </c>
      <c r="I72" s="30">
        <f>SUM(I73:I74)</f>
        <v>565.47619047619037</v>
      </c>
      <c r="J72" s="30">
        <f t="shared" ref="J72:AR72" si="100">SUM(J73:J74)</f>
        <v>565.47619047619037</v>
      </c>
      <c r="K72" s="30">
        <f t="shared" si="100"/>
        <v>565.47619047619037</v>
      </c>
      <c r="L72" s="30">
        <f t="shared" si="100"/>
        <v>565.47619047619037</v>
      </c>
      <c r="M72" s="30">
        <f t="shared" si="100"/>
        <v>565.47619047619037</v>
      </c>
      <c r="N72" s="30">
        <f t="shared" si="100"/>
        <v>565.47619047619037</v>
      </c>
      <c r="O72" s="30">
        <f t="shared" si="100"/>
        <v>565.47619047619037</v>
      </c>
      <c r="P72" s="30">
        <f t="shared" si="100"/>
        <v>565.47619047619037</v>
      </c>
      <c r="Q72" s="30">
        <f t="shared" si="100"/>
        <v>565.47619047619037</v>
      </c>
      <c r="R72" s="30">
        <f t="shared" si="100"/>
        <v>565.47619047619037</v>
      </c>
      <c r="S72" s="30">
        <f t="shared" si="100"/>
        <v>565.47619047619037</v>
      </c>
      <c r="T72" s="30">
        <f t="shared" si="100"/>
        <v>565.47619047619037</v>
      </c>
      <c r="U72" s="30">
        <f t="shared" si="100"/>
        <v>565.47619047619037</v>
      </c>
      <c r="V72" s="30">
        <f t="shared" si="100"/>
        <v>565.47619047619037</v>
      </c>
      <c r="W72" s="30">
        <f t="shared" si="100"/>
        <v>565.47619047619037</v>
      </c>
      <c r="X72" s="30">
        <f t="shared" si="100"/>
        <v>565.47619047619037</v>
      </c>
      <c r="Y72" s="30">
        <f t="shared" si="100"/>
        <v>565.47619047619037</v>
      </c>
      <c r="Z72" s="30">
        <f t="shared" si="100"/>
        <v>565.47619047619037</v>
      </c>
      <c r="AA72" s="30">
        <f t="shared" si="100"/>
        <v>565.47619047619037</v>
      </c>
      <c r="AB72" s="30">
        <f t="shared" si="100"/>
        <v>565.47619047619037</v>
      </c>
      <c r="AC72" s="30">
        <f t="shared" si="100"/>
        <v>565.47619047619037</v>
      </c>
      <c r="AD72" s="30">
        <f t="shared" si="100"/>
        <v>565.47619047619037</v>
      </c>
      <c r="AE72" s="30">
        <f t="shared" si="100"/>
        <v>565.47619047619037</v>
      </c>
      <c r="AF72" s="30">
        <f t="shared" si="100"/>
        <v>565.47619047619037</v>
      </c>
      <c r="AG72" s="30">
        <f t="shared" si="100"/>
        <v>565.47619047619037</v>
      </c>
      <c r="AH72" s="30">
        <f t="shared" si="100"/>
        <v>565.47619047619037</v>
      </c>
      <c r="AI72" s="30">
        <f t="shared" si="100"/>
        <v>565.47619047619037</v>
      </c>
      <c r="AJ72" s="30">
        <f t="shared" si="100"/>
        <v>565.47619047619037</v>
      </c>
      <c r="AK72" s="30">
        <f t="shared" si="100"/>
        <v>565.47619047619037</v>
      </c>
      <c r="AL72" s="30">
        <f t="shared" si="100"/>
        <v>565.47619047619037</v>
      </c>
      <c r="AM72" s="30">
        <f t="shared" si="100"/>
        <v>565.47619047619037</v>
      </c>
      <c r="AN72" s="30">
        <f t="shared" si="100"/>
        <v>565.47619047619037</v>
      </c>
      <c r="AO72" s="30">
        <f t="shared" si="100"/>
        <v>565.47619047619037</v>
      </c>
      <c r="AP72" s="30">
        <f t="shared" si="100"/>
        <v>565.47619047619037</v>
      </c>
      <c r="AQ72" s="30">
        <f t="shared" si="100"/>
        <v>565.47619047619037</v>
      </c>
      <c r="AR72" s="30">
        <f t="shared" si="100"/>
        <v>565.47619047619037</v>
      </c>
      <c r="AT72" s="30"/>
      <c r="AU72" s="30"/>
      <c r="AV72" s="30"/>
    </row>
    <row r="73" spans="1:48">
      <c r="A73" s="276" t="s">
        <v>92</v>
      </c>
      <c r="B73" s="215" t="s">
        <v>392</v>
      </c>
      <c r="C73" s="268" t="s">
        <v>390</v>
      </c>
      <c r="D73" s="221" t="s">
        <v>414</v>
      </c>
      <c r="E73" s="221" t="str">
        <f>_xlfn.XLOOKUP(D73,'0'!A:A,'0'!B:B)</f>
        <v>Фил</v>
      </c>
      <c r="F73" s="222">
        <f>G73/(8*21*60)</f>
        <v>1.1904761904761904E-2</v>
      </c>
      <c r="G73" s="223">
        <v>120</v>
      </c>
      <c r="H73" s="218" t="s">
        <v>249</v>
      </c>
      <c r="I73" s="30">
        <f>'0'!D$24*$F73</f>
        <v>476.19047619047615</v>
      </c>
      <c r="J73" s="30">
        <f>'0'!E$24*$F73</f>
        <v>476.19047619047615</v>
      </c>
      <c r="K73" s="30">
        <f>'0'!F$24*$F73</f>
        <v>476.19047619047615</v>
      </c>
      <c r="L73" s="30">
        <f>'0'!G$24*$F73</f>
        <v>476.19047619047615</v>
      </c>
      <c r="M73" s="30">
        <f>'0'!H$24*$F73</f>
        <v>476.19047619047615</v>
      </c>
      <c r="N73" s="30">
        <f>'0'!I$24*$F73</f>
        <v>476.19047619047615</v>
      </c>
      <c r="O73" s="30">
        <f>'0'!J$24*$F73</f>
        <v>476.19047619047615</v>
      </c>
      <c r="P73" s="30">
        <f>'0'!K$24*$F73</f>
        <v>476.19047619047615</v>
      </c>
      <c r="Q73" s="30">
        <f>'0'!L$24*$F73</f>
        <v>476.19047619047615</v>
      </c>
      <c r="R73" s="30">
        <f>'0'!M$24*$F73</f>
        <v>476.19047619047615</v>
      </c>
      <c r="S73" s="30">
        <f>'0'!N$24*$F73</f>
        <v>476.19047619047615</v>
      </c>
      <c r="T73" s="30">
        <f>'0'!O$24*$F73</f>
        <v>476.19047619047615</v>
      </c>
      <c r="U73" s="30">
        <f>'0'!P$24*$F73</f>
        <v>476.19047619047615</v>
      </c>
      <c r="V73" s="30">
        <f>'0'!Q$24*$F73</f>
        <v>476.19047619047615</v>
      </c>
      <c r="W73" s="30">
        <f>'0'!R$24*$F73</f>
        <v>476.19047619047615</v>
      </c>
      <c r="X73" s="30">
        <f>'0'!S$24*$F73</f>
        <v>476.19047619047615</v>
      </c>
      <c r="Y73" s="30">
        <f>'0'!T$24*$F73</f>
        <v>476.19047619047615</v>
      </c>
      <c r="Z73" s="30">
        <f>'0'!U$24*$F73</f>
        <v>476.19047619047615</v>
      </c>
      <c r="AA73" s="30">
        <f>'0'!V$24*$F73</f>
        <v>476.19047619047615</v>
      </c>
      <c r="AB73" s="30">
        <f>'0'!W$24*$F73</f>
        <v>476.19047619047615</v>
      </c>
      <c r="AC73" s="30">
        <f>'0'!X$24*$F73</f>
        <v>476.19047619047615</v>
      </c>
      <c r="AD73" s="30">
        <f>'0'!Y$24*$F73</f>
        <v>476.19047619047615</v>
      </c>
      <c r="AE73" s="30">
        <f>'0'!Z$24*$F73</f>
        <v>476.19047619047615</v>
      </c>
      <c r="AF73" s="30">
        <f>'0'!AA$24*$F73</f>
        <v>476.19047619047615</v>
      </c>
      <c r="AG73" s="30">
        <f>'0'!AB$24*$F73</f>
        <v>476.19047619047615</v>
      </c>
      <c r="AH73" s="30">
        <f>'0'!AC$24*$F73</f>
        <v>476.19047619047615</v>
      </c>
      <c r="AI73" s="30">
        <f>'0'!AD$24*$F73</f>
        <v>476.19047619047615</v>
      </c>
      <c r="AJ73" s="30">
        <f>'0'!AE$24*$F73</f>
        <v>476.19047619047615</v>
      </c>
      <c r="AK73" s="30">
        <f>'0'!AF$24*$F73</f>
        <v>476.19047619047615</v>
      </c>
      <c r="AL73" s="30">
        <f>'0'!AG$24*$F73</f>
        <v>476.19047619047615</v>
      </c>
      <c r="AM73" s="30">
        <f>'0'!AH$24*$F73</f>
        <v>476.19047619047615</v>
      </c>
      <c r="AN73" s="30">
        <f>'0'!AI$24*$F73</f>
        <v>476.19047619047615</v>
      </c>
      <c r="AO73" s="30">
        <f>'0'!AJ$24*$F73</f>
        <v>476.19047619047615</v>
      </c>
      <c r="AP73" s="30">
        <f>'0'!AK$24*$F73</f>
        <v>476.19047619047615</v>
      </c>
      <c r="AQ73" s="30">
        <f>'0'!AL$24*$F73</f>
        <v>476.19047619047615</v>
      </c>
      <c r="AR73" s="30">
        <f>'0'!AM$24*$F73</f>
        <v>476.19047619047615</v>
      </c>
      <c r="AT73" s="30"/>
      <c r="AU73" s="30"/>
      <c r="AV73" s="30"/>
    </row>
    <row r="74" spans="1:48">
      <c r="A74" s="276" t="s">
        <v>92</v>
      </c>
      <c r="B74" s="215" t="s">
        <v>392</v>
      </c>
      <c r="C74" s="268" t="s">
        <v>390</v>
      </c>
      <c r="D74" s="221" t="s">
        <v>415</v>
      </c>
      <c r="E74" s="221" t="str">
        <f>_xlfn.XLOOKUP(D74,'0'!A:A,'0'!B:B)</f>
        <v>Фил</v>
      </c>
      <c r="F74" s="222">
        <f>G74/(8*21*60)</f>
        <v>1.488095238095238E-3</v>
      </c>
      <c r="G74" s="223">
        <v>15</v>
      </c>
      <c r="H74" s="218" t="s">
        <v>249</v>
      </c>
      <c r="I74" s="30">
        <f>'0'!D$25*$F74</f>
        <v>89.285714285714278</v>
      </c>
      <c r="J74" s="30">
        <f>'0'!E$25*$F74</f>
        <v>89.285714285714278</v>
      </c>
      <c r="K74" s="30">
        <f>'0'!F$25*$F74</f>
        <v>89.285714285714278</v>
      </c>
      <c r="L74" s="30">
        <f>'0'!G$25*$F74</f>
        <v>89.285714285714278</v>
      </c>
      <c r="M74" s="30">
        <f>'0'!H$25*$F74</f>
        <v>89.285714285714278</v>
      </c>
      <c r="N74" s="30">
        <f>'0'!I$25*$F74</f>
        <v>89.285714285714278</v>
      </c>
      <c r="O74" s="30">
        <f>'0'!J$25*$F74</f>
        <v>89.285714285714278</v>
      </c>
      <c r="P74" s="30">
        <f>'0'!K$25*$F74</f>
        <v>89.285714285714278</v>
      </c>
      <c r="Q74" s="30">
        <f>'0'!L$25*$F74</f>
        <v>89.285714285714278</v>
      </c>
      <c r="R74" s="30">
        <f>'0'!M$25*$F74</f>
        <v>89.285714285714278</v>
      </c>
      <c r="S74" s="30">
        <f>'0'!N$25*$F74</f>
        <v>89.285714285714278</v>
      </c>
      <c r="T74" s="30">
        <f>'0'!O$25*$F74</f>
        <v>89.285714285714278</v>
      </c>
      <c r="U74" s="30">
        <f>'0'!P$25*$F74</f>
        <v>89.285714285714278</v>
      </c>
      <c r="V74" s="30">
        <f>'0'!Q$25*$F74</f>
        <v>89.285714285714278</v>
      </c>
      <c r="W74" s="30">
        <f>'0'!R$25*$F74</f>
        <v>89.285714285714278</v>
      </c>
      <c r="X74" s="30">
        <f>'0'!S$25*$F74</f>
        <v>89.285714285714278</v>
      </c>
      <c r="Y74" s="30">
        <f>'0'!T$25*$F74</f>
        <v>89.285714285714278</v>
      </c>
      <c r="Z74" s="30">
        <f>'0'!U$25*$F74</f>
        <v>89.285714285714278</v>
      </c>
      <c r="AA74" s="30">
        <f>'0'!V$25*$F74</f>
        <v>89.285714285714278</v>
      </c>
      <c r="AB74" s="30">
        <f>'0'!W$25*$F74</f>
        <v>89.285714285714278</v>
      </c>
      <c r="AC74" s="30">
        <f>'0'!X$25*$F74</f>
        <v>89.285714285714278</v>
      </c>
      <c r="AD74" s="30">
        <f>'0'!Y$25*$F74</f>
        <v>89.285714285714278</v>
      </c>
      <c r="AE74" s="30">
        <f>'0'!Z$25*$F74</f>
        <v>89.285714285714278</v>
      </c>
      <c r="AF74" s="30">
        <f>'0'!AA$25*$F74</f>
        <v>89.285714285714278</v>
      </c>
      <c r="AG74" s="30">
        <f>'0'!AB$25*$F74</f>
        <v>89.285714285714278</v>
      </c>
      <c r="AH74" s="30">
        <f>'0'!AC$25*$F74</f>
        <v>89.285714285714278</v>
      </c>
      <c r="AI74" s="30">
        <f>'0'!AD$25*$F74</f>
        <v>89.285714285714278</v>
      </c>
      <c r="AJ74" s="30">
        <f>'0'!AE$25*$F74</f>
        <v>89.285714285714278</v>
      </c>
      <c r="AK74" s="30">
        <f>'0'!AF$25*$F74</f>
        <v>89.285714285714278</v>
      </c>
      <c r="AL74" s="30">
        <f>'0'!AG$25*$F74</f>
        <v>89.285714285714278</v>
      </c>
      <c r="AM74" s="30">
        <f>'0'!AH$25*$F74</f>
        <v>89.285714285714278</v>
      </c>
      <c r="AN74" s="30">
        <f>'0'!AI$25*$F74</f>
        <v>89.285714285714278</v>
      </c>
      <c r="AO74" s="30">
        <f>'0'!AJ$25*$F74</f>
        <v>89.285714285714278</v>
      </c>
      <c r="AP74" s="30">
        <f>'0'!AK$25*$F74</f>
        <v>89.285714285714278</v>
      </c>
      <c r="AQ74" s="30">
        <f>'0'!AL$25*$F74</f>
        <v>89.285714285714278</v>
      </c>
      <c r="AR74" s="30">
        <f>'0'!AM$25*$F74</f>
        <v>89.285714285714278</v>
      </c>
      <c r="AT74" s="30"/>
      <c r="AU74" s="30"/>
      <c r="AV74" s="30"/>
    </row>
    <row r="75" spans="1:48" ht="12">
      <c r="A75" s="276" t="s">
        <v>92</v>
      </c>
      <c r="B75" s="215" t="s">
        <v>392</v>
      </c>
      <c r="C75" s="268" t="s">
        <v>390</v>
      </c>
      <c r="D75" s="225" t="s">
        <v>159</v>
      </c>
      <c r="E75" s="225"/>
      <c r="F75" s="221"/>
      <c r="G75" s="221"/>
      <c r="H75" s="218" t="s">
        <v>158</v>
      </c>
      <c r="I75" s="30">
        <f>РБ.1!D196</f>
        <v>0</v>
      </c>
      <c r="J75" s="30">
        <f>РБ.1!E196</f>
        <v>0</v>
      </c>
      <c r="K75" s="30">
        <f>РБ.1!F196</f>
        <v>0</v>
      </c>
      <c r="L75" s="30">
        <f>РБ.1!G196</f>
        <v>0</v>
      </c>
      <c r="M75" s="30">
        <f>РБ.1!H196</f>
        <v>0</v>
      </c>
      <c r="N75" s="30">
        <f>РБ.1!I196</f>
        <v>0</v>
      </c>
      <c r="O75" s="30">
        <f>РБ.1!J196</f>
        <v>0</v>
      </c>
      <c r="P75" s="30">
        <f>РБ.1!K196</f>
        <v>0</v>
      </c>
      <c r="Q75" s="30">
        <f>РБ.1!L196</f>
        <v>0</v>
      </c>
      <c r="R75" s="30">
        <f>РБ.1!M196</f>
        <v>0</v>
      </c>
      <c r="S75" s="30">
        <f>РБ.1!N196</f>
        <v>0</v>
      </c>
      <c r="T75" s="30">
        <f>РБ.1!O196</f>
        <v>0</v>
      </c>
      <c r="U75" s="30">
        <f>РБ.1!P196</f>
        <v>0</v>
      </c>
      <c r="V75" s="30">
        <f>РБ.1!Q196</f>
        <v>0</v>
      </c>
      <c r="W75" s="30">
        <f>РБ.1!R196</f>
        <v>0</v>
      </c>
      <c r="X75" s="30">
        <f>РБ.1!S196</f>
        <v>0</v>
      </c>
      <c r="Y75" s="30">
        <f>РБ.1!T196</f>
        <v>0</v>
      </c>
      <c r="Z75" s="30">
        <f>РБ.1!U196</f>
        <v>0</v>
      </c>
      <c r="AA75" s="30">
        <f>РБ.1!V196</f>
        <v>0</v>
      </c>
      <c r="AB75" s="30">
        <f>РБ.1!W196</f>
        <v>0</v>
      </c>
      <c r="AC75" s="30">
        <f>РБ.1!X196</f>
        <v>0</v>
      </c>
      <c r="AD75" s="30">
        <f>РБ.1!Y196</f>
        <v>0</v>
      </c>
      <c r="AE75" s="30">
        <f>РБ.1!Z196</f>
        <v>0</v>
      </c>
      <c r="AF75" s="30">
        <f>РБ.1!AA196</f>
        <v>0</v>
      </c>
      <c r="AG75" s="30">
        <f>РБ.1!AB196</f>
        <v>0</v>
      </c>
      <c r="AH75" s="30">
        <f>РБ.1!AC196</f>
        <v>0</v>
      </c>
      <c r="AI75" s="30">
        <f>РБ.1!AD196</f>
        <v>0</v>
      </c>
      <c r="AJ75" s="30">
        <f>РБ.1!AE196</f>
        <v>0</v>
      </c>
      <c r="AK75" s="30">
        <f>РБ.1!AF196</f>
        <v>0</v>
      </c>
      <c r="AL75" s="30">
        <f>РБ.1!AG196</f>
        <v>0</v>
      </c>
      <c r="AM75" s="30">
        <f>РБ.1!AH196</f>
        <v>0</v>
      </c>
      <c r="AN75" s="30">
        <f>РБ.1!AI196</f>
        <v>0</v>
      </c>
      <c r="AO75" s="30">
        <f>РБ.1!AJ196</f>
        <v>0</v>
      </c>
      <c r="AP75" s="30">
        <f>РБ.1!AK196</f>
        <v>0</v>
      </c>
      <c r="AQ75" s="30">
        <f>РБ.1!AL196</f>
        <v>0</v>
      </c>
      <c r="AR75" s="30">
        <f>РБ.1!AM196</f>
        <v>0</v>
      </c>
      <c r="AT75" s="30"/>
      <c r="AU75" s="30"/>
      <c r="AV75" s="30"/>
    </row>
    <row r="76" spans="1:48" ht="22.8">
      <c r="A76" s="276" t="s">
        <v>92</v>
      </c>
      <c r="B76" s="215" t="s">
        <v>392</v>
      </c>
      <c r="C76" s="268" t="s">
        <v>390</v>
      </c>
      <c r="D76" s="219" t="s">
        <v>405</v>
      </c>
      <c r="E76" s="219"/>
      <c r="F76" s="219"/>
      <c r="G76" s="219"/>
      <c r="H76" s="218" t="s">
        <v>249</v>
      </c>
      <c r="I76" s="30">
        <f>SUM(I77:I79)</f>
        <v>357.14285714285711</v>
      </c>
      <c r="J76" s="30">
        <f t="shared" ref="J76:AR76" si="101">SUM(J77:J79)</f>
        <v>357.14285714285711</v>
      </c>
      <c r="K76" s="30">
        <f t="shared" si="101"/>
        <v>357.14285714285711</v>
      </c>
      <c r="L76" s="30">
        <f t="shared" si="101"/>
        <v>357.14285714285711</v>
      </c>
      <c r="M76" s="30">
        <f t="shared" si="101"/>
        <v>357.14285714285711</v>
      </c>
      <c r="N76" s="30">
        <f t="shared" si="101"/>
        <v>357.14285714285711</v>
      </c>
      <c r="O76" s="30">
        <f t="shared" si="101"/>
        <v>357.14285714285711</v>
      </c>
      <c r="P76" s="30">
        <f t="shared" si="101"/>
        <v>357.14285714285711</v>
      </c>
      <c r="Q76" s="30">
        <f t="shared" si="101"/>
        <v>357.14285714285711</v>
      </c>
      <c r="R76" s="30">
        <f t="shared" si="101"/>
        <v>357.14285714285711</v>
      </c>
      <c r="S76" s="30">
        <f t="shared" si="101"/>
        <v>357.14285714285711</v>
      </c>
      <c r="T76" s="30">
        <f t="shared" si="101"/>
        <v>357.14285714285711</v>
      </c>
      <c r="U76" s="30">
        <f t="shared" si="101"/>
        <v>357.14285714285711</v>
      </c>
      <c r="V76" s="30">
        <f t="shared" si="101"/>
        <v>357.14285714285711</v>
      </c>
      <c r="W76" s="30">
        <f t="shared" si="101"/>
        <v>357.14285714285711</v>
      </c>
      <c r="X76" s="30">
        <f t="shared" si="101"/>
        <v>357.14285714285711</v>
      </c>
      <c r="Y76" s="30">
        <f t="shared" si="101"/>
        <v>357.14285714285711</v>
      </c>
      <c r="Z76" s="30">
        <f t="shared" si="101"/>
        <v>357.14285714285711</v>
      </c>
      <c r="AA76" s="30">
        <f t="shared" si="101"/>
        <v>357.14285714285711</v>
      </c>
      <c r="AB76" s="30">
        <f t="shared" si="101"/>
        <v>357.14285714285711</v>
      </c>
      <c r="AC76" s="30">
        <f t="shared" si="101"/>
        <v>357.14285714285711</v>
      </c>
      <c r="AD76" s="30">
        <f t="shared" si="101"/>
        <v>357.14285714285711</v>
      </c>
      <c r="AE76" s="30">
        <f t="shared" si="101"/>
        <v>357.14285714285711</v>
      </c>
      <c r="AF76" s="30">
        <f t="shared" si="101"/>
        <v>357.14285714285711</v>
      </c>
      <c r="AG76" s="30">
        <f t="shared" si="101"/>
        <v>357.14285714285711</v>
      </c>
      <c r="AH76" s="30">
        <f t="shared" si="101"/>
        <v>357.14285714285711</v>
      </c>
      <c r="AI76" s="30">
        <f t="shared" si="101"/>
        <v>357.14285714285711</v>
      </c>
      <c r="AJ76" s="30">
        <f t="shared" si="101"/>
        <v>357.14285714285711</v>
      </c>
      <c r="AK76" s="30">
        <f t="shared" si="101"/>
        <v>357.14285714285711</v>
      </c>
      <c r="AL76" s="30">
        <f t="shared" si="101"/>
        <v>357.14285714285711</v>
      </c>
      <c r="AM76" s="30">
        <f t="shared" si="101"/>
        <v>357.14285714285711</v>
      </c>
      <c r="AN76" s="30">
        <f t="shared" si="101"/>
        <v>357.14285714285711</v>
      </c>
      <c r="AO76" s="30">
        <f t="shared" si="101"/>
        <v>357.14285714285711</v>
      </c>
      <c r="AP76" s="30">
        <f t="shared" si="101"/>
        <v>357.14285714285711</v>
      </c>
      <c r="AQ76" s="30">
        <f t="shared" si="101"/>
        <v>357.14285714285711</v>
      </c>
      <c r="AR76" s="30">
        <f t="shared" si="101"/>
        <v>357.14285714285711</v>
      </c>
      <c r="AT76" s="30"/>
      <c r="AU76" s="30"/>
      <c r="AV76" s="30"/>
    </row>
    <row r="77" spans="1:48">
      <c r="A77" s="276" t="s">
        <v>92</v>
      </c>
      <c r="B77" s="215" t="s">
        <v>392</v>
      </c>
      <c r="C77" s="268" t="s">
        <v>390</v>
      </c>
      <c r="D77" s="221" t="s">
        <v>562</v>
      </c>
      <c r="E77" s="221" t="str">
        <f>_xlfn.XLOOKUP(D77,'0'!A:A,'0'!B:B)</f>
        <v>Фил</v>
      </c>
      <c r="F77" s="222">
        <f>G77/(8*21*60)</f>
        <v>5.9523809523809521E-3</v>
      </c>
      <c r="G77" s="223">
        <v>60</v>
      </c>
      <c r="H77" s="218" t="s">
        <v>249</v>
      </c>
      <c r="I77" s="30">
        <f>'0'!D$26*$F77</f>
        <v>267.85714285714283</v>
      </c>
      <c r="J77" s="30">
        <f>'0'!E$26*$F77</f>
        <v>267.85714285714283</v>
      </c>
      <c r="K77" s="30">
        <f>'0'!F$26*$F77</f>
        <v>267.85714285714283</v>
      </c>
      <c r="L77" s="30">
        <f>'0'!G$26*$F77</f>
        <v>267.85714285714283</v>
      </c>
      <c r="M77" s="30">
        <f>'0'!H$26*$F77</f>
        <v>267.85714285714283</v>
      </c>
      <c r="N77" s="30">
        <f>'0'!I$26*$F77</f>
        <v>267.85714285714283</v>
      </c>
      <c r="O77" s="30">
        <f>'0'!J$26*$F77</f>
        <v>267.85714285714283</v>
      </c>
      <c r="P77" s="30">
        <f>'0'!K$26*$F77</f>
        <v>267.85714285714283</v>
      </c>
      <c r="Q77" s="30">
        <f>'0'!L$26*$F77</f>
        <v>267.85714285714283</v>
      </c>
      <c r="R77" s="30">
        <f>'0'!M$26*$F77</f>
        <v>267.85714285714283</v>
      </c>
      <c r="S77" s="30">
        <f>'0'!N$26*$F77</f>
        <v>267.85714285714283</v>
      </c>
      <c r="T77" s="30">
        <f>'0'!O$26*$F77</f>
        <v>267.85714285714283</v>
      </c>
      <c r="U77" s="30">
        <f>'0'!P$26*$F77</f>
        <v>267.85714285714283</v>
      </c>
      <c r="V77" s="30">
        <f>'0'!Q$26*$F77</f>
        <v>267.85714285714283</v>
      </c>
      <c r="W77" s="30">
        <f>'0'!R$26*$F77</f>
        <v>267.85714285714283</v>
      </c>
      <c r="X77" s="30">
        <f>'0'!S$26*$F77</f>
        <v>267.85714285714283</v>
      </c>
      <c r="Y77" s="30">
        <f>'0'!T$26*$F77</f>
        <v>267.85714285714283</v>
      </c>
      <c r="Z77" s="30">
        <f>'0'!U$26*$F77</f>
        <v>267.85714285714283</v>
      </c>
      <c r="AA77" s="30">
        <f>'0'!V$26*$F77</f>
        <v>267.85714285714283</v>
      </c>
      <c r="AB77" s="30">
        <f>'0'!W$26*$F77</f>
        <v>267.85714285714283</v>
      </c>
      <c r="AC77" s="30">
        <f>'0'!X$26*$F77</f>
        <v>267.85714285714283</v>
      </c>
      <c r="AD77" s="30">
        <f>'0'!Y$26*$F77</f>
        <v>267.85714285714283</v>
      </c>
      <c r="AE77" s="30">
        <f>'0'!Z$26*$F77</f>
        <v>267.85714285714283</v>
      </c>
      <c r="AF77" s="30">
        <f>'0'!AA$26*$F77</f>
        <v>267.85714285714283</v>
      </c>
      <c r="AG77" s="30">
        <f>'0'!AB$26*$F77</f>
        <v>267.85714285714283</v>
      </c>
      <c r="AH77" s="30">
        <f>'0'!AC$26*$F77</f>
        <v>267.85714285714283</v>
      </c>
      <c r="AI77" s="30">
        <f>'0'!AD$26*$F77</f>
        <v>267.85714285714283</v>
      </c>
      <c r="AJ77" s="30">
        <f>'0'!AE$26*$F77</f>
        <v>267.85714285714283</v>
      </c>
      <c r="AK77" s="30">
        <f>'0'!AF$26*$F77</f>
        <v>267.85714285714283</v>
      </c>
      <c r="AL77" s="30">
        <f>'0'!AG$26*$F77</f>
        <v>267.85714285714283</v>
      </c>
      <c r="AM77" s="30">
        <f>'0'!AH$26*$F77</f>
        <v>267.85714285714283</v>
      </c>
      <c r="AN77" s="30">
        <f>'0'!AI$26*$F77</f>
        <v>267.85714285714283</v>
      </c>
      <c r="AO77" s="30">
        <f>'0'!AJ$26*$F77</f>
        <v>267.85714285714283</v>
      </c>
      <c r="AP77" s="30">
        <f>'0'!AK$26*$F77</f>
        <v>267.85714285714283</v>
      </c>
      <c r="AQ77" s="30">
        <f>'0'!AL$26*$F77</f>
        <v>267.85714285714283</v>
      </c>
      <c r="AR77" s="30">
        <f>'0'!AM$26*$F77</f>
        <v>267.85714285714283</v>
      </c>
      <c r="AT77" s="30"/>
      <c r="AU77" s="30"/>
      <c r="AV77" s="30"/>
    </row>
    <row r="78" spans="1:48">
      <c r="A78" s="276" t="s">
        <v>92</v>
      </c>
      <c r="B78" s="215" t="s">
        <v>392</v>
      </c>
      <c r="C78" s="268" t="s">
        <v>390</v>
      </c>
      <c r="D78" s="221" t="s">
        <v>442</v>
      </c>
      <c r="E78" s="221" t="str">
        <f>_xlfn.XLOOKUP(D78,'0'!A:A,'0'!B:B)</f>
        <v>Фил</v>
      </c>
      <c r="F78" s="222">
        <f>G78/(8*21*60)</f>
        <v>9.9206349206349201E-4</v>
      </c>
      <c r="G78" s="223">
        <v>10</v>
      </c>
      <c r="H78" s="218" t="s">
        <v>249</v>
      </c>
      <c r="I78" s="30">
        <f>'0'!D$27*$F78</f>
        <v>44.642857142857139</v>
      </c>
      <c r="J78" s="30">
        <f>'0'!E$27*$F78</f>
        <v>44.642857142857139</v>
      </c>
      <c r="K78" s="30">
        <f>'0'!F$27*$F78</f>
        <v>44.642857142857139</v>
      </c>
      <c r="L78" s="30">
        <f>'0'!G$27*$F78</f>
        <v>44.642857142857139</v>
      </c>
      <c r="M78" s="30">
        <f>'0'!H$27*$F78</f>
        <v>44.642857142857139</v>
      </c>
      <c r="N78" s="30">
        <f>'0'!I$27*$F78</f>
        <v>44.642857142857139</v>
      </c>
      <c r="O78" s="30">
        <f>'0'!J$27*$F78</f>
        <v>44.642857142857139</v>
      </c>
      <c r="P78" s="30">
        <f>'0'!K$27*$F78</f>
        <v>44.642857142857139</v>
      </c>
      <c r="Q78" s="30">
        <f>'0'!L$27*$F78</f>
        <v>44.642857142857139</v>
      </c>
      <c r="R78" s="30">
        <f>'0'!M$27*$F78</f>
        <v>44.642857142857139</v>
      </c>
      <c r="S78" s="30">
        <f>'0'!N$27*$F78</f>
        <v>44.642857142857139</v>
      </c>
      <c r="T78" s="30">
        <f>'0'!O$27*$F78</f>
        <v>44.642857142857139</v>
      </c>
      <c r="U78" s="30">
        <f>'0'!P$27*$F78</f>
        <v>44.642857142857139</v>
      </c>
      <c r="V78" s="30">
        <f>'0'!Q$27*$F78</f>
        <v>44.642857142857139</v>
      </c>
      <c r="W78" s="30">
        <f>'0'!R$27*$F78</f>
        <v>44.642857142857139</v>
      </c>
      <c r="X78" s="30">
        <f>'0'!S$27*$F78</f>
        <v>44.642857142857139</v>
      </c>
      <c r="Y78" s="30">
        <f>'0'!T$27*$F78</f>
        <v>44.642857142857139</v>
      </c>
      <c r="Z78" s="30">
        <f>'0'!U$27*$F78</f>
        <v>44.642857142857139</v>
      </c>
      <c r="AA78" s="30">
        <f>'0'!V$27*$F78</f>
        <v>44.642857142857139</v>
      </c>
      <c r="AB78" s="30">
        <f>'0'!W$27*$F78</f>
        <v>44.642857142857139</v>
      </c>
      <c r="AC78" s="30">
        <f>'0'!X$27*$F78</f>
        <v>44.642857142857139</v>
      </c>
      <c r="AD78" s="30">
        <f>'0'!Y$27*$F78</f>
        <v>44.642857142857139</v>
      </c>
      <c r="AE78" s="30">
        <f>'0'!Z$27*$F78</f>
        <v>44.642857142857139</v>
      </c>
      <c r="AF78" s="30">
        <f>'0'!AA$27*$F78</f>
        <v>44.642857142857139</v>
      </c>
      <c r="AG78" s="30">
        <f>'0'!AB$27*$F78</f>
        <v>44.642857142857139</v>
      </c>
      <c r="AH78" s="30">
        <f>'0'!AC$27*$F78</f>
        <v>44.642857142857139</v>
      </c>
      <c r="AI78" s="30">
        <f>'0'!AD$27*$F78</f>
        <v>44.642857142857139</v>
      </c>
      <c r="AJ78" s="30">
        <f>'0'!AE$27*$F78</f>
        <v>44.642857142857139</v>
      </c>
      <c r="AK78" s="30">
        <f>'0'!AF$27*$F78</f>
        <v>44.642857142857139</v>
      </c>
      <c r="AL78" s="30">
        <f>'0'!AG$27*$F78</f>
        <v>44.642857142857139</v>
      </c>
      <c r="AM78" s="30">
        <f>'0'!AH$27*$F78</f>
        <v>44.642857142857139</v>
      </c>
      <c r="AN78" s="30">
        <f>'0'!AI$27*$F78</f>
        <v>44.642857142857139</v>
      </c>
      <c r="AO78" s="30">
        <f>'0'!AJ$27*$F78</f>
        <v>44.642857142857139</v>
      </c>
      <c r="AP78" s="30">
        <f>'0'!AK$27*$F78</f>
        <v>44.642857142857139</v>
      </c>
      <c r="AQ78" s="30">
        <f>'0'!AL$27*$F78</f>
        <v>44.642857142857139</v>
      </c>
      <c r="AR78" s="30">
        <f>'0'!AM$27*$F78</f>
        <v>44.642857142857139</v>
      </c>
      <c r="AT78" s="30"/>
      <c r="AU78" s="30"/>
      <c r="AV78" s="30"/>
    </row>
    <row r="79" spans="1:48">
      <c r="A79" s="276" t="s">
        <v>92</v>
      </c>
      <c r="B79" s="215" t="s">
        <v>392</v>
      </c>
      <c r="C79" s="268" t="s">
        <v>390</v>
      </c>
      <c r="D79" s="221" t="s">
        <v>413</v>
      </c>
      <c r="E79" s="221" t="str">
        <f>_xlfn.XLOOKUP(D79,'0'!A:A,'0'!B:B)</f>
        <v>Фил</v>
      </c>
      <c r="F79" s="222">
        <f>G79/(8*21*60)</f>
        <v>9.9206349206349201E-4</v>
      </c>
      <c r="G79" s="223">
        <v>10</v>
      </c>
      <c r="H79" s="218" t="s">
        <v>249</v>
      </c>
      <c r="I79" s="30">
        <f>'0'!D$28*$F79</f>
        <v>44.642857142857139</v>
      </c>
      <c r="J79" s="30">
        <f>'0'!E$28*$F79</f>
        <v>44.642857142857139</v>
      </c>
      <c r="K79" s="30">
        <f>'0'!F$28*$F79</f>
        <v>44.642857142857139</v>
      </c>
      <c r="L79" s="30">
        <f>'0'!G$28*$F79</f>
        <v>44.642857142857139</v>
      </c>
      <c r="M79" s="30">
        <f>'0'!H$28*$F79</f>
        <v>44.642857142857139</v>
      </c>
      <c r="N79" s="30">
        <f>'0'!I$28*$F79</f>
        <v>44.642857142857139</v>
      </c>
      <c r="O79" s="30">
        <f>'0'!J$28*$F79</f>
        <v>44.642857142857139</v>
      </c>
      <c r="P79" s="30">
        <f>'0'!K$28*$F79</f>
        <v>44.642857142857139</v>
      </c>
      <c r="Q79" s="30">
        <f>'0'!L$28*$F79</f>
        <v>44.642857142857139</v>
      </c>
      <c r="R79" s="30">
        <f>'0'!M$28*$F79</f>
        <v>44.642857142857139</v>
      </c>
      <c r="S79" s="30">
        <f>'0'!N$28*$F79</f>
        <v>44.642857142857139</v>
      </c>
      <c r="T79" s="30">
        <f>'0'!O$28*$F79</f>
        <v>44.642857142857139</v>
      </c>
      <c r="U79" s="30">
        <f>'0'!P$28*$F79</f>
        <v>44.642857142857139</v>
      </c>
      <c r="V79" s="30">
        <f>'0'!Q$28*$F79</f>
        <v>44.642857142857139</v>
      </c>
      <c r="W79" s="30">
        <f>'0'!R$28*$F79</f>
        <v>44.642857142857139</v>
      </c>
      <c r="X79" s="30">
        <f>'0'!S$28*$F79</f>
        <v>44.642857142857139</v>
      </c>
      <c r="Y79" s="30">
        <f>'0'!T$28*$F79</f>
        <v>44.642857142857139</v>
      </c>
      <c r="Z79" s="30">
        <f>'0'!U$28*$F79</f>
        <v>44.642857142857139</v>
      </c>
      <c r="AA79" s="30">
        <f>'0'!V$28*$F79</f>
        <v>44.642857142857139</v>
      </c>
      <c r="AB79" s="30">
        <f>'0'!W$28*$F79</f>
        <v>44.642857142857139</v>
      </c>
      <c r="AC79" s="30">
        <f>'0'!X$28*$F79</f>
        <v>44.642857142857139</v>
      </c>
      <c r="AD79" s="30">
        <f>'0'!Y$28*$F79</f>
        <v>44.642857142857139</v>
      </c>
      <c r="AE79" s="30">
        <f>'0'!Z$28*$F79</f>
        <v>44.642857142857139</v>
      </c>
      <c r="AF79" s="30">
        <f>'0'!AA$28*$F79</f>
        <v>44.642857142857139</v>
      </c>
      <c r="AG79" s="30">
        <f>'0'!AB$28*$F79</f>
        <v>44.642857142857139</v>
      </c>
      <c r="AH79" s="30">
        <f>'0'!AC$28*$F79</f>
        <v>44.642857142857139</v>
      </c>
      <c r="AI79" s="30">
        <f>'0'!AD$28*$F79</f>
        <v>44.642857142857139</v>
      </c>
      <c r="AJ79" s="30">
        <f>'0'!AE$28*$F79</f>
        <v>44.642857142857139</v>
      </c>
      <c r="AK79" s="30">
        <f>'0'!AF$28*$F79</f>
        <v>44.642857142857139</v>
      </c>
      <c r="AL79" s="30">
        <f>'0'!AG$28*$F79</f>
        <v>44.642857142857139</v>
      </c>
      <c r="AM79" s="30">
        <f>'0'!AH$28*$F79</f>
        <v>44.642857142857139</v>
      </c>
      <c r="AN79" s="30">
        <f>'0'!AI$28*$F79</f>
        <v>44.642857142857139</v>
      </c>
      <c r="AO79" s="30">
        <f>'0'!AJ$28*$F79</f>
        <v>44.642857142857139</v>
      </c>
      <c r="AP79" s="30">
        <f>'0'!AK$28*$F79</f>
        <v>44.642857142857139</v>
      </c>
      <c r="AQ79" s="30">
        <f>'0'!AL$28*$F79</f>
        <v>44.642857142857139</v>
      </c>
      <c r="AR79" s="30">
        <f>'0'!AM$28*$F79</f>
        <v>44.642857142857139</v>
      </c>
      <c r="AT79" s="30"/>
      <c r="AU79" s="30"/>
      <c r="AV79" s="30"/>
    </row>
    <row r="80" spans="1:48" ht="24">
      <c r="A80" s="276" t="s">
        <v>92</v>
      </c>
      <c r="B80" s="215" t="s">
        <v>392</v>
      </c>
      <c r="C80" s="268" t="s">
        <v>390</v>
      </c>
      <c r="D80" s="229" t="s">
        <v>403</v>
      </c>
      <c r="E80" s="229"/>
      <c r="F80" s="220"/>
      <c r="G80" s="220"/>
      <c r="H80" s="217" t="s">
        <v>158</v>
      </c>
      <c r="I80" s="30">
        <f>РБ.1!D191</f>
        <v>0</v>
      </c>
      <c r="J80" s="30">
        <f>РБ.1!E191</f>
        <v>0</v>
      </c>
      <c r="K80" s="30">
        <f>РБ.1!F191</f>
        <v>0</v>
      </c>
      <c r="L80" s="30">
        <f>РБ.1!G191</f>
        <v>0</v>
      </c>
      <c r="M80" s="30">
        <f>РБ.1!H191</f>
        <v>0</v>
      </c>
      <c r="N80" s="30">
        <f>РБ.1!I191</f>
        <v>0</v>
      </c>
      <c r="O80" s="30">
        <f>РБ.1!J191</f>
        <v>0</v>
      </c>
      <c r="P80" s="30">
        <f>РБ.1!K191</f>
        <v>0</v>
      </c>
      <c r="Q80" s="30">
        <f>РБ.1!L191</f>
        <v>0</v>
      </c>
      <c r="R80" s="30">
        <f>РБ.1!M191</f>
        <v>0</v>
      </c>
      <c r="S80" s="30">
        <f>РБ.1!N191</f>
        <v>0</v>
      </c>
      <c r="T80" s="30">
        <f>РБ.1!O191</f>
        <v>0</v>
      </c>
      <c r="U80" s="30">
        <f>РБ.1!P191</f>
        <v>0</v>
      </c>
      <c r="V80" s="30">
        <f>РБ.1!Q191</f>
        <v>0</v>
      </c>
      <c r="W80" s="30">
        <f>РБ.1!R191</f>
        <v>0</v>
      </c>
      <c r="X80" s="30">
        <f>РБ.1!S191</f>
        <v>0</v>
      </c>
      <c r="Y80" s="30">
        <f>РБ.1!T191</f>
        <v>0</v>
      </c>
      <c r="Z80" s="30">
        <f>РБ.1!U191</f>
        <v>0</v>
      </c>
      <c r="AA80" s="30">
        <f>РБ.1!V191</f>
        <v>0</v>
      </c>
      <c r="AB80" s="30">
        <f>РБ.1!W191</f>
        <v>0</v>
      </c>
      <c r="AC80" s="30">
        <f>РБ.1!X191</f>
        <v>0</v>
      </c>
      <c r="AD80" s="30">
        <f>РБ.1!Y191</f>
        <v>0</v>
      </c>
      <c r="AE80" s="30">
        <f>РБ.1!Z191</f>
        <v>0</v>
      </c>
      <c r="AF80" s="30">
        <f>РБ.1!AA191</f>
        <v>0</v>
      </c>
      <c r="AG80" s="30">
        <f>РБ.1!AB191</f>
        <v>0</v>
      </c>
      <c r="AH80" s="30">
        <f>РБ.1!AC191</f>
        <v>0</v>
      </c>
      <c r="AI80" s="30">
        <f>РБ.1!AD191</f>
        <v>0</v>
      </c>
      <c r="AJ80" s="30">
        <f>РБ.1!AE191</f>
        <v>0</v>
      </c>
      <c r="AK80" s="30">
        <f>РБ.1!AF191</f>
        <v>0</v>
      </c>
      <c r="AL80" s="30">
        <f>РБ.1!AG191</f>
        <v>0</v>
      </c>
      <c r="AM80" s="30">
        <f>РБ.1!AH191</f>
        <v>0</v>
      </c>
      <c r="AN80" s="30">
        <f>РБ.1!AI191</f>
        <v>0</v>
      </c>
      <c r="AO80" s="30">
        <f>РБ.1!AJ191</f>
        <v>0</v>
      </c>
      <c r="AP80" s="30">
        <f>РБ.1!AK191</f>
        <v>0</v>
      </c>
      <c r="AQ80" s="30">
        <f>РБ.1!AL191</f>
        <v>0</v>
      </c>
      <c r="AR80" s="30">
        <f>РБ.1!AM191</f>
        <v>0</v>
      </c>
      <c r="AT80" s="30"/>
      <c r="AU80" s="30"/>
      <c r="AV80" s="30"/>
    </row>
    <row r="81" spans="1:48" ht="22.8">
      <c r="A81" s="276" t="s">
        <v>92</v>
      </c>
      <c r="B81" s="215" t="s">
        <v>392</v>
      </c>
      <c r="C81" s="268" t="s">
        <v>390</v>
      </c>
      <c r="D81" s="219" t="s">
        <v>404</v>
      </c>
      <c r="E81" s="219"/>
      <c r="F81" s="219"/>
      <c r="G81" s="219"/>
      <c r="H81" s="218" t="s">
        <v>249</v>
      </c>
      <c r="I81" s="30">
        <f>SUM(I82:I84)</f>
        <v>31.625</v>
      </c>
      <c r="J81" s="30">
        <f t="shared" ref="J81:AR81" si="102">SUM(J82:J84)</f>
        <v>31.625</v>
      </c>
      <c r="K81" s="30">
        <f t="shared" si="102"/>
        <v>31.625</v>
      </c>
      <c r="L81" s="30">
        <f t="shared" si="102"/>
        <v>31.625</v>
      </c>
      <c r="M81" s="30">
        <f t="shared" si="102"/>
        <v>31.625</v>
      </c>
      <c r="N81" s="30">
        <f t="shared" si="102"/>
        <v>31.625</v>
      </c>
      <c r="O81" s="30">
        <f t="shared" si="102"/>
        <v>31.625</v>
      </c>
      <c r="P81" s="30">
        <f t="shared" si="102"/>
        <v>31.625</v>
      </c>
      <c r="Q81" s="30">
        <f t="shared" si="102"/>
        <v>31.625</v>
      </c>
      <c r="R81" s="30">
        <f t="shared" si="102"/>
        <v>31.625</v>
      </c>
      <c r="S81" s="30">
        <f t="shared" si="102"/>
        <v>31.625</v>
      </c>
      <c r="T81" s="30">
        <f t="shared" si="102"/>
        <v>31.625</v>
      </c>
      <c r="U81" s="30">
        <f t="shared" si="102"/>
        <v>31.625</v>
      </c>
      <c r="V81" s="30">
        <f t="shared" si="102"/>
        <v>31.625</v>
      </c>
      <c r="W81" s="30">
        <f t="shared" si="102"/>
        <v>31.625</v>
      </c>
      <c r="X81" s="30">
        <f t="shared" si="102"/>
        <v>31.625</v>
      </c>
      <c r="Y81" s="30">
        <f t="shared" si="102"/>
        <v>31.625</v>
      </c>
      <c r="Z81" s="30">
        <f t="shared" si="102"/>
        <v>31.625</v>
      </c>
      <c r="AA81" s="30">
        <f t="shared" si="102"/>
        <v>31.625</v>
      </c>
      <c r="AB81" s="30">
        <f t="shared" si="102"/>
        <v>31.625</v>
      </c>
      <c r="AC81" s="30">
        <f t="shared" si="102"/>
        <v>31.625</v>
      </c>
      <c r="AD81" s="30">
        <f t="shared" si="102"/>
        <v>31.625</v>
      </c>
      <c r="AE81" s="30">
        <f t="shared" si="102"/>
        <v>31.625</v>
      </c>
      <c r="AF81" s="30">
        <f t="shared" si="102"/>
        <v>31.625</v>
      </c>
      <c r="AG81" s="30">
        <f t="shared" si="102"/>
        <v>31.625</v>
      </c>
      <c r="AH81" s="30">
        <f t="shared" si="102"/>
        <v>31.625</v>
      </c>
      <c r="AI81" s="30">
        <f t="shared" si="102"/>
        <v>31.625</v>
      </c>
      <c r="AJ81" s="30">
        <f t="shared" si="102"/>
        <v>31.625</v>
      </c>
      <c r="AK81" s="30">
        <f t="shared" si="102"/>
        <v>31.625</v>
      </c>
      <c r="AL81" s="30">
        <f t="shared" si="102"/>
        <v>31.625</v>
      </c>
      <c r="AM81" s="30">
        <f t="shared" si="102"/>
        <v>31.625</v>
      </c>
      <c r="AN81" s="30">
        <f t="shared" si="102"/>
        <v>31.625</v>
      </c>
      <c r="AO81" s="30">
        <f t="shared" si="102"/>
        <v>31.625</v>
      </c>
      <c r="AP81" s="30">
        <f t="shared" si="102"/>
        <v>31.625</v>
      </c>
      <c r="AQ81" s="30">
        <f t="shared" si="102"/>
        <v>31.625</v>
      </c>
      <c r="AR81" s="30">
        <f t="shared" si="102"/>
        <v>31.625</v>
      </c>
      <c r="AT81" s="30"/>
      <c r="AU81" s="30"/>
      <c r="AV81" s="30"/>
    </row>
    <row r="82" spans="1:48">
      <c r="A82" s="276" t="s">
        <v>92</v>
      </c>
      <c r="B82" s="215" t="s">
        <v>392</v>
      </c>
      <c r="C82" s="268" t="s">
        <v>390</v>
      </c>
      <c r="D82" s="221" t="s">
        <v>562</v>
      </c>
      <c r="E82" s="221" t="str">
        <f>_xlfn.XLOOKUP(D82,'0'!A:A,'0'!B:B)</f>
        <v>Фил</v>
      </c>
      <c r="F82" s="221"/>
      <c r="G82" s="221"/>
      <c r="H82" s="218" t="s">
        <v>249</v>
      </c>
      <c r="I82" s="30">
        <f>15*'0'!D$26/40000</f>
        <v>16.875</v>
      </c>
      <c r="J82" s="30">
        <f>15*'0'!E$26/40000</f>
        <v>16.875</v>
      </c>
      <c r="K82" s="30">
        <f>15*'0'!F$26/40000</f>
        <v>16.875</v>
      </c>
      <c r="L82" s="30">
        <f>15*'0'!G$26/40000</f>
        <v>16.875</v>
      </c>
      <c r="M82" s="30">
        <f>15*'0'!H$26/40000</f>
        <v>16.875</v>
      </c>
      <c r="N82" s="30">
        <f>15*'0'!I$26/40000</f>
        <v>16.875</v>
      </c>
      <c r="O82" s="30">
        <f>15*'0'!J$26/40000</f>
        <v>16.875</v>
      </c>
      <c r="P82" s="30">
        <f>15*'0'!K$26/40000</f>
        <v>16.875</v>
      </c>
      <c r="Q82" s="30">
        <f>15*'0'!L$26/40000</f>
        <v>16.875</v>
      </c>
      <c r="R82" s="30">
        <f>15*'0'!M$26/40000</f>
        <v>16.875</v>
      </c>
      <c r="S82" s="30">
        <f>15*'0'!N$26/40000</f>
        <v>16.875</v>
      </c>
      <c r="T82" s="30">
        <f>15*'0'!O$26/40000</f>
        <v>16.875</v>
      </c>
      <c r="U82" s="30">
        <f>15*'0'!P$26/40000</f>
        <v>16.875</v>
      </c>
      <c r="V82" s="30">
        <f>15*'0'!Q$26/40000</f>
        <v>16.875</v>
      </c>
      <c r="W82" s="30">
        <f>15*'0'!R$26/40000</f>
        <v>16.875</v>
      </c>
      <c r="X82" s="30">
        <f>15*'0'!S$26/40000</f>
        <v>16.875</v>
      </c>
      <c r="Y82" s="30">
        <f>15*'0'!T$26/40000</f>
        <v>16.875</v>
      </c>
      <c r="Z82" s="30">
        <f>15*'0'!U$26/40000</f>
        <v>16.875</v>
      </c>
      <c r="AA82" s="30">
        <f>15*'0'!V$26/40000</f>
        <v>16.875</v>
      </c>
      <c r="AB82" s="30">
        <f>15*'0'!W$26/40000</f>
        <v>16.875</v>
      </c>
      <c r="AC82" s="30">
        <f>15*'0'!X$26/40000</f>
        <v>16.875</v>
      </c>
      <c r="AD82" s="30">
        <f>15*'0'!Y$26/40000</f>
        <v>16.875</v>
      </c>
      <c r="AE82" s="30">
        <f>15*'0'!Z$26/40000</f>
        <v>16.875</v>
      </c>
      <c r="AF82" s="30">
        <f>15*'0'!AA$26/40000</f>
        <v>16.875</v>
      </c>
      <c r="AG82" s="30">
        <f>15*'0'!AB$26/40000</f>
        <v>16.875</v>
      </c>
      <c r="AH82" s="30">
        <f>15*'0'!AC$26/40000</f>
        <v>16.875</v>
      </c>
      <c r="AI82" s="30">
        <f>15*'0'!AD$26/40000</f>
        <v>16.875</v>
      </c>
      <c r="AJ82" s="30">
        <f>15*'0'!AE$26/40000</f>
        <v>16.875</v>
      </c>
      <c r="AK82" s="30">
        <f>15*'0'!AF$26/40000</f>
        <v>16.875</v>
      </c>
      <c r="AL82" s="30">
        <f>15*'0'!AG$26/40000</f>
        <v>16.875</v>
      </c>
      <c r="AM82" s="30">
        <f>15*'0'!AH$26/40000</f>
        <v>16.875</v>
      </c>
      <c r="AN82" s="30">
        <f>15*'0'!AI$26/40000</f>
        <v>16.875</v>
      </c>
      <c r="AO82" s="30">
        <f>15*'0'!AJ$26/40000</f>
        <v>16.875</v>
      </c>
      <c r="AP82" s="30">
        <f>15*'0'!AK$26/40000</f>
        <v>16.875</v>
      </c>
      <c r="AQ82" s="30">
        <f>15*'0'!AL$26/40000</f>
        <v>16.875</v>
      </c>
      <c r="AR82" s="30">
        <f>15*'0'!AM$26/40000</f>
        <v>16.875</v>
      </c>
      <c r="AT82" s="30"/>
      <c r="AU82" s="30"/>
      <c r="AV82" s="30"/>
    </row>
    <row r="83" spans="1:48">
      <c r="A83" s="276" t="s">
        <v>92</v>
      </c>
      <c r="B83" s="215" t="s">
        <v>392</v>
      </c>
      <c r="C83" s="268" t="s">
        <v>390</v>
      </c>
      <c r="D83" s="221" t="s">
        <v>442</v>
      </c>
      <c r="E83" s="221" t="str">
        <f>_xlfn.XLOOKUP(D83,'0'!A:A,'0'!B:B)</f>
        <v>Фил</v>
      </c>
      <c r="F83" s="221"/>
      <c r="G83" s="221"/>
      <c r="H83" s="218" t="s">
        <v>249</v>
      </c>
      <c r="I83" s="30">
        <f>10*'0'!D$27/40000</f>
        <v>11.25</v>
      </c>
      <c r="J83" s="30">
        <f>10*'0'!E$27/40000</f>
        <v>11.25</v>
      </c>
      <c r="K83" s="30">
        <f>10*'0'!F$27/40000</f>
        <v>11.25</v>
      </c>
      <c r="L83" s="30">
        <f>10*'0'!G$27/40000</f>
        <v>11.25</v>
      </c>
      <c r="M83" s="30">
        <f>10*'0'!H$27/40000</f>
        <v>11.25</v>
      </c>
      <c r="N83" s="30">
        <f>10*'0'!I$27/40000</f>
        <v>11.25</v>
      </c>
      <c r="O83" s="30">
        <f>10*'0'!J$27/40000</f>
        <v>11.25</v>
      </c>
      <c r="P83" s="30">
        <f>10*'0'!K$27/40000</f>
        <v>11.25</v>
      </c>
      <c r="Q83" s="30">
        <f>10*'0'!L$27/40000</f>
        <v>11.25</v>
      </c>
      <c r="R83" s="30">
        <f>10*'0'!M$27/40000</f>
        <v>11.25</v>
      </c>
      <c r="S83" s="30">
        <f>10*'0'!N$27/40000</f>
        <v>11.25</v>
      </c>
      <c r="T83" s="30">
        <f>10*'0'!O$27/40000</f>
        <v>11.25</v>
      </c>
      <c r="U83" s="30">
        <f>10*'0'!P$27/40000</f>
        <v>11.25</v>
      </c>
      <c r="V83" s="30">
        <f>10*'0'!Q$27/40000</f>
        <v>11.25</v>
      </c>
      <c r="W83" s="30">
        <f>10*'0'!R$27/40000</f>
        <v>11.25</v>
      </c>
      <c r="X83" s="30">
        <f>10*'0'!S$27/40000</f>
        <v>11.25</v>
      </c>
      <c r="Y83" s="30">
        <f>10*'0'!T$27/40000</f>
        <v>11.25</v>
      </c>
      <c r="Z83" s="30">
        <f>10*'0'!U$27/40000</f>
        <v>11.25</v>
      </c>
      <c r="AA83" s="30">
        <f>10*'0'!V$27/40000</f>
        <v>11.25</v>
      </c>
      <c r="AB83" s="30">
        <f>10*'0'!W$27/40000</f>
        <v>11.25</v>
      </c>
      <c r="AC83" s="30">
        <f>10*'0'!X$27/40000</f>
        <v>11.25</v>
      </c>
      <c r="AD83" s="30">
        <f>10*'0'!Y$27/40000</f>
        <v>11.25</v>
      </c>
      <c r="AE83" s="30">
        <f>10*'0'!Z$27/40000</f>
        <v>11.25</v>
      </c>
      <c r="AF83" s="30">
        <f>10*'0'!AA$27/40000</f>
        <v>11.25</v>
      </c>
      <c r="AG83" s="30">
        <f>10*'0'!AB$27/40000</f>
        <v>11.25</v>
      </c>
      <c r="AH83" s="30">
        <f>10*'0'!AC$27/40000</f>
        <v>11.25</v>
      </c>
      <c r="AI83" s="30">
        <f>10*'0'!AD$27/40000</f>
        <v>11.25</v>
      </c>
      <c r="AJ83" s="30">
        <f>10*'0'!AE$27/40000</f>
        <v>11.25</v>
      </c>
      <c r="AK83" s="30">
        <f>10*'0'!AF$27/40000</f>
        <v>11.25</v>
      </c>
      <c r="AL83" s="30">
        <f>10*'0'!AG$27/40000</f>
        <v>11.25</v>
      </c>
      <c r="AM83" s="30">
        <f>10*'0'!AH$27/40000</f>
        <v>11.25</v>
      </c>
      <c r="AN83" s="30">
        <f>10*'0'!AI$27/40000</f>
        <v>11.25</v>
      </c>
      <c r="AO83" s="30">
        <f>10*'0'!AJ$27/40000</f>
        <v>11.25</v>
      </c>
      <c r="AP83" s="30">
        <f>10*'0'!AK$27/40000</f>
        <v>11.25</v>
      </c>
      <c r="AQ83" s="30">
        <f>10*'0'!AL$27/40000</f>
        <v>11.25</v>
      </c>
      <c r="AR83" s="30">
        <f>10*'0'!AM$27/40000</f>
        <v>11.25</v>
      </c>
      <c r="AT83" s="30"/>
      <c r="AU83" s="30"/>
      <c r="AV83" s="30"/>
    </row>
    <row r="84" spans="1:48">
      <c r="A84" s="276" t="s">
        <v>92</v>
      </c>
      <c r="B84" s="215" t="s">
        <v>392</v>
      </c>
      <c r="C84" s="268" t="s">
        <v>390</v>
      </c>
      <c r="D84" s="221" t="s">
        <v>571</v>
      </c>
      <c r="E84" s="221" t="str">
        <f>_xlfn.XLOOKUP(D84,'0'!A:A,'0'!B:B)</f>
        <v>ГО</v>
      </c>
      <c r="F84" s="221"/>
      <c r="G84" s="221"/>
      <c r="H84" s="218" t="s">
        <v>249</v>
      </c>
      <c r="I84" s="30">
        <f>4*'0'!D$29/40000</f>
        <v>3.5</v>
      </c>
      <c r="J84" s="30">
        <f>4*'0'!E$29/40000</f>
        <v>3.5</v>
      </c>
      <c r="K84" s="30">
        <f>4*'0'!F$29/40000</f>
        <v>3.5</v>
      </c>
      <c r="L84" s="30">
        <f>4*'0'!G$29/40000</f>
        <v>3.5</v>
      </c>
      <c r="M84" s="30">
        <f>4*'0'!H$29/40000</f>
        <v>3.5</v>
      </c>
      <c r="N84" s="30">
        <f>4*'0'!I$29/40000</f>
        <v>3.5</v>
      </c>
      <c r="O84" s="30">
        <f>4*'0'!J$29/40000</f>
        <v>3.5</v>
      </c>
      <c r="P84" s="30">
        <f>4*'0'!K$29/40000</f>
        <v>3.5</v>
      </c>
      <c r="Q84" s="30">
        <f>4*'0'!L$29/40000</f>
        <v>3.5</v>
      </c>
      <c r="R84" s="30">
        <f>4*'0'!M$29/40000</f>
        <v>3.5</v>
      </c>
      <c r="S84" s="30">
        <f>4*'0'!N$29/40000</f>
        <v>3.5</v>
      </c>
      <c r="T84" s="30">
        <f>4*'0'!O$29/40000</f>
        <v>3.5</v>
      </c>
      <c r="U84" s="30">
        <f>4*'0'!P$29/40000</f>
        <v>3.5</v>
      </c>
      <c r="V84" s="30">
        <f>4*'0'!Q$29/40000</f>
        <v>3.5</v>
      </c>
      <c r="W84" s="30">
        <f>4*'0'!R$29/40000</f>
        <v>3.5</v>
      </c>
      <c r="X84" s="30">
        <f>4*'0'!S$29/40000</f>
        <v>3.5</v>
      </c>
      <c r="Y84" s="30">
        <f>4*'0'!T$29/40000</f>
        <v>3.5</v>
      </c>
      <c r="Z84" s="30">
        <f>4*'0'!U$29/40000</f>
        <v>3.5</v>
      </c>
      <c r="AA84" s="30">
        <f>4*'0'!V$29/40000</f>
        <v>3.5</v>
      </c>
      <c r="AB84" s="30">
        <f>4*'0'!W$29/40000</f>
        <v>3.5</v>
      </c>
      <c r="AC84" s="30">
        <f>4*'0'!X$29/40000</f>
        <v>3.5</v>
      </c>
      <c r="AD84" s="30">
        <f>4*'0'!Y$29/40000</f>
        <v>3.5</v>
      </c>
      <c r="AE84" s="30">
        <f>4*'0'!Z$29/40000</f>
        <v>3.5</v>
      </c>
      <c r="AF84" s="30">
        <f>4*'0'!AA$29/40000</f>
        <v>3.5</v>
      </c>
      <c r="AG84" s="30">
        <f>4*'0'!AB$29/40000</f>
        <v>3.5</v>
      </c>
      <c r="AH84" s="30">
        <f>4*'0'!AC$29/40000</f>
        <v>3.5</v>
      </c>
      <c r="AI84" s="30">
        <f>4*'0'!AD$29/40000</f>
        <v>3.5</v>
      </c>
      <c r="AJ84" s="30">
        <f>4*'0'!AE$29/40000</f>
        <v>3.5</v>
      </c>
      <c r="AK84" s="30">
        <f>4*'0'!AF$29/40000</f>
        <v>3.5</v>
      </c>
      <c r="AL84" s="30">
        <f>4*'0'!AG$29/40000</f>
        <v>3.5</v>
      </c>
      <c r="AM84" s="30">
        <f>4*'0'!AH$29/40000</f>
        <v>3.5</v>
      </c>
      <c r="AN84" s="30">
        <f>4*'0'!AI$29/40000</f>
        <v>3.5</v>
      </c>
      <c r="AO84" s="30">
        <f>4*'0'!AJ$29/40000</f>
        <v>3.5</v>
      </c>
      <c r="AP84" s="30">
        <f>4*'0'!AK$29/40000</f>
        <v>3.5</v>
      </c>
      <c r="AQ84" s="30">
        <f>4*'0'!AL$29/40000</f>
        <v>3.5</v>
      </c>
      <c r="AR84" s="30">
        <f>4*'0'!AM$29/40000</f>
        <v>3.5</v>
      </c>
      <c r="AT84" s="30"/>
      <c r="AU84" s="30"/>
      <c r="AV84" s="30"/>
    </row>
    <row r="85" spans="1:48">
      <c r="A85" s="276" t="s">
        <v>202</v>
      </c>
      <c r="B85" s="215" t="s">
        <v>392</v>
      </c>
      <c r="C85" s="268" t="s">
        <v>390</v>
      </c>
      <c r="D85" s="215" t="s">
        <v>42</v>
      </c>
      <c r="E85" s="215"/>
      <c r="F85" s="215"/>
      <c r="G85" s="215"/>
      <c r="H85" s="215" t="s">
        <v>254</v>
      </c>
      <c r="I85" s="216">
        <f>(I86*I87+I90*I91+I95*I96)/1000</f>
        <v>47.956517857142856</v>
      </c>
      <c r="J85" s="216">
        <f t="shared" ref="J85:AR85" si="103">(J86*J87+J90*J91+J95*J96)/1000</f>
        <v>39.15175</v>
      </c>
      <c r="K85" s="216">
        <f t="shared" si="103"/>
        <v>38.329500000000003</v>
      </c>
      <c r="L85" s="216">
        <f t="shared" si="103"/>
        <v>54.78781764648437</v>
      </c>
      <c r="M85" s="216">
        <f t="shared" si="103"/>
        <v>43.721536570371093</v>
      </c>
      <c r="N85" s="216">
        <f t="shared" si="103"/>
        <v>51.981358272501701</v>
      </c>
      <c r="O85" s="216">
        <f t="shared" si="103"/>
        <v>50.777952317514107</v>
      </c>
      <c r="P85" s="216">
        <f t="shared" si="103"/>
        <v>45.48007783303558</v>
      </c>
      <c r="Q85" s="216">
        <f t="shared" si="103"/>
        <v>48.346467574598037</v>
      </c>
      <c r="R85" s="216">
        <f t="shared" si="103"/>
        <v>47.525642857142856</v>
      </c>
      <c r="S85" s="216">
        <f t="shared" si="103"/>
        <v>45.859678571428567</v>
      </c>
      <c r="T85" s="216">
        <f t="shared" si="103"/>
        <v>44.162089285714281</v>
      </c>
      <c r="U85" s="216">
        <f t="shared" si="103"/>
        <v>38.699982142857145</v>
      </c>
      <c r="V85" s="216">
        <f t="shared" si="103"/>
        <v>43.15008928571428</v>
      </c>
      <c r="W85" s="216">
        <f t="shared" si="103"/>
        <v>45.248642857142855</v>
      </c>
      <c r="X85" s="216">
        <f t="shared" si="103"/>
        <v>44.869142857142855</v>
      </c>
      <c r="Y85" s="216">
        <f t="shared" si="103"/>
        <v>36.992232142857148</v>
      </c>
      <c r="Z85" s="216">
        <f t="shared" si="103"/>
        <v>43.983642857142854</v>
      </c>
      <c r="AA85" s="216">
        <f t="shared" si="103"/>
        <v>43.667392857142858</v>
      </c>
      <c r="AB85" s="216">
        <f t="shared" si="103"/>
        <v>39.586624999999998</v>
      </c>
      <c r="AC85" s="216">
        <f t="shared" si="103"/>
        <v>42.940017857142855</v>
      </c>
      <c r="AD85" s="216">
        <f t="shared" si="103"/>
        <v>42.623767857142852</v>
      </c>
      <c r="AE85" s="216">
        <f t="shared" si="103"/>
        <v>41.052678571428565</v>
      </c>
      <c r="AF85" s="216">
        <f t="shared" si="103"/>
        <v>39.481589285714286</v>
      </c>
      <c r="AG85" s="216">
        <f t="shared" si="103"/>
        <v>34.114357142857145</v>
      </c>
      <c r="AH85" s="216">
        <f t="shared" si="103"/>
        <v>38.659339285714282</v>
      </c>
      <c r="AI85" s="216">
        <f t="shared" si="103"/>
        <v>40.821142857142853</v>
      </c>
      <c r="AJ85" s="216">
        <f t="shared" si="103"/>
        <v>40.568142857142853</v>
      </c>
      <c r="AK85" s="216">
        <f t="shared" si="103"/>
        <v>32.754482142857142</v>
      </c>
      <c r="AL85" s="216">
        <f t="shared" si="103"/>
        <v>39.840767857142858</v>
      </c>
      <c r="AM85" s="216">
        <f t="shared" si="103"/>
        <v>39.619392857142856</v>
      </c>
      <c r="AN85" s="216">
        <f t="shared" si="103"/>
        <v>35.601875</v>
      </c>
      <c r="AO85" s="216">
        <f t="shared" si="103"/>
        <v>39.050142857142852</v>
      </c>
      <c r="AP85" s="216">
        <f t="shared" si="103"/>
        <v>38.828767857142857</v>
      </c>
      <c r="AQ85" s="216">
        <f t="shared" si="103"/>
        <v>37.352553571428565</v>
      </c>
      <c r="AR85" s="216">
        <f t="shared" si="103"/>
        <v>35.844714285714282</v>
      </c>
      <c r="AT85" s="215"/>
      <c r="AU85" s="215"/>
      <c r="AV85" s="215"/>
    </row>
    <row r="86" spans="1:48" ht="12">
      <c r="A86" s="276" t="s">
        <v>202</v>
      </c>
      <c r="B86" s="215" t="s">
        <v>392</v>
      </c>
      <c r="C86" s="268" t="s">
        <v>390</v>
      </c>
      <c r="D86" s="225" t="s">
        <v>187</v>
      </c>
      <c r="E86" s="225"/>
      <c r="F86" s="221"/>
      <c r="G86" s="221"/>
      <c r="H86" s="218" t="s">
        <v>158</v>
      </c>
      <c r="I86" s="30">
        <f>РБ.1!D235</f>
        <v>9.75</v>
      </c>
      <c r="J86" s="30">
        <f>РБ.1!E235</f>
        <v>0</v>
      </c>
      <c r="K86" s="30">
        <f>РБ.1!F235</f>
        <v>0</v>
      </c>
      <c r="L86" s="30">
        <f>РБ.1!G235</f>
        <v>20.570272734374996</v>
      </c>
      <c r="M86" s="30">
        <f>РБ.1!H235</f>
        <v>7.7755630935937479</v>
      </c>
      <c r="N86" s="30">
        <f>РБ.1!I235</f>
        <v>18.369767808615229</v>
      </c>
      <c r="O86" s="30">
        <f>РБ.1!J235</f>
        <v>17.359430579141389</v>
      </c>
      <c r="P86" s="30">
        <f>РБ.1!K235</f>
        <v>11.483263328102028</v>
      </c>
      <c r="Q86" s="30">
        <f>РБ.1!L235</f>
        <v>15.502405492937736</v>
      </c>
      <c r="R86" s="30">
        <f>РБ.1!M235</f>
        <v>15</v>
      </c>
      <c r="S86" s="30">
        <f>РБ.1!N235</f>
        <v>13.5</v>
      </c>
      <c r="T86" s="30">
        <f>РБ.1!O235</f>
        <v>12</v>
      </c>
      <c r="U86" s="30">
        <f>РБ.1!P235</f>
        <v>6</v>
      </c>
      <c r="V86" s="30">
        <f>РБ.1!Q235</f>
        <v>12</v>
      </c>
      <c r="W86" s="30">
        <f>РБ.1!R235</f>
        <v>15</v>
      </c>
      <c r="X86" s="30">
        <f>РБ.1!S235</f>
        <v>15</v>
      </c>
      <c r="Y86" s="30">
        <f>РБ.1!T235</f>
        <v>6</v>
      </c>
      <c r="Z86" s="30">
        <f>РБ.1!U235</f>
        <v>15</v>
      </c>
      <c r="AA86" s="30">
        <f>РБ.1!V235</f>
        <v>15</v>
      </c>
      <c r="AB86" s="30">
        <f>РБ.1!W235</f>
        <v>10.5</v>
      </c>
      <c r="AC86" s="30">
        <f>РБ.1!X235</f>
        <v>15</v>
      </c>
      <c r="AD86" s="30">
        <f>РБ.1!Y235</f>
        <v>15</v>
      </c>
      <c r="AE86" s="30">
        <f>РБ.1!Z235</f>
        <v>13.5</v>
      </c>
      <c r="AF86" s="30">
        <f>РБ.1!AA235</f>
        <v>12</v>
      </c>
      <c r="AG86" s="30">
        <f>РБ.1!AB235</f>
        <v>6</v>
      </c>
      <c r="AH86" s="30">
        <f>РБ.1!AC235</f>
        <v>12</v>
      </c>
      <c r="AI86" s="30">
        <f>РБ.1!AD235</f>
        <v>15</v>
      </c>
      <c r="AJ86" s="30">
        <f>РБ.1!AE235</f>
        <v>15</v>
      </c>
      <c r="AK86" s="30">
        <f>РБ.1!AF235</f>
        <v>6</v>
      </c>
      <c r="AL86" s="30">
        <f>РБ.1!AG235</f>
        <v>15</v>
      </c>
      <c r="AM86" s="30">
        <f>РБ.1!AH235</f>
        <v>15</v>
      </c>
      <c r="AN86" s="30">
        <f>РБ.1!AI235</f>
        <v>10.5</v>
      </c>
      <c r="AO86" s="30">
        <f>РБ.1!AJ235</f>
        <v>15</v>
      </c>
      <c r="AP86" s="30">
        <f>РБ.1!AK235</f>
        <v>15</v>
      </c>
      <c r="AQ86" s="30">
        <f>РБ.1!AL235</f>
        <v>13.5</v>
      </c>
      <c r="AR86" s="30">
        <f>РБ.1!AM235</f>
        <v>12</v>
      </c>
      <c r="AT86" s="30"/>
      <c r="AU86" s="30"/>
      <c r="AV86" s="30"/>
    </row>
    <row r="87" spans="1:48" ht="22.8">
      <c r="A87" s="276" t="s">
        <v>202</v>
      </c>
      <c r="B87" s="215" t="s">
        <v>392</v>
      </c>
      <c r="C87" s="268" t="s">
        <v>390</v>
      </c>
      <c r="D87" s="219" t="s">
        <v>416</v>
      </c>
      <c r="E87" s="219"/>
      <c r="F87" s="219"/>
      <c r="G87" s="219"/>
      <c r="H87" s="218" t="s">
        <v>249</v>
      </c>
      <c r="I87" s="30">
        <f>SUM(I88:I89)</f>
        <v>565.47619047619037</v>
      </c>
      <c r="J87" s="30">
        <f t="shared" ref="J87:AR87" si="104">SUM(J88:J89)</f>
        <v>565.47619047619037</v>
      </c>
      <c r="K87" s="30">
        <f t="shared" si="104"/>
        <v>565.47619047619037</v>
      </c>
      <c r="L87" s="30">
        <f t="shared" si="104"/>
        <v>565.47619047619037</v>
      </c>
      <c r="M87" s="30">
        <f t="shared" si="104"/>
        <v>565.47619047619037</v>
      </c>
      <c r="N87" s="30">
        <f t="shared" si="104"/>
        <v>565.47619047619037</v>
      </c>
      <c r="O87" s="30">
        <f t="shared" si="104"/>
        <v>565.47619047619037</v>
      </c>
      <c r="P87" s="30">
        <f t="shared" si="104"/>
        <v>565.47619047619037</v>
      </c>
      <c r="Q87" s="30">
        <f t="shared" si="104"/>
        <v>565.47619047619037</v>
      </c>
      <c r="R87" s="30">
        <f t="shared" si="104"/>
        <v>565.47619047619037</v>
      </c>
      <c r="S87" s="30">
        <f t="shared" si="104"/>
        <v>565.47619047619037</v>
      </c>
      <c r="T87" s="30">
        <f t="shared" si="104"/>
        <v>565.47619047619037</v>
      </c>
      <c r="U87" s="30">
        <f t="shared" si="104"/>
        <v>565.47619047619037</v>
      </c>
      <c r="V87" s="30">
        <f t="shared" si="104"/>
        <v>565.47619047619037</v>
      </c>
      <c r="W87" s="30">
        <f t="shared" si="104"/>
        <v>565.47619047619037</v>
      </c>
      <c r="X87" s="30">
        <f t="shared" si="104"/>
        <v>565.47619047619037</v>
      </c>
      <c r="Y87" s="30">
        <f t="shared" si="104"/>
        <v>565.47619047619037</v>
      </c>
      <c r="Z87" s="30">
        <f t="shared" si="104"/>
        <v>565.47619047619037</v>
      </c>
      <c r="AA87" s="30">
        <f t="shared" si="104"/>
        <v>565.47619047619037</v>
      </c>
      <c r="AB87" s="30">
        <f t="shared" si="104"/>
        <v>565.47619047619037</v>
      </c>
      <c r="AC87" s="30">
        <f t="shared" si="104"/>
        <v>565.47619047619037</v>
      </c>
      <c r="AD87" s="30">
        <f t="shared" si="104"/>
        <v>565.47619047619037</v>
      </c>
      <c r="AE87" s="30">
        <f t="shared" si="104"/>
        <v>565.47619047619037</v>
      </c>
      <c r="AF87" s="30">
        <f t="shared" si="104"/>
        <v>565.47619047619037</v>
      </c>
      <c r="AG87" s="30">
        <f t="shared" si="104"/>
        <v>565.47619047619037</v>
      </c>
      <c r="AH87" s="30">
        <f t="shared" si="104"/>
        <v>565.47619047619037</v>
      </c>
      <c r="AI87" s="30">
        <f t="shared" si="104"/>
        <v>565.47619047619037</v>
      </c>
      <c r="AJ87" s="30">
        <f t="shared" si="104"/>
        <v>565.47619047619037</v>
      </c>
      <c r="AK87" s="30">
        <f t="shared" si="104"/>
        <v>565.47619047619037</v>
      </c>
      <c r="AL87" s="30">
        <f t="shared" si="104"/>
        <v>565.47619047619037</v>
      </c>
      <c r="AM87" s="30">
        <f t="shared" si="104"/>
        <v>565.47619047619037</v>
      </c>
      <c r="AN87" s="30">
        <f t="shared" si="104"/>
        <v>565.47619047619037</v>
      </c>
      <c r="AO87" s="30">
        <f t="shared" si="104"/>
        <v>565.47619047619037</v>
      </c>
      <c r="AP87" s="30">
        <f t="shared" si="104"/>
        <v>565.47619047619037</v>
      </c>
      <c r="AQ87" s="30">
        <f t="shared" si="104"/>
        <v>565.47619047619037</v>
      </c>
      <c r="AR87" s="30">
        <f t="shared" si="104"/>
        <v>565.47619047619037</v>
      </c>
      <c r="AT87" s="30"/>
      <c r="AU87" s="30"/>
      <c r="AV87" s="30"/>
    </row>
    <row r="88" spans="1:48">
      <c r="A88" s="276" t="s">
        <v>202</v>
      </c>
      <c r="B88" s="215" t="s">
        <v>392</v>
      </c>
      <c r="C88" s="268" t="s">
        <v>390</v>
      </c>
      <c r="D88" s="221" t="s">
        <v>414</v>
      </c>
      <c r="E88" s="221" t="str">
        <f>_xlfn.XLOOKUP(D88,'0'!A:A,'0'!B:B)</f>
        <v>Фил</v>
      </c>
      <c r="F88" s="222">
        <f>G88/(8*21*60)</f>
        <v>1.1904761904761904E-2</v>
      </c>
      <c r="G88" s="223">
        <v>120</v>
      </c>
      <c r="H88" s="218" t="s">
        <v>249</v>
      </c>
      <c r="I88" s="30">
        <f>'0'!D$24*$F88</f>
        <v>476.19047619047615</v>
      </c>
      <c r="J88" s="30">
        <f>'0'!E$24*$F88</f>
        <v>476.19047619047615</v>
      </c>
      <c r="K88" s="30">
        <f>'0'!F$24*$F88</f>
        <v>476.19047619047615</v>
      </c>
      <c r="L88" s="30">
        <f>'0'!G$24*$F88</f>
        <v>476.19047619047615</v>
      </c>
      <c r="M88" s="30">
        <f>'0'!H$24*$F88</f>
        <v>476.19047619047615</v>
      </c>
      <c r="N88" s="30">
        <f>'0'!I$24*$F88</f>
        <v>476.19047619047615</v>
      </c>
      <c r="O88" s="30">
        <f>'0'!J$24*$F88</f>
        <v>476.19047619047615</v>
      </c>
      <c r="P88" s="30">
        <f>'0'!K$24*$F88</f>
        <v>476.19047619047615</v>
      </c>
      <c r="Q88" s="30">
        <f>'0'!L$24*$F88</f>
        <v>476.19047619047615</v>
      </c>
      <c r="R88" s="30">
        <f>'0'!M$24*$F88</f>
        <v>476.19047619047615</v>
      </c>
      <c r="S88" s="30">
        <f>'0'!N$24*$F88</f>
        <v>476.19047619047615</v>
      </c>
      <c r="T88" s="30">
        <f>'0'!O$24*$F88</f>
        <v>476.19047619047615</v>
      </c>
      <c r="U88" s="30">
        <f>'0'!P$24*$F88</f>
        <v>476.19047619047615</v>
      </c>
      <c r="V88" s="30">
        <f>'0'!Q$24*$F88</f>
        <v>476.19047619047615</v>
      </c>
      <c r="W88" s="30">
        <f>'0'!R$24*$F88</f>
        <v>476.19047619047615</v>
      </c>
      <c r="X88" s="30">
        <f>'0'!S$24*$F88</f>
        <v>476.19047619047615</v>
      </c>
      <c r="Y88" s="30">
        <f>'0'!T$24*$F88</f>
        <v>476.19047619047615</v>
      </c>
      <c r="Z88" s="30">
        <f>'0'!U$24*$F88</f>
        <v>476.19047619047615</v>
      </c>
      <c r="AA88" s="30">
        <f>'0'!V$24*$F88</f>
        <v>476.19047619047615</v>
      </c>
      <c r="AB88" s="30">
        <f>'0'!W$24*$F88</f>
        <v>476.19047619047615</v>
      </c>
      <c r="AC88" s="30">
        <f>'0'!X$24*$F88</f>
        <v>476.19047619047615</v>
      </c>
      <c r="AD88" s="30">
        <f>'0'!Y$24*$F88</f>
        <v>476.19047619047615</v>
      </c>
      <c r="AE88" s="30">
        <f>'0'!Z$24*$F88</f>
        <v>476.19047619047615</v>
      </c>
      <c r="AF88" s="30">
        <f>'0'!AA$24*$F88</f>
        <v>476.19047619047615</v>
      </c>
      <c r="AG88" s="30">
        <f>'0'!AB$24*$F88</f>
        <v>476.19047619047615</v>
      </c>
      <c r="AH88" s="30">
        <f>'0'!AC$24*$F88</f>
        <v>476.19047619047615</v>
      </c>
      <c r="AI88" s="30">
        <f>'0'!AD$24*$F88</f>
        <v>476.19047619047615</v>
      </c>
      <c r="AJ88" s="30">
        <f>'0'!AE$24*$F88</f>
        <v>476.19047619047615</v>
      </c>
      <c r="AK88" s="30">
        <f>'0'!AF$24*$F88</f>
        <v>476.19047619047615</v>
      </c>
      <c r="AL88" s="30">
        <f>'0'!AG$24*$F88</f>
        <v>476.19047619047615</v>
      </c>
      <c r="AM88" s="30">
        <f>'0'!AH$24*$F88</f>
        <v>476.19047619047615</v>
      </c>
      <c r="AN88" s="30">
        <f>'0'!AI$24*$F88</f>
        <v>476.19047619047615</v>
      </c>
      <c r="AO88" s="30">
        <f>'0'!AJ$24*$F88</f>
        <v>476.19047619047615</v>
      </c>
      <c r="AP88" s="30">
        <f>'0'!AK$24*$F88</f>
        <v>476.19047619047615</v>
      </c>
      <c r="AQ88" s="30">
        <f>'0'!AL$24*$F88</f>
        <v>476.19047619047615</v>
      </c>
      <c r="AR88" s="30">
        <f>'0'!AM$24*$F88</f>
        <v>476.19047619047615</v>
      </c>
      <c r="AT88" s="30"/>
      <c r="AU88" s="30"/>
      <c r="AV88" s="30"/>
    </row>
    <row r="89" spans="1:48">
      <c r="A89" s="276" t="s">
        <v>202</v>
      </c>
      <c r="B89" s="215" t="s">
        <v>392</v>
      </c>
      <c r="C89" s="268" t="s">
        <v>390</v>
      </c>
      <c r="D89" s="221" t="s">
        <v>415</v>
      </c>
      <c r="E89" s="221" t="str">
        <f>_xlfn.XLOOKUP(D89,'0'!A:A,'0'!B:B)</f>
        <v>Фил</v>
      </c>
      <c r="F89" s="222">
        <f>G89/(8*21*60)</f>
        <v>1.488095238095238E-3</v>
      </c>
      <c r="G89" s="223">
        <v>15</v>
      </c>
      <c r="H89" s="218" t="s">
        <v>249</v>
      </c>
      <c r="I89" s="30">
        <f>'0'!D$25*$F89</f>
        <v>89.285714285714278</v>
      </c>
      <c r="J89" s="30">
        <f>'0'!E$25*$F89</f>
        <v>89.285714285714278</v>
      </c>
      <c r="K89" s="30">
        <f>'0'!F$25*$F89</f>
        <v>89.285714285714278</v>
      </c>
      <c r="L89" s="30">
        <f>'0'!G$25*$F89</f>
        <v>89.285714285714278</v>
      </c>
      <c r="M89" s="30">
        <f>'0'!H$25*$F89</f>
        <v>89.285714285714278</v>
      </c>
      <c r="N89" s="30">
        <f>'0'!I$25*$F89</f>
        <v>89.285714285714278</v>
      </c>
      <c r="O89" s="30">
        <f>'0'!J$25*$F89</f>
        <v>89.285714285714278</v>
      </c>
      <c r="P89" s="30">
        <f>'0'!K$25*$F89</f>
        <v>89.285714285714278</v>
      </c>
      <c r="Q89" s="30">
        <f>'0'!L$25*$F89</f>
        <v>89.285714285714278</v>
      </c>
      <c r="R89" s="30">
        <f>'0'!M$25*$F89</f>
        <v>89.285714285714278</v>
      </c>
      <c r="S89" s="30">
        <f>'0'!N$25*$F89</f>
        <v>89.285714285714278</v>
      </c>
      <c r="T89" s="30">
        <f>'0'!O$25*$F89</f>
        <v>89.285714285714278</v>
      </c>
      <c r="U89" s="30">
        <f>'0'!P$25*$F89</f>
        <v>89.285714285714278</v>
      </c>
      <c r="V89" s="30">
        <f>'0'!Q$25*$F89</f>
        <v>89.285714285714278</v>
      </c>
      <c r="W89" s="30">
        <f>'0'!R$25*$F89</f>
        <v>89.285714285714278</v>
      </c>
      <c r="X89" s="30">
        <f>'0'!S$25*$F89</f>
        <v>89.285714285714278</v>
      </c>
      <c r="Y89" s="30">
        <f>'0'!T$25*$F89</f>
        <v>89.285714285714278</v>
      </c>
      <c r="Z89" s="30">
        <f>'0'!U$25*$F89</f>
        <v>89.285714285714278</v>
      </c>
      <c r="AA89" s="30">
        <f>'0'!V$25*$F89</f>
        <v>89.285714285714278</v>
      </c>
      <c r="AB89" s="30">
        <f>'0'!W$25*$F89</f>
        <v>89.285714285714278</v>
      </c>
      <c r="AC89" s="30">
        <f>'0'!X$25*$F89</f>
        <v>89.285714285714278</v>
      </c>
      <c r="AD89" s="30">
        <f>'0'!Y$25*$F89</f>
        <v>89.285714285714278</v>
      </c>
      <c r="AE89" s="30">
        <f>'0'!Z$25*$F89</f>
        <v>89.285714285714278</v>
      </c>
      <c r="AF89" s="30">
        <f>'0'!AA$25*$F89</f>
        <v>89.285714285714278</v>
      </c>
      <c r="AG89" s="30">
        <f>'0'!AB$25*$F89</f>
        <v>89.285714285714278</v>
      </c>
      <c r="AH89" s="30">
        <f>'0'!AC$25*$F89</f>
        <v>89.285714285714278</v>
      </c>
      <c r="AI89" s="30">
        <f>'0'!AD$25*$F89</f>
        <v>89.285714285714278</v>
      </c>
      <c r="AJ89" s="30">
        <f>'0'!AE$25*$F89</f>
        <v>89.285714285714278</v>
      </c>
      <c r="AK89" s="30">
        <f>'0'!AF$25*$F89</f>
        <v>89.285714285714278</v>
      </c>
      <c r="AL89" s="30">
        <f>'0'!AG$25*$F89</f>
        <v>89.285714285714278</v>
      </c>
      <c r="AM89" s="30">
        <f>'0'!AH$25*$F89</f>
        <v>89.285714285714278</v>
      </c>
      <c r="AN89" s="30">
        <f>'0'!AI$25*$F89</f>
        <v>89.285714285714278</v>
      </c>
      <c r="AO89" s="30">
        <f>'0'!AJ$25*$F89</f>
        <v>89.285714285714278</v>
      </c>
      <c r="AP89" s="30">
        <f>'0'!AK$25*$F89</f>
        <v>89.285714285714278</v>
      </c>
      <c r="AQ89" s="30">
        <f>'0'!AL$25*$F89</f>
        <v>89.285714285714278</v>
      </c>
      <c r="AR89" s="30">
        <f>'0'!AM$25*$F89</f>
        <v>89.285714285714278</v>
      </c>
      <c r="AT89" s="30"/>
      <c r="AU89" s="30"/>
      <c r="AV89" s="30"/>
    </row>
    <row r="90" spans="1:48" ht="12">
      <c r="A90" s="276" t="s">
        <v>202</v>
      </c>
      <c r="B90" s="215" t="s">
        <v>392</v>
      </c>
      <c r="C90" s="268" t="s">
        <v>390</v>
      </c>
      <c r="D90" s="225" t="s">
        <v>159</v>
      </c>
      <c r="E90" s="225"/>
      <c r="F90" s="221"/>
      <c r="G90" s="221"/>
      <c r="H90" s="218" t="s">
        <v>158</v>
      </c>
      <c r="I90" s="30">
        <f>РБ.1!D237</f>
        <v>6.8249999999999993</v>
      </c>
      <c r="J90" s="30">
        <f>РБ.1!E237</f>
        <v>0</v>
      </c>
      <c r="K90" s="30">
        <f>РБ.1!F237</f>
        <v>0</v>
      </c>
      <c r="L90" s="30">
        <f>РБ.1!G237</f>
        <v>14.399190914062496</v>
      </c>
      <c r="M90" s="30">
        <f>РБ.1!H237</f>
        <v>5.4428941655156233</v>
      </c>
      <c r="N90" s="30">
        <f>РБ.1!I237</f>
        <v>12.858837466030661</v>
      </c>
      <c r="O90" s="30">
        <f>РБ.1!J237</f>
        <v>12.151601405398971</v>
      </c>
      <c r="P90" s="30">
        <f>РБ.1!K237</f>
        <v>8.0382843296714199</v>
      </c>
      <c r="Q90" s="30">
        <f>РБ.1!L237</f>
        <v>10.851683845056415</v>
      </c>
      <c r="R90" s="30">
        <f>РБ.1!M237</f>
        <v>10.5</v>
      </c>
      <c r="S90" s="30">
        <f>РБ.1!N237</f>
        <v>9.4499999999999993</v>
      </c>
      <c r="T90" s="30">
        <f>РБ.1!O237</f>
        <v>8.3999999999999986</v>
      </c>
      <c r="U90" s="30">
        <f>РБ.1!P237</f>
        <v>4.1999999999999993</v>
      </c>
      <c r="V90" s="30">
        <f>РБ.1!Q237</f>
        <v>8.3999999999999986</v>
      </c>
      <c r="W90" s="30">
        <f>РБ.1!R237</f>
        <v>10.5</v>
      </c>
      <c r="X90" s="30">
        <f>РБ.1!S237</f>
        <v>10.5</v>
      </c>
      <c r="Y90" s="30">
        <f>РБ.1!T237</f>
        <v>4.1999999999999993</v>
      </c>
      <c r="Z90" s="30">
        <f>РБ.1!U237</f>
        <v>10.5</v>
      </c>
      <c r="AA90" s="30">
        <f>РБ.1!V237</f>
        <v>10.5</v>
      </c>
      <c r="AB90" s="30">
        <f>РБ.1!W237</f>
        <v>7.35</v>
      </c>
      <c r="AC90" s="30">
        <f>РБ.1!X237</f>
        <v>10.5</v>
      </c>
      <c r="AD90" s="30">
        <f>РБ.1!Y237</f>
        <v>10.5</v>
      </c>
      <c r="AE90" s="30">
        <f>РБ.1!Z237</f>
        <v>9.4499999999999993</v>
      </c>
      <c r="AF90" s="30">
        <f>РБ.1!AA237</f>
        <v>8.3999999999999986</v>
      </c>
      <c r="AG90" s="30">
        <f>РБ.1!AB237</f>
        <v>4.1999999999999993</v>
      </c>
      <c r="AH90" s="30">
        <f>РБ.1!AC237</f>
        <v>8.3999999999999986</v>
      </c>
      <c r="AI90" s="30">
        <f>РБ.1!AD237</f>
        <v>10.5</v>
      </c>
      <c r="AJ90" s="30">
        <f>РБ.1!AE237</f>
        <v>10.5</v>
      </c>
      <c r="AK90" s="30">
        <f>РБ.1!AF237</f>
        <v>4.1999999999999993</v>
      </c>
      <c r="AL90" s="30">
        <f>РБ.1!AG237</f>
        <v>10.5</v>
      </c>
      <c r="AM90" s="30">
        <f>РБ.1!AH237</f>
        <v>10.5</v>
      </c>
      <c r="AN90" s="30">
        <f>РБ.1!AI237</f>
        <v>7.35</v>
      </c>
      <c r="AO90" s="30">
        <f>РБ.1!AJ237</f>
        <v>10.5</v>
      </c>
      <c r="AP90" s="30">
        <f>РБ.1!AK237</f>
        <v>10.5</v>
      </c>
      <c r="AQ90" s="30">
        <f>РБ.1!AL237</f>
        <v>9.4499999999999993</v>
      </c>
      <c r="AR90" s="30">
        <f>РБ.1!AM237</f>
        <v>8.3999999999999986</v>
      </c>
      <c r="AT90" s="30"/>
      <c r="AU90" s="30"/>
      <c r="AV90" s="30"/>
    </row>
    <row r="91" spans="1:48" ht="22.8">
      <c r="A91" s="276" t="s">
        <v>202</v>
      </c>
      <c r="B91" s="215" t="s">
        <v>392</v>
      </c>
      <c r="C91" s="268" t="s">
        <v>390</v>
      </c>
      <c r="D91" s="219" t="s">
        <v>405</v>
      </c>
      <c r="E91" s="219"/>
      <c r="F91" s="219"/>
      <c r="G91" s="219"/>
      <c r="H91" s="218" t="s">
        <v>249</v>
      </c>
      <c r="I91" s="30">
        <f>SUM(I92:I94)</f>
        <v>357.14285714285711</v>
      </c>
      <c r="J91" s="30">
        <f t="shared" ref="J91:AR91" si="105">SUM(J92:J94)</f>
        <v>357.14285714285711</v>
      </c>
      <c r="K91" s="30">
        <f t="shared" si="105"/>
        <v>357.14285714285711</v>
      </c>
      <c r="L91" s="30">
        <f t="shared" si="105"/>
        <v>357.14285714285711</v>
      </c>
      <c r="M91" s="30">
        <f t="shared" si="105"/>
        <v>357.14285714285711</v>
      </c>
      <c r="N91" s="30">
        <f t="shared" si="105"/>
        <v>357.14285714285711</v>
      </c>
      <c r="O91" s="30">
        <f t="shared" si="105"/>
        <v>357.14285714285711</v>
      </c>
      <c r="P91" s="30">
        <f t="shared" si="105"/>
        <v>357.14285714285711</v>
      </c>
      <c r="Q91" s="30">
        <f t="shared" si="105"/>
        <v>357.14285714285711</v>
      </c>
      <c r="R91" s="30">
        <f t="shared" si="105"/>
        <v>357.14285714285711</v>
      </c>
      <c r="S91" s="30">
        <f t="shared" si="105"/>
        <v>357.14285714285711</v>
      </c>
      <c r="T91" s="30">
        <f t="shared" si="105"/>
        <v>357.14285714285711</v>
      </c>
      <c r="U91" s="30">
        <f t="shared" si="105"/>
        <v>357.14285714285711</v>
      </c>
      <c r="V91" s="30">
        <f t="shared" si="105"/>
        <v>357.14285714285711</v>
      </c>
      <c r="W91" s="30">
        <f t="shared" si="105"/>
        <v>357.14285714285711</v>
      </c>
      <c r="X91" s="30">
        <f t="shared" si="105"/>
        <v>357.14285714285711</v>
      </c>
      <c r="Y91" s="30">
        <f t="shared" si="105"/>
        <v>357.14285714285711</v>
      </c>
      <c r="Z91" s="30">
        <f t="shared" si="105"/>
        <v>357.14285714285711</v>
      </c>
      <c r="AA91" s="30">
        <f t="shared" si="105"/>
        <v>357.14285714285711</v>
      </c>
      <c r="AB91" s="30">
        <f t="shared" si="105"/>
        <v>357.14285714285711</v>
      </c>
      <c r="AC91" s="30">
        <f t="shared" si="105"/>
        <v>357.14285714285711</v>
      </c>
      <c r="AD91" s="30">
        <f t="shared" si="105"/>
        <v>357.14285714285711</v>
      </c>
      <c r="AE91" s="30">
        <f t="shared" si="105"/>
        <v>357.14285714285711</v>
      </c>
      <c r="AF91" s="30">
        <f t="shared" si="105"/>
        <v>357.14285714285711</v>
      </c>
      <c r="AG91" s="30">
        <f t="shared" si="105"/>
        <v>357.14285714285711</v>
      </c>
      <c r="AH91" s="30">
        <f t="shared" si="105"/>
        <v>357.14285714285711</v>
      </c>
      <c r="AI91" s="30">
        <f t="shared" si="105"/>
        <v>357.14285714285711</v>
      </c>
      <c r="AJ91" s="30">
        <f t="shared" si="105"/>
        <v>357.14285714285711</v>
      </c>
      <c r="AK91" s="30">
        <f t="shared" si="105"/>
        <v>357.14285714285711</v>
      </c>
      <c r="AL91" s="30">
        <f t="shared" si="105"/>
        <v>357.14285714285711</v>
      </c>
      <c r="AM91" s="30">
        <f t="shared" si="105"/>
        <v>357.14285714285711</v>
      </c>
      <c r="AN91" s="30">
        <f t="shared" si="105"/>
        <v>357.14285714285711</v>
      </c>
      <c r="AO91" s="30">
        <f t="shared" si="105"/>
        <v>357.14285714285711</v>
      </c>
      <c r="AP91" s="30">
        <f t="shared" si="105"/>
        <v>357.14285714285711</v>
      </c>
      <c r="AQ91" s="30">
        <f t="shared" si="105"/>
        <v>357.14285714285711</v>
      </c>
      <c r="AR91" s="30">
        <f t="shared" si="105"/>
        <v>357.14285714285711</v>
      </c>
      <c r="AT91" s="30"/>
      <c r="AU91" s="30"/>
      <c r="AV91" s="30"/>
    </row>
    <row r="92" spans="1:48">
      <c r="A92" s="276" t="s">
        <v>202</v>
      </c>
      <c r="B92" s="215" t="s">
        <v>392</v>
      </c>
      <c r="C92" s="268" t="s">
        <v>390</v>
      </c>
      <c r="D92" s="221" t="s">
        <v>562</v>
      </c>
      <c r="E92" s="221" t="str">
        <f>_xlfn.XLOOKUP(D92,'0'!A:A,'0'!B:B)</f>
        <v>Фил</v>
      </c>
      <c r="F92" s="222">
        <f>G92/(8*21*60)</f>
        <v>5.9523809523809521E-3</v>
      </c>
      <c r="G92" s="223">
        <v>60</v>
      </c>
      <c r="H92" s="218" t="s">
        <v>249</v>
      </c>
      <c r="I92" s="30">
        <f>'0'!D$26*$F92</f>
        <v>267.85714285714283</v>
      </c>
      <c r="J92" s="30">
        <f>'0'!E$26*$F92</f>
        <v>267.85714285714283</v>
      </c>
      <c r="K92" s="30">
        <f>'0'!F$26*$F92</f>
        <v>267.85714285714283</v>
      </c>
      <c r="L92" s="30">
        <f>'0'!G$26*$F92</f>
        <v>267.85714285714283</v>
      </c>
      <c r="M92" s="30">
        <f>'0'!H$26*$F92</f>
        <v>267.85714285714283</v>
      </c>
      <c r="N92" s="30">
        <f>'0'!I$26*$F92</f>
        <v>267.85714285714283</v>
      </c>
      <c r="O92" s="30">
        <f>'0'!J$26*$F92</f>
        <v>267.85714285714283</v>
      </c>
      <c r="P92" s="30">
        <f>'0'!K$26*$F92</f>
        <v>267.85714285714283</v>
      </c>
      <c r="Q92" s="30">
        <f>'0'!L$26*$F92</f>
        <v>267.85714285714283</v>
      </c>
      <c r="R92" s="30">
        <f>'0'!M$26*$F92</f>
        <v>267.85714285714283</v>
      </c>
      <c r="S92" s="30">
        <f>'0'!N$26*$F92</f>
        <v>267.85714285714283</v>
      </c>
      <c r="T92" s="30">
        <f>'0'!O$26*$F92</f>
        <v>267.85714285714283</v>
      </c>
      <c r="U92" s="30">
        <f>'0'!P$26*$F92</f>
        <v>267.85714285714283</v>
      </c>
      <c r="V92" s="30">
        <f>'0'!Q$26*$F92</f>
        <v>267.85714285714283</v>
      </c>
      <c r="W92" s="30">
        <f>'0'!R$26*$F92</f>
        <v>267.85714285714283</v>
      </c>
      <c r="X92" s="30">
        <f>'0'!S$26*$F92</f>
        <v>267.85714285714283</v>
      </c>
      <c r="Y92" s="30">
        <f>'0'!T$26*$F92</f>
        <v>267.85714285714283</v>
      </c>
      <c r="Z92" s="30">
        <f>'0'!U$26*$F92</f>
        <v>267.85714285714283</v>
      </c>
      <c r="AA92" s="30">
        <f>'0'!V$26*$F92</f>
        <v>267.85714285714283</v>
      </c>
      <c r="AB92" s="30">
        <f>'0'!W$26*$F92</f>
        <v>267.85714285714283</v>
      </c>
      <c r="AC92" s="30">
        <f>'0'!X$26*$F92</f>
        <v>267.85714285714283</v>
      </c>
      <c r="AD92" s="30">
        <f>'0'!Y$26*$F92</f>
        <v>267.85714285714283</v>
      </c>
      <c r="AE92" s="30">
        <f>'0'!Z$26*$F92</f>
        <v>267.85714285714283</v>
      </c>
      <c r="AF92" s="30">
        <f>'0'!AA$26*$F92</f>
        <v>267.85714285714283</v>
      </c>
      <c r="AG92" s="30">
        <f>'0'!AB$26*$F92</f>
        <v>267.85714285714283</v>
      </c>
      <c r="AH92" s="30">
        <f>'0'!AC$26*$F92</f>
        <v>267.85714285714283</v>
      </c>
      <c r="AI92" s="30">
        <f>'0'!AD$26*$F92</f>
        <v>267.85714285714283</v>
      </c>
      <c r="AJ92" s="30">
        <f>'0'!AE$26*$F92</f>
        <v>267.85714285714283</v>
      </c>
      <c r="AK92" s="30">
        <f>'0'!AF$26*$F92</f>
        <v>267.85714285714283</v>
      </c>
      <c r="AL92" s="30">
        <f>'0'!AG$26*$F92</f>
        <v>267.85714285714283</v>
      </c>
      <c r="AM92" s="30">
        <f>'0'!AH$26*$F92</f>
        <v>267.85714285714283</v>
      </c>
      <c r="AN92" s="30">
        <f>'0'!AI$26*$F92</f>
        <v>267.85714285714283</v>
      </c>
      <c r="AO92" s="30">
        <f>'0'!AJ$26*$F92</f>
        <v>267.85714285714283</v>
      </c>
      <c r="AP92" s="30">
        <f>'0'!AK$26*$F92</f>
        <v>267.85714285714283</v>
      </c>
      <c r="AQ92" s="30">
        <f>'0'!AL$26*$F92</f>
        <v>267.85714285714283</v>
      </c>
      <c r="AR92" s="30">
        <f>'0'!AM$26*$F92</f>
        <v>267.85714285714283</v>
      </c>
      <c r="AT92" s="30"/>
      <c r="AU92" s="30"/>
      <c r="AV92" s="30"/>
    </row>
    <row r="93" spans="1:48">
      <c r="A93" s="276" t="s">
        <v>202</v>
      </c>
      <c r="B93" s="215" t="s">
        <v>392</v>
      </c>
      <c r="C93" s="268" t="s">
        <v>390</v>
      </c>
      <c r="D93" s="221" t="s">
        <v>442</v>
      </c>
      <c r="E93" s="221" t="str">
        <f>_xlfn.XLOOKUP(D93,'0'!A:A,'0'!B:B)</f>
        <v>Фил</v>
      </c>
      <c r="F93" s="222">
        <f>G93/(8*21*60)</f>
        <v>9.9206349206349201E-4</v>
      </c>
      <c r="G93" s="223">
        <v>10</v>
      </c>
      <c r="H93" s="218" t="s">
        <v>249</v>
      </c>
      <c r="I93" s="30">
        <f>'0'!D$27*$F93</f>
        <v>44.642857142857139</v>
      </c>
      <c r="J93" s="30">
        <f>'0'!E$27*$F93</f>
        <v>44.642857142857139</v>
      </c>
      <c r="K93" s="30">
        <f>'0'!F$27*$F93</f>
        <v>44.642857142857139</v>
      </c>
      <c r="L93" s="30">
        <f>'0'!G$27*$F93</f>
        <v>44.642857142857139</v>
      </c>
      <c r="M93" s="30">
        <f>'0'!H$27*$F93</f>
        <v>44.642857142857139</v>
      </c>
      <c r="N93" s="30">
        <f>'0'!I$27*$F93</f>
        <v>44.642857142857139</v>
      </c>
      <c r="O93" s="30">
        <f>'0'!J$27*$F93</f>
        <v>44.642857142857139</v>
      </c>
      <c r="P93" s="30">
        <f>'0'!K$27*$F93</f>
        <v>44.642857142857139</v>
      </c>
      <c r="Q93" s="30">
        <f>'0'!L$27*$F93</f>
        <v>44.642857142857139</v>
      </c>
      <c r="R93" s="30">
        <f>'0'!M$27*$F93</f>
        <v>44.642857142857139</v>
      </c>
      <c r="S93" s="30">
        <f>'0'!N$27*$F93</f>
        <v>44.642857142857139</v>
      </c>
      <c r="T93" s="30">
        <f>'0'!O$27*$F93</f>
        <v>44.642857142857139</v>
      </c>
      <c r="U93" s="30">
        <f>'0'!P$27*$F93</f>
        <v>44.642857142857139</v>
      </c>
      <c r="V93" s="30">
        <f>'0'!Q$27*$F93</f>
        <v>44.642857142857139</v>
      </c>
      <c r="W93" s="30">
        <f>'0'!R$27*$F93</f>
        <v>44.642857142857139</v>
      </c>
      <c r="X93" s="30">
        <f>'0'!S$27*$F93</f>
        <v>44.642857142857139</v>
      </c>
      <c r="Y93" s="30">
        <f>'0'!T$27*$F93</f>
        <v>44.642857142857139</v>
      </c>
      <c r="Z93" s="30">
        <f>'0'!U$27*$F93</f>
        <v>44.642857142857139</v>
      </c>
      <c r="AA93" s="30">
        <f>'0'!V$27*$F93</f>
        <v>44.642857142857139</v>
      </c>
      <c r="AB93" s="30">
        <f>'0'!W$27*$F93</f>
        <v>44.642857142857139</v>
      </c>
      <c r="AC93" s="30">
        <f>'0'!X$27*$F93</f>
        <v>44.642857142857139</v>
      </c>
      <c r="AD93" s="30">
        <f>'0'!Y$27*$F93</f>
        <v>44.642857142857139</v>
      </c>
      <c r="AE93" s="30">
        <f>'0'!Z$27*$F93</f>
        <v>44.642857142857139</v>
      </c>
      <c r="AF93" s="30">
        <f>'0'!AA$27*$F93</f>
        <v>44.642857142857139</v>
      </c>
      <c r="AG93" s="30">
        <f>'0'!AB$27*$F93</f>
        <v>44.642857142857139</v>
      </c>
      <c r="AH93" s="30">
        <f>'0'!AC$27*$F93</f>
        <v>44.642857142857139</v>
      </c>
      <c r="AI93" s="30">
        <f>'0'!AD$27*$F93</f>
        <v>44.642857142857139</v>
      </c>
      <c r="AJ93" s="30">
        <f>'0'!AE$27*$F93</f>
        <v>44.642857142857139</v>
      </c>
      <c r="AK93" s="30">
        <f>'0'!AF$27*$F93</f>
        <v>44.642857142857139</v>
      </c>
      <c r="AL93" s="30">
        <f>'0'!AG$27*$F93</f>
        <v>44.642857142857139</v>
      </c>
      <c r="AM93" s="30">
        <f>'0'!AH$27*$F93</f>
        <v>44.642857142857139</v>
      </c>
      <c r="AN93" s="30">
        <f>'0'!AI$27*$F93</f>
        <v>44.642857142857139</v>
      </c>
      <c r="AO93" s="30">
        <f>'0'!AJ$27*$F93</f>
        <v>44.642857142857139</v>
      </c>
      <c r="AP93" s="30">
        <f>'0'!AK$27*$F93</f>
        <v>44.642857142857139</v>
      </c>
      <c r="AQ93" s="30">
        <f>'0'!AL$27*$F93</f>
        <v>44.642857142857139</v>
      </c>
      <c r="AR93" s="30">
        <f>'0'!AM$27*$F93</f>
        <v>44.642857142857139</v>
      </c>
      <c r="AT93" s="30"/>
      <c r="AU93" s="30"/>
      <c r="AV93" s="30"/>
    </row>
    <row r="94" spans="1:48">
      <c r="A94" s="276" t="s">
        <v>202</v>
      </c>
      <c r="B94" s="215" t="s">
        <v>392</v>
      </c>
      <c r="C94" s="268" t="s">
        <v>390</v>
      </c>
      <c r="D94" s="221" t="s">
        <v>413</v>
      </c>
      <c r="E94" s="221" t="str">
        <f>_xlfn.XLOOKUP(D94,'0'!A:A,'0'!B:B)</f>
        <v>Фил</v>
      </c>
      <c r="F94" s="222">
        <f>G94/(8*21*60)</f>
        <v>9.9206349206349201E-4</v>
      </c>
      <c r="G94" s="223">
        <v>10</v>
      </c>
      <c r="H94" s="218" t="s">
        <v>249</v>
      </c>
      <c r="I94" s="30">
        <f>'0'!D$28*$F94</f>
        <v>44.642857142857139</v>
      </c>
      <c r="J94" s="30">
        <f>'0'!E$28*$F94</f>
        <v>44.642857142857139</v>
      </c>
      <c r="K94" s="30">
        <f>'0'!F$28*$F94</f>
        <v>44.642857142857139</v>
      </c>
      <c r="L94" s="30">
        <f>'0'!G$28*$F94</f>
        <v>44.642857142857139</v>
      </c>
      <c r="M94" s="30">
        <f>'0'!H$28*$F94</f>
        <v>44.642857142857139</v>
      </c>
      <c r="N94" s="30">
        <f>'0'!I$28*$F94</f>
        <v>44.642857142857139</v>
      </c>
      <c r="O94" s="30">
        <f>'0'!J$28*$F94</f>
        <v>44.642857142857139</v>
      </c>
      <c r="P94" s="30">
        <f>'0'!K$28*$F94</f>
        <v>44.642857142857139</v>
      </c>
      <c r="Q94" s="30">
        <f>'0'!L$28*$F94</f>
        <v>44.642857142857139</v>
      </c>
      <c r="R94" s="30">
        <f>'0'!M$28*$F94</f>
        <v>44.642857142857139</v>
      </c>
      <c r="S94" s="30">
        <f>'0'!N$28*$F94</f>
        <v>44.642857142857139</v>
      </c>
      <c r="T94" s="30">
        <f>'0'!O$28*$F94</f>
        <v>44.642857142857139</v>
      </c>
      <c r="U94" s="30">
        <f>'0'!P$28*$F94</f>
        <v>44.642857142857139</v>
      </c>
      <c r="V94" s="30">
        <f>'0'!Q$28*$F94</f>
        <v>44.642857142857139</v>
      </c>
      <c r="W94" s="30">
        <f>'0'!R$28*$F94</f>
        <v>44.642857142857139</v>
      </c>
      <c r="X94" s="30">
        <f>'0'!S$28*$F94</f>
        <v>44.642857142857139</v>
      </c>
      <c r="Y94" s="30">
        <f>'0'!T$28*$F94</f>
        <v>44.642857142857139</v>
      </c>
      <c r="Z94" s="30">
        <f>'0'!U$28*$F94</f>
        <v>44.642857142857139</v>
      </c>
      <c r="AA94" s="30">
        <f>'0'!V$28*$F94</f>
        <v>44.642857142857139</v>
      </c>
      <c r="AB94" s="30">
        <f>'0'!W$28*$F94</f>
        <v>44.642857142857139</v>
      </c>
      <c r="AC94" s="30">
        <f>'0'!X$28*$F94</f>
        <v>44.642857142857139</v>
      </c>
      <c r="AD94" s="30">
        <f>'0'!Y$28*$F94</f>
        <v>44.642857142857139</v>
      </c>
      <c r="AE94" s="30">
        <f>'0'!Z$28*$F94</f>
        <v>44.642857142857139</v>
      </c>
      <c r="AF94" s="30">
        <f>'0'!AA$28*$F94</f>
        <v>44.642857142857139</v>
      </c>
      <c r="AG94" s="30">
        <f>'0'!AB$28*$F94</f>
        <v>44.642857142857139</v>
      </c>
      <c r="AH94" s="30">
        <f>'0'!AC$28*$F94</f>
        <v>44.642857142857139</v>
      </c>
      <c r="AI94" s="30">
        <f>'0'!AD$28*$F94</f>
        <v>44.642857142857139</v>
      </c>
      <c r="AJ94" s="30">
        <f>'0'!AE$28*$F94</f>
        <v>44.642857142857139</v>
      </c>
      <c r="AK94" s="30">
        <f>'0'!AF$28*$F94</f>
        <v>44.642857142857139</v>
      </c>
      <c r="AL94" s="30">
        <f>'0'!AG$28*$F94</f>
        <v>44.642857142857139</v>
      </c>
      <c r="AM94" s="30">
        <f>'0'!AH$28*$F94</f>
        <v>44.642857142857139</v>
      </c>
      <c r="AN94" s="30">
        <f>'0'!AI$28*$F94</f>
        <v>44.642857142857139</v>
      </c>
      <c r="AO94" s="30">
        <f>'0'!AJ$28*$F94</f>
        <v>44.642857142857139</v>
      </c>
      <c r="AP94" s="30">
        <f>'0'!AK$28*$F94</f>
        <v>44.642857142857139</v>
      </c>
      <c r="AQ94" s="30">
        <f>'0'!AL$28*$F94</f>
        <v>44.642857142857139</v>
      </c>
      <c r="AR94" s="30">
        <f>'0'!AM$28*$F94</f>
        <v>44.642857142857139</v>
      </c>
      <c r="AT94" s="30"/>
      <c r="AU94" s="30"/>
      <c r="AV94" s="30"/>
    </row>
    <row r="95" spans="1:48" ht="24">
      <c r="A95" s="276" t="s">
        <v>202</v>
      </c>
      <c r="B95" s="215" t="s">
        <v>392</v>
      </c>
      <c r="C95" s="268" t="s">
        <v>390</v>
      </c>
      <c r="D95" s="229" t="s">
        <v>403</v>
      </c>
      <c r="E95" s="229"/>
      <c r="F95" s="220"/>
      <c r="G95" s="220"/>
      <c r="H95" s="217" t="s">
        <v>158</v>
      </c>
      <c r="I95" s="30">
        <f>РБ.1!D232</f>
        <v>1265</v>
      </c>
      <c r="J95" s="30">
        <f>РБ.1!E232</f>
        <v>1238</v>
      </c>
      <c r="K95" s="30">
        <f>РБ.1!F232</f>
        <v>1212</v>
      </c>
      <c r="L95" s="30">
        <f>РБ.1!G232</f>
        <v>1202</v>
      </c>
      <c r="M95" s="30">
        <f>РБ.1!H232</f>
        <v>1182</v>
      </c>
      <c r="N95" s="30">
        <f>РБ.1!I232</f>
        <v>1170</v>
      </c>
      <c r="O95" s="30">
        <f>РБ.1!J232</f>
        <v>1158</v>
      </c>
      <c r="P95" s="30">
        <f>РБ.1!K232</f>
        <v>1142</v>
      </c>
      <c r="Q95" s="30">
        <f>РБ.1!L232</f>
        <v>1129</v>
      </c>
      <c r="R95" s="30">
        <f>РБ.1!M232</f>
        <v>1116</v>
      </c>
      <c r="S95" s="30">
        <f>РБ.1!N232</f>
        <v>1102</v>
      </c>
      <c r="T95" s="30">
        <f>РБ.1!O232</f>
        <v>1087</v>
      </c>
      <c r="U95" s="30">
        <f>РБ.1!P232</f>
        <v>1069</v>
      </c>
      <c r="V95" s="30">
        <f>РБ.1!Q232</f>
        <v>1055</v>
      </c>
      <c r="W95" s="30">
        <f>РБ.1!R232</f>
        <v>1044</v>
      </c>
      <c r="X95" s="30">
        <f>РБ.1!S232</f>
        <v>1032</v>
      </c>
      <c r="Y95" s="30">
        <f>РБ.1!T232</f>
        <v>1015</v>
      </c>
      <c r="Z95" s="30">
        <f>РБ.1!U232</f>
        <v>1004</v>
      </c>
      <c r="AA95" s="30">
        <f>РБ.1!V232</f>
        <v>994</v>
      </c>
      <c r="AB95" s="30">
        <f>РБ.1!W232</f>
        <v>981</v>
      </c>
      <c r="AC95" s="30">
        <f>РБ.1!X232</f>
        <v>971</v>
      </c>
      <c r="AD95" s="30">
        <f>РБ.1!Y232</f>
        <v>961</v>
      </c>
      <c r="AE95" s="30">
        <f>РБ.1!Z232</f>
        <v>950</v>
      </c>
      <c r="AF95" s="30">
        <f>РБ.1!AA232</f>
        <v>939</v>
      </c>
      <c r="AG95" s="30">
        <f>РБ.1!AB232</f>
        <v>924</v>
      </c>
      <c r="AH95" s="30">
        <f>РБ.1!AC232</f>
        <v>913</v>
      </c>
      <c r="AI95" s="30">
        <f>РБ.1!AD232</f>
        <v>904</v>
      </c>
      <c r="AJ95" s="30">
        <f>РБ.1!AE232</f>
        <v>896</v>
      </c>
      <c r="AK95" s="30">
        <f>РБ.1!AF232</f>
        <v>881</v>
      </c>
      <c r="AL95" s="30">
        <f>РБ.1!AG232</f>
        <v>873</v>
      </c>
      <c r="AM95" s="30">
        <f>РБ.1!AH232</f>
        <v>866</v>
      </c>
      <c r="AN95" s="30">
        <f>РБ.1!AI232</f>
        <v>855</v>
      </c>
      <c r="AO95" s="30">
        <f>РБ.1!AJ232</f>
        <v>848</v>
      </c>
      <c r="AP95" s="30">
        <f>РБ.1!AK232</f>
        <v>841</v>
      </c>
      <c r="AQ95" s="30">
        <f>РБ.1!AL232</f>
        <v>833</v>
      </c>
      <c r="AR95" s="30">
        <f>РБ.1!AM232</f>
        <v>824</v>
      </c>
      <c r="AT95" s="30"/>
      <c r="AU95" s="30"/>
      <c r="AV95" s="30"/>
    </row>
    <row r="96" spans="1:48" ht="22.8">
      <c r="A96" s="276" t="s">
        <v>202</v>
      </c>
      <c r="B96" s="215" t="s">
        <v>392</v>
      </c>
      <c r="C96" s="268" t="s">
        <v>390</v>
      </c>
      <c r="D96" s="219" t="s">
        <v>404</v>
      </c>
      <c r="E96" s="219"/>
      <c r="F96" s="219"/>
      <c r="G96" s="219"/>
      <c r="H96" s="218" t="s">
        <v>249</v>
      </c>
      <c r="I96" s="30">
        <f>SUM(I97:I99)</f>
        <v>31.625</v>
      </c>
      <c r="J96" s="30">
        <f t="shared" ref="J96:AR96" si="106">SUM(J97:J99)</f>
        <v>31.625</v>
      </c>
      <c r="K96" s="30">
        <f t="shared" si="106"/>
        <v>31.625</v>
      </c>
      <c r="L96" s="30">
        <f t="shared" si="106"/>
        <v>31.625</v>
      </c>
      <c r="M96" s="30">
        <f t="shared" si="106"/>
        <v>31.625</v>
      </c>
      <c r="N96" s="30">
        <f t="shared" si="106"/>
        <v>31.625</v>
      </c>
      <c r="O96" s="30">
        <f t="shared" si="106"/>
        <v>31.625</v>
      </c>
      <c r="P96" s="30">
        <f t="shared" si="106"/>
        <v>31.625</v>
      </c>
      <c r="Q96" s="30">
        <f t="shared" si="106"/>
        <v>31.625</v>
      </c>
      <c r="R96" s="30">
        <f t="shared" si="106"/>
        <v>31.625</v>
      </c>
      <c r="S96" s="30">
        <f t="shared" si="106"/>
        <v>31.625</v>
      </c>
      <c r="T96" s="30">
        <f t="shared" si="106"/>
        <v>31.625</v>
      </c>
      <c r="U96" s="30">
        <f t="shared" si="106"/>
        <v>31.625</v>
      </c>
      <c r="V96" s="30">
        <f t="shared" si="106"/>
        <v>31.625</v>
      </c>
      <c r="W96" s="30">
        <f t="shared" si="106"/>
        <v>31.625</v>
      </c>
      <c r="X96" s="30">
        <f t="shared" si="106"/>
        <v>31.625</v>
      </c>
      <c r="Y96" s="30">
        <f t="shared" si="106"/>
        <v>31.625</v>
      </c>
      <c r="Z96" s="30">
        <f t="shared" si="106"/>
        <v>31.625</v>
      </c>
      <c r="AA96" s="30">
        <f t="shared" si="106"/>
        <v>31.625</v>
      </c>
      <c r="AB96" s="30">
        <f t="shared" si="106"/>
        <v>31.625</v>
      </c>
      <c r="AC96" s="30">
        <f t="shared" si="106"/>
        <v>31.625</v>
      </c>
      <c r="AD96" s="30">
        <f t="shared" si="106"/>
        <v>31.625</v>
      </c>
      <c r="AE96" s="30">
        <f t="shared" si="106"/>
        <v>31.625</v>
      </c>
      <c r="AF96" s="30">
        <f t="shared" si="106"/>
        <v>31.625</v>
      </c>
      <c r="AG96" s="30">
        <f t="shared" si="106"/>
        <v>31.625</v>
      </c>
      <c r="AH96" s="30">
        <f t="shared" si="106"/>
        <v>31.625</v>
      </c>
      <c r="AI96" s="30">
        <f t="shared" si="106"/>
        <v>31.625</v>
      </c>
      <c r="AJ96" s="30">
        <f t="shared" si="106"/>
        <v>31.625</v>
      </c>
      <c r="AK96" s="30">
        <f t="shared" si="106"/>
        <v>31.625</v>
      </c>
      <c r="AL96" s="30">
        <f t="shared" si="106"/>
        <v>31.625</v>
      </c>
      <c r="AM96" s="30">
        <f t="shared" si="106"/>
        <v>31.625</v>
      </c>
      <c r="AN96" s="30">
        <f t="shared" si="106"/>
        <v>31.625</v>
      </c>
      <c r="AO96" s="30">
        <f t="shared" si="106"/>
        <v>31.625</v>
      </c>
      <c r="AP96" s="30">
        <f t="shared" si="106"/>
        <v>31.625</v>
      </c>
      <c r="AQ96" s="30">
        <f t="shared" si="106"/>
        <v>31.625</v>
      </c>
      <c r="AR96" s="30">
        <f t="shared" si="106"/>
        <v>31.625</v>
      </c>
      <c r="AT96" s="30"/>
      <c r="AU96" s="30"/>
      <c r="AV96" s="30"/>
    </row>
    <row r="97" spans="1:48">
      <c r="A97" s="276" t="s">
        <v>202</v>
      </c>
      <c r="B97" s="215" t="s">
        <v>392</v>
      </c>
      <c r="C97" s="268" t="s">
        <v>390</v>
      </c>
      <c r="D97" s="221" t="s">
        <v>562</v>
      </c>
      <c r="E97" s="221" t="str">
        <f>_xlfn.XLOOKUP(D97,'0'!A:A,'0'!B:B)</f>
        <v>Фил</v>
      </c>
      <c r="F97" s="221"/>
      <c r="G97" s="221"/>
      <c r="H97" s="218" t="s">
        <v>249</v>
      </c>
      <c r="I97" s="30">
        <f>15*'0'!D$26/40000</f>
        <v>16.875</v>
      </c>
      <c r="J97" s="30">
        <f>15*'0'!E$26/40000</f>
        <v>16.875</v>
      </c>
      <c r="K97" s="30">
        <f>15*'0'!F$26/40000</f>
        <v>16.875</v>
      </c>
      <c r="L97" s="30">
        <f>15*'0'!G$26/40000</f>
        <v>16.875</v>
      </c>
      <c r="M97" s="30">
        <f>15*'0'!H$26/40000</f>
        <v>16.875</v>
      </c>
      <c r="N97" s="30">
        <f>15*'0'!I$26/40000</f>
        <v>16.875</v>
      </c>
      <c r="O97" s="30">
        <f>15*'0'!J$26/40000</f>
        <v>16.875</v>
      </c>
      <c r="P97" s="30">
        <f>15*'0'!K$26/40000</f>
        <v>16.875</v>
      </c>
      <c r="Q97" s="30">
        <f>15*'0'!L$26/40000</f>
        <v>16.875</v>
      </c>
      <c r="R97" s="30">
        <f>15*'0'!M$26/40000</f>
        <v>16.875</v>
      </c>
      <c r="S97" s="30">
        <f>15*'0'!N$26/40000</f>
        <v>16.875</v>
      </c>
      <c r="T97" s="30">
        <f>15*'0'!O$26/40000</f>
        <v>16.875</v>
      </c>
      <c r="U97" s="30">
        <f>15*'0'!P$26/40000</f>
        <v>16.875</v>
      </c>
      <c r="V97" s="30">
        <f>15*'0'!Q$26/40000</f>
        <v>16.875</v>
      </c>
      <c r="W97" s="30">
        <f>15*'0'!R$26/40000</f>
        <v>16.875</v>
      </c>
      <c r="X97" s="30">
        <f>15*'0'!S$26/40000</f>
        <v>16.875</v>
      </c>
      <c r="Y97" s="30">
        <f>15*'0'!T$26/40000</f>
        <v>16.875</v>
      </c>
      <c r="Z97" s="30">
        <f>15*'0'!U$26/40000</f>
        <v>16.875</v>
      </c>
      <c r="AA97" s="30">
        <f>15*'0'!V$26/40000</f>
        <v>16.875</v>
      </c>
      <c r="AB97" s="30">
        <f>15*'0'!W$26/40000</f>
        <v>16.875</v>
      </c>
      <c r="AC97" s="30">
        <f>15*'0'!X$26/40000</f>
        <v>16.875</v>
      </c>
      <c r="AD97" s="30">
        <f>15*'0'!Y$26/40000</f>
        <v>16.875</v>
      </c>
      <c r="AE97" s="30">
        <f>15*'0'!Z$26/40000</f>
        <v>16.875</v>
      </c>
      <c r="AF97" s="30">
        <f>15*'0'!AA$26/40000</f>
        <v>16.875</v>
      </c>
      <c r="AG97" s="30">
        <f>15*'0'!AB$26/40000</f>
        <v>16.875</v>
      </c>
      <c r="AH97" s="30">
        <f>15*'0'!AC$26/40000</f>
        <v>16.875</v>
      </c>
      <c r="AI97" s="30">
        <f>15*'0'!AD$26/40000</f>
        <v>16.875</v>
      </c>
      <c r="AJ97" s="30">
        <f>15*'0'!AE$26/40000</f>
        <v>16.875</v>
      </c>
      <c r="AK97" s="30">
        <f>15*'0'!AF$26/40000</f>
        <v>16.875</v>
      </c>
      <c r="AL97" s="30">
        <f>15*'0'!AG$26/40000</f>
        <v>16.875</v>
      </c>
      <c r="AM97" s="30">
        <f>15*'0'!AH$26/40000</f>
        <v>16.875</v>
      </c>
      <c r="AN97" s="30">
        <f>15*'0'!AI$26/40000</f>
        <v>16.875</v>
      </c>
      <c r="AO97" s="30">
        <f>15*'0'!AJ$26/40000</f>
        <v>16.875</v>
      </c>
      <c r="AP97" s="30">
        <f>15*'0'!AK$26/40000</f>
        <v>16.875</v>
      </c>
      <c r="AQ97" s="30">
        <f>15*'0'!AL$26/40000</f>
        <v>16.875</v>
      </c>
      <c r="AR97" s="30">
        <f>15*'0'!AM$26/40000</f>
        <v>16.875</v>
      </c>
      <c r="AT97" s="30"/>
      <c r="AU97" s="30"/>
      <c r="AV97" s="30"/>
    </row>
    <row r="98" spans="1:48">
      <c r="A98" s="276" t="s">
        <v>202</v>
      </c>
      <c r="B98" s="215" t="s">
        <v>392</v>
      </c>
      <c r="C98" s="268" t="s">
        <v>390</v>
      </c>
      <c r="D98" s="221" t="s">
        <v>442</v>
      </c>
      <c r="E98" s="221" t="str">
        <f>_xlfn.XLOOKUP(D98,'0'!A:A,'0'!B:B)</f>
        <v>Фил</v>
      </c>
      <c r="F98" s="221"/>
      <c r="G98" s="221"/>
      <c r="H98" s="218" t="s">
        <v>249</v>
      </c>
      <c r="I98" s="30">
        <f>10*'0'!D$27/40000</f>
        <v>11.25</v>
      </c>
      <c r="J98" s="30">
        <f>10*'0'!E$27/40000</f>
        <v>11.25</v>
      </c>
      <c r="K98" s="30">
        <f>10*'0'!F$27/40000</f>
        <v>11.25</v>
      </c>
      <c r="L98" s="30">
        <f>10*'0'!G$27/40000</f>
        <v>11.25</v>
      </c>
      <c r="M98" s="30">
        <f>10*'0'!H$27/40000</f>
        <v>11.25</v>
      </c>
      <c r="N98" s="30">
        <f>10*'0'!I$27/40000</f>
        <v>11.25</v>
      </c>
      <c r="O98" s="30">
        <f>10*'0'!J$27/40000</f>
        <v>11.25</v>
      </c>
      <c r="P98" s="30">
        <f>10*'0'!K$27/40000</f>
        <v>11.25</v>
      </c>
      <c r="Q98" s="30">
        <f>10*'0'!L$27/40000</f>
        <v>11.25</v>
      </c>
      <c r="R98" s="30">
        <f>10*'0'!M$27/40000</f>
        <v>11.25</v>
      </c>
      <c r="S98" s="30">
        <f>10*'0'!N$27/40000</f>
        <v>11.25</v>
      </c>
      <c r="T98" s="30">
        <f>10*'0'!O$27/40000</f>
        <v>11.25</v>
      </c>
      <c r="U98" s="30">
        <f>10*'0'!P$27/40000</f>
        <v>11.25</v>
      </c>
      <c r="V98" s="30">
        <f>10*'0'!Q$27/40000</f>
        <v>11.25</v>
      </c>
      <c r="W98" s="30">
        <f>10*'0'!R$27/40000</f>
        <v>11.25</v>
      </c>
      <c r="X98" s="30">
        <f>10*'0'!S$27/40000</f>
        <v>11.25</v>
      </c>
      <c r="Y98" s="30">
        <f>10*'0'!T$27/40000</f>
        <v>11.25</v>
      </c>
      <c r="Z98" s="30">
        <f>10*'0'!U$27/40000</f>
        <v>11.25</v>
      </c>
      <c r="AA98" s="30">
        <f>10*'0'!V$27/40000</f>
        <v>11.25</v>
      </c>
      <c r="AB98" s="30">
        <f>10*'0'!W$27/40000</f>
        <v>11.25</v>
      </c>
      <c r="AC98" s="30">
        <f>10*'0'!X$27/40000</f>
        <v>11.25</v>
      </c>
      <c r="AD98" s="30">
        <f>10*'0'!Y$27/40000</f>
        <v>11.25</v>
      </c>
      <c r="AE98" s="30">
        <f>10*'0'!Z$27/40000</f>
        <v>11.25</v>
      </c>
      <c r="AF98" s="30">
        <f>10*'0'!AA$27/40000</f>
        <v>11.25</v>
      </c>
      <c r="AG98" s="30">
        <f>10*'0'!AB$27/40000</f>
        <v>11.25</v>
      </c>
      <c r="AH98" s="30">
        <f>10*'0'!AC$27/40000</f>
        <v>11.25</v>
      </c>
      <c r="AI98" s="30">
        <f>10*'0'!AD$27/40000</f>
        <v>11.25</v>
      </c>
      <c r="AJ98" s="30">
        <f>10*'0'!AE$27/40000</f>
        <v>11.25</v>
      </c>
      <c r="AK98" s="30">
        <f>10*'0'!AF$27/40000</f>
        <v>11.25</v>
      </c>
      <c r="AL98" s="30">
        <f>10*'0'!AG$27/40000</f>
        <v>11.25</v>
      </c>
      <c r="AM98" s="30">
        <f>10*'0'!AH$27/40000</f>
        <v>11.25</v>
      </c>
      <c r="AN98" s="30">
        <f>10*'0'!AI$27/40000</f>
        <v>11.25</v>
      </c>
      <c r="AO98" s="30">
        <f>10*'0'!AJ$27/40000</f>
        <v>11.25</v>
      </c>
      <c r="AP98" s="30">
        <f>10*'0'!AK$27/40000</f>
        <v>11.25</v>
      </c>
      <c r="AQ98" s="30">
        <f>10*'0'!AL$27/40000</f>
        <v>11.25</v>
      </c>
      <c r="AR98" s="30">
        <f>10*'0'!AM$27/40000</f>
        <v>11.25</v>
      </c>
      <c r="AT98" s="30"/>
      <c r="AU98" s="30"/>
      <c r="AV98" s="30"/>
    </row>
    <row r="99" spans="1:48">
      <c r="A99" s="276" t="s">
        <v>202</v>
      </c>
      <c r="B99" s="215" t="s">
        <v>392</v>
      </c>
      <c r="C99" s="268" t="s">
        <v>390</v>
      </c>
      <c r="D99" s="221" t="s">
        <v>571</v>
      </c>
      <c r="E99" s="221" t="str">
        <f>_xlfn.XLOOKUP(D99,'0'!A:A,'0'!B:B)</f>
        <v>ГО</v>
      </c>
      <c r="F99" s="221"/>
      <c r="G99" s="221"/>
      <c r="H99" s="218" t="s">
        <v>249</v>
      </c>
      <c r="I99" s="30">
        <f>4*'0'!D$29/40000</f>
        <v>3.5</v>
      </c>
      <c r="J99" s="30">
        <f>4*'0'!E$29/40000</f>
        <v>3.5</v>
      </c>
      <c r="K99" s="30">
        <f>4*'0'!F$29/40000</f>
        <v>3.5</v>
      </c>
      <c r="L99" s="30">
        <f>4*'0'!G$29/40000</f>
        <v>3.5</v>
      </c>
      <c r="M99" s="30">
        <f>4*'0'!H$29/40000</f>
        <v>3.5</v>
      </c>
      <c r="N99" s="30">
        <f>4*'0'!I$29/40000</f>
        <v>3.5</v>
      </c>
      <c r="O99" s="30">
        <f>4*'0'!J$29/40000</f>
        <v>3.5</v>
      </c>
      <c r="P99" s="30">
        <f>4*'0'!K$29/40000</f>
        <v>3.5</v>
      </c>
      <c r="Q99" s="30">
        <f>4*'0'!L$29/40000</f>
        <v>3.5</v>
      </c>
      <c r="R99" s="30">
        <f>4*'0'!M$29/40000</f>
        <v>3.5</v>
      </c>
      <c r="S99" s="30">
        <f>4*'0'!N$29/40000</f>
        <v>3.5</v>
      </c>
      <c r="T99" s="30">
        <f>4*'0'!O$29/40000</f>
        <v>3.5</v>
      </c>
      <c r="U99" s="30">
        <f>4*'0'!P$29/40000</f>
        <v>3.5</v>
      </c>
      <c r="V99" s="30">
        <f>4*'0'!Q$29/40000</f>
        <v>3.5</v>
      </c>
      <c r="W99" s="30">
        <f>4*'0'!R$29/40000</f>
        <v>3.5</v>
      </c>
      <c r="X99" s="30">
        <f>4*'0'!S$29/40000</f>
        <v>3.5</v>
      </c>
      <c r="Y99" s="30">
        <f>4*'0'!T$29/40000</f>
        <v>3.5</v>
      </c>
      <c r="Z99" s="30">
        <f>4*'0'!U$29/40000</f>
        <v>3.5</v>
      </c>
      <c r="AA99" s="30">
        <f>4*'0'!V$29/40000</f>
        <v>3.5</v>
      </c>
      <c r="AB99" s="30">
        <f>4*'0'!W$29/40000</f>
        <v>3.5</v>
      </c>
      <c r="AC99" s="30">
        <f>4*'0'!X$29/40000</f>
        <v>3.5</v>
      </c>
      <c r="AD99" s="30">
        <f>4*'0'!Y$29/40000</f>
        <v>3.5</v>
      </c>
      <c r="AE99" s="30">
        <f>4*'0'!Z$29/40000</f>
        <v>3.5</v>
      </c>
      <c r="AF99" s="30">
        <f>4*'0'!AA$29/40000</f>
        <v>3.5</v>
      </c>
      <c r="AG99" s="30">
        <f>4*'0'!AB$29/40000</f>
        <v>3.5</v>
      </c>
      <c r="AH99" s="30">
        <f>4*'0'!AC$29/40000</f>
        <v>3.5</v>
      </c>
      <c r="AI99" s="30">
        <f>4*'0'!AD$29/40000</f>
        <v>3.5</v>
      </c>
      <c r="AJ99" s="30">
        <f>4*'0'!AE$29/40000</f>
        <v>3.5</v>
      </c>
      <c r="AK99" s="30">
        <f>4*'0'!AF$29/40000</f>
        <v>3.5</v>
      </c>
      <c r="AL99" s="30">
        <f>4*'0'!AG$29/40000</f>
        <v>3.5</v>
      </c>
      <c r="AM99" s="30">
        <f>4*'0'!AH$29/40000</f>
        <v>3.5</v>
      </c>
      <c r="AN99" s="30">
        <f>4*'0'!AI$29/40000</f>
        <v>3.5</v>
      </c>
      <c r="AO99" s="30">
        <f>4*'0'!AJ$29/40000</f>
        <v>3.5</v>
      </c>
      <c r="AP99" s="30">
        <f>4*'0'!AK$29/40000</f>
        <v>3.5</v>
      </c>
      <c r="AQ99" s="30">
        <f>4*'0'!AL$29/40000</f>
        <v>3.5</v>
      </c>
      <c r="AR99" s="30">
        <f>4*'0'!AM$29/40000</f>
        <v>3.5</v>
      </c>
      <c r="AT99" s="30"/>
      <c r="AU99" s="30"/>
      <c r="AV99" s="30"/>
    </row>
    <row r="100" spans="1:48">
      <c r="A100" s="276" t="s">
        <v>202</v>
      </c>
      <c r="B100" s="215" t="s">
        <v>402</v>
      </c>
      <c r="C100" s="268" t="s">
        <v>390</v>
      </c>
      <c r="D100" s="215" t="s">
        <v>42</v>
      </c>
      <c r="E100" s="215"/>
      <c r="F100" s="215"/>
      <c r="G100" s="215"/>
      <c r="H100" s="215" t="s">
        <v>254</v>
      </c>
      <c r="I100" s="216">
        <f>(I101*I102+I105*I106+I110*I111)/1000</f>
        <v>0</v>
      </c>
      <c r="J100" s="216">
        <f t="shared" ref="J100:AR100" si="107">(J101*J102+J105*J106+J110*J111)/1000</f>
        <v>0</v>
      </c>
      <c r="K100" s="216">
        <f t="shared" si="107"/>
        <v>0</v>
      </c>
      <c r="L100" s="216">
        <f t="shared" si="107"/>
        <v>0</v>
      </c>
      <c r="M100" s="216">
        <f t="shared" si="107"/>
        <v>0</v>
      </c>
      <c r="N100" s="216">
        <f t="shared" si="107"/>
        <v>0</v>
      </c>
      <c r="O100" s="216">
        <f t="shared" si="107"/>
        <v>0</v>
      </c>
      <c r="P100" s="216">
        <f t="shared" si="107"/>
        <v>0</v>
      </c>
      <c r="Q100" s="216">
        <f t="shared" si="107"/>
        <v>0</v>
      </c>
      <c r="R100" s="216">
        <f t="shared" si="107"/>
        <v>0</v>
      </c>
      <c r="S100" s="216">
        <f t="shared" si="107"/>
        <v>0</v>
      </c>
      <c r="T100" s="216">
        <f t="shared" si="107"/>
        <v>0</v>
      </c>
      <c r="U100" s="216">
        <f t="shared" si="107"/>
        <v>0</v>
      </c>
      <c r="V100" s="216">
        <f t="shared" si="107"/>
        <v>0</v>
      </c>
      <c r="W100" s="216">
        <f t="shared" si="107"/>
        <v>0</v>
      </c>
      <c r="X100" s="216">
        <f t="shared" si="107"/>
        <v>0</v>
      </c>
      <c r="Y100" s="216">
        <f t="shared" si="107"/>
        <v>0</v>
      </c>
      <c r="Z100" s="216">
        <f t="shared" si="107"/>
        <v>0</v>
      </c>
      <c r="AA100" s="216">
        <f t="shared" si="107"/>
        <v>0</v>
      </c>
      <c r="AB100" s="216">
        <f t="shared" si="107"/>
        <v>0</v>
      </c>
      <c r="AC100" s="216">
        <f t="shared" si="107"/>
        <v>0</v>
      </c>
      <c r="AD100" s="216">
        <f t="shared" si="107"/>
        <v>0</v>
      </c>
      <c r="AE100" s="216">
        <f t="shared" si="107"/>
        <v>0</v>
      </c>
      <c r="AF100" s="216">
        <f t="shared" si="107"/>
        <v>0</v>
      </c>
      <c r="AG100" s="216">
        <f t="shared" si="107"/>
        <v>0</v>
      </c>
      <c r="AH100" s="216">
        <f t="shared" si="107"/>
        <v>0</v>
      </c>
      <c r="AI100" s="216">
        <f t="shared" si="107"/>
        <v>0</v>
      </c>
      <c r="AJ100" s="216">
        <f t="shared" si="107"/>
        <v>0</v>
      </c>
      <c r="AK100" s="216">
        <f t="shared" si="107"/>
        <v>0</v>
      </c>
      <c r="AL100" s="216">
        <f t="shared" si="107"/>
        <v>0</v>
      </c>
      <c r="AM100" s="216">
        <f t="shared" si="107"/>
        <v>0</v>
      </c>
      <c r="AN100" s="216">
        <f t="shared" si="107"/>
        <v>0</v>
      </c>
      <c r="AO100" s="216">
        <f t="shared" si="107"/>
        <v>0</v>
      </c>
      <c r="AP100" s="216">
        <f t="shared" si="107"/>
        <v>0</v>
      </c>
      <c r="AQ100" s="216">
        <f t="shared" si="107"/>
        <v>0</v>
      </c>
      <c r="AR100" s="216">
        <f t="shared" si="107"/>
        <v>0</v>
      </c>
      <c r="AT100" s="215"/>
      <c r="AU100" s="215"/>
      <c r="AV100" s="215"/>
    </row>
    <row r="101" spans="1:48" ht="12">
      <c r="A101" s="276" t="s">
        <v>202</v>
      </c>
      <c r="B101" s="215" t="s">
        <v>402</v>
      </c>
      <c r="C101" s="268" t="s">
        <v>390</v>
      </c>
      <c r="D101" s="225" t="s">
        <v>187</v>
      </c>
      <c r="E101" s="225"/>
      <c r="F101" s="221"/>
      <c r="G101" s="221"/>
      <c r="H101" s="218" t="s">
        <v>158</v>
      </c>
      <c r="I101" s="30">
        <f>РБ.1!D260</f>
        <v>0</v>
      </c>
      <c r="J101" s="30">
        <f>РБ.1!E260</f>
        <v>0</v>
      </c>
      <c r="K101" s="30">
        <f>РБ.1!F260</f>
        <v>0</v>
      </c>
      <c r="L101" s="30">
        <f>РБ.1!G260</f>
        <v>0</v>
      </c>
      <c r="M101" s="30">
        <f>РБ.1!H260</f>
        <v>0</v>
      </c>
      <c r="N101" s="30">
        <f>РБ.1!I260</f>
        <v>0</v>
      </c>
      <c r="O101" s="30">
        <f>РБ.1!J260</f>
        <v>0</v>
      </c>
      <c r="P101" s="30">
        <f>РБ.1!K260</f>
        <v>0</v>
      </c>
      <c r="Q101" s="30">
        <f>РБ.1!L260</f>
        <v>0</v>
      </c>
      <c r="R101" s="30">
        <f>РБ.1!M260</f>
        <v>0</v>
      </c>
      <c r="S101" s="30">
        <f>РБ.1!N260</f>
        <v>0</v>
      </c>
      <c r="T101" s="30">
        <f>РБ.1!O260</f>
        <v>0</v>
      </c>
      <c r="U101" s="30">
        <f>РБ.1!P260</f>
        <v>0</v>
      </c>
      <c r="V101" s="30">
        <f>РБ.1!Q260</f>
        <v>0</v>
      </c>
      <c r="W101" s="30">
        <f>РБ.1!R260</f>
        <v>0</v>
      </c>
      <c r="X101" s="30">
        <f>РБ.1!S260</f>
        <v>0</v>
      </c>
      <c r="Y101" s="30">
        <f>РБ.1!T260</f>
        <v>0</v>
      </c>
      <c r="Z101" s="30">
        <f>РБ.1!U260</f>
        <v>0</v>
      </c>
      <c r="AA101" s="30">
        <f>РБ.1!V260</f>
        <v>0</v>
      </c>
      <c r="AB101" s="30">
        <f>РБ.1!W260</f>
        <v>0</v>
      </c>
      <c r="AC101" s="30">
        <f>РБ.1!X260</f>
        <v>0</v>
      </c>
      <c r="AD101" s="30">
        <f>РБ.1!Y260</f>
        <v>0</v>
      </c>
      <c r="AE101" s="30">
        <f>РБ.1!Z260</f>
        <v>0</v>
      </c>
      <c r="AF101" s="30">
        <f>РБ.1!AA260</f>
        <v>0</v>
      </c>
      <c r="AG101" s="30">
        <f>РБ.1!AB260</f>
        <v>0</v>
      </c>
      <c r="AH101" s="30">
        <f>РБ.1!AC260</f>
        <v>0</v>
      </c>
      <c r="AI101" s="30">
        <f>РБ.1!AD260</f>
        <v>0</v>
      </c>
      <c r="AJ101" s="30">
        <f>РБ.1!AE260</f>
        <v>0</v>
      </c>
      <c r="AK101" s="30">
        <f>РБ.1!AF260</f>
        <v>0</v>
      </c>
      <c r="AL101" s="30">
        <f>РБ.1!AG260</f>
        <v>0</v>
      </c>
      <c r="AM101" s="30">
        <f>РБ.1!AH260</f>
        <v>0</v>
      </c>
      <c r="AN101" s="30">
        <f>РБ.1!AI260</f>
        <v>0</v>
      </c>
      <c r="AO101" s="30">
        <f>РБ.1!AJ260</f>
        <v>0</v>
      </c>
      <c r="AP101" s="30">
        <f>РБ.1!AK260</f>
        <v>0</v>
      </c>
      <c r="AQ101" s="30">
        <f>РБ.1!AL260</f>
        <v>0</v>
      </c>
      <c r="AR101" s="30">
        <f>РБ.1!AM260</f>
        <v>0</v>
      </c>
      <c r="AT101" s="30"/>
      <c r="AU101" s="30"/>
      <c r="AV101" s="30"/>
    </row>
    <row r="102" spans="1:48" ht="22.8">
      <c r="A102" s="276" t="s">
        <v>202</v>
      </c>
      <c r="B102" s="215" t="s">
        <v>402</v>
      </c>
      <c r="C102" s="268" t="s">
        <v>390</v>
      </c>
      <c r="D102" s="219" t="s">
        <v>416</v>
      </c>
      <c r="E102" s="219"/>
      <c r="F102" s="219"/>
      <c r="G102" s="219"/>
      <c r="H102" s="218" t="s">
        <v>249</v>
      </c>
      <c r="I102" s="30">
        <f>SUM(I103:I104)</f>
        <v>565.47619047619037</v>
      </c>
      <c r="J102" s="30">
        <f t="shared" ref="J102:AR102" si="108">SUM(J103:J104)</f>
        <v>565.47619047619037</v>
      </c>
      <c r="K102" s="30">
        <f t="shared" si="108"/>
        <v>565.47619047619037</v>
      </c>
      <c r="L102" s="30">
        <f t="shared" si="108"/>
        <v>565.47619047619037</v>
      </c>
      <c r="M102" s="30">
        <f t="shared" si="108"/>
        <v>565.47619047619037</v>
      </c>
      <c r="N102" s="30">
        <f t="shared" si="108"/>
        <v>565.47619047619037</v>
      </c>
      <c r="O102" s="30">
        <f t="shared" si="108"/>
        <v>565.47619047619037</v>
      </c>
      <c r="P102" s="30">
        <f t="shared" si="108"/>
        <v>565.47619047619037</v>
      </c>
      <c r="Q102" s="30">
        <f t="shared" si="108"/>
        <v>565.47619047619037</v>
      </c>
      <c r="R102" s="30">
        <f t="shared" si="108"/>
        <v>565.47619047619037</v>
      </c>
      <c r="S102" s="30">
        <f t="shared" si="108"/>
        <v>565.47619047619037</v>
      </c>
      <c r="T102" s="30">
        <f t="shared" si="108"/>
        <v>565.47619047619037</v>
      </c>
      <c r="U102" s="30">
        <f t="shared" si="108"/>
        <v>565.47619047619037</v>
      </c>
      <c r="V102" s="30">
        <f t="shared" si="108"/>
        <v>565.47619047619037</v>
      </c>
      <c r="W102" s="30">
        <f t="shared" si="108"/>
        <v>565.47619047619037</v>
      </c>
      <c r="X102" s="30">
        <f t="shared" si="108"/>
        <v>565.47619047619037</v>
      </c>
      <c r="Y102" s="30">
        <f t="shared" si="108"/>
        <v>565.47619047619037</v>
      </c>
      <c r="Z102" s="30">
        <f t="shared" si="108"/>
        <v>565.47619047619037</v>
      </c>
      <c r="AA102" s="30">
        <f t="shared" si="108"/>
        <v>565.47619047619037</v>
      </c>
      <c r="AB102" s="30">
        <f t="shared" si="108"/>
        <v>565.47619047619037</v>
      </c>
      <c r="AC102" s="30">
        <f t="shared" si="108"/>
        <v>565.47619047619037</v>
      </c>
      <c r="AD102" s="30">
        <f t="shared" si="108"/>
        <v>565.47619047619037</v>
      </c>
      <c r="AE102" s="30">
        <f t="shared" si="108"/>
        <v>565.47619047619037</v>
      </c>
      <c r="AF102" s="30">
        <f t="shared" si="108"/>
        <v>565.47619047619037</v>
      </c>
      <c r="AG102" s="30">
        <f t="shared" si="108"/>
        <v>565.47619047619037</v>
      </c>
      <c r="AH102" s="30">
        <f t="shared" si="108"/>
        <v>565.47619047619037</v>
      </c>
      <c r="AI102" s="30">
        <f t="shared" si="108"/>
        <v>565.47619047619037</v>
      </c>
      <c r="AJ102" s="30">
        <f t="shared" si="108"/>
        <v>565.47619047619037</v>
      </c>
      <c r="AK102" s="30">
        <f t="shared" si="108"/>
        <v>565.47619047619037</v>
      </c>
      <c r="AL102" s="30">
        <f t="shared" si="108"/>
        <v>565.47619047619037</v>
      </c>
      <c r="AM102" s="30">
        <f t="shared" si="108"/>
        <v>565.47619047619037</v>
      </c>
      <c r="AN102" s="30">
        <f t="shared" si="108"/>
        <v>565.47619047619037</v>
      </c>
      <c r="AO102" s="30">
        <f t="shared" si="108"/>
        <v>565.47619047619037</v>
      </c>
      <c r="AP102" s="30">
        <f t="shared" si="108"/>
        <v>565.47619047619037</v>
      </c>
      <c r="AQ102" s="30">
        <f t="shared" si="108"/>
        <v>565.47619047619037</v>
      </c>
      <c r="AR102" s="30">
        <f t="shared" si="108"/>
        <v>565.47619047619037</v>
      </c>
      <c r="AT102" s="30"/>
      <c r="AU102" s="30"/>
      <c r="AV102" s="30"/>
    </row>
    <row r="103" spans="1:48">
      <c r="A103" s="276" t="s">
        <v>202</v>
      </c>
      <c r="B103" s="215" t="s">
        <v>402</v>
      </c>
      <c r="C103" s="268" t="s">
        <v>390</v>
      </c>
      <c r="D103" s="221" t="s">
        <v>414</v>
      </c>
      <c r="E103" s="221" t="str">
        <f>_xlfn.XLOOKUP(D103,'0'!A:A,'0'!B:B)</f>
        <v>Фил</v>
      </c>
      <c r="F103" s="222">
        <f>G103/(8*21*60)</f>
        <v>1.1904761904761904E-2</v>
      </c>
      <c r="G103" s="223">
        <v>120</v>
      </c>
      <c r="H103" s="218" t="s">
        <v>249</v>
      </c>
      <c r="I103" s="30">
        <f>'0'!D$24*$F103</f>
        <v>476.19047619047615</v>
      </c>
      <c r="J103" s="30">
        <f>'0'!E$24*$F103</f>
        <v>476.19047619047615</v>
      </c>
      <c r="K103" s="30">
        <f>'0'!F$24*$F103</f>
        <v>476.19047619047615</v>
      </c>
      <c r="L103" s="30">
        <f>'0'!G$24*$F103</f>
        <v>476.19047619047615</v>
      </c>
      <c r="M103" s="30">
        <f>'0'!H$24*$F103</f>
        <v>476.19047619047615</v>
      </c>
      <c r="N103" s="30">
        <f>'0'!I$24*$F103</f>
        <v>476.19047619047615</v>
      </c>
      <c r="O103" s="30">
        <f>'0'!J$24*$F103</f>
        <v>476.19047619047615</v>
      </c>
      <c r="P103" s="30">
        <f>'0'!K$24*$F103</f>
        <v>476.19047619047615</v>
      </c>
      <c r="Q103" s="30">
        <f>'0'!L$24*$F103</f>
        <v>476.19047619047615</v>
      </c>
      <c r="R103" s="30">
        <f>'0'!M$24*$F103</f>
        <v>476.19047619047615</v>
      </c>
      <c r="S103" s="30">
        <f>'0'!N$24*$F103</f>
        <v>476.19047619047615</v>
      </c>
      <c r="T103" s="30">
        <f>'0'!O$24*$F103</f>
        <v>476.19047619047615</v>
      </c>
      <c r="U103" s="30">
        <f>'0'!P$24*$F103</f>
        <v>476.19047619047615</v>
      </c>
      <c r="V103" s="30">
        <f>'0'!Q$24*$F103</f>
        <v>476.19047619047615</v>
      </c>
      <c r="W103" s="30">
        <f>'0'!R$24*$F103</f>
        <v>476.19047619047615</v>
      </c>
      <c r="X103" s="30">
        <f>'0'!S$24*$F103</f>
        <v>476.19047619047615</v>
      </c>
      <c r="Y103" s="30">
        <f>'0'!T$24*$F103</f>
        <v>476.19047619047615</v>
      </c>
      <c r="Z103" s="30">
        <f>'0'!U$24*$F103</f>
        <v>476.19047619047615</v>
      </c>
      <c r="AA103" s="30">
        <f>'0'!V$24*$F103</f>
        <v>476.19047619047615</v>
      </c>
      <c r="AB103" s="30">
        <f>'0'!W$24*$F103</f>
        <v>476.19047619047615</v>
      </c>
      <c r="AC103" s="30">
        <f>'0'!X$24*$F103</f>
        <v>476.19047619047615</v>
      </c>
      <c r="AD103" s="30">
        <f>'0'!Y$24*$F103</f>
        <v>476.19047619047615</v>
      </c>
      <c r="AE103" s="30">
        <f>'0'!Z$24*$F103</f>
        <v>476.19047619047615</v>
      </c>
      <c r="AF103" s="30">
        <f>'0'!AA$24*$F103</f>
        <v>476.19047619047615</v>
      </c>
      <c r="AG103" s="30">
        <f>'0'!AB$24*$F103</f>
        <v>476.19047619047615</v>
      </c>
      <c r="AH103" s="30">
        <f>'0'!AC$24*$F103</f>
        <v>476.19047619047615</v>
      </c>
      <c r="AI103" s="30">
        <f>'0'!AD$24*$F103</f>
        <v>476.19047619047615</v>
      </c>
      <c r="AJ103" s="30">
        <f>'0'!AE$24*$F103</f>
        <v>476.19047619047615</v>
      </c>
      <c r="AK103" s="30">
        <f>'0'!AF$24*$F103</f>
        <v>476.19047619047615</v>
      </c>
      <c r="AL103" s="30">
        <f>'0'!AG$24*$F103</f>
        <v>476.19047619047615</v>
      </c>
      <c r="AM103" s="30">
        <f>'0'!AH$24*$F103</f>
        <v>476.19047619047615</v>
      </c>
      <c r="AN103" s="30">
        <f>'0'!AI$24*$F103</f>
        <v>476.19047619047615</v>
      </c>
      <c r="AO103" s="30">
        <f>'0'!AJ$24*$F103</f>
        <v>476.19047619047615</v>
      </c>
      <c r="AP103" s="30">
        <f>'0'!AK$24*$F103</f>
        <v>476.19047619047615</v>
      </c>
      <c r="AQ103" s="30">
        <f>'0'!AL$24*$F103</f>
        <v>476.19047619047615</v>
      </c>
      <c r="AR103" s="30">
        <f>'0'!AM$24*$F103</f>
        <v>476.19047619047615</v>
      </c>
      <c r="AT103" s="30"/>
      <c r="AU103" s="30"/>
      <c r="AV103" s="30"/>
    </row>
    <row r="104" spans="1:48">
      <c r="A104" s="276" t="s">
        <v>202</v>
      </c>
      <c r="B104" s="215" t="s">
        <v>402</v>
      </c>
      <c r="C104" s="268" t="s">
        <v>390</v>
      </c>
      <c r="D104" s="221" t="s">
        <v>415</v>
      </c>
      <c r="E104" s="221" t="str">
        <f>_xlfn.XLOOKUP(D104,'0'!A:A,'0'!B:B)</f>
        <v>Фил</v>
      </c>
      <c r="F104" s="222">
        <f>G104/(8*21*60)</f>
        <v>1.488095238095238E-3</v>
      </c>
      <c r="G104" s="223">
        <v>15</v>
      </c>
      <c r="H104" s="218" t="s">
        <v>249</v>
      </c>
      <c r="I104" s="30">
        <f>'0'!D$25*$F104</f>
        <v>89.285714285714278</v>
      </c>
      <c r="J104" s="30">
        <f>'0'!E$25*$F104</f>
        <v>89.285714285714278</v>
      </c>
      <c r="K104" s="30">
        <f>'0'!F$25*$F104</f>
        <v>89.285714285714278</v>
      </c>
      <c r="L104" s="30">
        <f>'0'!G$25*$F104</f>
        <v>89.285714285714278</v>
      </c>
      <c r="M104" s="30">
        <f>'0'!H$25*$F104</f>
        <v>89.285714285714278</v>
      </c>
      <c r="N104" s="30">
        <f>'0'!I$25*$F104</f>
        <v>89.285714285714278</v>
      </c>
      <c r="O104" s="30">
        <f>'0'!J$25*$F104</f>
        <v>89.285714285714278</v>
      </c>
      <c r="P104" s="30">
        <f>'0'!K$25*$F104</f>
        <v>89.285714285714278</v>
      </c>
      <c r="Q104" s="30">
        <f>'0'!L$25*$F104</f>
        <v>89.285714285714278</v>
      </c>
      <c r="R104" s="30">
        <f>'0'!M$25*$F104</f>
        <v>89.285714285714278</v>
      </c>
      <c r="S104" s="30">
        <f>'0'!N$25*$F104</f>
        <v>89.285714285714278</v>
      </c>
      <c r="T104" s="30">
        <f>'0'!O$25*$F104</f>
        <v>89.285714285714278</v>
      </c>
      <c r="U104" s="30">
        <f>'0'!P$25*$F104</f>
        <v>89.285714285714278</v>
      </c>
      <c r="V104" s="30">
        <f>'0'!Q$25*$F104</f>
        <v>89.285714285714278</v>
      </c>
      <c r="W104" s="30">
        <f>'0'!R$25*$F104</f>
        <v>89.285714285714278</v>
      </c>
      <c r="X104" s="30">
        <f>'0'!S$25*$F104</f>
        <v>89.285714285714278</v>
      </c>
      <c r="Y104" s="30">
        <f>'0'!T$25*$F104</f>
        <v>89.285714285714278</v>
      </c>
      <c r="Z104" s="30">
        <f>'0'!U$25*$F104</f>
        <v>89.285714285714278</v>
      </c>
      <c r="AA104" s="30">
        <f>'0'!V$25*$F104</f>
        <v>89.285714285714278</v>
      </c>
      <c r="AB104" s="30">
        <f>'0'!W$25*$F104</f>
        <v>89.285714285714278</v>
      </c>
      <c r="AC104" s="30">
        <f>'0'!X$25*$F104</f>
        <v>89.285714285714278</v>
      </c>
      <c r="AD104" s="30">
        <f>'0'!Y$25*$F104</f>
        <v>89.285714285714278</v>
      </c>
      <c r="AE104" s="30">
        <f>'0'!Z$25*$F104</f>
        <v>89.285714285714278</v>
      </c>
      <c r="AF104" s="30">
        <f>'0'!AA$25*$F104</f>
        <v>89.285714285714278</v>
      </c>
      <c r="AG104" s="30">
        <f>'0'!AB$25*$F104</f>
        <v>89.285714285714278</v>
      </c>
      <c r="AH104" s="30">
        <f>'0'!AC$25*$F104</f>
        <v>89.285714285714278</v>
      </c>
      <c r="AI104" s="30">
        <f>'0'!AD$25*$F104</f>
        <v>89.285714285714278</v>
      </c>
      <c r="AJ104" s="30">
        <f>'0'!AE$25*$F104</f>
        <v>89.285714285714278</v>
      </c>
      <c r="AK104" s="30">
        <f>'0'!AF$25*$F104</f>
        <v>89.285714285714278</v>
      </c>
      <c r="AL104" s="30">
        <f>'0'!AG$25*$F104</f>
        <v>89.285714285714278</v>
      </c>
      <c r="AM104" s="30">
        <f>'0'!AH$25*$F104</f>
        <v>89.285714285714278</v>
      </c>
      <c r="AN104" s="30">
        <f>'0'!AI$25*$F104</f>
        <v>89.285714285714278</v>
      </c>
      <c r="AO104" s="30">
        <f>'0'!AJ$25*$F104</f>
        <v>89.285714285714278</v>
      </c>
      <c r="AP104" s="30">
        <f>'0'!AK$25*$F104</f>
        <v>89.285714285714278</v>
      </c>
      <c r="AQ104" s="30">
        <f>'0'!AL$25*$F104</f>
        <v>89.285714285714278</v>
      </c>
      <c r="AR104" s="30">
        <f>'0'!AM$25*$F104</f>
        <v>89.285714285714278</v>
      </c>
      <c r="AT104" s="30"/>
      <c r="AU104" s="30"/>
      <c r="AV104" s="30"/>
    </row>
    <row r="105" spans="1:48" ht="12">
      <c r="A105" s="276" t="s">
        <v>202</v>
      </c>
      <c r="B105" s="215" t="s">
        <v>402</v>
      </c>
      <c r="C105" s="268" t="s">
        <v>390</v>
      </c>
      <c r="D105" s="225" t="s">
        <v>159</v>
      </c>
      <c r="E105" s="225"/>
      <c r="F105" s="221"/>
      <c r="G105" s="221"/>
      <c r="H105" s="218" t="s">
        <v>158</v>
      </c>
      <c r="I105" s="30">
        <f>РБ.1!D262</f>
        <v>0</v>
      </c>
      <c r="J105" s="30">
        <f>РБ.1!E262</f>
        <v>0</v>
      </c>
      <c r="K105" s="30">
        <f>РБ.1!F262</f>
        <v>0</v>
      </c>
      <c r="L105" s="30">
        <f>РБ.1!G262</f>
        <v>0</v>
      </c>
      <c r="M105" s="30">
        <f>РБ.1!H262</f>
        <v>0</v>
      </c>
      <c r="N105" s="30">
        <f>РБ.1!I262</f>
        <v>0</v>
      </c>
      <c r="O105" s="30">
        <f>РБ.1!J262</f>
        <v>0</v>
      </c>
      <c r="P105" s="30">
        <f>РБ.1!K262</f>
        <v>0</v>
      </c>
      <c r="Q105" s="30">
        <f>РБ.1!L262</f>
        <v>0</v>
      </c>
      <c r="R105" s="30">
        <f>РБ.1!M262</f>
        <v>0</v>
      </c>
      <c r="S105" s="30">
        <f>РБ.1!N262</f>
        <v>0</v>
      </c>
      <c r="T105" s="30">
        <f>РБ.1!O262</f>
        <v>0</v>
      </c>
      <c r="U105" s="30">
        <f>РБ.1!P262</f>
        <v>0</v>
      </c>
      <c r="V105" s="30">
        <f>РБ.1!Q262</f>
        <v>0</v>
      </c>
      <c r="W105" s="30">
        <f>РБ.1!R262</f>
        <v>0</v>
      </c>
      <c r="X105" s="30">
        <f>РБ.1!S262</f>
        <v>0</v>
      </c>
      <c r="Y105" s="30">
        <f>РБ.1!T262</f>
        <v>0</v>
      </c>
      <c r="Z105" s="30">
        <f>РБ.1!U262</f>
        <v>0</v>
      </c>
      <c r="AA105" s="30">
        <f>РБ.1!V262</f>
        <v>0</v>
      </c>
      <c r="AB105" s="30">
        <f>РБ.1!W262</f>
        <v>0</v>
      </c>
      <c r="AC105" s="30">
        <f>РБ.1!X262</f>
        <v>0</v>
      </c>
      <c r="AD105" s="30">
        <f>РБ.1!Y262</f>
        <v>0</v>
      </c>
      <c r="AE105" s="30">
        <f>РБ.1!Z262</f>
        <v>0</v>
      </c>
      <c r="AF105" s="30">
        <f>РБ.1!AA262</f>
        <v>0</v>
      </c>
      <c r="AG105" s="30">
        <f>РБ.1!AB262</f>
        <v>0</v>
      </c>
      <c r="AH105" s="30">
        <f>РБ.1!AC262</f>
        <v>0</v>
      </c>
      <c r="AI105" s="30">
        <f>РБ.1!AD262</f>
        <v>0</v>
      </c>
      <c r="AJ105" s="30">
        <f>РБ.1!AE262</f>
        <v>0</v>
      </c>
      <c r="AK105" s="30">
        <f>РБ.1!AF262</f>
        <v>0</v>
      </c>
      <c r="AL105" s="30">
        <f>РБ.1!AG262</f>
        <v>0</v>
      </c>
      <c r="AM105" s="30">
        <f>РБ.1!AH262</f>
        <v>0</v>
      </c>
      <c r="AN105" s="30">
        <f>РБ.1!AI262</f>
        <v>0</v>
      </c>
      <c r="AO105" s="30">
        <f>РБ.1!AJ262</f>
        <v>0</v>
      </c>
      <c r="AP105" s="30">
        <f>РБ.1!AK262</f>
        <v>0</v>
      </c>
      <c r="AQ105" s="30">
        <f>РБ.1!AL262</f>
        <v>0</v>
      </c>
      <c r="AR105" s="30">
        <f>РБ.1!AM262</f>
        <v>0</v>
      </c>
      <c r="AT105" s="30"/>
      <c r="AU105" s="30"/>
      <c r="AV105" s="30"/>
    </row>
    <row r="106" spans="1:48" ht="22.8">
      <c r="A106" s="276" t="s">
        <v>202</v>
      </c>
      <c r="B106" s="215" t="s">
        <v>402</v>
      </c>
      <c r="C106" s="268" t="s">
        <v>390</v>
      </c>
      <c r="D106" s="219" t="s">
        <v>405</v>
      </c>
      <c r="E106" s="219"/>
      <c r="F106" s="219"/>
      <c r="G106" s="219"/>
      <c r="H106" s="218" t="s">
        <v>249</v>
      </c>
      <c r="I106" s="30">
        <f>SUM(I107:I109)</f>
        <v>357.14285714285711</v>
      </c>
      <c r="J106" s="30">
        <f t="shared" ref="J106:AR106" si="109">SUM(J107:J109)</f>
        <v>357.14285714285711</v>
      </c>
      <c r="K106" s="30">
        <f t="shared" si="109"/>
        <v>357.14285714285711</v>
      </c>
      <c r="L106" s="30">
        <f t="shared" si="109"/>
        <v>357.14285714285711</v>
      </c>
      <c r="M106" s="30">
        <f t="shared" si="109"/>
        <v>357.14285714285711</v>
      </c>
      <c r="N106" s="30">
        <f t="shared" si="109"/>
        <v>357.14285714285711</v>
      </c>
      <c r="O106" s="30">
        <f t="shared" si="109"/>
        <v>357.14285714285711</v>
      </c>
      <c r="P106" s="30">
        <f t="shared" si="109"/>
        <v>357.14285714285711</v>
      </c>
      <c r="Q106" s="30">
        <f t="shared" si="109"/>
        <v>357.14285714285711</v>
      </c>
      <c r="R106" s="30">
        <f t="shared" si="109"/>
        <v>357.14285714285711</v>
      </c>
      <c r="S106" s="30">
        <f t="shared" si="109"/>
        <v>357.14285714285711</v>
      </c>
      <c r="T106" s="30">
        <f t="shared" si="109"/>
        <v>357.14285714285711</v>
      </c>
      <c r="U106" s="30">
        <f t="shared" si="109"/>
        <v>357.14285714285711</v>
      </c>
      <c r="V106" s="30">
        <f t="shared" si="109"/>
        <v>357.14285714285711</v>
      </c>
      <c r="W106" s="30">
        <f t="shared" si="109"/>
        <v>357.14285714285711</v>
      </c>
      <c r="X106" s="30">
        <f t="shared" si="109"/>
        <v>357.14285714285711</v>
      </c>
      <c r="Y106" s="30">
        <f t="shared" si="109"/>
        <v>357.14285714285711</v>
      </c>
      <c r="Z106" s="30">
        <f t="shared" si="109"/>
        <v>357.14285714285711</v>
      </c>
      <c r="AA106" s="30">
        <f t="shared" si="109"/>
        <v>357.14285714285711</v>
      </c>
      <c r="AB106" s="30">
        <f t="shared" si="109"/>
        <v>357.14285714285711</v>
      </c>
      <c r="AC106" s="30">
        <f t="shared" si="109"/>
        <v>357.14285714285711</v>
      </c>
      <c r="AD106" s="30">
        <f t="shared" si="109"/>
        <v>357.14285714285711</v>
      </c>
      <c r="AE106" s="30">
        <f t="shared" si="109"/>
        <v>357.14285714285711</v>
      </c>
      <c r="AF106" s="30">
        <f t="shared" si="109"/>
        <v>357.14285714285711</v>
      </c>
      <c r="AG106" s="30">
        <f t="shared" si="109"/>
        <v>357.14285714285711</v>
      </c>
      <c r="AH106" s="30">
        <f t="shared" si="109"/>
        <v>357.14285714285711</v>
      </c>
      <c r="AI106" s="30">
        <f t="shared" si="109"/>
        <v>357.14285714285711</v>
      </c>
      <c r="AJ106" s="30">
        <f t="shared" si="109"/>
        <v>357.14285714285711</v>
      </c>
      <c r="AK106" s="30">
        <f t="shared" si="109"/>
        <v>357.14285714285711</v>
      </c>
      <c r="AL106" s="30">
        <f t="shared" si="109"/>
        <v>357.14285714285711</v>
      </c>
      <c r="AM106" s="30">
        <f t="shared" si="109"/>
        <v>357.14285714285711</v>
      </c>
      <c r="AN106" s="30">
        <f t="shared" si="109"/>
        <v>357.14285714285711</v>
      </c>
      <c r="AO106" s="30">
        <f t="shared" si="109"/>
        <v>357.14285714285711</v>
      </c>
      <c r="AP106" s="30">
        <f t="shared" si="109"/>
        <v>357.14285714285711</v>
      </c>
      <c r="AQ106" s="30">
        <f t="shared" si="109"/>
        <v>357.14285714285711</v>
      </c>
      <c r="AR106" s="30">
        <f t="shared" si="109"/>
        <v>357.14285714285711</v>
      </c>
      <c r="AT106" s="30"/>
      <c r="AU106" s="30"/>
      <c r="AV106" s="30"/>
    </row>
    <row r="107" spans="1:48">
      <c r="A107" s="276" t="s">
        <v>202</v>
      </c>
      <c r="B107" s="215" t="s">
        <v>402</v>
      </c>
      <c r="C107" s="268" t="s">
        <v>390</v>
      </c>
      <c r="D107" s="221" t="s">
        <v>562</v>
      </c>
      <c r="E107" s="221" t="str">
        <f>_xlfn.XLOOKUP(D107,'0'!A:A,'0'!B:B)</f>
        <v>Фил</v>
      </c>
      <c r="F107" s="222">
        <f>G107/(8*21*60)</f>
        <v>5.9523809523809521E-3</v>
      </c>
      <c r="G107" s="223">
        <v>60</v>
      </c>
      <c r="H107" s="218" t="s">
        <v>249</v>
      </c>
      <c r="I107" s="30">
        <f>'0'!D$26*$F107</f>
        <v>267.85714285714283</v>
      </c>
      <c r="J107" s="30">
        <f>'0'!E$26*$F107</f>
        <v>267.85714285714283</v>
      </c>
      <c r="K107" s="30">
        <f>'0'!F$26*$F107</f>
        <v>267.85714285714283</v>
      </c>
      <c r="L107" s="30">
        <f>'0'!G$26*$F107</f>
        <v>267.85714285714283</v>
      </c>
      <c r="M107" s="30">
        <f>'0'!H$26*$F107</f>
        <v>267.85714285714283</v>
      </c>
      <c r="N107" s="30">
        <f>'0'!I$26*$F107</f>
        <v>267.85714285714283</v>
      </c>
      <c r="O107" s="30">
        <f>'0'!J$26*$F107</f>
        <v>267.85714285714283</v>
      </c>
      <c r="P107" s="30">
        <f>'0'!K$26*$F107</f>
        <v>267.85714285714283</v>
      </c>
      <c r="Q107" s="30">
        <f>'0'!L$26*$F107</f>
        <v>267.85714285714283</v>
      </c>
      <c r="R107" s="30">
        <f>'0'!M$26*$F107</f>
        <v>267.85714285714283</v>
      </c>
      <c r="S107" s="30">
        <f>'0'!N$26*$F107</f>
        <v>267.85714285714283</v>
      </c>
      <c r="T107" s="30">
        <f>'0'!O$26*$F107</f>
        <v>267.85714285714283</v>
      </c>
      <c r="U107" s="30">
        <f>'0'!P$26*$F107</f>
        <v>267.85714285714283</v>
      </c>
      <c r="V107" s="30">
        <f>'0'!Q$26*$F107</f>
        <v>267.85714285714283</v>
      </c>
      <c r="W107" s="30">
        <f>'0'!R$26*$F107</f>
        <v>267.85714285714283</v>
      </c>
      <c r="X107" s="30">
        <f>'0'!S$26*$F107</f>
        <v>267.85714285714283</v>
      </c>
      <c r="Y107" s="30">
        <f>'0'!T$26*$F107</f>
        <v>267.85714285714283</v>
      </c>
      <c r="Z107" s="30">
        <f>'0'!U$26*$F107</f>
        <v>267.85714285714283</v>
      </c>
      <c r="AA107" s="30">
        <f>'0'!V$26*$F107</f>
        <v>267.85714285714283</v>
      </c>
      <c r="AB107" s="30">
        <f>'0'!W$26*$F107</f>
        <v>267.85714285714283</v>
      </c>
      <c r="AC107" s="30">
        <f>'0'!X$26*$F107</f>
        <v>267.85714285714283</v>
      </c>
      <c r="AD107" s="30">
        <f>'0'!Y$26*$F107</f>
        <v>267.85714285714283</v>
      </c>
      <c r="AE107" s="30">
        <f>'0'!Z$26*$F107</f>
        <v>267.85714285714283</v>
      </c>
      <c r="AF107" s="30">
        <f>'0'!AA$26*$F107</f>
        <v>267.85714285714283</v>
      </c>
      <c r="AG107" s="30">
        <f>'0'!AB$26*$F107</f>
        <v>267.85714285714283</v>
      </c>
      <c r="AH107" s="30">
        <f>'0'!AC$26*$F107</f>
        <v>267.85714285714283</v>
      </c>
      <c r="AI107" s="30">
        <f>'0'!AD$26*$F107</f>
        <v>267.85714285714283</v>
      </c>
      <c r="AJ107" s="30">
        <f>'0'!AE$26*$F107</f>
        <v>267.85714285714283</v>
      </c>
      <c r="AK107" s="30">
        <f>'0'!AF$26*$F107</f>
        <v>267.85714285714283</v>
      </c>
      <c r="AL107" s="30">
        <f>'0'!AG$26*$F107</f>
        <v>267.85714285714283</v>
      </c>
      <c r="AM107" s="30">
        <f>'0'!AH$26*$F107</f>
        <v>267.85714285714283</v>
      </c>
      <c r="AN107" s="30">
        <f>'0'!AI$26*$F107</f>
        <v>267.85714285714283</v>
      </c>
      <c r="AO107" s="30">
        <f>'0'!AJ$26*$F107</f>
        <v>267.85714285714283</v>
      </c>
      <c r="AP107" s="30">
        <f>'0'!AK$26*$F107</f>
        <v>267.85714285714283</v>
      </c>
      <c r="AQ107" s="30">
        <f>'0'!AL$26*$F107</f>
        <v>267.85714285714283</v>
      </c>
      <c r="AR107" s="30">
        <f>'0'!AM$26*$F107</f>
        <v>267.85714285714283</v>
      </c>
      <c r="AT107" s="30"/>
      <c r="AU107" s="30"/>
      <c r="AV107" s="30"/>
    </row>
    <row r="108" spans="1:48">
      <c r="A108" s="276" t="s">
        <v>202</v>
      </c>
      <c r="B108" s="215" t="s">
        <v>402</v>
      </c>
      <c r="C108" s="268" t="s">
        <v>390</v>
      </c>
      <c r="D108" s="221" t="s">
        <v>442</v>
      </c>
      <c r="E108" s="221" t="str">
        <f>_xlfn.XLOOKUP(D108,'0'!A:A,'0'!B:B)</f>
        <v>Фил</v>
      </c>
      <c r="F108" s="222">
        <f>G108/(8*21*60)</f>
        <v>9.9206349206349201E-4</v>
      </c>
      <c r="G108" s="223">
        <v>10</v>
      </c>
      <c r="H108" s="218" t="s">
        <v>249</v>
      </c>
      <c r="I108" s="30">
        <f>'0'!D$27*$F108</f>
        <v>44.642857142857139</v>
      </c>
      <c r="J108" s="30">
        <f>'0'!E$27*$F108</f>
        <v>44.642857142857139</v>
      </c>
      <c r="K108" s="30">
        <f>'0'!F$27*$F108</f>
        <v>44.642857142857139</v>
      </c>
      <c r="L108" s="30">
        <f>'0'!G$27*$F108</f>
        <v>44.642857142857139</v>
      </c>
      <c r="M108" s="30">
        <f>'0'!H$27*$F108</f>
        <v>44.642857142857139</v>
      </c>
      <c r="N108" s="30">
        <f>'0'!I$27*$F108</f>
        <v>44.642857142857139</v>
      </c>
      <c r="O108" s="30">
        <f>'0'!J$27*$F108</f>
        <v>44.642857142857139</v>
      </c>
      <c r="P108" s="30">
        <f>'0'!K$27*$F108</f>
        <v>44.642857142857139</v>
      </c>
      <c r="Q108" s="30">
        <f>'0'!L$27*$F108</f>
        <v>44.642857142857139</v>
      </c>
      <c r="R108" s="30">
        <f>'0'!M$27*$F108</f>
        <v>44.642857142857139</v>
      </c>
      <c r="S108" s="30">
        <f>'0'!N$27*$F108</f>
        <v>44.642857142857139</v>
      </c>
      <c r="T108" s="30">
        <f>'0'!O$27*$F108</f>
        <v>44.642857142857139</v>
      </c>
      <c r="U108" s="30">
        <f>'0'!P$27*$F108</f>
        <v>44.642857142857139</v>
      </c>
      <c r="V108" s="30">
        <f>'0'!Q$27*$F108</f>
        <v>44.642857142857139</v>
      </c>
      <c r="W108" s="30">
        <f>'0'!R$27*$F108</f>
        <v>44.642857142857139</v>
      </c>
      <c r="X108" s="30">
        <f>'0'!S$27*$F108</f>
        <v>44.642857142857139</v>
      </c>
      <c r="Y108" s="30">
        <f>'0'!T$27*$F108</f>
        <v>44.642857142857139</v>
      </c>
      <c r="Z108" s="30">
        <f>'0'!U$27*$F108</f>
        <v>44.642857142857139</v>
      </c>
      <c r="AA108" s="30">
        <f>'0'!V$27*$F108</f>
        <v>44.642857142857139</v>
      </c>
      <c r="AB108" s="30">
        <f>'0'!W$27*$F108</f>
        <v>44.642857142857139</v>
      </c>
      <c r="AC108" s="30">
        <f>'0'!X$27*$F108</f>
        <v>44.642857142857139</v>
      </c>
      <c r="AD108" s="30">
        <f>'0'!Y$27*$F108</f>
        <v>44.642857142857139</v>
      </c>
      <c r="AE108" s="30">
        <f>'0'!Z$27*$F108</f>
        <v>44.642857142857139</v>
      </c>
      <c r="AF108" s="30">
        <f>'0'!AA$27*$F108</f>
        <v>44.642857142857139</v>
      </c>
      <c r="AG108" s="30">
        <f>'0'!AB$27*$F108</f>
        <v>44.642857142857139</v>
      </c>
      <c r="AH108" s="30">
        <f>'0'!AC$27*$F108</f>
        <v>44.642857142857139</v>
      </c>
      <c r="AI108" s="30">
        <f>'0'!AD$27*$F108</f>
        <v>44.642857142857139</v>
      </c>
      <c r="AJ108" s="30">
        <f>'0'!AE$27*$F108</f>
        <v>44.642857142857139</v>
      </c>
      <c r="AK108" s="30">
        <f>'0'!AF$27*$F108</f>
        <v>44.642857142857139</v>
      </c>
      <c r="AL108" s="30">
        <f>'0'!AG$27*$F108</f>
        <v>44.642857142857139</v>
      </c>
      <c r="AM108" s="30">
        <f>'0'!AH$27*$F108</f>
        <v>44.642857142857139</v>
      </c>
      <c r="AN108" s="30">
        <f>'0'!AI$27*$F108</f>
        <v>44.642857142857139</v>
      </c>
      <c r="AO108" s="30">
        <f>'0'!AJ$27*$F108</f>
        <v>44.642857142857139</v>
      </c>
      <c r="AP108" s="30">
        <f>'0'!AK$27*$F108</f>
        <v>44.642857142857139</v>
      </c>
      <c r="AQ108" s="30">
        <f>'0'!AL$27*$F108</f>
        <v>44.642857142857139</v>
      </c>
      <c r="AR108" s="30">
        <f>'0'!AM$27*$F108</f>
        <v>44.642857142857139</v>
      </c>
      <c r="AT108" s="30"/>
      <c r="AU108" s="30"/>
      <c r="AV108" s="30"/>
    </row>
    <row r="109" spans="1:48">
      <c r="A109" s="276" t="s">
        <v>202</v>
      </c>
      <c r="B109" s="215" t="s">
        <v>402</v>
      </c>
      <c r="C109" s="268" t="s">
        <v>390</v>
      </c>
      <c r="D109" s="221" t="s">
        <v>413</v>
      </c>
      <c r="E109" s="221" t="str">
        <f>_xlfn.XLOOKUP(D109,'0'!A:A,'0'!B:B)</f>
        <v>Фил</v>
      </c>
      <c r="F109" s="222">
        <f>G109/(8*21*60)</f>
        <v>9.9206349206349201E-4</v>
      </c>
      <c r="G109" s="223">
        <v>10</v>
      </c>
      <c r="H109" s="218" t="s">
        <v>249</v>
      </c>
      <c r="I109" s="30">
        <f>'0'!D$28*$F109</f>
        <v>44.642857142857139</v>
      </c>
      <c r="J109" s="30">
        <f>'0'!E$28*$F109</f>
        <v>44.642857142857139</v>
      </c>
      <c r="K109" s="30">
        <f>'0'!F$28*$F109</f>
        <v>44.642857142857139</v>
      </c>
      <c r="L109" s="30">
        <f>'0'!G$28*$F109</f>
        <v>44.642857142857139</v>
      </c>
      <c r="M109" s="30">
        <f>'0'!H$28*$F109</f>
        <v>44.642857142857139</v>
      </c>
      <c r="N109" s="30">
        <f>'0'!I$28*$F109</f>
        <v>44.642857142857139</v>
      </c>
      <c r="O109" s="30">
        <f>'0'!J$28*$F109</f>
        <v>44.642857142857139</v>
      </c>
      <c r="P109" s="30">
        <f>'0'!K$28*$F109</f>
        <v>44.642857142857139</v>
      </c>
      <c r="Q109" s="30">
        <f>'0'!L$28*$F109</f>
        <v>44.642857142857139</v>
      </c>
      <c r="R109" s="30">
        <f>'0'!M$28*$F109</f>
        <v>44.642857142857139</v>
      </c>
      <c r="S109" s="30">
        <f>'0'!N$28*$F109</f>
        <v>44.642857142857139</v>
      </c>
      <c r="T109" s="30">
        <f>'0'!O$28*$F109</f>
        <v>44.642857142857139</v>
      </c>
      <c r="U109" s="30">
        <f>'0'!P$28*$F109</f>
        <v>44.642857142857139</v>
      </c>
      <c r="V109" s="30">
        <f>'0'!Q$28*$F109</f>
        <v>44.642857142857139</v>
      </c>
      <c r="W109" s="30">
        <f>'0'!R$28*$F109</f>
        <v>44.642857142857139</v>
      </c>
      <c r="X109" s="30">
        <f>'0'!S$28*$F109</f>
        <v>44.642857142857139</v>
      </c>
      <c r="Y109" s="30">
        <f>'0'!T$28*$F109</f>
        <v>44.642857142857139</v>
      </c>
      <c r="Z109" s="30">
        <f>'0'!U$28*$F109</f>
        <v>44.642857142857139</v>
      </c>
      <c r="AA109" s="30">
        <f>'0'!V$28*$F109</f>
        <v>44.642857142857139</v>
      </c>
      <c r="AB109" s="30">
        <f>'0'!W$28*$F109</f>
        <v>44.642857142857139</v>
      </c>
      <c r="AC109" s="30">
        <f>'0'!X$28*$F109</f>
        <v>44.642857142857139</v>
      </c>
      <c r="AD109" s="30">
        <f>'0'!Y$28*$F109</f>
        <v>44.642857142857139</v>
      </c>
      <c r="AE109" s="30">
        <f>'0'!Z$28*$F109</f>
        <v>44.642857142857139</v>
      </c>
      <c r="AF109" s="30">
        <f>'0'!AA$28*$F109</f>
        <v>44.642857142857139</v>
      </c>
      <c r="AG109" s="30">
        <f>'0'!AB$28*$F109</f>
        <v>44.642857142857139</v>
      </c>
      <c r="AH109" s="30">
        <f>'0'!AC$28*$F109</f>
        <v>44.642857142857139</v>
      </c>
      <c r="AI109" s="30">
        <f>'0'!AD$28*$F109</f>
        <v>44.642857142857139</v>
      </c>
      <c r="AJ109" s="30">
        <f>'0'!AE$28*$F109</f>
        <v>44.642857142857139</v>
      </c>
      <c r="AK109" s="30">
        <f>'0'!AF$28*$F109</f>
        <v>44.642857142857139</v>
      </c>
      <c r="AL109" s="30">
        <f>'0'!AG$28*$F109</f>
        <v>44.642857142857139</v>
      </c>
      <c r="AM109" s="30">
        <f>'0'!AH$28*$F109</f>
        <v>44.642857142857139</v>
      </c>
      <c r="AN109" s="30">
        <f>'0'!AI$28*$F109</f>
        <v>44.642857142857139</v>
      </c>
      <c r="AO109" s="30">
        <f>'0'!AJ$28*$F109</f>
        <v>44.642857142857139</v>
      </c>
      <c r="AP109" s="30">
        <f>'0'!AK$28*$F109</f>
        <v>44.642857142857139</v>
      </c>
      <c r="AQ109" s="30">
        <f>'0'!AL$28*$F109</f>
        <v>44.642857142857139</v>
      </c>
      <c r="AR109" s="30">
        <f>'0'!AM$28*$F109</f>
        <v>44.642857142857139</v>
      </c>
      <c r="AT109" s="30"/>
      <c r="AU109" s="30"/>
      <c r="AV109" s="30"/>
    </row>
    <row r="110" spans="1:48" ht="24">
      <c r="A110" s="276" t="s">
        <v>202</v>
      </c>
      <c r="B110" s="215" t="s">
        <v>402</v>
      </c>
      <c r="C110" s="268" t="s">
        <v>390</v>
      </c>
      <c r="D110" s="229" t="s">
        <v>403</v>
      </c>
      <c r="E110" s="229"/>
      <c r="F110" s="220"/>
      <c r="G110" s="220"/>
      <c r="H110" s="217" t="s">
        <v>158</v>
      </c>
      <c r="I110" s="30">
        <f>РБ.1!D259</f>
        <v>0</v>
      </c>
      <c r="J110" s="30">
        <f>РБ.1!E259</f>
        <v>0</v>
      </c>
      <c r="K110" s="30">
        <f>РБ.1!F259</f>
        <v>0</v>
      </c>
      <c r="L110" s="30">
        <f>РБ.1!G259</f>
        <v>0</v>
      </c>
      <c r="M110" s="30">
        <f>РБ.1!H259</f>
        <v>0</v>
      </c>
      <c r="N110" s="30">
        <f>РБ.1!I259</f>
        <v>0</v>
      </c>
      <c r="O110" s="30">
        <f>РБ.1!J259</f>
        <v>0</v>
      </c>
      <c r="P110" s="30">
        <f>РБ.1!K259</f>
        <v>0</v>
      </c>
      <c r="Q110" s="30">
        <f>РБ.1!L259</f>
        <v>0</v>
      </c>
      <c r="R110" s="30">
        <f>РБ.1!M259</f>
        <v>0</v>
      </c>
      <c r="S110" s="30">
        <f>РБ.1!N259</f>
        <v>0</v>
      </c>
      <c r="T110" s="30">
        <f>РБ.1!O259</f>
        <v>0</v>
      </c>
      <c r="U110" s="30">
        <f>РБ.1!P259</f>
        <v>0</v>
      </c>
      <c r="V110" s="30">
        <f>РБ.1!Q259</f>
        <v>0</v>
      </c>
      <c r="W110" s="30">
        <f>РБ.1!R259</f>
        <v>0</v>
      </c>
      <c r="X110" s="30">
        <f>РБ.1!S259</f>
        <v>0</v>
      </c>
      <c r="Y110" s="30">
        <f>РБ.1!T259</f>
        <v>0</v>
      </c>
      <c r="Z110" s="30">
        <f>РБ.1!U259</f>
        <v>0</v>
      </c>
      <c r="AA110" s="30">
        <f>РБ.1!V259</f>
        <v>0</v>
      </c>
      <c r="AB110" s="30">
        <f>РБ.1!W259</f>
        <v>0</v>
      </c>
      <c r="AC110" s="30">
        <f>РБ.1!X259</f>
        <v>0</v>
      </c>
      <c r="AD110" s="30">
        <f>РБ.1!Y259</f>
        <v>0</v>
      </c>
      <c r="AE110" s="30">
        <f>РБ.1!Z259</f>
        <v>0</v>
      </c>
      <c r="AF110" s="30">
        <f>РБ.1!AA259</f>
        <v>0</v>
      </c>
      <c r="AG110" s="30">
        <f>РБ.1!AB259</f>
        <v>0</v>
      </c>
      <c r="AH110" s="30">
        <f>РБ.1!AC259</f>
        <v>0</v>
      </c>
      <c r="AI110" s="30">
        <f>РБ.1!AD259</f>
        <v>0</v>
      </c>
      <c r="AJ110" s="30">
        <f>РБ.1!AE259</f>
        <v>0</v>
      </c>
      <c r="AK110" s="30">
        <f>РБ.1!AF259</f>
        <v>0</v>
      </c>
      <c r="AL110" s="30">
        <f>РБ.1!AG259</f>
        <v>0</v>
      </c>
      <c r="AM110" s="30">
        <f>РБ.1!AH259</f>
        <v>0</v>
      </c>
      <c r="AN110" s="30">
        <f>РБ.1!AI259</f>
        <v>0</v>
      </c>
      <c r="AO110" s="30">
        <f>РБ.1!AJ259</f>
        <v>0</v>
      </c>
      <c r="AP110" s="30">
        <f>РБ.1!AK259</f>
        <v>0</v>
      </c>
      <c r="AQ110" s="30">
        <f>РБ.1!AL259</f>
        <v>0</v>
      </c>
      <c r="AR110" s="30">
        <f>РБ.1!AM259</f>
        <v>0</v>
      </c>
      <c r="AT110" s="30"/>
      <c r="AU110" s="30"/>
      <c r="AV110" s="30"/>
    </row>
    <row r="111" spans="1:48" ht="22.8">
      <c r="A111" s="276" t="s">
        <v>202</v>
      </c>
      <c r="B111" s="215" t="s">
        <v>402</v>
      </c>
      <c r="C111" s="268" t="s">
        <v>390</v>
      </c>
      <c r="D111" s="219" t="s">
        <v>404</v>
      </c>
      <c r="E111" s="219"/>
      <c r="F111" s="219"/>
      <c r="G111" s="219"/>
      <c r="H111" s="218" t="s">
        <v>249</v>
      </c>
      <c r="I111" s="30">
        <f>SUM(I112:I114)</f>
        <v>31.625</v>
      </c>
      <c r="J111" s="30">
        <f t="shared" ref="J111:AR111" si="110">SUM(J112:J114)</f>
        <v>31.625</v>
      </c>
      <c r="K111" s="30">
        <f t="shared" si="110"/>
        <v>31.625</v>
      </c>
      <c r="L111" s="30">
        <f t="shared" si="110"/>
        <v>31.625</v>
      </c>
      <c r="M111" s="30">
        <f t="shared" si="110"/>
        <v>31.625</v>
      </c>
      <c r="N111" s="30">
        <f t="shared" si="110"/>
        <v>31.625</v>
      </c>
      <c r="O111" s="30">
        <f t="shared" si="110"/>
        <v>31.625</v>
      </c>
      <c r="P111" s="30">
        <f t="shared" si="110"/>
        <v>31.625</v>
      </c>
      <c r="Q111" s="30">
        <f t="shared" si="110"/>
        <v>31.625</v>
      </c>
      <c r="R111" s="30">
        <f t="shared" si="110"/>
        <v>31.625</v>
      </c>
      <c r="S111" s="30">
        <f t="shared" si="110"/>
        <v>31.625</v>
      </c>
      <c r="T111" s="30">
        <f t="shared" si="110"/>
        <v>31.625</v>
      </c>
      <c r="U111" s="30">
        <f t="shared" si="110"/>
        <v>31.625</v>
      </c>
      <c r="V111" s="30">
        <f t="shared" si="110"/>
        <v>31.625</v>
      </c>
      <c r="W111" s="30">
        <f t="shared" si="110"/>
        <v>31.625</v>
      </c>
      <c r="X111" s="30">
        <f t="shared" si="110"/>
        <v>31.625</v>
      </c>
      <c r="Y111" s="30">
        <f t="shared" si="110"/>
        <v>31.625</v>
      </c>
      <c r="Z111" s="30">
        <f t="shared" si="110"/>
        <v>31.625</v>
      </c>
      <c r="AA111" s="30">
        <f t="shared" si="110"/>
        <v>31.625</v>
      </c>
      <c r="AB111" s="30">
        <f t="shared" si="110"/>
        <v>31.625</v>
      </c>
      <c r="AC111" s="30">
        <f t="shared" si="110"/>
        <v>31.625</v>
      </c>
      <c r="AD111" s="30">
        <f t="shared" si="110"/>
        <v>31.625</v>
      </c>
      <c r="AE111" s="30">
        <f t="shared" si="110"/>
        <v>31.625</v>
      </c>
      <c r="AF111" s="30">
        <f t="shared" si="110"/>
        <v>31.625</v>
      </c>
      <c r="AG111" s="30">
        <f t="shared" si="110"/>
        <v>31.625</v>
      </c>
      <c r="AH111" s="30">
        <f t="shared" si="110"/>
        <v>31.625</v>
      </c>
      <c r="AI111" s="30">
        <f t="shared" si="110"/>
        <v>31.625</v>
      </c>
      <c r="AJ111" s="30">
        <f t="shared" si="110"/>
        <v>31.625</v>
      </c>
      <c r="AK111" s="30">
        <f t="shared" si="110"/>
        <v>31.625</v>
      </c>
      <c r="AL111" s="30">
        <f t="shared" si="110"/>
        <v>31.625</v>
      </c>
      <c r="AM111" s="30">
        <f t="shared" si="110"/>
        <v>31.625</v>
      </c>
      <c r="AN111" s="30">
        <f t="shared" si="110"/>
        <v>31.625</v>
      </c>
      <c r="AO111" s="30">
        <f t="shared" si="110"/>
        <v>31.625</v>
      </c>
      <c r="AP111" s="30">
        <f t="shared" si="110"/>
        <v>31.625</v>
      </c>
      <c r="AQ111" s="30">
        <f t="shared" si="110"/>
        <v>31.625</v>
      </c>
      <c r="AR111" s="30">
        <f t="shared" si="110"/>
        <v>31.625</v>
      </c>
      <c r="AT111" s="30"/>
      <c r="AU111" s="30"/>
      <c r="AV111" s="30"/>
    </row>
    <row r="112" spans="1:48">
      <c r="A112" s="276" t="s">
        <v>202</v>
      </c>
      <c r="B112" s="215" t="s">
        <v>402</v>
      </c>
      <c r="C112" s="268" t="s">
        <v>390</v>
      </c>
      <c r="D112" s="221" t="s">
        <v>562</v>
      </c>
      <c r="E112" s="221" t="str">
        <f>_xlfn.XLOOKUP(D112,'0'!A:A,'0'!B:B)</f>
        <v>Фил</v>
      </c>
      <c r="F112" s="221"/>
      <c r="G112" s="221"/>
      <c r="H112" s="218" t="s">
        <v>249</v>
      </c>
      <c r="I112" s="30">
        <f>15*'0'!D$26/40000</f>
        <v>16.875</v>
      </c>
      <c r="J112" s="30">
        <f>15*'0'!E$26/40000</f>
        <v>16.875</v>
      </c>
      <c r="K112" s="30">
        <f>15*'0'!F$26/40000</f>
        <v>16.875</v>
      </c>
      <c r="L112" s="30">
        <f>15*'0'!G$26/40000</f>
        <v>16.875</v>
      </c>
      <c r="M112" s="30">
        <f>15*'0'!H$26/40000</f>
        <v>16.875</v>
      </c>
      <c r="N112" s="30">
        <f>15*'0'!I$26/40000</f>
        <v>16.875</v>
      </c>
      <c r="O112" s="30">
        <f>15*'0'!J$26/40000</f>
        <v>16.875</v>
      </c>
      <c r="P112" s="30">
        <f>15*'0'!K$26/40000</f>
        <v>16.875</v>
      </c>
      <c r="Q112" s="30">
        <f>15*'0'!L$26/40000</f>
        <v>16.875</v>
      </c>
      <c r="R112" s="30">
        <f>15*'0'!M$26/40000</f>
        <v>16.875</v>
      </c>
      <c r="S112" s="30">
        <f>15*'0'!N$26/40000</f>
        <v>16.875</v>
      </c>
      <c r="T112" s="30">
        <f>15*'0'!O$26/40000</f>
        <v>16.875</v>
      </c>
      <c r="U112" s="30">
        <f>15*'0'!P$26/40000</f>
        <v>16.875</v>
      </c>
      <c r="V112" s="30">
        <f>15*'0'!Q$26/40000</f>
        <v>16.875</v>
      </c>
      <c r="W112" s="30">
        <f>15*'0'!R$26/40000</f>
        <v>16.875</v>
      </c>
      <c r="X112" s="30">
        <f>15*'0'!S$26/40000</f>
        <v>16.875</v>
      </c>
      <c r="Y112" s="30">
        <f>15*'0'!T$26/40000</f>
        <v>16.875</v>
      </c>
      <c r="Z112" s="30">
        <f>15*'0'!U$26/40000</f>
        <v>16.875</v>
      </c>
      <c r="AA112" s="30">
        <f>15*'0'!V$26/40000</f>
        <v>16.875</v>
      </c>
      <c r="AB112" s="30">
        <f>15*'0'!W$26/40000</f>
        <v>16.875</v>
      </c>
      <c r="AC112" s="30">
        <f>15*'0'!X$26/40000</f>
        <v>16.875</v>
      </c>
      <c r="AD112" s="30">
        <f>15*'0'!Y$26/40000</f>
        <v>16.875</v>
      </c>
      <c r="AE112" s="30">
        <f>15*'0'!Z$26/40000</f>
        <v>16.875</v>
      </c>
      <c r="AF112" s="30">
        <f>15*'0'!AA$26/40000</f>
        <v>16.875</v>
      </c>
      <c r="AG112" s="30">
        <f>15*'0'!AB$26/40000</f>
        <v>16.875</v>
      </c>
      <c r="AH112" s="30">
        <f>15*'0'!AC$26/40000</f>
        <v>16.875</v>
      </c>
      <c r="AI112" s="30">
        <f>15*'0'!AD$26/40000</f>
        <v>16.875</v>
      </c>
      <c r="AJ112" s="30">
        <f>15*'0'!AE$26/40000</f>
        <v>16.875</v>
      </c>
      <c r="AK112" s="30">
        <f>15*'0'!AF$26/40000</f>
        <v>16.875</v>
      </c>
      <c r="AL112" s="30">
        <f>15*'0'!AG$26/40000</f>
        <v>16.875</v>
      </c>
      <c r="AM112" s="30">
        <f>15*'0'!AH$26/40000</f>
        <v>16.875</v>
      </c>
      <c r="AN112" s="30">
        <f>15*'0'!AI$26/40000</f>
        <v>16.875</v>
      </c>
      <c r="AO112" s="30">
        <f>15*'0'!AJ$26/40000</f>
        <v>16.875</v>
      </c>
      <c r="AP112" s="30">
        <f>15*'0'!AK$26/40000</f>
        <v>16.875</v>
      </c>
      <c r="AQ112" s="30">
        <f>15*'0'!AL$26/40000</f>
        <v>16.875</v>
      </c>
      <c r="AR112" s="30">
        <f>15*'0'!AM$26/40000</f>
        <v>16.875</v>
      </c>
      <c r="AT112" s="30"/>
      <c r="AU112" s="30"/>
      <c r="AV112" s="30"/>
    </row>
    <row r="113" spans="1:48">
      <c r="A113" s="276" t="s">
        <v>202</v>
      </c>
      <c r="B113" s="215" t="s">
        <v>402</v>
      </c>
      <c r="C113" s="268" t="s">
        <v>390</v>
      </c>
      <c r="D113" s="221" t="s">
        <v>442</v>
      </c>
      <c r="E113" s="221" t="str">
        <f>_xlfn.XLOOKUP(D113,'0'!A:A,'0'!B:B)</f>
        <v>Фил</v>
      </c>
      <c r="F113" s="221"/>
      <c r="G113" s="221"/>
      <c r="H113" s="218" t="s">
        <v>249</v>
      </c>
      <c r="I113" s="30">
        <f>10*'0'!D$27/40000</f>
        <v>11.25</v>
      </c>
      <c r="J113" s="30">
        <f>10*'0'!E$27/40000</f>
        <v>11.25</v>
      </c>
      <c r="K113" s="30">
        <f>10*'0'!F$27/40000</f>
        <v>11.25</v>
      </c>
      <c r="L113" s="30">
        <f>10*'0'!G$27/40000</f>
        <v>11.25</v>
      </c>
      <c r="M113" s="30">
        <f>10*'0'!H$27/40000</f>
        <v>11.25</v>
      </c>
      <c r="N113" s="30">
        <f>10*'0'!I$27/40000</f>
        <v>11.25</v>
      </c>
      <c r="O113" s="30">
        <f>10*'0'!J$27/40000</f>
        <v>11.25</v>
      </c>
      <c r="P113" s="30">
        <f>10*'0'!K$27/40000</f>
        <v>11.25</v>
      </c>
      <c r="Q113" s="30">
        <f>10*'0'!L$27/40000</f>
        <v>11.25</v>
      </c>
      <c r="R113" s="30">
        <f>10*'0'!M$27/40000</f>
        <v>11.25</v>
      </c>
      <c r="S113" s="30">
        <f>10*'0'!N$27/40000</f>
        <v>11.25</v>
      </c>
      <c r="T113" s="30">
        <f>10*'0'!O$27/40000</f>
        <v>11.25</v>
      </c>
      <c r="U113" s="30">
        <f>10*'0'!P$27/40000</f>
        <v>11.25</v>
      </c>
      <c r="V113" s="30">
        <f>10*'0'!Q$27/40000</f>
        <v>11.25</v>
      </c>
      <c r="W113" s="30">
        <f>10*'0'!R$27/40000</f>
        <v>11.25</v>
      </c>
      <c r="X113" s="30">
        <f>10*'0'!S$27/40000</f>
        <v>11.25</v>
      </c>
      <c r="Y113" s="30">
        <f>10*'0'!T$27/40000</f>
        <v>11.25</v>
      </c>
      <c r="Z113" s="30">
        <f>10*'0'!U$27/40000</f>
        <v>11.25</v>
      </c>
      <c r="AA113" s="30">
        <f>10*'0'!V$27/40000</f>
        <v>11.25</v>
      </c>
      <c r="AB113" s="30">
        <f>10*'0'!W$27/40000</f>
        <v>11.25</v>
      </c>
      <c r="AC113" s="30">
        <f>10*'0'!X$27/40000</f>
        <v>11.25</v>
      </c>
      <c r="AD113" s="30">
        <f>10*'0'!Y$27/40000</f>
        <v>11.25</v>
      </c>
      <c r="AE113" s="30">
        <f>10*'0'!Z$27/40000</f>
        <v>11.25</v>
      </c>
      <c r="AF113" s="30">
        <f>10*'0'!AA$27/40000</f>
        <v>11.25</v>
      </c>
      <c r="AG113" s="30">
        <f>10*'0'!AB$27/40000</f>
        <v>11.25</v>
      </c>
      <c r="AH113" s="30">
        <f>10*'0'!AC$27/40000</f>
        <v>11.25</v>
      </c>
      <c r="AI113" s="30">
        <f>10*'0'!AD$27/40000</f>
        <v>11.25</v>
      </c>
      <c r="AJ113" s="30">
        <f>10*'0'!AE$27/40000</f>
        <v>11.25</v>
      </c>
      <c r="AK113" s="30">
        <f>10*'0'!AF$27/40000</f>
        <v>11.25</v>
      </c>
      <c r="AL113" s="30">
        <f>10*'0'!AG$27/40000</f>
        <v>11.25</v>
      </c>
      <c r="AM113" s="30">
        <f>10*'0'!AH$27/40000</f>
        <v>11.25</v>
      </c>
      <c r="AN113" s="30">
        <f>10*'0'!AI$27/40000</f>
        <v>11.25</v>
      </c>
      <c r="AO113" s="30">
        <f>10*'0'!AJ$27/40000</f>
        <v>11.25</v>
      </c>
      <c r="AP113" s="30">
        <f>10*'0'!AK$27/40000</f>
        <v>11.25</v>
      </c>
      <c r="AQ113" s="30">
        <f>10*'0'!AL$27/40000</f>
        <v>11.25</v>
      </c>
      <c r="AR113" s="30">
        <f>10*'0'!AM$27/40000</f>
        <v>11.25</v>
      </c>
      <c r="AT113" s="30"/>
      <c r="AU113" s="30"/>
      <c r="AV113" s="30"/>
    </row>
    <row r="114" spans="1:48">
      <c r="A114" s="276" t="s">
        <v>202</v>
      </c>
      <c r="B114" s="215" t="s">
        <v>402</v>
      </c>
      <c r="C114" s="268" t="s">
        <v>390</v>
      </c>
      <c r="D114" s="221" t="s">
        <v>571</v>
      </c>
      <c r="E114" s="221" t="str">
        <f>_xlfn.XLOOKUP(D114,'0'!A:A,'0'!B:B)</f>
        <v>ГО</v>
      </c>
      <c r="F114" s="221"/>
      <c r="G114" s="221"/>
      <c r="H114" s="218" t="s">
        <v>249</v>
      </c>
      <c r="I114" s="30">
        <f>4*'0'!D$29/40000</f>
        <v>3.5</v>
      </c>
      <c r="J114" s="30">
        <f>4*'0'!E$29/40000</f>
        <v>3.5</v>
      </c>
      <c r="K114" s="30">
        <f>4*'0'!F$29/40000</f>
        <v>3.5</v>
      </c>
      <c r="L114" s="30">
        <f>4*'0'!G$29/40000</f>
        <v>3.5</v>
      </c>
      <c r="M114" s="30">
        <f>4*'0'!H$29/40000</f>
        <v>3.5</v>
      </c>
      <c r="N114" s="30">
        <f>4*'0'!I$29/40000</f>
        <v>3.5</v>
      </c>
      <c r="O114" s="30">
        <f>4*'0'!J$29/40000</f>
        <v>3.5</v>
      </c>
      <c r="P114" s="30">
        <f>4*'0'!K$29/40000</f>
        <v>3.5</v>
      </c>
      <c r="Q114" s="30">
        <f>4*'0'!L$29/40000</f>
        <v>3.5</v>
      </c>
      <c r="R114" s="30">
        <f>4*'0'!M$29/40000</f>
        <v>3.5</v>
      </c>
      <c r="S114" s="30">
        <f>4*'0'!N$29/40000</f>
        <v>3.5</v>
      </c>
      <c r="T114" s="30">
        <f>4*'0'!O$29/40000</f>
        <v>3.5</v>
      </c>
      <c r="U114" s="30">
        <f>4*'0'!P$29/40000</f>
        <v>3.5</v>
      </c>
      <c r="V114" s="30">
        <f>4*'0'!Q$29/40000</f>
        <v>3.5</v>
      </c>
      <c r="W114" s="30">
        <f>4*'0'!R$29/40000</f>
        <v>3.5</v>
      </c>
      <c r="X114" s="30">
        <f>4*'0'!S$29/40000</f>
        <v>3.5</v>
      </c>
      <c r="Y114" s="30">
        <f>4*'0'!T$29/40000</f>
        <v>3.5</v>
      </c>
      <c r="Z114" s="30">
        <f>4*'0'!U$29/40000</f>
        <v>3.5</v>
      </c>
      <c r="AA114" s="30">
        <f>4*'0'!V$29/40000</f>
        <v>3.5</v>
      </c>
      <c r="AB114" s="30">
        <f>4*'0'!W$29/40000</f>
        <v>3.5</v>
      </c>
      <c r="AC114" s="30">
        <f>4*'0'!X$29/40000</f>
        <v>3.5</v>
      </c>
      <c r="AD114" s="30">
        <f>4*'0'!Y$29/40000</f>
        <v>3.5</v>
      </c>
      <c r="AE114" s="30">
        <f>4*'0'!Z$29/40000</f>
        <v>3.5</v>
      </c>
      <c r="AF114" s="30">
        <f>4*'0'!AA$29/40000</f>
        <v>3.5</v>
      </c>
      <c r="AG114" s="30">
        <f>4*'0'!AB$29/40000</f>
        <v>3.5</v>
      </c>
      <c r="AH114" s="30">
        <f>4*'0'!AC$29/40000</f>
        <v>3.5</v>
      </c>
      <c r="AI114" s="30">
        <f>4*'0'!AD$29/40000</f>
        <v>3.5</v>
      </c>
      <c r="AJ114" s="30">
        <f>4*'0'!AE$29/40000</f>
        <v>3.5</v>
      </c>
      <c r="AK114" s="30">
        <f>4*'0'!AF$29/40000</f>
        <v>3.5</v>
      </c>
      <c r="AL114" s="30">
        <f>4*'0'!AG$29/40000</f>
        <v>3.5</v>
      </c>
      <c r="AM114" s="30">
        <f>4*'0'!AH$29/40000</f>
        <v>3.5</v>
      </c>
      <c r="AN114" s="30">
        <f>4*'0'!AI$29/40000</f>
        <v>3.5</v>
      </c>
      <c r="AO114" s="30">
        <f>4*'0'!AJ$29/40000</f>
        <v>3.5</v>
      </c>
      <c r="AP114" s="30">
        <f>4*'0'!AK$29/40000</f>
        <v>3.5</v>
      </c>
      <c r="AQ114" s="30">
        <f>4*'0'!AL$29/40000</f>
        <v>3.5</v>
      </c>
      <c r="AR114" s="30">
        <f>4*'0'!AM$29/40000</f>
        <v>3.5</v>
      </c>
      <c r="AT114" s="30"/>
      <c r="AU114" s="30"/>
      <c r="AV114" s="30"/>
    </row>
    <row r="115" spans="1:48">
      <c r="A115" s="276" t="s">
        <v>96</v>
      </c>
      <c r="B115" s="215" t="s">
        <v>392</v>
      </c>
      <c r="C115" s="268" t="s">
        <v>390</v>
      </c>
      <c r="D115" s="215" t="s">
        <v>42</v>
      </c>
      <c r="E115" s="215"/>
      <c r="F115" s="215"/>
      <c r="G115" s="215"/>
      <c r="H115" s="215" t="s">
        <v>254</v>
      </c>
      <c r="I115" s="216">
        <f>(I116*I117+I120*I121+I125*I126)/1000</f>
        <v>20.303482142857142</v>
      </c>
      <c r="J115" s="216">
        <f t="shared" ref="J115" si="111">(J116*J117+J120*J121+J125*J126)/1000</f>
        <v>12.144</v>
      </c>
      <c r="K115" s="216">
        <f t="shared" ref="K115" si="112">(K116*K117+K120*K121+K125*K126)/1000</f>
        <v>11.796125</v>
      </c>
      <c r="L115" s="216">
        <f t="shared" ref="L115" si="113">(L116*L117+L120*L121+L125*L126)/1000</f>
        <v>28.371706607421867</v>
      </c>
      <c r="M115" s="216">
        <f t="shared" ref="M115" si="114">(M116*M117+M120*M121+M125*M126)/1000</f>
        <v>17.962582097605466</v>
      </c>
      <c r="N115" s="216">
        <f t="shared" ref="N115" si="115">(N116*N117+N120*N121+N125*N126)/1000</f>
        <v>26.513808018092913</v>
      </c>
      <c r="O115" s="216">
        <f t="shared" ref="O115" si="116">(O116*O117+O120*O121+O125*O126)/1000</f>
        <v>25.735960452097803</v>
      </c>
      <c r="P115" s="216">
        <f t="shared" ref="P115" si="117">(P116*P117+P120*P121+P125*P126)/1000</f>
        <v>20.933156214062695</v>
      </c>
      <c r="Q115" s="216">
        <f t="shared" ref="Q115" si="118">(Q116*Q117+Q120*Q121+Q125*Q126)/1000</f>
        <v>24.153254638984635</v>
      </c>
      <c r="R115" s="216">
        <f t="shared" ref="R115" si="119">(R116*R117+R120*R121+R125*R126)/1000</f>
        <v>23.750732142857142</v>
      </c>
      <c r="S115" s="216">
        <f t="shared" ref="S115" si="120">(S116*S117+S120*S121+S125*S126)/1000</f>
        <v>22.485696428571426</v>
      </c>
      <c r="T115" s="216">
        <f t="shared" ref="T115" si="121">(T116*T117+T120*T121+T125*T126)/1000</f>
        <v>21.220660714285714</v>
      </c>
      <c r="U115" s="216">
        <f t="shared" ref="U115" si="122">(U116*U117+U120*U121+U125*U126)/1000</f>
        <v>16.223767857142857</v>
      </c>
      <c r="V115" s="216">
        <f t="shared" ref="V115" si="123">(V116*V117+V120*V121+V125*V126)/1000</f>
        <v>20.936035714285715</v>
      </c>
      <c r="W115" s="216">
        <f t="shared" ref="W115" si="124">(W116*W117+W120*W121+W125*W126)/1000</f>
        <v>23.33960714285714</v>
      </c>
      <c r="X115" s="216">
        <f t="shared" ref="X115" si="125">(X116*X117+X120*X121+X125*X126)/1000</f>
        <v>23.33960714285714</v>
      </c>
      <c r="Y115" s="216">
        <f t="shared" ref="Y115" si="126">(Y116*Y117+Y120*Y121+Y125*Y126)/1000</f>
        <v>15.939142857142857</v>
      </c>
      <c r="Z115" s="216">
        <f t="shared" ref="Z115" si="127">(Z116*Z117+Z120*Z121+Z125*Z126)/1000</f>
        <v>23.14985714285714</v>
      </c>
      <c r="AA115" s="216">
        <f t="shared" ref="AA115" si="128">(AA116*AA117+AA120*AA121+AA125*AA126)/1000</f>
        <v>23.181482142857142</v>
      </c>
      <c r="AB115" s="216">
        <f t="shared" ref="AB115" si="129">(AB116*AB117+AB120*AB121+AB125*AB126)/1000</f>
        <v>19.481249999999999</v>
      </c>
      <c r="AC115" s="216">
        <f t="shared" ref="AC115" si="130">(AC116*AC117+AC120*AC121+AC125*AC126)/1000</f>
        <v>23.08660714285714</v>
      </c>
      <c r="AD115" s="216">
        <f t="shared" ref="AD115" si="131">(AD116*AD117+AD120*AD121+AD125*AD126)/1000</f>
        <v>23.08660714285714</v>
      </c>
      <c r="AE115" s="216">
        <f t="shared" ref="AE115" si="132">(AE116*AE117+AE120*AE121+AE125*AE126)/1000</f>
        <v>21.853196428571426</v>
      </c>
      <c r="AF115" s="216">
        <f t="shared" ref="AF115" si="133">(AF116*AF117+AF120*AF121+AF125*AF126)/1000</f>
        <v>20.588160714285713</v>
      </c>
      <c r="AG115" s="216">
        <f t="shared" ref="AG115" si="134">(AG116*AG117+AG120*AG121+AG125*AG126)/1000</f>
        <v>15.622892857142856</v>
      </c>
      <c r="AH115" s="216">
        <f t="shared" ref="AH115" si="135">(AH116*AH117+AH120*AH121+AH125*AH126)/1000</f>
        <v>20.366785714285715</v>
      </c>
      <c r="AI115" s="216">
        <f t="shared" ref="AI115" si="136">(AI116*AI117+AI120*AI121+AI125*AI126)/1000</f>
        <v>22.801982142857142</v>
      </c>
      <c r="AJ115" s="216">
        <f t="shared" ref="AJ115" si="137">(AJ116*AJ117+AJ120*AJ121+AJ125*AJ126)/1000</f>
        <v>22.801982142857142</v>
      </c>
      <c r="AK115" s="216">
        <f t="shared" ref="AK115" si="138">(AK116*AK117+AK120*AK121+AK125*AK126)/1000</f>
        <v>15.401517857142856</v>
      </c>
      <c r="AL115" s="216">
        <f t="shared" ref="AL115" si="139">(AL116*AL117+AL120*AL121+AL125*AL126)/1000</f>
        <v>22.64385714285714</v>
      </c>
      <c r="AM115" s="216">
        <f t="shared" ref="AM115" si="140">(AM116*AM117+AM120*AM121+AM125*AM126)/1000</f>
        <v>22.675482142857142</v>
      </c>
      <c r="AN115" s="216">
        <f t="shared" ref="AN115" si="141">(AN116*AN117+AN120*AN121+AN125*AN126)/1000</f>
        <v>18.975249999999999</v>
      </c>
      <c r="AO115" s="216">
        <f t="shared" ref="AO115" si="142">(AO116*AO117+AO120*AO121+AO125*AO126)/1000</f>
        <v>22.612232142857142</v>
      </c>
      <c r="AP115" s="216">
        <f t="shared" ref="AP115" si="143">(AP116*AP117+AP120*AP121+AP125*AP126)/1000</f>
        <v>22.612232142857142</v>
      </c>
      <c r="AQ115" s="216">
        <f t="shared" ref="AQ115" si="144">(AQ116*AQ117+AQ120*AQ121+AQ125*AQ126)/1000</f>
        <v>21.410446428571426</v>
      </c>
      <c r="AR115" s="216">
        <f>(AR116*AR117+AR120*AR121+AR125*AR126)/1000</f>
        <v>20.145410714285713</v>
      </c>
      <c r="AT115" s="215"/>
      <c r="AU115" s="215"/>
      <c r="AV115" s="215"/>
    </row>
    <row r="116" spans="1:48" ht="12">
      <c r="A116" s="276" t="s">
        <v>96</v>
      </c>
      <c r="B116" s="215" t="s">
        <v>392</v>
      </c>
      <c r="C116" s="268" t="s">
        <v>390</v>
      </c>
      <c r="D116" s="225" t="s">
        <v>187</v>
      </c>
      <c r="E116" s="225"/>
      <c r="F116" s="221"/>
      <c r="G116" s="221"/>
      <c r="H116" s="218" t="s">
        <v>158</v>
      </c>
      <c r="I116" s="30">
        <f>РБ.1!D289</f>
        <v>9.75</v>
      </c>
      <c r="J116" s="30">
        <f>РБ.1!E289</f>
        <v>0</v>
      </c>
      <c r="K116" s="30">
        <f>РБ.1!F289</f>
        <v>0</v>
      </c>
      <c r="L116" s="30">
        <f>РБ.1!G289</f>
        <v>20.570272734374996</v>
      </c>
      <c r="M116" s="30">
        <f>РБ.1!H289</f>
        <v>7.7755630935937479</v>
      </c>
      <c r="N116" s="30">
        <f>РБ.1!I289</f>
        <v>18.369767808615229</v>
      </c>
      <c r="O116" s="30">
        <f>РБ.1!J289</f>
        <v>17.359430579141389</v>
      </c>
      <c r="P116" s="30">
        <f>РБ.1!K289</f>
        <v>11.483263328102028</v>
      </c>
      <c r="Q116" s="30">
        <f>РБ.1!L289</f>
        <v>15.502405492937736</v>
      </c>
      <c r="R116" s="30">
        <f>РБ.1!M289</f>
        <v>15</v>
      </c>
      <c r="S116" s="30">
        <f>РБ.1!N289</f>
        <v>13.5</v>
      </c>
      <c r="T116" s="30">
        <f>РБ.1!O289</f>
        <v>12</v>
      </c>
      <c r="U116" s="30">
        <f>РБ.1!P289</f>
        <v>6</v>
      </c>
      <c r="V116" s="30">
        <f>РБ.1!Q289</f>
        <v>12</v>
      </c>
      <c r="W116" s="30">
        <f>РБ.1!R289</f>
        <v>15</v>
      </c>
      <c r="X116" s="30">
        <f>РБ.1!S289</f>
        <v>15</v>
      </c>
      <c r="Y116" s="30">
        <f>РБ.1!T289</f>
        <v>6</v>
      </c>
      <c r="Z116" s="30">
        <f>РБ.1!U289</f>
        <v>15</v>
      </c>
      <c r="AA116" s="30">
        <f>РБ.1!V289</f>
        <v>15</v>
      </c>
      <c r="AB116" s="30">
        <f>РБ.1!W289</f>
        <v>10.5</v>
      </c>
      <c r="AC116" s="30">
        <f>РБ.1!X289</f>
        <v>15</v>
      </c>
      <c r="AD116" s="30">
        <f>РБ.1!Y289</f>
        <v>15</v>
      </c>
      <c r="AE116" s="30">
        <f>РБ.1!Z289</f>
        <v>13.5</v>
      </c>
      <c r="AF116" s="30">
        <f>РБ.1!AA289</f>
        <v>12</v>
      </c>
      <c r="AG116" s="30">
        <f>РБ.1!AB289</f>
        <v>6</v>
      </c>
      <c r="AH116" s="30">
        <f>РБ.1!AC289</f>
        <v>12</v>
      </c>
      <c r="AI116" s="30">
        <f>РБ.1!AD289</f>
        <v>15</v>
      </c>
      <c r="AJ116" s="30">
        <f>РБ.1!AE289</f>
        <v>15</v>
      </c>
      <c r="AK116" s="30">
        <f>РБ.1!AF289</f>
        <v>6</v>
      </c>
      <c r="AL116" s="30">
        <f>РБ.1!AG289</f>
        <v>15</v>
      </c>
      <c r="AM116" s="30">
        <f>РБ.1!AH289</f>
        <v>15</v>
      </c>
      <c r="AN116" s="30">
        <f>РБ.1!AI289</f>
        <v>10.5</v>
      </c>
      <c r="AO116" s="30">
        <f>РБ.1!AJ289</f>
        <v>15</v>
      </c>
      <c r="AP116" s="30">
        <f>РБ.1!AK289</f>
        <v>15</v>
      </c>
      <c r="AQ116" s="30">
        <f>РБ.1!AL289</f>
        <v>13.5</v>
      </c>
      <c r="AR116" s="30">
        <f>РБ.1!AM289</f>
        <v>12</v>
      </c>
      <c r="AT116" s="30"/>
      <c r="AU116" s="30"/>
      <c r="AV116" s="30"/>
    </row>
    <row r="117" spans="1:48" ht="22.8">
      <c r="A117" s="276" t="s">
        <v>96</v>
      </c>
      <c r="B117" s="215" t="s">
        <v>392</v>
      </c>
      <c r="C117" s="268" t="s">
        <v>390</v>
      </c>
      <c r="D117" s="219" t="s">
        <v>416</v>
      </c>
      <c r="E117" s="219"/>
      <c r="F117" s="219"/>
      <c r="G117" s="219"/>
      <c r="H117" s="218" t="s">
        <v>249</v>
      </c>
      <c r="I117" s="30">
        <f>SUM(I118:I119)</f>
        <v>565.47619047619037</v>
      </c>
      <c r="J117" s="30">
        <f t="shared" ref="J117:AR117" si="145">SUM(J118:J119)</f>
        <v>565.47619047619037</v>
      </c>
      <c r="K117" s="30">
        <f t="shared" si="145"/>
        <v>565.47619047619037</v>
      </c>
      <c r="L117" s="30">
        <f t="shared" si="145"/>
        <v>565.47619047619037</v>
      </c>
      <c r="M117" s="30">
        <f t="shared" si="145"/>
        <v>565.47619047619037</v>
      </c>
      <c r="N117" s="30">
        <f t="shared" si="145"/>
        <v>565.47619047619037</v>
      </c>
      <c r="O117" s="30">
        <f t="shared" si="145"/>
        <v>565.47619047619037</v>
      </c>
      <c r="P117" s="30">
        <f t="shared" si="145"/>
        <v>565.47619047619037</v>
      </c>
      <c r="Q117" s="30">
        <f t="shared" si="145"/>
        <v>565.47619047619037</v>
      </c>
      <c r="R117" s="30">
        <f t="shared" si="145"/>
        <v>565.47619047619037</v>
      </c>
      <c r="S117" s="30">
        <f t="shared" si="145"/>
        <v>565.47619047619037</v>
      </c>
      <c r="T117" s="30">
        <f t="shared" si="145"/>
        <v>565.47619047619037</v>
      </c>
      <c r="U117" s="30">
        <f t="shared" si="145"/>
        <v>565.47619047619037</v>
      </c>
      <c r="V117" s="30">
        <f t="shared" si="145"/>
        <v>565.47619047619037</v>
      </c>
      <c r="W117" s="30">
        <f t="shared" si="145"/>
        <v>565.47619047619037</v>
      </c>
      <c r="X117" s="30">
        <f t="shared" si="145"/>
        <v>565.47619047619037</v>
      </c>
      <c r="Y117" s="30">
        <f t="shared" si="145"/>
        <v>565.47619047619037</v>
      </c>
      <c r="Z117" s="30">
        <f t="shared" si="145"/>
        <v>565.47619047619037</v>
      </c>
      <c r="AA117" s="30">
        <f t="shared" si="145"/>
        <v>565.47619047619037</v>
      </c>
      <c r="AB117" s="30">
        <f t="shared" si="145"/>
        <v>565.47619047619037</v>
      </c>
      <c r="AC117" s="30">
        <f t="shared" si="145"/>
        <v>565.47619047619037</v>
      </c>
      <c r="AD117" s="30">
        <f t="shared" si="145"/>
        <v>565.47619047619037</v>
      </c>
      <c r="AE117" s="30">
        <f t="shared" si="145"/>
        <v>565.47619047619037</v>
      </c>
      <c r="AF117" s="30">
        <f t="shared" si="145"/>
        <v>565.47619047619037</v>
      </c>
      <c r="AG117" s="30">
        <f t="shared" si="145"/>
        <v>565.47619047619037</v>
      </c>
      <c r="AH117" s="30">
        <f t="shared" si="145"/>
        <v>565.47619047619037</v>
      </c>
      <c r="AI117" s="30">
        <f t="shared" si="145"/>
        <v>565.47619047619037</v>
      </c>
      <c r="AJ117" s="30">
        <f t="shared" si="145"/>
        <v>565.47619047619037</v>
      </c>
      <c r="AK117" s="30">
        <f t="shared" si="145"/>
        <v>565.47619047619037</v>
      </c>
      <c r="AL117" s="30">
        <f t="shared" si="145"/>
        <v>565.47619047619037</v>
      </c>
      <c r="AM117" s="30">
        <f t="shared" si="145"/>
        <v>565.47619047619037</v>
      </c>
      <c r="AN117" s="30">
        <f t="shared" si="145"/>
        <v>565.47619047619037</v>
      </c>
      <c r="AO117" s="30">
        <f t="shared" si="145"/>
        <v>565.47619047619037</v>
      </c>
      <c r="AP117" s="30">
        <f t="shared" si="145"/>
        <v>565.47619047619037</v>
      </c>
      <c r="AQ117" s="30">
        <f t="shared" si="145"/>
        <v>565.47619047619037</v>
      </c>
      <c r="AR117" s="30">
        <f t="shared" si="145"/>
        <v>565.47619047619037</v>
      </c>
      <c r="AT117" s="30"/>
      <c r="AU117" s="30"/>
      <c r="AV117" s="30"/>
    </row>
    <row r="118" spans="1:48">
      <c r="A118" s="276" t="s">
        <v>96</v>
      </c>
      <c r="B118" s="215" t="s">
        <v>392</v>
      </c>
      <c r="C118" s="268" t="s">
        <v>390</v>
      </c>
      <c r="D118" s="221" t="s">
        <v>414</v>
      </c>
      <c r="E118" s="221" t="str">
        <f>_xlfn.XLOOKUP(D118,'0'!A:A,'0'!B:B)</f>
        <v>Фил</v>
      </c>
      <c r="F118" s="222">
        <f>G118/(8*21*60)</f>
        <v>1.1904761904761904E-2</v>
      </c>
      <c r="G118" s="223">
        <v>120</v>
      </c>
      <c r="H118" s="218" t="s">
        <v>249</v>
      </c>
      <c r="I118" s="30">
        <f>'0'!D$24*$F118</f>
        <v>476.19047619047615</v>
      </c>
      <c r="J118" s="30">
        <f>'0'!E$24*$F118</f>
        <v>476.19047619047615</v>
      </c>
      <c r="K118" s="30">
        <f>'0'!F$24*$F118</f>
        <v>476.19047619047615</v>
      </c>
      <c r="L118" s="30">
        <f>'0'!G$24*$F118</f>
        <v>476.19047619047615</v>
      </c>
      <c r="M118" s="30">
        <f>'0'!H$24*$F118</f>
        <v>476.19047619047615</v>
      </c>
      <c r="N118" s="30">
        <f>'0'!I$24*$F118</f>
        <v>476.19047619047615</v>
      </c>
      <c r="O118" s="30">
        <f>'0'!J$24*$F118</f>
        <v>476.19047619047615</v>
      </c>
      <c r="P118" s="30">
        <f>'0'!K$24*$F118</f>
        <v>476.19047619047615</v>
      </c>
      <c r="Q118" s="30">
        <f>'0'!L$24*$F118</f>
        <v>476.19047619047615</v>
      </c>
      <c r="R118" s="30">
        <f>'0'!M$24*$F118</f>
        <v>476.19047619047615</v>
      </c>
      <c r="S118" s="30">
        <f>'0'!N$24*$F118</f>
        <v>476.19047619047615</v>
      </c>
      <c r="T118" s="30">
        <f>'0'!O$24*$F118</f>
        <v>476.19047619047615</v>
      </c>
      <c r="U118" s="30">
        <f>'0'!P$24*$F118</f>
        <v>476.19047619047615</v>
      </c>
      <c r="V118" s="30">
        <f>'0'!Q$24*$F118</f>
        <v>476.19047619047615</v>
      </c>
      <c r="W118" s="30">
        <f>'0'!R$24*$F118</f>
        <v>476.19047619047615</v>
      </c>
      <c r="X118" s="30">
        <f>'0'!S$24*$F118</f>
        <v>476.19047619047615</v>
      </c>
      <c r="Y118" s="30">
        <f>'0'!T$24*$F118</f>
        <v>476.19047619047615</v>
      </c>
      <c r="Z118" s="30">
        <f>'0'!U$24*$F118</f>
        <v>476.19047619047615</v>
      </c>
      <c r="AA118" s="30">
        <f>'0'!V$24*$F118</f>
        <v>476.19047619047615</v>
      </c>
      <c r="AB118" s="30">
        <f>'0'!W$24*$F118</f>
        <v>476.19047619047615</v>
      </c>
      <c r="AC118" s="30">
        <f>'0'!X$24*$F118</f>
        <v>476.19047619047615</v>
      </c>
      <c r="AD118" s="30">
        <f>'0'!Y$24*$F118</f>
        <v>476.19047619047615</v>
      </c>
      <c r="AE118" s="30">
        <f>'0'!Z$24*$F118</f>
        <v>476.19047619047615</v>
      </c>
      <c r="AF118" s="30">
        <f>'0'!AA$24*$F118</f>
        <v>476.19047619047615</v>
      </c>
      <c r="AG118" s="30">
        <f>'0'!AB$24*$F118</f>
        <v>476.19047619047615</v>
      </c>
      <c r="AH118" s="30">
        <f>'0'!AC$24*$F118</f>
        <v>476.19047619047615</v>
      </c>
      <c r="AI118" s="30">
        <f>'0'!AD$24*$F118</f>
        <v>476.19047619047615</v>
      </c>
      <c r="AJ118" s="30">
        <f>'0'!AE$24*$F118</f>
        <v>476.19047619047615</v>
      </c>
      <c r="AK118" s="30">
        <f>'0'!AF$24*$F118</f>
        <v>476.19047619047615</v>
      </c>
      <c r="AL118" s="30">
        <f>'0'!AG$24*$F118</f>
        <v>476.19047619047615</v>
      </c>
      <c r="AM118" s="30">
        <f>'0'!AH$24*$F118</f>
        <v>476.19047619047615</v>
      </c>
      <c r="AN118" s="30">
        <f>'0'!AI$24*$F118</f>
        <v>476.19047619047615</v>
      </c>
      <c r="AO118" s="30">
        <f>'0'!AJ$24*$F118</f>
        <v>476.19047619047615</v>
      </c>
      <c r="AP118" s="30">
        <f>'0'!AK$24*$F118</f>
        <v>476.19047619047615</v>
      </c>
      <c r="AQ118" s="30">
        <f>'0'!AL$24*$F118</f>
        <v>476.19047619047615</v>
      </c>
      <c r="AR118" s="30">
        <f>'0'!AM$24*$F118</f>
        <v>476.19047619047615</v>
      </c>
      <c r="AT118" s="30"/>
      <c r="AU118" s="30"/>
      <c r="AV118" s="30"/>
    </row>
    <row r="119" spans="1:48">
      <c r="A119" s="276" t="s">
        <v>96</v>
      </c>
      <c r="B119" s="215" t="s">
        <v>392</v>
      </c>
      <c r="C119" s="268" t="s">
        <v>390</v>
      </c>
      <c r="D119" s="221" t="s">
        <v>415</v>
      </c>
      <c r="E119" s="221" t="str">
        <f>_xlfn.XLOOKUP(D119,'0'!A:A,'0'!B:B)</f>
        <v>Фил</v>
      </c>
      <c r="F119" s="222">
        <f>G119/(8*21*60)</f>
        <v>1.488095238095238E-3</v>
      </c>
      <c r="G119" s="223">
        <v>15</v>
      </c>
      <c r="H119" s="218" t="s">
        <v>249</v>
      </c>
      <c r="I119" s="30">
        <f>'0'!D$25*$F119</f>
        <v>89.285714285714278</v>
      </c>
      <c r="J119" s="30">
        <f>'0'!E$25*$F119</f>
        <v>89.285714285714278</v>
      </c>
      <c r="K119" s="30">
        <f>'0'!F$25*$F119</f>
        <v>89.285714285714278</v>
      </c>
      <c r="L119" s="30">
        <f>'0'!G$25*$F119</f>
        <v>89.285714285714278</v>
      </c>
      <c r="M119" s="30">
        <f>'0'!H$25*$F119</f>
        <v>89.285714285714278</v>
      </c>
      <c r="N119" s="30">
        <f>'0'!I$25*$F119</f>
        <v>89.285714285714278</v>
      </c>
      <c r="O119" s="30">
        <f>'0'!J$25*$F119</f>
        <v>89.285714285714278</v>
      </c>
      <c r="P119" s="30">
        <f>'0'!K$25*$F119</f>
        <v>89.285714285714278</v>
      </c>
      <c r="Q119" s="30">
        <f>'0'!L$25*$F119</f>
        <v>89.285714285714278</v>
      </c>
      <c r="R119" s="30">
        <f>'0'!M$25*$F119</f>
        <v>89.285714285714278</v>
      </c>
      <c r="S119" s="30">
        <f>'0'!N$25*$F119</f>
        <v>89.285714285714278</v>
      </c>
      <c r="T119" s="30">
        <f>'0'!O$25*$F119</f>
        <v>89.285714285714278</v>
      </c>
      <c r="U119" s="30">
        <f>'0'!P$25*$F119</f>
        <v>89.285714285714278</v>
      </c>
      <c r="V119" s="30">
        <f>'0'!Q$25*$F119</f>
        <v>89.285714285714278</v>
      </c>
      <c r="W119" s="30">
        <f>'0'!R$25*$F119</f>
        <v>89.285714285714278</v>
      </c>
      <c r="X119" s="30">
        <f>'0'!S$25*$F119</f>
        <v>89.285714285714278</v>
      </c>
      <c r="Y119" s="30">
        <f>'0'!T$25*$F119</f>
        <v>89.285714285714278</v>
      </c>
      <c r="Z119" s="30">
        <f>'0'!U$25*$F119</f>
        <v>89.285714285714278</v>
      </c>
      <c r="AA119" s="30">
        <f>'0'!V$25*$F119</f>
        <v>89.285714285714278</v>
      </c>
      <c r="AB119" s="30">
        <f>'0'!W$25*$F119</f>
        <v>89.285714285714278</v>
      </c>
      <c r="AC119" s="30">
        <f>'0'!X$25*$F119</f>
        <v>89.285714285714278</v>
      </c>
      <c r="AD119" s="30">
        <f>'0'!Y$25*$F119</f>
        <v>89.285714285714278</v>
      </c>
      <c r="AE119" s="30">
        <f>'0'!Z$25*$F119</f>
        <v>89.285714285714278</v>
      </c>
      <c r="AF119" s="30">
        <f>'0'!AA$25*$F119</f>
        <v>89.285714285714278</v>
      </c>
      <c r="AG119" s="30">
        <f>'0'!AB$25*$F119</f>
        <v>89.285714285714278</v>
      </c>
      <c r="AH119" s="30">
        <f>'0'!AC$25*$F119</f>
        <v>89.285714285714278</v>
      </c>
      <c r="AI119" s="30">
        <f>'0'!AD$25*$F119</f>
        <v>89.285714285714278</v>
      </c>
      <c r="AJ119" s="30">
        <f>'0'!AE$25*$F119</f>
        <v>89.285714285714278</v>
      </c>
      <c r="AK119" s="30">
        <f>'0'!AF$25*$F119</f>
        <v>89.285714285714278</v>
      </c>
      <c r="AL119" s="30">
        <f>'0'!AG$25*$F119</f>
        <v>89.285714285714278</v>
      </c>
      <c r="AM119" s="30">
        <f>'0'!AH$25*$F119</f>
        <v>89.285714285714278</v>
      </c>
      <c r="AN119" s="30">
        <f>'0'!AI$25*$F119</f>
        <v>89.285714285714278</v>
      </c>
      <c r="AO119" s="30">
        <f>'0'!AJ$25*$F119</f>
        <v>89.285714285714278</v>
      </c>
      <c r="AP119" s="30">
        <f>'0'!AK$25*$F119</f>
        <v>89.285714285714278</v>
      </c>
      <c r="AQ119" s="30">
        <f>'0'!AL$25*$F119</f>
        <v>89.285714285714278</v>
      </c>
      <c r="AR119" s="30">
        <f>'0'!AM$25*$F119</f>
        <v>89.285714285714278</v>
      </c>
      <c r="AT119" s="30"/>
      <c r="AU119" s="30"/>
      <c r="AV119" s="30"/>
    </row>
    <row r="120" spans="1:48" ht="12">
      <c r="A120" s="276" t="s">
        <v>96</v>
      </c>
      <c r="B120" s="215" t="s">
        <v>392</v>
      </c>
      <c r="C120" s="268" t="s">
        <v>390</v>
      </c>
      <c r="D120" s="225" t="s">
        <v>159</v>
      </c>
      <c r="E120" s="225"/>
      <c r="F120" s="221"/>
      <c r="G120" s="221"/>
      <c r="H120" s="218" t="s">
        <v>158</v>
      </c>
      <c r="I120" s="30">
        <f>РБ.1!D291</f>
        <v>6.4350000000000005</v>
      </c>
      <c r="J120" s="30">
        <f>РБ.1!E291</f>
        <v>0</v>
      </c>
      <c r="K120" s="30">
        <f>РБ.1!F291</f>
        <v>0</v>
      </c>
      <c r="L120" s="30">
        <f>РБ.1!G291</f>
        <v>13.576380004687497</v>
      </c>
      <c r="M120" s="30">
        <f>РБ.1!H291</f>
        <v>5.1318716417718742</v>
      </c>
      <c r="N120" s="30">
        <f>РБ.1!I291</f>
        <v>12.124046753686052</v>
      </c>
      <c r="O120" s="30">
        <f>РБ.1!J291</f>
        <v>11.457224182233317</v>
      </c>
      <c r="P120" s="30">
        <f>РБ.1!K291</f>
        <v>7.5789537965473386</v>
      </c>
      <c r="Q120" s="30">
        <f>РБ.1!L291</f>
        <v>10.231587625338907</v>
      </c>
      <c r="R120" s="30">
        <f>РБ.1!M291</f>
        <v>9.9</v>
      </c>
      <c r="S120" s="30">
        <f>РБ.1!N291</f>
        <v>8.91</v>
      </c>
      <c r="T120" s="30">
        <f>РБ.1!O291</f>
        <v>7.92</v>
      </c>
      <c r="U120" s="30">
        <f>РБ.1!P291</f>
        <v>3.96</v>
      </c>
      <c r="V120" s="30">
        <f>РБ.1!Q291</f>
        <v>7.92</v>
      </c>
      <c r="W120" s="30">
        <f>РБ.1!R291</f>
        <v>9.9</v>
      </c>
      <c r="X120" s="30">
        <f>РБ.1!S291</f>
        <v>9.9</v>
      </c>
      <c r="Y120" s="30">
        <f>РБ.1!T291</f>
        <v>3.96</v>
      </c>
      <c r="Z120" s="30">
        <f>РБ.1!U291</f>
        <v>9.9</v>
      </c>
      <c r="AA120" s="30">
        <f>РБ.1!V291</f>
        <v>9.9</v>
      </c>
      <c r="AB120" s="30">
        <f>РБ.1!W291</f>
        <v>6.9300000000000006</v>
      </c>
      <c r="AC120" s="30">
        <f>РБ.1!X291</f>
        <v>9.9</v>
      </c>
      <c r="AD120" s="30">
        <f>РБ.1!Y291</f>
        <v>9.9</v>
      </c>
      <c r="AE120" s="30">
        <f>РБ.1!Z291</f>
        <v>8.91</v>
      </c>
      <c r="AF120" s="30">
        <f>РБ.1!AA291</f>
        <v>7.92</v>
      </c>
      <c r="AG120" s="30">
        <f>РБ.1!AB291</f>
        <v>3.96</v>
      </c>
      <c r="AH120" s="30">
        <f>РБ.1!AC291</f>
        <v>7.92</v>
      </c>
      <c r="AI120" s="30">
        <f>РБ.1!AD291</f>
        <v>9.9</v>
      </c>
      <c r="AJ120" s="30">
        <f>РБ.1!AE291</f>
        <v>9.9</v>
      </c>
      <c r="AK120" s="30">
        <f>РБ.1!AF291</f>
        <v>3.96</v>
      </c>
      <c r="AL120" s="30">
        <f>РБ.1!AG291</f>
        <v>9.9</v>
      </c>
      <c r="AM120" s="30">
        <f>РБ.1!AH291</f>
        <v>9.9</v>
      </c>
      <c r="AN120" s="30">
        <f>РБ.1!AI291</f>
        <v>6.9300000000000006</v>
      </c>
      <c r="AO120" s="30">
        <f>РБ.1!AJ291</f>
        <v>9.9</v>
      </c>
      <c r="AP120" s="30">
        <f>РБ.1!AK291</f>
        <v>9.9</v>
      </c>
      <c r="AQ120" s="30">
        <f>РБ.1!AL291</f>
        <v>8.91</v>
      </c>
      <c r="AR120" s="30">
        <f>РБ.1!AM291</f>
        <v>7.92</v>
      </c>
      <c r="AT120" s="30"/>
      <c r="AU120" s="30"/>
      <c r="AV120" s="30"/>
    </row>
    <row r="121" spans="1:48" ht="22.8">
      <c r="A121" s="276" t="s">
        <v>96</v>
      </c>
      <c r="B121" s="215" t="s">
        <v>392</v>
      </c>
      <c r="C121" s="268" t="s">
        <v>390</v>
      </c>
      <c r="D121" s="219" t="s">
        <v>405</v>
      </c>
      <c r="E121" s="219"/>
      <c r="F121" s="219"/>
      <c r="G121" s="219"/>
      <c r="H121" s="218" t="s">
        <v>249</v>
      </c>
      <c r="I121" s="30">
        <f>SUM(I122:I124)</f>
        <v>357.14285714285711</v>
      </c>
      <c r="J121" s="30">
        <f t="shared" ref="J121:AR121" si="146">SUM(J122:J124)</f>
        <v>357.14285714285711</v>
      </c>
      <c r="K121" s="30">
        <f t="shared" si="146"/>
        <v>357.14285714285711</v>
      </c>
      <c r="L121" s="30">
        <f t="shared" si="146"/>
        <v>357.14285714285711</v>
      </c>
      <c r="M121" s="30">
        <f t="shared" si="146"/>
        <v>357.14285714285711</v>
      </c>
      <c r="N121" s="30">
        <f t="shared" si="146"/>
        <v>357.14285714285711</v>
      </c>
      <c r="O121" s="30">
        <f t="shared" si="146"/>
        <v>357.14285714285711</v>
      </c>
      <c r="P121" s="30">
        <f t="shared" si="146"/>
        <v>357.14285714285711</v>
      </c>
      <c r="Q121" s="30">
        <f t="shared" si="146"/>
        <v>357.14285714285711</v>
      </c>
      <c r="R121" s="30">
        <f t="shared" si="146"/>
        <v>357.14285714285711</v>
      </c>
      <c r="S121" s="30">
        <f t="shared" si="146"/>
        <v>357.14285714285711</v>
      </c>
      <c r="T121" s="30">
        <f t="shared" si="146"/>
        <v>357.14285714285711</v>
      </c>
      <c r="U121" s="30">
        <f t="shared" si="146"/>
        <v>357.14285714285711</v>
      </c>
      <c r="V121" s="30">
        <f t="shared" si="146"/>
        <v>357.14285714285711</v>
      </c>
      <c r="W121" s="30">
        <f t="shared" si="146"/>
        <v>357.14285714285711</v>
      </c>
      <c r="X121" s="30">
        <f t="shared" si="146"/>
        <v>357.14285714285711</v>
      </c>
      <c r="Y121" s="30">
        <f t="shared" si="146"/>
        <v>357.14285714285711</v>
      </c>
      <c r="Z121" s="30">
        <f t="shared" si="146"/>
        <v>357.14285714285711</v>
      </c>
      <c r="AA121" s="30">
        <f t="shared" si="146"/>
        <v>357.14285714285711</v>
      </c>
      <c r="AB121" s="30">
        <f t="shared" si="146"/>
        <v>357.14285714285711</v>
      </c>
      <c r="AC121" s="30">
        <f t="shared" si="146"/>
        <v>357.14285714285711</v>
      </c>
      <c r="AD121" s="30">
        <f t="shared" si="146"/>
        <v>357.14285714285711</v>
      </c>
      <c r="AE121" s="30">
        <f t="shared" si="146"/>
        <v>357.14285714285711</v>
      </c>
      <c r="AF121" s="30">
        <f t="shared" si="146"/>
        <v>357.14285714285711</v>
      </c>
      <c r="AG121" s="30">
        <f t="shared" si="146"/>
        <v>357.14285714285711</v>
      </c>
      <c r="AH121" s="30">
        <f t="shared" si="146"/>
        <v>357.14285714285711</v>
      </c>
      <c r="AI121" s="30">
        <f t="shared" si="146"/>
        <v>357.14285714285711</v>
      </c>
      <c r="AJ121" s="30">
        <f t="shared" si="146"/>
        <v>357.14285714285711</v>
      </c>
      <c r="AK121" s="30">
        <f t="shared" si="146"/>
        <v>357.14285714285711</v>
      </c>
      <c r="AL121" s="30">
        <f t="shared" si="146"/>
        <v>357.14285714285711</v>
      </c>
      <c r="AM121" s="30">
        <f t="shared" si="146"/>
        <v>357.14285714285711</v>
      </c>
      <c r="AN121" s="30">
        <f t="shared" si="146"/>
        <v>357.14285714285711</v>
      </c>
      <c r="AO121" s="30">
        <f t="shared" si="146"/>
        <v>357.14285714285711</v>
      </c>
      <c r="AP121" s="30">
        <f t="shared" si="146"/>
        <v>357.14285714285711</v>
      </c>
      <c r="AQ121" s="30">
        <f t="shared" si="146"/>
        <v>357.14285714285711</v>
      </c>
      <c r="AR121" s="30">
        <f t="shared" si="146"/>
        <v>357.14285714285711</v>
      </c>
      <c r="AT121" s="30"/>
      <c r="AU121" s="30"/>
      <c r="AV121" s="30"/>
    </row>
    <row r="122" spans="1:48">
      <c r="A122" s="276" t="s">
        <v>96</v>
      </c>
      <c r="B122" s="215" t="s">
        <v>392</v>
      </c>
      <c r="C122" s="268" t="s">
        <v>390</v>
      </c>
      <c r="D122" s="221" t="s">
        <v>562</v>
      </c>
      <c r="E122" s="221" t="str">
        <f>_xlfn.XLOOKUP(D122,'0'!A:A,'0'!B:B)</f>
        <v>Фил</v>
      </c>
      <c r="F122" s="222">
        <f>G122/(8*21*60)</f>
        <v>5.9523809523809521E-3</v>
      </c>
      <c r="G122" s="223">
        <v>60</v>
      </c>
      <c r="H122" s="218" t="s">
        <v>249</v>
      </c>
      <c r="I122" s="30">
        <f>'0'!D$26*$F122</f>
        <v>267.85714285714283</v>
      </c>
      <c r="J122" s="30">
        <f>'0'!E$26*$F122</f>
        <v>267.85714285714283</v>
      </c>
      <c r="K122" s="30">
        <f>'0'!F$26*$F122</f>
        <v>267.85714285714283</v>
      </c>
      <c r="L122" s="30">
        <f>'0'!G$26*$F122</f>
        <v>267.85714285714283</v>
      </c>
      <c r="M122" s="30">
        <f>'0'!H$26*$F122</f>
        <v>267.85714285714283</v>
      </c>
      <c r="N122" s="30">
        <f>'0'!I$26*$F122</f>
        <v>267.85714285714283</v>
      </c>
      <c r="O122" s="30">
        <f>'0'!J$26*$F122</f>
        <v>267.85714285714283</v>
      </c>
      <c r="P122" s="30">
        <f>'0'!K$26*$F122</f>
        <v>267.85714285714283</v>
      </c>
      <c r="Q122" s="30">
        <f>'0'!L$26*$F122</f>
        <v>267.85714285714283</v>
      </c>
      <c r="R122" s="30">
        <f>'0'!M$26*$F122</f>
        <v>267.85714285714283</v>
      </c>
      <c r="S122" s="30">
        <f>'0'!N$26*$F122</f>
        <v>267.85714285714283</v>
      </c>
      <c r="T122" s="30">
        <f>'0'!O$26*$F122</f>
        <v>267.85714285714283</v>
      </c>
      <c r="U122" s="30">
        <f>'0'!P$26*$F122</f>
        <v>267.85714285714283</v>
      </c>
      <c r="V122" s="30">
        <f>'0'!Q$26*$F122</f>
        <v>267.85714285714283</v>
      </c>
      <c r="W122" s="30">
        <f>'0'!R$26*$F122</f>
        <v>267.85714285714283</v>
      </c>
      <c r="X122" s="30">
        <f>'0'!S$26*$F122</f>
        <v>267.85714285714283</v>
      </c>
      <c r="Y122" s="30">
        <f>'0'!T$26*$F122</f>
        <v>267.85714285714283</v>
      </c>
      <c r="Z122" s="30">
        <f>'0'!U$26*$F122</f>
        <v>267.85714285714283</v>
      </c>
      <c r="AA122" s="30">
        <f>'0'!V$26*$F122</f>
        <v>267.85714285714283</v>
      </c>
      <c r="AB122" s="30">
        <f>'0'!W$26*$F122</f>
        <v>267.85714285714283</v>
      </c>
      <c r="AC122" s="30">
        <f>'0'!X$26*$F122</f>
        <v>267.85714285714283</v>
      </c>
      <c r="AD122" s="30">
        <f>'0'!Y$26*$F122</f>
        <v>267.85714285714283</v>
      </c>
      <c r="AE122" s="30">
        <f>'0'!Z$26*$F122</f>
        <v>267.85714285714283</v>
      </c>
      <c r="AF122" s="30">
        <f>'0'!AA$26*$F122</f>
        <v>267.85714285714283</v>
      </c>
      <c r="AG122" s="30">
        <f>'0'!AB$26*$F122</f>
        <v>267.85714285714283</v>
      </c>
      <c r="AH122" s="30">
        <f>'0'!AC$26*$F122</f>
        <v>267.85714285714283</v>
      </c>
      <c r="AI122" s="30">
        <f>'0'!AD$26*$F122</f>
        <v>267.85714285714283</v>
      </c>
      <c r="AJ122" s="30">
        <f>'0'!AE$26*$F122</f>
        <v>267.85714285714283</v>
      </c>
      <c r="AK122" s="30">
        <f>'0'!AF$26*$F122</f>
        <v>267.85714285714283</v>
      </c>
      <c r="AL122" s="30">
        <f>'0'!AG$26*$F122</f>
        <v>267.85714285714283</v>
      </c>
      <c r="AM122" s="30">
        <f>'0'!AH$26*$F122</f>
        <v>267.85714285714283</v>
      </c>
      <c r="AN122" s="30">
        <f>'0'!AI$26*$F122</f>
        <v>267.85714285714283</v>
      </c>
      <c r="AO122" s="30">
        <f>'0'!AJ$26*$F122</f>
        <v>267.85714285714283</v>
      </c>
      <c r="AP122" s="30">
        <f>'0'!AK$26*$F122</f>
        <v>267.85714285714283</v>
      </c>
      <c r="AQ122" s="30">
        <f>'0'!AL$26*$F122</f>
        <v>267.85714285714283</v>
      </c>
      <c r="AR122" s="30">
        <f>'0'!AM$26*$F122</f>
        <v>267.85714285714283</v>
      </c>
      <c r="AT122" s="30"/>
      <c r="AU122" s="30"/>
      <c r="AV122" s="30"/>
    </row>
    <row r="123" spans="1:48">
      <c r="A123" s="276" t="s">
        <v>96</v>
      </c>
      <c r="B123" s="215" t="s">
        <v>392</v>
      </c>
      <c r="C123" s="268" t="s">
        <v>390</v>
      </c>
      <c r="D123" s="221" t="s">
        <v>442</v>
      </c>
      <c r="E123" s="221" t="str">
        <f>_xlfn.XLOOKUP(D123,'0'!A:A,'0'!B:B)</f>
        <v>Фил</v>
      </c>
      <c r="F123" s="222">
        <f>G123/(8*21*60)</f>
        <v>9.9206349206349201E-4</v>
      </c>
      <c r="G123" s="223">
        <v>10</v>
      </c>
      <c r="H123" s="218" t="s">
        <v>249</v>
      </c>
      <c r="I123" s="30">
        <f>'0'!D$27*$F123</f>
        <v>44.642857142857139</v>
      </c>
      <c r="J123" s="30">
        <f>'0'!E$27*$F123</f>
        <v>44.642857142857139</v>
      </c>
      <c r="K123" s="30">
        <f>'0'!F$27*$F123</f>
        <v>44.642857142857139</v>
      </c>
      <c r="L123" s="30">
        <f>'0'!G$27*$F123</f>
        <v>44.642857142857139</v>
      </c>
      <c r="M123" s="30">
        <f>'0'!H$27*$F123</f>
        <v>44.642857142857139</v>
      </c>
      <c r="N123" s="30">
        <f>'0'!I$27*$F123</f>
        <v>44.642857142857139</v>
      </c>
      <c r="O123" s="30">
        <f>'0'!J$27*$F123</f>
        <v>44.642857142857139</v>
      </c>
      <c r="P123" s="30">
        <f>'0'!K$27*$F123</f>
        <v>44.642857142857139</v>
      </c>
      <c r="Q123" s="30">
        <f>'0'!L$27*$F123</f>
        <v>44.642857142857139</v>
      </c>
      <c r="R123" s="30">
        <f>'0'!M$27*$F123</f>
        <v>44.642857142857139</v>
      </c>
      <c r="S123" s="30">
        <f>'0'!N$27*$F123</f>
        <v>44.642857142857139</v>
      </c>
      <c r="T123" s="30">
        <f>'0'!O$27*$F123</f>
        <v>44.642857142857139</v>
      </c>
      <c r="U123" s="30">
        <f>'0'!P$27*$F123</f>
        <v>44.642857142857139</v>
      </c>
      <c r="V123" s="30">
        <f>'0'!Q$27*$F123</f>
        <v>44.642857142857139</v>
      </c>
      <c r="W123" s="30">
        <f>'0'!R$27*$F123</f>
        <v>44.642857142857139</v>
      </c>
      <c r="X123" s="30">
        <f>'0'!S$27*$F123</f>
        <v>44.642857142857139</v>
      </c>
      <c r="Y123" s="30">
        <f>'0'!T$27*$F123</f>
        <v>44.642857142857139</v>
      </c>
      <c r="Z123" s="30">
        <f>'0'!U$27*$F123</f>
        <v>44.642857142857139</v>
      </c>
      <c r="AA123" s="30">
        <f>'0'!V$27*$F123</f>
        <v>44.642857142857139</v>
      </c>
      <c r="AB123" s="30">
        <f>'0'!W$27*$F123</f>
        <v>44.642857142857139</v>
      </c>
      <c r="AC123" s="30">
        <f>'0'!X$27*$F123</f>
        <v>44.642857142857139</v>
      </c>
      <c r="AD123" s="30">
        <f>'0'!Y$27*$F123</f>
        <v>44.642857142857139</v>
      </c>
      <c r="AE123" s="30">
        <f>'0'!Z$27*$F123</f>
        <v>44.642857142857139</v>
      </c>
      <c r="AF123" s="30">
        <f>'0'!AA$27*$F123</f>
        <v>44.642857142857139</v>
      </c>
      <c r="AG123" s="30">
        <f>'0'!AB$27*$F123</f>
        <v>44.642857142857139</v>
      </c>
      <c r="AH123" s="30">
        <f>'0'!AC$27*$F123</f>
        <v>44.642857142857139</v>
      </c>
      <c r="AI123" s="30">
        <f>'0'!AD$27*$F123</f>
        <v>44.642857142857139</v>
      </c>
      <c r="AJ123" s="30">
        <f>'0'!AE$27*$F123</f>
        <v>44.642857142857139</v>
      </c>
      <c r="AK123" s="30">
        <f>'0'!AF$27*$F123</f>
        <v>44.642857142857139</v>
      </c>
      <c r="AL123" s="30">
        <f>'0'!AG$27*$F123</f>
        <v>44.642857142857139</v>
      </c>
      <c r="AM123" s="30">
        <f>'0'!AH$27*$F123</f>
        <v>44.642857142857139</v>
      </c>
      <c r="AN123" s="30">
        <f>'0'!AI$27*$F123</f>
        <v>44.642857142857139</v>
      </c>
      <c r="AO123" s="30">
        <f>'0'!AJ$27*$F123</f>
        <v>44.642857142857139</v>
      </c>
      <c r="AP123" s="30">
        <f>'0'!AK$27*$F123</f>
        <v>44.642857142857139</v>
      </c>
      <c r="AQ123" s="30">
        <f>'0'!AL$27*$F123</f>
        <v>44.642857142857139</v>
      </c>
      <c r="AR123" s="30">
        <f>'0'!AM$27*$F123</f>
        <v>44.642857142857139</v>
      </c>
      <c r="AT123" s="30"/>
      <c r="AU123" s="30"/>
      <c r="AV123" s="30"/>
    </row>
    <row r="124" spans="1:48">
      <c r="A124" s="276" t="s">
        <v>96</v>
      </c>
      <c r="B124" s="215" t="s">
        <v>392</v>
      </c>
      <c r="C124" s="268" t="s">
        <v>390</v>
      </c>
      <c r="D124" s="221" t="s">
        <v>413</v>
      </c>
      <c r="E124" s="221" t="str">
        <f>_xlfn.XLOOKUP(D124,'0'!A:A,'0'!B:B)</f>
        <v>Фил</v>
      </c>
      <c r="F124" s="222">
        <f>G124/(8*21*60)</f>
        <v>9.9206349206349201E-4</v>
      </c>
      <c r="G124" s="223">
        <v>10</v>
      </c>
      <c r="H124" s="218" t="s">
        <v>249</v>
      </c>
      <c r="I124" s="30">
        <f>'0'!D$28*$F124</f>
        <v>44.642857142857139</v>
      </c>
      <c r="J124" s="30">
        <f>'0'!E$28*$F124</f>
        <v>44.642857142857139</v>
      </c>
      <c r="K124" s="30">
        <f>'0'!F$28*$F124</f>
        <v>44.642857142857139</v>
      </c>
      <c r="L124" s="30">
        <f>'0'!G$28*$F124</f>
        <v>44.642857142857139</v>
      </c>
      <c r="M124" s="30">
        <f>'0'!H$28*$F124</f>
        <v>44.642857142857139</v>
      </c>
      <c r="N124" s="30">
        <f>'0'!I$28*$F124</f>
        <v>44.642857142857139</v>
      </c>
      <c r="O124" s="30">
        <f>'0'!J$28*$F124</f>
        <v>44.642857142857139</v>
      </c>
      <c r="P124" s="30">
        <f>'0'!K$28*$F124</f>
        <v>44.642857142857139</v>
      </c>
      <c r="Q124" s="30">
        <f>'0'!L$28*$F124</f>
        <v>44.642857142857139</v>
      </c>
      <c r="R124" s="30">
        <f>'0'!M$28*$F124</f>
        <v>44.642857142857139</v>
      </c>
      <c r="S124" s="30">
        <f>'0'!N$28*$F124</f>
        <v>44.642857142857139</v>
      </c>
      <c r="T124" s="30">
        <f>'0'!O$28*$F124</f>
        <v>44.642857142857139</v>
      </c>
      <c r="U124" s="30">
        <f>'0'!P$28*$F124</f>
        <v>44.642857142857139</v>
      </c>
      <c r="V124" s="30">
        <f>'0'!Q$28*$F124</f>
        <v>44.642857142857139</v>
      </c>
      <c r="W124" s="30">
        <f>'0'!R$28*$F124</f>
        <v>44.642857142857139</v>
      </c>
      <c r="X124" s="30">
        <f>'0'!S$28*$F124</f>
        <v>44.642857142857139</v>
      </c>
      <c r="Y124" s="30">
        <f>'0'!T$28*$F124</f>
        <v>44.642857142857139</v>
      </c>
      <c r="Z124" s="30">
        <f>'0'!U$28*$F124</f>
        <v>44.642857142857139</v>
      </c>
      <c r="AA124" s="30">
        <f>'0'!V$28*$F124</f>
        <v>44.642857142857139</v>
      </c>
      <c r="AB124" s="30">
        <f>'0'!W$28*$F124</f>
        <v>44.642857142857139</v>
      </c>
      <c r="AC124" s="30">
        <f>'0'!X$28*$F124</f>
        <v>44.642857142857139</v>
      </c>
      <c r="AD124" s="30">
        <f>'0'!Y$28*$F124</f>
        <v>44.642857142857139</v>
      </c>
      <c r="AE124" s="30">
        <f>'0'!Z$28*$F124</f>
        <v>44.642857142857139</v>
      </c>
      <c r="AF124" s="30">
        <f>'0'!AA$28*$F124</f>
        <v>44.642857142857139</v>
      </c>
      <c r="AG124" s="30">
        <f>'0'!AB$28*$F124</f>
        <v>44.642857142857139</v>
      </c>
      <c r="AH124" s="30">
        <f>'0'!AC$28*$F124</f>
        <v>44.642857142857139</v>
      </c>
      <c r="AI124" s="30">
        <f>'0'!AD$28*$F124</f>
        <v>44.642857142857139</v>
      </c>
      <c r="AJ124" s="30">
        <f>'0'!AE$28*$F124</f>
        <v>44.642857142857139</v>
      </c>
      <c r="AK124" s="30">
        <f>'0'!AF$28*$F124</f>
        <v>44.642857142857139</v>
      </c>
      <c r="AL124" s="30">
        <f>'0'!AG$28*$F124</f>
        <v>44.642857142857139</v>
      </c>
      <c r="AM124" s="30">
        <f>'0'!AH$28*$F124</f>
        <v>44.642857142857139</v>
      </c>
      <c r="AN124" s="30">
        <f>'0'!AI$28*$F124</f>
        <v>44.642857142857139</v>
      </c>
      <c r="AO124" s="30">
        <f>'0'!AJ$28*$F124</f>
        <v>44.642857142857139</v>
      </c>
      <c r="AP124" s="30">
        <f>'0'!AK$28*$F124</f>
        <v>44.642857142857139</v>
      </c>
      <c r="AQ124" s="30">
        <f>'0'!AL$28*$F124</f>
        <v>44.642857142857139</v>
      </c>
      <c r="AR124" s="30">
        <f>'0'!AM$28*$F124</f>
        <v>44.642857142857139</v>
      </c>
      <c r="AT124" s="30"/>
      <c r="AU124" s="30"/>
      <c r="AV124" s="30"/>
    </row>
    <row r="125" spans="1:48" ht="24">
      <c r="A125" s="276" t="s">
        <v>96</v>
      </c>
      <c r="B125" s="215" t="s">
        <v>392</v>
      </c>
      <c r="C125" s="268" t="s">
        <v>390</v>
      </c>
      <c r="D125" s="229" t="s">
        <v>403</v>
      </c>
      <c r="E125" s="229"/>
      <c r="F125" s="220"/>
      <c r="G125" s="220"/>
      <c r="H125" s="217" t="s">
        <v>158</v>
      </c>
      <c r="I125" s="30">
        <f>РБ.1!D286</f>
        <v>395</v>
      </c>
      <c r="J125" s="30">
        <f>РБ.1!E286</f>
        <v>384</v>
      </c>
      <c r="K125" s="30">
        <f>РБ.1!F286</f>
        <v>373</v>
      </c>
      <c r="L125" s="30">
        <f>РБ.1!G286</f>
        <v>376</v>
      </c>
      <c r="M125" s="30">
        <f>РБ.1!H286</f>
        <v>371</v>
      </c>
      <c r="N125" s="30">
        <f>РБ.1!I286</f>
        <v>373</v>
      </c>
      <c r="O125" s="30">
        <f>РБ.1!J286</f>
        <v>374</v>
      </c>
      <c r="P125" s="30">
        <f>РБ.1!K286</f>
        <v>371</v>
      </c>
      <c r="Q125" s="30">
        <f>РБ.1!L286</f>
        <v>371</v>
      </c>
      <c r="R125" s="30">
        <f>РБ.1!M286</f>
        <v>371</v>
      </c>
      <c r="S125" s="30">
        <f>РБ.1!N286</f>
        <v>369</v>
      </c>
      <c r="T125" s="30">
        <f>РБ.1!O286</f>
        <v>367</v>
      </c>
      <c r="U125" s="30">
        <f>РБ.1!P286</f>
        <v>361</v>
      </c>
      <c r="V125" s="30">
        <f>РБ.1!Q286</f>
        <v>358</v>
      </c>
      <c r="W125" s="30">
        <f>РБ.1!R286</f>
        <v>358</v>
      </c>
      <c r="X125" s="30">
        <f>РБ.1!S286</f>
        <v>358</v>
      </c>
      <c r="Y125" s="30">
        <f>РБ.1!T286</f>
        <v>352</v>
      </c>
      <c r="Z125" s="30">
        <f>РБ.1!U286</f>
        <v>352</v>
      </c>
      <c r="AA125" s="30">
        <f>РБ.1!V286</f>
        <v>353</v>
      </c>
      <c r="AB125" s="30">
        <f>РБ.1!W286</f>
        <v>350</v>
      </c>
      <c r="AC125" s="30">
        <f>РБ.1!X286</f>
        <v>350</v>
      </c>
      <c r="AD125" s="30">
        <f>РБ.1!Y286</f>
        <v>350</v>
      </c>
      <c r="AE125" s="30">
        <f>РБ.1!Z286</f>
        <v>349</v>
      </c>
      <c r="AF125" s="30">
        <f>РБ.1!AA286</f>
        <v>347</v>
      </c>
      <c r="AG125" s="30">
        <f>РБ.1!AB286</f>
        <v>342</v>
      </c>
      <c r="AH125" s="30">
        <f>РБ.1!AC286</f>
        <v>340</v>
      </c>
      <c r="AI125" s="30">
        <f>РБ.1!AD286</f>
        <v>341</v>
      </c>
      <c r="AJ125" s="30">
        <f>РБ.1!AE286</f>
        <v>341</v>
      </c>
      <c r="AK125" s="30">
        <f>РБ.1!AF286</f>
        <v>335</v>
      </c>
      <c r="AL125" s="30">
        <f>РБ.1!AG286</f>
        <v>336</v>
      </c>
      <c r="AM125" s="30">
        <f>РБ.1!AH286</f>
        <v>337</v>
      </c>
      <c r="AN125" s="30">
        <f>РБ.1!AI286</f>
        <v>334</v>
      </c>
      <c r="AO125" s="30">
        <f>РБ.1!AJ286</f>
        <v>335</v>
      </c>
      <c r="AP125" s="30">
        <f>РБ.1!AK286</f>
        <v>335</v>
      </c>
      <c r="AQ125" s="30">
        <f>РБ.1!AL286</f>
        <v>335</v>
      </c>
      <c r="AR125" s="30">
        <f>РБ.1!AM286</f>
        <v>333</v>
      </c>
      <c r="AT125" s="30"/>
      <c r="AU125" s="30"/>
      <c r="AV125" s="30"/>
    </row>
    <row r="126" spans="1:48" ht="22.8">
      <c r="A126" s="276" t="s">
        <v>96</v>
      </c>
      <c r="B126" s="215" t="s">
        <v>392</v>
      </c>
      <c r="C126" s="268" t="s">
        <v>390</v>
      </c>
      <c r="D126" s="219" t="s">
        <v>404</v>
      </c>
      <c r="E126" s="219"/>
      <c r="F126" s="219"/>
      <c r="G126" s="219"/>
      <c r="H126" s="218" t="s">
        <v>249</v>
      </c>
      <c r="I126" s="30">
        <f>SUM(I127:I129)</f>
        <v>31.625</v>
      </c>
      <c r="J126" s="30">
        <f t="shared" ref="J126:AR126" si="147">SUM(J127:J129)</f>
        <v>31.625</v>
      </c>
      <c r="K126" s="30">
        <f t="shared" si="147"/>
        <v>31.625</v>
      </c>
      <c r="L126" s="30">
        <f t="shared" si="147"/>
        <v>31.625</v>
      </c>
      <c r="M126" s="30">
        <f t="shared" si="147"/>
        <v>31.625</v>
      </c>
      <c r="N126" s="30">
        <f t="shared" si="147"/>
        <v>31.625</v>
      </c>
      <c r="O126" s="30">
        <f t="shared" si="147"/>
        <v>31.625</v>
      </c>
      <c r="P126" s="30">
        <f t="shared" si="147"/>
        <v>31.625</v>
      </c>
      <c r="Q126" s="30">
        <f t="shared" si="147"/>
        <v>31.625</v>
      </c>
      <c r="R126" s="30">
        <f t="shared" si="147"/>
        <v>31.625</v>
      </c>
      <c r="S126" s="30">
        <f t="shared" si="147"/>
        <v>31.625</v>
      </c>
      <c r="T126" s="30">
        <f t="shared" si="147"/>
        <v>31.625</v>
      </c>
      <c r="U126" s="30">
        <f t="shared" si="147"/>
        <v>31.625</v>
      </c>
      <c r="V126" s="30">
        <f t="shared" si="147"/>
        <v>31.625</v>
      </c>
      <c r="W126" s="30">
        <f t="shared" si="147"/>
        <v>31.625</v>
      </c>
      <c r="X126" s="30">
        <f t="shared" si="147"/>
        <v>31.625</v>
      </c>
      <c r="Y126" s="30">
        <f t="shared" si="147"/>
        <v>31.625</v>
      </c>
      <c r="Z126" s="30">
        <f t="shared" si="147"/>
        <v>31.625</v>
      </c>
      <c r="AA126" s="30">
        <f t="shared" si="147"/>
        <v>31.625</v>
      </c>
      <c r="AB126" s="30">
        <f t="shared" si="147"/>
        <v>31.625</v>
      </c>
      <c r="AC126" s="30">
        <f t="shared" si="147"/>
        <v>31.625</v>
      </c>
      <c r="AD126" s="30">
        <f t="shared" si="147"/>
        <v>31.625</v>
      </c>
      <c r="AE126" s="30">
        <f t="shared" si="147"/>
        <v>31.625</v>
      </c>
      <c r="AF126" s="30">
        <f t="shared" si="147"/>
        <v>31.625</v>
      </c>
      <c r="AG126" s="30">
        <f t="shared" si="147"/>
        <v>31.625</v>
      </c>
      <c r="AH126" s="30">
        <f t="shared" si="147"/>
        <v>31.625</v>
      </c>
      <c r="AI126" s="30">
        <f t="shared" si="147"/>
        <v>31.625</v>
      </c>
      <c r="AJ126" s="30">
        <f t="shared" si="147"/>
        <v>31.625</v>
      </c>
      <c r="AK126" s="30">
        <f t="shared" si="147"/>
        <v>31.625</v>
      </c>
      <c r="AL126" s="30">
        <f t="shared" si="147"/>
        <v>31.625</v>
      </c>
      <c r="AM126" s="30">
        <f t="shared" si="147"/>
        <v>31.625</v>
      </c>
      <c r="AN126" s="30">
        <f t="shared" si="147"/>
        <v>31.625</v>
      </c>
      <c r="AO126" s="30">
        <f t="shared" si="147"/>
        <v>31.625</v>
      </c>
      <c r="AP126" s="30">
        <f t="shared" si="147"/>
        <v>31.625</v>
      </c>
      <c r="AQ126" s="30">
        <f t="shared" si="147"/>
        <v>31.625</v>
      </c>
      <c r="AR126" s="30">
        <f t="shared" si="147"/>
        <v>31.625</v>
      </c>
      <c r="AT126" s="30"/>
      <c r="AU126" s="30"/>
      <c r="AV126" s="30"/>
    </row>
    <row r="127" spans="1:48">
      <c r="A127" s="276" t="s">
        <v>96</v>
      </c>
      <c r="B127" s="215" t="s">
        <v>392</v>
      </c>
      <c r="C127" s="268" t="s">
        <v>390</v>
      </c>
      <c r="D127" s="221" t="s">
        <v>562</v>
      </c>
      <c r="E127" s="221" t="str">
        <f>_xlfn.XLOOKUP(D127,'0'!A:A,'0'!B:B)</f>
        <v>Фил</v>
      </c>
      <c r="F127" s="221"/>
      <c r="G127" s="221"/>
      <c r="H127" s="218" t="s">
        <v>249</v>
      </c>
      <c r="I127" s="30">
        <f>15*'0'!D$26/40000</f>
        <v>16.875</v>
      </c>
      <c r="J127" s="30">
        <f>15*'0'!E$26/40000</f>
        <v>16.875</v>
      </c>
      <c r="K127" s="30">
        <f>15*'0'!F$26/40000</f>
        <v>16.875</v>
      </c>
      <c r="L127" s="30">
        <f>15*'0'!G$26/40000</f>
        <v>16.875</v>
      </c>
      <c r="M127" s="30">
        <f>15*'0'!H$26/40000</f>
        <v>16.875</v>
      </c>
      <c r="N127" s="30">
        <f>15*'0'!I$26/40000</f>
        <v>16.875</v>
      </c>
      <c r="O127" s="30">
        <f>15*'0'!J$26/40000</f>
        <v>16.875</v>
      </c>
      <c r="P127" s="30">
        <f>15*'0'!K$26/40000</f>
        <v>16.875</v>
      </c>
      <c r="Q127" s="30">
        <f>15*'0'!L$26/40000</f>
        <v>16.875</v>
      </c>
      <c r="R127" s="30">
        <f>15*'0'!M$26/40000</f>
        <v>16.875</v>
      </c>
      <c r="S127" s="30">
        <f>15*'0'!N$26/40000</f>
        <v>16.875</v>
      </c>
      <c r="T127" s="30">
        <f>15*'0'!O$26/40000</f>
        <v>16.875</v>
      </c>
      <c r="U127" s="30">
        <f>15*'0'!P$26/40000</f>
        <v>16.875</v>
      </c>
      <c r="V127" s="30">
        <f>15*'0'!Q$26/40000</f>
        <v>16.875</v>
      </c>
      <c r="W127" s="30">
        <f>15*'0'!R$26/40000</f>
        <v>16.875</v>
      </c>
      <c r="X127" s="30">
        <f>15*'0'!S$26/40000</f>
        <v>16.875</v>
      </c>
      <c r="Y127" s="30">
        <f>15*'0'!T$26/40000</f>
        <v>16.875</v>
      </c>
      <c r="Z127" s="30">
        <f>15*'0'!U$26/40000</f>
        <v>16.875</v>
      </c>
      <c r="AA127" s="30">
        <f>15*'0'!V$26/40000</f>
        <v>16.875</v>
      </c>
      <c r="AB127" s="30">
        <f>15*'0'!W$26/40000</f>
        <v>16.875</v>
      </c>
      <c r="AC127" s="30">
        <f>15*'0'!X$26/40000</f>
        <v>16.875</v>
      </c>
      <c r="AD127" s="30">
        <f>15*'0'!Y$26/40000</f>
        <v>16.875</v>
      </c>
      <c r="AE127" s="30">
        <f>15*'0'!Z$26/40000</f>
        <v>16.875</v>
      </c>
      <c r="AF127" s="30">
        <f>15*'0'!AA$26/40000</f>
        <v>16.875</v>
      </c>
      <c r="AG127" s="30">
        <f>15*'0'!AB$26/40000</f>
        <v>16.875</v>
      </c>
      <c r="AH127" s="30">
        <f>15*'0'!AC$26/40000</f>
        <v>16.875</v>
      </c>
      <c r="AI127" s="30">
        <f>15*'0'!AD$26/40000</f>
        <v>16.875</v>
      </c>
      <c r="AJ127" s="30">
        <f>15*'0'!AE$26/40000</f>
        <v>16.875</v>
      </c>
      <c r="AK127" s="30">
        <f>15*'0'!AF$26/40000</f>
        <v>16.875</v>
      </c>
      <c r="AL127" s="30">
        <f>15*'0'!AG$26/40000</f>
        <v>16.875</v>
      </c>
      <c r="AM127" s="30">
        <f>15*'0'!AH$26/40000</f>
        <v>16.875</v>
      </c>
      <c r="AN127" s="30">
        <f>15*'0'!AI$26/40000</f>
        <v>16.875</v>
      </c>
      <c r="AO127" s="30">
        <f>15*'0'!AJ$26/40000</f>
        <v>16.875</v>
      </c>
      <c r="AP127" s="30">
        <f>15*'0'!AK$26/40000</f>
        <v>16.875</v>
      </c>
      <c r="AQ127" s="30">
        <f>15*'0'!AL$26/40000</f>
        <v>16.875</v>
      </c>
      <c r="AR127" s="30">
        <f>15*'0'!AM$26/40000</f>
        <v>16.875</v>
      </c>
      <c r="AT127" s="30"/>
      <c r="AU127" s="30"/>
      <c r="AV127" s="30"/>
    </row>
    <row r="128" spans="1:48">
      <c r="A128" s="276" t="s">
        <v>96</v>
      </c>
      <c r="B128" s="215" t="s">
        <v>392</v>
      </c>
      <c r="C128" s="268" t="s">
        <v>390</v>
      </c>
      <c r="D128" s="221" t="s">
        <v>442</v>
      </c>
      <c r="E128" s="221" t="str">
        <f>_xlfn.XLOOKUP(D128,'0'!A:A,'0'!B:B)</f>
        <v>Фил</v>
      </c>
      <c r="F128" s="221"/>
      <c r="G128" s="221"/>
      <c r="H128" s="218" t="s">
        <v>249</v>
      </c>
      <c r="I128" s="30">
        <f>10*'0'!D$27/40000</f>
        <v>11.25</v>
      </c>
      <c r="J128" s="30">
        <f>10*'0'!E$27/40000</f>
        <v>11.25</v>
      </c>
      <c r="K128" s="30">
        <f>10*'0'!F$27/40000</f>
        <v>11.25</v>
      </c>
      <c r="L128" s="30">
        <f>10*'0'!G$27/40000</f>
        <v>11.25</v>
      </c>
      <c r="M128" s="30">
        <f>10*'0'!H$27/40000</f>
        <v>11.25</v>
      </c>
      <c r="N128" s="30">
        <f>10*'0'!I$27/40000</f>
        <v>11.25</v>
      </c>
      <c r="O128" s="30">
        <f>10*'0'!J$27/40000</f>
        <v>11.25</v>
      </c>
      <c r="P128" s="30">
        <f>10*'0'!K$27/40000</f>
        <v>11.25</v>
      </c>
      <c r="Q128" s="30">
        <f>10*'0'!L$27/40000</f>
        <v>11.25</v>
      </c>
      <c r="R128" s="30">
        <f>10*'0'!M$27/40000</f>
        <v>11.25</v>
      </c>
      <c r="S128" s="30">
        <f>10*'0'!N$27/40000</f>
        <v>11.25</v>
      </c>
      <c r="T128" s="30">
        <f>10*'0'!O$27/40000</f>
        <v>11.25</v>
      </c>
      <c r="U128" s="30">
        <f>10*'0'!P$27/40000</f>
        <v>11.25</v>
      </c>
      <c r="V128" s="30">
        <f>10*'0'!Q$27/40000</f>
        <v>11.25</v>
      </c>
      <c r="W128" s="30">
        <f>10*'0'!R$27/40000</f>
        <v>11.25</v>
      </c>
      <c r="X128" s="30">
        <f>10*'0'!S$27/40000</f>
        <v>11.25</v>
      </c>
      <c r="Y128" s="30">
        <f>10*'0'!T$27/40000</f>
        <v>11.25</v>
      </c>
      <c r="Z128" s="30">
        <f>10*'0'!U$27/40000</f>
        <v>11.25</v>
      </c>
      <c r="AA128" s="30">
        <f>10*'0'!V$27/40000</f>
        <v>11.25</v>
      </c>
      <c r="AB128" s="30">
        <f>10*'0'!W$27/40000</f>
        <v>11.25</v>
      </c>
      <c r="AC128" s="30">
        <f>10*'0'!X$27/40000</f>
        <v>11.25</v>
      </c>
      <c r="AD128" s="30">
        <f>10*'0'!Y$27/40000</f>
        <v>11.25</v>
      </c>
      <c r="AE128" s="30">
        <f>10*'0'!Z$27/40000</f>
        <v>11.25</v>
      </c>
      <c r="AF128" s="30">
        <f>10*'0'!AA$27/40000</f>
        <v>11.25</v>
      </c>
      <c r="AG128" s="30">
        <f>10*'0'!AB$27/40000</f>
        <v>11.25</v>
      </c>
      <c r="AH128" s="30">
        <f>10*'0'!AC$27/40000</f>
        <v>11.25</v>
      </c>
      <c r="AI128" s="30">
        <f>10*'0'!AD$27/40000</f>
        <v>11.25</v>
      </c>
      <c r="AJ128" s="30">
        <f>10*'0'!AE$27/40000</f>
        <v>11.25</v>
      </c>
      <c r="AK128" s="30">
        <f>10*'0'!AF$27/40000</f>
        <v>11.25</v>
      </c>
      <c r="AL128" s="30">
        <f>10*'0'!AG$27/40000</f>
        <v>11.25</v>
      </c>
      <c r="AM128" s="30">
        <f>10*'0'!AH$27/40000</f>
        <v>11.25</v>
      </c>
      <c r="AN128" s="30">
        <f>10*'0'!AI$27/40000</f>
        <v>11.25</v>
      </c>
      <c r="AO128" s="30">
        <f>10*'0'!AJ$27/40000</f>
        <v>11.25</v>
      </c>
      <c r="AP128" s="30">
        <f>10*'0'!AK$27/40000</f>
        <v>11.25</v>
      </c>
      <c r="AQ128" s="30">
        <f>10*'0'!AL$27/40000</f>
        <v>11.25</v>
      </c>
      <c r="AR128" s="30">
        <f>10*'0'!AM$27/40000</f>
        <v>11.25</v>
      </c>
      <c r="AT128" s="30"/>
      <c r="AU128" s="30"/>
      <c r="AV128" s="30"/>
    </row>
    <row r="129" spans="1:48">
      <c r="A129" s="276" t="s">
        <v>96</v>
      </c>
      <c r="B129" s="215" t="s">
        <v>392</v>
      </c>
      <c r="C129" s="268" t="s">
        <v>390</v>
      </c>
      <c r="D129" s="221" t="s">
        <v>571</v>
      </c>
      <c r="E129" s="221" t="str">
        <f>_xlfn.XLOOKUP(D129,'0'!A:A,'0'!B:B)</f>
        <v>ГО</v>
      </c>
      <c r="F129" s="221"/>
      <c r="G129" s="221"/>
      <c r="H129" s="218" t="s">
        <v>249</v>
      </c>
      <c r="I129" s="30">
        <f>4*'0'!D$29/40000</f>
        <v>3.5</v>
      </c>
      <c r="J129" s="30">
        <f>4*'0'!E$29/40000</f>
        <v>3.5</v>
      </c>
      <c r="K129" s="30">
        <f>4*'0'!F$29/40000</f>
        <v>3.5</v>
      </c>
      <c r="L129" s="30">
        <f>4*'0'!G$29/40000</f>
        <v>3.5</v>
      </c>
      <c r="M129" s="30">
        <f>4*'0'!H$29/40000</f>
        <v>3.5</v>
      </c>
      <c r="N129" s="30">
        <f>4*'0'!I$29/40000</f>
        <v>3.5</v>
      </c>
      <c r="O129" s="30">
        <f>4*'0'!J$29/40000</f>
        <v>3.5</v>
      </c>
      <c r="P129" s="30">
        <f>4*'0'!K$29/40000</f>
        <v>3.5</v>
      </c>
      <c r="Q129" s="30">
        <f>4*'0'!L$29/40000</f>
        <v>3.5</v>
      </c>
      <c r="R129" s="30">
        <f>4*'0'!M$29/40000</f>
        <v>3.5</v>
      </c>
      <c r="S129" s="30">
        <f>4*'0'!N$29/40000</f>
        <v>3.5</v>
      </c>
      <c r="T129" s="30">
        <f>4*'0'!O$29/40000</f>
        <v>3.5</v>
      </c>
      <c r="U129" s="30">
        <f>4*'0'!P$29/40000</f>
        <v>3.5</v>
      </c>
      <c r="V129" s="30">
        <f>4*'0'!Q$29/40000</f>
        <v>3.5</v>
      </c>
      <c r="W129" s="30">
        <f>4*'0'!R$29/40000</f>
        <v>3.5</v>
      </c>
      <c r="X129" s="30">
        <f>4*'0'!S$29/40000</f>
        <v>3.5</v>
      </c>
      <c r="Y129" s="30">
        <f>4*'0'!T$29/40000</f>
        <v>3.5</v>
      </c>
      <c r="Z129" s="30">
        <f>4*'0'!U$29/40000</f>
        <v>3.5</v>
      </c>
      <c r="AA129" s="30">
        <f>4*'0'!V$29/40000</f>
        <v>3.5</v>
      </c>
      <c r="AB129" s="30">
        <f>4*'0'!W$29/40000</f>
        <v>3.5</v>
      </c>
      <c r="AC129" s="30">
        <f>4*'0'!X$29/40000</f>
        <v>3.5</v>
      </c>
      <c r="AD129" s="30">
        <f>4*'0'!Y$29/40000</f>
        <v>3.5</v>
      </c>
      <c r="AE129" s="30">
        <f>4*'0'!Z$29/40000</f>
        <v>3.5</v>
      </c>
      <c r="AF129" s="30">
        <f>4*'0'!AA$29/40000</f>
        <v>3.5</v>
      </c>
      <c r="AG129" s="30">
        <f>4*'0'!AB$29/40000</f>
        <v>3.5</v>
      </c>
      <c r="AH129" s="30">
        <f>4*'0'!AC$29/40000</f>
        <v>3.5</v>
      </c>
      <c r="AI129" s="30">
        <f>4*'0'!AD$29/40000</f>
        <v>3.5</v>
      </c>
      <c r="AJ129" s="30">
        <f>4*'0'!AE$29/40000</f>
        <v>3.5</v>
      </c>
      <c r="AK129" s="30">
        <f>4*'0'!AF$29/40000</f>
        <v>3.5</v>
      </c>
      <c r="AL129" s="30">
        <f>4*'0'!AG$29/40000</f>
        <v>3.5</v>
      </c>
      <c r="AM129" s="30">
        <f>4*'0'!AH$29/40000</f>
        <v>3.5</v>
      </c>
      <c r="AN129" s="30">
        <f>4*'0'!AI$29/40000</f>
        <v>3.5</v>
      </c>
      <c r="AO129" s="30">
        <f>4*'0'!AJ$29/40000</f>
        <v>3.5</v>
      </c>
      <c r="AP129" s="30">
        <f>4*'0'!AK$29/40000</f>
        <v>3.5</v>
      </c>
      <c r="AQ129" s="30">
        <f>4*'0'!AL$29/40000</f>
        <v>3.5</v>
      </c>
      <c r="AR129" s="30">
        <f>4*'0'!AM$29/40000</f>
        <v>3.5</v>
      </c>
      <c r="AT129" s="30"/>
      <c r="AU129" s="30"/>
      <c r="AV129" s="30"/>
    </row>
    <row r="130" spans="1:48">
      <c r="A130" s="276" t="s">
        <v>95</v>
      </c>
      <c r="B130" s="215" t="s">
        <v>392</v>
      </c>
      <c r="C130" s="268" t="s">
        <v>390</v>
      </c>
      <c r="D130" s="215" t="s">
        <v>42</v>
      </c>
      <c r="E130" s="215"/>
      <c r="F130" s="215"/>
      <c r="G130" s="215"/>
      <c r="H130" s="215" t="s">
        <v>254</v>
      </c>
      <c r="I130" s="216">
        <f>(I131*I132+I135*I136+I140*I141)/1000</f>
        <v>42.331291666666665</v>
      </c>
      <c r="J130" s="216">
        <f t="shared" ref="J130" si="148">(J131*J132+J135*J136+J140*J141)/1000</f>
        <v>24.6675</v>
      </c>
      <c r="K130" s="216">
        <f t="shared" ref="K130" si="149">(K131*K132+K135*K136+K140*K141)/1000</f>
        <v>23.623875000000002</v>
      </c>
      <c r="L130" s="216">
        <f t="shared" ref="L130" si="150">(L131*L132+L135*L136+L140*L141)/1000</f>
        <v>58.52703347167968</v>
      </c>
      <c r="M130" s="216">
        <f t="shared" ref="M130" si="151">(M131*M132+M135*M136+M140*M141)/1000</f>
        <v>36.094131652294919</v>
      </c>
      <c r="N130" s="216">
        <f t="shared" ref="N130" si="152">(N131*N132+N135*N136+N140*N141)/1000</f>
        <v>53.929243841046741</v>
      </c>
      <c r="O130" s="216">
        <f t="shared" ref="O130" si="153">(O131*O132+O135*O136+O140*O141)/1000</f>
        <v>51.988892304789168</v>
      </c>
      <c r="P130" s="216">
        <f t="shared" ref="P130" si="154">(P131*P132+P135*P136+P140*P141)/1000</f>
        <v>41.548496634618033</v>
      </c>
      <c r="Q130" s="216">
        <f t="shared" ref="Q130" si="155">(Q131*Q132+Q135*Q136+Q140*Q141)/1000</f>
        <v>48.133620456734334</v>
      </c>
      <c r="R130" s="216">
        <f t="shared" ref="R130" si="156">(R131*R132+R135*R136+R140*R141)/1000</f>
        <v>46.994208333333326</v>
      </c>
      <c r="S130" s="216">
        <f t="shared" ref="S130" si="157">(S131*S132+S135*S136+S140*S141)/1000</f>
        <v>44.125875000000001</v>
      </c>
      <c r="T130" s="216">
        <f t="shared" ref="T130" si="158">(T131*T132+T135*T136+T140*T141)/1000</f>
        <v>41.194291666666665</v>
      </c>
      <c r="U130" s="216">
        <f t="shared" ref="U130" si="159">(U131*U132+U135*U136+U140*U141)/1000</f>
        <v>30.385083333333331</v>
      </c>
      <c r="V130" s="216">
        <f t="shared" ref="V130" si="160">(V131*V132+V135*V136+V140*V141)/1000</f>
        <v>40.245541666666661</v>
      </c>
      <c r="W130" s="216">
        <f t="shared" ref="W130" si="161">(W131*W132+W135*W136+W140*W141)/1000</f>
        <v>45.159958333333329</v>
      </c>
      <c r="X130" s="216">
        <f t="shared" ref="X130" si="162">(X131*X132+X135*X136+X140*X141)/1000</f>
        <v>44.970208333333332</v>
      </c>
      <c r="Y130" s="216">
        <f t="shared" ref="Y130" si="163">(Y131*Y132+Y135*Y136+Y140*Y141)/1000</f>
        <v>29.088458333333332</v>
      </c>
      <c r="Z130" s="216">
        <f t="shared" ref="Z130" si="164">(Z131*Z132+Z135*Z136+Z140*Z141)/1000</f>
        <v>44.24283333333333</v>
      </c>
      <c r="AA130" s="216">
        <f t="shared" ref="AA130" si="165">(AA131*AA132+AA135*AA136+AA140*AA141)/1000</f>
        <v>44.11633333333333</v>
      </c>
      <c r="AB130" s="216">
        <f t="shared" ref="AB130" si="166">(AB131*AB132+AB135*AB136+AB140*AB141)/1000</f>
        <v>36.112208333333328</v>
      </c>
      <c r="AC130" s="216">
        <f t="shared" ref="AC130" si="167">(AC131*AC132+AC135*AC136+AC140*AC141)/1000</f>
        <v>43.641958333333328</v>
      </c>
      <c r="AD130" s="216">
        <f t="shared" ref="AD130" si="168">(AD131*AD132+AD135*AD136+AD140*AD141)/1000</f>
        <v>43.515458333333328</v>
      </c>
      <c r="AE130" s="216">
        <f t="shared" ref="AE130" si="169">(AE131*AE132+AE135*AE136+AE140*AE141)/1000</f>
        <v>40.773625000000003</v>
      </c>
      <c r="AF130" s="216">
        <f t="shared" ref="AF130" si="170">(AF131*AF132+AF135*AF136+AF140*AF141)/1000</f>
        <v>38.000166666666665</v>
      </c>
      <c r="AG130" s="216">
        <f t="shared" ref="AG130" si="171">(AG131*AG132+AG135*AG136+AG140*AG141)/1000</f>
        <v>27.317458333333331</v>
      </c>
      <c r="AH130" s="216">
        <f t="shared" ref="AH130" si="172">(AH131*AH132+AH135*AH136+AH140*AH141)/1000</f>
        <v>37.304416666666661</v>
      </c>
      <c r="AI130" s="216">
        <f t="shared" ref="AI130" si="173">(AI131*AI132+AI135*AI136+AI140*AI141)/1000</f>
        <v>42.345333333333329</v>
      </c>
      <c r="AJ130" s="216">
        <f t="shared" ref="AJ130" si="174">(AJ131*AJ132+AJ135*AJ136+AJ140*AJ141)/1000</f>
        <v>42.282083333333325</v>
      </c>
      <c r="AK130" s="216">
        <f t="shared" ref="AK130" si="175">(AK131*AK132+AK135*AK136+AK140*AK141)/1000</f>
        <v>26.526833333333332</v>
      </c>
      <c r="AL130" s="216">
        <f t="shared" ref="AL130" si="176">(AL131*AL132+AL135*AL136+AL140*AL141)/1000</f>
        <v>41.776083333333325</v>
      </c>
      <c r="AM130" s="216">
        <f t="shared" ref="AM130" si="177">(AM131*AM132+AM135*AM136+AM140*AM141)/1000</f>
        <v>41.744458333333327</v>
      </c>
      <c r="AN130" s="216">
        <f t="shared" ref="AN130" si="178">(AN131*AN132+AN135*AN136+AN140*AN141)/1000</f>
        <v>33.835208333333327</v>
      </c>
      <c r="AO130" s="216">
        <f t="shared" ref="AO130" si="179">(AO131*AO132+AO135*AO136+AO140*AO141)/1000</f>
        <v>41.459833333333329</v>
      </c>
      <c r="AP130" s="216">
        <f t="shared" ref="AP130" si="180">(AP131*AP132+AP135*AP136+AP140*AP141)/1000</f>
        <v>41.42820833333333</v>
      </c>
      <c r="AQ130" s="216">
        <f t="shared" ref="AQ130" si="181">(AQ131*AQ132+AQ135*AQ136+AQ140*AQ141)/1000</f>
        <v>38.78125</v>
      </c>
      <c r="AR130" s="216">
        <f>(AR131*AR132+AR135*AR136+AR140*AR141)/1000</f>
        <v>36.071041666666666</v>
      </c>
      <c r="AT130" s="215"/>
      <c r="AU130" s="215"/>
      <c r="AV130" s="215"/>
    </row>
    <row r="131" spans="1:48" ht="12">
      <c r="A131" s="276" t="s">
        <v>95</v>
      </c>
      <c r="B131" s="215" t="s">
        <v>392</v>
      </c>
      <c r="C131" s="268" t="s">
        <v>390</v>
      </c>
      <c r="D131" s="225" t="s">
        <v>187</v>
      </c>
      <c r="E131" s="225"/>
      <c r="F131" s="221"/>
      <c r="G131" s="221"/>
      <c r="H131" s="218" t="s">
        <v>158</v>
      </c>
      <c r="I131" s="30">
        <f>МСБ.1!D30</f>
        <v>21.125</v>
      </c>
      <c r="J131" s="30">
        <f>МСБ.1!E30</f>
        <v>0</v>
      </c>
      <c r="K131" s="30">
        <f>МСБ.1!F30</f>
        <v>0</v>
      </c>
      <c r="L131" s="30">
        <f>МСБ.1!G30</f>
        <v>44.56892425781249</v>
      </c>
      <c r="M131" s="30">
        <f>МСБ.1!H30</f>
        <v>16.847053369453121</v>
      </c>
      <c r="N131" s="30">
        <f>МСБ.1!I30</f>
        <v>39.801163585333001</v>
      </c>
      <c r="O131" s="30">
        <f>МСБ.1!J30</f>
        <v>37.612099588139678</v>
      </c>
      <c r="P131" s="30">
        <f>МСБ.1!K30</f>
        <v>24.880403877554393</v>
      </c>
      <c r="Q131" s="30">
        <f>МСБ.1!L30</f>
        <v>33.588545234698429</v>
      </c>
      <c r="R131" s="30">
        <f>МСБ.1!M30</f>
        <v>32.5</v>
      </c>
      <c r="S131" s="30">
        <f>МСБ.1!N30</f>
        <v>29.25</v>
      </c>
      <c r="T131" s="30">
        <f>МСБ.1!O30</f>
        <v>26</v>
      </c>
      <c r="U131" s="30">
        <f>МСБ.1!P30</f>
        <v>13</v>
      </c>
      <c r="V131" s="30">
        <f>МСБ.1!Q30</f>
        <v>26</v>
      </c>
      <c r="W131" s="30">
        <f>МСБ.1!R30</f>
        <v>32.5</v>
      </c>
      <c r="X131" s="30">
        <f>МСБ.1!S30</f>
        <v>32.5</v>
      </c>
      <c r="Y131" s="30">
        <f>МСБ.1!T30</f>
        <v>13</v>
      </c>
      <c r="Z131" s="30">
        <f>МСБ.1!U30</f>
        <v>32.5</v>
      </c>
      <c r="AA131" s="30">
        <f>МСБ.1!V30</f>
        <v>32.5</v>
      </c>
      <c r="AB131" s="30">
        <f>МСБ.1!W30</f>
        <v>22.75</v>
      </c>
      <c r="AC131" s="30">
        <f>МСБ.1!X30</f>
        <v>32.5</v>
      </c>
      <c r="AD131" s="30">
        <f>МСБ.1!Y30</f>
        <v>32.5</v>
      </c>
      <c r="AE131" s="30">
        <f>МСБ.1!Z30</f>
        <v>29.25</v>
      </c>
      <c r="AF131" s="30">
        <f>МСБ.1!AA30</f>
        <v>26</v>
      </c>
      <c r="AG131" s="30">
        <f>МСБ.1!AB30</f>
        <v>13</v>
      </c>
      <c r="AH131" s="30">
        <f>МСБ.1!AC30</f>
        <v>26</v>
      </c>
      <c r="AI131" s="30">
        <f>МСБ.1!AD30</f>
        <v>32.5</v>
      </c>
      <c r="AJ131" s="30">
        <f>МСБ.1!AE30</f>
        <v>32.5</v>
      </c>
      <c r="AK131" s="30">
        <f>МСБ.1!AF30</f>
        <v>13</v>
      </c>
      <c r="AL131" s="30">
        <f>МСБ.1!AG30</f>
        <v>32.5</v>
      </c>
      <c r="AM131" s="30">
        <f>МСБ.1!AH30</f>
        <v>32.5</v>
      </c>
      <c r="AN131" s="30">
        <f>МСБ.1!AI30</f>
        <v>22.75</v>
      </c>
      <c r="AO131" s="30">
        <f>МСБ.1!AJ30</f>
        <v>32.5</v>
      </c>
      <c r="AP131" s="30">
        <f>МСБ.1!AK30</f>
        <v>32.5</v>
      </c>
      <c r="AQ131" s="30">
        <f>МСБ.1!AL30</f>
        <v>29.25</v>
      </c>
      <c r="AR131" s="30">
        <f>МСБ.1!AM30</f>
        <v>26</v>
      </c>
      <c r="AT131" s="30"/>
      <c r="AU131" s="30"/>
      <c r="AV131" s="30"/>
    </row>
    <row r="132" spans="1:48" ht="22.8">
      <c r="A132" s="276" t="s">
        <v>95</v>
      </c>
      <c r="B132" s="215" t="s">
        <v>392</v>
      </c>
      <c r="C132" s="268" t="s">
        <v>390</v>
      </c>
      <c r="D132" s="219" t="s">
        <v>416</v>
      </c>
      <c r="E132" s="219"/>
      <c r="F132" s="219"/>
      <c r="G132" s="219"/>
      <c r="H132" s="218" t="s">
        <v>249</v>
      </c>
      <c r="I132" s="30">
        <f>SUM(I133:I134)</f>
        <v>565.47619047619037</v>
      </c>
      <c r="J132" s="30">
        <f t="shared" ref="J132:AR132" si="182">SUM(J133:J134)</f>
        <v>565.47619047619037</v>
      </c>
      <c r="K132" s="30">
        <f t="shared" si="182"/>
        <v>565.47619047619037</v>
      </c>
      <c r="L132" s="30">
        <f t="shared" si="182"/>
        <v>565.47619047619037</v>
      </c>
      <c r="M132" s="30">
        <f t="shared" si="182"/>
        <v>565.47619047619037</v>
      </c>
      <c r="N132" s="30">
        <f t="shared" si="182"/>
        <v>565.47619047619037</v>
      </c>
      <c r="O132" s="30">
        <f t="shared" si="182"/>
        <v>565.47619047619037</v>
      </c>
      <c r="P132" s="30">
        <f t="shared" si="182"/>
        <v>565.47619047619037</v>
      </c>
      <c r="Q132" s="30">
        <f t="shared" si="182"/>
        <v>565.47619047619037</v>
      </c>
      <c r="R132" s="30">
        <f t="shared" si="182"/>
        <v>565.47619047619037</v>
      </c>
      <c r="S132" s="30">
        <f t="shared" si="182"/>
        <v>565.47619047619037</v>
      </c>
      <c r="T132" s="30">
        <f t="shared" si="182"/>
        <v>565.47619047619037</v>
      </c>
      <c r="U132" s="30">
        <f t="shared" si="182"/>
        <v>565.47619047619037</v>
      </c>
      <c r="V132" s="30">
        <f t="shared" si="182"/>
        <v>565.47619047619037</v>
      </c>
      <c r="W132" s="30">
        <f t="shared" si="182"/>
        <v>565.47619047619037</v>
      </c>
      <c r="X132" s="30">
        <f t="shared" si="182"/>
        <v>565.47619047619037</v>
      </c>
      <c r="Y132" s="30">
        <f t="shared" si="182"/>
        <v>565.47619047619037</v>
      </c>
      <c r="Z132" s="30">
        <f t="shared" si="182"/>
        <v>565.47619047619037</v>
      </c>
      <c r="AA132" s="30">
        <f t="shared" si="182"/>
        <v>565.47619047619037</v>
      </c>
      <c r="AB132" s="30">
        <f t="shared" si="182"/>
        <v>565.47619047619037</v>
      </c>
      <c r="AC132" s="30">
        <f t="shared" si="182"/>
        <v>565.47619047619037</v>
      </c>
      <c r="AD132" s="30">
        <f t="shared" si="182"/>
        <v>565.47619047619037</v>
      </c>
      <c r="AE132" s="30">
        <f t="shared" si="182"/>
        <v>565.47619047619037</v>
      </c>
      <c r="AF132" s="30">
        <f t="shared" si="182"/>
        <v>565.47619047619037</v>
      </c>
      <c r="AG132" s="30">
        <f t="shared" si="182"/>
        <v>565.47619047619037</v>
      </c>
      <c r="AH132" s="30">
        <f t="shared" si="182"/>
        <v>565.47619047619037</v>
      </c>
      <c r="AI132" s="30">
        <f t="shared" si="182"/>
        <v>565.47619047619037</v>
      </c>
      <c r="AJ132" s="30">
        <f t="shared" si="182"/>
        <v>565.47619047619037</v>
      </c>
      <c r="AK132" s="30">
        <f t="shared" si="182"/>
        <v>565.47619047619037</v>
      </c>
      <c r="AL132" s="30">
        <f t="shared" si="182"/>
        <v>565.47619047619037</v>
      </c>
      <c r="AM132" s="30">
        <f t="shared" si="182"/>
        <v>565.47619047619037</v>
      </c>
      <c r="AN132" s="30">
        <f t="shared" si="182"/>
        <v>565.47619047619037</v>
      </c>
      <c r="AO132" s="30">
        <f t="shared" si="182"/>
        <v>565.47619047619037</v>
      </c>
      <c r="AP132" s="30">
        <f t="shared" si="182"/>
        <v>565.47619047619037</v>
      </c>
      <c r="AQ132" s="30">
        <f t="shared" si="182"/>
        <v>565.47619047619037</v>
      </c>
      <c r="AR132" s="30">
        <f t="shared" si="182"/>
        <v>565.47619047619037</v>
      </c>
      <c r="AT132" s="30"/>
      <c r="AU132" s="30"/>
      <c r="AV132" s="30"/>
    </row>
    <row r="133" spans="1:48">
      <c r="A133" s="276" t="s">
        <v>95</v>
      </c>
      <c r="B133" s="215" t="s">
        <v>392</v>
      </c>
      <c r="C133" s="268" t="s">
        <v>390</v>
      </c>
      <c r="D133" s="221" t="s">
        <v>414</v>
      </c>
      <c r="E133" s="221" t="str">
        <f>_xlfn.XLOOKUP(D133,'0'!A:A,'0'!B:B)</f>
        <v>Фил</v>
      </c>
      <c r="F133" s="222">
        <f>G133/(8*21*60)</f>
        <v>1.1904761904761904E-2</v>
      </c>
      <c r="G133" s="223">
        <v>120</v>
      </c>
      <c r="H133" s="218" t="s">
        <v>249</v>
      </c>
      <c r="I133" s="30">
        <f>'0'!D$24*$F133</f>
        <v>476.19047619047615</v>
      </c>
      <c r="J133" s="30">
        <f>'0'!E$24*$F133</f>
        <v>476.19047619047615</v>
      </c>
      <c r="K133" s="30">
        <f>'0'!F$24*$F133</f>
        <v>476.19047619047615</v>
      </c>
      <c r="L133" s="30">
        <f>'0'!G$24*$F133</f>
        <v>476.19047619047615</v>
      </c>
      <c r="M133" s="30">
        <f>'0'!H$24*$F133</f>
        <v>476.19047619047615</v>
      </c>
      <c r="N133" s="30">
        <f>'0'!I$24*$F133</f>
        <v>476.19047619047615</v>
      </c>
      <c r="O133" s="30">
        <f>'0'!J$24*$F133</f>
        <v>476.19047619047615</v>
      </c>
      <c r="P133" s="30">
        <f>'0'!K$24*$F133</f>
        <v>476.19047619047615</v>
      </c>
      <c r="Q133" s="30">
        <f>'0'!L$24*$F133</f>
        <v>476.19047619047615</v>
      </c>
      <c r="R133" s="30">
        <f>'0'!M$24*$F133</f>
        <v>476.19047619047615</v>
      </c>
      <c r="S133" s="30">
        <f>'0'!N$24*$F133</f>
        <v>476.19047619047615</v>
      </c>
      <c r="T133" s="30">
        <f>'0'!O$24*$F133</f>
        <v>476.19047619047615</v>
      </c>
      <c r="U133" s="30">
        <f>'0'!P$24*$F133</f>
        <v>476.19047619047615</v>
      </c>
      <c r="V133" s="30">
        <f>'0'!Q$24*$F133</f>
        <v>476.19047619047615</v>
      </c>
      <c r="W133" s="30">
        <f>'0'!R$24*$F133</f>
        <v>476.19047619047615</v>
      </c>
      <c r="X133" s="30">
        <f>'0'!S$24*$F133</f>
        <v>476.19047619047615</v>
      </c>
      <c r="Y133" s="30">
        <f>'0'!T$24*$F133</f>
        <v>476.19047619047615</v>
      </c>
      <c r="Z133" s="30">
        <f>'0'!U$24*$F133</f>
        <v>476.19047619047615</v>
      </c>
      <c r="AA133" s="30">
        <f>'0'!V$24*$F133</f>
        <v>476.19047619047615</v>
      </c>
      <c r="AB133" s="30">
        <f>'0'!W$24*$F133</f>
        <v>476.19047619047615</v>
      </c>
      <c r="AC133" s="30">
        <f>'0'!X$24*$F133</f>
        <v>476.19047619047615</v>
      </c>
      <c r="AD133" s="30">
        <f>'0'!Y$24*$F133</f>
        <v>476.19047619047615</v>
      </c>
      <c r="AE133" s="30">
        <f>'0'!Z$24*$F133</f>
        <v>476.19047619047615</v>
      </c>
      <c r="AF133" s="30">
        <f>'0'!AA$24*$F133</f>
        <v>476.19047619047615</v>
      </c>
      <c r="AG133" s="30">
        <f>'0'!AB$24*$F133</f>
        <v>476.19047619047615</v>
      </c>
      <c r="AH133" s="30">
        <f>'0'!AC$24*$F133</f>
        <v>476.19047619047615</v>
      </c>
      <c r="AI133" s="30">
        <f>'0'!AD$24*$F133</f>
        <v>476.19047619047615</v>
      </c>
      <c r="AJ133" s="30">
        <f>'0'!AE$24*$F133</f>
        <v>476.19047619047615</v>
      </c>
      <c r="AK133" s="30">
        <f>'0'!AF$24*$F133</f>
        <v>476.19047619047615</v>
      </c>
      <c r="AL133" s="30">
        <f>'0'!AG$24*$F133</f>
        <v>476.19047619047615</v>
      </c>
      <c r="AM133" s="30">
        <f>'0'!AH$24*$F133</f>
        <v>476.19047619047615</v>
      </c>
      <c r="AN133" s="30">
        <f>'0'!AI$24*$F133</f>
        <v>476.19047619047615</v>
      </c>
      <c r="AO133" s="30">
        <f>'0'!AJ$24*$F133</f>
        <v>476.19047619047615</v>
      </c>
      <c r="AP133" s="30">
        <f>'0'!AK$24*$F133</f>
        <v>476.19047619047615</v>
      </c>
      <c r="AQ133" s="30">
        <f>'0'!AL$24*$F133</f>
        <v>476.19047619047615</v>
      </c>
      <c r="AR133" s="30">
        <f>'0'!AM$24*$F133</f>
        <v>476.19047619047615</v>
      </c>
      <c r="AT133" s="30"/>
      <c r="AU133" s="30"/>
      <c r="AV133" s="30"/>
    </row>
    <row r="134" spans="1:48">
      <c r="A134" s="276" t="s">
        <v>95</v>
      </c>
      <c r="B134" s="215" t="s">
        <v>392</v>
      </c>
      <c r="C134" s="268" t="s">
        <v>390</v>
      </c>
      <c r="D134" s="221" t="s">
        <v>415</v>
      </c>
      <c r="E134" s="221" t="str">
        <f>_xlfn.XLOOKUP(D134,'0'!A:A,'0'!B:B)</f>
        <v>Фил</v>
      </c>
      <c r="F134" s="222">
        <f>G134/(8*21*60)</f>
        <v>1.488095238095238E-3</v>
      </c>
      <c r="G134" s="223">
        <v>15</v>
      </c>
      <c r="H134" s="218" t="s">
        <v>249</v>
      </c>
      <c r="I134" s="30">
        <f>'0'!D$25*$F134</f>
        <v>89.285714285714278</v>
      </c>
      <c r="J134" s="30">
        <f>'0'!E$25*$F134</f>
        <v>89.285714285714278</v>
      </c>
      <c r="K134" s="30">
        <f>'0'!F$25*$F134</f>
        <v>89.285714285714278</v>
      </c>
      <c r="L134" s="30">
        <f>'0'!G$25*$F134</f>
        <v>89.285714285714278</v>
      </c>
      <c r="M134" s="30">
        <f>'0'!H$25*$F134</f>
        <v>89.285714285714278</v>
      </c>
      <c r="N134" s="30">
        <f>'0'!I$25*$F134</f>
        <v>89.285714285714278</v>
      </c>
      <c r="O134" s="30">
        <f>'0'!J$25*$F134</f>
        <v>89.285714285714278</v>
      </c>
      <c r="P134" s="30">
        <f>'0'!K$25*$F134</f>
        <v>89.285714285714278</v>
      </c>
      <c r="Q134" s="30">
        <f>'0'!L$25*$F134</f>
        <v>89.285714285714278</v>
      </c>
      <c r="R134" s="30">
        <f>'0'!M$25*$F134</f>
        <v>89.285714285714278</v>
      </c>
      <c r="S134" s="30">
        <f>'0'!N$25*$F134</f>
        <v>89.285714285714278</v>
      </c>
      <c r="T134" s="30">
        <f>'0'!O$25*$F134</f>
        <v>89.285714285714278</v>
      </c>
      <c r="U134" s="30">
        <f>'0'!P$25*$F134</f>
        <v>89.285714285714278</v>
      </c>
      <c r="V134" s="30">
        <f>'0'!Q$25*$F134</f>
        <v>89.285714285714278</v>
      </c>
      <c r="W134" s="30">
        <f>'0'!R$25*$F134</f>
        <v>89.285714285714278</v>
      </c>
      <c r="X134" s="30">
        <f>'0'!S$25*$F134</f>
        <v>89.285714285714278</v>
      </c>
      <c r="Y134" s="30">
        <f>'0'!T$25*$F134</f>
        <v>89.285714285714278</v>
      </c>
      <c r="Z134" s="30">
        <f>'0'!U$25*$F134</f>
        <v>89.285714285714278</v>
      </c>
      <c r="AA134" s="30">
        <f>'0'!V$25*$F134</f>
        <v>89.285714285714278</v>
      </c>
      <c r="AB134" s="30">
        <f>'0'!W$25*$F134</f>
        <v>89.285714285714278</v>
      </c>
      <c r="AC134" s="30">
        <f>'0'!X$25*$F134</f>
        <v>89.285714285714278</v>
      </c>
      <c r="AD134" s="30">
        <f>'0'!Y$25*$F134</f>
        <v>89.285714285714278</v>
      </c>
      <c r="AE134" s="30">
        <f>'0'!Z$25*$F134</f>
        <v>89.285714285714278</v>
      </c>
      <c r="AF134" s="30">
        <f>'0'!AA$25*$F134</f>
        <v>89.285714285714278</v>
      </c>
      <c r="AG134" s="30">
        <f>'0'!AB$25*$F134</f>
        <v>89.285714285714278</v>
      </c>
      <c r="AH134" s="30">
        <f>'0'!AC$25*$F134</f>
        <v>89.285714285714278</v>
      </c>
      <c r="AI134" s="30">
        <f>'0'!AD$25*$F134</f>
        <v>89.285714285714278</v>
      </c>
      <c r="AJ134" s="30">
        <f>'0'!AE$25*$F134</f>
        <v>89.285714285714278</v>
      </c>
      <c r="AK134" s="30">
        <f>'0'!AF$25*$F134</f>
        <v>89.285714285714278</v>
      </c>
      <c r="AL134" s="30">
        <f>'0'!AG$25*$F134</f>
        <v>89.285714285714278</v>
      </c>
      <c r="AM134" s="30">
        <f>'0'!AH$25*$F134</f>
        <v>89.285714285714278</v>
      </c>
      <c r="AN134" s="30">
        <f>'0'!AI$25*$F134</f>
        <v>89.285714285714278</v>
      </c>
      <c r="AO134" s="30">
        <f>'0'!AJ$25*$F134</f>
        <v>89.285714285714278</v>
      </c>
      <c r="AP134" s="30">
        <f>'0'!AK$25*$F134</f>
        <v>89.285714285714278</v>
      </c>
      <c r="AQ134" s="30">
        <f>'0'!AL$25*$F134</f>
        <v>89.285714285714278</v>
      </c>
      <c r="AR134" s="30">
        <f>'0'!AM$25*$F134</f>
        <v>89.285714285714278</v>
      </c>
      <c r="AT134" s="30"/>
      <c r="AU134" s="30"/>
      <c r="AV134" s="30"/>
    </row>
    <row r="135" spans="1:48" ht="12">
      <c r="A135" s="276" t="s">
        <v>95</v>
      </c>
      <c r="B135" s="215" t="s">
        <v>392</v>
      </c>
      <c r="C135" s="268" t="s">
        <v>390</v>
      </c>
      <c r="D135" s="225" t="s">
        <v>159</v>
      </c>
      <c r="E135" s="225"/>
      <c r="F135" s="221"/>
      <c r="G135" s="221"/>
      <c r="H135" s="218" t="s">
        <v>158</v>
      </c>
      <c r="I135" s="30">
        <f>МСБ.1!D32</f>
        <v>13</v>
      </c>
      <c r="J135" s="30">
        <f>МСБ.1!E32</f>
        <v>0</v>
      </c>
      <c r="K135" s="30">
        <f>МСБ.1!F32</f>
        <v>0</v>
      </c>
      <c r="L135" s="30">
        <f>МСБ.1!G32</f>
        <v>27.427030312499994</v>
      </c>
      <c r="M135" s="30">
        <f>МСБ.1!H32</f>
        <v>10.367417458124999</v>
      </c>
      <c r="N135" s="30">
        <f>МСБ.1!I32</f>
        <v>24.493023744820309</v>
      </c>
      <c r="O135" s="30">
        <f>МСБ.1!J32</f>
        <v>23.145907438855186</v>
      </c>
      <c r="P135" s="30">
        <f>МСБ.1!K32</f>
        <v>15.311017770802705</v>
      </c>
      <c r="Q135" s="30">
        <f>МСБ.1!L32</f>
        <v>20.66987399058365</v>
      </c>
      <c r="R135" s="30">
        <f>МСБ.1!M32</f>
        <v>20</v>
      </c>
      <c r="S135" s="30">
        <f>МСБ.1!N32</f>
        <v>18</v>
      </c>
      <c r="T135" s="30">
        <f>МСБ.1!O32</f>
        <v>16</v>
      </c>
      <c r="U135" s="30">
        <f>МСБ.1!P32</f>
        <v>8</v>
      </c>
      <c r="V135" s="30">
        <f>МСБ.1!Q32</f>
        <v>16</v>
      </c>
      <c r="W135" s="30">
        <f>МСБ.1!R32</f>
        <v>20</v>
      </c>
      <c r="X135" s="30">
        <f>МСБ.1!S32</f>
        <v>20</v>
      </c>
      <c r="Y135" s="30">
        <f>МСБ.1!T32</f>
        <v>8</v>
      </c>
      <c r="Z135" s="30">
        <f>МСБ.1!U32</f>
        <v>20</v>
      </c>
      <c r="AA135" s="30">
        <f>МСБ.1!V32</f>
        <v>20</v>
      </c>
      <c r="AB135" s="30">
        <f>МСБ.1!W32</f>
        <v>14</v>
      </c>
      <c r="AC135" s="30">
        <f>МСБ.1!X32</f>
        <v>20</v>
      </c>
      <c r="AD135" s="30">
        <f>МСБ.1!Y32</f>
        <v>20</v>
      </c>
      <c r="AE135" s="30">
        <f>МСБ.1!Z32</f>
        <v>18</v>
      </c>
      <c r="AF135" s="30">
        <f>МСБ.1!AA32</f>
        <v>16</v>
      </c>
      <c r="AG135" s="30">
        <f>МСБ.1!AB32</f>
        <v>8</v>
      </c>
      <c r="AH135" s="30">
        <f>МСБ.1!AC32</f>
        <v>16</v>
      </c>
      <c r="AI135" s="30">
        <f>МСБ.1!AD32</f>
        <v>20</v>
      </c>
      <c r="AJ135" s="30">
        <f>МСБ.1!AE32</f>
        <v>20</v>
      </c>
      <c r="AK135" s="30">
        <f>МСБ.1!AF32</f>
        <v>8</v>
      </c>
      <c r="AL135" s="30">
        <f>МСБ.1!AG32</f>
        <v>20</v>
      </c>
      <c r="AM135" s="30">
        <f>МСБ.1!AH32</f>
        <v>20</v>
      </c>
      <c r="AN135" s="30">
        <f>МСБ.1!AI32</f>
        <v>14</v>
      </c>
      <c r="AO135" s="30">
        <f>МСБ.1!AJ32</f>
        <v>20</v>
      </c>
      <c r="AP135" s="30">
        <f>МСБ.1!AK32</f>
        <v>20</v>
      </c>
      <c r="AQ135" s="30">
        <f>МСБ.1!AL32</f>
        <v>18</v>
      </c>
      <c r="AR135" s="30">
        <f>МСБ.1!AM32</f>
        <v>16</v>
      </c>
      <c r="AT135" s="30"/>
      <c r="AU135" s="30"/>
      <c r="AV135" s="30"/>
    </row>
    <row r="136" spans="1:48" ht="22.8">
      <c r="A136" s="276" t="s">
        <v>95</v>
      </c>
      <c r="B136" s="215" t="s">
        <v>392</v>
      </c>
      <c r="C136" s="268" t="s">
        <v>390</v>
      </c>
      <c r="D136" s="219" t="s">
        <v>405</v>
      </c>
      <c r="E136" s="219"/>
      <c r="F136" s="219"/>
      <c r="G136" s="219"/>
      <c r="H136" s="218" t="s">
        <v>249</v>
      </c>
      <c r="I136" s="30">
        <f>SUM(I137:I139)</f>
        <v>357.14285714285711</v>
      </c>
      <c r="J136" s="30">
        <f t="shared" ref="J136:AR136" si="183">SUM(J137:J139)</f>
        <v>357.14285714285711</v>
      </c>
      <c r="K136" s="30">
        <f t="shared" si="183"/>
        <v>357.14285714285711</v>
      </c>
      <c r="L136" s="30">
        <f t="shared" si="183"/>
        <v>357.14285714285711</v>
      </c>
      <c r="M136" s="30">
        <f t="shared" si="183"/>
        <v>357.14285714285711</v>
      </c>
      <c r="N136" s="30">
        <f t="shared" si="183"/>
        <v>357.14285714285711</v>
      </c>
      <c r="O136" s="30">
        <f t="shared" si="183"/>
        <v>357.14285714285711</v>
      </c>
      <c r="P136" s="30">
        <f t="shared" si="183"/>
        <v>357.14285714285711</v>
      </c>
      <c r="Q136" s="30">
        <f t="shared" si="183"/>
        <v>357.14285714285711</v>
      </c>
      <c r="R136" s="30">
        <f t="shared" si="183"/>
        <v>357.14285714285711</v>
      </c>
      <c r="S136" s="30">
        <f t="shared" si="183"/>
        <v>357.14285714285711</v>
      </c>
      <c r="T136" s="30">
        <f t="shared" si="183"/>
        <v>357.14285714285711</v>
      </c>
      <c r="U136" s="30">
        <f t="shared" si="183"/>
        <v>357.14285714285711</v>
      </c>
      <c r="V136" s="30">
        <f t="shared" si="183"/>
        <v>357.14285714285711</v>
      </c>
      <c r="W136" s="30">
        <f t="shared" si="183"/>
        <v>357.14285714285711</v>
      </c>
      <c r="X136" s="30">
        <f t="shared" si="183"/>
        <v>357.14285714285711</v>
      </c>
      <c r="Y136" s="30">
        <f t="shared" si="183"/>
        <v>357.14285714285711</v>
      </c>
      <c r="Z136" s="30">
        <f t="shared" si="183"/>
        <v>357.14285714285711</v>
      </c>
      <c r="AA136" s="30">
        <f t="shared" si="183"/>
        <v>357.14285714285711</v>
      </c>
      <c r="AB136" s="30">
        <f t="shared" si="183"/>
        <v>357.14285714285711</v>
      </c>
      <c r="AC136" s="30">
        <f t="shared" si="183"/>
        <v>357.14285714285711</v>
      </c>
      <c r="AD136" s="30">
        <f t="shared" si="183"/>
        <v>357.14285714285711</v>
      </c>
      <c r="AE136" s="30">
        <f t="shared" si="183"/>
        <v>357.14285714285711</v>
      </c>
      <c r="AF136" s="30">
        <f t="shared" si="183"/>
        <v>357.14285714285711</v>
      </c>
      <c r="AG136" s="30">
        <f t="shared" si="183"/>
        <v>357.14285714285711</v>
      </c>
      <c r="AH136" s="30">
        <f t="shared" si="183"/>
        <v>357.14285714285711</v>
      </c>
      <c r="AI136" s="30">
        <f t="shared" si="183"/>
        <v>357.14285714285711</v>
      </c>
      <c r="AJ136" s="30">
        <f t="shared" si="183"/>
        <v>357.14285714285711</v>
      </c>
      <c r="AK136" s="30">
        <f t="shared" si="183"/>
        <v>357.14285714285711</v>
      </c>
      <c r="AL136" s="30">
        <f t="shared" si="183"/>
        <v>357.14285714285711</v>
      </c>
      <c r="AM136" s="30">
        <f t="shared" si="183"/>
        <v>357.14285714285711</v>
      </c>
      <c r="AN136" s="30">
        <f t="shared" si="183"/>
        <v>357.14285714285711</v>
      </c>
      <c r="AO136" s="30">
        <f t="shared" si="183"/>
        <v>357.14285714285711</v>
      </c>
      <c r="AP136" s="30">
        <f t="shared" si="183"/>
        <v>357.14285714285711</v>
      </c>
      <c r="AQ136" s="30">
        <f t="shared" si="183"/>
        <v>357.14285714285711</v>
      </c>
      <c r="AR136" s="30">
        <f t="shared" si="183"/>
        <v>357.14285714285711</v>
      </c>
      <c r="AT136" s="30"/>
      <c r="AU136" s="30"/>
      <c r="AV136" s="30"/>
    </row>
    <row r="137" spans="1:48">
      <c r="A137" s="276" t="s">
        <v>95</v>
      </c>
      <c r="B137" s="215" t="s">
        <v>392</v>
      </c>
      <c r="C137" s="268" t="s">
        <v>390</v>
      </c>
      <c r="D137" s="221" t="s">
        <v>562</v>
      </c>
      <c r="E137" s="221" t="str">
        <f>_xlfn.XLOOKUP(D137,'0'!A:A,'0'!B:B)</f>
        <v>Фил</v>
      </c>
      <c r="F137" s="222">
        <f>G137/(8*21*60)</f>
        <v>5.9523809523809521E-3</v>
      </c>
      <c r="G137" s="223">
        <v>60</v>
      </c>
      <c r="H137" s="218" t="s">
        <v>249</v>
      </c>
      <c r="I137" s="30">
        <f>'0'!D$26*$F137</f>
        <v>267.85714285714283</v>
      </c>
      <c r="J137" s="30">
        <f>'0'!E$26*$F137</f>
        <v>267.85714285714283</v>
      </c>
      <c r="K137" s="30">
        <f>'0'!F$26*$F137</f>
        <v>267.85714285714283</v>
      </c>
      <c r="L137" s="30">
        <f>'0'!G$26*$F137</f>
        <v>267.85714285714283</v>
      </c>
      <c r="M137" s="30">
        <f>'0'!H$26*$F137</f>
        <v>267.85714285714283</v>
      </c>
      <c r="N137" s="30">
        <f>'0'!I$26*$F137</f>
        <v>267.85714285714283</v>
      </c>
      <c r="O137" s="30">
        <f>'0'!J$26*$F137</f>
        <v>267.85714285714283</v>
      </c>
      <c r="P137" s="30">
        <f>'0'!K$26*$F137</f>
        <v>267.85714285714283</v>
      </c>
      <c r="Q137" s="30">
        <f>'0'!L$26*$F137</f>
        <v>267.85714285714283</v>
      </c>
      <c r="R137" s="30">
        <f>'0'!M$26*$F137</f>
        <v>267.85714285714283</v>
      </c>
      <c r="S137" s="30">
        <f>'0'!N$26*$F137</f>
        <v>267.85714285714283</v>
      </c>
      <c r="T137" s="30">
        <f>'0'!O$26*$F137</f>
        <v>267.85714285714283</v>
      </c>
      <c r="U137" s="30">
        <f>'0'!P$26*$F137</f>
        <v>267.85714285714283</v>
      </c>
      <c r="V137" s="30">
        <f>'0'!Q$26*$F137</f>
        <v>267.85714285714283</v>
      </c>
      <c r="W137" s="30">
        <f>'0'!R$26*$F137</f>
        <v>267.85714285714283</v>
      </c>
      <c r="X137" s="30">
        <f>'0'!S$26*$F137</f>
        <v>267.85714285714283</v>
      </c>
      <c r="Y137" s="30">
        <f>'0'!T$26*$F137</f>
        <v>267.85714285714283</v>
      </c>
      <c r="Z137" s="30">
        <f>'0'!U$26*$F137</f>
        <v>267.85714285714283</v>
      </c>
      <c r="AA137" s="30">
        <f>'0'!V$26*$F137</f>
        <v>267.85714285714283</v>
      </c>
      <c r="AB137" s="30">
        <f>'0'!W$26*$F137</f>
        <v>267.85714285714283</v>
      </c>
      <c r="AC137" s="30">
        <f>'0'!X$26*$F137</f>
        <v>267.85714285714283</v>
      </c>
      <c r="AD137" s="30">
        <f>'0'!Y$26*$F137</f>
        <v>267.85714285714283</v>
      </c>
      <c r="AE137" s="30">
        <f>'0'!Z$26*$F137</f>
        <v>267.85714285714283</v>
      </c>
      <c r="AF137" s="30">
        <f>'0'!AA$26*$F137</f>
        <v>267.85714285714283</v>
      </c>
      <c r="AG137" s="30">
        <f>'0'!AB$26*$F137</f>
        <v>267.85714285714283</v>
      </c>
      <c r="AH137" s="30">
        <f>'0'!AC$26*$F137</f>
        <v>267.85714285714283</v>
      </c>
      <c r="AI137" s="30">
        <f>'0'!AD$26*$F137</f>
        <v>267.85714285714283</v>
      </c>
      <c r="AJ137" s="30">
        <f>'0'!AE$26*$F137</f>
        <v>267.85714285714283</v>
      </c>
      <c r="AK137" s="30">
        <f>'0'!AF$26*$F137</f>
        <v>267.85714285714283</v>
      </c>
      <c r="AL137" s="30">
        <f>'0'!AG$26*$F137</f>
        <v>267.85714285714283</v>
      </c>
      <c r="AM137" s="30">
        <f>'0'!AH$26*$F137</f>
        <v>267.85714285714283</v>
      </c>
      <c r="AN137" s="30">
        <f>'0'!AI$26*$F137</f>
        <v>267.85714285714283</v>
      </c>
      <c r="AO137" s="30">
        <f>'0'!AJ$26*$F137</f>
        <v>267.85714285714283</v>
      </c>
      <c r="AP137" s="30">
        <f>'0'!AK$26*$F137</f>
        <v>267.85714285714283</v>
      </c>
      <c r="AQ137" s="30">
        <f>'0'!AL$26*$F137</f>
        <v>267.85714285714283</v>
      </c>
      <c r="AR137" s="30">
        <f>'0'!AM$26*$F137</f>
        <v>267.85714285714283</v>
      </c>
      <c r="AT137" s="30"/>
      <c r="AU137" s="30"/>
      <c r="AV137" s="30"/>
    </row>
    <row r="138" spans="1:48">
      <c r="A138" s="276" t="s">
        <v>95</v>
      </c>
      <c r="B138" s="215" t="s">
        <v>392</v>
      </c>
      <c r="C138" s="268" t="s">
        <v>390</v>
      </c>
      <c r="D138" s="221" t="s">
        <v>442</v>
      </c>
      <c r="E138" s="221" t="str">
        <f>_xlfn.XLOOKUP(D138,'0'!A:A,'0'!B:B)</f>
        <v>Фил</v>
      </c>
      <c r="F138" s="222">
        <f>G138/(8*21*60)</f>
        <v>9.9206349206349201E-4</v>
      </c>
      <c r="G138" s="223">
        <v>10</v>
      </c>
      <c r="H138" s="218" t="s">
        <v>249</v>
      </c>
      <c r="I138" s="30">
        <f>'0'!D$27*$F138</f>
        <v>44.642857142857139</v>
      </c>
      <c r="J138" s="30">
        <f>'0'!E$27*$F138</f>
        <v>44.642857142857139</v>
      </c>
      <c r="K138" s="30">
        <f>'0'!F$27*$F138</f>
        <v>44.642857142857139</v>
      </c>
      <c r="L138" s="30">
        <f>'0'!G$27*$F138</f>
        <v>44.642857142857139</v>
      </c>
      <c r="M138" s="30">
        <f>'0'!H$27*$F138</f>
        <v>44.642857142857139</v>
      </c>
      <c r="N138" s="30">
        <f>'0'!I$27*$F138</f>
        <v>44.642857142857139</v>
      </c>
      <c r="O138" s="30">
        <f>'0'!J$27*$F138</f>
        <v>44.642857142857139</v>
      </c>
      <c r="P138" s="30">
        <f>'0'!K$27*$F138</f>
        <v>44.642857142857139</v>
      </c>
      <c r="Q138" s="30">
        <f>'0'!L$27*$F138</f>
        <v>44.642857142857139</v>
      </c>
      <c r="R138" s="30">
        <f>'0'!M$27*$F138</f>
        <v>44.642857142857139</v>
      </c>
      <c r="S138" s="30">
        <f>'0'!N$27*$F138</f>
        <v>44.642857142857139</v>
      </c>
      <c r="T138" s="30">
        <f>'0'!O$27*$F138</f>
        <v>44.642857142857139</v>
      </c>
      <c r="U138" s="30">
        <f>'0'!P$27*$F138</f>
        <v>44.642857142857139</v>
      </c>
      <c r="V138" s="30">
        <f>'0'!Q$27*$F138</f>
        <v>44.642857142857139</v>
      </c>
      <c r="W138" s="30">
        <f>'0'!R$27*$F138</f>
        <v>44.642857142857139</v>
      </c>
      <c r="X138" s="30">
        <f>'0'!S$27*$F138</f>
        <v>44.642857142857139</v>
      </c>
      <c r="Y138" s="30">
        <f>'0'!T$27*$F138</f>
        <v>44.642857142857139</v>
      </c>
      <c r="Z138" s="30">
        <f>'0'!U$27*$F138</f>
        <v>44.642857142857139</v>
      </c>
      <c r="AA138" s="30">
        <f>'0'!V$27*$F138</f>
        <v>44.642857142857139</v>
      </c>
      <c r="AB138" s="30">
        <f>'0'!W$27*$F138</f>
        <v>44.642857142857139</v>
      </c>
      <c r="AC138" s="30">
        <f>'0'!X$27*$F138</f>
        <v>44.642857142857139</v>
      </c>
      <c r="AD138" s="30">
        <f>'0'!Y$27*$F138</f>
        <v>44.642857142857139</v>
      </c>
      <c r="AE138" s="30">
        <f>'0'!Z$27*$F138</f>
        <v>44.642857142857139</v>
      </c>
      <c r="AF138" s="30">
        <f>'0'!AA$27*$F138</f>
        <v>44.642857142857139</v>
      </c>
      <c r="AG138" s="30">
        <f>'0'!AB$27*$F138</f>
        <v>44.642857142857139</v>
      </c>
      <c r="AH138" s="30">
        <f>'0'!AC$27*$F138</f>
        <v>44.642857142857139</v>
      </c>
      <c r="AI138" s="30">
        <f>'0'!AD$27*$F138</f>
        <v>44.642857142857139</v>
      </c>
      <c r="AJ138" s="30">
        <f>'0'!AE$27*$F138</f>
        <v>44.642857142857139</v>
      </c>
      <c r="AK138" s="30">
        <f>'0'!AF$27*$F138</f>
        <v>44.642857142857139</v>
      </c>
      <c r="AL138" s="30">
        <f>'0'!AG$27*$F138</f>
        <v>44.642857142857139</v>
      </c>
      <c r="AM138" s="30">
        <f>'0'!AH$27*$F138</f>
        <v>44.642857142857139</v>
      </c>
      <c r="AN138" s="30">
        <f>'0'!AI$27*$F138</f>
        <v>44.642857142857139</v>
      </c>
      <c r="AO138" s="30">
        <f>'0'!AJ$27*$F138</f>
        <v>44.642857142857139</v>
      </c>
      <c r="AP138" s="30">
        <f>'0'!AK$27*$F138</f>
        <v>44.642857142857139</v>
      </c>
      <c r="AQ138" s="30">
        <f>'0'!AL$27*$F138</f>
        <v>44.642857142857139</v>
      </c>
      <c r="AR138" s="30">
        <f>'0'!AM$27*$F138</f>
        <v>44.642857142857139</v>
      </c>
      <c r="AT138" s="30"/>
      <c r="AU138" s="30"/>
      <c r="AV138" s="30"/>
    </row>
    <row r="139" spans="1:48">
      <c r="A139" s="276" t="s">
        <v>95</v>
      </c>
      <c r="B139" s="215" t="s">
        <v>392</v>
      </c>
      <c r="C139" s="268" t="s">
        <v>390</v>
      </c>
      <c r="D139" s="221" t="s">
        <v>413</v>
      </c>
      <c r="E139" s="221" t="str">
        <f>_xlfn.XLOOKUP(D139,'0'!A:A,'0'!B:B)</f>
        <v>Фил</v>
      </c>
      <c r="F139" s="222">
        <f>G139/(8*21*60)</f>
        <v>9.9206349206349201E-4</v>
      </c>
      <c r="G139" s="223">
        <v>10</v>
      </c>
      <c r="H139" s="218" t="s">
        <v>249</v>
      </c>
      <c r="I139" s="30">
        <f>'0'!D$28*$F139</f>
        <v>44.642857142857139</v>
      </c>
      <c r="J139" s="30">
        <f>'0'!E$28*$F139</f>
        <v>44.642857142857139</v>
      </c>
      <c r="K139" s="30">
        <f>'0'!F$28*$F139</f>
        <v>44.642857142857139</v>
      </c>
      <c r="L139" s="30">
        <f>'0'!G$28*$F139</f>
        <v>44.642857142857139</v>
      </c>
      <c r="M139" s="30">
        <f>'0'!H$28*$F139</f>
        <v>44.642857142857139</v>
      </c>
      <c r="N139" s="30">
        <f>'0'!I$28*$F139</f>
        <v>44.642857142857139</v>
      </c>
      <c r="O139" s="30">
        <f>'0'!J$28*$F139</f>
        <v>44.642857142857139</v>
      </c>
      <c r="P139" s="30">
        <f>'0'!K$28*$F139</f>
        <v>44.642857142857139</v>
      </c>
      <c r="Q139" s="30">
        <f>'0'!L$28*$F139</f>
        <v>44.642857142857139</v>
      </c>
      <c r="R139" s="30">
        <f>'0'!M$28*$F139</f>
        <v>44.642857142857139</v>
      </c>
      <c r="S139" s="30">
        <f>'0'!N$28*$F139</f>
        <v>44.642857142857139</v>
      </c>
      <c r="T139" s="30">
        <f>'0'!O$28*$F139</f>
        <v>44.642857142857139</v>
      </c>
      <c r="U139" s="30">
        <f>'0'!P$28*$F139</f>
        <v>44.642857142857139</v>
      </c>
      <c r="V139" s="30">
        <f>'0'!Q$28*$F139</f>
        <v>44.642857142857139</v>
      </c>
      <c r="W139" s="30">
        <f>'0'!R$28*$F139</f>
        <v>44.642857142857139</v>
      </c>
      <c r="X139" s="30">
        <f>'0'!S$28*$F139</f>
        <v>44.642857142857139</v>
      </c>
      <c r="Y139" s="30">
        <f>'0'!T$28*$F139</f>
        <v>44.642857142857139</v>
      </c>
      <c r="Z139" s="30">
        <f>'0'!U$28*$F139</f>
        <v>44.642857142857139</v>
      </c>
      <c r="AA139" s="30">
        <f>'0'!V$28*$F139</f>
        <v>44.642857142857139</v>
      </c>
      <c r="AB139" s="30">
        <f>'0'!W$28*$F139</f>
        <v>44.642857142857139</v>
      </c>
      <c r="AC139" s="30">
        <f>'0'!X$28*$F139</f>
        <v>44.642857142857139</v>
      </c>
      <c r="AD139" s="30">
        <f>'0'!Y$28*$F139</f>
        <v>44.642857142857139</v>
      </c>
      <c r="AE139" s="30">
        <f>'0'!Z$28*$F139</f>
        <v>44.642857142857139</v>
      </c>
      <c r="AF139" s="30">
        <f>'0'!AA$28*$F139</f>
        <v>44.642857142857139</v>
      </c>
      <c r="AG139" s="30">
        <f>'0'!AB$28*$F139</f>
        <v>44.642857142857139</v>
      </c>
      <c r="AH139" s="30">
        <f>'0'!AC$28*$F139</f>
        <v>44.642857142857139</v>
      </c>
      <c r="AI139" s="30">
        <f>'0'!AD$28*$F139</f>
        <v>44.642857142857139</v>
      </c>
      <c r="AJ139" s="30">
        <f>'0'!AE$28*$F139</f>
        <v>44.642857142857139</v>
      </c>
      <c r="AK139" s="30">
        <f>'0'!AF$28*$F139</f>
        <v>44.642857142857139</v>
      </c>
      <c r="AL139" s="30">
        <f>'0'!AG$28*$F139</f>
        <v>44.642857142857139</v>
      </c>
      <c r="AM139" s="30">
        <f>'0'!AH$28*$F139</f>
        <v>44.642857142857139</v>
      </c>
      <c r="AN139" s="30">
        <f>'0'!AI$28*$F139</f>
        <v>44.642857142857139</v>
      </c>
      <c r="AO139" s="30">
        <f>'0'!AJ$28*$F139</f>
        <v>44.642857142857139</v>
      </c>
      <c r="AP139" s="30">
        <f>'0'!AK$28*$F139</f>
        <v>44.642857142857139</v>
      </c>
      <c r="AQ139" s="30">
        <f>'0'!AL$28*$F139</f>
        <v>44.642857142857139</v>
      </c>
      <c r="AR139" s="30">
        <f>'0'!AM$28*$F139</f>
        <v>44.642857142857139</v>
      </c>
      <c r="AT139" s="30"/>
      <c r="AU139" s="30"/>
      <c r="AV139" s="30"/>
    </row>
    <row r="140" spans="1:48" ht="24">
      <c r="A140" s="276" t="s">
        <v>95</v>
      </c>
      <c r="B140" s="215" t="s">
        <v>392</v>
      </c>
      <c r="C140" s="268" t="s">
        <v>390</v>
      </c>
      <c r="D140" s="229" t="s">
        <v>403</v>
      </c>
      <c r="E140" s="229"/>
      <c r="F140" s="220"/>
      <c r="G140" s="220"/>
      <c r="H140" s="217" t="s">
        <v>158</v>
      </c>
      <c r="I140" s="30">
        <f>МСБ.1!D27</f>
        <v>814</v>
      </c>
      <c r="J140" s="30">
        <f>МСБ.1!E27</f>
        <v>780</v>
      </c>
      <c r="K140" s="30">
        <f>МСБ.1!F27</f>
        <v>747</v>
      </c>
      <c r="L140" s="30">
        <f>МСБ.1!G27</f>
        <v>744</v>
      </c>
      <c r="M140" s="30">
        <f>МСБ.1!H27</f>
        <v>723</v>
      </c>
      <c r="N140" s="30">
        <f>МСБ.1!I27</f>
        <v>717</v>
      </c>
      <c r="O140" s="30">
        <f>МСБ.1!J27</f>
        <v>710</v>
      </c>
      <c r="P140" s="30">
        <f>МСБ.1!K27</f>
        <v>696</v>
      </c>
      <c r="Q140" s="30">
        <f>МСБ.1!L27</f>
        <v>688</v>
      </c>
      <c r="R140" s="30">
        <f>МСБ.1!M27</f>
        <v>679</v>
      </c>
      <c r="S140" s="30">
        <f>МСБ.1!N27</f>
        <v>669</v>
      </c>
      <c r="T140" s="30">
        <f>МСБ.1!O27</f>
        <v>657</v>
      </c>
      <c r="U140" s="30">
        <f>МСБ.1!P27</f>
        <v>638</v>
      </c>
      <c r="V140" s="30">
        <f>МСБ.1!Q27</f>
        <v>627</v>
      </c>
      <c r="W140" s="30">
        <f>МСБ.1!R27</f>
        <v>621</v>
      </c>
      <c r="X140" s="30">
        <f>МСБ.1!S27</f>
        <v>615</v>
      </c>
      <c r="Y140" s="30">
        <f>МСБ.1!T27</f>
        <v>597</v>
      </c>
      <c r="Z140" s="30">
        <f>МСБ.1!U27</f>
        <v>592</v>
      </c>
      <c r="AA140" s="30">
        <f>МСБ.1!V27</f>
        <v>588</v>
      </c>
      <c r="AB140" s="30">
        <f>МСБ.1!W27</f>
        <v>577</v>
      </c>
      <c r="AC140" s="30">
        <f>МСБ.1!X27</f>
        <v>573</v>
      </c>
      <c r="AD140" s="30">
        <f>МСБ.1!Y27</f>
        <v>569</v>
      </c>
      <c r="AE140" s="30">
        <f>МСБ.1!Z27</f>
        <v>563</v>
      </c>
      <c r="AF140" s="30">
        <f>МСБ.1!AA27</f>
        <v>556</v>
      </c>
      <c r="AG140" s="30">
        <f>МСБ.1!AB27</f>
        <v>541</v>
      </c>
      <c r="AH140" s="30">
        <f>МСБ.1!AC27</f>
        <v>534</v>
      </c>
      <c r="AI140" s="30">
        <f>МСБ.1!AD27</f>
        <v>532</v>
      </c>
      <c r="AJ140" s="30">
        <f>МСБ.1!AE27</f>
        <v>530</v>
      </c>
      <c r="AK140" s="30">
        <f>МСБ.1!AF27</f>
        <v>516</v>
      </c>
      <c r="AL140" s="30">
        <f>МСБ.1!AG27</f>
        <v>514</v>
      </c>
      <c r="AM140" s="30">
        <f>МСБ.1!AH27</f>
        <v>513</v>
      </c>
      <c r="AN140" s="30">
        <f>МСБ.1!AI27</f>
        <v>505</v>
      </c>
      <c r="AO140" s="30">
        <f>МСБ.1!AJ27</f>
        <v>504</v>
      </c>
      <c r="AP140" s="30">
        <f>МСБ.1!AK27</f>
        <v>503</v>
      </c>
      <c r="AQ140" s="30">
        <f>МСБ.1!AL27</f>
        <v>500</v>
      </c>
      <c r="AR140" s="30">
        <f>МСБ.1!AM27</f>
        <v>495</v>
      </c>
      <c r="AT140" s="30"/>
      <c r="AU140" s="30"/>
      <c r="AV140" s="30"/>
    </row>
    <row r="141" spans="1:48" ht="22.8">
      <c r="A141" s="276" t="s">
        <v>95</v>
      </c>
      <c r="B141" s="215" t="s">
        <v>392</v>
      </c>
      <c r="C141" s="268" t="s">
        <v>390</v>
      </c>
      <c r="D141" s="219" t="s">
        <v>404</v>
      </c>
      <c r="E141" s="219"/>
      <c r="F141" s="219"/>
      <c r="G141" s="219"/>
      <c r="H141" s="218" t="s">
        <v>249</v>
      </c>
      <c r="I141" s="30">
        <f>SUM(I142:I144)</f>
        <v>31.625</v>
      </c>
      <c r="J141" s="30">
        <f t="shared" ref="J141:AR141" si="184">SUM(J142:J144)</f>
        <v>31.625</v>
      </c>
      <c r="K141" s="30">
        <f t="shared" si="184"/>
        <v>31.625</v>
      </c>
      <c r="L141" s="30">
        <f t="shared" si="184"/>
        <v>31.625</v>
      </c>
      <c r="M141" s="30">
        <f t="shared" si="184"/>
        <v>31.625</v>
      </c>
      <c r="N141" s="30">
        <f t="shared" si="184"/>
        <v>31.625</v>
      </c>
      <c r="O141" s="30">
        <f t="shared" si="184"/>
        <v>31.625</v>
      </c>
      <c r="P141" s="30">
        <f t="shared" si="184"/>
        <v>31.625</v>
      </c>
      <c r="Q141" s="30">
        <f t="shared" si="184"/>
        <v>31.625</v>
      </c>
      <c r="R141" s="30">
        <f t="shared" si="184"/>
        <v>31.625</v>
      </c>
      <c r="S141" s="30">
        <f t="shared" si="184"/>
        <v>31.625</v>
      </c>
      <c r="T141" s="30">
        <f t="shared" si="184"/>
        <v>31.625</v>
      </c>
      <c r="U141" s="30">
        <f t="shared" si="184"/>
        <v>31.625</v>
      </c>
      <c r="V141" s="30">
        <f t="shared" si="184"/>
        <v>31.625</v>
      </c>
      <c r="W141" s="30">
        <f t="shared" si="184"/>
        <v>31.625</v>
      </c>
      <c r="X141" s="30">
        <f t="shared" si="184"/>
        <v>31.625</v>
      </c>
      <c r="Y141" s="30">
        <f t="shared" si="184"/>
        <v>31.625</v>
      </c>
      <c r="Z141" s="30">
        <f t="shared" si="184"/>
        <v>31.625</v>
      </c>
      <c r="AA141" s="30">
        <f t="shared" si="184"/>
        <v>31.625</v>
      </c>
      <c r="AB141" s="30">
        <f t="shared" si="184"/>
        <v>31.625</v>
      </c>
      <c r="AC141" s="30">
        <f t="shared" si="184"/>
        <v>31.625</v>
      </c>
      <c r="AD141" s="30">
        <f t="shared" si="184"/>
        <v>31.625</v>
      </c>
      <c r="AE141" s="30">
        <f t="shared" si="184"/>
        <v>31.625</v>
      </c>
      <c r="AF141" s="30">
        <f t="shared" si="184"/>
        <v>31.625</v>
      </c>
      <c r="AG141" s="30">
        <f t="shared" si="184"/>
        <v>31.625</v>
      </c>
      <c r="AH141" s="30">
        <f t="shared" si="184"/>
        <v>31.625</v>
      </c>
      <c r="AI141" s="30">
        <f t="shared" si="184"/>
        <v>31.625</v>
      </c>
      <c r="AJ141" s="30">
        <f t="shared" si="184"/>
        <v>31.625</v>
      </c>
      <c r="AK141" s="30">
        <f t="shared" si="184"/>
        <v>31.625</v>
      </c>
      <c r="AL141" s="30">
        <f t="shared" si="184"/>
        <v>31.625</v>
      </c>
      <c r="AM141" s="30">
        <f t="shared" si="184"/>
        <v>31.625</v>
      </c>
      <c r="AN141" s="30">
        <f t="shared" si="184"/>
        <v>31.625</v>
      </c>
      <c r="AO141" s="30">
        <f t="shared" si="184"/>
        <v>31.625</v>
      </c>
      <c r="AP141" s="30">
        <f t="shared" si="184"/>
        <v>31.625</v>
      </c>
      <c r="AQ141" s="30">
        <f t="shared" si="184"/>
        <v>31.625</v>
      </c>
      <c r="AR141" s="30">
        <f t="shared" si="184"/>
        <v>31.625</v>
      </c>
      <c r="AT141" s="30"/>
      <c r="AU141" s="30"/>
      <c r="AV141" s="30"/>
    </row>
    <row r="142" spans="1:48">
      <c r="A142" s="276" t="s">
        <v>95</v>
      </c>
      <c r="B142" s="215" t="s">
        <v>392</v>
      </c>
      <c r="C142" s="268" t="s">
        <v>390</v>
      </c>
      <c r="D142" s="221" t="s">
        <v>562</v>
      </c>
      <c r="E142" s="221" t="str">
        <f>_xlfn.XLOOKUP(D142,'0'!A:A,'0'!B:B)</f>
        <v>Фил</v>
      </c>
      <c r="F142" s="221"/>
      <c r="G142" s="221"/>
      <c r="H142" s="218" t="s">
        <v>249</v>
      </c>
      <c r="I142" s="30">
        <f>15*'0'!D$26/40000</f>
        <v>16.875</v>
      </c>
      <c r="J142" s="30">
        <f>15*'0'!E$26/40000</f>
        <v>16.875</v>
      </c>
      <c r="K142" s="30">
        <f>15*'0'!F$26/40000</f>
        <v>16.875</v>
      </c>
      <c r="L142" s="30">
        <f>15*'0'!G$26/40000</f>
        <v>16.875</v>
      </c>
      <c r="M142" s="30">
        <f>15*'0'!H$26/40000</f>
        <v>16.875</v>
      </c>
      <c r="N142" s="30">
        <f>15*'0'!I$26/40000</f>
        <v>16.875</v>
      </c>
      <c r="O142" s="30">
        <f>15*'0'!J$26/40000</f>
        <v>16.875</v>
      </c>
      <c r="P142" s="30">
        <f>15*'0'!K$26/40000</f>
        <v>16.875</v>
      </c>
      <c r="Q142" s="30">
        <f>15*'0'!L$26/40000</f>
        <v>16.875</v>
      </c>
      <c r="R142" s="30">
        <f>15*'0'!M$26/40000</f>
        <v>16.875</v>
      </c>
      <c r="S142" s="30">
        <f>15*'0'!N$26/40000</f>
        <v>16.875</v>
      </c>
      <c r="T142" s="30">
        <f>15*'0'!O$26/40000</f>
        <v>16.875</v>
      </c>
      <c r="U142" s="30">
        <f>15*'0'!P$26/40000</f>
        <v>16.875</v>
      </c>
      <c r="V142" s="30">
        <f>15*'0'!Q$26/40000</f>
        <v>16.875</v>
      </c>
      <c r="W142" s="30">
        <f>15*'0'!R$26/40000</f>
        <v>16.875</v>
      </c>
      <c r="X142" s="30">
        <f>15*'0'!S$26/40000</f>
        <v>16.875</v>
      </c>
      <c r="Y142" s="30">
        <f>15*'0'!T$26/40000</f>
        <v>16.875</v>
      </c>
      <c r="Z142" s="30">
        <f>15*'0'!U$26/40000</f>
        <v>16.875</v>
      </c>
      <c r="AA142" s="30">
        <f>15*'0'!V$26/40000</f>
        <v>16.875</v>
      </c>
      <c r="AB142" s="30">
        <f>15*'0'!W$26/40000</f>
        <v>16.875</v>
      </c>
      <c r="AC142" s="30">
        <f>15*'0'!X$26/40000</f>
        <v>16.875</v>
      </c>
      <c r="AD142" s="30">
        <f>15*'0'!Y$26/40000</f>
        <v>16.875</v>
      </c>
      <c r="AE142" s="30">
        <f>15*'0'!Z$26/40000</f>
        <v>16.875</v>
      </c>
      <c r="AF142" s="30">
        <f>15*'0'!AA$26/40000</f>
        <v>16.875</v>
      </c>
      <c r="AG142" s="30">
        <f>15*'0'!AB$26/40000</f>
        <v>16.875</v>
      </c>
      <c r="AH142" s="30">
        <f>15*'0'!AC$26/40000</f>
        <v>16.875</v>
      </c>
      <c r="AI142" s="30">
        <f>15*'0'!AD$26/40000</f>
        <v>16.875</v>
      </c>
      <c r="AJ142" s="30">
        <f>15*'0'!AE$26/40000</f>
        <v>16.875</v>
      </c>
      <c r="AK142" s="30">
        <f>15*'0'!AF$26/40000</f>
        <v>16.875</v>
      </c>
      <c r="AL142" s="30">
        <f>15*'0'!AG$26/40000</f>
        <v>16.875</v>
      </c>
      <c r="AM142" s="30">
        <f>15*'0'!AH$26/40000</f>
        <v>16.875</v>
      </c>
      <c r="AN142" s="30">
        <f>15*'0'!AI$26/40000</f>
        <v>16.875</v>
      </c>
      <c r="AO142" s="30">
        <f>15*'0'!AJ$26/40000</f>
        <v>16.875</v>
      </c>
      <c r="AP142" s="30">
        <f>15*'0'!AK$26/40000</f>
        <v>16.875</v>
      </c>
      <c r="AQ142" s="30">
        <f>15*'0'!AL$26/40000</f>
        <v>16.875</v>
      </c>
      <c r="AR142" s="30">
        <f>15*'0'!AM$26/40000</f>
        <v>16.875</v>
      </c>
      <c r="AT142" s="30"/>
      <c r="AU142" s="30"/>
      <c r="AV142" s="30"/>
    </row>
    <row r="143" spans="1:48">
      <c r="A143" s="276" t="s">
        <v>95</v>
      </c>
      <c r="B143" s="215" t="s">
        <v>392</v>
      </c>
      <c r="C143" s="268" t="s">
        <v>390</v>
      </c>
      <c r="D143" s="221" t="s">
        <v>442</v>
      </c>
      <c r="E143" s="221" t="str">
        <f>_xlfn.XLOOKUP(D143,'0'!A:A,'0'!B:B)</f>
        <v>Фил</v>
      </c>
      <c r="F143" s="221"/>
      <c r="G143" s="221"/>
      <c r="H143" s="218" t="s">
        <v>249</v>
      </c>
      <c r="I143" s="30">
        <f>10*'0'!D$27/40000</f>
        <v>11.25</v>
      </c>
      <c r="J143" s="30">
        <f>10*'0'!E$27/40000</f>
        <v>11.25</v>
      </c>
      <c r="K143" s="30">
        <f>10*'0'!F$27/40000</f>
        <v>11.25</v>
      </c>
      <c r="L143" s="30">
        <f>10*'0'!G$27/40000</f>
        <v>11.25</v>
      </c>
      <c r="M143" s="30">
        <f>10*'0'!H$27/40000</f>
        <v>11.25</v>
      </c>
      <c r="N143" s="30">
        <f>10*'0'!I$27/40000</f>
        <v>11.25</v>
      </c>
      <c r="O143" s="30">
        <f>10*'0'!J$27/40000</f>
        <v>11.25</v>
      </c>
      <c r="P143" s="30">
        <f>10*'0'!K$27/40000</f>
        <v>11.25</v>
      </c>
      <c r="Q143" s="30">
        <f>10*'0'!L$27/40000</f>
        <v>11.25</v>
      </c>
      <c r="R143" s="30">
        <f>10*'0'!M$27/40000</f>
        <v>11.25</v>
      </c>
      <c r="S143" s="30">
        <f>10*'0'!N$27/40000</f>
        <v>11.25</v>
      </c>
      <c r="T143" s="30">
        <f>10*'0'!O$27/40000</f>
        <v>11.25</v>
      </c>
      <c r="U143" s="30">
        <f>10*'0'!P$27/40000</f>
        <v>11.25</v>
      </c>
      <c r="V143" s="30">
        <f>10*'0'!Q$27/40000</f>
        <v>11.25</v>
      </c>
      <c r="W143" s="30">
        <f>10*'0'!R$27/40000</f>
        <v>11.25</v>
      </c>
      <c r="X143" s="30">
        <f>10*'0'!S$27/40000</f>
        <v>11.25</v>
      </c>
      <c r="Y143" s="30">
        <f>10*'0'!T$27/40000</f>
        <v>11.25</v>
      </c>
      <c r="Z143" s="30">
        <f>10*'0'!U$27/40000</f>
        <v>11.25</v>
      </c>
      <c r="AA143" s="30">
        <f>10*'0'!V$27/40000</f>
        <v>11.25</v>
      </c>
      <c r="AB143" s="30">
        <f>10*'0'!W$27/40000</f>
        <v>11.25</v>
      </c>
      <c r="AC143" s="30">
        <f>10*'0'!X$27/40000</f>
        <v>11.25</v>
      </c>
      <c r="AD143" s="30">
        <f>10*'0'!Y$27/40000</f>
        <v>11.25</v>
      </c>
      <c r="AE143" s="30">
        <f>10*'0'!Z$27/40000</f>
        <v>11.25</v>
      </c>
      <c r="AF143" s="30">
        <f>10*'0'!AA$27/40000</f>
        <v>11.25</v>
      </c>
      <c r="AG143" s="30">
        <f>10*'0'!AB$27/40000</f>
        <v>11.25</v>
      </c>
      <c r="AH143" s="30">
        <f>10*'0'!AC$27/40000</f>
        <v>11.25</v>
      </c>
      <c r="AI143" s="30">
        <f>10*'0'!AD$27/40000</f>
        <v>11.25</v>
      </c>
      <c r="AJ143" s="30">
        <f>10*'0'!AE$27/40000</f>
        <v>11.25</v>
      </c>
      <c r="AK143" s="30">
        <f>10*'0'!AF$27/40000</f>
        <v>11.25</v>
      </c>
      <c r="AL143" s="30">
        <f>10*'0'!AG$27/40000</f>
        <v>11.25</v>
      </c>
      <c r="AM143" s="30">
        <f>10*'0'!AH$27/40000</f>
        <v>11.25</v>
      </c>
      <c r="AN143" s="30">
        <f>10*'0'!AI$27/40000</f>
        <v>11.25</v>
      </c>
      <c r="AO143" s="30">
        <f>10*'0'!AJ$27/40000</f>
        <v>11.25</v>
      </c>
      <c r="AP143" s="30">
        <f>10*'0'!AK$27/40000</f>
        <v>11.25</v>
      </c>
      <c r="AQ143" s="30">
        <f>10*'0'!AL$27/40000</f>
        <v>11.25</v>
      </c>
      <c r="AR143" s="30">
        <f>10*'0'!AM$27/40000</f>
        <v>11.25</v>
      </c>
      <c r="AT143" s="30"/>
      <c r="AU143" s="30"/>
      <c r="AV143" s="30"/>
    </row>
    <row r="144" spans="1:48">
      <c r="A144" s="276" t="s">
        <v>95</v>
      </c>
      <c r="B144" s="215" t="s">
        <v>392</v>
      </c>
      <c r="C144" s="268" t="s">
        <v>390</v>
      </c>
      <c r="D144" s="221" t="s">
        <v>571</v>
      </c>
      <c r="E144" s="221" t="str">
        <f>_xlfn.XLOOKUP(D144,'0'!A:A,'0'!B:B)</f>
        <v>ГО</v>
      </c>
      <c r="F144" s="221"/>
      <c r="G144" s="221"/>
      <c r="H144" s="218" t="s">
        <v>249</v>
      </c>
      <c r="I144" s="30">
        <f>4*'0'!D$29/40000</f>
        <v>3.5</v>
      </c>
      <c r="J144" s="30">
        <f>4*'0'!E$29/40000</f>
        <v>3.5</v>
      </c>
      <c r="K144" s="30">
        <f>4*'0'!F$29/40000</f>
        <v>3.5</v>
      </c>
      <c r="L144" s="30">
        <f>4*'0'!G$29/40000</f>
        <v>3.5</v>
      </c>
      <c r="M144" s="30">
        <f>4*'0'!H$29/40000</f>
        <v>3.5</v>
      </c>
      <c r="N144" s="30">
        <f>4*'0'!I$29/40000</f>
        <v>3.5</v>
      </c>
      <c r="O144" s="30">
        <f>4*'0'!J$29/40000</f>
        <v>3.5</v>
      </c>
      <c r="P144" s="30">
        <f>4*'0'!K$29/40000</f>
        <v>3.5</v>
      </c>
      <c r="Q144" s="30">
        <f>4*'0'!L$29/40000</f>
        <v>3.5</v>
      </c>
      <c r="R144" s="30">
        <f>4*'0'!M$29/40000</f>
        <v>3.5</v>
      </c>
      <c r="S144" s="30">
        <f>4*'0'!N$29/40000</f>
        <v>3.5</v>
      </c>
      <c r="T144" s="30">
        <f>4*'0'!O$29/40000</f>
        <v>3.5</v>
      </c>
      <c r="U144" s="30">
        <f>4*'0'!P$29/40000</f>
        <v>3.5</v>
      </c>
      <c r="V144" s="30">
        <f>4*'0'!Q$29/40000</f>
        <v>3.5</v>
      </c>
      <c r="W144" s="30">
        <f>4*'0'!R$29/40000</f>
        <v>3.5</v>
      </c>
      <c r="X144" s="30">
        <f>4*'0'!S$29/40000</f>
        <v>3.5</v>
      </c>
      <c r="Y144" s="30">
        <f>4*'0'!T$29/40000</f>
        <v>3.5</v>
      </c>
      <c r="Z144" s="30">
        <f>4*'0'!U$29/40000</f>
        <v>3.5</v>
      </c>
      <c r="AA144" s="30">
        <f>4*'0'!V$29/40000</f>
        <v>3.5</v>
      </c>
      <c r="AB144" s="30">
        <f>4*'0'!W$29/40000</f>
        <v>3.5</v>
      </c>
      <c r="AC144" s="30">
        <f>4*'0'!X$29/40000</f>
        <v>3.5</v>
      </c>
      <c r="AD144" s="30">
        <f>4*'0'!Y$29/40000</f>
        <v>3.5</v>
      </c>
      <c r="AE144" s="30">
        <f>4*'0'!Z$29/40000</f>
        <v>3.5</v>
      </c>
      <c r="AF144" s="30">
        <f>4*'0'!AA$29/40000</f>
        <v>3.5</v>
      </c>
      <c r="AG144" s="30">
        <f>4*'0'!AB$29/40000</f>
        <v>3.5</v>
      </c>
      <c r="AH144" s="30">
        <f>4*'0'!AC$29/40000</f>
        <v>3.5</v>
      </c>
      <c r="AI144" s="30">
        <f>4*'0'!AD$29/40000</f>
        <v>3.5</v>
      </c>
      <c r="AJ144" s="30">
        <f>4*'0'!AE$29/40000</f>
        <v>3.5</v>
      </c>
      <c r="AK144" s="30">
        <f>4*'0'!AF$29/40000</f>
        <v>3.5</v>
      </c>
      <c r="AL144" s="30">
        <f>4*'0'!AG$29/40000</f>
        <v>3.5</v>
      </c>
      <c r="AM144" s="30">
        <f>4*'0'!AH$29/40000</f>
        <v>3.5</v>
      </c>
      <c r="AN144" s="30">
        <f>4*'0'!AI$29/40000</f>
        <v>3.5</v>
      </c>
      <c r="AO144" s="30">
        <f>4*'0'!AJ$29/40000</f>
        <v>3.5</v>
      </c>
      <c r="AP144" s="30">
        <f>4*'0'!AK$29/40000</f>
        <v>3.5</v>
      </c>
      <c r="AQ144" s="30">
        <f>4*'0'!AL$29/40000</f>
        <v>3.5</v>
      </c>
      <c r="AR144" s="30">
        <f>4*'0'!AM$29/40000</f>
        <v>3.5</v>
      </c>
      <c r="AT144" s="30"/>
      <c r="AU144" s="30"/>
      <c r="AV144" s="30"/>
    </row>
    <row r="145" spans="1:48">
      <c r="A145" s="276" t="s">
        <v>93</v>
      </c>
      <c r="B145" s="215" t="s">
        <v>392</v>
      </c>
      <c r="C145" s="268" t="s">
        <v>390</v>
      </c>
      <c r="D145" s="215" t="s">
        <v>42</v>
      </c>
      <c r="E145" s="215"/>
      <c r="F145" s="215"/>
      <c r="G145" s="215"/>
      <c r="H145" s="215" t="s">
        <v>254</v>
      </c>
      <c r="I145" s="216">
        <f>(I146*I147+I150*I151+I155*I156)/1000</f>
        <v>21.499071428571426</v>
      </c>
      <c r="J145" s="216">
        <f t="shared" ref="J145" si="185">(J146*J147+J150*J151+J155*J156)/1000</f>
        <v>35.942624999999992</v>
      </c>
      <c r="K145" s="216">
        <f t="shared" ref="K145" si="186">(K146*K147+K150*K151+K155*K156)/1000</f>
        <v>41.966445312499985</v>
      </c>
      <c r="L145" s="216">
        <f t="shared" ref="L145" si="187">(L146*L147+L150*L151+L155*L156)/1000</f>
        <v>40.720732695312485</v>
      </c>
      <c r="M145" s="216">
        <f t="shared" ref="M145" si="188">(M146*M147+M150*M151+M155*M156)/1000</f>
        <v>20.404999458828119</v>
      </c>
      <c r="N145" s="216">
        <f t="shared" ref="N145" si="189">(N146*N147+N150*N151+N155*N156)/1000</f>
        <v>37.842903408981428</v>
      </c>
      <c r="O145" s="216">
        <f t="shared" ref="O145" si="190">(O146*O147+O150*O151+O155*O156)/1000</f>
        <v>36.705549971487443</v>
      </c>
      <c r="P145" s="216">
        <f t="shared" ref="P145" si="191">(P146*P147+P150*P151+P155*P156)/1000</f>
        <v>27.553039118638946</v>
      </c>
      <c r="Q145" s="216">
        <f t="shared" ref="Q145" si="192">(Q146*Q147+Q150*Q151+Q155*Q156)/1000</f>
        <v>34.344027810162572</v>
      </c>
      <c r="R145" s="216">
        <f t="shared" ref="R145" si="193">(R146*R147+R150*R151+R155*R156)/1000</f>
        <v>33.890446428571423</v>
      </c>
      <c r="S145" s="216">
        <f t="shared" ref="S145" si="194">(S146*S147+S150*S151+S155*S156)/1000</f>
        <v>31.782214285714282</v>
      </c>
      <c r="T145" s="216">
        <f t="shared" ref="T145" si="195">(T146*T147+T150*T151+T155*T156)/1000</f>
        <v>29.57910714285714</v>
      </c>
      <c r="U145" s="216">
        <f t="shared" ref="U145" si="196">(U146*U147+U150*U151+U155*U156)/1000</f>
        <v>19.976053571428572</v>
      </c>
      <c r="V145" s="216">
        <f t="shared" ref="V145" si="197">(V146*V147+V150*V151+V155*V156)/1000</f>
        <v>29.737232142857142</v>
      </c>
      <c r="W145" s="216">
        <f t="shared" ref="W145" si="198">(W146*W147+W150*W151+W155*W156)/1000</f>
        <v>34.870821428571418</v>
      </c>
      <c r="X145" s="216">
        <f t="shared" ref="X145" si="199">(X146*X147+X150*X151+X155*X156)/1000</f>
        <v>35.155446428571423</v>
      </c>
      <c r="Y145" s="216">
        <f t="shared" ref="Y145" si="200">(Y146*Y147+Y150*Y151+Y155*Y156)/1000</f>
        <v>20.735053571428573</v>
      </c>
      <c r="Z145" s="216">
        <f t="shared" ref="Z145" si="201">(Z146*Z147+Z150*Z151+Z155*Z156)/1000</f>
        <v>35.408446428571423</v>
      </c>
      <c r="AA145" s="216">
        <f t="shared" ref="AA145" si="202">(AA146*AA147+AA150*AA151+AA155*AA156)/1000</f>
        <v>35.693071428571422</v>
      </c>
      <c r="AB145" s="216">
        <f t="shared" ref="AB145" si="203">(AB146*AB147+AB150*AB151+AB155*AB156)/1000</f>
        <v>28.640999999999998</v>
      </c>
      <c r="AC145" s="216">
        <f t="shared" ref="AC145" si="204">(AC146*AC147+AC150*AC151+AC155*AC156)/1000</f>
        <v>36.10419642857142</v>
      </c>
      <c r="AD145" s="216">
        <f t="shared" ref="AD145" si="205">(AD146*AD147+AD150*AD151+AD155*AD156)/1000</f>
        <v>36.388821428571418</v>
      </c>
      <c r="AE145" s="216">
        <f t="shared" ref="AE145" si="206">(AE146*AE147+AE150*AE151+AE155*AE156)/1000</f>
        <v>34.185714285714283</v>
      </c>
      <c r="AF145" s="216">
        <f t="shared" ref="AF145" si="207">(AF146*AF147+AF150*AF151+AF155*AF156)/1000</f>
        <v>31.950982142857143</v>
      </c>
      <c r="AG145" s="216">
        <f t="shared" ref="AG145" si="208">(AG146*AG147+AG150*AG151+AG155*AG156)/1000</f>
        <v>22.253053571428573</v>
      </c>
      <c r="AH145" s="216">
        <f t="shared" ref="AH145" si="209">(AH146*AH147+AH150*AH151+AH155*AH156)/1000</f>
        <v>31.982607142857141</v>
      </c>
      <c r="AI145" s="216">
        <f t="shared" ref="AI145" si="210">(AI146*AI147+AI150*AI151+AI155*AI156)/1000</f>
        <v>37.021321428571419</v>
      </c>
      <c r="AJ145" s="216">
        <f t="shared" ref="AJ145" si="211">(AJ146*AJ147+AJ150*AJ151+AJ155*AJ156)/1000</f>
        <v>37.274321428571419</v>
      </c>
      <c r="AK145" s="216">
        <f t="shared" ref="AK145" si="212">(AK146*AK147+AK150*AK151+AK155*AK156)/1000</f>
        <v>22.790678571428572</v>
      </c>
      <c r="AL145" s="216">
        <f t="shared" ref="AL145" si="213">(AL146*AL147+AL150*AL151+AL155*AL156)/1000</f>
        <v>37.400821428571419</v>
      </c>
      <c r="AM145" s="216">
        <f t="shared" ref="AM145" si="214">(AM146*AM147+AM150*AM151+AM155*AM156)/1000</f>
        <v>37.622196428571421</v>
      </c>
      <c r="AN145" s="216">
        <f t="shared" ref="AN145" si="215">(AN146*AN147+AN150*AN151+AN155*AN156)/1000</f>
        <v>30.506875000000001</v>
      </c>
      <c r="AO145" s="216">
        <f t="shared" ref="AO145" si="216">(AO146*AO147+AO150*AO151+AO155*AO156)/1000</f>
        <v>37.906821428571419</v>
      </c>
      <c r="AP145" s="216">
        <f t="shared" ref="AP145" si="217">(AP146*AP147+AP150*AP151+AP155*AP156)/1000</f>
        <v>38.159821428571419</v>
      </c>
      <c r="AQ145" s="216">
        <f t="shared" ref="AQ145" si="218">(AQ146*AQ147+AQ150*AQ151+AQ155*AQ156)/1000</f>
        <v>35.925089285714286</v>
      </c>
      <c r="AR145" s="216">
        <f>(AR146*AR147+AR150*AR151+AR155*AR156)/1000</f>
        <v>33.627107142857142</v>
      </c>
      <c r="AT145" s="215"/>
      <c r="AU145" s="215"/>
      <c r="AV145" s="215"/>
    </row>
    <row r="146" spans="1:48" ht="12">
      <c r="A146" s="276" t="s">
        <v>93</v>
      </c>
      <c r="B146" s="215" t="s">
        <v>392</v>
      </c>
      <c r="C146" s="268" t="s">
        <v>390</v>
      </c>
      <c r="D146" s="225" t="s">
        <v>187</v>
      </c>
      <c r="E146" s="225"/>
      <c r="F146" s="221"/>
      <c r="G146" s="221"/>
      <c r="H146" s="218" t="s">
        <v>158</v>
      </c>
      <c r="I146" s="30">
        <f>МСБ.1!D58</f>
        <v>19.5</v>
      </c>
      <c r="J146" s="30">
        <f>МСБ.1!E58</f>
        <v>36.854999999999997</v>
      </c>
      <c r="K146" s="30">
        <f>МСБ.1!F58</f>
        <v>43.53496874999999</v>
      </c>
      <c r="L146" s="30">
        <f>МСБ.1!G58</f>
        <v>41.140545468749991</v>
      </c>
      <c r="M146" s="30">
        <f>МСБ.1!H58</f>
        <v>15.551126187187496</v>
      </c>
      <c r="N146" s="30">
        <f>МСБ.1!I58</f>
        <v>36.739535617230459</v>
      </c>
      <c r="O146" s="30">
        <f>МСБ.1!J58</f>
        <v>34.718861158282778</v>
      </c>
      <c r="P146" s="30">
        <f>МСБ.1!K58</f>
        <v>22.966526656204056</v>
      </c>
      <c r="Q146" s="30">
        <f>МСБ.1!L58</f>
        <v>31.004810985875473</v>
      </c>
      <c r="R146" s="30">
        <f>МСБ.1!M58</f>
        <v>30</v>
      </c>
      <c r="S146" s="30">
        <f>МСБ.1!N58</f>
        <v>27</v>
      </c>
      <c r="T146" s="30">
        <f>МСБ.1!O58</f>
        <v>24</v>
      </c>
      <c r="U146" s="30">
        <f>МСБ.1!P58</f>
        <v>12</v>
      </c>
      <c r="V146" s="30">
        <f>МСБ.1!Q58</f>
        <v>24</v>
      </c>
      <c r="W146" s="30">
        <f>МСБ.1!R58</f>
        <v>30</v>
      </c>
      <c r="X146" s="30">
        <f>МСБ.1!S58</f>
        <v>30</v>
      </c>
      <c r="Y146" s="30">
        <f>МСБ.1!T58</f>
        <v>12</v>
      </c>
      <c r="Z146" s="30">
        <f>МСБ.1!U58</f>
        <v>30</v>
      </c>
      <c r="AA146" s="30">
        <f>МСБ.1!V58</f>
        <v>30</v>
      </c>
      <c r="AB146" s="30">
        <f>МСБ.1!W58</f>
        <v>21</v>
      </c>
      <c r="AC146" s="30">
        <f>МСБ.1!X58</f>
        <v>30</v>
      </c>
      <c r="AD146" s="30">
        <f>МСБ.1!Y58</f>
        <v>30</v>
      </c>
      <c r="AE146" s="30">
        <f>МСБ.1!Z58</f>
        <v>27</v>
      </c>
      <c r="AF146" s="30">
        <f>МСБ.1!AA58</f>
        <v>24</v>
      </c>
      <c r="AG146" s="30">
        <f>МСБ.1!AB58</f>
        <v>12</v>
      </c>
      <c r="AH146" s="30">
        <f>МСБ.1!AC58</f>
        <v>24</v>
      </c>
      <c r="AI146" s="30">
        <f>МСБ.1!AD58</f>
        <v>30</v>
      </c>
      <c r="AJ146" s="30">
        <f>МСБ.1!AE58</f>
        <v>30</v>
      </c>
      <c r="AK146" s="30">
        <f>МСБ.1!AF58</f>
        <v>12</v>
      </c>
      <c r="AL146" s="30">
        <f>МСБ.1!AG58</f>
        <v>30</v>
      </c>
      <c r="AM146" s="30">
        <f>МСБ.1!AH58</f>
        <v>30</v>
      </c>
      <c r="AN146" s="30">
        <f>МСБ.1!AI58</f>
        <v>21</v>
      </c>
      <c r="AO146" s="30">
        <f>МСБ.1!AJ58</f>
        <v>30</v>
      </c>
      <c r="AP146" s="30">
        <f>МСБ.1!AK58</f>
        <v>30</v>
      </c>
      <c r="AQ146" s="30">
        <f>МСБ.1!AL58</f>
        <v>27</v>
      </c>
      <c r="AR146" s="30">
        <f>МСБ.1!AM58</f>
        <v>24</v>
      </c>
      <c r="AT146" s="30"/>
      <c r="AU146" s="30"/>
      <c r="AV146" s="30"/>
    </row>
    <row r="147" spans="1:48" ht="22.8">
      <c r="A147" s="276" t="s">
        <v>93</v>
      </c>
      <c r="B147" s="215" t="s">
        <v>392</v>
      </c>
      <c r="C147" s="268" t="s">
        <v>390</v>
      </c>
      <c r="D147" s="219" t="s">
        <v>416</v>
      </c>
      <c r="E147" s="219"/>
      <c r="F147" s="219"/>
      <c r="G147" s="219"/>
      <c r="H147" s="218" t="s">
        <v>249</v>
      </c>
      <c r="I147" s="30">
        <f>SUM(I148:I149)</f>
        <v>565.47619047619037</v>
      </c>
      <c r="J147" s="30">
        <f t="shared" ref="J147:AR147" si="219">SUM(J148:J149)</f>
        <v>565.47619047619037</v>
      </c>
      <c r="K147" s="30">
        <f t="shared" si="219"/>
        <v>565.47619047619037</v>
      </c>
      <c r="L147" s="30">
        <f t="shared" si="219"/>
        <v>565.47619047619037</v>
      </c>
      <c r="M147" s="30">
        <f t="shared" si="219"/>
        <v>565.47619047619037</v>
      </c>
      <c r="N147" s="30">
        <f t="shared" si="219"/>
        <v>565.47619047619037</v>
      </c>
      <c r="O147" s="30">
        <f t="shared" si="219"/>
        <v>565.47619047619037</v>
      </c>
      <c r="P147" s="30">
        <f t="shared" si="219"/>
        <v>565.47619047619037</v>
      </c>
      <c r="Q147" s="30">
        <f t="shared" si="219"/>
        <v>565.47619047619037</v>
      </c>
      <c r="R147" s="30">
        <f t="shared" si="219"/>
        <v>565.47619047619037</v>
      </c>
      <c r="S147" s="30">
        <f t="shared" si="219"/>
        <v>565.47619047619037</v>
      </c>
      <c r="T147" s="30">
        <f t="shared" si="219"/>
        <v>565.47619047619037</v>
      </c>
      <c r="U147" s="30">
        <f t="shared" si="219"/>
        <v>565.47619047619037</v>
      </c>
      <c r="V147" s="30">
        <f t="shared" si="219"/>
        <v>565.47619047619037</v>
      </c>
      <c r="W147" s="30">
        <f t="shared" si="219"/>
        <v>565.47619047619037</v>
      </c>
      <c r="X147" s="30">
        <f t="shared" si="219"/>
        <v>565.47619047619037</v>
      </c>
      <c r="Y147" s="30">
        <f t="shared" si="219"/>
        <v>565.47619047619037</v>
      </c>
      <c r="Z147" s="30">
        <f t="shared" si="219"/>
        <v>565.47619047619037</v>
      </c>
      <c r="AA147" s="30">
        <f t="shared" si="219"/>
        <v>565.47619047619037</v>
      </c>
      <c r="AB147" s="30">
        <f t="shared" si="219"/>
        <v>565.47619047619037</v>
      </c>
      <c r="AC147" s="30">
        <f t="shared" si="219"/>
        <v>565.47619047619037</v>
      </c>
      <c r="AD147" s="30">
        <f t="shared" si="219"/>
        <v>565.47619047619037</v>
      </c>
      <c r="AE147" s="30">
        <f t="shared" si="219"/>
        <v>565.47619047619037</v>
      </c>
      <c r="AF147" s="30">
        <f t="shared" si="219"/>
        <v>565.47619047619037</v>
      </c>
      <c r="AG147" s="30">
        <f t="shared" si="219"/>
        <v>565.47619047619037</v>
      </c>
      <c r="AH147" s="30">
        <f t="shared" si="219"/>
        <v>565.47619047619037</v>
      </c>
      <c r="AI147" s="30">
        <f t="shared" si="219"/>
        <v>565.47619047619037</v>
      </c>
      <c r="AJ147" s="30">
        <f t="shared" si="219"/>
        <v>565.47619047619037</v>
      </c>
      <c r="AK147" s="30">
        <f t="shared" si="219"/>
        <v>565.47619047619037</v>
      </c>
      <c r="AL147" s="30">
        <f t="shared" si="219"/>
        <v>565.47619047619037</v>
      </c>
      <c r="AM147" s="30">
        <f t="shared" si="219"/>
        <v>565.47619047619037</v>
      </c>
      <c r="AN147" s="30">
        <f t="shared" si="219"/>
        <v>565.47619047619037</v>
      </c>
      <c r="AO147" s="30">
        <f t="shared" si="219"/>
        <v>565.47619047619037</v>
      </c>
      <c r="AP147" s="30">
        <f t="shared" si="219"/>
        <v>565.47619047619037</v>
      </c>
      <c r="AQ147" s="30">
        <f t="shared" si="219"/>
        <v>565.47619047619037</v>
      </c>
      <c r="AR147" s="30">
        <f t="shared" si="219"/>
        <v>565.47619047619037</v>
      </c>
      <c r="AT147" s="30"/>
      <c r="AU147" s="30"/>
      <c r="AV147" s="30"/>
    </row>
    <row r="148" spans="1:48">
      <c r="A148" s="276" t="s">
        <v>93</v>
      </c>
      <c r="B148" s="215" t="s">
        <v>392</v>
      </c>
      <c r="C148" s="268" t="s">
        <v>390</v>
      </c>
      <c r="D148" s="221" t="s">
        <v>414</v>
      </c>
      <c r="E148" s="221" t="str">
        <f>_xlfn.XLOOKUP(D148,'0'!A:A,'0'!B:B)</f>
        <v>Фил</v>
      </c>
      <c r="F148" s="222">
        <f>G148/(8*21*60)</f>
        <v>1.1904761904761904E-2</v>
      </c>
      <c r="G148" s="223">
        <v>120</v>
      </c>
      <c r="H148" s="218" t="s">
        <v>249</v>
      </c>
      <c r="I148" s="30">
        <f>'0'!D$24*$F148</f>
        <v>476.19047619047615</v>
      </c>
      <c r="J148" s="30">
        <f>'0'!E$24*$F148</f>
        <v>476.19047619047615</v>
      </c>
      <c r="K148" s="30">
        <f>'0'!F$24*$F148</f>
        <v>476.19047619047615</v>
      </c>
      <c r="L148" s="30">
        <f>'0'!G$24*$F148</f>
        <v>476.19047619047615</v>
      </c>
      <c r="M148" s="30">
        <f>'0'!H$24*$F148</f>
        <v>476.19047619047615</v>
      </c>
      <c r="N148" s="30">
        <f>'0'!I$24*$F148</f>
        <v>476.19047619047615</v>
      </c>
      <c r="O148" s="30">
        <f>'0'!J$24*$F148</f>
        <v>476.19047619047615</v>
      </c>
      <c r="P148" s="30">
        <f>'0'!K$24*$F148</f>
        <v>476.19047619047615</v>
      </c>
      <c r="Q148" s="30">
        <f>'0'!L$24*$F148</f>
        <v>476.19047619047615</v>
      </c>
      <c r="R148" s="30">
        <f>'0'!M$24*$F148</f>
        <v>476.19047619047615</v>
      </c>
      <c r="S148" s="30">
        <f>'0'!N$24*$F148</f>
        <v>476.19047619047615</v>
      </c>
      <c r="T148" s="30">
        <f>'0'!O$24*$F148</f>
        <v>476.19047619047615</v>
      </c>
      <c r="U148" s="30">
        <f>'0'!P$24*$F148</f>
        <v>476.19047619047615</v>
      </c>
      <c r="V148" s="30">
        <f>'0'!Q$24*$F148</f>
        <v>476.19047619047615</v>
      </c>
      <c r="W148" s="30">
        <f>'0'!R$24*$F148</f>
        <v>476.19047619047615</v>
      </c>
      <c r="X148" s="30">
        <f>'0'!S$24*$F148</f>
        <v>476.19047619047615</v>
      </c>
      <c r="Y148" s="30">
        <f>'0'!T$24*$F148</f>
        <v>476.19047619047615</v>
      </c>
      <c r="Z148" s="30">
        <f>'0'!U$24*$F148</f>
        <v>476.19047619047615</v>
      </c>
      <c r="AA148" s="30">
        <f>'0'!V$24*$F148</f>
        <v>476.19047619047615</v>
      </c>
      <c r="AB148" s="30">
        <f>'0'!W$24*$F148</f>
        <v>476.19047619047615</v>
      </c>
      <c r="AC148" s="30">
        <f>'0'!X$24*$F148</f>
        <v>476.19047619047615</v>
      </c>
      <c r="AD148" s="30">
        <f>'0'!Y$24*$F148</f>
        <v>476.19047619047615</v>
      </c>
      <c r="AE148" s="30">
        <f>'0'!Z$24*$F148</f>
        <v>476.19047619047615</v>
      </c>
      <c r="AF148" s="30">
        <f>'0'!AA$24*$F148</f>
        <v>476.19047619047615</v>
      </c>
      <c r="AG148" s="30">
        <f>'0'!AB$24*$F148</f>
        <v>476.19047619047615</v>
      </c>
      <c r="AH148" s="30">
        <f>'0'!AC$24*$F148</f>
        <v>476.19047619047615</v>
      </c>
      <c r="AI148" s="30">
        <f>'0'!AD$24*$F148</f>
        <v>476.19047619047615</v>
      </c>
      <c r="AJ148" s="30">
        <f>'0'!AE$24*$F148</f>
        <v>476.19047619047615</v>
      </c>
      <c r="AK148" s="30">
        <f>'0'!AF$24*$F148</f>
        <v>476.19047619047615</v>
      </c>
      <c r="AL148" s="30">
        <f>'0'!AG$24*$F148</f>
        <v>476.19047619047615</v>
      </c>
      <c r="AM148" s="30">
        <f>'0'!AH$24*$F148</f>
        <v>476.19047619047615</v>
      </c>
      <c r="AN148" s="30">
        <f>'0'!AI$24*$F148</f>
        <v>476.19047619047615</v>
      </c>
      <c r="AO148" s="30">
        <f>'0'!AJ$24*$F148</f>
        <v>476.19047619047615</v>
      </c>
      <c r="AP148" s="30">
        <f>'0'!AK$24*$F148</f>
        <v>476.19047619047615</v>
      </c>
      <c r="AQ148" s="30">
        <f>'0'!AL$24*$F148</f>
        <v>476.19047619047615</v>
      </c>
      <c r="AR148" s="30">
        <f>'0'!AM$24*$F148</f>
        <v>476.19047619047615</v>
      </c>
      <c r="AT148" s="30"/>
      <c r="AU148" s="30"/>
      <c r="AV148" s="30"/>
    </row>
    <row r="149" spans="1:48">
      <c r="A149" s="276" t="s">
        <v>93</v>
      </c>
      <c r="B149" s="215" t="s">
        <v>392</v>
      </c>
      <c r="C149" s="268" t="s">
        <v>390</v>
      </c>
      <c r="D149" s="221" t="s">
        <v>415</v>
      </c>
      <c r="E149" s="221" t="str">
        <f>_xlfn.XLOOKUP(D149,'0'!A:A,'0'!B:B)</f>
        <v>Фил</v>
      </c>
      <c r="F149" s="222">
        <f>G149/(8*21*60)</f>
        <v>1.488095238095238E-3</v>
      </c>
      <c r="G149" s="223">
        <v>15</v>
      </c>
      <c r="H149" s="218" t="s">
        <v>249</v>
      </c>
      <c r="I149" s="30">
        <f>'0'!D$25*$F149</f>
        <v>89.285714285714278</v>
      </c>
      <c r="J149" s="30">
        <f>'0'!E$25*$F149</f>
        <v>89.285714285714278</v>
      </c>
      <c r="K149" s="30">
        <f>'0'!F$25*$F149</f>
        <v>89.285714285714278</v>
      </c>
      <c r="L149" s="30">
        <f>'0'!G$25*$F149</f>
        <v>89.285714285714278</v>
      </c>
      <c r="M149" s="30">
        <f>'0'!H$25*$F149</f>
        <v>89.285714285714278</v>
      </c>
      <c r="N149" s="30">
        <f>'0'!I$25*$F149</f>
        <v>89.285714285714278</v>
      </c>
      <c r="O149" s="30">
        <f>'0'!J$25*$F149</f>
        <v>89.285714285714278</v>
      </c>
      <c r="P149" s="30">
        <f>'0'!K$25*$F149</f>
        <v>89.285714285714278</v>
      </c>
      <c r="Q149" s="30">
        <f>'0'!L$25*$F149</f>
        <v>89.285714285714278</v>
      </c>
      <c r="R149" s="30">
        <f>'0'!M$25*$F149</f>
        <v>89.285714285714278</v>
      </c>
      <c r="S149" s="30">
        <f>'0'!N$25*$F149</f>
        <v>89.285714285714278</v>
      </c>
      <c r="T149" s="30">
        <f>'0'!O$25*$F149</f>
        <v>89.285714285714278</v>
      </c>
      <c r="U149" s="30">
        <f>'0'!P$25*$F149</f>
        <v>89.285714285714278</v>
      </c>
      <c r="V149" s="30">
        <f>'0'!Q$25*$F149</f>
        <v>89.285714285714278</v>
      </c>
      <c r="W149" s="30">
        <f>'0'!R$25*$F149</f>
        <v>89.285714285714278</v>
      </c>
      <c r="X149" s="30">
        <f>'0'!S$25*$F149</f>
        <v>89.285714285714278</v>
      </c>
      <c r="Y149" s="30">
        <f>'0'!T$25*$F149</f>
        <v>89.285714285714278</v>
      </c>
      <c r="Z149" s="30">
        <f>'0'!U$25*$F149</f>
        <v>89.285714285714278</v>
      </c>
      <c r="AA149" s="30">
        <f>'0'!V$25*$F149</f>
        <v>89.285714285714278</v>
      </c>
      <c r="AB149" s="30">
        <f>'0'!W$25*$F149</f>
        <v>89.285714285714278</v>
      </c>
      <c r="AC149" s="30">
        <f>'0'!X$25*$F149</f>
        <v>89.285714285714278</v>
      </c>
      <c r="AD149" s="30">
        <f>'0'!Y$25*$F149</f>
        <v>89.285714285714278</v>
      </c>
      <c r="AE149" s="30">
        <f>'0'!Z$25*$F149</f>
        <v>89.285714285714278</v>
      </c>
      <c r="AF149" s="30">
        <f>'0'!AA$25*$F149</f>
        <v>89.285714285714278</v>
      </c>
      <c r="AG149" s="30">
        <f>'0'!AB$25*$F149</f>
        <v>89.285714285714278</v>
      </c>
      <c r="AH149" s="30">
        <f>'0'!AC$25*$F149</f>
        <v>89.285714285714278</v>
      </c>
      <c r="AI149" s="30">
        <f>'0'!AD$25*$F149</f>
        <v>89.285714285714278</v>
      </c>
      <c r="AJ149" s="30">
        <f>'0'!AE$25*$F149</f>
        <v>89.285714285714278</v>
      </c>
      <c r="AK149" s="30">
        <f>'0'!AF$25*$F149</f>
        <v>89.285714285714278</v>
      </c>
      <c r="AL149" s="30">
        <f>'0'!AG$25*$F149</f>
        <v>89.285714285714278</v>
      </c>
      <c r="AM149" s="30">
        <f>'0'!AH$25*$F149</f>
        <v>89.285714285714278</v>
      </c>
      <c r="AN149" s="30">
        <f>'0'!AI$25*$F149</f>
        <v>89.285714285714278</v>
      </c>
      <c r="AO149" s="30">
        <f>'0'!AJ$25*$F149</f>
        <v>89.285714285714278</v>
      </c>
      <c r="AP149" s="30">
        <f>'0'!AK$25*$F149</f>
        <v>89.285714285714278</v>
      </c>
      <c r="AQ149" s="30">
        <f>'0'!AL$25*$F149</f>
        <v>89.285714285714278</v>
      </c>
      <c r="AR149" s="30">
        <f>'0'!AM$25*$F149</f>
        <v>89.285714285714278</v>
      </c>
      <c r="AT149" s="30"/>
      <c r="AU149" s="30"/>
      <c r="AV149" s="30"/>
    </row>
    <row r="150" spans="1:48" ht="12">
      <c r="A150" s="276" t="s">
        <v>93</v>
      </c>
      <c r="B150" s="215" t="s">
        <v>392</v>
      </c>
      <c r="C150" s="268" t="s">
        <v>390</v>
      </c>
      <c r="D150" s="225" t="s">
        <v>159</v>
      </c>
      <c r="E150" s="225"/>
      <c r="F150" s="221"/>
      <c r="G150" s="221"/>
      <c r="H150" s="218" t="s">
        <v>158</v>
      </c>
      <c r="I150" s="30">
        <f>МСБ.1!D60</f>
        <v>12.675000000000001</v>
      </c>
      <c r="J150" s="30">
        <f>МСБ.1!E60</f>
        <v>23.955749999999998</v>
      </c>
      <c r="K150" s="30">
        <f>МСБ.1!F60</f>
        <v>28.297729687499995</v>
      </c>
      <c r="L150" s="30">
        <f>МСБ.1!G60</f>
        <v>26.741354554687494</v>
      </c>
      <c r="M150" s="30">
        <f>МСБ.1!H60</f>
        <v>10.108232021671872</v>
      </c>
      <c r="N150" s="30">
        <f>МСБ.1!I60</f>
        <v>23.880698151199798</v>
      </c>
      <c r="O150" s="30">
        <f>МСБ.1!J60</f>
        <v>22.567259752883807</v>
      </c>
      <c r="P150" s="30">
        <f>МСБ.1!K60</f>
        <v>14.928242326532636</v>
      </c>
      <c r="Q150" s="30">
        <f>МСБ.1!L60</f>
        <v>20.153127140819059</v>
      </c>
      <c r="R150" s="30">
        <f>МСБ.1!M60</f>
        <v>19.5</v>
      </c>
      <c r="S150" s="30">
        <f>МСБ.1!N60</f>
        <v>17.55</v>
      </c>
      <c r="T150" s="30">
        <f>МСБ.1!O60</f>
        <v>15.600000000000001</v>
      </c>
      <c r="U150" s="30">
        <f>МСБ.1!P60</f>
        <v>7.8000000000000007</v>
      </c>
      <c r="V150" s="30">
        <f>МСБ.1!Q60</f>
        <v>15.600000000000001</v>
      </c>
      <c r="W150" s="30">
        <f>МСБ.1!R60</f>
        <v>19.5</v>
      </c>
      <c r="X150" s="30">
        <f>МСБ.1!S60</f>
        <v>19.5</v>
      </c>
      <c r="Y150" s="30">
        <f>МСБ.1!T60</f>
        <v>7.8000000000000007</v>
      </c>
      <c r="Z150" s="30">
        <f>МСБ.1!U60</f>
        <v>19.5</v>
      </c>
      <c r="AA150" s="30">
        <f>МСБ.1!V60</f>
        <v>19.5</v>
      </c>
      <c r="AB150" s="30">
        <f>МСБ.1!W60</f>
        <v>13.65</v>
      </c>
      <c r="AC150" s="30">
        <f>МСБ.1!X60</f>
        <v>19.5</v>
      </c>
      <c r="AD150" s="30">
        <f>МСБ.1!Y60</f>
        <v>19.5</v>
      </c>
      <c r="AE150" s="30">
        <f>МСБ.1!Z60</f>
        <v>17.55</v>
      </c>
      <c r="AF150" s="30">
        <f>МСБ.1!AA60</f>
        <v>15.600000000000001</v>
      </c>
      <c r="AG150" s="30">
        <f>МСБ.1!AB60</f>
        <v>7.8000000000000007</v>
      </c>
      <c r="AH150" s="30">
        <f>МСБ.1!AC60</f>
        <v>15.600000000000001</v>
      </c>
      <c r="AI150" s="30">
        <f>МСБ.1!AD60</f>
        <v>19.5</v>
      </c>
      <c r="AJ150" s="30">
        <f>МСБ.1!AE60</f>
        <v>19.5</v>
      </c>
      <c r="AK150" s="30">
        <f>МСБ.1!AF60</f>
        <v>7.8000000000000007</v>
      </c>
      <c r="AL150" s="30">
        <f>МСБ.1!AG60</f>
        <v>19.5</v>
      </c>
      <c r="AM150" s="30">
        <f>МСБ.1!AH60</f>
        <v>19.5</v>
      </c>
      <c r="AN150" s="30">
        <f>МСБ.1!AI60</f>
        <v>13.65</v>
      </c>
      <c r="AO150" s="30">
        <f>МСБ.1!AJ60</f>
        <v>19.5</v>
      </c>
      <c r="AP150" s="30">
        <f>МСБ.1!AK60</f>
        <v>19.5</v>
      </c>
      <c r="AQ150" s="30">
        <f>МСБ.1!AL60</f>
        <v>17.55</v>
      </c>
      <c r="AR150" s="30">
        <f>МСБ.1!AM60</f>
        <v>15.600000000000001</v>
      </c>
      <c r="AT150" s="30"/>
      <c r="AU150" s="30"/>
      <c r="AV150" s="30"/>
    </row>
    <row r="151" spans="1:48" ht="22.8">
      <c r="A151" s="276" t="s">
        <v>93</v>
      </c>
      <c r="B151" s="215" t="s">
        <v>392</v>
      </c>
      <c r="C151" s="268" t="s">
        <v>390</v>
      </c>
      <c r="D151" s="219" t="s">
        <v>405</v>
      </c>
      <c r="E151" s="219"/>
      <c r="F151" s="219"/>
      <c r="G151" s="219"/>
      <c r="H151" s="218" t="s">
        <v>249</v>
      </c>
      <c r="I151" s="30">
        <f>SUM(I152:I154)</f>
        <v>357.14285714285711</v>
      </c>
      <c r="J151" s="30">
        <f t="shared" ref="J151:AR151" si="220">SUM(J152:J154)</f>
        <v>357.14285714285711</v>
      </c>
      <c r="K151" s="30">
        <f t="shared" si="220"/>
        <v>357.14285714285711</v>
      </c>
      <c r="L151" s="30">
        <f t="shared" si="220"/>
        <v>357.14285714285711</v>
      </c>
      <c r="M151" s="30">
        <f t="shared" si="220"/>
        <v>357.14285714285711</v>
      </c>
      <c r="N151" s="30">
        <f t="shared" si="220"/>
        <v>357.14285714285711</v>
      </c>
      <c r="O151" s="30">
        <f t="shared" si="220"/>
        <v>357.14285714285711</v>
      </c>
      <c r="P151" s="30">
        <f t="shared" si="220"/>
        <v>357.14285714285711</v>
      </c>
      <c r="Q151" s="30">
        <f t="shared" si="220"/>
        <v>357.14285714285711</v>
      </c>
      <c r="R151" s="30">
        <f t="shared" si="220"/>
        <v>357.14285714285711</v>
      </c>
      <c r="S151" s="30">
        <f t="shared" si="220"/>
        <v>357.14285714285711</v>
      </c>
      <c r="T151" s="30">
        <f t="shared" si="220"/>
        <v>357.14285714285711</v>
      </c>
      <c r="U151" s="30">
        <f t="shared" si="220"/>
        <v>357.14285714285711</v>
      </c>
      <c r="V151" s="30">
        <f t="shared" si="220"/>
        <v>357.14285714285711</v>
      </c>
      <c r="W151" s="30">
        <f t="shared" si="220"/>
        <v>357.14285714285711</v>
      </c>
      <c r="X151" s="30">
        <f t="shared" si="220"/>
        <v>357.14285714285711</v>
      </c>
      <c r="Y151" s="30">
        <f t="shared" si="220"/>
        <v>357.14285714285711</v>
      </c>
      <c r="Z151" s="30">
        <f t="shared" si="220"/>
        <v>357.14285714285711</v>
      </c>
      <c r="AA151" s="30">
        <f t="shared" si="220"/>
        <v>357.14285714285711</v>
      </c>
      <c r="AB151" s="30">
        <f t="shared" si="220"/>
        <v>357.14285714285711</v>
      </c>
      <c r="AC151" s="30">
        <f t="shared" si="220"/>
        <v>357.14285714285711</v>
      </c>
      <c r="AD151" s="30">
        <f t="shared" si="220"/>
        <v>357.14285714285711</v>
      </c>
      <c r="AE151" s="30">
        <f t="shared" si="220"/>
        <v>357.14285714285711</v>
      </c>
      <c r="AF151" s="30">
        <f t="shared" si="220"/>
        <v>357.14285714285711</v>
      </c>
      <c r="AG151" s="30">
        <f t="shared" si="220"/>
        <v>357.14285714285711</v>
      </c>
      <c r="AH151" s="30">
        <f t="shared" si="220"/>
        <v>357.14285714285711</v>
      </c>
      <c r="AI151" s="30">
        <f t="shared" si="220"/>
        <v>357.14285714285711</v>
      </c>
      <c r="AJ151" s="30">
        <f t="shared" si="220"/>
        <v>357.14285714285711</v>
      </c>
      <c r="AK151" s="30">
        <f t="shared" si="220"/>
        <v>357.14285714285711</v>
      </c>
      <c r="AL151" s="30">
        <f t="shared" si="220"/>
        <v>357.14285714285711</v>
      </c>
      <c r="AM151" s="30">
        <f t="shared" si="220"/>
        <v>357.14285714285711</v>
      </c>
      <c r="AN151" s="30">
        <f t="shared" si="220"/>
        <v>357.14285714285711</v>
      </c>
      <c r="AO151" s="30">
        <f t="shared" si="220"/>
        <v>357.14285714285711</v>
      </c>
      <c r="AP151" s="30">
        <f t="shared" si="220"/>
        <v>357.14285714285711</v>
      </c>
      <c r="AQ151" s="30">
        <f t="shared" si="220"/>
        <v>357.14285714285711</v>
      </c>
      <c r="AR151" s="30">
        <f t="shared" si="220"/>
        <v>357.14285714285711</v>
      </c>
      <c r="AT151" s="30"/>
      <c r="AU151" s="30"/>
      <c r="AV151" s="30"/>
    </row>
    <row r="152" spans="1:48">
      <c r="A152" s="276" t="s">
        <v>93</v>
      </c>
      <c r="B152" s="215" t="s">
        <v>392</v>
      </c>
      <c r="C152" s="268" t="s">
        <v>390</v>
      </c>
      <c r="D152" s="221" t="s">
        <v>562</v>
      </c>
      <c r="E152" s="221" t="str">
        <f>_xlfn.XLOOKUP(D152,'0'!A:A,'0'!B:B)</f>
        <v>Фил</v>
      </c>
      <c r="F152" s="222">
        <f>G152/(8*21*60)</f>
        <v>5.9523809523809521E-3</v>
      </c>
      <c r="G152" s="223">
        <v>60</v>
      </c>
      <c r="H152" s="218" t="s">
        <v>249</v>
      </c>
      <c r="I152" s="30">
        <f>'0'!D$26*$F152</f>
        <v>267.85714285714283</v>
      </c>
      <c r="J152" s="30">
        <f>'0'!E$26*$F152</f>
        <v>267.85714285714283</v>
      </c>
      <c r="K152" s="30">
        <f>'0'!F$26*$F152</f>
        <v>267.85714285714283</v>
      </c>
      <c r="L152" s="30">
        <f>'0'!G$26*$F152</f>
        <v>267.85714285714283</v>
      </c>
      <c r="M152" s="30">
        <f>'0'!H$26*$F152</f>
        <v>267.85714285714283</v>
      </c>
      <c r="N152" s="30">
        <f>'0'!I$26*$F152</f>
        <v>267.85714285714283</v>
      </c>
      <c r="O152" s="30">
        <f>'0'!J$26*$F152</f>
        <v>267.85714285714283</v>
      </c>
      <c r="P152" s="30">
        <f>'0'!K$26*$F152</f>
        <v>267.85714285714283</v>
      </c>
      <c r="Q152" s="30">
        <f>'0'!L$26*$F152</f>
        <v>267.85714285714283</v>
      </c>
      <c r="R152" s="30">
        <f>'0'!M$26*$F152</f>
        <v>267.85714285714283</v>
      </c>
      <c r="S152" s="30">
        <f>'0'!N$26*$F152</f>
        <v>267.85714285714283</v>
      </c>
      <c r="T152" s="30">
        <f>'0'!O$26*$F152</f>
        <v>267.85714285714283</v>
      </c>
      <c r="U152" s="30">
        <f>'0'!P$26*$F152</f>
        <v>267.85714285714283</v>
      </c>
      <c r="V152" s="30">
        <f>'0'!Q$26*$F152</f>
        <v>267.85714285714283</v>
      </c>
      <c r="W152" s="30">
        <f>'0'!R$26*$F152</f>
        <v>267.85714285714283</v>
      </c>
      <c r="X152" s="30">
        <f>'0'!S$26*$F152</f>
        <v>267.85714285714283</v>
      </c>
      <c r="Y152" s="30">
        <f>'0'!T$26*$F152</f>
        <v>267.85714285714283</v>
      </c>
      <c r="Z152" s="30">
        <f>'0'!U$26*$F152</f>
        <v>267.85714285714283</v>
      </c>
      <c r="AA152" s="30">
        <f>'0'!V$26*$F152</f>
        <v>267.85714285714283</v>
      </c>
      <c r="AB152" s="30">
        <f>'0'!W$26*$F152</f>
        <v>267.85714285714283</v>
      </c>
      <c r="AC152" s="30">
        <f>'0'!X$26*$F152</f>
        <v>267.85714285714283</v>
      </c>
      <c r="AD152" s="30">
        <f>'0'!Y$26*$F152</f>
        <v>267.85714285714283</v>
      </c>
      <c r="AE152" s="30">
        <f>'0'!Z$26*$F152</f>
        <v>267.85714285714283</v>
      </c>
      <c r="AF152" s="30">
        <f>'0'!AA$26*$F152</f>
        <v>267.85714285714283</v>
      </c>
      <c r="AG152" s="30">
        <f>'0'!AB$26*$F152</f>
        <v>267.85714285714283</v>
      </c>
      <c r="AH152" s="30">
        <f>'0'!AC$26*$F152</f>
        <v>267.85714285714283</v>
      </c>
      <c r="AI152" s="30">
        <f>'0'!AD$26*$F152</f>
        <v>267.85714285714283</v>
      </c>
      <c r="AJ152" s="30">
        <f>'0'!AE$26*$F152</f>
        <v>267.85714285714283</v>
      </c>
      <c r="AK152" s="30">
        <f>'0'!AF$26*$F152</f>
        <v>267.85714285714283</v>
      </c>
      <c r="AL152" s="30">
        <f>'0'!AG$26*$F152</f>
        <v>267.85714285714283</v>
      </c>
      <c r="AM152" s="30">
        <f>'0'!AH$26*$F152</f>
        <v>267.85714285714283</v>
      </c>
      <c r="AN152" s="30">
        <f>'0'!AI$26*$F152</f>
        <v>267.85714285714283</v>
      </c>
      <c r="AO152" s="30">
        <f>'0'!AJ$26*$F152</f>
        <v>267.85714285714283</v>
      </c>
      <c r="AP152" s="30">
        <f>'0'!AK$26*$F152</f>
        <v>267.85714285714283</v>
      </c>
      <c r="AQ152" s="30">
        <f>'0'!AL$26*$F152</f>
        <v>267.85714285714283</v>
      </c>
      <c r="AR152" s="30">
        <f>'0'!AM$26*$F152</f>
        <v>267.85714285714283</v>
      </c>
      <c r="AT152" s="30"/>
      <c r="AU152" s="30"/>
      <c r="AV152" s="30"/>
    </row>
    <row r="153" spans="1:48">
      <c r="A153" s="276" t="s">
        <v>93</v>
      </c>
      <c r="B153" s="215" t="s">
        <v>392</v>
      </c>
      <c r="C153" s="268" t="s">
        <v>390</v>
      </c>
      <c r="D153" s="221" t="s">
        <v>442</v>
      </c>
      <c r="E153" s="221" t="str">
        <f>_xlfn.XLOOKUP(D153,'0'!A:A,'0'!B:B)</f>
        <v>Фил</v>
      </c>
      <c r="F153" s="222">
        <f>G153/(8*21*60)</f>
        <v>9.9206349206349201E-4</v>
      </c>
      <c r="G153" s="223">
        <v>10</v>
      </c>
      <c r="H153" s="218" t="s">
        <v>249</v>
      </c>
      <c r="I153" s="30">
        <f>'0'!D$27*$F153</f>
        <v>44.642857142857139</v>
      </c>
      <c r="J153" s="30">
        <f>'0'!E$27*$F153</f>
        <v>44.642857142857139</v>
      </c>
      <c r="K153" s="30">
        <f>'0'!F$27*$F153</f>
        <v>44.642857142857139</v>
      </c>
      <c r="L153" s="30">
        <f>'0'!G$27*$F153</f>
        <v>44.642857142857139</v>
      </c>
      <c r="M153" s="30">
        <f>'0'!H$27*$F153</f>
        <v>44.642857142857139</v>
      </c>
      <c r="N153" s="30">
        <f>'0'!I$27*$F153</f>
        <v>44.642857142857139</v>
      </c>
      <c r="O153" s="30">
        <f>'0'!J$27*$F153</f>
        <v>44.642857142857139</v>
      </c>
      <c r="P153" s="30">
        <f>'0'!K$27*$F153</f>
        <v>44.642857142857139</v>
      </c>
      <c r="Q153" s="30">
        <f>'0'!L$27*$F153</f>
        <v>44.642857142857139</v>
      </c>
      <c r="R153" s="30">
        <f>'0'!M$27*$F153</f>
        <v>44.642857142857139</v>
      </c>
      <c r="S153" s="30">
        <f>'0'!N$27*$F153</f>
        <v>44.642857142857139</v>
      </c>
      <c r="T153" s="30">
        <f>'0'!O$27*$F153</f>
        <v>44.642857142857139</v>
      </c>
      <c r="U153" s="30">
        <f>'0'!P$27*$F153</f>
        <v>44.642857142857139</v>
      </c>
      <c r="V153" s="30">
        <f>'0'!Q$27*$F153</f>
        <v>44.642857142857139</v>
      </c>
      <c r="W153" s="30">
        <f>'0'!R$27*$F153</f>
        <v>44.642857142857139</v>
      </c>
      <c r="X153" s="30">
        <f>'0'!S$27*$F153</f>
        <v>44.642857142857139</v>
      </c>
      <c r="Y153" s="30">
        <f>'0'!T$27*$F153</f>
        <v>44.642857142857139</v>
      </c>
      <c r="Z153" s="30">
        <f>'0'!U$27*$F153</f>
        <v>44.642857142857139</v>
      </c>
      <c r="AA153" s="30">
        <f>'0'!V$27*$F153</f>
        <v>44.642857142857139</v>
      </c>
      <c r="AB153" s="30">
        <f>'0'!W$27*$F153</f>
        <v>44.642857142857139</v>
      </c>
      <c r="AC153" s="30">
        <f>'0'!X$27*$F153</f>
        <v>44.642857142857139</v>
      </c>
      <c r="AD153" s="30">
        <f>'0'!Y$27*$F153</f>
        <v>44.642857142857139</v>
      </c>
      <c r="AE153" s="30">
        <f>'0'!Z$27*$F153</f>
        <v>44.642857142857139</v>
      </c>
      <c r="AF153" s="30">
        <f>'0'!AA$27*$F153</f>
        <v>44.642857142857139</v>
      </c>
      <c r="AG153" s="30">
        <f>'0'!AB$27*$F153</f>
        <v>44.642857142857139</v>
      </c>
      <c r="AH153" s="30">
        <f>'0'!AC$27*$F153</f>
        <v>44.642857142857139</v>
      </c>
      <c r="AI153" s="30">
        <f>'0'!AD$27*$F153</f>
        <v>44.642857142857139</v>
      </c>
      <c r="AJ153" s="30">
        <f>'0'!AE$27*$F153</f>
        <v>44.642857142857139</v>
      </c>
      <c r="AK153" s="30">
        <f>'0'!AF$27*$F153</f>
        <v>44.642857142857139</v>
      </c>
      <c r="AL153" s="30">
        <f>'0'!AG$27*$F153</f>
        <v>44.642857142857139</v>
      </c>
      <c r="AM153" s="30">
        <f>'0'!AH$27*$F153</f>
        <v>44.642857142857139</v>
      </c>
      <c r="AN153" s="30">
        <f>'0'!AI$27*$F153</f>
        <v>44.642857142857139</v>
      </c>
      <c r="AO153" s="30">
        <f>'0'!AJ$27*$F153</f>
        <v>44.642857142857139</v>
      </c>
      <c r="AP153" s="30">
        <f>'0'!AK$27*$F153</f>
        <v>44.642857142857139</v>
      </c>
      <c r="AQ153" s="30">
        <f>'0'!AL$27*$F153</f>
        <v>44.642857142857139</v>
      </c>
      <c r="AR153" s="30">
        <f>'0'!AM$27*$F153</f>
        <v>44.642857142857139</v>
      </c>
      <c r="AT153" s="30"/>
      <c r="AU153" s="30"/>
      <c r="AV153" s="30"/>
    </row>
    <row r="154" spans="1:48">
      <c r="A154" s="276" t="s">
        <v>93</v>
      </c>
      <c r="B154" s="215" t="s">
        <v>392</v>
      </c>
      <c r="C154" s="268" t="s">
        <v>390</v>
      </c>
      <c r="D154" s="221" t="s">
        <v>413</v>
      </c>
      <c r="E154" s="221" t="str">
        <f>_xlfn.XLOOKUP(D154,'0'!A:A,'0'!B:B)</f>
        <v>Фил</v>
      </c>
      <c r="F154" s="222">
        <f>G154/(8*21*60)</f>
        <v>9.9206349206349201E-4</v>
      </c>
      <c r="G154" s="223">
        <v>10</v>
      </c>
      <c r="H154" s="218" t="s">
        <v>249</v>
      </c>
      <c r="I154" s="30">
        <f>'0'!D$28*$F154</f>
        <v>44.642857142857139</v>
      </c>
      <c r="J154" s="30">
        <f>'0'!E$28*$F154</f>
        <v>44.642857142857139</v>
      </c>
      <c r="K154" s="30">
        <f>'0'!F$28*$F154</f>
        <v>44.642857142857139</v>
      </c>
      <c r="L154" s="30">
        <f>'0'!G$28*$F154</f>
        <v>44.642857142857139</v>
      </c>
      <c r="M154" s="30">
        <f>'0'!H$28*$F154</f>
        <v>44.642857142857139</v>
      </c>
      <c r="N154" s="30">
        <f>'0'!I$28*$F154</f>
        <v>44.642857142857139</v>
      </c>
      <c r="O154" s="30">
        <f>'0'!J$28*$F154</f>
        <v>44.642857142857139</v>
      </c>
      <c r="P154" s="30">
        <f>'0'!K$28*$F154</f>
        <v>44.642857142857139</v>
      </c>
      <c r="Q154" s="30">
        <f>'0'!L$28*$F154</f>
        <v>44.642857142857139</v>
      </c>
      <c r="R154" s="30">
        <f>'0'!M$28*$F154</f>
        <v>44.642857142857139</v>
      </c>
      <c r="S154" s="30">
        <f>'0'!N$28*$F154</f>
        <v>44.642857142857139</v>
      </c>
      <c r="T154" s="30">
        <f>'0'!O$28*$F154</f>
        <v>44.642857142857139</v>
      </c>
      <c r="U154" s="30">
        <f>'0'!P$28*$F154</f>
        <v>44.642857142857139</v>
      </c>
      <c r="V154" s="30">
        <f>'0'!Q$28*$F154</f>
        <v>44.642857142857139</v>
      </c>
      <c r="W154" s="30">
        <f>'0'!R$28*$F154</f>
        <v>44.642857142857139</v>
      </c>
      <c r="X154" s="30">
        <f>'0'!S$28*$F154</f>
        <v>44.642857142857139</v>
      </c>
      <c r="Y154" s="30">
        <f>'0'!T$28*$F154</f>
        <v>44.642857142857139</v>
      </c>
      <c r="Z154" s="30">
        <f>'0'!U$28*$F154</f>
        <v>44.642857142857139</v>
      </c>
      <c r="AA154" s="30">
        <f>'0'!V$28*$F154</f>
        <v>44.642857142857139</v>
      </c>
      <c r="AB154" s="30">
        <f>'0'!W$28*$F154</f>
        <v>44.642857142857139</v>
      </c>
      <c r="AC154" s="30">
        <f>'0'!X$28*$F154</f>
        <v>44.642857142857139</v>
      </c>
      <c r="AD154" s="30">
        <f>'0'!Y$28*$F154</f>
        <v>44.642857142857139</v>
      </c>
      <c r="AE154" s="30">
        <f>'0'!Z$28*$F154</f>
        <v>44.642857142857139</v>
      </c>
      <c r="AF154" s="30">
        <f>'0'!AA$28*$F154</f>
        <v>44.642857142857139</v>
      </c>
      <c r="AG154" s="30">
        <f>'0'!AB$28*$F154</f>
        <v>44.642857142857139</v>
      </c>
      <c r="AH154" s="30">
        <f>'0'!AC$28*$F154</f>
        <v>44.642857142857139</v>
      </c>
      <c r="AI154" s="30">
        <f>'0'!AD$28*$F154</f>
        <v>44.642857142857139</v>
      </c>
      <c r="AJ154" s="30">
        <f>'0'!AE$28*$F154</f>
        <v>44.642857142857139</v>
      </c>
      <c r="AK154" s="30">
        <f>'0'!AF$28*$F154</f>
        <v>44.642857142857139</v>
      </c>
      <c r="AL154" s="30">
        <f>'0'!AG$28*$F154</f>
        <v>44.642857142857139</v>
      </c>
      <c r="AM154" s="30">
        <f>'0'!AH$28*$F154</f>
        <v>44.642857142857139</v>
      </c>
      <c r="AN154" s="30">
        <f>'0'!AI$28*$F154</f>
        <v>44.642857142857139</v>
      </c>
      <c r="AO154" s="30">
        <f>'0'!AJ$28*$F154</f>
        <v>44.642857142857139</v>
      </c>
      <c r="AP154" s="30">
        <f>'0'!AK$28*$F154</f>
        <v>44.642857142857139</v>
      </c>
      <c r="AQ154" s="30">
        <f>'0'!AL$28*$F154</f>
        <v>44.642857142857139</v>
      </c>
      <c r="AR154" s="30">
        <f>'0'!AM$28*$F154</f>
        <v>44.642857142857139</v>
      </c>
      <c r="AT154" s="30"/>
      <c r="AU154" s="30"/>
      <c r="AV154" s="30"/>
    </row>
    <row r="155" spans="1:48" ht="24">
      <c r="A155" s="276" t="s">
        <v>93</v>
      </c>
      <c r="B155" s="215" t="s">
        <v>392</v>
      </c>
      <c r="C155" s="268" t="s">
        <v>390</v>
      </c>
      <c r="D155" s="229" t="s">
        <v>403</v>
      </c>
      <c r="E155" s="229"/>
      <c r="F155" s="220"/>
      <c r="G155" s="220"/>
      <c r="H155" s="217" t="s">
        <v>158</v>
      </c>
      <c r="I155" s="30">
        <f>МСБ.1!D55</f>
        <v>188</v>
      </c>
      <c r="J155" s="30">
        <f>МСБ.1!E55</f>
        <v>207</v>
      </c>
      <c r="K155" s="30">
        <f>МСБ.1!F55</f>
        <v>229</v>
      </c>
      <c r="L155" s="30">
        <f>МСБ.1!G55</f>
        <v>250</v>
      </c>
      <c r="M155" s="30">
        <f>МСБ.1!H55</f>
        <v>253</v>
      </c>
      <c r="N155" s="30">
        <f>МСБ.1!I55</f>
        <v>270</v>
      </c>
      <c r="O155" s="30">
        <f>МСБ.1!J55</f>
        <v>285</v>
      </c>
      <c r="P155" s="30">
        <f>МСБ.1!K55</f>
        <v>292</v>
      </c>
      <c r="Q155" s="30">
        <f>МСБ.1!L55</f>
        <v>304</v>
      </c>
      <c r="R155" s="30">
        <f>МСБ.1!M55</f>
        <v>315</v>
      </c>
      <c r="S155" s="30">
        <f>МСБ.1!N55</f>
        <v>324</v>
      </c>
      <c r="T155" s="30">
        <f>МСБ.1!O55</f>
        <v>330</v>
      </c>
      <c r="U155" s="30">
        <f>МСБ.1!P55</f>
        <v>329</v>
      </c>
      <c r="V155" s="30">
        <f>МСБ.1!Q55</f>
        <v>335</v>
      </c>
      <c r="W155" s="30">
        <f>МСБ.1!R55</f>
        <v>346</v>
      </c>
      <c r="X155" s="30">
        <f>МСБ.1!S55</f>
        <v>355</v>
      </c>
      <c r="Y155" s="30">
        <f>МСБ.1!T55</f>
        <v>353</v>
      </c>
      <c r="Z155" s="30">
        <f>МСБ.1!U55</f>
        <v>363</v>
      </c>
      <c r="AA155" s="30">
        <f>МСБ.1!V55</f>
        <v>372</v>
      </c>
      <c r="AB155" s="30">
        <f>МСБ.1!W55</f>
        <v>376</v>
      </c>
      <c r="AC155" s="30">
        <f>МСБ.1!X55</f>
        <v>385</v>
      </c>
      <c r="AD155" s="30">
        <f>МСБ.1!Y55</f>
        <v>394</v>
      </c>
      <c r="AE155" s="30">
        <f>МСБ.1!Z55</f>
        <v>400</v>
      </c>
      <c r="AF155" s="30">
        <f>МСБ.1!AA55</f>
        <v>405</v>
      </c>
      <c r="AG155" s="30">
        <f>МСБ.1!AB55</f>
        <v>401</v>
      </c>
      <c r="AH155" s="30">
        <f>МСБ.1!AC55</f>
        <v>406</v>
      </c>
      <c r="AI155" s="30">
        <f>МСБ.1!AD55</f>
        <v>414</v>
      </c>
      <c r="AJ155" s="30">
        <f>МСБ.1!AE55</f>
        <v>422</v>
      </c>
      <c r="AK155" s="30">
        <f>МСБ.1!AF55</f>
        <v>418</v>
      </c>
      <c r="AL155" s="30">
        <f>МСБ.1!AG55</f>
        <v>426</v>
      </c>
      <c r="AM155" s="30">
        <f>МСБ.1!AH55</f>
        <v>433</v>
      </c>
      <c r="AN155" s="30">
        <f>МСБ.1!AI55</f>
        <v>435</v>
      </c>
      <c r="AO155" s="30">
        <f>МСБ.1!AJ55</f>
        <v>442</v>
      </c>
      <c r="AP155" s="30">
        <f>МСБ.1!AK55</f>
        <v>450</v>
      </c>
      <c r="AQ155" s="30">
        <f>МСБ.1!AL55</f>
        <v>455</v>
      </c>
      <c r="AR155" s="30">
        <f>МСБ.1!AM55</f>
        <v>458</v>
      </c>
      <c r="AT155" s="30"/>
      <c r="AU155" s="30"/>
      <c r="AV155" s="30"/>
    </row>
    <row r="156" spans="1:48" ht="22.8">
      <c r="A156" s="276" t="s">
        <v>93</v>
      </c>
      <c r="B156" s="215" t="s">
        <v>392</v>
      </c>
      <c r="C156" s="268" t="s">
        <v>390</v>
      </c>
      <c r="D156" s="219" t="s">
        <v>404</v>
      </c>
      <c r="E156" s="219"/>
      <c r="F156" s="219"/>
      <c r="G156" s="219"/>
      <c r="H156" s="218" t="s">
        <v>249</v>
      </c>
      <c r="I156" s="30">
        <f>SUM(I157:I159)</f>
        <v>31.625</v>
      </c>
      <c r="J156" s="30">
        <f t="shared" ref="J156:AR156" si="221">SUM(J157:J159)</f>
        <v>31.625</v>
      </c>
      <c r="K156" s="30">
        <f t="shared" si="221"/>
        <v>31.625</v>
      </c>
      <c r="L156" s="30">
        <f t="shared" si="221"/>
        <v>31.625</v>
      </c>
      <c r="M156" s="30">
        <f t="shared" si="221"/>
        <v>31.625</v>
      </c>
      <c r="N156" s="30">
        <f t="shared" si="221"/>
        <v>31.625</v>
      </c>
      <c r="O156" s="30">
        <f t="shared" si="221"/>
        <v>31.625</v>
      </c>
      <c r="P156" s="30">
        <f t="shared" si="221"/>
        <v>31.625</v>
      </c>
      <c r="Q156" s="30">
        <f t="shared" si="221"/>
        <v>31.625</v>
      </c>
      <c r="R156" s="30">
        <f t="shared" si="221"/>
        <v>31.625</v>
      </c>
      <c r="S156" s="30">
        <f t="shared" si="221"/>
        <v>31.625</v>
      </c>
      <c r="T156" s="30">
        <f t="shared" si="221"/>
        <v>31.625</v>
      </c>
      <c r="U156" s="30">
        <f t="shared" si="221"/>
        <v>31.625</v>
      </c>
      <c r="V156" s="30">
        <f t="shared" si="221"/>
        <v>31.625</v>
      </c>
      <c r="W156" s="30">
        <f t="shared" si="221"/>
        <v>31.625</v>
      </c>
      <c r="X156" s="30">
        <f t="shared" si="221"/>
        <v>31.625</v>
      </c>
      <c r="Y156" s="30">
        <f t="shared" si="221"/>
        <v>31.625</v>
      </c>
      <c r="Z156" s="30">
        <f t="shared" si="221"/>
        <v>31.625</v>
      </c>
      <c r="AA156" s="30">
        <f t="shared" si="221"/>
        <v>31.625</v>
      </c>
      <c r="AB156" s="30">
        <f t="shared" si="221"/>
        <v>31.625</v>
      </c>
      <c r="AC156" s="30">
        <f t="shared" si="221"/>
        <v>31.625</v>
      </c>
      <c r="AD156" s="30">
        <f t="shared" si="221"/>
        <v>31.625</v>
      </c>
      <c r="AE156" s="30">
        <f t="shared" si="221"/>
        <v>31.625</v>
      </c>
      <c r="AF156" s="30">
        <f t="shared" si="221"/>
        <v>31.625</v>
      </c>
      <c r="AG156" s="30">
        <f t="shared" si="221"/>
        <v>31.625</v>
      </c>
      <c r="AH156" s="30">
        <f t="shared" si="221"/>
        <v>31.625</v>
      </c>
      <c r="AI156" s="30">
        <f t="shared" si="221"/>
        <v>31.625</v>
      </c>
      <c r="AJ156" s="30">
        <f t="shared" si="221"/>
        <v>31.625</v>
      </c>
      <c r="AK156" s="30">
        <f t="shared" si="221"/>
        <v>31.625</v>
      </c>
      <c r="AL156" s="30">
        <f t="shared" si="221"/>
        <v>31.625</v>
      </c>
      <c r="AM156" s="30">
        <f t="shared" si="221"/>
        <v>31.625</v>
      </c>
      <c r="AN156" s="30">
        <f t="shared" si="221"/>
        <v>31.625</v>
      </c>
      <c r="AO156" s="30">
        <f t="shared" si="221"/>
        <v>31.625</v>
      </c>
      <c r="AP156" s="30">
        <f t="shared" si="221"/>
        <v>31.625</v>
      </c>
      <c r="AQ156" s="30">
        <f t="shared" si="221"/>
        <v>31.625</v>
      </c>
      <c r="AR156" s="30">
        <f t="shared" si="221"/>
        <v>31.625</v>
      </c>
      <c r="AT156" s="30"/>
      <c r="AU156" s="30"/>
      <c r="AV156" s="30"/>
    </row>
    <row r="157" spans="1:48">
      <c r="A157" s="276" t="s">
        <v>93</v>
      </c>
      <c r="B157" s="215" t="s">
        <v>392</v>
      </c>
      <c r="C157" s="268" t="s">
        <v>390</v>
      </c>
      <c r="D157" s="221" t="s">
        <v>562</v>
      </c>
      <c r="E157" s="221" t="str">
        <f>_xlfn.XLOOKUP(D157,'0'!A:A,'0'!B:B)</f>
        <v>Фил</v>
      </c>
      <c r="F157" s="221"/>
      <c r="G157" s="221"/>
      <c r="H157" s="218" t="s">
        <v>249</v>
      </c>
      <c r="I157" s="30">
        <f>15*'0'!D$26/40000</f>
        <v>16.875</v>
      </c>
      <c r="J157" s="30">
        <f>15*'0'!E$26/40000</f>
        <v>16.875</v>
      </c>
      <c r="K157" s="30">
        <f>15*'0'!F$26/40000</f>
        <v>16.875</v>
      </c>
      <c r="L157" s="30">
        <f>15*'0'!G$26/40000</f>
        <v>16.875</v>
      </c>
      <c r="M157" s="30">
        <f>15*'0'!H$26/40000</f>
        <v>16.875</v>
      </c>
      <c r="N157" s="30">
        <f>15*'0'!I$26/40000</f>
        <v>16.875</v>
      </c>
      <c r="O157" s="30">
        <f>15*'0'!J$26/40000</f>
        <v>16.875</v>
      </c>
      <c r="P157" s="30">
        <f>15*'0'!K$26/40000</f>
        <v>16.875</v>
      </c>
      <c r="Q157" s="30">
        <f>15*'0'!L$26/40000</f>
        <v>16.875</v>
      </c>
      <c r="R157" s="30">
        <f>15*'0'!M$26/40000</f>
        <v>16.875</v>
      </c>
      <c r="S157" s="30">
        <f>15*'0'!N$26/40000</f>
        <v>16.875</v>
      </c>
      <c r="T157" s="30">
        <f>15*'0'!O$26/40000</f>
        <v>16.875</v>
      </c>
      <c r="U157" s="30">
        <f>15*'0'!P$26/40000</f>
        <v>16.875</v>
      </c>
      <c r="V157" s="30">
        <f>15*'0'!Q$26/40000</f>
        <v>16.875</v>
      </c>
      <c r="W157" s="30">
        <f>15*'0'!R$26/40000</f>
        <v>16.875</v>
      </c>
      <c r="X157" s="30">
        <f>15*'0'!S$26/40000</f>
        <v>16.875</v>
      </c>
      <c r="Y157" s="30">
        <f>15*'0'!T$26/40000</f>
        <v>16.875</v>
      </c>
      <c r="Z157" s="30">
        <f>15*'0'!U$26/40000</f>
        <v>16.875</v>
      </c>
      <c r="AA157" s="30">
        <f>15*'0'!V$26/40000</f>
        <v>16.875</v>
      </c>
      <c r="AB157" s="30">
        <f>15*'0'!W$26/40000</f>
        <v>16.875</v>
      </c>
      <c r="AC157" s="30">
        <f>15*'0'!X$26/40000</f>
        <v>16.875</v>
      </c>
      <c r="AD157" s="30">
        <f>15*'0'!Y$26/40000</f>
        <v>16.875</v>
      </c>
      <c r="AE157" s="30">
        <f>15*'0'!Z$26/40000</f>
        <v>16.875</v>
      </c>
      <c r="AF157" s="30">
        <f>15*'0'!AA$26/40000</f>
        <v>16.875</v>
      </c>
      <c r="AG157" s="30">
        <f>15*'0'!AB$26/40000</f>
        <v>16.875</v>
      </c>
      <c r="AH157" s="30">
        <f>15*'0'!AC$26/40000</f>
        <v>16.875</v>
      </c>
      <c r="AI157" s="30">
        <f>15*'0'!AD$26/40000</f>
        <v>16.875</v>
      </c>
      <c r="AJ157" s="30">
        <f>15*'0'!AE$26/40000</f>
        <v>16.875</v>
      </c>
      <c r="AK157" s="30">
        <f>15*'0'!AF$26/40000</f>
        <v>16.875</v>
      </c>
      <c r="AL157" s="30">
        <f>15*'0'!AG$26/40000</f>
        <v>16.875</v>
      </c>
      <c r="AM157" s="30">
        <f>15*'0'!AH$26/40000</f>
        <v>16.875</v>
      </c>
      <c r="AN157" s="30">
        <f>15*'0'!AI$26/40000</f>
        <v>16.875</v>
      </c>
      <c r="AO157" s="30">
        <f>15*'0'!AJ$26/40000</f>
        <v>16.875</v>
      </c>
      <c r="AP157" s="30">
        <f>15*'0'!AK$26/40000</f>
        <v>16.875</v>
      </c>
      <c r="AQ157" s="30">
        <f>15*'0'!AL$26/40000</f>
        <v>16.875</v>
      </c>
      <c r="AR157" s="30">
        <f>15*'0'!AM$26/40000</f>
        <v>16.875</v>
      </c>
      <c r="AT157" s="30"/>
      <c r="AU157" s="30"/>
      <c r="AV157" s="30"/>
    </row>
    <row r="158" spans="1:48">
      <c r="A158" s="276" t="s">
        <v>93</v>
      </c>
      <c r="B158" s="215" t="s">
        <v>392</v>
      </c>
      <c r="C158" s="268" t="s">
        <v>390</v>
      </c>
      <c r="D158" s="221" t="s">
        <v>442</v>
      </c>
      <c r="E158" s="221" t="str">
        <f>_xlfn.XLOOKUP(D158,'0'!A:A,'0'!B:B)</f>
        <v>Фил</v>
      </c>
      <c r="F158" s="221"/>
      <c r="G158" s="221"/>
      <c r="H158" s="218" t="s">
        <v>249</v>
      </c>
      <c r="I158" s="30">
        <f>10*'0'!D$27/40000</f>
        <v>11.25</v>
      </c>
      <c r="J158" s="30">
        <f>10*'0'!E$27/40000</f>
        <v>11.25</v>
      </c>
      <c r="K158" s="30">
        <f>10*'0'!F$27/40000</f>
        <v>11.25</v>
      </c>
      <c r="L158" s="30">
        <f>10*'0'!G$27/40000</f>
        <v>11.25</v>
      </c>
      <c r="M158" s="30">
        <f>10*'0'!H$27/40000</f>
        <v>11.25</v>
      </c>
      <c r="N158" s="30">
        <f>10*'0'!I$27/40000</f>
        <v>11.25</v>
      </c>
      <c r="O158" s="30">
        <f>10*'0'!J$27/40000</f>
        <v>11.25</v>
      </c>
      <c r="P158" s="30">
        <f>10*'0'!K$27/40000</f>
        <v>11.25</v>
      </c>
      <c r="Q158" s="30">
        <f>10*'0'!L$27/40000</f>
        <v>11.25</v>
      </c>
      <c r="R158" s="30">
        <f>10*'0'!M$27/40000</f>
        <v>11.25</v>
      </c>
      <c r="S158" s="30">
        <f>10*'0'!N$27/40000</f>
        <v>11.25</v>
      </c>
      <c r="T158" s="30">
        <f>10*'0'!O$27/40000</f>
        <v>11.25</v>
      </c>
      <c r="U158" s="30">
        <f>10*'0'!P$27/40000</f>
        <v>11.25</v>
      </c>
      <c r="V158" s="30">
        <f>10*'0'!Q$27/40000</f>
        <v>11.25</v>
      </c>
      <c r="W158" s="30">
        <f>10*'0'!R$27/40000</f>
        <v>11.25</v>
      </c>
      <c r="X158" s="30">
        <f>10*'0'!S$27/40000</f>
        <v>11.25</v>
      </c>
      <c r="Y158" s="30">
        <f>10*'0'!T$27/40000</f>
        <v>11.25</v>
      </c>
      <c r="Z158" s="30">
        <f>10*'0'!U$27/40000</f>
        <v>11.25</v>
      </c>
      <c r="AA158" s="30">
        <f>10*'0'!V$27/40000</f>
        <v>11.25</v>
      </c>
      <c r="AB158" s="30">
        <f>10*'0'!W$27/40000</f>
        <v>11.25</v>
      </c>
      <c r="AC158" s="30">
        <f>10*'0'!X$27/40000</f>
        <v>11.25</v>
      </c>
      <c r="AD158" s="30">
        <f>10*'0'!Y$27/40000</f>
        <v>11.25</v>
      </c>
      <c r="AE158" s="30">
        <f>10*'0'!Z$27/40000</f>
        <v>11.25</v>
      </c>
      <c r="AF158" s="30">
        <f>10*'0'!AA$27/40000</f>
        <v>11.25</v>
      </c>
      <c r="AG158" s="30">
        <f>10*'0'!AB$27/40000</f>
        <v>11.25</v>
      </c>
      <c r="AH158" s="30">
        <f>10*'0'!AC$27/40000</f>
        <v>11.25</v>
      </c>
      <c r="AI158" s="30">
        <f>10*'0'!AD$27/40000</f>
        <v>11.25</v>
      </c>
      <c r="AJ158" s="30">
        <f>10*'0'!AE$27/40000</f>
        <v>11.25</v>
      </c>
      <c r="AK158" s="30">
        <f>10*'0'!AF$27/40000</f>
        <v>11.25</v>
      </c>
      <c r="AL158" s="30">
        <f>10*'0'!AG$27/40000</f>
        <v>11.25</v>
      </c>
      <c r="AM158" s="30">
        <f>10*'0'!AH$27/40000</f>
        <v>11.25</v>
      </c>
      <c r="AN158" s="30">
        <f>10*'0'!AI$27/40000</f>
        <v>11.25</v>
      </c>
      <c r="AO158" s="30">
        <f>10*'0'!AJ$27/40000</f>
        <v>11.25</v>
      </c>
      <c r="AP158" s="30">
        <f>10*'0'!AK$27/40000</f>
        <v>11.25</v>
      </c>
      <c r="AQ158" s="30">
        <f>10*'0'!AL$27/40000</f>
        <v>11.25</v>
      </c>
      <c r="AR158" s="30">
        <f>10*'0'!AM$27/40000</f>
        <v>11.25</v>
      </c>
      <c r="AT158" s="30"/>
      <c r="AU158" s="30"/>
      <c r="AV158" s="30"/>
    </row>
    <row r="159" spans="1:48">
      <c r="A159" s="276" t="s">
        <v>93</v>
      </c>
      <c r="B159" s="215" t="s">
        <v>392</v>
      </c>
      <c r="C159" s="268" t="s">
        <v>390</v>
      </c>
      <c r="D159" s="221" t="s">
        <v>571</v>
      </c>
      <c r="E159" s="221" t="str">
        <f>_xlfn.XLOOKUP(D159,'0'!A:A,'0'!B:B)</f>
        <v>ГО</v>
      </c>
      <c r="F159" s="221"/>
      <c r="G159" s="221"/>
      <c r="H159" s="218" t="s">
        <v>249</v>
      </c>
      <c r="I159" s="30">
        <f>4*'0'!D$29/40000</f>
        <v>3.5</v>
      </c>
      <c r="J159" s="30">
        <f>4*'0'!E$29/40000</f>
        <v>3.5</v>
      </c>
      <c r="K159" s="30">
        <f>4*'0'!F$29/40000</f>
        <v>3.5</v>
      </c>
      <c r="L159" s="30">
        <f>4*'0'!G$29/40000</f>
        <v>3.5</v>
      </c>
      <c r="M159" s="30">
        <f>4*'0'!H$29/40000</f>
        <v>3.5</v>
      </c>
      <c r="N159" s="30">
        <f>4*'0'!I$29/40000</f>
        <v>3.5</v>
      </c>
      <c r="O159" s="30">
        <f>4*'0'!J$29/40000</f>
        <v>3.5</v>
      </c>
      <c r="P159" s="30">
        <f>4*'0'!K$29/40000</f>
        <v>3.5</v>
      </c>
      <c r="Q159" s="30">
        <f>4*'0'!L$29/40000</f>
        <v>3.5</v>
      </c>
      <c r="R159" s="30">
        <f>4*'0'!M$29/40000</f>
        <v>3.5</v>
      </c>
      <c r="S159" s="30">
        <f>4*'0'!N$29/40000</f>
        <v>3.5</v>
      </c>
      <c r="T159" s="30">
        <f>4*'0'!O$29/40000</f>
        <v>3.5</v>
      </c>
      <c r="U159" s="30">
        <f>4*'0'!P$29/40000</f>
        <v>3.5</v>
      </c>
      <c r="V159" s="30">
        <f>4*'0'!Q$29/40000</f>
        <v>3.5</v>
      </c>
      <c r="W159" s="30">
        <f>4*'0'!R$29/40000</f>
        <v>3.5</v>
      </c>
      <c r="X159" s="30">
        <f>4*'0'!S$29/40000</f>
        <v>3.5</v>
      </c>
      <c r="Y159" s="30">
        <f>4*'0'!T$29/40000</f>
        <v>3.5</v>
      </c>
      <c r="Z159" s="30">
        <f>4*'0'!U$29/40000</f>
        <v>3.5</v>
      </c>
      <c r="AA159" s="30">
        <f>4*'0'!V$29/40000</f>
        <v>3.5</v>
      </c>
      <c r="AB159" s="30">
        <f>4*'0'!W$29/40000</f>
        <v>3.5</v>
      </c>
      <c r="AC159" s="30">
        <f>4*'0'!X$29/40000</f>
        <v>3.5</v>
      </c>
      <c r="AD159" s="30">
        <f>4*'0'!Y$29/40000</f>
        <v>3.5</v>
      </c>
      <c r="AE159" s="30">
        <f>4*'0'!Z$29/40000</f>
        <v>3.5</v>
      </c>
      <c r="AF159" s="30">
        <f>4*'0'!AA$29/40000</f>
        <v>3.5</v>
      </c>
      <c r="AG159" s="30">
        <f>4*'0'!AB$29/40000</f>
        <v>3.5</v>
      </c>
      <c r="AH159" s="30">
        <f>4*'0'!AC$29/40000</f>
        <v>3.5</v>
      </c>
      <c r="AI159" s="30">
        <f>4*'0'!AD$29/40000</f>
        <v>3.5</v>
      </c>
      <c r="AJ159" s="30">
        <f>4*'0'!AE$29/40000</f>
        <v>3.5</v>
      </c>
      <c r="AK159" s="30">
        <f>4*'0'!AF$29/40000</f>
        <v>3.5</v>
      </c>
      <c r="AL159" s="30">
        <f>4*'0'!AG$29/40000</f>
        <v>3.5</v>
      </c>
      <c r="AM159" s="30">
        <f>4*'0'!AH$29/40000</f>
        <v>3.5</v>
      </c>
      <c r="AN159" s="30">
        <f>4*'0'!AI$29/40000</f>
        <v>3.5</v>
      </c>
      <c r="AO159" s="30">
        <f>4*'0'!AJ$29/40000</f>
        <v>3.5</v>
      </c>
      <c r="AP159" s="30">
        <f>4*'0'!AK$29/40000</f>
        <v>3.5</v>
      </c>
      <c r="AQ159" s="30">
        <f>4*'0'!AL$29/40000</f>
        <v>3.5</v>
      </c>
      <c r="AR159" s="30">
        <f>4*'0'!AM$29/40000</f>
        <v>3.5</v>
      </c>
      <c r="AT159" s="30"/>
      <c r="AU159" s="30"/>
      <c r="AV159" s="30"/>
    </row>
    <row r="160" spans="1:48">
      <c r="A160" s="276" t="s">
        <v>94</v>
      </c>
      <c r="B160" s="215" t="s">
        <v>392</v>
      </c>
      <c r="C160" s="268" t="s">
        <v>390</v>
      </c>
      <c r="D160" s="215" t="s">
        <v>42</v>
      </c>
      <c r="E160" s="215"/>
      <c r="F160" s="215"/>
      <c r="G160" s="215"/>
      <c r="H160" s="215" t="s">
        <v>254</v>
      </c>
      <c r="I160" s="216">
        <f>(I161*I162+I165*I166+I170*I171)/1000</f>
        <v>19.283071428571429</v>
      </c>
      <c r="J160" s="216">
        <f t="shared" ref="J160" si="222">(J161*J162+J165*J166+J170*J171)/1000</f>
        <v>26.161187499999997</v>
      </c>
      <c r="K160" s="216">
        <f t="shared" ref="K160" si="223">(K161*K162+K165*K166+K170*K171)/1000</f>
        <v>28.845103515624992</v>
      </c>
      <c r="L160" s="216">
        <f t="shared" ref="L160" si="224">(L161*L162+L165*L166+L170*L171)/1000</f>
        <v>27.85143344726562</v>
      </c>
      <c r="M160" s="216">
        <f t="shared" ref="M160" si="225">(M161*M162+M165*M166+M170*M171)/1000</f>
        <v>17.253720343066405</v>
      </c>
      <c r="N160" s="216">
        <f t="shared" ref="N160" si="226">(N161*N162+N165*N166+N170*N171)/1000</f>
        <v>25.703670560494377</v>
      </c>
      <c r="O160" s="216">
        <f t="shared" ref="O160" si="227">(O161*O162+O165*O166+O170*O171)/1000</f>
        <v>24.796917429667186</v>
      </c>
      <c r="P160" s="216">
        <f t="shared" ref="P160" si="228">(P161*P162+P165*P166+P170*P171)/1000</f>
        <v>19.853622317224843</v>
      </c>
      <c r="Q160" s="216">
        <f t="shared" ref="Q160" si="229">(Q161*Q162+Q165*Q166+Q170*Q171)/1000</f>
        <v>22.956790128253534</v>
      </c>
      <c r="R160" s="216">
        <f t="shared" ref="R160" si="230">(R161*R162+R165*R166+R170*R171)/1000</f>
        <v>22.458196428571426</v>
      </c>
      <c r="S160" s="216">
        <f t="shared" ref="S160" si="231">(S161*S162+S165*S166+S170*S171)/1000</f>
        <v>21.094714285714282</v>
      </c>
      <c r="T160" s="216">
        <f t="shared" ref="T160" si="232">(T161*T162+T165*T166+T170*T171)/1000</f>
        <v>19.69960714285714</v>
      </c>
      <c r="U160" s="216">
        <f t="shared" ref="U160" si="233">(U161*U162+U165*U166+U170*U171)/1000</f>
        <v>14.59355357142857</v>
      </c>
      <c r="V160" s="216">
        <f t="shared" ref="V160" si="234">(V161*V162+V165*V166+V170*V171)/1000</f>
        <v>19.25685714285714</v>
      </c>
      <c r="W160" s="216">
        <f t="shared" ref="W160" si="235">(W161*W162+W165*W166+W170*W171)/1000</f>
        <v>21.572696428571426</v>
      </c>
      <c r="X160" s="216">
        <f t="shared" ref="X160" si="236">(X161*X162+X165*X166+X170*X171)/1000</f>
        <v>21.509446428571426</v>
      </c>
      <c r="Y160" s="216">
        <f t="shared" ref="Y160" si="237">(Y161*Y162+Y165*Y166+Y170*Y171)/1000</f>
        <v>13.99267857142857</v>
      </c>
      <c r="Z160" s="216">
        <f t="shared" ref="Z160" si="238">(Z161*Z162+Z165*Z166+Z170*Z171)/1000</f>
        <v>21.161571428571428</v>
      </c>
      <c r="AA160" s="216">
        <f t="shared" ref="AA160" si="239">(AA161*AA162+AA165*AA166+AA170*AA171)/1000</f>
        <v>21.098321428571428</v>
      </c>
      <c r="AB160" s="216">
        <f t="shared" ref="AB160" si="240">(AB161*AB162+AB165*AB166+AB170*AB171)/1000</f>
        <v>17.324124999999999</v>
      </c>
      <c r="AC160" s="216">
        <f t="shared" ref="AC160" si="241">(AC161*AC162+AC165*AC166+AC170*AC171)/1000</f>
        <v>20.908571428571427</v>
      </c>
      <c r="AD160" s="216">
        <f t="shared" ref="AD160" si="242">(AD161*AD162+AD165*AD166+AD170*AD171)/1000</f>
        <v>20.845321428571427</v>
      </c>
      <c r="AE160" s="216">
        <f t="shared" ref="AE160" si="243">(AE161*AE162+AE165*AE166+AE170*AE171)/1000</f>
        <v>19.545089285714283</v>
      </c>
      <c r="AF160" s="216">
        <f t="shared" ref="AF160" si="244">(AF161*AF162+AF165*AF166+AF170*AF171)/1000</f>
        <v>18.244857142857143</v>
      </c>
      <c r="AG160" s="216">
        <f t="shared" ref="AG160" si="245">(AG161*AG162+AG165*AG166+AG170*AG171)/1000</f>
        <v>13.170428571428571</v>
      </c>
      <c r="AH160" s="216">
        <f t="shared" ref="AH160" si="246">(AH161*AH162+AH165*AH166+AH170*AH171)/1000</f>
        <v>17.896982142857141</v>
      </c>
      <c r="AI160" s="216">
        <f t="shared" ref="AI160" si="247">(AI161*AI162+AI165*AI166+AI170*AI171)/1000</f>
        <v>20.276071428571427</v>
      </c>
      <c r="AJ160" s="216">
        <f t="shared" ref="AJ160" si="248">(AJ161*AJ162+AJ165*AJ166+AJ170*AJ171)/1000</f>
        <v>20.276071428571427</v>
      </c>
      <c r="AK160" s="216">
        <f t="shared" ref="AK160" si="249">(AK161*AK162+AK165*AK166+AK170*AK171)/1000</f>
        <v>12.822553571428571</v>
      </c>
      <c r="AL160" s="216">
        <f t="shared" ref="AL160" si="250">(AL161*AL162+AL165*AL166+AL170*AL171)/1000</f>
        <v>20.023071428571427</v>
      </c>
      <c r="AM160" s="216">
        <f t="shared" ref="AM160" si="251">(AM161*AM162+AM165*AM166+AM170*AM171)/1000</f>
        <v>20.023071428571427</v>
      </c>
      <c r="AN160" s="216">
        <f t="shared" ref="AN160" si="252">(AN161*AN162+AN165*AN166+AN170*AN171)/1000</f>
        <v>16.2805</v>
      </c>
      <c r="AO160" s="216">
        <f t="shared" ref="AO160" si="253">(AO161*AO162+AO165*AO166+AO170*AO171)/1000</f>
        <v>19.896571428571427</v>
      </c>
      <c r="AP160" s="216">
        <f t="shared" ref="AP160" si="254">(AP161*AP162+AP165*AP166+AP170*AP171)/1000</f>
        <v>19.864946428571429</v>
      </c>
      <c r="AQ160" s="216">
        <f t="shared" ref="AQ160" si="255">(AQ161*AQ162+AQ165*AQ166+AQ170*AQ171)/1000</f>
        <v>18.627964285714281</v>
      </c>
      <c r="AR160" s="216">
        <f>(AR161*AR162+AR165*AR166+AR170*AR171)/1000</f>
        <v>17.359357142857142</v>
      </c>
      <c r="AT160" s="215"/>
      <c r="AU160" s="215"/>
      <c r="AV160" s="215"/>
    </row>
    <row r="161" spans="1:48" ht="12">
      <c r="A161" s="276" t="s">
        <v>94</v>
      </c>
      <c r="B161" s="215" t="s">
        <v>392</v>
      </c>
      <c r="C161" s="268" t="s">
        <v>390</v>
      </c>
      <c r="D161" s="225" t="s">
        <v>187</v>
      </c>
      <c r="E161" s="225"/>
      <c r="F161" s="221"/>
      <c r="G161" s="221"/>
      <c r="H161" s="218" t="s">
        <v>158</v>
      </c>
      <c r="I161" s="30">
        <f>МСБ.1!D86</f>
        <v>9.75</v>
      </c>
      <c r="J161" s="30">
        <f>МСБ.1!E86</f>
        <v>18.427499999999998</v>
      </c>
      <c r="K161" s="30">
        <f>МСБ.1!F86</f>
        <v>21.767484374999995</v>
      </c>
      <c r="L161" s="30">
        <f>МСБ.1!G86</f>
        <v>20.570272734374996</v>
      </c>
      <c r="M161" s="30">
        <f>МСБ.1!H86</f>
        <v>7.7755630935937479</v>
      </c>
      <c r="N161" s="30">
        <f>МСБ.1!I86</f>
        <v>18.369767808615229</v>
      </c>
      <c r="O161" s="30">
        <f>МСБ.1!J86</f>
        <v>17.359430579141389</v>
      </c>
      <c r="P161" s="30">
        <f>МСБ.1!K86</f>
        <v>11.483263328102028</v>
      </c>
      <c r="Q161" s="30">
        <f>МСБ.1!L86</f>
        <v>15.502405492937736</v>
      </c>
      <c r="R161" s="30">
        <f>МСБ.1!M86</f>
        <v>15</v>
      </c>
      <c r="S161" s="30">
        <f>МСБ.1!N86</f>
        <v>13.5</v>
      </c>
      <c r="T161" s="30">
        <f>МСБ.1!O86</f>
        <v>12</v>
      </c>
      <c r="U161" s="30">
        <f>МСБ.1!P86</f>
        <v>6</v>
      </c>
      <c r="V161" s="30">
        <f>МСБ.1!Q86</f>
        <v>12</v>
      </c>
      <c r="W161" s="30">
        <f>МСБ.1!R86</f>
        <v>15</v>
      </c>
      <c r="X161" s="30">
        <f>МСБ.1!S86</f>
        <v>15</v>
      </c>
      <c r="Y161" s="30">
        <f>МСБ.1!T86</f>
        <v>6</v>
      </c>
      <c r="Z161" s="30">
        <f>МСБ.1!U86</f>
        <v>15</v>
      </c>
      <c r="AA161" s="30">
        <f>МСБ.1!V86</f>
        <v>15</v>
      </c>
      <c r="AB161" s="30">
        <f>МСБ.1!W86</f>
        <v>10.5</v>
      </c>
      <c r="AC161" s="30">
        <f>МСБ.1!X86</f>
        <v>15</v>
      </c>
      <c r="AD161" s="30">
        <f>МСБ.1!Y86</f>
        <v>15</v>
      </c>
      <c r="AE161" s="30">
        <f>МСБ.1!Z86</f>
        <v>13.5</v>
      </c>
      <c r="AF161" s="30">
        <f>МСБ.1!AA86</f>
        <v>12</v>
      </c>
      <c r="AG161" s="30">
        <f>МСБ.1!AB86</f>
        <v>6</v>
      </c>
      <c r="AH161" s="30">
        <f>МСБ.1!AC86</f>
        <v>12</v>
      </c>
      <c r="AI161" s="30">
        <f>МСБ.1!AD86</f>
        <v>15</v>
      </c>
      <c r="AJ161" s="30">
        <f>МСБ.1!AE86</f>
        <v>15</v>
      </c>
      <c r="AK161" s="30">
        <f>МСБ.1!AF86</f>
        <v>6</v>
      </c>
      <c r="AL161" s="30">
        <f>МСБ.1!AG86</f>
        <v>15</v>
      </c>
      <c r="AM161" s="30">
        <f>МСБ.1!AH86</f>
        <v>15</v>
      </c>
      <c r="AN161" s="30">
        <f>МСБ.1!AI86</f>
        <v>10.5</v>
      </c>
      <c r="AO161" s="30">
        <f>МСБ.1!AJ86</f>
        <v>15</v>
      </c>
      <c r="AP161" s="30">
        <f>МСБ.1!AK86</f>
        <v>15</v>
      </c>
      <c r="AQ161" s="30">
        <f>МСБ.1!AL86</f>
        <v>13.5</v>
      </c>
      <c r="AR161" s="30">
        <f>МСБ.1!AM86</f>
        <v>12</v>
      </c>
      <c r="AT161" s="30"/>
      <c r="AU161" s="30"/>
      <c r="AV161" s="30"/>
    </row>
    <row r="162" spans="1:48" ht="22.8">
      <c r="A162" s="276" t="s">
        <v>94</v>
      </c>
      <c r="B162" s="215" t="s">
        <v>392</v>
      </c>
      <c r="C162" s="268" t="s">
        <v>390</v>
      </c>
      <c r="D162" s="219" t="s">
        <v>416</v>
      </c>
      <c r="E162" s="219"/>
      <c r="F162" s="219"/>
      <c r="G162" s="219"/>
      <c r="H162" s="218" t="s">
        <v>249</v>
      </c>
      <c r="I162" s="30">
        <f>SUM(I163:I164)</f>
        <v>565.47619047619037</v>
      </c>
      <c r="J162" s="30">
        <f t="shared" ref="J162:AR162" si="256">SUM(J163:J164)</f>
        <v>565.47619047619037</v>
      </c>
      <c r="K162" s="30">
        <f t="shared" si="256"/>
        <v>565.47619047619037</v>
      </c>
      <c r="L162" s="30">
        <f t="shared" si="256"/>
        <v>565.47619047619037</v>
      </c>
      <c r="M162" s="30">
        <f t="shared" si="256"/>
        <v>565.47619047619037</v>
      </c>
      <c r="N162" s="30">
        <f t="shared" si="256"/>
        <v>565.47619047619037</v>
      </c>
      <c r="O162" s="30">
        <f t="shared" si="256"/>
        <v>565.47619047619037</v>
      </c>
      <c r="P162" s="30">
        <f t="shared" si="256"/>
        <v>565.47619047619037</v>
      </c>
      <c r="Q162" s="30">
        <f t="shared" si="256"/>
        <v>565.47619047619037</v>
      </c>
      <c r="R162" s="30">
        <f t="shared" si="256"/>
        <v>565.47619047619037</v>
      </c>
      <c r="S162" s="30">
        <f t="shared" si="256"/>
        <v>565.47619047619037</v>
      </c>
      <c r="T162" s="30">
        <f t="shared" si="256"/>
        <v>565.47619047619037</v>
      </c>
      <c r="U162" s="30">
        <f t="shared" si="256"/>
        <v>565.47619047619037</v>
      </c>
      <c r="V162" s="30">
        <f t="shared" si="256"/>
        <v>565.47619047619037</v>
      </c>
      <c r="W162" s="30">
        <f t="shared" si="256"/>
        <v>565.47619047619037</v>
      </c>
      <c r="X162" s="30">
        <f t="shared" si="256"/>
        <v>565.47619047619037</v>
      </c>
      <c r="Y162" s="30">
        <f t="shared" si="256"/>
        <v>565.47619047619037</v>
      </c>
      <c r="Z162" s="30">
        <f t="shared" si="256"/>
        <v>565.47619047619037</v>
      </c>
      <c r="AA162" s="30">
        <f t="shared" si="256"/>
        <v>565.47619047619037</v>
      </c>
      <c r="AB162" s="30">
        <f t="shared" si="256"/>
        <v>565.47619047619037</v>
      </c>
      <c r="AC162" s="30">
        <f t="shared" si="256"/>
        <v>565.47619047619037</v>
      </c>
      <c r="AD162" s="30">
        <f t="shared" si="256"/>
        <v>565.47619047619037</v>
      </c>
      <c r="AE162" s="30">
        <f t="shared" si="256"/>
        <v>565.47619047619037</v>
      </c>
      <c r="AF162" s="30">
        <f t="shared" si="256"/>
        <v>565.47619047619037</v>
      </c>
      <c r="AG162" s="30">
        <f t="shared" si="256"/>
        <v>565.47619047619037</v>
      </c>
      <c r="AH162" s="30">
        <f t="shared" si="256"/>
        <v>565.47619047619037</v>
      </c>
      <c r="AI162" s="30">
        <f t="shared" si="256"/>
        <v>565.47619047619037</v>
      </c>
      <c r="AJ162" s="30">
        <f t="shared" si="256"/>
        <v>565.47619047619037</v>
      </c>
      <c r="AK162" s="30">
        <f t="shared" si="256"/>
        <v>565.47619047619037</v>
      </c>
      <c r="AL162" s="30">
        <f t="shared" si="256"/>
        <v>565.47619047619037</v>
      </c>
      <c r="AM162" s="30">
        <f t="shared" si="256"/>
        <v>565.47619047619037</v>
      </c>
      <c r="AN162" s="30">
        <f t="shared" si="256"/>
        <v>565.47619047619037</v>
      </c>
      <c r="AO162" s="30">
        <f t="shared" si="256"/>
        <v>565.47619047619037</v>
      </c>
      <c r="AP162" s="30">
        <f t="shared" si="256"/>
        <v>565.47619047619037</v>
      </c>
      <c r="AQ162" s="30">
        <f t="shared" si="256"/>
        <v>565.47619047619037</v>
      </c>
      <c r="AR162" s="30">
        <f t="shared" si="256"/>
        <v>565.47619047619037</v>
      </c>
      <c r="AT162" s="30"/>
      <c r="AU162" s="30"/>
      <c r="AV162" s="30"/>
    </row>
    <row r="163" spans="1:48">
      <c r="A163" s="276" t="s">
        <v>94</v>
      </c>
      <c r="B163" s="215" t="s">
        <v>392</v>
      </c>
      <c r="C163" s="268" t="s">
        <v>390</v>
      </c>
      <c r="D163" s="221" t="s">
        <v>414</v>
      </c>
      <c r="E163" s="221" t="str">
        <f>_xlfn.XLOOKUP(D163,'0'!A:A,'0'!B:B)</f>
        <v>Фил</v>
      </c>
      <c r="F163" s="222">
        <f>G163/(8*21*60)</f>
        <v>1.1904761904761904E-2</v>
      </c>
      <c r="G163" s="223">
        <v>120</v>
      </c>
      <c r="H163" s="218" t="s">
        <v>249</v>
      </c>
      <c r="I163" s="30">
        <f>'0'!D$24*$F163</f>
        <v>476.19047619047615</v>
      </c>
      <c r="J163" s="30">
        <f>'0'!E$24*$F163</f>
        <v>476.19047619047615</v>
      </c>
      <c r="K163" s="30">
        <f>'0'!F$24*$F163</f>
        <v>476.19047619047615</v>
      </c>
      <c r="L163" s="30">
        <f>'0'!G$24*$F163</f>
        <v>476.19047619047615</v>
      </c>
      <c r="M163" s="30">
        <f>'0'!H$24*$F163</f>
        <v>476.19047619047615</v>
      </c>
      <c r="N163" s="30">
        <f>'0'!I$24*$F163</f>
        <v>476.19047619047615</v>
      </c>
      <c r="O163" s="30">
        <f>'0'!J$24*$F163</f>
        <v>476.19047619047615</v>
      </c>
      <c r="P163" s="30">
        <f>'0'!K$24*$F163</f>
        <v>476.19047619047615</v>
      </c>
      <c r="Q163" s="30">
        <f>'0'!L$24*$F163</f>
        <v>476.19047619047615</v>
      </c>
      <c r="R163" s="30">
        <f>'0'!M$24*$F163</f>
        <v>476.19047619047615</v>
      </c>
      <c r="S163" s="30">
        <f>'0'!N$24*$F163</f>
        <v>476.19047619047615</v>
      </c>
      <c r="T163" s="30">
        <f>'0'!O$24*$F163</f>
        <v>476.19047619047615</v>
      </c>
      <c r="U163" s="30">
        <f>'0'!P$24*$F163</f>
        <v>476.19047619047615</v>
      </c>
      <c r="V163" s="30">
        <f>'0'!Q$24*$F163</f>
        <v>476.19047619047615</v>
      </c>
      <c r="W163" s="30">
        <f>'0'!R$24*$F163</f>
        <v>476.19047619047615</v>
      </c>
      <c r="X163" s="30">
        <f>'0'!S$24*$F163</f>
        <v>476.19047619047615</v>
      </c>
      <c r="Y163" s="30">
        <f>'0'!T$24*$F163</f>
        <v>476.19047619047615</v>
      </c>
      <c r="Z163" s="30">
        <f>'0'!U$24*$F163</f>
        <v>476.19047619047615</v>
      </c>
      <c r="AA163" s="30">
        <f>'0'!V$24*$F163</f>
        <v>476.19047619047615</v>
      </c>
      <c r="AB163" s="30">
        <f>'0'!W$24*$F163</f>
        <v>476.19047619047615</v>
      </c>
      <c r="AC163" s="30">
        <f>'0'!X$24*$F163</f>
        <v>476.19047619047615</v>
      </c>
      <c r="AD163" s="30">
        <f>'0'!Y$24*$F163</f>
        <v>476.19047619047615</v>
      </c>
      <c r="AE163" s="30">
        <f>'0'!Z$24*$F163</f>
        <v>476.19047619047615</v>
      </c>
      <c r="AF163" s="30">
        <f>'0'!AA$24*$F163</f>
        <v>476.19047619047615</v>
      </c>
      <c r="AG163" s="30">
        <f>'0'!AB$24*$F163</f>
        <v>476.19047619047615</v>
      </c>
      <c r="AH163" s="30">
        <f>'0'!AC$24*$F163</f>
        <v>476.19047619047615</v>
      </c>
      <c r="AI163" s="30">
        <f>'0'!AD$24*$F163</f>
        <v>476.19047619047615</v>
      </c>
      <c r="AJ163" s="30">
        <f>'0'!AE$24*$F163</f>
        <v>476.19047619047615</v>
      </c>
      <c r="AK163" s="30">
        <f>'0'!AF$24*$F163</f>
        <v>476.19047619047615</v>
      </c>
      <c r="AL163" s="30">
        <f>'0'!AG$24*$F163</f>
        <v>476.19047619047615</v>
      </c>
      <c r="AM163" s="30">
        <f>'0'!AH$24*$F163</f>
        <v>476.19047619047615</v>
      </c>
      <c r="AN163" s="30">
        <f>'0'!AI$24*$F163</f>
        <v>476.19047619047615</v>
      </c>
      <c r="AO163" s="30">
        <f>'0'!AJ$24*$F163</f>
        <v>476.19047619047615</v>
      </c>
      <c r="AP163" s="30">
        <f>'0'!AK$24*$F163</f>
        <v>476.19047619047615</v>
      </c>
      <c r="AQ163" s="30">
        <f>'0'!AL$24*$F163</f>
        <v>476.19047619047615</v>
      </c>
      <c r="AR163" s="30">
        <f>'0'!AM$24*$F163</f>
        <v>476.19047619047615</v>
      </c>
      <c r="AT163" s="30"/>
      <c r="AU163" s="30"/>
      <c r="AV163" s="30"/>
    </row>
    <row r="164" spans="1:48">
      <c r="A164" s="276" t="s">
        <v>94</v>
      </c>
      <c r="B164" s="215" t="s">
        <v>392</v>
      </c>
      <c r="C164" s="268" t="s">
        <v>390</v>
      </c>
      <c r="D164" s="221" t="s">
        <v>415</v>
      </c>
      <c r="E164" s="221" t="str">
        <f>_xlfn.XLOOKUP(D164,'0'!A:A,'0'!B:B)</f>
        <v>Фил</v>
      </c>
      <c r="F164" s="222">
        <f>G164/(8*21*60)</f>
        <v>1.488095238095238E-3</v>
      </c>
      <c r="G164" s="223">
        <v>15</v>
      </c>
      <c r="H164" s="218" t="s">
        <v>249</v>
      </c>
      <c r="I164" s="30">
        <f>'0'!D$25*$F164</f>
        <v>89.285714285714278</v>
      </c>
      <c r="J164" s="30">
        <f>'0'!E$25*$F164</f>
        <v>89.285714285714278</v>
      </c>
      <c r="K164" s="30">
        <f>'0'!F$25*$F164</f>
        <v>89.285714285714278</v>
      </c>
      <c r="L164" s="30">
        <f>'0'!G$25*$F164</f>
        <v>89.285714285714278</v>
      </c>
      <c r="M164" s="30">
        <f>'0'!H$25*$F164</f>
        <v>89.285714285714278</v>
      </c>
      <c r="N164" s="30">
        <f>'0'!I$25*$F164</f>
        <v>89.285714285714278</v>
      </c>
      <c r="O164" s="30">
        <f>'0'!J$25*$F164</f>
        <v>89.285714285714278</v>
      </c>
      <c r="P164" s="30">
        <f>'0'!K$25*$F164</f>
        <v>89.285714285714278</v>
      </c>
      <c r="Q164" s="30">
        <f>'0'!L$25*$F164</f>
        <v>89.285714285714278</v>
      </c>
      <c r="R164" s="30">
        <f>'0'!M$25*$F164</f>
        <v>89.285714285714278</v>
      </c>
      <c r="S164" s="30">
        <f>'0'!N$25*$F164</f>
        <v>89.285714285714278</v>
      </c>
      <c r="T164" s="30">
        <f>'0'!O$25*$F164</f>
        <v>89.285714285714278</v>
      </c>
      <c r="U164" s="30">
        <f>'0'!P$25*$F164</f>
        <v>89.285714285714278</v>
      </c>
      <c r="V164" s="30">
        <f>'0'!Q$25*$F164</f>
        <v>89.285714285714278</v>
      </c>
      <c r="W164" s="30">
        <f>'0'!R$25*$F164</f>
        <v>89.285714285714278</v>
      </c>
      <c r="X164" s="30">
        <f>'0'!S$25*$F164</f>
        <v>89.285714285714278</v>
      </c>
      <c r="Y164" s="30">
        <f>'0'!T$25*$F164</f>
        <v>89.285714285714278</v>
      </c>
      <c r="Z164" s="30">
        <f>'0'!U$25*$F164</f>
        <v>89.285714285714278</v>
      </c>
      <c r="AA164" s="30">
        <f>'0'!V$25*$F164</f>
        <v>89.285714285714278</v>
      </c>
      <c r="AB164" s="30">
        <f>'0'!W$25*$F164</f>
        <v>89.285714285714278</v>
      </c>
      <c r="AC164" s="30">
        <f>'0'!X$25*$F164</f>
        <v>89.285714285714278</v>
      </c>
      <c r="AD164" s="30">
        <f>'0'!Y$25*$F164</f>
        <v>89.285714285714278</v>
      </c>
      <c r="AE164" s="30">
        <f>'0'!Z$25*$F164</f>
        <v>89.285714285714278</v>
      </c>
      <c r="AF164" s="30">
        <f>'0'!AA$25*$F164</f>
        <v>89.285714285714278</v>
      </c>
      <c r="AG164" s="30">
        <f>'0'!AB$25*$F164</f>
        <v>89.285714285714278</v>
      </c>
      <c r="AH164" s="30">
        <f>'0'!AC$25*$F164</f>
        <v>89.285714285714278</v>
      </c>
      <c r="AI164" s="30">
        <f>'0'!AD$25*$F164</f>
        <v>89.285714285714278</v>
      </c>
      <c r="AJ164" s="30">
        <f>'0'!AE$25*$F164</f>
        <v>89.285714285714278</v>
      </c>
      <c r="AK164" s="30">
        <f>'0'!AF$25*$F164</f>
        <v>89.285714285714278</v>
      </c>
      <c r="AL164" s="30">
        <f>'0'!AG$25*$F164</f>
        <v>89.285714285714278</v>
      </c>
      <c r="AM164" s="30">
        <f>'0'!AH$25*$F164</f>
        <v>89.285714285714278</v>
      </c>
      <c r="AN164" s="30">
        <f>'0'!AI$25*$F164</f>
        <v>89.285714285714278</v>
      </c>
      <c r="AO164" s="30">
        <f>'0'!AJ$25*$F164</f>
        <v>89.285714285714278</v>
      </c>
      <c r="AP164" s="30">
        <f>'0'!AK$25*$F164</f>
        <v>89.285714285714278</v>
      </c>
      <c r="AQ164" s="30">
        <f>'0'!AL$25*$F164</f>
        <v>89.285714285714278</v>
      </c>
      <c r="AR164" s="30">
        <f>'0'!AM$25*$F164</f>
        <v>89.285714285714278</v>
      </c>
      <c r="AT164" s="30"/>
      <c r="AU164" s="30"/>
      <c r="AV164" s="30"/>
    </row>
    <row r="165" spans="1:48" ht="12">
      <c r="A165" s="276" t="s">
        <v>94</v>
      </c>
      <c r="B165" s="215" t="s">
        <v>392</v>
      </c>
      <c r="C165" s="268" t="s">
        <v>390</v>
      </c>
      <c r="D165" s="225" t="s">
        <v>159</v>
      </c>
      <c r="E165" s="225"/>
      <c r="F165" s="221"/>
      <c r="G165" s="221"/>
      <c r="H165" s="218" t="s">
        <v>158</v>
      </c>
      <c r="I165" s="30">
        <f>МСБ.1!D88</f>
        <v>6.5</v>
      </c>
      <c r="J165" s="30">
        <f>МСБ.1!E88</f>
        <v>12.284999999999998</v>
      </c>
      <c r="K165" s="30">
        <f>МСБ.1!F88</f>
        <v>14.511656249999996</v>
      </c>
      <c r="L165" s="30">
        <f>МСБ.1!G88</f>
        <v>13.713515156249997</v>
      </c>
      <c r="M165" s="30">
        <f>МСБ.1!H88</f>
        <v>5.1837087290624986</v>
      </c>
      <c r="N165" s="30">
        <f>МСБ.1!I88</f>
        <v>12.246511872410153</v>
      </c>
      <c r="O165" s="30">
        <f>МСБ.1!J88</f>
        <v>11.572953719427591</v>
      </c>
      <c r="P165" s="30">
        <f>МСБ.1!K88</f>
        <v>7.6555088854013515</v>
      </c>
      <c r="Q165" s="30">
        <f>МСБ.1!L88</f>
        <v>10.334936995291823</v>
      </c>
      <c r="R165" s="30">
        <f>МСБ.1!M88</f>
        <v>10</v>
      </c>
      <c r="S165" s="30">
        <f>МСБ.1!N88</f>
        <v>9</v>
      </c>
      <c r="T165" s="30">
        <f>МСБ.1!O88</f>
        <v>8</v>
      </c>
      <c r="U165" s="30">
        <f>МСБ.1!P88</f>
        <v>4</v>
      </c>
      <c r="V165" s="30">
        <f>МСБ.1!Q88</f>
        <v>8</v>
      </c>
      <c r="W165" s="30">
        <f>МСБ.1!R88</f>
        <v>10</v>
      </c>
      <c r="X165" s="30">
        <f>МСБ.1!S88</f>
        <v>10</v>
      </c>
      <c r="Y165" s="30">
        <f>МСБ.1!T88</f>
        <v>4</v>
      </c>
      <c r="Z165" s="30">
        <f>МСБ.1!U88</f>
        <v>10</v>
      </c>
      <c r="AA165" s="30">
        <f>МСБ.1!V88</f>
        <v>10</v>
      </c>
      <c r="AB165" s="30">
        <f>МСБ.1!W88</f>
        <v>7</v>
      </c>
      <c r="AC165" s="30">
        <f>МСБ.1!X88</f>
        <v>10</v>
      </c>
      <c r="AD165" s="30">
        <f>МСБ.1!Y88</f>
        <v>10</v>
      </c>
      <c r="AE165" s="30">
        <f>МСБ.1!Z88</f>
        <v>9</v>
      </c>
      <c r="AF165" s="30">
        <f>МСБ.1!AA88</f>
        <v>8</v>
      </c>
      <c r="AG165" s="30">
        <f>МСБ.1!AB88</f>
        <v>4</v>
      </c>
      <c r="AH165" s="30">
        <f>МСБ.1!AC88</f>
        <v>8</v>
      </c>
      <c r="AI165" s="30">
        <f>МСБ.1!AD88</f>
        <v>10</v>
      </c>
      <c r="AJ165" s="30">
        <f>МСБ.1!AE88</f>
        <v>10</v>
      </c>
      <c r="AK165" s="30">
        <f>МСБ.1!AF88</f>
        <v>4</v>
      </c>
      <c r="AL165" s="30">
        <f>МСБ.1!AG88</f>
        <v>10</v>
      </c>
      <c r="AM165" s="30">
        <f>МСБ.1!AH88</f>
        <v>10</v>
      </c>
      <c r="AN165" s="30">
        <f>МСБ.1!AI88</f>
        <v>7</v>
      </c>
      <c r="AO165" s="30">
        <f>МСБ.1!AJ88</f>
        <v>10</v>
      </c>
      <c r="AP165" s="30">
        <f>МСБ.1!AK88</f>
        <v>10</v>
      </c>
      <c r="AQ165" s="30">
        <f>МСБ.1!AL88</f>
        <v>9</v>
      </c>
      <c r="AR165" s="30">
        <f>МСБ.1!AM88</f>
        <v>8</v>
      </c>
      <c r="AT165" s="30"/>
      <c r="AU165" s="30"/>
      <c r="AV165" s="30"/>
    </row>
    <row r="166" spans="1:48" ht="22.8">
      <c r="A166" s="276" t="s">
        <v>94</v>
      </c>
      <c r="B166" s="215" t="s">
        <v>392</v>
      </c>
      <c r="C166" s="268" t="s">
        <v>390</v>
      </c>
      <c r="D166" s="219" t="s">
        <v>405</v>
      </c>
      <c r="E166" s="219"/>
      <c r="F166" s="219"/>
      <c r="G166" s="219"/>
      <c r="H166" s="218" t="s">
        <v>249</v>
      </c>
      <c r="I166" s="30">
        <f>SUM(I167:I169)</f>
        <v>357.14285714285711</v>
      </c>
      <c r="J166" s="30">
        <f t="shared" ref="J166:AR166" si="257">SUM(J167:J169)</f>
        <v>357.14285714285711</v>
      </c>
      <c r="K166" s="30">
        <f t="shared" si="257"/>
        <v>357.14285714285711</v>
      </c>
      <c r="L166" s="30">
        <f t="shared" si="257"/>
        <v>357.14285714285711</v>
      </c>
      <c r="M166" s="30">
        <f t="shared" si="257"/>
        <v>357.14285714285711</v>
      </c>
      <c r="N166" s="30">
        <f t="shared" si="257"/>
        <v>357.14285714285711</v>
      </c>
      <c r="O166" s="30">
        <f t="shared" si="257"/>
        <v>357.14285714285711</v>
      </c>
      <c r="P166" s="30">
        <f t="shared" si="257"/>
        <v>357.14285714285711</v>
      </c>
      <c r="Q166" s="30">
        <f t="shared" si="257"/>
        <v>357.14285714285711</v>
      </c>
      <c r="R166" s="30">
        <f t="shared" si="257"/>
        <v>357.14285714285711</v>
      </c>
      <c r="S166" s="30">
        <f t="shared" si="257"/>
        <v>357.14285714285711</v>
      </c>
      <c r="T166" s="30">
        <f t="shared" si="257"/>
        <v>357.14285714285711</v>
      </c>
      <c r="U166" s="30">
        <f t="shared" si="257"/>
        <v>357.14285714285711</v>
      </c>
      <c r="V166" s="30">
        <f t="shared" si="257"/>
        <v>357.14285714285711</v>
      </c>
      <c r="W166" s="30">
        <f t="shared" si="257"/>
        <v>357.14285714285711</v>
      </c>
      <c r="X166" s="30">
        <f t="shared" si="257"/>
        <v>357.14285714285711</v>
      </c>
      <c r="Y166" s="30">
        <f t="shared" si="257"/>
        <v>357.14285714285711</v>
      </c>
      <c r="Z166" s="30">
        <f t="shared" si="257"/>
        <v>357.14285714285711</v>
      </c>
      <c r="AA166" s="30">
        <f t="shared" si="257"/>
        <v>357.14285714285711</v>
      </c>
      <c r="AB166" s="30">
        <f t="shared" si="257"/>
        <v>357.14285714285711</v>
      </c>
      <c r="AC166" s="30">
        <f t="shared" si="257"/>
        <v>357.14285714285711</v>
      </c>
      <c r="AD166" s="30">
        <f t="shared" si="257"/>
        <v>357.14285714285711</v>
      </c>
      <c r="AE166" s="30">
        <f t="shared" si="257"/>
        <v>357.14285714285711</v>
      </c>
      <c r="AF166" s="30">
        <f t="shared" si="257"/>
        <v>357.14285714285711</v>
      </c>
      <c r="AG166" s="30">
        <f t="shared" si="257"/>
        <v>357.14285714285711</v>
      </c>
      <c r="AH166" s="30">
        <f t="shared" si="257"/>
        <v>357.14285714285711</v>
      </c>
      <c r="AI166" s="30">
        <f t="shared" si="257"/>
        <v>357.14285714285711</v>
      </c>
      <c r="AJ166" s="30">
        <f t="shared" si="257"/>
        <v>357.14285714285711</v>
      </c>
      <c r="AK166" s="30">
        <f t="shared" si="257"/>
        <v>357.14285714285711</v>
      </c>
      <c r="AL166" s="30">
        <f t="shared" si="257"/>
        <v>357.14285714285711</v>
      </c>
      <c r="AM166" s="30">
        <f t="shared" si="257"/>
        <v>357.14285714285711</v>
      </c>
      <c r="AN166" s="30">
        <f t="shared" si="257"/>
        <v>357.14285714285711</v>
      </c>
      <c r="AO166" s="30">
        <f t="shared" si="257"/>
        <v>357.14285714285711</v>
      </c>
      <c r="AP166" s="30">
        <f t="shared" si="257"/>
        <v>357.14285714285711</v>
      </c>
      <c r="AQ166" s="30">
        <f t="shared" si="257"/>
        <v>357.14285714285711</v>
      </c>
      <c r="AR166" s="30">
        <f t="shared" si="257"/>
        <v>357.14285714285711</v>
      </c>
      <c r="AT166" s="30"/>
      <c r="AU166" s="30"/>
      <c r="AV166" s="30"/>
    </row>
    <row r="167" spans="1:48">
      <c r="A167" s="276" t="s">
        <v>94</v>
      </c>
      <c r="B167" s="215" t="s">
        <v>392</v>
      </c>
      <c r="C167" s="268" t="s">
        <v>390</v>
      </c>
      <c r="D167" s="221" t="s">
        <v>562</v>
      </c>
      <c r="E167" s="221" t="str">
        <f>_xlfn.XLOOKUP(D167,'0'!A:A,'0'!B:B)</f>
        <v>Фил</v>
      </c>
      <c r="F167" s="222">
        <f>G167/(8*21*60)</f>
        <v>5.9523809523809521E-3</v>
      </c>
      <c r="G167" s="223">
        <v>60</v>
      </c>
      <c r="H167" s="218" t="s">
        <v>249</v>
      </c>
      <c r="I167" s="30">
        <f>'0'!D$26*$F167</f>
        <v>267.85714285714283</v>
      </c>
      <c r="J167" s="30">
        <f>'0'!E$26*$F167</f>
        <v>267.85714285714283</v>
      </c>
      <c r="K167" s="30">
        <f>'0'!F$26*$F167</f>
        <v>267.85714285714283</v>
      </c>
      <c r="L167" s="30">
        <f>'0'!G$26*$F167</f>
        <v>267.85714285714283</v>
      </c>
      <c r="M167" s="30">
        <f>'0'!H$26*$F167</f>
        <v>267.85714285714283</v>
      </c>
      <c r="N167" s="30">
        <f>'0'!I$26*$F167</f>
        <v>267.85714285714283</v>
      </c>
      <c r="O167" s="30">
        <f>'0'!J$26*$F167</f>
        <v>267.85714285714283</v>
      </c>
      <c r="P167" s="30">
        <f>'0'!K$26*$F167</f>
        <v>267.85714285714283</v>
      </c>
      <c r="Q167" s="30">
        <f>'0'!L$26*$F167</f>
        <v>267.85714285714283</v>
      </c>
      <c r="R167" s="30">
        <f>'0'!M$26*$F167</f>
        <v>267.85714285714283</v>
      </c>
      <c r="S167" s="30">
        <f>'0'!N$26*$F167</f>
        <v>267.85714285714283</v>
      </c>
      <c r="T167" s="30">
        <f>'0'!O$26*$F167</f>
        <v>267.85714285714283</v>
      </c>
      <c r="U167" s="30">
        <f>'0'!P$26*$F167</f>
        <v>267.85714285714283</v>
      </c>
      <c r="V167" s="30">
        <f>'0'!Q$26*$F167</f>
        <v>267.85714285714283</v>
      </c>
      <c r="W167" s="30">
        <f>'0'!R$26*$F167</f>
        <v>267.85714285714283</v>
      </c>
      <c r="X167" s="30">
        <f>'0'!S$26*$F167</f>
        <v>267.85714285714283</v>
      </c>
      <c r="Y167" s="30">
        <f>'0'!T$26*$F167</f>
        <v>267.85714285714283</v>
      </c>
      <c r="Z167" s="30">
        <f>'0'!U$26*$F167</f>
        <v>267.85714285714283</v>
      </c>
      <c r="AA167" s="30">
        <f>'0'!V$26*$F167</f>
        <v>267.85714285714283</v>
      </c>
      <c r="AB167" s="30">
        <f>'0'!W$26*$F167</f>
        <v>267.85714285714283</v>
      </c>
      <c r="AC167" s="30">
        <f>'0'!X$26*$F167</f>
        <v>267.85714285714283</v>
      </c>
      <c r="AD167" s="30">
        <f>'0'!Y$26*$F167</f>
        <v>267.85714285714283</v>
      </c>
      <c r="AE167" s="30">
        <f>'0'!Z$26*$F167</f>
        <v>267.85714285714283</v>
      </c>
      <c r="AF167" s="30">
        <f>'0'!AA$26*$F167</f>
        <v>267.85714285714283</v>
      </c>
      <c r="AG167" s="30">
        <f>'0'!AB$26*$F167</f>
        <v>267.85714285714283</v>
      </c>
      <c r="AH167" s="30">
        <f>'0'!AC$26*$F167</f>
        <v>267.85714285714283</v>
      </c>
      <c r="AI167" s="30">
        <f>'0'!AD$26*$F167</f>
        <v>267.85714285714283</v>
      </c>
      <c r="AJ167" s="30">
        <f>'0'!AE$26*$F167</f>
        <v>267.85714285714283</v>
      </c>
      <c r="AK167" s="30">
        <f>'0'!AF$26*$F167</f>
        <v>267.85714285714283</v>
      </c>
      <c r="AL167" s="30">
        <f>'0'!AG$26*$F167</f>
        <v>267.85714285714283</v>
      </c>
      <c r="AM167" s="30">
        <f>'0'!AH$26*$F167</f>
        <v>267.85714285714283</v>
      </c>
      <c r="AN167" s="30">
        <f>'0'!AI$26*$F167</f>
        <v>267.85714285714283</v>
      </c>
      <c r="AO167" s="30">
        <f>'0'!AJ$26*$F167</f>
        <v>267.85714285714283</v>
      </c>
      <c r="AP167" s="30">
        <f>'0'!AK$26*$F167</f>
        <v>267.85714285714283</v>
      </c>
      <c r="AQ167" s="30">
        <f>'0'!AL$26*$F167</f>
        <v>267.85714285714283</v>
      </c>
      <c r="AR167" s="30">
        <f>'0'!AM$26*$F167</f>
        <v>267.85714285714283</v>
      </c>
      <c r="AT167" s="30"/>
      <c r="AU167" s="30"/>
      <c r="AV167" s="30"/>
    </row>
    <row r="168" spans="1:48">
      <c r="A168" s="276" t="s">
        <v>94</v>
      </c>
      <c r="B168" s="215" t="s">
        <v>392</v>
      </c>
      <c r="C168" s="268" t="s">
        <v>390</v>
      </c>
      <c r="D168" s="221" t="s">
        <v>442</v>
      </c>
      <c r="E168" s="221" t="str">
        <f>_xlfn.XLOOKUP(D168,'0'!A:A,'0'!B:B)</f>
        <v>Фил</v>
      </c>
      <c r="F168" s="222">
        <f>G168/(8*21*60)</f>
        <v>9.9206349206349201E-4</v>
      </c>
      <c r="G168" s="223">
        <v>10</v>
      </c>
      <c r="H168" s="218" t="s">
        <v>249</v>
      </c>
      <c r="I168" s="30">
        <f>'0'!D$27*$F168</f>
        <v>44.642857142857139</v>
      </c>
      <c r="J168" s="30">
        <f>'0'!E$27*$F168</f>
        <v>44.642857142857139</v>
      </c>
      <c r="K168" s="30">
        <f>'0'!F$27*$F168</f>
        <v>44.642857142857139</v>
      </c>
      <c r="L168" s="30">
        <f>'0'!G$27*$F168</f>
        <v>44.642857142857139</v>
      </c>
      <c r="M168" s="30">
        <f>'0'!H$27*$F168</f>
        <v>44.642857142857139</v>
      </c>
      <c r="N168" s="30">
        <f>'0'!I$27*$F168</f>
        <v>44.642857142857139</v>
      </c>
      <c r="O168" s="30">
        <f>'0'!J$27*$F168</f>
        <v>44.642857142857139</v>
      </c>
      <c r="P168" s="30">
        <f>'0'!K$27*$F168</f>
        <v>44.642857142857139</v>
      </c>
      <c r="Q168" s="30">
        <f>'0'!L$27*$F168</f>
        <v>44.642857142857139</v>
      </c>
      <c r="R168" s="30">
        <f>'0'!M$27*$F168</f>
        <v>44.642857142857139</v>
      </c>
      <c r="S168" s="30">
        <f>'0'!N$27*$F168</f>
        <v>44.642857142857139</v>
      </c>
      <c r="T168" s="30">
        <f>'0'!O$27*$F168</f>
        <v>44.642857142857139</v>
      </c>
      <c r="U168" s="30">
        <f>'0'!P$27*$F168</f>
        <v>44.642857142857139</v>
      </c>
      <c r="V168" s="30">
        <f>'0'!Q$27*$F168</f>
        <v>44.642857142857139</v>
      </c>
      <c r="W168" s="30">
        <f>'0'!R$27*$F168</f>
        <v>44.642857142857139</v>
      </c>
      <c r="X168" s="30">
        <f>'0'!S$27*$F168</f>
        <v>44.642857142857139</v>
      </c>
      <c r="Y168" s="30">
        <f>'0'!T$27*$F168</f>
        <v>44.642857142857139</v>
      </c>
      <c r="Z168" s="30">
        <f>'0'!U$27*$F168</f>
        <v>44.642857142857139</v>
      </c>
      <c r="AA168" s="30">
        <f>'0'!V$27*$F168</f>
        <v>44.642857142857139</v>
      </c>
      <c r="AB168" s="30">
        <f>'0'!W$27*$F168</f>
        <v>44.642857142857139</v>
      </c>
      <c r="AC168" s="30">
        <f>'0'!X$27*$F168</f>
        <v>44.642857142857139</v>
      </c>
      <c r="AD168" s="30">
        <f>'0'!Y$27*$F168</f>
        <v>44.642857142857139</v>
      </c>
      <c r="AE168" s="30">
        <f>'0'!Z$27*$F168</f>
        <v>44.642857142857139</v>
      </c>
      <c r="AF168" s="30">
        <f>'0'!AA$27*$F168</f>
        <v>44.642857142857139</v>
      </c>
      <c r="AG168" s="30">
        <f>'0'!AB$27*$F168</f>
        <v>44.642857142857139</v>
      </c>
      <c r="AH168" s="30">
        <f>'0'!AC$27*$F168</f>
        <v>44.642857142857139</v>
      </c>
      <c r="AI168" s="30">
        <f>'0'!AD$27*$F168</f>
        <v>44.642857142857139</v>
      </c>
      <c r="AJ168" s="30">
        <f>'0'!AE$27*$F168</f>
        <v>44.642857142857139</v>
      </c>
      <c r="AK168" s="30">
        <f>'0'!AF$27*$F168</f>
        <v>44.642857142857139</v>
      </c>
      <c r="AL168" s="30">
        <f>'0'!AG$27*$F168</f>
        <v>44.642857142857139</v>
      </c>
      <c r="AM168" s="30">
        <f>'0'!AH$27*$F168</f>
        <v>44.642857142857139</v>
      </c>
      <c r="AN168" s="30">
        <f>'0'!AI$27*$F168</f>
        <v>44.642857142857139</v>
      </c>
      <c r="AO168" s="30">
        <f>'0'!AJ$27*$F168</f>
        <v>44.642857142857139</v>
      </c>
      <c r="AP168" s="30">
        <f>'0'!AK$27*$F168</f>
        <v>44.642857142857139</v>
      </c>
      <c r="AQ168" s="30">
        <f>'0'!AL$27*$F168</f>
        <v>44.642857142857139</v>
      </c>
      <c r="AR168" s="30">
        <f>'0'!AM$27*$F168</f>
        <v>44.642857142857139</v>
      </c>
      <c r="AT168" s="30"/>
      <c r="AU168" s="30"/>
      <c r="AV168" s="30"/>
    </row>
    <row r="169" spans="1:48">
      <c r="A169" s="276" t="s">
        <v>94</v>
      </c>
      <c r="B169" s="215" t="s">
        <v>392</v>
      </c>
      <c r="C169" s="268" t="s">
        <v>390</v>
      </c>
      <c r="D169" s="221" t="s">
        <v>413</v>
      </c>
      <c r="E169" s="221" t="str">
        <f>_xlfn.XLOOKUP(D169,'0'!A:A,'0'!B:B)</f>
        <v>Фил</v>
      </c>
      <c r="F169" s="222">
        <f>G169/(8*21*60)</f>
        <v>9.9206349206349201E-4</v>
      </c>
      <c r="G169" s="223">
        <v>10</v>
      </c>
      <c r="H169" s="218" t="s">
        <v>249</v>
      </c>
      <c r="I169" s="30">
        <f>'0'!D$28*$F169</f>
        <v>44.642857142857139</v>
      </c>
      <c r="J169" s="30">
        <f>'0'!E$28*$F169</f>
        <v>44.642857142857139</v>
      </c>
      <c r="K169" s="30">
        <f>'0'!F$28*$F169</f>
        <v>44.642857142857139</v>
      </c>
      <c r="L169" s="30">
        <f>'0'!G$28*$F169</f>
        <v>44.642857142857139</v>
      </c>
      <c r="M169" s="30">
        <f>'0'!H$28*$F169</f>
        <v>44.642857142857139</v>
      </c>
      <c r="N169" s="30">
        <f>'0'!I$28*$F169</f>
        <v>44.642857142857139</v>
      </c>
      <c r="O169" s="30">
        <f>'0'!J$28*$F169</f>
        <v>44.642857142857139</v>
      </c>
      <c r="P169" s="30">
        <f>'0'!K$28*$F169</f>
        <v>44.642857142857139</v>
      </c>
      <c r="Q169" s="30">
        <f>'0'!L$28*$F169</f>
        <v>44.642857142857139</v>
      </c>
      <c r="R169" s="30">
        <f>'0'!M$28*$F169</f>
        <v>44.642857142857139</v>
      </c>
      <c r="S169" s="30">
        <f>'0'!N$28*$F169</f>
        <v>44.642857142857139</v>
      </c>
      <c r="T169" s="30">
        <f>'0'!O$28*$F169</f>
        <v>44.642857142857139</v>
      </c>
      <c r="U169" s="30">
        <f>'0'!P$28*$F169</f>
        <v>44.642857142857139</v>
      </c>
      <c r="V169" s="30">
        <f>'0'!Q$28*$F169</f>
        <v>44.642857142857139</v>
      </c>
      <c r="W169" s="30">
        <f>'0'!R$28*$F169</f>
        <v>44.642857142857139</v>
      </c>
      <c r="X169" s="30">
        <f>'0'!S$28*$F169</f>
        <v>44.642857142857139</v>
      </c>
      <c r="Y169" s="30">
        <f>'0'!T$28*$F169</f>
        <v>44.642857142857139</v>
      </c>
      <c r="Z169" s="30">
        <f>'0'!U$28*$F169</f>
        <v>44.642857142857139</v>
      </c>
      <c r="AA169" s="30">
        <f>'0'!V$28*$F169</f>
        <v>44.642857142857139</v>
      </c>
      <c r="AB169" s="30">
        <f>'0'!W$28*$F169</f>
        <v>44.642857142857139</v>
      </c>
      <c r="AC169" s="30">
        <f>'0'!X$28*$F169</f>
        <v>44.642857142857139</v>
      </c>
      <c r="AD169" s="30">
        <f>'0'!Y$28*$F169</f>
        <v>44.642857142857139</v>
      </c>
      <c r="AE169" s="30">
        <f>'0'!Z$28*$F169</f>
        <v>44.642857142857139</v>
      </c>
      <c r="AF169" s="30">
        <f>'0'!AA$28*$F169</f>
        <v>44.642857142857139</v>
      </c>
      <c r="AG169" s="30">
        <f>'0'!AB$28*$F169</f>
        <v>44.642857142857139</v>
      </c>
      <c r="AH169" s="30">
        <f>'0'!AC$28*$F169</f>
        <v>44.642857142857139</v>
      </c>
      <c r="AI169" s="30">
        <f>'0'!AD$28*$F169</f>
        <v>44.642857142857139</v>
      </c>
      <c r="AJ169" s="30">
        <f>'0'!AE$28*$F169</f>
        <v>44.642857142857139</v>
      </c>
      <c r="AK169" s="30">
        <f>'0'!AF$28*$F169</f>
        <v>44.642857142857139</v>
      </c>
      <c r="AL169" s="30">
        <f>'0'!AG$28*$F169</f>
        <v>44.642857142857139</v>
      </c>
      <c r="AM169" s="30">
        <f>'0'!AH$28*$F169</f>
        <v>44.642857142857139</v>
      </c>
      <c r="AN169" s="30">
        <f>'0'!AI$28*$F169</f>
        <v>44.642857142857139</v>
      </c>
      <c r="AO169" s="30">
        <f>'0'!AJ$28*$F169</f>
        <v>44.642857142857139</v>
      </c>
      <c r="AP169" s="30">
        <f>'0'!AK$28*$F169</f>
        <v>44.642857142857139</v>
      </c>
      <c r="AQ169" s="30">
        <f>'0'!AL$28*$F169</f>
        <v>44.642857142857139</v>
      </c>
      <c r="AR169" s="30">
        <f>'0'!AM$28*$F169</f>
        <v>44.642857142857139</v>
      </c>
      <c r="AT169" s="30"/>
      <c r="AU169" s="30"/>
      <c r="AV169" s="30"/>
    </row>
    <row r="170" spans="1:48" ht="24">
      <c r="A170" s="276" t="s">
        <v>94</v>
      </c>
      <c r="B170" s="215" t="s">
        <v>392</v>
      </c>
      <c r="C170" s="268" t="s">
        <v>390</v>
      </c>
      <c r="D170" s="229" t="s">
        <v>403</v>
      </c>
      <c r="E170" s="229"/>
      <c r="F170" s="220"/>
      <c r="G170" s="220"/>
      <c r="H170" s="217" t="s">
        <v>158</v>
      </c>
      <c r="I170" s="30">
        <f>МСБ.1!D83</f>
        <v>362</v>
      </c>
      <c r="J170" s="30">
        <f>МСБ.1!E83</f>
        <v>359</v>
      </c>
      <c r="K170" s="30">
        <f>МСБ.1!F83</f>
        <v>359</v>
      </c>
      <c r="L170" s="30">
        <f>МСБ.1!G83</f>
        <v>358</v>
      </c>
      <c r="M170" s="30">
        <f>МСБ.1!H83</f>
        <v>348</v>
      </c>
      <c r="N170" s="30">
        <f>МСБ.1!I83</f>
        <v>346</v>
      </c>
      <c r="O170" s="30">
        <f>МСБ.1!J83</f>
        <v>343</v>
      </c>
      <c r="P170" s="30">
        <f>МСБ.1!K83</f>
        <v>336</v>
      </c>
      <c r="Q170" s="30">
        <f>МСБ.1!L83</f>
        <v>332</v>
      </c>
      <c r="R170" s="30">
        <f>МСБ.1!M83</f>
        <v>329</v>
      </c>
      <c r="S170" s="30">
        <f>МСБ.1!N83</f>
        <v>324</v>
      </c>
      <c r="T170" s="30">
        <f>МСБ.1!O83</f>
        <v>318</v>
      </c>
      <c r="U170" s="30">
        <f>МСБ.1!P83</f>
        <v>309</v>
      </c>
      <c r="V170" s="30">
        <f>МСБ.1!Q83</f>
        <v>304</v>
      </c>
      <c r="W170" s="30">
        <f>МСБ.1!R83</f>
        <v>301</v>
      </c>
      <c r="X170" s="30">
        <f>МСБ.1!S83</f>
        <v>299</v>
      </c>
      <c r="Y170" s="30">
        <f>МСБ.1!T83</f>
        <v>290</v>
      </c>
      <c r="Z170" s="30">
        <f>МСБ.1!U83</f>
        <v>288</v>
      </c>
      <c r="AA170" s="30">
        <f>МСБ.1!V83</f>
        <v>286</v>
      </c>
      <c r="AB170" s="30">
        <f>МСБ.1!W83</f>
        <v>281</v>
      </c>
      <c r="AC170" s="30">
        <f>МСБ.1!X83</f>
        <v>280</v>
      </c>
      <c r="AD170" s="30">
        <f>МСБ.1!Y83</f>
        <v>278</v>
      </c>
      <c r="AE170" s="30">
        <f>МСБ.1!Z83</f>
        <v>275</v>
      </c>
      <c r="AF170" s="30">
        <f>МСБ.1!AA83</f>
        <v>272</v>
      </c>
      <c r="AG170" s="30">
        <f>МСБ.1!AB83</f>
        <v>264</v>
      </c>
      <c r="AH170" s="30">
        <f>МСБ.1!AC83</f>
        <v>261</v>
      </c>
      <c r="AI170" s="30">
        <f>МСБ.1!AD83</f>
        <v>260</v>
      </c>
      <c r="AJ170" s="30">
        <f>МСБ.1!AE83</f>
        <v>260</v>
      </c>
      <c r="AK170" s="30">
        <f>МСБ.1!AF83</f>
        <v>253</v>
      </c>
      <c r="AL170" s="30">
        <f>МСБ.1!AG83</f>
        <v>252</v>
      </c>
      <c r="AM170" s="30">
        <f>МСБ.1!AH83</f>
        <v>252</v>
      </c>
      <c r="AN170" s="30">
        <f>МСБ.1!AI83</f>
        <v>248</v>
      </c>
      <c r="AO170" s="30">
        <f>МСБ.1!AJ83</f>
        <v>248</v>
      </c>
      <c r="AP170" s="30">
        <f>МСБ.1!AK83</f>
        <v>247</v>
      </c>
      <c r="AQ170" s="30">
        <f>МСБ.1!AL83</f>
        <v>246</v>
      </c>
      <c r="AR170" s="30">
        <f>МСБ.1!AM83</f>
        <v>244</v>
      </c>
      <c r="AT170" s="30"/>
      <c r="AU170" s="30"/>
      <c r="AV170" s="30"/>
    </row>
    <row r="171" spans="1:48" ht="22.8">
      <c r="A171" s="276" t="s">
        <v>94</v>
      </c>
      <c r="B171" s="215" t="s">
        <v>392</v>
      </c>
      <c r="C171" s="268" t="s">
        <v>390</v>
      </c>
      <c r="D171" s="219" t="s">
        <v>404</v>
      </c>
      <c r="E171" s="219"/>
      <c r="F171" s="219"/>
      <c r="G171" s="219"/>
      <c r="H171" s="218" t="s">
        <v>249</v>
      </c>
      <c r="I171" s="30">
        <f>SUM(I172:I174)</f>
        <v>31.625</v>
      </c>
      <c r="J171" s="30">
        <f t="shared" ref="J171:AR171" si="258">SUM(J172:J174)</f>
        <v>31.625</v>
      </c>
      <c r="K171" s="30">
        <f t="shared" si="258"/>
        <v>31.625</v>
      </c>
      <c r="L171" s="30">
        <f t="shared" si="258"/>
        <v>31.625</v>
      </c>
      <c r="M171" s="30">
        <f t="shared" si="258"/>
        <v>31.625</v>
      </c>
      <c r="N171" s="30">
        <f t="shared" si="258"/>
        <v>31.625</v>
      </c>
      <c r="O171" s="30">
        <f t="shared" si="258"/>
        <v>31.625</v>
      </c>
      <c r="P171" s="30">
        <f t="shared" si="258"/>
        <v>31.625</v>
      </c>
      <c r="Q171" s="30">
        <f t="shared" si="258"/>
        <v>31.625</v>
      </c>
      <c r="R171" s="30">
        <f t="shared" si="258"/>
        <v>31.625</v>
      </c>
      <c r="S171" s="30">
        <f t="shared" si="258"/>
        <v>31.625</v>
      </c>
      <c r="T171" s="30">
        <f t="shared" si="258"/>
        <v>31.625</v>
      </c>
      <c r="U171" s="30">
        <f t="shared" si="258"/>
        <v>31.625</v>
      </c>
      <c r="V171" s="30">
        <f t="shared" si="258"/>
        <v>31.625</v>
      </c>
      <c r="W171" s="30">
        <f t="shared" si="258"/>
        <v>31.625</v>
      </c>
      <c r="X171" s="30">
        <f t="shared" si="258"/>
        <v>31.625</v>
      </c>
      <c r="Y171" s="30">
        <f t="shared" si="258"/>
        <v>31.625</v>
      </c>
      <c r="Z171" s="30">
        <f t="shared" si="258"/>
        <v>31.625</v>
      </c>
      <c r="AA171" s="30">
        <f t="shared" si="258"/>
        <v>31.625</v>
      </c>
      <c r="AB171" s="30">
        <f t="shared" si="258"/>
        <v>31.625</v>
      </c>
      <c r="AC171" s="30">
        <f t="shared" si="258"/>
        <v>31.625</v>
      </c>
      <c r="AD171" s="30">
        <f t="shared" si="258"/>
        <v>31.625</v>
      </c>
      <c r="AE171" s="30">
        <f t="shared" si="258"/>
        <v>31.625</v>
      </c>
      <c r="AF171" s="30">
        <f t="shared" si="258"/>
        <v>31.625</v>
      </c>
      <c r="AG171" s="30">
        <f t="shared" si="258"/>
        <v>31.625</v>
      </c>
      <c r="AH171" s="30">
        <f t="shared" si="258"/>
        <v>31.625</v>
      </c>
      <c r="AI171" s="30">
        <f t="shared" si="258"/>
        <v>31.625</v>
      </c>
      <c r="AJ171" s="30">
        <f t="shared" si="258"/>
        <v>31.625</v>
      </c>
      <c r="AK171" s="30">
        <f t="shared" si="258"/>
        <v>31.625</v>
      </c>
      <c r="AL171" s="30">
        <f t="shared" si="258"/>
        <v>31.625</v>
      </c>
      <c r="AM171" s="30">
        <f t="shared" si="258"/>
        <v>31.625</v>
      </c>
      <c r="AN171" s="30">
        <f t="shared" si="258"/>
        <v>31.625</v>
      </c>
      <c r="AO171" s="30">
        <f t="shared" si="258"/>
        <v>31.625</v>
      </c>
      <c r="AP171" s="30">
        <f t="shared" si="258"/>
        <v>31.625</v>
      </c>
      <c r="AQ171" s="30">
        <f t="shared" si="258"/>
        <v>31.625</v>
      </c>
      <c r="AR171" s="30">
        <f t="shared" si="258"/>
        <v>31.625</v>
      </c>
      <c r="AT171" s="30"/>
      <c r="AU171" s="30"/>
      <c r="AV171" s="30"/>
    </row>
    <row r="172" spans="1:48">
      <c r="A172" s="276" t="s">
        <v>94</v>
      </c>
      <c r="B172" s="215" t="s">
        <v>392</v>
      </c>
      <c r="C172" s="268" t="s">
        <v>390</v>
      </c>
      <c r="D172" s="221" t="s">
        <v>562</v>
      </c>
      <c r="E172" s="221" t="str">
        <f>_xlfn.XLOOKUP(D172,'0'!A:A,'0'!B:B)</f>
        <v>Фил</v>
      </c>
      <c r="F172" s="221"/>
      <c r="G172" s="221"/>
      <c r="H172" s="218" t="s">
        <v>249</v>
      </c>
      <c r="I172" s="30">
        <f>15*'0'!D$26/40000</f>
        <v>16.875</v>
      </c>
      <c r="J172" s="30">
        <f>15*'0'!E$26/40000</f>
        <v>16.875</v>
      </c>
      <c r="K172" s="30">
        <f>15*'0'!F$26/40000</f>
        <v>16.875</v>
      </c>
      <c r="L172" s="30">
        <f>15*'0'!G$26/40000</f>
        <v>16.875</v>
      </c>
      <c r="M172" s="30">
        <f>15*'0'!H$26/40000</f>
        <v>16.875</v>
      </c>
      <c r="N172" s="30">
        <f>15*'0'!I$26/40000</f>
        <v>16.875</v>
      </c>
      <c r="O172" s="30">
        <f>15*'0'!J$26/40000</f>
        <v>16.875</v>
      </c>
      <c r="P172" s="30">
        <f>15*'0'!K$26/40000</f>
        <v>16.875</v>
      </c>
      <c r="Q172" s="30">
        <f>15*'0'!L$26/40000</f>
        <v>16.875</v>
      </c>
      <c r="R172" s="30">
        <f>15*'0'!M$26/40000</f>
        <v>16.875</v>
      </c>
      <c r="S172" s="30">
        <f>15*'0'!N$26/40000</f>
        <v>16.875</v>
      </c>
      <c r="T172" s="30">
        <f>15*'0'!O$26/40000</f>
        <v>16.875</v>
      </c>
      <c r="U172" s="30">
        <f>15*'0'!P$26/40000</f>
        <v>16.875</v>
      </c>
      <c r="V172" s="30">
        <f>15*'0'!Q$26/40000</f>
        <v>16.875</v>
      </c>
      <c r="W172" s="30">
        <f>15*'0'!R$26/40000</f>
        <v>16.875</v>
      </c>
      <c r="X172" s="30">
        <f>15*'0'!S$26/40000</f>
        <v>16.875</v>
      </c>
      <c r="Y172" s="30">
        <f>15*'0'!T$26/40000</f>
        <v>16.875</v>
      </c>
      <c r="Z172" s="30">
        <f>15*'0'!U$26/40000</f>
        <v>16.875</v>
      </c>
      <c r="AA172" s="30">
        <f>15*'0'!V$26/40000</f>
        <v>16.875</v>
      </c>
      <c r="AB172" s="30">
        <f>15*'0'!W$26/40000</f>
        <v>16.875</v>
      </c>
      <c r="AC172" s="30">
        <f>15*'0'!X$26/40000</f>
        <v>16.875</v>
      </c>
      <c r="AD172" s="30">
        <f>15*'0'!Y$26/40000</f>
        <v>16.875</v>
      </c>
      <c r="AE172" s="30">
        <f>15*'0'!Z$26/40000</f>
        <v>16.875</v>
      </c>
      <c r="AF172" s="30">
        <f>15*'0'!AA$26/40000</f>
        <v>16.875</v>
      </c>
      <c r="AG172" s="30">
        <f>15*'0'!AB$26/40000</f>
        <v>16.875</v>
      </c>
      <c r="AH172" s="30">
        <f>15*'0'!AC$26/40000</f>
        <v>16.875</v>
      </c>
      <c r="AI172" s="30">
        <f>15*'0'!AD$26/40000</f>
        <v>16.875</v>
      </c>
      <c r="AJ172" s="30">
        <f>15*'0'!AE$26/40000</f>
        <v>16.875</v>
      </c>
      <c r="AK172" s="30">
        <f>15*'0'!AF$26/40000</f>
        <v>16.875</v>
      </c>
      <c r="AL172" s="30">
        <f>15*'0'!AG$26/40000</f>
        <v>16.875</v>
      </c>
      <c r="AM172" s="30">
        <f>15*'0'!AH$26/40000</f>
        <v>16.875</v>
      </c>
      <c r="AN172" s="30">
        <f>15*'0'!AI$26/40000</f>
        <v>16.875</v>
      </c>
      <c r="AO172" s="30">
        <f>15*'0'!AJ$26/40000</f>
        <v>16.875</v>
      </c>
      <c r="AP172" s="30">
        <f>15*'0'!AK$26/40000</f>
        <v>16.875</v>
      </c>
      <c r="AQ172" s="30">
        <f>15*'0'!AL$26/40000</f>
        <v>16.875</v>
      </c>
      <c r="AR172" s="30">
        <f>15*'0'!AM$26/40000</f>
        <v>16.875</v>
      </c>
      <c r="AT172" s="30"/>
      <c r="AU172" s="30"/>
      <c r="AV172" s="30"/>
    </row>
    <row r="173" spans="1:48">
      <c r="A173" s="276" t="s">
        <v>94</v>
      </c>
      <c r="B173" s="215" t="s">
        <v>392</v>
      </c>
      <c r="C173" s="268" t="s">
        <v>390</v>
      </c>
      <c r="D173" s="221" t="s">
        <v>442</v>
      </c>
      <c r="E173" s="221" t="str">
        <f>_xlfn.XLOOKUP(D173,'0'!A:A,'0'!B:B)</f>
        <v>Фил</v>
      </c>
      <c r="F173" s="221"/>
      <c r="G173" s="221"/>
      <c r="H173" s="218" t="s">
        <v>249</v>
      </c>
      <c r="I173" s="30">
        <f>10*'0'!D$27/40000</f>
        <v>11.25</v>
      </c>
      <c r="J173" s="30">
        <f>10*'0'!E$27/40000</f>
        <v>11.25</v>
      </c>
      <c r="K173" s="30">
        <f>10*'0'!F$27/40000</f>
        <v>11.25</v>
      </c>
      <c r="L173" s="30">
        <f>10*'0'!G$27/40000</f>
        <v>11.25</v>
      </c>
      <c r="M173" s="30">
        <f>10*'0'!H$27/40000</f>
        <v>11.25</v>
      </c>
      <c r="N173" s="30">
        <f>10*'0'!I$27/40000</f>
        <v>11.25</v>
      </c>
      <c r="O173" s="30">
        <f>10*'0'!J$27/40000</f>
        <v>11.25</v>
      </c>
      <c r="P173" s="30">
        <f>10*'0'!K$27/40000</f>
        <v>11.25</v>
      </c>
      <c r="Q173" s="30">
        <f>10*'0'!L$27/40000</f>
        <v>11.25</v>
      </c>
      <c r="R173" s="30">
        <f>10*'0'!M$27/40000</f>
        <v>11.25</v>
      </c>
      <c r="S173" s="30">
        <f>10*'0'!N$27/40000</f>
        <v>11.25</v>
      </c>
      <c r="T173" s="30">
        <f>10*'0'!O$27/40000</f>
        <v>11.25</v>
      </c>
      <c r="U173" s="30">
        <f>10*'0'!P$27/40000</f>
        <v>11.25</v>
      </c>
      <c r="V173" s="30">
        <f>10*'0'!Q$27/40000</f>
        <v>11.25</v>
      </c>
      <c r="W173" s="30">
        <f>10*'0'!R$27/40000</f>
        <v>11.25</v>
      </c>
      <c r="X173" s="30">
        <f>10*'0'!S$27/40000</f>
        <v>11.25</v>
      </c>
      <c r="Y173" s="30">
        <f>10*'0'!T$27/40000</f>
        <v>11.25</v>
      </c>
      <c r="Z173" s="30">
        <f>10*'0'!U$27/40000</f>
        <v>11.25</v>
      </c>
      <c r="AA173" s="30">
        <f>10*'0'!V$27/40000</f>
        <v>11.25</v>
      </c>
      <c r="AB173" s="30">
        <f>10*'0'!W$27/40000</f>
        <v>11.25</v>
      </c>
      <c r="AC173" s="30">
        <f>10*'0'!X$27/40000</f>
        <v>11.25</v>
      </c>
      <c r="AD173" s="30">
        <f>10*'0'!Y$27/40000</f>
        <v>11.25</v>
      </c>
      <c r="AE173" s="30">
        <f>10*'0'!Z$27/40000</f>
        <v>11.25</v>
      </c>
      <c r="AF173" s="30">
        <f>10*'0'!AA$27/40000</f>
        <v>11.25</v>
      </c>
      <c r="AG173" s="30">
        <f>10*'0'!AB$27/40000</f>
        <v>11.25</v>
      </c>
      <c r="AH173" s="30">
        <f>10*'0'!AC$27/40000</f>
        <v>11.25</v>
      </c>
      <c r="AI173" s="30">
        <f>10*'0'!AD$27/40000</f>
        <v>11.25</v>
      </c>
      <c r="AJ173" s="30">
        <f>10*'0'!AE$27/40000</f>
        <v>11.25</v>
      </c>
      <c r="AK173" s="30">
        <f>10*'0'!AF$27/40000</f>
        <v>11.25</v>
      </c>
      <c r="AL173" s="30">
        <f>10*'0'!AG$27/40000</f>
        <v>11.25</v>
      </c>
      <c r="AM173" s="30">
        <f>10*'0'!AH$27/40000</f>
        <v>11.25</v>
      </c>
      <c r="AN173" s="30">
        <f>10*'0'!AI$27/40000</f>
        <v>11.25</v>
      </c>
      <c r="AO173" s="30">
        <f>10*'0'!AJ$27/40000</f>
        <v>11.25</v>
      </c>
      <c r="AP173" s="30">
        <f>10*'0'!AK$27/40000</f>
        <v>11.25</v>
      </c>
      <c r="AQ173" s="30">
        <f>10*'0'!AL$27/40000</f>
        <v>11.25</v>
      </c>
      <c r="AR173" s="30">
        <f>10*'0'!AM$27/40000</f>
        <v>11.25</v>
      </c>
      <c r="AT173" s="30"/>
      <c r="AU173" s="30"/>
      <c r="AV173" s="30"/>
    </row>
    <row r="174" spans="1:48">
      <c r="A174" s="276" t="s">
        <v>94</v>
      </c>
      <c r="B174" s="215" t="s">
        <v>392</v>
      </c>
      <c r="C174" s="268" t="s">
        <v>390</v>
      </c>
      <c r="D174" s="221" t="s">
        <v>571</v>
      </c>
      <c r="E174" s="221" t="str">
        <f>_xlfn.XLOOKUP(D174,'0'!A:A,'0'!B:B)</f>
        <v>ГО</v>
      </c>
      <c r="F174" s="221"/>
      <c r="G174" s="221"/>
      <c r="H174" s="218" t="s">
        <v>249</v>
      </c>
      <c r="I174" s="30">
        <f>4*'0'!D$29/40000</f>
        <v>3.5</v>
      </c>
      <c r="J174" s="30">
        <f>4*'0'!E$29/40000</f>
        <v>3.5</v>
      </c>
      <c r="K174" s="30">
        <f>4*'0'!F$29/40000</f>
        <v>3.5</v>
      </c>
      <c r="L174" s="30">
        <f>4*'0'!G$29/40000</f>
        <v>3.5</v>
      </c>
      <c r="M174" s="30">
        <f>4*'0'!H$29/40000</f>
        <v>3.5</v>
      </c>
      <c r="N174" s="30">
        <f>4*'0'!I$29/40000</f>
        <v>3.5</v>
      </c>
      <c r="O174" s="30">
        <f>4*'0'!J$29/40000</f>
        <v>3.5</v>
      </c>
      <c r="P174" s="30">
        <f>4*'0'!K$29/40000</f>
        <v>3.5</v>
      </c>
      <c r="Q174" s="30">
        <f>4*'0'!L$29/40000</f>
        <v>3.5</v>
      </c>
      <c r="R174" s="30">
        <f>4*'0'!M$29/40000</f>
        <v>3.5</v>
      </c>
      <c r="S174" s="30">
        <f>4*'0'!N$29/40000</f>
        <v>3.5</v>
      </c>
      <c r="T174" s="30">
        <f>4*'0'!O$29/40000</f>
        <v>3.5</v>
      </c>
      <c r="U174" s="30">
        <f>4*'0'!P$29/40000</f>
        <v>3.5</v>
      </c>
      <c r="V174" s="30">
        <f>4*'0'!Q$29/40000</f>
        <v>3.5</v>
      </c>
      <c r="W174" s="30">
        <f>4*'0'!R$29/40000</f>
        <v>3.5</v>
      </c>
      <c r="X174" s="30">
        <f>4*'0'!S$29/40000</f>
        <v>3.5</v>
      </c>
      <c r="Y174" s="30">
        <f>4*'0'!T$29/40000</f>
        <v>3.5</v>
      </c>
      <c r="Z174" s="30">
        <f>4*'0'!U$29/40000</f>
        <v>3.5</v>
      </c>
      <c r="AA174" s="30">
        <f>4*'0'!V$29/40000</f>
        <v>3.5</v>
      </c>
      <c r="AB174" s="30">
        <f>4*'0'!W$29/40000</f>
        <v>3.5</v>
      </c>
      <c r="AC174" s="30">
        <f>4*'0'!X$29/40000</f>
        <v>3.5</v>
      </c>
      <c r="AD174" s="30">
        <f>4*'0'!Y$29/40000</f>
        <v>3.5</v>
      </c>
      <c r="AE174" s="30">
        <f>4*'0'!Z$29/40000</f>
        <v>3.5</v>
      </c>
      <c r="AF174" s="30">
        <f>4*'0'!AA$29/40000</f>
        <v>3.5</v>
      </c>
      <c r="AG174" s="30">
        <f>4*'0'!AB$29/40000</f>
        <v>3.5</v>
      </c>
      <c r="AH174" s="30">
        <f>4*'0'!AC$29/40000</f>
        <v>3.5</v>
      </c>
      <c r="AI174" s="30">
        <f>4*'0'!AD$29/40000</f>
        <v>3.5</v>
      </c>
      <c r="AJ174" s="30">
        <f>4*'0'!AE$29/40000</f>
        <v>3.5</v>
      </c>
      <c r="AK174" s="30">
        <f>4*'0'!AF$29/40000</f>
        <v>3.5</v>
      </c>
      <c r="AL174" s="30">
        <f>4*'0'!AG$29/40000</f>
        <v>3.5</v>
      </c>
      <c r="AM174" s="30">
        <f>4*'0'!AH$29/40000</f>
        <v>3.5</v>
      </c>
      <c r="AN174" s="30">
        <f>4*'0'!AI$29/40000</f>
        <v>3.5</v>
      </c>
      <c r="AO174" s="30">
        <f>4*'0'!AJ$29/40000</f>
        <v>3.5</v>
      </c>
      <c r="AP174" s="30">
        <f>4*'0'!AK$29/40000</f>
        <v>3.5</v>
      </c>
      <c r="AQ174" s="30">
        <f>4*'0'!AL$29/40000</f>
        <v>3.5</v>
      </c>
      <c r="AR174" s="30">
        <f>4*'0'!AM$29/40000</f>
        <v>3.5</v>
      </c>
      <c r="AT174" s="30"/>
      <c r="AU174" s="30"/>
      <c r="AV174" s="30"/>
    </row>
    <row r="175" spans="1:48">
      <c r="A175" s="276" t="s">
        <v>138</v>
      </c>
      <c r="B175" s="215" t="s">
        <v>392</v>
      </c>
      <c r="C175" s="268" t="s">
        <v>390</v>
      </c>
      <c r="D175" s="215" t="s">
        <v>42</v>
      </c>
      <c r="E175" s="215"/>
      <c r="F175" s="215"/>
      <c r="G175" s="215"/>
      <c r="H175" s="215" t="s">
        <v>254</v>
      </c>
      <c r="I175" s="216">
        <f>(I176*I177+I180*I181+I185*I186)/1000</f>
        <v>9.5424404761904746</v>
      </c>
      <c r="J175" s="216">
        <f t="shared" ref="J175" si="259">(J176*J177+J180*J181+J185*J186)/1000</f>
        <v>9.5424404761904746</v>
      </c>
      <c r="K175" s="216">
        <f t="shared" ref="K175" si="260">(K176*K177+K180*K181+K185*K186)/1000</f>
        <v>9.5424404761904746</v>
      </c>
      <c r="L175" s="216">
        <f t="shared" ref="L175" si="261">(L176*L177+L180*L181+L185*L186)/1000</f>
        <v>9.5424404761904746</v>
      </c>
      <c r="M175" s="216">
        <f t="shared" ref="M175" si="262">(M176*M177+M180*M181+M185*M186)/1000</f>
        <v>9.5424404761904746</v>
      </c>
      <c r="N175" s="216">
        <f t="shared" ref="N175" si="263">(N176*N177+N180*N181+N185*N186)/1000</f>
        <v>9.5424404761904746</v>
      </c>
      <c r="O175" s="216">
        <f t="shared" ref="O175" si="264">(O176*O177+O180*O181+O185*O186)/1000</f>
        <v>9.5424404761904746</v>
      </c>
      <c r="P175" s="216">
        <f t="shared" ref="P175" si="265">(P176*P177+P180*P181+P185*P186)/1000</f>
        <v>9.5424404761904746</v>
      </c>
      <c r="Q175" s="216">
        <f t="shared" ref="Q175" si="266">(Q176*Q177+Q180*Q181+Q185*Q186)/1000</f>
        <v>9.5424404761904746</v>
      </c>
      <c r="R175" s="216">
        <f t="shared" ref="R175" si="267">(R176*R177+R180*R181+R185*R186)/1000</f>
        <v>9.5424404761904746</v>
      </c>
      <c r="S175" s="216">
        <f t="shared" ref="S175" si="268">(S176*S177+S180*S181+S185*S186)/1000</f>
        <v>9.5424404761904746</v>
      </c>
      <c r="T175" s="216">
        <f t="shared" ref="T175" si="269">(T176*T177+T180*T181+T185*T186)/1000</f>
        <v>9.5424404761904746</v>
      </c>
      <c r="U175" s="216">
        <f t="shared" ref="U175" si="270">(U176*U177+U180*U181+U185*U186)/1000</f>
        <v>9.5424404761904746</v>
      </c>
      <c r="V175" s="216">
        <f t="shared" ref="V175" si="271">(V176*V177+V180*V181+V185*V186)/1000</f>
        <v>9.5424404761904746</v>
      </c>
      <c r="W175" s="216">
        <f t="shared" ref="W175" si="272">(W176*W177+W180*W181+W185*W186)/1000</f>
        <v>9.5424404761904746</v>
      </c>
      <c r="X175" s="216">
        <f t="shared" ref="X175" si="273">(X176*X177+X180*X181+X185*X186)/1000</f>
        <v>9.5424404761904746</v>
      </c>
      <c r="Y175" s="216">
        <f t="shared" ref="Y175" si="274">(Y176*Y177+Y180*Y181+Y185*Y186)/1000</f>
        <v>9.5424404761904746</v>
      </c>
      <c r="Z175" s="216">
        <f t="shared" ref="Z175" si="275">(Z176*Z177+Z180*Z181+Z185*Z186)/1000</f>
        <v>9.5424404761904746</v>
      </c>
      <c r="AA175" s="216">
        <f t="shared" ref="AA175" si="276">(AA176*AA177+AA180*AA181+AA185*AA186)/1000</f>
        <v>9.5424404761904746</v>
      </c>
      <c r="AB175" s="216">
        <f t="shared" ref="AB175" si="277">(AB176*AB177+AB180*AB181+AB185*AB186)/1000</f>
        <v>9.5424404761904746</v>
      </c>
      <c r="AC175" s="216">
        <f t="shared" ref="AC175" si="278">(AC176*AC177+AC180*AC181+AC185*AC186)/1000</f>
        <v>9.5424404761904746</v>
      </c>
      <c r="AD175" s="216">
        <f t="shared" ref="AD175" si="279">(AD176*AD177+AD180*AD181+AD185*AD186)/1000</f>
        <v>9.5424404761904746</v>
      </c>
      <c r="AE175" s="216">
        <f t="shared" ref="AE175" si="280">(AE176*AE177+AE180*AE181+AE185*AE186)/1000</f>
        <v>9.5424404761904746</v>
      </c>
      <c r="AF175" s="216">
        <f t="shared" ref="AF175" si="281">(AF176*AF177+AF180*AF181+AF185*AF186)/1000</f>
        <v>9.5424404761904746</v>
      </c>
      <c r="AG175" s="216">
        <f t="shared" ref="AG175" si="282">(AG176*AG177+AG180*AG181+AG185*AG186)/1000</f>
        <v>9.5424404761904746</v>
      </c>
      <c r="AH175" s="216">
        <f t="shared" ref="AH175" si="283">(AH176*AH177+AH180*AH181+AH185*AH186)/1000</f>
        <v>9.5424404761904746</v>
      </c>
      <c r="AI175" s="216">
        <f t="shared" ref="AI175" si="284">(AI176*AI177+AI180*AI181+AI185*AI186)/1000</f>
        <v>9.5424404761904746</v>
      </c>
      <c r="AJ175" s="216">
        <f t="shared" ref="AJ175" si="285">(AJ176*AJ177+AJ180*AJ181+AJ185*AJ186)/1000</f>
        <v>9.5424404761904746</v>
      </c>
      <c r="AK175" s="216">
        <f t="shared" ref="AK175" si="286">(AK176*AK177+AK180*AK181+AK185*AK186)/1000</f>
        <v>9.5424404761904746</v>
      </c>
      <c r="AL175" s="216">
        <f t="shared" ref="AL175" si="287">(AL176*AL177+AL180*AL181+AL185*AL186)/1000</f>
        <v>9.5424404761904746</v>
      </c>
      <c r="AM175" s="216">
        <f t="shared" ref="AM175" si="288">(AM176*AM177+AM180*AM181+AM185*AM186)/1000</f>
        <v>9.5424404761904746</v>
      </c>
      <c r="AN175" s="216">
        <f t="shared" ref="AN175" si="289">(AN176*AN177+AN180*AN181+AN185*AN186)/1000</f>
        <v>9.5424404761904746</v>
      </c>
      <c r="AO175" s="216">
        <f t="shared" ref="AO175" si="290">(AO176*AO177+AO180*AO181+AO185*AO186)/1000</f>
        <v>9.5424404761904746</v>
      </c>
      <c r="AP175" s="216">
        <f t="shared" ref="AP175" si="291">(AP176*AP177+AP180*AP181+AP185*AP186)/1000</f>
        <v>9.5424404761904746</v>
      </c>
      <c r="AQ175" s="216">
        <f t="shared" ref="AQ175" si="292">(AQ176*AQ177+AQ180*AQ181+AQ185*AQ186)/1000</f>
        <v>9.5424404761904746</v>
      </c>
      <c r="AR175" s="216">
        <f>(AR176*AR177+AR180*AR181+AR185*AR186)/1000</f>
        <v>9.5424404761904746</v>
      </c>
      <c r="AT175" s="215"/>
      <c r="AU175" s="215"/>
      <c r="AV175" s="215"/>
    </row>
    <row r="176" spans="1:48" ht="12">
      <c r="A176" s="276" t="s">
        <v>138</v>
      </c>
      <c r="B176" s="215" t="s">
        <v>392</v>
      </c>
      <c r="C176" s="268" t="s">
        <v>390</v>
      </c>
      <c r="D176" s="225" t="s">
        <v>187</v>
      </c>
      <c r="E176" s="225"/>
      <c r="F176" s="221"/>
      <c r="G176" s="221"/>
      <c r="H176" s="218" t="s">
        <v>158</v>
      </c>
      <c r="I176" s="30">
        <f>МСБ.1!D110</f>
        <v>10</v>
      </c>
      <c r="J176" s="30">
        <f>МСБ.1!E110</f>
        <v>10</v>
      </c>
      <c r="K176" s="30">
        <f>МСБ.1!F110</f>
        <v>10</v>
      </c>
      <c r="L176" s="30">
        <f>МСБ.1!G110</f>
        <v>10</v>
      </c>
      <c r="M176" s="30">
        <f>МСБ.1!H110</f>
        <v>10</v>
      </c>
      <c r="N176" s="30">
        <f>МСБ.1!I110</f>
        <v>10</v>
      </c>
      <c r="O176" s="30">
        <f>МСБ.1!J110</f>
        <v>10</v>
      </c>
      <c r="P176" s="30">
        <f>МСБ.1!K110</f>
        <v>10</v>
      </c>
      <c r="Q176" s="30">
        <f>МСБ.1!L110</f>
        <v>10</v>
      </c>
      <c r="R176" s="30">
        <f>МСБ.1!M110</f>
        <v>10</v>
      </c>
      <c r="S176" s="30">
        <f>МСБ.1!N110</f>
        <v>10</v>
      </c>
      <c r="T176" s="30">
        <f>МСБ.1!O110</f>
        <v>10</v>
      </c>
      <c r="U176" s="30">
        <f>МСБ.1!P110</f>
        <v>10</v>
      </c>
      <c r="V176" s="30">
        <f>МСБ.1!Q110</f>
        <v>10</v>
      </c>
      <c r="W176" s="30">
        <f>МСБ.1!R110</f>
        <v>10</v>
      </c>
      <c r="X176" s="30">
        <f>МСБ.1!S110</f>
        <v>10</v>
      </c>
      <c r="Y176" s="30">
        <f>МСБ.1!T110</f>
        <v>10</v>
      </c>
      <c r="Z176" s="30">
        <f>МСБ.1!U110</f>
        <v>10</v>
      </c>
      <c r="AA176" s="30">
        <f>МСБ.1!V110</f>
        <v>10</v>
      </c>
      <c r="AB176" s="30">
        <f>МСБ.1!W110</f>
        <v>10</v>
      </c>
      <c r="AC176" s="30">
        <f>МСБ.1!X110</f>
        <v>10</v>
      </c>
      <c r="AD176" s="30">
        <f>МСБ.1!Y110</f>
        <v>10</v>
      </c>
      <c r="AE176" s="30">
        <f>МСБ.1!Z110</f>
        <v>10</v>
      </c>
      <c r="AF176" s="30">
        <f>МСБ.1!AA110</f>
        <v>10</v>
      </c>
      <c r="AG176" s="30">
        <f>МСБ.1!AB110</f>
        <v>10</v>
      </c>
      <c r="AH176" s="30">
        <f>МСБ.1!AC110</f>
        <v>10</v>
      </c>
      <c r="AI176" s="30">
        <f>МСБ.1!AD110</f>
        <v>10</v>
      </c>
      <c r="AJ176" s="30">
        <f>МСБ.1!AE110</f>
        <v>10</v>
      </c>
      <c r="AK176" s="30">
        <f>МСБ.1!AF110</f>
        <v>10</v>
      </c>
      <c r="AL176" s="30">
        <f>МСБ.1!AG110</f>
        <v>10</v>
      </c>
      <c r="AM176" s="30">
        <f>МСБ.1!AH110</f>
        <v>10</v>
      </c>
      <c r="AN176" s="30">
        <f>МСБ.1!AI110</f>
        <v>10</v>
      </c>
      <c r="AO176" s="30">
        <f>МСБ.1!AJ110</f>
        <v>10</v>
      </c>
      <c r="AP176" s="30">
        <f>МСБ.1!AK110</f>
        <v>10</v>
      </c>
      <c r="AQ176" s="30">
        <f>МСБ.1!AL110</f>
        <v>10</v>
      </c>
      <c r="AR176" s="30">
        <f>МСБ.1!AM110</f>
        <v>10</v>
      </c>
      <c r="AT176" s="30"/>
      <c r="AU176" s="30"/>
      <c r="AV176" s="30"/>
    </row>
    <row r="177" spans="1:48" ht="22.8">
      <c r="A177" s="276" t="s">
        <v>138</v>
      </c>
      <c r="B177" s="215" t="s">
        <v>392</v>
      </c>
      <c r="C177" s="268" t="s">
        <v>390</v>
      </c>
      <c r="D177" s="219" t="s">
        <v>416</v>
      </c>
      <c r="E177" s="219"/>
      <c r="F177" s="219"/>
      <c r="G177" s="219"/>
      <c r="H177" s="218" t="s">
        <v>249</v>
      </c>
      <c r="I177" s="30">
        <f>SUM(I178:I179)</f>
        <v>565.47619047619037</v>
      </c>
      <c r="J177" s="30">
        <f t="shared" ref="J177:AR177" si="293">SUM(J178:J179)</f>
        <v>565.47619047619037</v>
      </c>
      <c r="K177" s="30">
        <f t="shared" si="293"/>
        <v>565.47619047619037</v>
      </c>
      <c r="L177" s="30">
        <f t="shared" si="293"/>
        <v>565.47619047619037</v>
      </c>
      <c r="M177" s="30">
        <f t="shared" si="293"/>
        <v>565.47619047619037</v>
      </c>
      <c r="N177" s="30">
        <f t="shared" si="293"/>
        <v>565.47619047619037</v>
      </c>
      <c r="O177" s="30">
        <f t="shared" si="293"/>
        <v>565.47619047619037</v>
      </c>
      <c r="P177" s="30">
        <f t="shared" si="293"/>
        <v>565.47619047619037</v>
      </c>
      <c r="Q177" s="30">
        <f t="shared" si="293"/>
        <v>565.47619047619037</v>
      </c>
      <c r="R177" s="30">
        <f t="shared" si="293"/>
        <v>565.47619047619037</v>
      </c>
      <c r="S177" s="30">
        <f t="shared" si="293"/>
        <v>565.47619047619037</v>
      </c>
      <c r="T177" s="30">
        <f t="shared" si="293"/>
        <v>565.47619047619037</v>
      </c>
      <c r="U177" s="30">
        <f t="shared" si="293"/>
        <v>565.47619047619037</v>
      </c>
      <c r="V177" s="30">
        <f t="shared" si="293"/>
        <v>565.47619047619037</v>
      </c>
      <c r="W177" s="30">
        <f t="shared" si="293"/>
        <v>565.47619047619037</v>
      </c>
      <c r="X177" s="30">
        <f t="shared" si="293"/>
        <v>565.47619047619037</v>
      </c>
      <c r="Y177" s="30">
        <f t="shared" si="293"/>
        <v>565.47619047619037</v>
      </c>
      <c r="Z177" s="30">
        <f t="shared" si="293"/>
        <v>565.47619047619037</v>
      </c>
      <c r="AA177" s="30">
        <f t="shared" si="293"/>
        <v>565.47619047619037</v>
      </c>
      <c r="AB177" s="30">
        <f t="shared" si="293"/>
        <v>565.47619047619037</v>
      </c>
      <c r="AC177" s="30">
        <f t="shared" si="293"/>
        <v>565.47619047619037</v>
      </c>
      <c r="AD177" s="30">
        <f t="shared" si="293"/>
        <v>565.47619047619037</v>
      </c>
      <c r="AE177" s="30">
        <f t="shared" si="293"/>
        <v>565.47619047619037</v>
      </c>
      <c r="AF177" s="30">
        <f t="shared" si="293"/>
        <v>565.47619047619037</v>
      </c>
      <c r="AG177" s="30">
        <f t="shared" si="293"/>
        <v>565.47619047619037</v>
      </c>
      <c r="AH177" s="30">
        <f t="shared" si="293"/>
        <v>565.47619047619037</v>
      </c>
      <c r="AI177" s="30">
        <f t="shared" si="293"/>
        <v>565.47619047619037</v>
      </c>
      <c r="AJ177" s="30">
        <f t="shared" si="293"/>
        <v>565.47619047619037</v>
      </c>
      <c r="AK177" s="30">
        <f t="shared" si="293"/>
        <v>565.47619047619037</v>
      </c>
      <c r="AL177" s="30">
        <f t="shared" si="293"/>
        <v>565.47619047619037</v>
      </c>
      <c r="AM177" s="30">
        <f t="shared" si="293"/>
        <v>565.47619047619037</v>
      </c>
      <c r="AN177" s="30">
        <f t="shared" si="293"/>
        <v>565.47619047619037</v>
      </c>
      <c r="AO177" s="30">
        <f t="shared" si="293"/>
        <v>565.47619047619037</v>
      </c>
      <c r="AP177" s="30">
        <f t="shared" si="293"/>
        <v>565.47619047619037</v>
      </c>
      <c r="AQ177" s="30">
        <f t="shared" si="293"/>
        <v>565.47619047619037</v>
      </c>
      <c r="AR177" s="30">
        <f t="shared" si="293"/>
        <v>565.47619047619037</v>
      </c>
      <c r="AT177" s="30"/>
      <c r="AU177" s="30"/>
      <c r="AV177" s="30"/>
    </row>
    <row r="178" spans="1:48">
      <c r="A178" s="276" t="s">
        <v>138</v>
      </c>
      <c r="B178" s="215" t="s">
        <v>392</v>
      </c>
      <c r="C178" s="268" t="s">
        <v>390</v>
      </c>
      <c r="D178" s="221" t="s">
        <v>414</v>
      </c>
      <c r="E178" s="221" t="str">
        <f>_xlfn.XLOOKUP(D178,'0'!A:A,'0'!B:B)</f>
        <v>Фил</v>
      </c>
      <c r="F178" s="222">
        <f>G178/(8*21*60)</f>
        <v>1.1904761904761904E-2</v>
      </c>
      <c r="G178" s="223">
        <v>120</v>
      </c>
      <c r="H178" s="218" t="s">
        <v>249</v>
      </c>
      <c r="I178" s="30">
        <f>'0'!D$24*$F178</f>
        <v>476.19047619047615</v>
      </c>
      <c r="J178" s="30">
        <f>'0'!E$24*$F178</f>
        <v>476.19047619047615</v>
      </c>
      <c r="K178" s="30">
        <f>'0'!F$24*$F178</f>
        <v>476.19047619047615</v>
      </c>
      <c r="L178" s="30">
        <f>'0'!G$24*$F178</f>
        <v>476.19047619047615</v>
      </c>
      <c r="M178" s="30">
        <f>'0'!H$24*$F178</f>
        <v>476.19047619047615</v>
      </c>
      <c r="N178" s="30">
        <f>'0'!I$24*$F178</f>
        <v>476.19047619047615</v>
      </c>
      <c r="O178" s="30">
        <f>'0'!J$24*$F178</f>
        <v>476.19047619047615</v>
      </c>
      <c r="P178" s="30">
        <f>'0'!K$24*$F178</f>
        <v>476.19047619047615</v>
      </c>
      <c r="Q178" s="30">
        <f>'0'!L$24*$F178</f>
        <v>476.19047619047615</v>
      </c>
      <c r="R178" s="30">
        <f>'0'!M$24*$F178</f>
        <v>476.19047619047615</v>
      </c>
      <c r="S178" s="30">
        <f>'0'!N$24*$F178</f>
        <v>476.19047619047615</v>
      </c>
      <c r="T178" s="30">
        <f>'0'!O$24*$F178</f>
        <v>476.19047619047615</v>
      </c>
      <c r="U178" s="30">
        <f>'0'!P$24*$F178</f>
        <v>476.19047619047615</v>
      </c>
      <c r="V178" s="30">
        <f>'0'!Q$24*$F178</f>
        <v>476.19047619047615</v>
      </c>
      <c r="W178" s="30">
        <f>'0'!R$24*$F178</f>
        <v>476.19047619047615</v>
      </c>
      <c r="X178" s="30">
        <f>'0'!S$24*$F178</f>
        <v>476.19047619047615</v>
      </c>
      <c r="Y178" s="30">
        <f>'0'!T$24*$F178</f>
        <v>476.19047619047615</v>
      </c>
      <c r="Z178" s="30">
        <f>'0'!U$24*$F178</f>
        <v>476.19047619047615</v>
      </c>
      <c r="AA178" s="30">
        <f>'0'!V$24*$F178</f>
        <v>476.19047619047615</v>
      </c>
      <c r="AB178" s="30">
        <f>'0'!W$24*$F178</f>
        <v>476.19047619047615</v>
      </c>
      <c r="AC178" s="30">
        <f>'0'!X$24*$F178</f>
        <v>476.19047619047615</v>
      </c>
      <c r="AD178" s="30">
        <f>'0'!Y$24*$F178</f>
        <v>476.19047619047615</v>
      </c>
      <c r="AE178" s="30">
        <f>'0'!Z$24*$F178</f>
        <v>476.19047619047615</v>
      </c>
      <c r="AF178" s="30">
        <f>'0'!AA$24*$F178</f>
        <v>476.19047619047615</v>
      </c>
      <c r="AG178" s="30">
        <f>'0'!AB$24*$F178</f>
        <v>476.19047619047615</v>
      </c>
      <c r="AH178" s="30">
        <f>'0'!AC$24*$F178</f>
        <v>476.19047619047615</v>
      </c>
      <c r="AI178" s="30">
        <f>'0'!AD$24*$F178</f>
        <v>476.19047619047615</v>
      </c>
      <c r="AJ178" s="30">
        <f>'0'!AE$24*$F178</f>
        <v>476.19047619047615</v>
      </c>
      <c r="AK178" s="30">
        <f>'0'!AF$24*$F178</f>
        <v>476.19047619047615</v>
      </c>
      <c r="AL178" s="30">
        <f>'0'!AG$24*$F178</f>
        <v>476.19047619047615</v>
      </c>
      <c r="AM178" s="30">
        <f>'0'!AH$24*$F178</f>
        <v>476.19047619047615</v>
      </c>
      <c r="AN178" s="30">
        <f>'0'!AI$24*$F178</f>
        <v>476.19047619047615</v>
      </c>
      <c r="AO178" s="30">
        <f>'0'!AJ$24*$F178</f>
        <v>476.19047619047615</v>
      </c>
      <c r="AP178" s="30">
        <f>'0'!AK$24*$F178</f>
        <v>476.19047619047615</v>
      </c>
      <c r="AQ178" s="30">
        <f>'0'!AL$24*$F178</f>
        <v>476.19047619047615</v>
      </c>
      <c r="AR178" s="30">
        <f>'0'!AM$24*$F178</f>
        <v>476.19047619047615</v>
      </c>
      <c r="AT178" s="30"/>
      <c r="AU178" s="30"/>
      <c r="AV178" s="30"/>
    </row>
    <row r="179" spans="1:48">
      <c r="A179" s="276" t="s">
        <v>138</v>
      </c>
      <c r="B179" s="215" t="s">
        <v>392</v>
      </c>
      <c r="C179" s="268" t="s">
        <v>390</v>
      </c>
      <c r="D179" s="221" t="s">
        <v>415</v>
      </c>
      <c r="E179" s="221" t="str">
        <f>_xlfn.XLOOKUP(D179,'0'!A:A,'0'!B:B)</f>
        <v>Фил</v>
      </c>
      <c r="F179" s="222">
        <f>G179/(8*21*60)</f>
        <v>1.488095238095238E-3</v>
      </c>
      <c r="G179" s="223">
        <v>15</v>
      </c>
      <c r="H179" s="218" t="s">
        <v>249</v>
      </c>
      <c r="I179" s="30">
        <f>'0'!D$25*$F179</f>
        <v>89.285714285714278</v>
      </c>
      <c r="J179" s="30">
        <f>'0'!E$25*$F179</f>
        <v>89.285714285714278</v>
      </c>
      <c r="K179" s="30">
        <f>'0'!F$25*$F179</f>
        <v>89.285714285714278</v>
      </c>
      <c r="L179" s="30">
        <f>'0'!G$25*$F179</f>
        <v>89.285714285714278</v>
      </c>
      <c r="M179" s="30">
        <f>'0'!H$25*$F179</f>
        <v>89.285714285714278</v>
      </c>
      <c r="N179" s="30">
        <f>'0'!I$25*$F179</f>
        <v>89.285714285714278</v>
      </c>
      <c r="O179" s="30">
        <f>'0'!J$25*$F179</f>
        <v>89.285714285714278</v>
      </c>
      <c r="P179" s="30">
        <f>'0'!K$25*$F179</f>
        <v>89.285714285714278</v>
      </c>
      <c r="Q179" s="30">
        <f>'0'!L$25*$F179</f>
        <v>89.285714285714278</v>
      </c>
      <c r="R179" s="30">
        <f>'0'!M$25*$F179</f>
        <v>89.285714285714278</v>
      </c>
      <c r="S179" s="30">
        <f>'0'!N$25*$F179</f>
        <v>89.285714285714278</v>
      </c>
      <c r="T179" s="30">
        <f>'0'!O$25*$F179</f>
        <v>89.285714285714278</v>
      </c>
      <c r="U179" s="30">
        <f>'0'!P$25*$F179</f>
        <v>89.285714285714278</v>
      </c>
      <c r="V179" s="30">
        <f>'0'!Q$25*$F179</f>
        <v>89.285714285714278</v>
      </c>
      <c r="W179" s="30">
        <f>'0'!R$25*$F179</f>
        <v>89.285714285714278</v>
      </c>
      <c r="X179" s="30">
        <f>'0'!S$25*$F179</f>
        <v>89.285714285714278</v>
      </c>
      <c r="Y179" s="30">
        <f>'0'!T$25*$F179</f>
        <v>89.285714285714278</v>
      </c>
      <c r="Z179" s="30">
        <f>'0'!U$25*$F179</f>
        <v>89.285714285714278</v>
      </c>
      <c r="AA179" s="30">
        <f>'0'!V$25*$F179</f>
        <v>89.285714285714278</v>
      </c>
      <c r="AB179" s="30">
        <f>'0'!W$25*$F179</f>
        <v>89.285714285714278</v>
      </c>
      <c r="AC179" s="30">
        <f>'0'!X$25*$F179</f>
        <v>89.285714285714278</v>
      </c>
      <c r="AD179" s="30">
        <f>'0'!Y$25*$F179</f>
        <v>89.285714285714278</v>
      </c>
      <c r="AE179" s="30">
        <f>'0'!Z$25*$F179</f>
        <v>89.285714285714278</v>
      </c>
      <c r="AF179" s="30">
        <f>'0'!AA$25*$F179</f>
        <v>89.285714285714278</v>
      </c>
      <c r="AG179" s="30">
        <f>'0'!AB$25*$F179</f>
        <v>89.285714285714278</v>
      </c>
      <c r="AH179" s="30">
        <f>'0'!AC$25*$F179</f>
        <v>89.285714285714278</v>
      </c>
      <c r="AI179" s="30">
        <f>'0'!AD$25*$F179</f>
        <v>89.285714285714278</v>
      </c>
      <c r="AJ179" s="30">
        <f>'0'!AE$25*$F179</f>
        <v>89.285714285714278</v>
      </c>
      <c r="AK179" s="30">
        <f>'0'!AF$25*$F179</f>
        <v>89.285714285714278</v>
      </c>
      <c r="AL179" s="30">
        <f>'0'!AG$25*$F179</f>
        <v>89.285714285714278</v>
      </c>
      <c r="AM179" s="30">
        <f>'0'!AH$25*$F179</f>
        <v>89.285714285714278</v>
      </c>
      <c r="AN179" s="30">
        <f>'0'!AI$25*$F179</f>
        <v>89.285714285714278</v>
      </c>
      <c r="AO179" s="30">
        <f>'0'!AJ$25*$F179</f>
        <v>89.285714285714278</v>
      </c>
      <c r="AP179" s="30">
        <f>'0'!AK$25*$F179</f>
        <v>89.285714285714278</v>
      </c>
      <c r="AQ179" s="30">
        <f>'0'!AL$25*$F179</f>
        <v>89.285714285714278</v>
      </c>
      <c r="AR179" s="30">
        <f>'0'!AM$25*$F179</f>
        <v>89.285714285714278</v>
      </c>
      <c r="AT179" s="30"/>
      <c r="AU179" s="30"/>
      <c r="AV179" s="30"/>
    </row>
    <row r="180" spans="1:48" ht="12">
      <c r="A180" s="276" t="s">
        <v>138</v>
      </c>
      <c r="B180" s="215" t="s">
        <v>392</v>
      </c>
      <c r="C180" s="268" t="s">
        <v>390</v>
      </c>
      <c r="D180" s="225" t="s">
        <v>159</v>
      </c>
      <c r="E180" s="225"/>
      <c r="F180" s="221"/>
      <c r="G180" s="221"/>
      <c r="H180" s="218" t="s">
        <v>158</v>
      </c>
      <c r="I180" s="30">
        <f>МСБ.1!D110</f>
        <v>10</v>
      </c>
      <c r="J180" s="30">
        <f>МСБ.1!E110</f>
        <v>10</v>
      </c>
      <c r="K180" s="30">
        <f>МСБ.1!F110</f>
        <v>10</v>
      </c>
      <c r="L180" s="30">
        <f>МСБ.1!G110</f>
        <v>10</v>
      </c>
      <c r="M180" s="30">
        <f>МСБ.1!H110</f>
        <v>10</v>
      </c>
      <c r="N180" s="30">
        <f>МСБ.1!I110</f>
        <v>10</v>
      </c>
      <c r="O180" s="30">
        <f>МСБ.1!J110</f>
        <v>10</v>
      </c>
      <c r="P180" s="30">
        <f>МСБ.1!K110</f>
        <v>10</v>
      </c>
      <c r="Q180" s="30">
        <f>МСБ.1!L110</f>
        <v>10</v>
      </c>
      <c r="R180" s="30">
        <f>МСБ.1!M110</f>
        <v>10</v>
      </c>
      <c r="S180" s="30">
        <f>МСБ.1!N110</f>
        <v>10</v>
      </c>
      <c r="T180" s="30">
        <f>МСБ.1!O110</f>
        <v>10</v>
      </c>
      <c r="U180" s="30">
        <f>МСБ.1!P110</f>
        <v>10</v>
      </c>
      <c r="V180" s="30">
        <f>МСБ.1!Q110</f>
        <v>10</v>
      </c>
      <c r="W180" s="30">
        <f>МСБ.1!R110</f>
        <v>10</v>
      </c>
      <c r="X180" s="30">
        <f>МСБ.1!S110</f>
        <v>10</v>
      </c>
      <c r="Y180" s="30">
        <f>МСБ.1!T110</f>
        <v>10</v>
      </c>
      <c r="Z180" s="30">
        <f>МСБ.1!U110</f>
        <v>10</v>
      </c>
      <c r="AA180" s="30">
        <f>МСБ.1!V110</f>
        <v>10</v>
      </c>
      <c r="AB180" s="30">
        <f>МСБ.1!W110</f>
        <v>10</v>
      </c>
      <c r="AC180" s="30">
        <f>МСБ.1!X110</f>
        <v>10</v>
      </c>
      <c r="AD180" s="30">
        <f>МСБ.1!Y110</f>
        <v>10</v>
      </c>
      <c r="AE180" s="30">
        <f>МСБ.1!Z110</f>
        <v>10</v>
      </c>
      <c r="AF180" s="30">
        <f>МСБ.1!AA110</f>
        <v>10</v>
      </c>
      <c r="AG180" s="30">
        <f>МСБ.1!AB110</f>
        <v>10</v>
      </c>
      <c r="AH180" s="30">
        <f>МСБ.1!AC110</f>
        <v>10</v>
      </c>
      <c r="AI180" s="30">
        <f>МСБ.1!AD110</f>
        <v>10</v>
      </c>
      <c r="AJ180" s="30">
        <f>МСБ.1!AE110</f>
        <v>10</v>
      </c>
      <c r="AK180" s="30">
        <f>МСБ.1!AF110</f>
        <v>10</v>
      </c>
      <c r="AL180" s="30">
        <f>МСБ.1!AG110</f>
        <v>10</v>
      </c>
      <c r="AM180" s="30">
        <f>МСБ.1!AH110</f>
        <v>10</v>
      </c>
      <c r="AN180" s="30">
        <f>МСБ.1!AI110</f>
        <v>10</v>
      </c>
      <c r="AO180" s="30">
        <f>МСБ.1!AJ110</f>
        <v>10</v>
      </c>
      <c r="AP180" s="30">
        <f>МСБ.1!AK110</f>
        <v>10</v>
      </c>
      <c r="AQ180" s="30">
        <f>МСБ.1!AL110</f>
        <v>10</v>
      </c>
      <c r="AR180" s="30">
        <f>МСБ.1!AM110</f>
        <v>10</v>
      </c>
      <c r="AT180" s="30"/>
      <c r="AU180" s="30"/>
      <c r="AV180" s="30"/>
    </row>
    <row r="181" spans="1:48" ht="22.8">
      <c r="A181" s="276" t="s">
        <v>138</v>
      </c>
      <c r="B181" s="215" t="s">
        <v>392</v>
      </c>
      <c r="C181" s="268" t="s">
        <v>390</v>
      </c>
      <c r="D181" s="219" t="s">
        <v>405</v>
      </c>
      <c r="E181" s="219"/>
      <c r="F181" s="219"/>
      <c r="G181" s="219"/>
      <c r="H181" s="218" t="s">
        <v>249</v>
      </c>
      <c r="I181" s="30">
        <f>SUM(I182:I184)</f>
        <v>357.14285714285711</v>
      </c>
      <c r="J181" s="30">
        <f t="shared" ref="J181:AR181" si="294">SUM(J182:J184)</f>
        <v>357.14285714285711</v>
      </c>
      <c r="K181" s="30">
        <f t="shared" si="294"/>
        <v>357.14285714285711</v>
      </c>
      <c r="L181" s="30">
        <f t="shared" si="294"/>
        <v>357.14285714285711</v>
      </c>
      <c r="M181" s="30">
        <f t="shared" si="294"/>
        <v>357.14285714285711</v>
      </c>
      <c r="N181" s="30">
        <f t="shared" si="294"/>
        <v>357.14285714285711</v>
      </c>
      <c r="O181" s="30">
        <f t="shared" si="294"/>
        <v>357.14285714285711</v>
      </c>
      <c r="P181" s="30">
        <f t="shared" si="294"/>
        <v>357.14285714285711</v>
      </c>
      <c r="Q181" s="30">
        <f t="shared" si="294"/>
        <v>357.14285714285711</v>
      </c>
      <c r="R181" s="30">
        <f t="shared" si="294"/>
        <v>357.14285714285711</v>
      </c>
      <c r="S181" s="30">
        <f t="shared" si="294"/>
        <v>357.14285714285711</v>
      </c>
      <c r="T181" s="30">
        <f t="shared" si="294"/>
        <v>357.14285714285711</v>
      </c>
      <c r="U181" s="30">
        <f t="shared" si="294"/>
        <v>357.14285714285711</v>
      </c>
      <c r="V181" s="30">
        <f t="shared" si="294"/>
        <v>357.14285714285711</v>
      </c>
      <c r="W181" s="30">
        <f t="shared" si="294"/>
        <v>357.14285714285711</v>
      </c>
      <c r="X181" s="30">
        <f t="shared" si="294"/>
        <v>357.14285714285711</v>
      </c>
      <c r="Y181" s="30">
        <f t="shared" si="294"/>
        <v>357.14285714285711</v>
      </c>
      <c r="Z181" s="30">
        <f t="shared" si="294"/>
        <v>357.14285714285711</v>
      </c>
      <c r="AA181" s="30">
        <f t="shared" si="294"/>
        <v>357.14285714285711</v>
      </c>
      <c r="AB181" s="30">
        <f t="shared" si="294"/>
        <v>357.14285714285711</v>
      </c>
      <c r="AC181" s="30">
        <f t="shared" si="294"/>
        <v>357.14285714285711</v>
      </c>
      <c r="AD181" s="30">
        <f t="shared" si="294"/>
        <v>357.14285714285711</v>
      </c>
      <c r="AE181" s="30">
        <f t="shared" si="294"/>
        <v>357.14285714285711</v>
      </c>
      <c r="AF181" s="30">
        <f t="shared" si="294"/>
        <v>357.14285714285711</v>
      </c>
      <c r="AG181" s="30">
        <f t="shared" si="294"/>
        <v>357.14285714285711</v>
      </c>
      <c r="AH181" s="30">
        <f t="shared" si="294"/>
        <v>357.14285714285711</v>
      </c>
      <c r="AI181" s="30">
        <f t="shared" si="294"/>
        <v>357.14285714285711</v>
      </c>
      <c r="AJ181" s="30">
        <f t="shared" si="294"/>
        <v>357.14285714285711</v>
      </c>
      <c r="AK181" s="30">
        <f t="shared" si="294"/>
        <v>357.14285714285711</v>
      </c>
      <c r="AL181" s="30">
        <f t="shared" si="294"/>
        <v>357.14285714285711</v>
      </c>
      <c r="AM181" s="30">
        <f t="shared" si="294"/>
        <v>357.14285714285711</v>
      </c>
      <c r="AN181" s="30">
        <f t="shared" si="294"/>
        <v>357.14285714285711</v>
      </c>
      <c r="AO181" s="30">
        <f t="shared" si="294"/>
        <v>357.14285714285711</v>
      </c>
      <c r="AP181" s="30">
        <f t="shared" si="294"/>
        <v>357.14285714285711</v>
      </c>
      <c r="AQ181" s="30">
        <f t="shared" si="294"/>
        <v>357.14285714285711</v>
      </c>
      <c r="AR181" s="30">
        <f t="shared" si="294"/>
        <v>357.14285714285711</v>
      </c>
      <c r="AT181" s="30"/>
      <c r="AU181" s="30"/>
      <c r="AV181" s="30"/>
    </row>
    <row r="182" spans="1:48">
      <c r="A182" s="276" t="s">
        <v>138</v>
      </c>
      <c r="B182" s="215" t="s">
        <v>392</v>
      </c>
      <c r="C182" s="268" t="s">
        <v>390</v>
      </c>
      <c r="D182" s="221" t="s">
        <v>562</v>
      </c>
      <c r="E182" s="221" t="str">
        <f>_xlfn.XLOOKUP(D182,'0'!A:A,'0'!B:B)</f>
        <v>Фил</v>
      </c>
      <c r="F182" s="222">
        <f>G182/(8*21*60)</f>
        <v>5.9523809523809521E-3</v>
      </c>
      <c r="G182" s="223">
        <v>60</v>
      </c>
      <c r="H182" s="218" t="s">
        <v>249</v>
      </c>
      <c r="I182" s="30">
        <f>'0'!D$26*$F182</f>
        <v>267.85714285714283</v>
      </c>
      <c r="J182" s="30">
        <f>'0'!E$26*$F182</f>
        <v>267.85714285714283</v>
      </c>
      <c r="K182" s="30">
        <f>'0'!F$26*$F182</f>
        <v>267.85714285714283</v>
      </c>
      <c r="L182" s="30">
        <f>'0'!G$26*$F182</f>
        <v>267.85714285714283</v>
      </c>
      <c r="M182" s="30">
        <f>'0'!H$26*$F182</f>
        <v>267.85714285714283</v>
      </c>
      <c r="N182" s="30">
        <f>'0'!I$26*$F182</f>
        <v>267.85714285714283</v>
      </c>
      <c r="O182" s="30">
        <f>'0'!J$26*$F182</f>
        <v>267.85714285714283</v>
      </c>
      <c r="P182" s="30">
        <f>'0'!K$26*$F182</f>
        <v>267.85714285714283</v>
      </c>
      <c r="Q182" s="30">
        <f>'0'!L$26*$F182</f>
        <v>267.85714285714283</v>
      </c>
      <c r="R182" s="30">
        <f>'0'!M$26*$F182</f>
        <v>267.85714285714283</v>
      </c>
      <c r="S182" s="30">
        <f>'0'!N$26*$F182</f>
        <v>267.85714285714283</v>
      </c>
      <c r="T182" s="30">
        <f>'0'!O$26*$F182</f>
        <v>267.85714285714283</v>
      </c>
      <c r="U182" s="30">
        <f>'0'!P$26*$F182</f>
        <v>267.85714285714283</v>
      </c>
      <c r="V182" s="30">
        <f>'0'!Q$26*$F182</f>
        <v>267.85714285714283</v>
      </c>
      <c r="W182" s="30">
        <f>'0'!R$26*$F182</f>
        <v>267.85714285714283</v>
      </c>
      <c r="X182" s="30">
        <f>'0'!S$26*$F182</f>
        <v>267.85714285714283</v>
      </c>
      <c r="Y182" s="30">
        <f>'0'!T$26*$F182</f>
        <v>267.85714285714283</v>
      </c>
      <c r="Z182" s="30">
        <f>'0'!U$26*$F182</f>
        <v>267.85714285714283</v>
      </c>
      <c r="AA182" s="30">
        <f>'0'!V$26*$F182</f>
        <v>267.85714285714283</v>
      </c>
      <c r="AB182" s="30">
        <f>'0'!W$26*$F182</f>
        <v>267.85714285714283</v>
      </c>
      <c r="AC182" s="30">
        <f>'0'!X$26*$F182</f>
        <v>267.85714285714283</v>
      </c>
      <c r="AD182" s="30">
        <f>'0'!Y$26*$F182</f>
        <v>267.85714285714283</v>
      </c>
      <c r="AE182" s="30">
        <f>'0'!Z$26*$F182</f>
        <v>267.85714285714283</v>
      </c>
      <c r="AF182" s="30">
        <f>'0'!AA$26*$F182</f>
        <v>267.85714285714283</v>
      </c>
      <c r="AG182" s="30">
        <f>'0'!AB$26*$F182</f>
        <v>267.85714285714283</v>
      </c>
      <c r="AH182" s="30">
        <f>'0'!AC$26*$F182</f>
        <v>267.85714285714283</v>
      </c>
      <c r="AI182" s="30">
        <f>'0'!AD$26*$F182</f>
        <v>267.85714285714283</v>
      </c>
      <c r="AJ182" s="30">
        <f>'0'!AE$26*$F182</f>
        <v>267.85714285714283</v>
      </c>
      <c r="AK182" s="30">
        <f>'0'!AF$26*$F182</f>
        <v>267.85714285714283</v>
      </c>
      <c r="AL182" s="30">
        <f>'0'!AG$26*$F182</f>
        <v>267.85714285714283</v>
      </c>
      <c r="AM182" s="30">
        <f>'0'!AH$26*$F182</f>
        <v>267.85714285714283</v>
      </c>
      <c r="AN182" s="30">
        <f>'0'!AI$26*$F182</f>
        <v>267.85714285714283</v>
      </c>
      <c r="AO182" s="30">
        <f>'0'!AJ$26*$F182</f>
        <v>267.85714285714283</v>
      </c>
      <c r="AP182" s="30">
        <f>'0'!AK$26*$F182</f>
        <v>267.85714285714283</v>
      </c>
      <c r="AQ182" s="30">
        <f>'0'!AL$26*$F182</f>
        <v>267.85714285714283</v>
      </c>
      <c r="AR182" s="30">
        <f>'0'!AM$26*$F182</f>
        <v>267.85714285714283</v>
      </c>
      <c r="AT182" s="30"/>
      <c r="AU182" s="30"/>
      <c r="AV182" s="30"/>
    </row>
    <row r="183" spans="1:48">
      <c r="A183" s="276" t="s">
        <v>138</v>
      </c>
      <c r="B183" s="215" t="s">
        <v>392</v>
      </c>
      <c r="C183" s="268" t="s">
        <v>390</v>
      </c>
      <c r="D183" s="221" t="s">
        <v>442</v>
      </c>
      <c r="E183" s="221" t="str">
        <f>_xlfn.XLOOKUP(D183,'0'!A:A,'0'!B:B)</f>
        <v>Фил</v>
      </c>
      <c r="F183" s="222">
        <f>G183/(8*21*60)</f>
        <v>9.9206349206349201E-4</v>
      </c>
      <c r="G183" s="223">
        <v>10</v>
      </c>
      <c r="H183" s="218" t="s">
        <v>249</v>
      </c>
      <c r="I183" s="30">
        <f>'0'!D$27*$F183</f>
        <v>44.642857142857139</v>
      </c>
      <c r="J183" s="30">
        <f>'0'!E$27*$F183</f>
        <v>44.642857142857139</v>
      </c>
      <c r="K183" s="30">
        <f>'0'!F$27*$F183</f>
        <v>44.642857142857139</v>
      </c>
      <c r="L183" s="30">
        <f>'0'!G$27*$F183</f>
        <v>44.642857142857139</v>
      </c>
      <c r="M183" s="30">
        <f>'0'!H$27*$F183</f>
        <v>44.642857142857139</v>
      </c>
      <c r="N183" s="30">
        <f>'0'!I$27*$F183</f>
        <v>44.642857142857139</v>
      </c>
      <c r="O183" s="30">
        <f>'0'!J$27*$F183</f>
        <v>44.642857142857139</v>
      </c>
      <c r="P183" s="30">
        <f>'0'!K$27*$F183</f>
        <v>44.642857142857139</v>
      </c>
      <c r="Q183" s="30">
        <f>'0'!L$27*$F183</f>
        <v>44.642857142857139</v>
      </c>
      <c r="R183" s="30">
        <f>'0'!M$27*$F183</f>
        <v>44.642857142857139</v>
      </c>
      <c r="S183" s="30">
        <f>'0'!N$27*$F183</f>
        <v>44.642857142857139</v>
      </c>
      <c r="T183" s="30">
        <f>'0'!O$27*$F183</f>
        <v>44.642857142857139</v>
      </c>
      <c r="U183" s="30">
        <f>'0'!P$27*$F183</f>
        <v>44.642857142857139</v>
      </c>
      <c r="V183" s="30">
        <f>'0'!Q$27*$F183</f>
        <v>44.642857142857139</v>
      </c>
      <c r="W183" s="30">
        <f>'0'!R$27*$F183</f>
        <v>44.642857142857139</v>
      </c>
      <c r="X183" s="30">
        <f>'0'!S$27*$F183</f>
        <v>44.642857142857139</v>
      </c>
      <c r="Y183" s="30">
        <f>'0'!T$27*$F183</f>
        <v>44.642857142857139</v>
      </c>
      <c r="Z183" s="30">
        <f>'0'!U$27*$F183</f>
        <v>44.642857142857139</v>
      </c>
      <c r="AA183" s="30">
        <f>'0'!V$27*$F183</f>
        <v>44.642857142857139</v>
      </c>
      <c r="AB183" s="30">
        <f>'0'!W$27*$F183</f>
        <v>44.642857142857139</v>
      </c>
      <c r="AC183" s="30">
        <f>'0'!X$27*$F183</f>
        <v>44.642857142857139</v>
      </c>
      <c r="AD183" s="30">
        <f>'0'!Y$27*$F183</f>
        <v>44.642857142857139</v>
      </c>
      <c r="AE183" s="30">
        <f>'0'!Z$27*$F183</f>
        <v>44.642857142857139</v>
      </c>
      <c r="AF183" s="30">
        <f>'0'!AA$27*$F183</f>
        <v>44.642857142857139</v>
      </c>
      <c r="AG183" s="30">
        <f>'0'!AB$27*$F183</f>
        <v>44.642857142857139</v>
      </c>
      <c r="AH183" s="30">
        <f>'0'!AC$27*$F183</f>
        <v>44.642857142857139</v>
      </c>
      <c r="AI183" s="30">
        <f>'0'!AD$27*$F183</f>
        <v>44.642857142857139</v>
      </c>
      <c r="AJ183" s="30">
        <f>'0'!AE$27*$F183</f>
        <v>44.642857142857139</v>
      </c>
      <c r="AK183" s="30">
        <f>'0'!AF$27*$F183</f>
        <v>44.642857142857139</v>
      </c>
      <c r="AL183" s="30">
        <f>'0'!AG$27*$F183</f>
        <v>44.642857142857139</v>
      </c>
      <c r="AM183" s="30">
        <f>'0'!AH$27*$F183</f>
        <v>44.642857142857139</v>
      </c>
      <c r="AN183" s="30">
        <f>'0'!AI$27*$F183</f>
        <v>44.642857142857139</v>
      </c>
      <c r="AO183" s="30">
        <f>'0'!AJ$27*$F183</f>
        <v>44.642857142857139</v>
      </c>
      <c r="AP183" s="30">
        <f>'0'!AK$27*$F183</f>
        <v>44.642857142857139</v>
      </c>
      <c r="AQ183" s="30">
        <f>'0'!AL$27*$F183</f>
        <v>44.642857142857139</v>
      </c>
      <c r="AR183" s="30">
        <f>'0'!AM$27*$F183</f>
        <v>44.642857142857139</v>
      </c>
      <c r="AT183" s="30"/>
      <c r="AU183" s="30"/>
      <c r="AV183" s="30"/>
    </row>
    <row r="184" spans="1:48">
      <c r="A184" s="276" t="s">
        <v>138</v>
      </c>
      <c r="B184" s="215" t="s">
        <v>392</v>
      </c>
      <c r="C184" s="268" t="s">
        <v>390</v>
      </c>
      <c r="D184" s="221" t="s">
        <v>413</v>
      </c>
      <c r="E184" s="221" t="str">
        <f>_xlfn.XLOOKUP(D184,'0'!A:A,'0'!B:B)</f>
        <v>Фил</v>
      </c>
      <c r="F184" s="222">
        <f>G184/(8*21*60)</f>
        <v>9.9206349206349201E-4</v>
      </c>
      <c r="G184" s="223">
        <v>10</v>
      </c>
      <c r="H184" s="218" t="s">
        <v>249</v>
      </c>
      <c r="I184" s="30">
        <f>'0'!D$28*$F184</f>
        <v>44.642857142857139</v>
      </c>
      <c r="J184" s="30">
        <f>'0'!E$28*$F184</f>
        <v>44.642857142857139</v>
      </c>
      <c r="K184" s="30">
        <f>'0'!F$28*$F184</f>
        <v>44.642857142857139</v>
      </c>
      <c r="L184" s="30">
        <f>'0'!G$28*$F184</f>
        <v>44.642857142857139</v>
      </c>
      <c r="M184" s="30">
        <f>'0'!H$28*$F184</f>
        <v>44.642857142857139</v>
      </c>
      <c r="N184" s="30">
        <f>'0'!I$28*$F184</f>
        <v>44.642857142857139</v>
      </c>
      <c r="O184" s="30">
        <f>'0'!J$28*$F184</f>
        <v>44.642857142857139</v>
      </c>
      <c r="P184" s="30">
        <f>'0'!K$28*$F184</f>
        <v>44.642857142857139</v>
      </c>
      <c r="Q184" s="30">
        <f>'0'!L$28*$F184</f>
        <v>44.642857142857139</v>
      </c>
      <c r="R184" s="30">
        <f>'0'!M$28*$F184</f>
        <v>44.642857142857139</v>
      </c>
      <c r="S184" s="30">
        <f>'0'!N$28*$F184</f>
        <v>44.642857142857139</v>
      </c>
      <c r="T184" s="30">
        <f>'0'!O$28*$F184</f>
        <v>44.642857142857139</v>
      </c>
      <c r="U184" s="30">
        <f>'0'!P$28*$F184</f>
        <v>44.642857142857139</v>
      </c>
      <c r="V184" s="30">
        <f>'0'!Q$28*$F184</f>
        <v>44.642857142857139</v>
      </c>
      <c r="W184" s="30">
        <f>'0'!R$28*$F184</f>
        <v>44.642857142857139</v>
      </c>
      <c r="X184" s="30">
        <f>'0'!S$28*$F184</f>
        <v>44.642857142857139</v>
      </c>
      <c r="Y184" s="30">
        <f>'0'!T$28*$F184</f>
        <v>44.642857142857139</v>
      </c>
      <c r="Z184" s="30">
        <f>'0'!U$28*$F184</f>
        <v>44.642857142857139</v>
      </c>
      <c r="AA184" s="30">
        <f>'0'!V$28*$F184</f>
        <v>44.642857142857139</v>
      </c>
      <c r="AB184" s="30">
        <f>'0'!W$28*$F184</f>
        <v>44.642857142857139</v>
      </c>
      <c r="AC184" s="30">
        <f>'0'!X$28*$F184</f>
        <v>44.642857142857139</v>
      </c>
      <c r="AD184" s="30">
        <f>'0'!Y$28*$F184</f>
        <v>44.642857142857139</v>
      </c>
      <c r="AE184" s="30">
        <f>'0'!Z$28*$F184</f>
        <v>44.642857142857139</v>
      </c>
      <c r="AF184" s="30">
        <f>'0'!AA$28*$F184</f>
        <v>44.642857142857139</v>
      </c>
      <c r="AG184" s="30">
        <f>'0'!AB$28*$F184</f>
        <v>44.642857142857139</v>
      </c>
      <c r="AH184" s="30">
        <f>'0'!AC$28*$F184</f>
        <v>44.642857142857139</v>
      </c>
      <c r="AI184" s="30">
        <f>'0'!AD$28*$F184</f>
        <v>44.642857142857139</v>
      </c>
      <c r="AJ184" s="30">
        <f>'0'!AE$28*$F184</f>
        <v>44.642857142857139</v>
      </c>
      <c r="AK184" s="30">
        <f>'0'!AF$28*$F184</f>
        <v>44.642857142857139</v>
      </c>
      <c r="AL184" s="30">
        <f>'0'!AG$28*$F184</f>
        <v>44.642857142857139</v>
      </c>
      <c r="AM184" s="30">
        <f>'0'!AH$28*$F184</f>
        <v>44.642857142857139</v>
      </c>
      <c r="AN184" s="30">
        <f>'0'!AI$28*$F184</f>
        <v>44.642857142857139</v>
      </c>
      <c r="AO184" s="30">
        <f>'0'!AJ$28*$F184</f>
        <v>44.642857142857139</v>
      </c>
      <c r="AP184" s="30">
        <f>'0'!AK$28*$F184</f>
        <v>44.642857142857139</v>
      </c>
      <c r="AQ184" s="30">
        <f>'0'!AL$28*$F184</f>
        <v>44.642857142857139</v>
      </c>
      <c r="AR184" s="30">
        <f>'0'!AM$28*$F184</f>
        <v>44.642857142857139</v>
      </c>
      <c r="AT184" s="30"/>
      <c r="AU184" s="30"/>
      <c r="AV184" s="30"/>
    </row>
    <row r="185" spans="1:48" ht="24">
      <c r="A185" s="276" t="s">
        <v>138</v>
      </c>
      <c r="B185" s="215" t="s">
        <v>392</v>
      </c>
      <c r="C185" s="268" t="s">
        <v>390</v>
      </c>
      <c r="D185" s="229" t="s">
        <v>459</v>
      </c>
      <c r="E185" s="229"/>
      <c r="F185" s="220"/>
      <c r="G185" s="220"/>
      <c r="H185" s="217" t="s">
        <v>158</v>
      </c>
      <c r="I185" s="30">
        <f>МСБ.1!D110</f>
        <v>10</v>
      </c>
      <c r="J185" s="30">
        <f>МСБ.1!E110</f>
        <v>10</v>
      </c>
      <c r="K185" s="30">
        <f>МСБ.1!F110</f>
        <v>10</v>
      </c>
      <c r="L185" s="30">
        <f>МСБ.1!G110</f>
        <v>10</v>
      </c>
      <c r="M185" s="30">
        <f>МСБ.1!H110</f>
        <v>10</v>
      </c>
      <c r="N185" s="30">
        <f>МСБ.1!I110</f>
        <v>10</v>
      </c>
      <c r="O185" s="30">
        <f>МСБ.1!J110</f>
        <v>10</v>
      </c>
      <c r="P185" s="30">
        <f>МСБ.1!K110</f>
        <v>10</v>
      </c>
      <c r="Q185" s="30">
        <f>МСБ.1!L110</f>
        <v>10</v>
      </c>
      <c r="R185" s="30">
        <f>МСБ.1!M110</f>
        <v>10</v>
      </c>
      <c r="S185" s="30">
        <f>МСБ.1!N110</f>
        <v>10</v>
      </c>
      <c r="T185" s="30">
        <f>МСБ.1!O110</f>
        <v>10</v>
      </c>
      <c r="U185" s="30">
        <f>МСБ.1!P110</f>
        <v>10</v>
      </c>
      <c r="V185" s="30">
        <f>МСБ.1!Q110</f>
        <v>10</v>
      </c>
      <c r="W185" s="30">
        <f>МСБ.1!R110</f>
        <v>10</v>
      </c>
      <c r="X185" s="30">
        <f>МСБ.1!S110</f>
        <v>10</v>
      </c>
      <c r="Y185" s="30">
        <f>МСБ.1!T110</f>
        <v>10</v>
      </c>
      <c r="Z185" s="30">
        <f>МСБ.1!U110</f>
        <v>10</v>
      </c>
      <c r="AA185" s="30">
        <f>МСБ.1!V110</f>
        <v>10</v>
      </c>
      <c r="AB185" s="30">
        <f>МСБ.1!W110</f>
        <v>10</v>
      </c>
      <c r="AC185" s="30">
        <f>МСБ.1!X110</f>
        <v>10</v>
      </c>
      <c r="AD185" s="30">
        <f>МСБ.1!Y110</f>
        <v>10</v>
      </c>
      <c r="AE185" s="30">
        <f>МСБ.1!Z110</f>
        <v>10</v>
      </c>
      <c r="AF185" s="30">
        <f>МСБ.1!AA110</f>
        <v>10</v>
      </c>
      <c r="AG185" s="30">
        <f>МСБ.1!AB110</f>
        <v>10</v>
      </c>
      <c r="AH185" s="30">
        <f>МСБ.1!AC110</f>
        <v>10</v>
      </c>
      <c r="AI185" s="30">
        <f>МСБ.1!AD110</f>
        <v>10</v>
      </c>
      <c r="AJ185" s="30">
        <f>МСБ.1!AE110</f>
        <v>10</v>
      </c>
      <c r="AK185" s="30">
        <f>МСБ.1!AF110</f>
        <v>10</v>
      </c>
      <c r="AL185" s="30">
        <f>МСБ.1!AG110</f>
        <v>10</v>
      </c>
      <c r="AM185" s="30">
        <f>МСБ.1!AH110</f>
        <v>10</v>
      </c>
      <c r="AN185" s="30">
        <f>МСБ.1!AI110</f>
        <v>10</v>
      </c>
      <c r="AO185" s="30">
        <f>МСБ.1!AJ110</f>
        <v>10</v>
      </c>
      <c r="AP185" s="30">
        <f>МСБ.1!AK110</f>
        <v>10</v>
      </c>
      <c r="AQ185" s="30">
        <f>МСБ.1!AL110</f>
        <v>10</v>
      </c>
      <c r="AR185" s="30">
        <f>МСБ.1!AM110</f>
        <v>10</v>
      </c>
      <c r="AT185" s="30"/>
      <c r="AU185" s="30"/>
      <c r="AV185" s="30"/>
    </row>
    <row r="186" spans="1:48" ht="22.8">
      <c r="A186" s="276" t="s">
        <v>138</v>
      </c>
      <c r="B186" s="215" t="s">
        <v>392</v>
      </c>
      <c r="C186" s="268" t="s">
        <v>390</v>
      </c>
      <c r="D186" s="219" t="s">
        <v>404</v>
      </c>
      <c r="E186" s="219"/>
      <c r="F186" s="219"/>
      <c r="G186" s="219"/>
      <c r="H186" s="218" t="s">
        <v>249</v>
      </c>
      <c r="I186" s="30">
        <f>SUM(I187:I189)</f>
        <v>31.625</v>
      </c>
      <c r="J186" s="30">
        <f t="shared" ref="J186:AR186" si="295">SUM(J187:J189)</f>
        <v>31.625</v>
      </c>
      <c r="K186" s="30">
        <f t="shared" si="295"/>
        <v>31.625</v>
      </c>
      <c r="L186" s="30">
        <f t="shared" si="295"/>
        <v>31.625</v>
      </c>
      <c r="M186" s="30">
        <f t="shared" si="295"/>
        <v>31.625</v>
      </c>
      <c r="N186" s="30">
        <f t="shared" si="295"/>
        <v>31.625</v>
      </c>
      <c r="O186" s="30">
        <f t="shared" si="295"/>
        <v>31.625</v>
      </c>
      <c r="P186" s="30">
        <f t="shared" si="295"/>
        <v>31.625</v>
      </c>
      <c r="Q186" s="30">
        <f t="shared" si="295"/>
        <v>31.625</v>
      </c>
      <c r="R186" s="30">
        <f t="shared" si="295"/>
        <v>31.625</v>
      </c>
      <c r="S186" s="30">
        <f t="shared" si="295"/>
        <v>31.625</v>
      </c>
      <c r="T186" s="30">
        <f t="shared" si="295"/>
        <v>31.625</v>
      </c>
      <c r="U186" s="30">
        <f t="shared" si="295"/>
        <v>31.625</v>
      </c>
      <c r="V186" s="30">
        <f t="shared" si="295"/>
        <v>31.625</v>
      </c>
      <c r="W186" s="30">
        <f t="shared" si="295"/>
        <v>31.625</v>
      </c>
      <c r="X186" s="30">
        <f t="shared" si="295"/>
        <v>31.625</v>
      </c>
      <c r="Y186" s="30">
        <f t="shared" si="295"/>
        <v>31.625</v>
      </c>
      <c r="Z186" s="30">
        <f t="shared" si="295"/>
        <v>31.625</v>
      </c>
      <c r="AA186" s="30">
        <f t="shared" si="295"/>
        <v>31.625</v>
      </c>
      <c r="AB186" s="30">
        <f t="shared" si="295"/>
        <v>31.625</v>
      </c>
      <c r="AC186" s="30">
        <f t="shared" si="295"/>
        <v>31.625</v>
      </c>
      <c r="AD186" s="30">
        <f t="shared" si="295"/>
        <v>31.625</v>
      </c>
      <c r="AE186" s="30">
        <f t="shared" si="295"/>
        <v>31.625</v>
      </c>
      <c r="AF186" s="30">
        <f t="shared" si="295"/>
        <v>31.625</v>
      </c>
      <c r="AG186" s="30">
        <f t="shared" si="295"/>
        <v>31.625</v>
      </c>
      <c r="AH186" s="30">
        <f t="shared" si="295"/>
        <v>31.625</v>
      </c>
      <c r="AI186" s="30">
        <f t="shared" si="295"/>
        <v>31.625</v>
      </c>
      <c r="AJ186" s="30">
        <f t="shared" si="295"/>
        <v>31.625</v>
      </c>
      <c r="AK186" s="30">
        <f t="shared" si="295"/>
        <v>31.625</v>
      </c>
      <c r="AL186" s="30">
        <f t="shared" si="295"/>
        <v>31.625</v>
      </c>
      <c r="AM186" s="30">
        <f t="shared" si="295"/>
        <v>31.625</v>
      </c>
      <c r="AN186" s="30">
        <f t="shared" si="295"/>
        <v>31.625</v>
      </c>
      <c r="AO186" s="30">
        <f t="shared" si="295"/>
        <v>31.625</v>
      </c>
      <c r="AP186" s="30">
        <f t="shared" si="295"/>
        <v>31.625</v>
      </c>
      <c r="AQ186" s="30">
        <f t="shared" si="295"/>
        <v>31.625</v>
      </c>
      <c r="AR186" s="30">
        <f t="shared" si="295"/>
        <v>31.625</v>
      </c>
      <c r="AT186" s="30"/>
      <c r="AU186" s="30"/>
      <c r="AV186" s="30"/>
    </row>
    <row r="187" spans="1:48">
      <c r="A187" s="276" t="s">
        <v>138</v>
      </c>
      <c r="B187" s="215" t="s">
        <v>392</v>
      </c>
      <c r="C187" s="268" t="s">
        <v>390</v>
      </c>
      <c r="D187" s="221" t="s">
        <v>562</v>
      </c>
      <c r="E187" s="221" t="str">
        <f>_xlfn.XLOOKUP(D187,'0'!A:A,'0'!B:B)</f>
        <v>Фил</v>
      </c>
      <c r="F187" s="221"/>
      <c r="G187" s="221"/>
      <c r="H187" s="218" t="s">
        <v>249</v>
      </c>
      <c r="I187" s="30">
        <f>15*'0'!D$26/40000</f>
        <v>16.875</v>
      </c>
      <c r="J187" s="30">
        <f>15*'0'!E$26/40000</f>
        <v>16.875</v>
      </c>
      <c r="K187" s="30">
        <f>15*'0'!F$26/40000</f>
        <v>16.875</v>
      </c>
      <c r="L187" s="30">
        <f>15*'0'!G$26/40000</f>
        <v>16.875</v>
      </c>
      <c r="M187" s="30">
        <f>15*'0'!H$26/40000</f>
        <v>16.875</v>
      </c>
      <c r="N187" s="30">
        <f>15*'0'!I$26/40000</f>
        <v>16.875</v>
      </c>
      <c r="O187" s="30">
        <f>15*'0'!J$26/40000</f>
        <v>16.875</v>
      </c>
      <c r="P187" s="30">
        <f>15*'0'!K$26/40000</f>
        <v>16.875</v>
      </c>
      <c r="Q187" s="30">
        <f>15*'0'!L$26/40000</f>
        <v>16.875</v>
      </c>
      <c r="R187" s="30">
        <f>15*'0'!M$26/40000</f>
        <v>16.875</v>
      </c>
      <c r="S187" s="30">
        <f>15*'0'!N$26/40000</f>
        <v>16.875</v>
      </c>
      <c r="T187" s="30">
        <f>15*'0'!O$26/40000</f>
        <v>16.875</v>
      </c>
      <c r="U187" s="30">
        <f>15*'0'!P$26/40000</f>
        <v>16.875</v>
      </c>
      <c r="V187" s="30">
        <f>15*'0'!Q$26/40000</f>
        <v>16.875</v>
      </c>
      <c r="W187" s="30">
        <f>15*'0'!R$26/40000</f>
        <v>16.875</v>
      </c>
      <c r="X187" s="30">
        <f>15*'0'!S$26/40000</f>
        <v>16.875</v>
      </c>
      <c r="Y187" s="30">
        <f>15*'0'!T$26/40000</f>
        <v>16.875</v>
      </c>
      <c r="Z187" s="30">
        <f>15*'0'!U$26/40000</f>
        <v>16.875</v>
      </c>
      <c r="AA187" s="30">
        <f>15*'0'!V$26/40000</f>
        <v>16.875</v>
      </c>
      <c r="AB187" s="30">
        <f>15*'0'!W$26/40000</f>
        <v>16.875</v>
      </c>
      <c r="AC187" s="30">
        <f>15*'0'!X$26/40000</f>
        <v>16.875</v>
      </c>
      <c r="AD187" s="30">
        <f>15*'0'!Y$26/40000</f>
        <v>16.875</v>
      </c>
      <c r="AE187" s="30">
        <f>15*'0'!Z$26/40000</f>
        <v>16.875</v>
      </c>
      <c r="AF187" s="30">
        <f>15*'0'!AA$26/40000</f>
        <v>16.875</v>
      </c>
      <c r="AG187" s="30">
        <f>15*'0'!AB$26/40000</f>
        <v>16.875</v>
      </c>
      <c r="AH187" s="30">
        <f>15*'0'!AC$26/40000</f>
        <v>16.875</v>
      </c>
      <c r="AI187" s="30">
        <f>15*'0'!AD$26/40000</f>
        <v>16.875</v>
      </c>
      <c r="AJ187" s="30">
        <f>15*'0'!AE$26/40000</f>
        <v>16.875</v>
      </c>
      <c r="AK187" s="30">
        <f>15*'0'!AF$26/40000</f>
        <v>16.875</v>
      </c>
      <c r="AL187" s="30">
        <f>15*'0'!AG$26/40000</f>
        <v>16.875</v>
      </c>
      <c r="AM187" s="30">
        <f>15*'0'!AH$26/40000</f>
        <v>16.875</v>
      </c>
      <c r="AN187" s="30">
        <f>15*'0'!AI$26/40000</f>
        <v>16.875</v>
      </c>
      <c r="AO187" s="30">
        <f>15*'0'!AJ$26/40000</f>
        <v>16.875</v>
      </c>
      <c r="AP187" s="30">
        <f>15*'0'!AK$26/40000</f>
        <v>16.875</v>
      </c>
      <c r="AQ187" s="30">
        <f>15*'0'!AL$26/40000</f>
        <v>16.875</v>
      </c>
      <c r="AR187" s="30">
        <f>15*'0'!AM$26/40000</f>
        <v>16.875</v>
      </c>
      <c r="AT187" s="30"/>
      <c r="AU187" s="30"/>
      <c r="AV187" s="30"/>
    </row>
    <row r="188" spans="1:48">
      <c r="A188" s="276" t="s">
        <v>138</v>
      </c>
      <c r="B188" s="215" t="s">
        <v>392</v>
      </c>
      <c r="C188" s="268" t="s">
        <v>390</v>
      </c>
      <c r="D188" s="221" t="s">
        <v>442</v>
      </c>
      <c r="E188" s="221" t="str">
        <f>_xlfn.XLOOKUP(D188,'0'!A:A,'0'!B:B)</f>
        <v>Фил</v>
      </c>
      <c r="F188" s="221"/>
      <c r="G188" s="221"/>
      <c r="H188" s="218" t="s">
        <v>249</v>
      </c>
      <c r="I188" s="30">
        <f>10*'0'!D$27/40000</f>
        <v>11.25</v>
      </c>
      <c r="J188" s="30">
        <f>10*'0'!E$27/40000</f>
        <v>11.25</v>
      </c>
      <c r="K188" s="30">
        <f>10*'0'!F$27/40000</f>
        <v>11.25</v>
      </c>
      <c r="L188" s="30">
        <f>10*'0'!G$27/40000</f>
        <v>11.25</v>
      </c>
      <c r="M188" s="30">
        <f>10*'0'!H$27/40000</f>
        <v>11.25</v>
      </c>
      <c r="N188" s="30">
        <f>10*'0'!I$27/40000</f>
        <v>11.25</v>
      </c>
      <c r="O188" s="30">
        <f>10*'0'!J$27/40000</f>
        <v>11.25</v>
      </c>
      <c r="P188" s="30">
        <f>10*'0'!K$27/40000</f>
        <v>11.25</v>
      </c>
      <c r="Q188" s="30">
        <f>10*'0'!L$27/40000</f>
        <v>11.25</v>
      </c>
      <c r="R188" s="30">
        <f>10*'0'!M$27/40000</f>
        <v>11.25</v>
      </c>
      <c r="S188" s="30">
        <f>10*'0'!N$27/40000</f>
        <v>11.25</v>
      </c>
      <c r="T188" s="30">
        <f>10*'0'!O$27/40000</f>
        <v>11.25</v>
      </c>
      <c r="U188" s="30">
        <f>10*'0'!P$27/40000</f>
        <v>11.25</v>
      </c>
      <c r="V188" s="30">
        <f>10*'0'!Q$27/40000</f>
        <v>11.25</v>
      </c>
      <c r="W188" s="30">
        <f>10*'0'!R$27/40000</f>
        <v>11.25</v>
      </c>
      <c r="X188" s="30">
        <f>10*'0'!S$27/40000</f>
        <v>11.25</v>
      </c>
      <c r="Y188" s="30">
        <f>10*'0'!T$27/40000</f>
        <v>11.25</v>
      </c>
      <c r="Z188" s="30">
        <f>10*'0'!U$27/40000</f>
        <v>11.25</v>
      </c>
      <c r="AA188" s="30">
        <f>10*'0'!V$27/40000</f>
        <v>11.25</v>
      </c>
      <c r="AB188" s="30">
        <f>10*'0'!W$27/40000</f>
        <v>11.25</v>
      </c>
      <c r="AC188" s="30">
        <f>10*'0'!X$27/40000</f>
        <v>11.25</v>
      </c>
      <c r="AD188" s="30">
        <f>10*'0'!Y$27/40000</f>
        <v>11.25</v>
      </c>
      <c r="AE188" s="30">
        <f>10*'0'!Z$27/40000</f>
        <v>11.25</v>
      </c>
      <c r="AF188" s="30">
        <f>10*'0'!AA$27/40000</f>
        <v>11.25</v>
      </c>
      <c r="AG188" s="30">
        <f>10*'0'!AB$27/40000</f>
        <v>11.25</v>
      </c>
      <c r="AH188" s="30">
        <f>10*'0'!AC$27/40000</f>
        <v>11.25</v>
      </c>
      <c r="AI188" s="30">
        <f>10*'0'!AD$27/40000</f>
        <v>11.25</v>
      </c>
      <c r="AJ188" s="30">
        <f>10*'0'!AE$27/40000</f>
        <v>11.25</v>
      </c>
      <c r="AK188" s="30">
        <f>10*'0'!AF$27/40000</f>
        <v>11.25</v>
      </c>
      <c r="AL188" s="30">
        <f>10*'0'!AG$27/40000</f>
        <v>11.25</v>
      </c>
      <c r="AM188" s="30">
        <f>10*'0'!AH$27/40000</f>
        <v>11.25</v>
      </c>
      <c r="AN188" s="30">
        <f>10*'0'!AI$27/40000</f>
        <v>11.25</v>
      </c>
      <c r="AO188" s="30">
        <f>10*'0'!AJ$27/40000</f>
        <v>11.25</v>
      </c>
      <c r="AP188" s="30">
        <f>10*'0'!AK$27/40000</f>
        <v>11.25</v>
      </c>
      <c r="AQ188" s="30">
        <f>10*'0'!AL$27/40000</f>
        <v>11.25</v>
      </c>
      <c r="AR188" s="30">
        <f>10*'0'!AM$27/40000</f>
        <v>11.25</v>
      </c>
      <c r="AT188" s="30"/>
      <c r="AU188" s="30"/>
      <c r="AV188" s="30"/>
    </row>
    <row r="189" spans="1:48">
      <c r="A189" s="276" t="s">
        <v>138</v>
      </c>
      <c r="B189" s="215" t="s">
        <v>392</v>
      </c>
      <c r="C189" s="268" t="s">
        <v>390</v>
      </c>
      <c r="D189" s="221" t="s">
        <v>571</v>
      </c>
      <c r="E189" s="221" t="str">
        <f>_xlfn.XLOOKUP(D189,'0'!A:A,'0'!B:B)</f>
        <v>ГО</v>
      </c>
      <c r="F189" s="221"/>
      <c r="G189" s="221"/>
      <c r="H189" s="218" t="s">
        <v>249</v>
      </c>
      <c r="I189" s="30">
        <f>4*'0'!D$29/40000</f>
        <v>3.5</v>
      </c>
      <c r="J189" s="30">
        <f>4*'0'!E$29/40000</f>
        <v>3.5</v>
      </c>
      <c r="K189" s="30">
        <f>4*'0'!F$29/40000</f>
        <v>3.5</v>
      </c>
      <c r="L189" s="30">
        <f>4*'0'!G$29/40000</f>
        <v>3.5</v>
      </c>
      <c r="M189" s="30">
        <f>4*'0'!H$29/40000</f>
        <v>3.5</v>
      </c>
      <c r="N189" s="30">
        <f>4*'0'!I$29/40000</f>
        <v>3.5</v>
      </c>
      <c r="O189" s="30">
        <f>4*'0'!J$29/40000</f>
        <v>3.5</v>
      </c>
      <c r="P189" s="30">
        <f>4*'0'!K$29/40000</f>
        <v>3.5</v>
      </c>
      <c r="Q189" s="30">
        <f>4*'0'!L$29/40000</f>
        <v>3.5</v>
      </c>
      <c r="R189" s="30">
        <f>4*'0'!M$29/40000</f>
        <v>3.5</v>
      </c>
      <c r="S189" s="30">
        <f>4*'0'!N$29/40000</f>
        <v>3.5</v>
      </c>
      <c r="T189" s="30">
        <f>4*'0'!O$29/40000</f>
        <v>3.5</v>
      </c>
      <c r="U189" s="30">
        <f>4*'0'!P$29/40000</f>
        <v>3.5</v>
      </c>
      <c r="V189" s="30">
        <f>4*'0'!Q$29/40000</f>
        <v>3.5</v>
      </c>
      <c r="W189" s="30">
        <f>4*'0'!R$29/40000</f>
        <v>3.5</v>
      </c>
      <c r="X189" s="30">
        <f>4*'0'!S$29/40000</f>
        <v>3.5</v>
      </c>
      <c r="Y189" s="30">
        <f>4*'0'!T$29/40000</f>
        <v>3.5</v>
      </c>
      <c r="Z189" s="30">
        <f>4*'0'!U$29/40000</f>
        <v>3.5</v>
      </c>
      <c r="AA189" s="30">
        <f>4*'0'!V$29/40000</f>
        <v>3.5</v>
      </c>
      <c r="AB189" s="30">
        <f>4*'0'!W$29/40000</f>
        <v>3.5</v>
      </c>
      <c r="AC189" s="30">
        <f>4*'0'!X$29/40000</f>
        <v>3.5</v>
      </c>
      <c r="AD189" s="30">
        <f>4*'0'!Y$29/40000</f>
        <v>3.5</v>
      </c>
      <c r="AE189" s="30">
        <f>4*'0'!Z$29/40000</f>
        <v>3.5</v>
      </c>
      <c r="AF189" s="30">
        <f>4*'0'!AA$29/40000</f>
        <v>3.5</v>
      </c>
      <c r="AG189" s="30">
        <f>4*'0'!AB$29/40000</f>
        <v>3.5</v>
      </c>
      <c r="AH189" s="30">
        <f>4*'0'!AC$29/40000</f>
        <v>3.5</v>
      </c>
      <c r="AI189" s="30">
        <f>4*'0'!AD$29/40000</f>
        <v>3.5</v>
      </c>
      <c r="AJ189" s="30">
        <f>4*'0'!AE$29/40000</f>
        <v>3.5</v>
      </c>
      <c r="AK189" s="30">
        <f>4*'0'!AF$29/40000</f>
        <v>3.5</v>
      </c>
      <c r="AL189" s="30">
        <f>4*'0'!AG$29/40000</f>
        <v>3.5</v>
      </c>
      <c r="AM189" s="30">
        <f>4*'0'!AH$29/40000</f>
        <v>3.5</v>
      </c>
      <c r="AN189" s="30">
        <f>4*'0'!AI$29/40000</f>
        <v>3.5</v>
      </c>
      <c r="AO189" s="30">
        <f>4*'0'!AJ$29/40000</f>
        <v>3.5</v>
      </c>
      <c r="AP189" s="30">
        <f>4*'0'!AK$29/40000</f>
        <v>3.5</v>
      </c>
      <c r="AQ189" s="30">
        <f>4*'0'!AL$29/40000</f>
        <v>3.5</v>
      </c>
      <c r="AR189" s="30">
        <f>4*'0'!AM$29/40000</f>
        <v>3.5</v>
      </c>
      <c r="AT189" s="30"/>
      <c r="AU189" s="30"/>
      <c r="AV189" s="30"/>
    </row>
    <row r="190" spans="1:48">
      <c r="A190" s="276" t="s">
        <v>97</v>
      </c>
      <c r="B190" s="215" t="s">
        <v>392</v>
      </c>
      <c r="C190" s="268" t="s">
        <v>390</v>
      </c>
      <c r="D190" s="215" t="s">
        <v>42</v>
      </c>
      <c r="E190" s="215"/>
      <c r="F190" s="215"/>
      <c r="G190" s="215"/>
      <c r="H190" s="215" t="s">
        <v>254</v>
      </c>
      <c r="I190" s="227">
        <f>(I191*I192+I195*I196*I199)/1000</f>
        <v>346.25223214285711</v>
      </c>
      <c r="J190" s="227">
        <f t="shared" ref="J190:AR190" si="296">(J191*J192+J195*J196*J199)/1000</f>
        <v>352.68214285714282</v>
      </c>
      <c r="K190" s="227">
        <f t="shared" si="296"/>
        <v>359.36366517857135</v>
      </c>
      <c r="L190" s="227">
        <f t="shared" si="296"/>
        <v>366.20272687499994</v>
      </c>
      <c r="M190" s="227">
        <f t="shared" si="296"/>
        <v>373.4548303982142</v>
      </c>
      <c r="N190" s="227">
        <f t="shared" si="296"/>
        <v>380.86103442857137</v>
      </c>
      <c r="O190" s="227">
        <f t="shared" si="296"/>
        <v>388.67599160846561</v>
      </c>
      <c r="P190" s="227">
        <f t="shared" si="296"/>
        <v>396.8468070716894</v>
      </c>
      <c r="Q190" s="227">
        <f t="shared" si="296"/>
        <v>405.59198312728091</v>
      </c>
      <c r="R190" s="227">
        <f t="shared" si="296"/>
        <v>414.9012857570662</v>
      </c>
      <c r="S190" s="227">
        <f t="shared" si="296"/>
        <v>424.98735302557242</v>
      </c>
      <c r="T190" s="227">
        <f t="shared" si="296"/>
        <v>435.99381082588218</v>
      </c>
      <c r="U190" s="227">
        <f t="shared" si="296"/>
        <v>444.39846365378673</v>
      </c>
      <c r="V190" s="227">
        <f t="shared" si="296"/>
        <v>452.8921094609741</v>
      </c>
      <c r="W190" s="227">
        <f t="shared" si="296"/>
        <v>461.65099727625</v>
      </c>
      <c r="X190" s="227">
        <f t="shared" si="296"/>
        <v>470.57122530216543</v>
      </c>
      <c r="Y190" s="227">
        <f t="shared" si="296"/>
        <v>479.67055771668538</v>
      </c>
      <c r="Z190" s="227">
        <f t="shared" si="296"/>
        <v>489.03909675586203</v>
      </c>
      <c r="AA190" s="227">
        <f t="shared" si="296"/>
        <v>498.63538783825476</v>
      </c>
      <c r="AB190" s="227">
        <f t="shared" si="296"/>
        <v>508.45747496514838</v>
      </c>
      <c r="AC190" s="227">
        <f t="shared" si="296"/>
        <v>518.54295085013996</v>
      </c>
      <c r="AD190" s="227">
        <f t="shared" si="296"/>
        <v>528.80829039523348</v>
      </c>
      <c r="AE190" s="227">
        <f t="shared" si="296"/>
        <v>539.35161394478712</v>
      </c>
      <c r="AF190" s="227">
        <f t="shared" si="296"/>
        <v>550.18847396297383</v>
      </c>
      <c r="AG190" s="227">
        <f t="shared" si="296"/>
        <v>561.27154302371707</v>
      </c>
      <c r="AH190" s="227">
        <f t="shared" si="296"/>
        <v>572.59335961753629</v>
      </c>
      <c r="AI190" s="227">
        <f t="shared" si="296"/>
        <v>584.26614297540539</v>
      </c>
      <c r="AJ190" s="227">
        <f t="shared" si="296"/>
        <v>596.19917286622763</v>
      </c>
      <c r="AK190" s="227">
        <f t="shared" si="296"/>
        <v>608.3819650062959</v>
      </c>
      <c r="AL190" s="227">
        <f t="shared" si="296"/>
        <v>620.92157012189159</v>
      </c>
      <c r="AM190" s="227">
        <f t="shared" si="296"/>
        <v>633.78318595834776</v>
      </c>
      <c r="AN190" s="227">
        <f t="shared" si="296"/>
        <v>646.97076852044188</v>
      </c>
      <c r="AO190" s="227">
        <f t="shared" si="296"/>
        <v>660.44676641764715</v>
      </c>
      <c r="AP190" s="227">
        <f t="shared" si="296"/>
        <v>674.35029100477868</v>
      </c>
      <c r="AQ190" s="227">
        <f t="shared" si="296"/>
        <v>688.5431567269045</v>
      </c>
      <c r="AR190" s="227">
        <f t="shared" si="296"/>
        <v>703.19459671529421</v>
      </c>
      <c r="AT190" s="215"/>
      <c r="AU190" s="215"/>
      <c r="AV190" s="215"/>
    </row>
    <row r="191" spans="1:48" ht="24">
      <c r="A191" s="276" t="s">
        <v>97</v>
      </c>
      <c r="B191" s="215" t="s">
        <v>392</v>
      </c>
      <c r="C191" s="268" t="s">
        <v>390</v>
      </c>
      <c r="D191" s="225" t="s">
        <v>209</v>
      </c>
      <c r="E191" s="225"/>
      <c r="F191" s="219"/>
      <c r="G191" s="219"/>
      <c r="H191" s="218" t="s">
        <v>158</v>
      </c>
      <c r="I191" s="30">
        <f>РБ.2!D34+РБ.2!D49+РБ.2!D64+РБ.2!D79</f>
        <v>362</v>
      </c>
      <c r="J191" s="30">
        <f>РБ.2!E34+РБ.2!E49+РБ.2!E64+РБ.2!E79</f>
        <v>376</v>
      </c>
      <c r="K191" s="30">
        <f>РБ.2!F34+РБ.2!F49+РБ.2!F64+РБ.2!F79</f>
        <v>391</v>
      </c>
      <c r="L191" s="30">
        <f>РБ.2!G34+РБ.2!G49+РБ.2!G64+РБ.2!G79</f>
        <v>406</v>
      </c>
      <c r="M191" s="30">
        <f>РБ.2!H34+РБ.2!H49+РБ.2!H64+РБ.2!H79</f>
        <v>424</v>
      </c>
      <c r="N191" s="30">
        <f>РБ.2!I34+РБ.2!I49+РБ.2!I64+РБ.2!I79</f>
        <v>440</v>
      </c>
      <c r="O191" s="30">
        <f>РБ.2!J34+РБ.2!J49+РБ.2!J64+РБ.2!J79</f>
        <v>458</v>
      </c>
      <c r="P191" s="30">
        <f>РБ.2!K34+РБ.2!K49+РБ.2!K64+РБ.2!K79</f>
        <v>476</v>
      </c>
      <c r="Q191" s="30">
        <f>РБ.2!L34+РБ.2!L49+РБ.2!L64+РБ.2!L79</f>
        <v>496</v>
      </c>
      <c r="R191" s="30">
        <f>РБ.2!M34+РБ.2!M49+РБ.2!M64+РБ.2!M79</f>
        <v>516</v>
      </c>
      <c r="S191" s="30">
        <f>РБ.2!N34+РБ.2!N49+РБ.2!N64+РБ.2!N79</f>
        <v>537</v>
      </c>
      <c r="T191" s="30">
        <f>РБ.2!O34+РБ.2!O49+РБ.2!O64+РБ.2!O79</f>
        <v>558</v>
      </c>
      <c r="U191" s="30">
        <f>РБ.2!P34+РБ.2!P49+РБ.2!P64+РБ.2!P79</f>
        <v>582</v>
      </c>
      <c r="V191" s="30">
        <f>РБ.2!Q34+РБ.2!Q49+РБ.2!Q64+РБ.2!Q79</f>
        <v>605</v>
      </c>
      <c r="W191" s="30">
        <f>РБ.2!R34+РБ.2!R49+РБ.2!R64+РБ.2!R79</f>
        <v>630</v>
      </c>
      <c r="X191" s="30">
        <f>РБ.2!S34+РБ.2!S49+РБ.2!S64+РБ.2!S79</f>
        <v>655</v>
      </c>
      <c r="Y191" s="30">
        <f>РБ.2!T34+РБ.2!T49+РБ.2!T64+РБ.2!T79</f>
        <v>681</v>
      </c>
      <c r="Z191" s="30">
        <f>РБ.2!U34+РБ.2!U49+РБ.2!U64+РБ.2!U79</f>
        <v>709</v>
      </c>
      <c r="AA191" s="30">
        <f>РБ.2!V34+РБ.2!V49+РБ.2!V64+РБ.2!V79</f>
        <v>738</v>
      </c>
      <c r="AB191" s="30">
        <f>РБ.2!W34+РБ.2!W49+РБ.2!W64+РБ.2!W79</f>
        <v>768</v>
      </c>
      <c r="AC191" s="30">
        <f>РБ.2!X34+РБ.2!X49+РБ.2!X64+РБ.2!X79</f>
        <v>800</v>
      </c>
      <c r="AD191" s="30">
        <f>РБ.2!Y34+РБ.2!Y49+РБ.2!Y64+РБ.2!Y79</f>
        <v>832</v>
      </c>
      <c r="AE191" s="30">
        <f>РБ.2!Z34+РБ.2!Z49+РБ.2!Z64+РБ.2!Z79</f>
        <v>866</v>
      </c>
      <c r="AF191" s="30">
        <f>РБ.2!AA34+РБ.2!AA49+РБ.2!AA64+РБ.2!AA79</f>
        <v>902</v>
      </c>
      <c r="AG191" s="30">
        <f>РБ.2!AB34+РБ.2!AB49+РБ.2!AB64+РБ.2!AB79</f>
        <v>939</v>
      </c>
      <c r="AH191" s="30">
        <f>РБ.2!AC34+РБ.2!AC49+РБ.2!AC64+РБ.2!AC79</f>
        <v>977</v>
      </c>
      <c r="AI191" s="30">
        <f>РБ.2!AD34+РБ.2!AD49+РБ.2!AD64+РБ.2!AD79</f>
        <v>1018</v>
      </c>
      <c r="AJ191" s="30">
        <f>РБ.2!AE34+РБ.2!AE49+РБ.2!AE64+РБ.2!AE79</f>
        <v>1060</v>
      </c>
      <c r="AK191" s="30">
        <f>РБ.2!AF34+РБ.2!AF49+РБ.2!AF64+РБ.2!AF79</f>
        <v>1103</v>
      </c>
      <c r="AL191" s="30">
        <f>РБ.2!AG34+РБ.2!AG49+РБ.2!AG64+РБ.2!AG79</f>
        <v>1149</v>
      </c>
      <c r="AM191" s="30">
        <f>РБ.2!AH34+РБ.2!AH49+РБ.2!AH64+РБ.2!AH79</f>
        <v>1197</v>
      </c>
      <c r="AN191" s="30">
        <f>РБ.2!AI34+РБ.2!AI49+РБ.2!AI64+РБ.2!AI79</f>
        <v>1247</v>
      </c>
      <c r="AO191" s="30">
        <f>РБ.2!AJ34+РБ.2!AJ49+РБ.2!AJ64+РБ.2!AJ79</f>
        <v>1298</v>
      </c>
      <c r="AP191" s="30">
        <f>РБ.2!AK34+РБ.2!AK49+РБ.2!AK64+РБ.2!AK79</f>
        <v>1353</v>
      </c>
      <c r="AQ191" s="30">
        <f>РБ.2!AL34+РБ.2!AL49+РБ.2!AL64+РБ.2!AL79</f>
        <v>1409</v>
      </c>
      <c r="AR191" s="30">
        <f>РБ.2!AM34+РБ.2!AM49+РБ.2!AM64+РБ.2!AM79</f>
        <v>1469</v>
      </c>
      <c r="AT191" s="30"/>
      <c r="AU191" s="30"/>
      <c r="AV191" s="30"/>
    </row>
    <row r="192" spans="1:48" ht="22.8">
      <c r="A192" s="276" t="s">
        <v>97</v>
      </c>
      <c r="B192" s="215" t="s">
        <v>392</v>
      </c>
      <c r="C192" s="268" t="s">
        <v>390</v>
      </c>
      <c r="D192" s="219" t="s">
        <v>407</v>
      </c>
      <c r="E192" s="219"/>
      <c r="F192" s="219"/>
      <c r="G192" s="219"/>
      <c r="H192" s="218" t="s">
        <v>249</v>
      </c>
      <c r="I192" s="224">
        <f>I193+I194</f>
        <v>40.178571428571431</v>
      </c>
      <c r="J192" s="224">
        <f t="shared" ref="J192:AR192" si="297">J193+J194</f>
        <v>40.178571428571431</v>
      </c>
      <c r="K192" s="224">
        <f t="shared" si="297"/>
        <v>40.178571428571431</v>
      </c>
      <c r="L192" s="224">
        <f t="shared" si="297"/>
        <v>40.178571428571431</v>
      </c>
      <c r="M192" s="224">
        <f t="shared" si="297"/>
        <v>40.178571428571431</v>
      </c>
      <c r="N192" s="224">
        <f t="shared" si="297"/>
        <v>40.178571428571431</v>
      </c>
      <c r="O192" s="224">
        <f t="shared" si="297"/>
        <v>40.178571428571431</v>
      </c>
      <c r="P192" s="224">
        <f t="shared" si="297"/>
        <v>40.178571428571431</v>
      </c>
      <c r="Q192" s="224">
        <f t="shared" si="297"/>
        <v>40.178571428571431</v>
      </c>
      <c r="R192" s="224">
        <f t="shared" si="297"/>
        <v>40.178571428571431</v>
      </c>
      <c r="S192" s="224">
        <f t="shared" si="297"/>
        <v>40.178571428571431</v>
      </c>
      <c r="T192" s="224">
        <f t="shared" si="297"/>
        <v>40.178571428571431</v>
      </c>
      <c r="U192" s="224">
        <f t="shared" si="297"/>
        <v>40.178571428571431</v>
      </c>
      <c r="V192" s="224">
        <f t="shared" si="297"/>
        <v>40.178571428571431</v>
      </c>
      <c r="W192" s="224">
        <f t="shared" si="297"/>
        <v>40.178571428571431</v>
      </c>
      <c r="X192" s="224">
        <f t="shared" si="297"/>
        <v>40.178571428571431</v>
      </c>
      <c r="Y192" s="224">
        <f t="shared" si="297"/>
        <v>40.178571428571431</v>
      </c>
      <c r="Z192" s="224">
        <f t="shared" si="297"/>
        <v>40.178571428571431</v>
      </c>
      <c r="AA192" s="224">
        <f t="shared" si="297"/>
        <v>40.178571428571431</v>
      </c>
      <c r="AB192" s="224">
        <f t="shared" si="297"/>
        <v>40.178571428571431</v>
      </c>
      <c r="AC192" s="224">
        <f t="shared" si="297"/>
        <v>40.178571428571431</v>
      </c>
      <c r="AD192" s="224">
        <f t="shared" si="297"/>
        <v>40.178571428571431</v>
      </c>
      <c r="AE192" s="224">
        <f t="shared" si="297"/>
        <v>40.178571428571431</v>
      </c>
      <c r="AF192" s="224">
        <f t="shared" si="297"/>
        <v>40.178571428571431</v>
      </c>
      <c r="AG192" s="224">
        <f t="shared" si="297"/>
        <v>40.178571428571431</v>
      </c>
      <c r="AH192" s="224">
        <f t="shared" si="297"/>
        <v>40.178571428571431</v>
      </c>
      <c r="AI192" s="224">
        <f t="shared" si="297"/>
        <v>40.178571428571431</v>
      </c>
      <c r="AJ192" s="224">
        <f t="shared" si="297"/>
        <v>40.178571428571431</v>
      </c>
      <c r="AK192" s="224">
        <f t="shared" si="297"/>
        <v>40.178571428571431</v>
      </c>
      <c r="AL192" s="224">
        <f t="shared" si="297"/>
        <v>40.178571428571431</v>
      </c>
      <c r="AM192" s="224">
        <f t="shared" si="297"/>
        <v>40.178571428571431</v>
      </c>
      <c r="AN192" s="224">
        <f t="shared" si="297"/>
        <v>40.178571428571431</v>
      </c>
      <c r="AO192" s="224">
        <f t="shared" si="297"/>
        <v>40.178571428571431</v>
      </c>
      <c r="AP192" s="224">
        <f t="shared" si="297"/>
        <v>40.178571428571431</v>
      </c>
      <c r="AQ192" s="224">
        <f t="shared" si="297"/>
        <v>40.178571428571431</v>
      </c>
      <c r="AR192" s="224">
        <f t="shared" si="297"/>
        <v>40.178571428571431</v>
      </c>
      <c r="AT192" s="30"/>
      <c r="AU192" s="30"/>
      <c r="AV192" s="30"/>
    </row>
    <row r="193" spans="1:48">
      <c r="A193" s="276" t="s">
        <v>97</v>
      </c>
      <c r="B193" s="215" t="s">
        <v>392</v>
      </c>
      <c r="C193" s="268" t="s">
        <v>390</v>
      </c>
      <c r="D193" s="221" t="s">
        <v>413</v>
      </c>
      <c r="E193" s="221" t="str">
        <f>_xlfn.XLOOKUP(D193,'0'!A:A,'0'!B:B)</f>
        <v>Фил</v>
      </c>
      <c r="F193" s="222">
        <f>G193/(8*21*60)</f>
        <v>6.9444444444444447E-4</v>
      </c>
      <c r="G193" s="223">
        <v>7</v>
      </c>
      <c r="H193" s="218" t="s">
        <v>249</v>
      </c>
      <c r="I193" s="30">
        <f>'0'!D$28*$F193</f>
        <v>31.25</v>
      </c>
      <c r="J193" s="30">
        <f>'0'!E$28*$F193</f>
        <v>31.25</v>
      </c>
      <c r="K193" s="30">
        <f>'0'!F$28*$F193</f>
        <v>31.25</v>
      </c>
      <c r="L193" s="30">
        <f>'0'!G$28*$F193</f>
        <v>31.25</v>
      </c>
      <c r="M193" s="30">
        <f>'0'!H$28*$F193</f>
        <v>31.25</v>
      </c>
      <c r="N193" s="30">
        <f>'0'!I$28*$F193</f>
        <v>31.25</v>
      </c>
      <c r="O193" s="30">
        <f>'0'!J$28*$F193</f>
        <v>31.25</v>
      </c>
      <c r="P193" s="30">
        <f>'0'!K$28*$F193</f>
        <v>31.25</v>
      </c>
      <c r="Q193" s="30">
        <f>'0'!L$28*$F193</f>
        <v>31.25</v>
      </c>
      <c r="R193" s="30">
        <f>'0'!M$28*$F193</f>
        <v>31.25</v>
      </c>
      <c r="S193" s="30">
        <f>'0'!N$28*$F193</f>
        <v>31.25</v>
      </c>
      <c r="T193" s="30">
        <f>'0'!O$28*$F193</f>
        <v>31.25</v>
      </c>
      <c r="U193" s="30">
        <f>'0'!P$28*$F193</f>
        <v>31.25</v>
      </c>
      <c r="V193" s="30">
        <f>'0'!Q$28*$F193</f>
        <v>31.25</v>
      </c>
      <c r="W193" s="30">
        <f>'0'!R$28*$F193</f>
        <v>31.25</v>
      </c>
      <c r="X193" s="30">
        <f>'0'!S$28*$F193</f>
        <v>31.25</v>
      </c>
      <c r="Y193" s="30">
        <f>'0'!T$28*$F193</f>
        <v>31.25</v>
      </c>
      <c r="Z193" s="30">
        <f>'0'!U$28*$F193</f>
        <v>31.25</v>
      </c>
      <c r="AA193" s="30">
        <f>'0'!V$28*$F193</f>
        <v>31.25</v>
      </c>
      <c r="AB193" s="30">
        <f>'0'!W$28*$F193</f>
        <v>31.25</v>
      </c>
      <c r="AC193" s="30">
        <f>'0'!X$28*$F193</f>
        <v>31.25</v>
      </c>
      <c r="AD193" s="30">
        <f>'0'!Y$28*$F193</f>
        <v>31.25</v>
      </c>
      <c r="AE193" s="30">
        <f>'0'!Z$28*$F193</f>
        <v>31.25</v>
      </c>
      <c r="AF193" s="30">
        <f>'0'!AA$28*$F193</f>
        <v>31.25</v>
      </c>
      <c r="AG193" s="30">
        <f>'0'!AB$28*$F193</f>
        <v>31.25</v>
      </c>
      <c r="AH193" s="30">
        <f>'0'!AC$28*$F193</f>
        <v>31.25</v>
      </c>
      <c r="AI193" s="30">
        <f>'0'!AD$28*$F193</f>
        <v>31.25</v>
      </c>
      <c r="AJ193" s="30">
        <f>'0'!AE$28*$F193</f>
        <v>31.25</v>
      </c>
      <c r="AK193" s="30">
        <f>'0'!AF$28*$F193</f>
        <v>31.25</v>
      </c>
      <c r="AL193" s="30">
        <f>'0'!AG$28*$F193</f>
        <v>31.25</v>
      </c>
      <c r="AM193" s="30">
        <f>'0'!AH$28*$F193</f>
        <v>31.25</v>
      </c>
      <c r="AN193" s="30">
        <f>'0'!AI$28*$F193</f>
        <v>31.25</v>
      </c>
      <c r="AO193" s="30">
        <f>'0'!AJ$28*$F193</f>
        <v>31.25</v>
      </c>
      <c r="AP193" s="30">
        <f>'0'!AK$28*$F193</f>
        <v>31.25</v>
      </c>
      <c r="AQ193" s="30">
        <f>'0'!AL$28*$F193</f>
        <v>31.25</v>
      </c>
      <c r="AR193" s="30">
        <f>'0'!AM$28*$F193</f>
        <v>31.25</v>
      </c>
      <c r="AT193" s="30"/>
      <c r="AU193" s="30"/>
      <c r="AV193" s="30"/>
    </row>
    <row r="194" spans="1:48">
      <c r="A194" s="276" t="s">
        <v>97</v>
      </c>
      <c r="B194" s="215" t="s">
        <v>392</v>
      </c>
      <c r="C194" s="268" t="s">
        <v>390</v>
      </c>
      <c r="D194" s="221" t="s">
        <v>406</v>
      </c>
      <c r="E194" s="221" t="str">
        <f>_xlfn.XLOOKUP(D194,'0'!A:A,'0'!B:B)</f>
        <v>Фил</v>
      </c>
      <c r="F194" s="222">
        <f>G194/(8*21*60)</f>
        <v>1.9841269841269841E-4</v>
      </c>
      <c r="G194" s="223">
        <v>2</v>
      </c>
      <c r="H194" s="218" t="s">
        <v>249</v>
      </c>
      <c r="I194" s="30">
        <f>'0'!D$31*$F194</f>
        <v>8.9285714285714288</v>
      </c>
      <c r="J194" s="30">
        <f>'0'!E$31*$F194</f>
        <v>8.9285714285714288</v>
      </c>
      <c r="K194" s="30">
        <f>'0'!F$31*$F194</f>
        <v>8.9285714285714288</v>
      </c>
      <c r="L194" s="30">
        <f>'0'!G$31*$F194</f>
        <v>8.9285714285714288</v>
      </c>
      <c r="M194" s="30">
        <f>'0'!H$31*$F194</f>
        <v>8.9285714285714288</v>
      </c>
      <c r="N194" s="30">
        <f>'0'!I$31*$F194</f>
        <v>8.9285714285714288</v>
      </c>
      <c r="O194" s="30">
        <f>'0'!J$31*$F194</f>
        <v>8.9285714285714288</v>
      </c>
      <c r="P194" s="30">
        <f>'0'!K$31*$F194</f>
        <v>8.9285714285714288</v>
      </c>
      <c r="Q194" s="30">
        <f>'0'!L$31*$F194</f>
        <v>8.9285714285714288</v>
      </c>
      <c r="R194" s="30">
        <f>'0'!M$31*$F194</f>
        <v>8.9285714285714288</v>
      </c>
      <c r="S194" s="30">
        <f>'0'!N$31*$F194</f>
        <v>8.9285714285714288</v>
      </c>
      <c r="T194" s="30">
        <f>'0'!O$31*$F194</f>
        <v>8.9285714285714288</v>
      </c>
      <c r="U194" s="30">
        <f>'0'!P$31*$F194</f>
        <v>8.9285714285714288</v>
      </c>
      <c r="V194" s="30">
        <f>'0'!Q$31*$F194</f>
        <v>8.9285714285714288</v>
      </c>
      <c r="W194" s="30">
        <f>'0'!R$31*$F194</f>
        <v>8.9285714285714288</v>
      </c>
      <c r="X194" s="30">
        <f>'0'!S$31*$F194</f>
        <v>8.9285714285714288</v>
      </c>
      <c r="Y194" s="30">
        <f>'0'!T$31*$F194</f>
        <v>8.9285714285714288</v>
      </c>
      <c r="Z194" s="30">
        <f>'0'!U$31*$F194</f>
        <v>8.9285714285714288</v>
      </c>
      <c r="AA194" s="30">
        <f>'0'!V$31*$F194</f>
        <v>8.9285714285714288</v>
      </c>
      <c r="AB194" s="30">
        <f>'0'!W$31*$F194</f>
        <v>8.9285714285714288</v>
      </c>
      <c r="AC194" s="30">
        <f>'0'!X$31*$F194</f>
        <v>8.9285714285714288</v>
      </c>
      <c r="AD194" s="30">
        <f>'0'!Y$31*$F194</f>
        <v>8.9285714285714288</v>
      </c>
      <c r="AE194" s="30">
        <f>'0'!Z$31*$F194</f>
        <v>8.9285714285714288</v>
      </c>
      <c r="AF194" s="30">
        <f>'0'!AA$31*$F194</f>
        <v>8.9285714285714288</v>
      </c>
      <c r="AG194" s="30">
        <f>'0'!AB$31*$F194</f>
        <v>8.9285714285714288</v>
      </c>
      <c r="AH194" s="30">
        <f>'0'!AC$31*$F194</f>
        <v>8.9285714285714288</v>
      </c>
      <c r="AI194" s="30">
        <f>'0'!AD$31*$F194</f>
        <v>8.9285714285714288</v>
      </c>
      <c r="AJ194" s="30">
        <f>'0'!AE$31*$F194</f>
        <v>8.9285714285714288</v>
      </c>
      <c r="AK194" s="30">
        <f>'0'!AF$31*$F194</f>
        <v>8.9285714285714288</v>
      </c>
      <c r="AL194" s="30">
        <f>'0'!AG$31*$F194</f>
        <v>8.9285714285714288</v>
      </c>
      <c r="AM194" s="30">
        <f>'0'!AH$31*$F194</f>
        <v>8.9285714285714288</v>
      </c>
      <c r="AN194" s="30">
        <f>'0'!AI$31*$F194</f>
        <v>8.9285714285714288</v>
      </c>
      <c r="AO194" s="30">
        <f>'0'!AJ$31*$F194</f>
        <v>8.9285714285714288</v>
      </c>
      <c r="AP194" s="30">
        <f>'0'!AK$31*$F194</f>
        <v>8.9285714285714288</v>
      </c>
      <c r="AQ194" s="30">
        <f>'0'!AL$31*$F194</f>
        <v>8.9285714285714288</v>
      </c>
      <c r="AR194" s="30">
        <f>'0'!AM$31*$F194</f>
        <v>8.9285714285714288</v>
      </c>
      <c r="AT194" s="30"/>
      <c r="AU194" s="30"/>
      <c r="AV194" s="30"/>
    </row>
    <row r="195" spans="1:48" ht="12">
      <c r="A195" s="276" t="s">
        <v>97</v>
      </c>
      <c r="B195" s="215" t="s">
        <v>392</v>
      </c>
      <c r="C195" s="268" t="s">
        <v>390</v>
      </c>
      <c r="D195" s="225" t="s">
        <v>308</v>
      </c>
      <c r="E195" s="225"/>
      <c r="F195" s="219"/>
      <c r="G195" s="219"/>
      <c r="H195" s="218" t="s">
        <v>158</v>
      </c>
      <c r="I195" s="30">
        <f>I197*I198</f>
        <v>14860.5</v>
      </c>
      <c r="J195" s="30">
        <f t="shared" ref="J195:AR195" si="298">J197*J198</f>
        <v>15432</v>
      </c>
      <c r="K195" s="30">
        <f t="shared" si="298"/>
        <v>16030.5</v>
      </c>
      <c r="L195" s="30">
        <f t="shared" si="298"/>
        <v>16654.5</v>
      </c>
      <c r="M195" s="30">
        <f t="shared" si="298"/>
        <v>17311.5</v>
      </c>
      <c r="N195" s="30">
        <f t="shared" si="298"/>
        <v>18000</v>
      </c>
      <c r="O195" s="30">
        <f t="shared" si="298"/>
        <v>18726</v>
      </c>
      <c r="P195" s="30">
        <f t="shared" si="298"/>
        <v>19492.5</v>
      </c>
      <c r="Q195" s="30">
        <f t="shared" si="298"/>
        <v>20308.5</v>
      </c>
      <c r="R195" s="30">
        <f t="shared" si="298"/>
        <v>21180</v>
      </c>
      <c r="S195" s="30">
        <f t="shared" si="298"/>
        <v>22119</v>
      </c>
      <c r="T195" s="30">
        <f t="shared" si="298"/>
        <v>23139</v>
      </c>
      <c r="U195" s="30">
        <f t="shared" si="298"/>
        <v>24036</v>
      </c>
      <c r="V195" s="30">
        <f t="shared" si="298"/>
        <v>24967.5</v>
      </c>
      <c r="W195" s="30">
        <f t="shared" si="298"/>
        <v>25938</v>
      </c>
      <c r="X195" s="30">
        <f t="shared" si="298"/>
        <v>26947.5</v>
      </c>
      <c r="Y195" s="30">
        <f t="shared" si="298"/>
        <v>27996</v>
      </c>
      <c r="Z195" s="30">
        <f t="shared" si="298"/>
        <v>29088</v>
      </c>
      <c r="AA195" s="30">
        <f t="shared" si="298"/>
        <v>30225</v>
      </c>
      <c r="AB195" s="30">
        <f t="shared" si="298"/>
        <v>31408.5</v>
      </c>
      <c r="AC195" s="30">
        <f t="shared" si="298"/>
        <v>32640</v>
      </c>
      <c r="AD195" s="30">
        <f t="shared" si="298"/>
        <v>33921</v>
      </c>
      <c r="AE195" s="30">
        <f t="shared" si="298"/>
        <v>35254.5</v>
      </c>
      <c r="AF195" s="30">
        <f t="shared" si="298"/>
        <v>36643.5</v>
      </c>
      <c r="AG195" s="30">
        <f t="shared" si="298"/>
        <v>38089.5</v>
      </c>
      <c r="AH195" s="30">
        <f t="shared" si="298"/>
        <v>39594</v>
      </c>
      <c r="AI195" s="30">
        <f t="shared" si="298"/>
        <v>41161.5</v>
      </c>
      <c r="AJ195" s="30">
        <f t="shared" si="298"/>
        <v>42793.5</v>
      </c>
      <c r="AK195" s="30">
        <f t="shared" si="298"/>
        <v>44491.5</v>
      </c>
      <c r="AL195" s="30">
        <f t="shared" si="298"/>
        <v>46260</v>
      </c>
      <c r="AM195" s="30">
        <f t="shared" si="298"/>
        <v>48102</v>
      </c>
      <c r="AN195" s="30">
        <f t="shared" si="298"/>
        <v>50020.5</v>
      </c>
      <c r="AO195" s="30">
        <f t="shared" si="298"/>
        <v>52018.5</v>
      </c>
      <c r="AP195" s="30">
        <f t="shared" si="298"/>
        <v>54100.5</v>
      </c>
      <c r="AQ195" s="30">
        <f t="shared" si="298"/>
        <v>56268</v>
      </c>
      <c r="AR195" s="30">
        <f t="shared" si="298"/>
        <v>58528.5</v>
      </c>
      <c r="AT195" s="30"/>
      <c r="AU195" s="30"/>
      <c r="AV195" s="30"/>
    </row>
    <row r="196" spans="1:48" ht="22.8">
      <c r="A196" s="276" t="s">
        <v>97</v>
      </c>
      <c r="B196" s="215" t="s">
        <v>392</v>
      </c>
      <c r="C196" s="268" t="s">
        <v>390</v>
      </c>
      <c r="D196" s="219" t="s">
        <v>412</v>
      </c>
      <c r="E196" s="219"/>
      <c r="F196" s="219"/>
      <c r="G196" s="219"/>
      <c r="H196" s="218" t="s">
        <v>168</v>
      </c>
      <c r="I196" s="228">
        <v>1</v>
      </c>
      <c r="J196" s="228">
        <f>I196*(1-2%)</f>
        <v>0.98</v>
      </c>
      <c r="K196" s="228">
        <f t="shared" ref="K196:AR196" si="299">J196*(1-2%)</f>
        <v>0.96039999999999992</v>
      </c>
      <c r="L196" s="228">
        <f t="shared" si="299"/>
        <v>0.94119199999999992</v>
      </c>
      <c r="M196" s="228">
        <f t="shared" si="299"/>
        <v>0.92236815999999988</v>
      </c>
      <c r="N196" s="228">
        <f t="shared" si="299"/>
        <v>0.90392079679999982</v>
      </c>
      <c r="O196" s="228">
        <f t="shared" si="299"/>
        <v>0.8858423808639998</v>
      </c>
      <c r="P196" s="228">
        <f t="shared" si="299"/>
        <v>0.86812553324671982</v>
      </c>
      <c r="Q196" s="228">
        <f t="shared" si="299"/>
        <v>0.85076302258178538</v>
      </c>
      <c r="R196" s="228">
        <f t="shared" si="299"/>
        <v>0.83374776213014967</v>
      </c>
      <c r="S196" s="228">
        <f t="shared" si="299"/>
        <v>0.81707280688754669</v>
      </c>
      <c r="T196" s="228">
        <f t="shared" si="299"/>
        <v>0.80073135074979573</v>
      </c>
      <c r="U196" s="228">
        <f t="shared" si="299"/>
        <v>0.78471672373479984</v>
      </c>
      <c r="V196" s="228">
        <f t="shared" si="299"/>
        <v>0.7690223892601038</v>
      </c>
      <c r="W196" s="228">
        <f t="shared" si="299"/>
        <v>0.75364194147490171</v>
      </c>
      <c r="X196" s="228">
        <f t="shared" si="299"/>
        <v>0.73856910264540365</v>
      </c>
      <c r="Y196" s="228">
        <f t="shared" si="299"/>
        <v>0.72379772059249559</v>
      </c>
      <c r="Z196" s="228">
        <f t="shared" si="299"/>
        <v>0.70932176618064569</v>
      </c>
      <c r="AA196" s="228">
        <f t="shared" si="299"/>
        <v>0.69513533085703272</v>
      </c>
      <c r="AB196" s="228">
        <f t="shared" si="299"/>
        <v>0.68123262423989206</v>
      </c>
      <c r="AC196" s="228">
        <f t="shared" si="299"/>
        <v>0.66760797175509423</v>
      </c>
      <c r="AD196" s="228">
        <f t="shared" si="299"/>
        <v>0.6542558123199923</v>
      </c>
      <c r="AE196" s="228">
        <f t="shared" si="299"/>
        <v>0.64117069607359245</v>
      </c>
      <c r="AF196" s="228">
        <f t="shared" si="299"/>
        <v>0.62834728215212055</v>
      </c>
      <c r="AG196" s="228">
        <f t="shared" si="299"/>
        <v>0.61578033650907815</v>
      </c>
      <c r="AH196" s="228">
        <f t="shared" si="299"/>
        <v>0.60346472977889654</v>
      </c>
      <c r="AI196" s="228">
        <f t="shared" si="299"/>
        <v>0.59139543518331861</v>
      </c>
      <c r="AJ196" s="228">
        <f t="shared" si="299"/>
        <v>0.57956752647965226</v>
      </c>
      <c r="AK196" s="228">
        <f t="shared" si="299"/>
        <v>0.56797617595005923</v>
      </c>
      <c r="AL196" s="228">
        <f t="shared" si="299"/>
        <v>0.55661665243105807</v>
      </c>
      <c r="AM196" s="228">
        <f t="shared" si="299"/>
        <v>0.54548431938243691</v>
      </c>
      <c r="AN196" s="228">
        <f t="shared" si="299"/>
        <v>0.53457463299478813</v>
      </c>
      <c r="AO196" s="228">
        <f t="shared" si="299"/>
        <v>0.52388314033489236</v>
      </c>
      <c r="AP196" s="228">
        <f t="shared" si="299"/>
        <v>0.51340547752819454</v>
      </c>
      <c r="AQ196" s="228">
        <f t="shared" si="299"/>
        <v>0.50313736797763065</v>
      </c>
      <c r="AR196" s="228">
        <f t="shared" si="299"/>
        <v>0.493074620618078</v>
      </c>
      <c r="AT196" s="30"/>
      <c r="AU196" s="30"/>
      <c r="AV196" s="30"/>
    </row>
    <row r="197" spans="1:48" ht="22.8">
      <c r="A197" s="276" t="s">
        <v>97</v>
      </c>
      <c r="B197" s="215" t="s">
        <v>392</v>
      </c>
      <c r="C197" s="268" t="s">
        <v>390</v>
      </c>
      <c r="D197" s="219" t="s">
        <v>217</v>
      </c>
      <c r="E197" s="219"/>
      <c r="F197" s="219"/>
      <c r="G197" s="219"/>
      <c r="H197" s="218" t="s">
        <v>158</v>
      </c>
      <c r="I197" s="30">
        <f>РБ.2!D32+РБ.2!D47+РБ.2!D62+РБ.2!D77+РБ.2!D98+РБ.2!D113+РБ.2!D128+РБ.2!D143</f>
        <v>9907</v>
      </c>
      <c r="J197" s="30">
        <f>РБ.2!E32+РБ.2!E47+РБ.2!E62+РБ.2!E77+РБ.2!E98+РБ.2!E113+РБ.2!E128+РБ.2!E143</f>
        <v>10288</v>
      </c>
      <c r="K197" s="30">
        <f>РБ.2!F32+РБ.2!F47+РБ.2!F62+РБ.2!F77+РБ.2!F98+РБ.2!F113+РБ.2!F128+РБ.2!F143</f>
        <v>10687</v>
      </c>
      <c r="L197" s="30">
        <f>РБ.2!G32+РБ.2!G47+РБ.2!G62+РБ.2!G77+РБ.2!G98+РБ.2!G113+РБ.2!G128+РБ.2!G143</f>
        <v>11103</v>
      </c>
      <c r="M197" s="30">
        <f>РБ.2!H32+РБ.2!H47+РБ.2!H62+РБ.2!H77+РБ.2!H98+РБ.2!H113+РБ.2!H128+РБ.2!H143</f>
        <v>11541</v>
      </c>
      <c r="N197" s="30">
        <f>РБ.2!I32+РБ.2!I47+РБ.2!I62+РБ.2!I77+РБ.2!I98+РБ.2!I113+РБ.2!I128+РБ.2!I143</f>
        <v>12000</v>
      </c>
      <c r="O197" s="30">
        <f>РБ.2!J32+РБ.2!J47+РБ.2!J62+РБ.2!J77+РБ.2!J98+РБ.2!J113+РБ.2!J128+РБ.2!J143</f>
        <v>12484</v>
      </c>
      <c r="P197" s="30">
        <f>РБ.2!K32+РБ.2!K47+РБ.2!K62+РБ.2!K77+РБ.2!K98+РБ.2!K113+РБ.2!K128+РБ.2!K143</f>
        <v>12995</v>
      </c>
      <c r="Q197" s="30">
        <f>РБ.2!L32+РБ.2!L47+РБ.2!L62+РБ.2!L77+РБ.2!L98+РБ.2!L113+РБ.2!L128+РБ.2!L143</f>
        <v>13539</v>
      </c>
      <c r="R197" s="30">
        <f>РБ.2!M32+РБ.2!M47+РБ.2!M62+РБ.2!M77+РБ.2!M98+РБ.2!M113+РБ.2!M128+РБ.2!M143</f>
        <v>14120</v>
      </c>
      <c r="S197" s="30">
        <f>РБ.2!N32+РБ.2!N47+РБ.2!N62+РБ.2!N77+РБ.2!N98+РБ.2!N113+РБ.2!N128+РБ.2!N143</f>
        <v>14746</v>
      </c>
      <c r="T197" s="30">
        <f>РБ.2!O32+РБ.2!O47+РБ.2!O62+РБ.2!O77+РБ.2!O98+РБ.2!O113+РБ.2!O128+РБ.2!O143</f>
        <v>15426</v>
      </c>
      <c r="U197" s="30">
        <f>РБ.2!P32+РБ.2!P47+РБ.2!P62+РБ.2!P77+РБ.2!P98+РБ.2!P113+РБ.2!P128+РБ.2!P143</f>
        <v>16024</v>
      </c>
      <c r="V197" s="30">
        <f>РБ.2!Q32+РБ.2!Q47+РБ.2!Q62+РБ.2!Q77+РБ.2!Q98+РБ.2!Q113+РБ.2!Q128+РБ.2!Q143</f>
        <v>16645</v>
      </c>
      <c r="W197" s="30">
        <f>РБ.2!R32+РБ.2!R47+РБ.2!R62+РБ.2!R77+РБ.2!R98+РБ.2!R113+РБ.2!R128+РБ.2!R143</f>
        <v>17292</v>
      </c>
      <c r="X197" s="30">
        <f>РБ.2!S32+РБ.2!S47+РБ.2!S62+РБ.2!S77+РБ.2!S98+РБ.2!S113+РБ.2!S128+РБ.2!S143</f>
        <v>17965</v>
      </c>
      <c r="Y197" s="30">
        <f>РБ.2!T32+РБ.2!T47+РБ.2!T62+РБ.2!T77+РБ.2!T98+РБ.2!T113+РБ.2!T128+РБ.2!T143</f>
        <v>18664</v>
      </c>
      <c r="Z197" s="30">
        <f>РБ.2!U32+РБ.2!U47+РБ.2!U62+РБ.2!U77+РБ.2!U98+РБ.2!U113+РБ.2!U128+РБ.2!U143</f>
        <v>19392</v>
      </c>
      <c r="AA197" s="30">
        <f>РБ.2!V32+РБ.2!V47+РБ.2!V62+РБ.2!V77+РБ.2!V98+РБ.2!V113+РБ.2!V128+РБ.2!V143</f>
        <v>20150</v>
      </c>
      <c r="AB197" s="30">
        <f>РБ.2!W32+РБ.2!W47+РБ.2!W62+РБ.2!W77+РБ.2!W98+РБ.2!W113+РБ.2!W128+РБ.2!W143</f>
        <v>20939</v>
      </c>
      <c r="AC197" s="30">
        <f>РБ.2!X32+РБ.2!X47+РБ.2!X62+РБ.2!X77+РБ.2!X98+РБ.2!X113+РБ.2!X128+РБ.2!X143</f>
        <v>21760</v>
      </c>
      <c r="AD197" s="30">
        <f>РБ.2!Y32+РБ.2!Y47+РБ.2!Y62+РБ.2!Y77+РБ.2!Y98+РБ.2!Y113+РБ.2!Y128+РБ.2!Y143</f>
        <v>22614</v>
      </c>
      <c r="AE197" s="30">
        <f>РБ.2!Z32+РБ.2!Z47+РБ.2!Z62+РБ.2!Z77+РБ.2!Z98+РБ.2!Z113+РБ.2!Z128+РБ.2!Z143</f>
        <v>23503</v>
      </c>
      <c r="AF197" s="30">
        <f>РБ.2!AA32+РБ.2!AA47+РБ.2!AA62+РБ.2!AA77+РБ.2!AA98+РБ.2!AA113+РБ.2!AA128+РБ.2!AA143</f>
        <v>24429</v>
      </c>
      <c r="AG197" s="30">
        <f>РБ.2!AB32+РБ.2!AB47+РБ.2!AB62+РБ.2!AB77+РБ.2!AB98+РБ.2!AB113+РБ.2!AB128+РБ.2!AB143</f>
        <v>25393</v>
      </c>
      <c r="AH197" s="30">
        <f>РБ.2!AC32+РБ.2!AC47+РБ.2!AC62+РБ.2!AC77+РБ.2!AC98+РБ.2!AC113+РБ.2!AC128+РБ.2!AC143</f>
        <v>26396</v>
      </c>
      <c r="AI197" s="30">
        <f>РБ.2!AD32+РБ.2!AD47+РБ.2!AD62+РБ.2!AD77+РБ.2!AD98+РБ.2!AD113+РБ.2!AD128+РБ.2!AD143</f>
        <v>27441</v>
      </c>
      <c r="AJ197" s="30">
        <f>РБ.2!AE32+РБ.2!AE47+РБ.2!AE62+РБ.2!AE77+РБ.2!AE98+РБ.2!AE113+РБ.2!AE128+РБ.2!AE143</f>
        <v>28529</v>
      </c>
      <c r="AK197" s="30">
        <f>РБ.2!AF32+РБ.2!AF47+РБ.2!AF62+РБ.2!AF77+РБ.2!AF98+РБ.2!AF113+РБ.2!AF128+РБ.2!AF143</f>
        <v>29661</v>
      </c>
      <c r="AL197" s="30">
        <f>РБ.2!AG32+РБ.2!AG47+РБ.2!AG62+РБ.2!AG77+РБ.2!AG98+РБ.2!AG113+РБ.2!AG128+РБ.2!AG143</f>
        <v>30840</v>
      </c>
      <c r="AM197" s="30">
        <f>РБ.2!AH32+РБ.2!AH47+РБ.2!AH62+РБ.2!AH77+РБ.2!AH98+РБ.2!AH113+РБ.2!AH128+РБ.2!AH143</f>
        <v>32068</v>
      </c>
      <c r="AN197" s="30">
        <f>РБ.2!AI32+РБ.2!AI47+РБ.2!AI62+РБ.2!AI77+РБ.2!AI98+РБ.2!AI113+РБ.2!AI128+РБ.2!AI143</f>
        <v>33347</v>
      </c>
      <c r="AO197" s="30">
        <f>РБ.2!AJ32+РБ.2!AJ47+РБ.2!AJ62+РБ.2!AJ77+РБ.2!AJ98+РБ.2!AJ113+РБ.2!AJ128+РБ.2!AJ143</f>
        <v>34679</v>
      </c>
      <c r="AP197" s="30">
        <f>РБ.2!AK32+РБ.2!AK47+РБ.2!AK62+РБ.2!AK77+РБ.2!AK98+РБ.2!AK113+РБ.2!AK128+РБ.2!AK143</f>
        <v>36067</v>
      </c>
      <c r="AQ197" s="30">
        <f>РБ.2!AL32+РБ.2!AL47+РБ.2!AL62+РБ.2!AL77+РБ.2!AL98+РБ.2!AL113+РБ.2!AL128+РБ.2!AL143</f>
        <v>37512</v>
      </c>
      <c r="AR197" s="30">
        <f>РБ.2!AM32+РБ.2!AM47+РБ.2!AM62+РБ.2!AM77+РБ.2!AM98+РБ.2!AM113+РБ.2!AM128+РБ.2!AM143</f>
        <v>39019</v>
      </c>
      <c r="AT197" s="30"/>
      <c r="AU197" s="30"/>
      <c r="AV197" s="30"/>
    </row>
    <row r="198" spans="1:48" ht="45.6">
      <c r="A198" s="276" t="s">
        <v>97</v>
      </c>
      <c r="B198" s="215" t="s">
        <v>392</v>
      </c>
      <c r="C198" s="268" t="s">
        <v>390</v>
      </c>
      <c r="D198" s="219" t="s">
        <v>411</v>
      </c>
      <c r="E198" s="219"/>
      <c r="F198" s="219"/>
      <c r="G198" s="219"/>
      <c r="H198" s="218" t="s">
        <v>158</v>
      </c>
      <c r="I198" s="226">
        <v>1.5</v>
      </c>
      <c r="J198" s="226">
        <v>1.5</v>
      </c>
      <c r="K198" s="226">
        <v>1.5</v>
      </c>
      <c r="L198" s="226">
        <v>1.5</v>
      </c>
      <c r="M198" s="226">
        <v>1.5</v>
      </c>
      <c r="N198" s="226">
        <v>1.5</v>
      </c>
      <c r="O198" s="226">
        <v>1.5</v>
      </c>
      <c r="P198" s="226">
        <v>1.5</v>
      </c>
      <c r="Q198" s="226">
        <v>1.5</v>
      </c>
      <c r="R198" s="226">
        <v>1.5</v>
      </c>
      <c r="S198" s="226">
        <v>1.5</v>
      </c>
      <c r="T198" s="226">
        <v>1.5</v>
      </c>
      <c r="U198" s="226">
        <v>1.5</v>
      </c>
      <c r="V198" s="226">
        <v>1.5</v>
      </c>
      <c r="W198" s="226">
        <v>1.5</v>
      </c>
      <c r="X198" s="226">
        <v>1.5</v>
      </c>
      <c r="Y198" s="226">
        <v>1.5</v>
      </c>
      <c r="Z198" s="226">
        <v>1.5</v>
      </c>
      <c r="AA198" s="226">
        <v>1.5</v>
      </c>
      <c r="AB198" s="226">
        <v>1.5</v>
      </c>
      <c r="AC198" s="226">
        <v>1.5</v>
      </c>
      <c r="AD198" s="226">
        <v>1.5</v>
      </c>
      <c r="AE198" s="226">
        <v>1.5</v>
      </c>
      <c r="AF198" s="226">
        <v>1.5</v>
      </c>
      <c r="AG198" s="226">
        <v>1.5</v>
      </c>
      <c r="AH198" s="226">
        <v>1.5</v>
      </c>
      <c r="AI198" s="226">
        <v>1.5</v>
      </c>
      <c r="AJ198" s="226">
        <v>1.5</v>
      </c>
      <c r="AK198" s="226">
        <v>1.5</v>
      </c>
      <c r="AL198" s="226">
        <v>1.5</v>
      </c>
      <c r="AM198" s="226">
        <v>1.5</v>
      </c>
      <c r="AN198" s="226">
        <v>1.5</v>
      </c>
      <c r="AO198" s="226">
        <v>1.5</v>
      </c>
      <c r="AP198" s="226">
        <v>1.5</v>
      </c>
      <c r="AQ198" s="226">
        <v>1.5</v>
      </c>
      <c r="AR198" s="226">
        <v>1.5</v>
      </c>
      <c r="AT198" s="30"/>
      <c r="AU198" s="30"/>
      <c r="AV198" s="30"/>
    </row>
    <row r="199" spans="1:48" ht="45.6">
      <c r="A199" s="276" t="s">
        <v>97</v>
      </c>
      <c r="B199" s="215" t="s">
        <v>392</v>
      </c>
      <c r="C199" s="268" t="s">
        <v>390</v>
      </c>
      <c r="D199" s="219" t="s">
        <v>410</v>
      </c>
      <c r="E199" s="219"/>
      <c r="F199" s="219"/>
      <c r="G199" s="219"/>
      <c r="H199" s="218" t="s">
        <v>249</v>
      </c>
      <c r="I199" s="224">
        <f>I200</f>
        <v>22.321428571428569</v>
      </c>
      <c r="J199" s="224">
        <f t="shared" ref="J199:AR199" si="300">J200</f>
        <v>22.321428571428569</v>
      </c>
      <c r="K199" s="224">
        <f t="shared" si="300"/>
        <v>22.321428571428569</v>
      </c>
      <c r="L199" s="224">
        <f t="shared" si="300"/>
        <v>22.321428571428569</v>
      </c>
      <c r="M199" s="224">
        <f t="shared" si="300"/>
        <v>22.321428571428569</v>
      </c>
      <c r="N199" s="224">
        <f t="shared" si="300"/>
        <v>22.321428571428569</v>
      </c>
      <c r="O199" s="224">
        <f t="shared" si="300"/>
        <v>22.321428571428569</v>
      </c>
      <c r="P199" s="224">
        <f t="shared" si="300"/>
        <v>22.321428571428569</v>
      </c>
      <c r="Q199" s="224">
        <f t="shared" si="300"/>
        <v>22.321428571428569</v>
      </c>
      <c r="R199" s="224">
        <f t="shared" si="300"/>
        <v>22.321428571428569</v>
      </c>
      <c r="S199" s="224">
        <f t="shared" si="300"/>
        <v>22.321428571428569</v>
      </c>
      <c r="T199" s="224">
        <f t="shared" si="300"/>
        <v>22.321428571428569</v>
      </c>
      <c r="U199" s="224">
        <f t="shared" si="300"/>
        <v>22.321428571428569</v>
      </c>
      <c r="V199" s="224">
        <f t="shared" si="300"/>
        <v>22.321428571428569</v>
      </c>
      <c r="W199" s="224">
        <f t="shared" si="300"/>
        <v>22.321428571428569</v>
      </c>
      <c r="X199" s="224">
        <f t="shared" si="300"/>
        <v>22.321428571428569</v>
      </c>
      <c r="Y199" s="224">
        <f t="shared" si="300"/>
        <v>22.321428571428569</v>
      </c>
      <c r="Z199" s="224">
        <f t="shared" si="300"/>
        <v>22.321428571428569</v>
      </c>
      <c r="AA199" s="224">
        <f t="shared" si="300"/>
        <v>22.321428571428569</v>
      </c>
      <c r="AB199" s="224">
        <f t="shared" si="300"/>
        <v>22.321428571428569</v>
      </c>
      <c r="AC199" s="224">
        <f t="shared" si="300"/>
        <v>22.321428571428569</v>
      </c>
      <c r="AD199" s="224">
        <f t="shared" si="300"/>
        <v>22.321428571428569</v>
      </c>
      <c r="AE199" s="224">
        <f t="shared" si="300"/>
        <v>22.321428571428569</v>
      </c>
      <c r="AF199" s="224">
        <f t="shared" si="300"/>
        <v>22.321428571428569</v>
      </c>
      <c r="AG199" s="224">
        <f t="shared" si="300"/>
        <v>22.321428571428569</v>
      </c>
      <c r="AH199" s="224">
        <f t="shared" si="300"/>
        <v>22.321428571428569</v>
      </c>
      <c r="AI199" s="224">
        <f t="shared" si="300"/>
        <v>22.321428571428569</v>
      </c>
      <c r="AJ199" s="224">
        <f t="shared" si="300"/>
        <v>22.321428571428569</v>
      </c>
      <c r="AK199" s="224">
        <f t="shared" si="300"/>
        <v>22.321428571428569</v>
      </c>
      <c r="AL199" s="224">
        <f t="shared" si="300"/>
        <v>22.321428571428569</v>
      </c>
      <c r="AM199" s="224">
        <f t="shared" si="300"/>
        <v>22.321428571428569</v>
      </c>
      <c r="AN199" s="224">
        <f t="shared" si="300"/>
        <v>22.321428571428569</v>
      </c>
      <c r="AO199" s="224">
        <f t="shared" si="300"/>
        <v>22.321428571428569</v>
      </c>
      <c r="AP199" s="224">
        <f t="shared" si="300"/>
        <v>22.321428571428569</v>
      </c>
      <c r="AQ199" s="224">
        <f t="shared" si="300"/>
        <v>22.321428571428569</v>
      </c>
      <c r="AR199" s="224">
        <f t="shared" si="300"/>
        <v>22.321428571428569</v>
      </c>
      <c r="AT199" s="30"/>
      <c r="AU199" s="30"/>
      <c r="AV199" s="30"/>
    </row>
    <row r="200" spans="1:48">
      <c r="A200" s="276" t="s">
        <v>97</v>
      </c>
      <c r="B200" s="215" t="s">
        <v>392</v>
      </c>
      <c r="C200" s="268" t="s">
        <v>390</v>
      </c>
      <c r="D200" s="221" t="s">
        <v>413</v>
      </c>
      <c r="E200" s="221" t="str">
        <f>_xlfn.XLOOKUP(D200,'0'!A:A,'0'!B:B)</f>
        <v>Фил</v>
      </c>
      <c r="F200" s="222">
        <f>G200/(8*21*60)</f>
        <v>4.96031746031746E-4</v>
      </c>
      <c r="G200" s="223">
        <v>5</v>
      </c>
      <c r="H200" s="218" t="s">
        <v>249</v>
      </c>
      <c r="I200" s="30">
        <f>'0'!D$28*$F200</f>
        <v>22.321428571428569</v>
      </c>
      <c r="J200" s="30">
        <f>'0'!E$28*$F200</f>
        <v>22.321428571428569</v>
      </c>
      <c r="K200" s="30">
        <f>'0'!F$28*$F200</f>
        <v>22.321428571428569</v>
      </c>
      <c r="L200" s="30">
        <f>'0'!G$28*$F200</f>
        <v>22.321428571428569</v>
      </c>
      <c r="M200" s="30">
        <f>'0'!H$28*$F200</f>
        <v>22.321428571428569</v>
      </c>
      <c r="N200" s="30">
        <f>'0'!I$28*$F200</f>
        <v>22.321428571428569</v>
      </c>
      <c r="O200" s="30">
        <f>'0'!J$28*$F200</f>
        <v>22.321428571428569</v>
      </c>
      <c r="P200" s="30">
        <f>'0'!K$28*$F200</f>
        <v>22.321428571428569</v>
      </c>
      <c r="Q200" s="30">
        <f>'0'!L$28*$F200</f>
        <v>22.321428571428569</v>
      </c>
      <c r="R200" s="30">
        <f>'0'!M$28*$F200</f>
        <v>22.321428571428569</v>
      </c>
      <c r="S200" s="30">
        <f>'0'!N$28*$F200</f>
        <v>22.321428571428569</v>
      </c>
      <c r="T200" s="30">
        <f>'0'!O$28*$F200</f>
        <v>22.321428571428569</v>
      </c>
      <c r="U200" s="30">
        <f>'0'!P$28*$F200</f>
        <v>22.321428571428569</v>
      </c>
      <c r="V200" s="30">
        <f>'0'!Q$28*$F200</f>
        <v>22.321428571428569</v>
      </c>
      <c r="W200" s="30">
        <f>'0'!R$28*$F200</f>
        <v>22.321428571428569</v>
      </c>
      <c r="X200" s="30">
        <f>'0'!S$28*$F200</f>
        <v>22.321428571428569</v>
      </c>
      <c r="Y200" s="30">
        <f>'0'!T$28*$F200</f>
        <v>22.321428571428569</v>
      </c>
      <c r="Z200" s="30">
        <f>'0'!U$28*$F200</f>
        <v>22.321428571428569</v>
      </c>
      <c r="AA200" s="30">
        <f>'0'!V$28*$F200</f>
        <v>22.321428571428569</v>
      </c>
      <c r="AB200" s="30">
        <f>'0'!W$28*$F200</f>
        <v>22.321428571428569</v>
      </c>
      <c r="AC200" s="30">
        <f>'0'!X$28*$F200</f>
        <v>22.321428571428569</v>
      </c>
      <c r="AD200" s="30">
        <f>'0'!Y$28*$F200</f>
        <v>22.321428571428569</v>
      </c>
      <c r="AE200" s="30">
        <f>'0'!Z$28*$F200</f>
        <v>22.321428571428569</v>
      </c>
      <c r="AF200" s="30">
        <f>'0'!AA$28*$F200</f>
        <v>22.321428571428569</v>
      </c>
      <c r="AG200" s="30">
        <f>'0'!AB$28*$F200</f>
        <v>22.321428571428569</v>
      </c>
      <c r="AH200" s="30">
        <f>'0'!AC$28*$F200</f>
        <v>22.321428571428569</v>
      </c>
      <c r="AI200" s="30">
        <f>'0'!AD$28*$F200</f>
        <v>22.321428571428569</v>
      </c>
      <c r="AJ200" s="30">
        <f>'0'!AE$28*$F200</f>
        <v>22.321428571428569</v>
      </c>
      <c r="AK200" s="30">
        <f>'0'!AF$28*$F200</f>
        <v>22.321428571428569</v>
      </c>
      <c r="AL200" s="30">
        <f>'0'!AG$28*$F200</f>
        <v>22.321428571428569</v>
      </c>
      <c r="AM200" s="30">
        <f>'0'!AH$28*$F200</f>
        <v>22.321428571428569</v>
      </c>
      <c r="AN200" s="30">
        <f>'0'!AI$28*$F200</f>
        <v>22.321428571428569</v>
      </c>
      <c r="AO200" s="30">
        <f>'0'!AJ$28*$F200</f>
        <v>22.321428571428569</v>
      </c>
      <c r="AP200" s="30">
        <f>'0'!AK$28*$F200</f>
        <v>22.321428571428569</v>
      </c>
      <c r="AQ200" s="30">
        <f>'0'!AL$28*$F200</f>
        <v>22.321428571428569</v>
      </c>
      <c r="AR200" s="30">
        <f>'0'!AM$28*$F200</f>
        <v>22.321428571428569</v>
      </c>
      <c r="AT200" s="30"/>
      <c r="AU200" s="30"/>
      <c r="AV200" s="30"/>
    </row>
    <row r="201" spans="1:48">
      <c r="A201" s="276" t="s">
        <v>97</v>
      </c>
      <c r="B201" s="215" t="s">
        <v>402</v>
      </c>
      <c r="C201" s="268" t="s">
        <v>390</v>
      </c>
      <c r="D201" s="215" t="s">
        <v>42</v>
      </c>
      <c r="E201" s="215"/>
      <c r="F201" s="215"/>
      <c r="G201" s="215"/>
      <c r="H201" s="215" t="s">
        <v>254</v>
      </c>
      <c r="I201" s="227">
        <f>I203*I202/1000</f>
        <v>0</v>
      </c>
      <c r="J201" s="227">
        <f t="shared" ref="J201:AR201" si="301">J203*J202/1000</f>
        <v>0</v>
      </c>
      <c r="K201" s="227">
        <f t="shared" si="301"/>
        <v>0</v>
      </c>
      <c r="L201" s="227">
        <f t="shared" si="301"/>
        <v>0</v>
      </c>
      <c r="M201" s="227">
        <f t="shared" si="301"/>
        <v>0</v>
      </c>
      <c r="N201" s="227">
        <f t="shared" si="301"/>
        <v>0</v>
      </c>
      <c r="O201" s="227">
        <f t="shared" si="301"/>
        <v>0</v>
      </c>
      <c r="P201" s="227">
        <f t="shared" si="301"/>
        <v>0</v>
      </c>
      <c r="Q201" s="227">
        <f t="shared" si="301"/>
        <v>0</v>
      </c>
      <c r="R201" s="227">
        <f t="shared" si="301"/>
        <v>0</v>
      </c>
      <c r="S201" s="227">
        <f t="shared" si="301"/>
        <v>0</v>
      </c>
      <c r="T201" s="227">
        <f t="shared" si="301"/>
        <v>0</v>
      </c>
      <c r="U201" s="227">
        <f t="shared" si="301"/>
        <v>0</v>
      </c>
      <c r="V201" s="227">
        <f t="shared" si="301"/>
        <v>0</v>
      </c>
      <c r="W201" s="227">
        <f t="shared" si="301"/>
        <v>0</v>
      </c>
      <c r="X201" s="227">
        <f t="shared" si="301"/>
        <v>0</v>
      </c>
      <c r="Y201" s="227">
        <f t="shared" si="301"/>
        <v>0</v>
      </c>
      <c r="Z201" s="227">
        <f t="shared" si="301"/>
        <v>0</v>
      </c>
      <c r="AA201" s="227">
        <f t="shared" si="301"/>
        <v>0</v>
      </c>
      <c r="AB201" s="227">
        <f t="shared" si="301"/>
        <v>0</v>
      </c>
      <c r="AC201" s="227">
        <f t="shared" si="301"/>
        <v>0</v>
      </c>
      <c r="AD201" s="227">
        <f t="shared" si="301"/>
        <v>0</v>
      </c>
      <c r="AE201" s="227">
        <f t="shared" si="301"/>
        <v>0</v>
      </c>
      <c r="AF201" s="227">
        <f t="shared" si="301"/>
        <v>0</v>
      </c>
      <c r="AG201" s="227">
        <f t="shared" si="301"/>
        <v>0</v>
      </c>
      <c r="AH201" s="227">
        <f t="shared" si="301"/>
        <v>0</v>
      </c>
      <c r="AI201" s="227">
        <f t="shared" si="301"/>
        <v>0</v>
      </c>
      <c r="AJ201" s="227">
        <f t="shared" si="301"/>
        <v>0</v>
      </c>
      <c r="AK201" s="227">
        <f t="shared" si="301"/>
        <v>0</v>
      </c>
      <c r="AL201" s="227">
        <f t="shared" si="301"/>
        <v>0</v>
      </c>
      <c r="AM201" s="227">
        <f t="shared" si="301"/>
        <v>0</v>
      </c>
      <c r="AN201" s="227">
        <f t="shared" si="301"/>
        <v>0</v>
      </c>
      <c r="AO201" s="227">
        <f t="shared" si="301"/>
        <v>0</v>
      </c>
      <c r="AP201" s="227">
        <f t="shared" si="301"/>
        <v>0</v>
      </c>
      <c r="AQ201" s="227">
        <f t="shared" si="301"/>
        <v>0</v>
      </c>
      <c r="AR201" s="227">
        <f t="shared" si="301"/>
        <v>0</v>
      </c>
      <c r="AT201" s="215"/>
      <c r="AU201" s="215"/>
      <c r="AV201" s="215"/>
    </row>
    <row r="202" spans="1:48" ht="24">
      <c r="A202" s="276" t="s">
        <v>97</v>
      </c>
      <c r="B202" s="215" t="s">
        <v>402</v>
      </c>
      <c r="C202" s="268" t="s">
        <v>390</v>
      </c>
      <c r="D202" s="225" t="s">
        <v>209</v>
      </c>
      <c r="E202" s="225"/>
      <c r="F202" s="219"/>
      <c r="G202" s="219"/>
      <c r="H202" s="218" t="s">
        <v>158</v>
      </c>
      <c r="I202" s="30">
        <f>РБ.2!D100+РБ.2!D115+РБ.2!D130+РБ.2!D145</f>
        <v>4</v>
      </c>
      <c r="J202" s="30">
        <f>РБ.2!E100+РБ.2!E115+РБ.2!E130+РБ.2!E145</f>
        <v>5</v>
      </c>
      <c r="K202" s="30">
        <f>РБ.2!F100+РБ.2!F115+РБ.2!F130+РБ.2!F145</f>
        <v>8</v>
      </c>
      <c r="L202" s="30">
        <f>РБ.2!G100+РБ.2!G115+РБ.2!G130+РБ.2!G145</f>
        <v>10</v>
      </c>
      <c r="M202" s="30">
        <f>РБ.2!H100+РБ.2!H115+РБ.2!H130+РБ.2!H145</f>
        <v>14</v>
      </c>
      <c r="N202" s="30">
        <f>РБ.2!I100+РБ.2!I115+РБ.2!I130+РБ.2!I145</f>
        <v>19</v>
      </c>
      <c r="O202" s="30">
        <f>РБ.2!J100+РБ.2!J115+РБ.2!J130+РБ.2!J145</f>
        <v>26</v>
      </c>
      <c r="P202" s="30">
        <f>РБ.2!K100+РБ.2!K115+РБ.2!K130+РБ.2!K145</f>
        <v>35</v>
      </c>
      <c r="Q202" s="30">
        <f>РБ.2!L100+РБ.2!L115+РБ.2!L130+РБ.2!L145</f>
        <v>48</v>
      </c>
      <c r="R202" s="30">
        <f>РБ.2!M100+РБ.2!M115+РБ.2!M130+РБ.2!M145</f>
        <v>65</v>
      </c>
      <c r="S202" s="30">
        <f>РБ.2!N100+РБ.2!N115+РБ.2!N130+РБ.2!N145</f>
        <v>89</v>
      </c>
      <c r="T202" s="30">
        <f>РБ.2!O100+РБ.2!O115+РБ.2!O130+РБ.2!O145</f>
        <v>122</v>
      </c>
      <c r="U202" s="30">
        <f>РБ.2!P100+РБ.2!P115+РБ.2!P130+РБ.2!P145</f>
        <v>16</v>
      </c>
      <c r="V202" s="30">
        <f>РБ.2!Q100+РБ.2!Q115+РБ.2!Q130+РБ.2!Q145</f>
        <v>16</v>
      </c>
      <c r="W202" s="30">
        <f>РБ.2!R100+РБ.2!R115+РБ.2!R130+РБ.2!R145</f>
        <v>17</v>
      </c>
      <c r="X202" s="30">
        <f>РБ.2!S100+РБ.2!S115+РБ.2!S130+РБ.2!S145</f>
        <v>18</v>
      </c>
      <c r="Y202" s="30">
        <f>РБ.2!T100+РБ.2!T115+РБ.2!T130+РБ.2!T145</f>
        <v>18</v>
      </c>
      <c r="Z202" s="30">
        <f>РБ.2!U100+РБ.2!U115+РБ.2!U130+РБ.2!U145</f>
        <v>19</v>
      </c>
      <c r="AA202" s="30">
        <f>РБ.2!V100+РБ.2!V115+РБ.2!V130+РБ.2!V145</f>
        <v>20</v>
      </c>
      <c r="AB202" s="30">
        <f>РБ.2!W100+РБ.2!W115+РБ.2!W130+РБ.2!W145</f>
        <v>21</v>
      </c>
      <c r="AC202" s="30">
        <f>РБ.2!X100+РБ.2!X115+РБ.2!X130+РБ.2!X145</f>
        <v>21</v>
      </c>
      <c r="AD202" s="30">
        <f>РБ.2!Y100+РБ.2!Y115+РБ.2!Y130+РБ.2!Y145</f>
        <v>22</v>
      </c>
      <c r="AE202" s="30">
        <f>РБ.2!Z100+РБ.2!Z115+РБ.2!Z130+РБ.2!Z145</f>
        <v>23</v>
      </c>
      <c r="AF202" s="30">
        <f>РБ.2!AA100+РБ.2!AA115+РБ.2!AA130+РБ.2!AA145</f>
        <v>24</v>
      </c>
      <c r="AG202" s="30">
        <f>РБ.2!AB100+РБ.2!AB115+РБ.2!AB130+РБ.2!AB145</f>
        <v>25</v>
      </c>
      <c r="AH202" s="30">
        <f>РБ.2!AC100+РБ.2!AC115+РБ.2!AC130+РБ.2!AC145</f>
        <v>26</v>
      </c>
      <c r="AI202" s="30">
        <f>РБ.2!AD100+РБ.2!AD115+РБ.2!AD130+РБ.2!AD145</f>
        <v>27</v>
      </c>
      <c r="AJ202" s="30">
        <f>РБ.2!AE100+РБ.2!AE115+РБ.2!AE130+РБ.2!AE145</f>
        <v>28</v>
      </c>
      <c r="AK202" s="30">
        <f>РБ.2!AF100+РБ.2!AF115+РБ.2!AF130+РБ.2!AF145</f>
        <v>29</v>
      </c>
      <c r="AL202" s="30">
        <f>РБ.2!AG100+РБ.2!AG115+РБ.2!AG130+РБ.2!AG145</f>
        <v>30</v>
      </c>
      <c r="AM202" s="30">
        <f>РБ.2!AH100+РБ.2!AH115+РБ.2!AH130+РБ.2!AH145</f>
        <v>31</v>
      </c>
      <c r="AN202" s="30">
        <f>РБ.2!AI100+РБ.2!AI115+РБ.2!AI130+РБ.2!AI145</f>
        <v>32</v>
      </c>
      <c r="AO202" s="30">
        <f>РБ.2!AJ100+РБ.2!AJ115+РБ.2!AJ130+РБ.2!AJ145</f>
        <v>34</v>
      </c>
      <c r="AP202" s="30">
        <f>РБ.2!AK100+РБ.2!AK115+РБ.2!AK130+РБ.2!AK145</f>
        <v>35</v>
      </c>
      <c r="AQ202" s="30">
        <f>РБ.2!AL100+РБ.2!AL115+РБ.2!AL130+РБ.2!AL145</f>
        <v>36</v>
      </c>
      <c r="AR202" s="30">
        <f>РБ.2!AM100+РБ.2!AM115+РБ.2!AM130+РБ.2!AM145</f>
        <v>38</v>
      </c>
      <c r="AT202" s="30"/>
      <c r="AU202" s="30"/>
      <c r="AV202" s="30"/>
    </row>
    <row r="203" spans="1:48" ht="22.8">
      <c r="A203" s="276" t="s">
        <v>97</v>
      </c>
      <c r="B203" s="215" t="s">
        <v>402</v>
      </c>
      <c r="C203" s="268" t="s">
        <v>390</v>
      </c>
      <c r="D203" s="219" t="s">
        <v>407</v>
      </c>
      <c r="E203" s="219"/>
      <c r="F203" s="219"/>
      <c r="G203" s="219"/>
      <c r="H203" s="218" t="s">
        <v>249</v>
      </c>
      <c r="I203" s="224">
        <f>I204+I205</f>
        <v>0</v>
      </c>
      <c r="J203" s="224">
        <f t="shared" ref="J203" si="302">J204+J205</f>
        <v>0</v>
      </c>
      <c r="K203" s="224">
        <f t="shared" ref="K203" si="303">K204+K205</f>
        <v>0</v>
      </c>
      <c r="L203" s="224">
        <f t="shared" ref="L203" si="304">L204+L205</f>
        <v>0</v>
      </c>
      <c r="M203" s="224">
        <f t="shared" ref="M203" si="305">M204+M205</f>
        <v>0</v>
      </c>
      <c r="N203" s="224">
        <f t="shared" ref="N203" si="306">N204+N205</f>
        <v>0</v>
      </c>
      <c r="O203" s="224">
        <f t="shared" ref="O203" si="307">O204+O205</f>
        <v>0</v>
      </c>
      <c r="P203" s="224">
        <f t="shared" ref="P203" si="308">P204+P205</f>
        <v>0</v>
      </c>
      <c r="Q203" s="224">
        <f t="shared" ref="Q203" si="309">Q204+Q205</f>
        <v>0</v>
      </c>
      <c r="R203" s="224">
        <f t="shared" ref="R203" si="310">R204+R205</f>
        <v>0</v>
      </c>
      <c r="S203" s="224">
        <f t="shared" ref="S203" si="311">S204+S205</f>
        <v>0</v>
      </c>
      <c r="T203" s="224">
        <f t="shared" ref="T203" si="312">T204+T205</f>
        <v>0</v>
      </c>
      <c r="U203" s="224">
        <f t="shared" ref="U203" si="313">U204+U205</f>
        <v>0</v>
      </c>
      <c r="V203" s="224">
        <f t="shared" ref="V203" si="314">V204+V205</f>
        <v>0</v>
      </c>
      <c r="W203" s="224">
        <f t="shared" ref="W203" si="315">W204+W205</f>
        <v>0</v>
      </c>
      <c r="X203" s="224">
        <f t="shared" ref="X203" si="316">X204+X205</f>
        <v>0</v>
      </c>
      <c r="Y203" s="224">
        <f t="shared" ref="Y203" si="317">Y204+Y205</f>
        <v>0</v>
      </c>
      <c r="Z203" s="224">
        <f t="shared" ref="Z203" si="318">Z204+Z205</f>
        <v>0</v>
      </c>
      <c r="AA203" s="224">
        <f t="shared" ref="AA203" si="319">AA204+AA205</f>
        <v>0</v>
      </c>
      <c r="AB203" s="224">
        <f t="shared" ref="AB203" si="320">AB204+AB205</f>
        <v>0</v>
      </c>
      <c r="AC203" s="224">
        <f t="shared" ref="AC203" si="321">AC204+AC205</f>
        <v>0</v>
      </c>
      <c r="AD203" s="224">
        <f t="shared" ref="AD203" si="322">AD204+AD205</f>
        <v>0</v>
      </c>
      <c r="AE203" s="224">
        <f t="shared" ref="AE203" si="323">AE204+AE205</f>
        <v>0</v>
      </c>
      <c r="AF203" s="224">
        <f t="shared" ref="AF203" si="324">AF204+AF205</f>
        <v>0</v>
      </c>
      <c r="AG203" s="224">
        <f t="shared" ref="AG203" si="325">AG204+AG205</f>
        <v>0</v>
      </c>
      <c r="AH203" s="224">
        <f t="shared" ref="AH203" si="326">AH204+AH205</f>
        <v>0</v>
      </c>
      <c r="AI203" s="224">
        <f t="shared" ref="AI203" si="327">AI204+AI205</f>
        <v>0</v>
      </c>
      <c r="AJ203" s="224">
        <f t="shared" ref="AJ203" si="328">AJ204+AJ205</f>
        <v>0</v>
      </c>
      <c r="AK203" s="224">
        <f t="shared" ref="AK203" si="329">AK204+AK205</f>
        <v>0</v>
      </c>
      <c r="AL203" s="224">
        <f t="shared" ref="AL203" si="330">AL204+AL205</f>
        <v>0</v>
      </c>
      <c r="AM203" s="224">
        <f t="shared" ref="AM203" si="331">AM204+AM205</f>
        <v>0</v>
      </c>
      <c r="AN203" s="224">
        <f t="shared" ref="AN203" si="332">AN204+AN205</f>
        <v>0</v>
      </c>
      <c r="AO203" s="224">
        <f t="shared" ref="AO203" si="333">AO204+AO205</f>
        <v>0</v>
      </c>
      <c r="AP203" s="224">
        <f t="shared" ref="AP203" si="334">AP204+AP205</f>
        <v>0</v>
      </c>
      <c r="AQ203" s="224">
        <f t="shared" ref="AQ203" si="335">AQ204+AQ205</f>
        <v>0</v>
      </c>
      <c r="AR203" s="224">
        <f t="shared" ref="AR203" si="336">AR204+AR205</f>
        <v>0</v>
      </c>
      <c r="AT203" s="30"/>
      <c r="AU203" s="30"/>
      <c r="AV203" s="30"/>
    </row>
    <row r="204" spans="1:48">
      <c r="A204" s="276" t="s">
        <v>97</v>
      </c>
      <c r="B204" s="215" t="s">
        <v>402</v>
      </c>
      <c r="C204" s="268" t="s">
        <v>390</v>
      </c>
      <c r="D204" s="221" t="s">
        <v>413</v>
      </c>
      <c r="E204" s="221" t="str">
        <f>_xlfn.XLOOKUP(D204,'0'!A:A,'0'!B:B)</f>
        <v>Фил</v>
      </c>
      <c r="F204" s="222">
        <f>G204/(8*21*60)</f>
        <v>0</v>
      </c>
      <c r="G204" s="223"/>
      <c r="H204" s="218" t="s">
        <v>249</v>
      </c>
      <c r="I204" s="30">
        <f>'0'!D$28*$F204</f>
        <v>0</v>
      </c>
      <c r="J204" s="30">
        <f>'0'!E$28*$F204</f>
        <v>0</v>
      </c>
      <c r="K204" s="30">
        <f>'0'!F$28*$F204</f>
        <v>0</v>
      </c>
      <c r="L204" s="30">
        <f>'0'!G$28*$F204</f>
        <v>0</v>
      </c>
      <c r="M204" s="30">
        <f>'0'!H$28*$F204</f>
        <v>0</v>
      </c>
      <c r="N204" s="30">
        <f>'0'!I$28*$F204</f>
        <v>0</v>
      </c>
      <c r="O204" s="30">
        <f>'0'!J$28*$F204</f>
        <v>0</v>
      </c>
      <c r="P204" s="30">
        <f>'0'!K$28*$F204</f>
        <v>0</v>
      </c>
      <c r="Q204" s="30">
        <f>'0'!L$28*$F204</f>
        <v>0</v>
      </c>
      <c r="R204" s="30">
        <f>'0'!M$28*$F204</f>
        <v>0</v>
      </c>
      <c r="S204" s="30">
        <f>'0'!N$28*$F204</f>
        <v>0</v>
      </c>
      <c r="T204" s="30">
        <f>'0'!O$28*$F204</f>
        <v>0</v>
      </c>
      <c r="U204" s="30">
        <f>'0'!P$28*$F204</f>
        <v>0</v>
      </c>
      <c r="V204" s="30">
        <f>'0'!Q$28*$F204</f>
        <v>0</v>
      </c>
      <c r="W204" s="30">
        <f>'0'!R$28*$F204</f>
        <v>0</v>
      </c>
      <c r="X204" s="30">
        <f>'0'!S$28*$F204</f>
        <v>0</v>
      </c>
      <c r="Y204" s="30">
        <f>'0'!T$28*$F204</f>
        <v>0</v>
      </c>
      <c r="Z204" s="30">
        <f>'0'!U$28*$F204</f>
        <v>0</v>
      </c>
      <c r="AA204" s="30">
        <f>'0'!V$28*$F204</f>
        <v>0</v>
      </c>
      <c r="AB204" s="30">
        <f>'0'!W$28*$F204</f>
        <v>0</v>
      </c>
      <c r="AC204" s="30">
        <f>'0'!X$28*$F204</f>
        <v>0</v>
      </c>
      <c r="AD204" s="30">
        <f>'0'!Y$28*$F204</f>
        <v>0</v>
      </c>
      <c r="AE204" s="30">
        <f>'0'!Z$28*$F204</f>
        <v>0</v>
      </c>
      <c r="AF204" s="30">
        <f>'0'!AA$28*$F204</f>
        <v>0</v>
      </c>
      <c r="AG204" s="30">
        <f>'0'!AB$28*$F204</f>
        <v>0</v>
      </c>
      <c r="AH204" s="30">
        <f>'0'!AC$28*$F204</f>
        <v>0</v>
      </c>
      <c r="AI204" s="30">
        <f>'0'!AD$28*$F204</f>
        <v>0</v>
      </c>
      <c r="AJ204" s="30">
        <f>'0'!AE$28*$F204</f>
        <v>0</v>
      </c>
      <c r="AK204" s="30">
        <f>'0'!AF$28*$F204</f>
        <v>0</v>
      </c>
      <c r="AL204" s="30">
        <f>'0'!AG$28*$F204</f>
        <v>0</v>
      </c>
      <c r="AM204" s="30">
        <f>'0'!AH$28*$F204</f>
        <v>0</v>
      </c>
      <c r="AN204" s="30">
        <f>'0'!AI$28*$F204</f>
        <v>0</v>
      </c>
      <c r="AO204" s="30">
        <f>'0'!AJ$28*$F204</f>
        <v>0</v>
      </c>
      <c r="AP204" s="30">
        <f>'0'!AK$28*$F204</f>
        <v>0</v>
      </c>
      <c r="AQ204" s="30">
        <f>'0'!AL$28*$F204</f>
        <v>0</v>
      </c>
      <c r="AR204" s="30">
        <f>'0'!AM$28*$F204</f>
        <v>0</v>
      </c>
      <c r="AT204" s="30"/>
      <c r="AU204" s="30"/>
      <c r="AV204" s="30"/>
    </row>
    <row r="205" spans="1:48">
      <c r="A205" s="276" t="s">
        <v>97</v>
      </c>
      <c r="B205" s="215" t="s">
        <v>402</v>
      </c>
      <c r="C205" s="268" t="s">
        <v>390</v>
      </c>
      <c r="D205" s="221" t="s">
        <v>406</v>
      </c>
      <c r="E205" s="221" t="str">
        <f>_xlfn.XLOOKUP(D205,'0'!A:A,'0'!B:B)</f>
        <v>Фил</v>
      </c>
      <c r="F205" s="222">
        <f>G205/(8*21*60)</f>
        <v>0</v>
      </c>
      <c r="G205" s="223"/>
      <c r="H205" s="218" t="s">
        <v>249</v>
      </c>
      <c r="I205" s="30">
        <f>'0'!D$31*$F205</f>
        <v>0</v>
      </c>
      <c r="J205" s="30">
        <f>'0'!E$31*$F205</f>
        <v>0</v>
      </c>
      <c r="K205" s="30">
        <f>'0'!F$31*$F205</f>
        <v>0</v>
      </c>
      <c r="L205" s="30">
        <f>'0'!G$31*$F205</f>
        <v>0</v>
      </c>
      <c r="M205" s="30">
        <f>'0'!H$31*$F205</f>
        <v>0</v>
      </c>
      <c r="N205" s="30">
        <f>'0'!I$31*$F205</f>
        <v>0</v>
      </c>
      <c r="O205" s="30">
        <f>'0'!J$31*$F205</f>
        <v>0</v>
      </c>
      <c r="P205" s="30">
        <f>'0'!K$31*$F205</f>
        <v>0</v>
      </c>
      <c r="Q205" s="30">
        <f>'0'!L$31*$F205</f>
        <v>0</v>
      </c>
      <c r="R205" s="30">
        <f>'0'!M$31*$F205</f>
        <v>0</v>
      </c>
      <c r="S205" s="30">
        <f>'0'!N$31*$F205</f>
        <v>0</v>
      </c>
      <c r="T205" s="30">
        <f>'0'!O$31*$F205</f>
        <v>0</v>
      </c>
      <c r="U205" s="30">
        <f>'0'!P$31*$F205</f>
        <v>0</v>
      </c>
      <c r="V205" s="30">
        <f>'0'!Q$31*$F205</f>
        <v>0</v>
      </c>
      <c r="W205" s="30">
        <f>'0'!R$31*$F205</f>
        <v>0</v>
      </c>
      <c r="X205" s="30">
        <f>'0'!S$31*$F205</f>
        <v>0</v>
      </c>
      <c r="Y205" s="30">
        <f>'0'!T$31*$F205</f>
        <v>0</v>
      </c>
      <c r="Z205" s="30">
        <f>'0'!U$31*$F205</f>
        <v>0</v>
      </c>
      <c r="AA205" s="30">
        <f>'0'!V$31*$F205</f>
        <v>0</v>
      </c>
      <c r="AB205" s="30">
        <f>'0'!W$31*$F205</f>
        <v>0</v>
      </c>
      <c r="AC205" s="30">
        <f>'0'!X$31*$F205</f>
        <v>0</v>
      </c>
      <c r="AD205" s="30">
        <f>'0'!Y$31*$F205</f>
        <v>0</v>
      </c>
      <c r="AE205" s="30">
        <f>'0'!Z$31*$F205</f>
        <v>0</v>
      </c>
      <c r="AF205" s="30">
        <f>'0'!AA$31*$F205</f>
        <v>0</v>
      </c>
      <c r="AG205" s="30">
        <f>'0'!AB$31*$F205</f>
        <v>0</v>
      </c>
      <c r="AH205" s="30">
        <f>'0'!AC$31*$F205</f>
        <v>0</v>
      </c>
      <c r="AI205" s="30">
        <f>'0'!AD$31*$F205</f>
        <v>0</v>
      </c>
      <c r="AJ205" s="30">
        <f>'0'!AE$31*$F205</f>
        <v>0</v>
      </c>
      <c r="AK205" s="30">
        <f>'0'!AF$31*$F205</f>
        <v>0</v>
      </c>
      <c r="AL205" s="30">
        <f>'0'!AG$31*$F205</f>
        <v>0</v>
      </c>
      <c r="AM205" s="30">
        <f>'0'!AH$31*$F205</f>
        <v>0</v>
      </c>
      <c r="AN205" s="30">
        <f>'0'!AI$31*$F205</f>
        <v>0</v>
      </c>
      <c r="AO205" s="30">
        <f>'0'!AJ$31*$F205</f>
        <v>0</v>
      </c>
      <c r="AP205" s="30">
        <f>'0'!AK$31*$F205</f>
        <v>0</v>
      </c>
      <c r="AQ205" s="30">
        <f>'0'!AL$31*$F205</f>
        <v>0</v>
      </c>
      <c r="AR205" s="30">
        <f>'0'!AM$31*$F205</f>
        <v>0</v>
      </c>
      <c r="AT205" s="30"/>
      <c r="AU205" s="30"/>
      <c r="AV205" s="30"/>
    </row>
    <row r="206" spans="1:48">
      <c r="A206" s="276" t="s">
        <v>98</v>
      </c>
      <c r="B206" s="215" t="s">
        <v>392</v>
      </c>
      <c r="C206" s="268" t="s">
        <v>390</v>
      </c>
      <c r="D206" s="215" t="s">
        <v>42</v>
      </c>
      <c r="E206" s="215"/>
      <c r="F206" s="215"/>
      <c r="G206" s="215"/>
      <c r="H206" s="215" t="s">
        <v>254</v>
      </c>
      <c r="I206" s="227">
        <f t="shared" ref="I206:AR206" si="337">(I207*I208+I211*I212*I215)/1000</f>
        <v>57.703124999999993</v>
      </c>
      <c r="J206" s="227">
        <f t="shared" si="337"/>
        <v>60.170758928571423</v>
      </c>
      <c r="K206" s="227">
        <f t="shared" si="337"/>
        <v>62.551124999999985</v>
      </c>
      <c r="L206" s="227">
        <f t="shared" si="337"/>
        <v>64.91779151785714</v>
      </c>
      <c r="M206" s="227">
        <f t="shared" si="337"/>
        <v>67.159477001785689</v>
      </c>
      <c r="N206" s="227">
        <f t="shared" si="337"/>
        <v>69.388663717392831</v>
      </c>
      <c r="O206" s="227">
        <f t="shared" si="337"/>
        <v>71.565188975864984</v>
      </c>
      <c r="P206" s="227">
        <f t="shared" si="337"/>
        <v>73.619868033061948</v>
      </c>
      <c r="Q206" s="227">
        <f t="shared" si="337"/>
        <v>75.663390304785722</v>
      </c>
      <c r="R206" s="227">
        <f t="shared" si="337"/>
        <v>77.655685418927106</v>
      </c>
      <c r="S206" s="227">
        <f t="shared" si="337"/>
        <v>79.596900569270716</v>
      </c>
      <c r="T206" s="227">
        <f t="shared" si="337"/>
        <v>81.219117870482179</v>
      </c>
      <c r="U206" s="227">
        <f t="shared" si="337"/>
        <v>82.708655933703184</v>
      </c>
      <c r="V206" s="227">
        <f t="shared" si="337"/>
        <v>84.27769777187774</v>
      </c>
      <c r="W206" s="227">
        <f t="shared" si="337"/>
        <v>85.906570757037443</v>
      </c>
      <c r="X206" s="227">
        <f t="shared" si="337"/>
        <v>87.629436715195553</v>
      </c>
      <c r="Y206" s="227">
        <f t="shared" si="337"/>
        <v>89.38443335463127</v>
      </c>
      <c r="Z206" s="227">
        <f t="shared" si="337"/>
        <v>91.181063530045122</v>
      </c>
      <c r="AA206" s="227">
        <f t="shared" si="337"/>
        <v>93.037416711127335</v>
      </c>
      <c r="AB206" s="227">
        <f t="shared" si="337"/>
        <v>95.010146721047064</v>
      </c>
      <c r="AC206" s="227">
        <f t="shared" si="337"/>
        <v>96.989135682265669</v>
      </c>
      <c r="AD206" s="227">
        <f t="shared" si="337"/>
        <v>99.092824719791722</v>
      </c>
      <c r="AE206" s="227">
        <f t="shared" si="337"/>
        <v>101.21130554942069</v>
      </c>
      <c r="AF206" s="227">
        <f t="shared" si="337"/>
        <v>103.46058522205431</v>
      </c>
      <c r="AG206" s="227">
        <f t="shared" si="337"/>
        <v>105.67024498998491</v>
      </c>
      <c r="AH206" s="227">
        <f t="shared" si="337"/>
        <v>107.93506747802047</v>
      </c>
      <c r="AI206" s="227">
        <f t="shared" si="337"/>
        <v>110.1883616743913</v>
      </c>
      <c r="AJ206" s="227">
        <f t="shared" si="337"/>
        <v>112.54409098879992</v>
      </c>
      <c r="AK206" s="227">
        <f t="shared" si="337"/>
        <v>114.95480423773144</v>
      </c>
      <c r="AL206" s="227">
        <f t="shared" si="337"/>
        <v>117.37339386018664</v>
      </c>
      <c r="AM206" s="227">
        <f t="shared" si="337"/>
        <v>119.91014721151468</v>
      </c>
      <c r="AN206" s="227">
        <f t="shared" si="337"/>
        <v>122.45833824634408</v>
      </c>
      <c r="AO206" s="227">
        <f t="shared" si="337"/>
        <v>125.14394530292766</v>
      </c>
      <c r="AP206" s="227">
        <f t="shared" si="337"/>
        <v>127.85960114399846</v>
      </c>
      <c r="AQ206" s="227">
        <f t="shared" si="337"/>
        <v>130.71101850320474</v>
      </c>
      <c r="AR206" s="227">
        <f t="shared" si="337"/>
        <v>133.60787682231523</v>
      </c>
      <c r="AT206" s="215"/>
      <c r="AU206" s="215"/>
      <c r="AV206" s="215"/>
    </row>
    <row r="207" spans="1:48" ht="24">
      <c r="A207" s="276" t="s">
        <v>98</v>
      </c>
      <c r="B207" s="215" t="s">
        <v>392</v>
      </c>
      <c r="C207" s="268" t="s">
        <v>390</v>
      </c>
      <c r="D207" s="225" t="s">
        <v>209</v>
      </c>
      <c r="E207" s="225"/>
      <c r="F207" s="219"/>
      <c r="G207" s="219"/>
      <c r="H207" s="218" t="s">
        <v>158</v>
      </c>
      <c r="I207" s="30">
        <f>РБ.2!D171</f>
        <v>47</v>
      </c>
      <c r="J207" s="30">
        <f>РБ.2!E171</f>
        <v>48</v>
      </c>
      <c r="K207" s="30">
        <f>РБ.2!F171</f>
        <v>49</v>
      </c>
      <c r="L207" s="30">
        <f>РБ.2!G171</f>
        <v>51</v>
      </c>
      <c r="M207" s="30">
        <f>РБ.2!H171</f>
        <v>52</v>
      </c>
      <c r="N207" s="30">
        <f>РБ.2!I171</f>
        <v>54</v>
      </c>
      <c r="O207" s="30">
        <f>РБ.2!J171</f>
        <v>56</v>
      </c>
      <c r="P207" s="30">
        <f>РБ.2!K171</f>
        <v>57</v>
      </c>
      <c r="Q207" s="30">
        <f>РБ.2!L171</f>
        <v>59</v>
      </c>
      <c r="R207" s="30">
        <f>РБ.2!M171</f>
        <v>61</v>
      </c>
      <c r="S207" s="30">
        <f>РБ.2!N171</f>
        <v>63</v>
      </c>
      <c r="T207" s="30">
        <f>РБ.2!O171</f>
        <v>65</v>
      </c>
      <c r="U207" s="30">
        <f>РБ.2!P171</f>
        <v>66</v>
      </c>
      <c r="V207" s="30">
        <f>РБ.2!Q171</f>
        <v>68</v>
      </c>
      <c r="W207" s="30">
        <f>РБ.2!R171</f>
        <v>70</v>
      </c>
      <c r="X207" s="30">
        <f>РБ.2!S171</f>
        <v>73</v>
      </c>
      <c r="Y207" s="30">
        <f>РБ.2!T171</f>
        <v>75</v>
      </c>
      <c r="Z207" s="30">
        <f>РБ.2!U171</f>
        <v>77</v>
      </c>
      <c r="AA207" s="30">
        <f>РБ.2!V171</f>
        <v>79</v>
      </c>
      <c r="AB207" s="30">
        <f>РБ.2!W171</f>
        <v>82</v>
      </c>
      <c r="AC207" s="30">
        <f>РБ.2!X171</f>
        <v>84</v>
      </c>
      <c r="AD207" s="30">
        <f>РБ.2!Y171</f>
        <v>87</v>
      </c>
      <c r="AE207" s="30">
        <f>РБ.2!Z171</f>
        <v>89</v>
      </c>
      <c r="AF207" s="30">
        <f>РБ.2!AA171</f>
        <v>92</v>
      </c>
      <c r="AG207" s="30">
        <f>РБ.2!AB171</f>
        <v>93</v>
      </c>
      <c r="AH207" s="30">
        <f>РБ.2!AC171</f>
        <v>94</v>
      </c>
      <c r="AI207" s="30">
        <f>РБ.2!AD171</f>
        <v>94</v>
      </c>
      <c r="AJ207" s="30">
        <f>РБ.2!AE171</f>
        <v>95</v>
      </c>
      <c r="AK207" s="30">
        <f>РБ.2!AF171</f>
        <v>96</v>
      </c>
      <c r="AL207" s="30">
        <f>РБ.2!AG171</f>
        <v>96</v>
      </c>
      <c r="AM207" s="30">
        <f>РБ.2!AH171</f>
        <v>97</v>
      </c>
      <c r="AN207" s="30">
        <f>РБ.2!AI171</f>
        <v>97</v>
      </c>
      <c r="AO207" s="30">
        <f>РБ.2!AJ171</f>
        <v>98</v>
      </c>
      <c r="AP207" s="30">
        <f>РБ.2!AK171</f>
        <v>98</v>
      </c>
      <c r="AQ207" s="30">
        <f>РБ.2!AL171</f>
        <v>99</v>
      </c>
      <c r="AR207" s="30">
        <f>РБ.2!AM171</f>
        <v>99</v>
      </c>
      <c r="AT207" s="30"/>
      <c r="AU207" s="30"/>
      <c r="AV207" s="30"/>
    </row>
    <row r="208" spans="1:48" ht="22.8">
      <c r="A208" s="276" t="s">
        <v>98</v>
      </c>
      <c r="B208" s="215" t="s">
        <v>392</v>
      </c>
      <c r="C208" s="268" t="s">
        <v>390</v>
      </c>
      <c r="D208" s="219" t="s">
        <v>407</v>
      </c>
      <c r="E208" s="219"/>
      <c r="F208" s="219"/>
      <c r="G208" s="219"/>
      <c r="H208" s="218" t="s">
        <v>249</v>
      </c>
      <c r="I208" s="224">
        <f>I209+I210</f>
        <v>40.178571428571431</v>
      </c>
      <c r="J208" s="224">
        <f t="shared" ref="J208:AR208" si="338">J209+J210</f>
        <v>40.178571428571431</v>
      </c>
      <c r="K208" s="224">
        <f t="shared" si="338"/>
        <v>40.178571428571431</v>
      </c>
      <c r="L208" s="224">
        <f t="shared" si="338"/>
        <v>40.178571428571431</v>
      </c>
      <c r="M208" s="224">
        <f t="shared" si="338"/>
        <v>40.178571428571431</v>
      </c>
      <c r="N208" s="224">
        <f t="shared" si="338"/>
        <v>40.178571428571431</v>
      </c>
      <c r="O208" s="224">
        <f t="shared" si="338"/>
        <v>40.178571428571431</v>
      </c>
      <c r="P208" s="224">
        <f t="shared" si="338"/>
        <v>40.178571428571431</v>
      </c>
      <c r="Q208" s="224">
        <f t="shared" si="338"/>
        <v>40.178571428571431</v>
      </c>
      <c r="R208" s="224">
        <f t="shared" si="338"/>
        <v>40.178571428571431</v>
      </c>
      <c r="S208" s="224">
        <f t="shared" si="338"/>
        <v>40.178571428571431</v>
      </c>
      <c r="T208" s="224">
        <f t="shared" si="338"/>
        <v>40.178571428571431</v>
      </c>
      <c r="U208" s="224">
        <f t="shared" si="338"/>
        <v>40.178571428571431</v>
      </c>
      <c r="V208" s="224">
        <f t="shared" si="338"/>
        <v>40.178571428571431</v>
      </c>
      <c r="W208" s="224">
        <f t="shared" si="338"/>
        <v>40.178571428571431</v>
      </c>
      <c r="X208" s="224">
        <f t="shared" si="338"/>
        <v>40.178571428571431</v>
      </c>
      <c r="Y208" s="224">
        <f t="shared" si="338"/>
        <v>40.178571428571431</v>
      </c>
      <c r="Z208" s="224">
        <f t="shared" si="338"/>
        <v>40.178571428571431</v>
      </c>
      <c r="AA208" s="224">
        <f t="shared" si="338"/>
        <v>40.178571428571431</v>
      </c>
      <c r="AB208" s="224">
        <f t="shared" si="338"/>
        <v>40.178571428571431</v>
      </c>
      <c r="AC208" s="224">
        <f t="shared" si="338"/>
        <v>40.178571428571431</v>
      </c>
      <c r="AD208" s="224">
        <f t="shared" si="338"/>
        <v>40.178571428571431</v>
      </c>
      <c r="AE208" s="224">
        <f t="shared" si="338"/>
        <v>40.178571428571431</v>
      </c>
      <c r="AF208" s="224">
        <f t="shared" si="338"/>
        <v>40.178571428571431</v>
      </c>
      <c r="AG208" s="224">
        <f t="shared" si="338"/>
        <v>40.178571428571431</v>
      </c>
      <c r="AH208" s="224">
        <f t="shared" si="338"/>
        <v>40.178571428571431</v>
      </c>
      <c r="AI208" s="224">
        <f t="shared" si="338"/>
        <v>40.178571428571431</v>
      </c>
      <c r="AJ208" s="224">
        <f t="shared" si="338"/>
        <v>40.178571428571431</v>
      </c>
      <c r="AK208" s="224">
        <f t="shared" si="338"/>
        <v>40.178571428571431</v>
      </c>
      <c r="AL208" s="224">
        <f t="shared" si="338"/>
        <v>40.178571428571431</v>
      </c>
      <c r="AM208" s="224">
        <f t="shared" si="338"/>
        <v>40.178571428571431</v>
      </c>
      <c r="AN208" s="224">
        <f t="shared" si="338"/>
        <v>40.178571428571431</v>
      </c>
      <c r="AO208" s="224">
        <f t="shared" si="338"/>
        <v>40.178571428571431</v>
      </c>
      <c r="AP208" s="224">
        <f t="shared" si="338"/>
        <v>40.178571428571431</v>
      </c>
      <c r="AQ208" s="224">
        <f t="shared" si="338"/>
        <v>40.178571428571431</v>
      </c>
      <c r="AR208" s="224">
        <f t="shared" si="338"/>
        <v>40.178571428571431</v>
      </c>
      <c r="AT208" s="30"/>
      <c r="AU208" s="30"/>
      <c r="AV208" s="30"/>
    </row>
    <row r="209" spans="1:48">
      <c r="A209" s="276" t="s">
        <v>98</v>
      </c>
      <c r="B209" s="215" t="s">
        <v>392</v>
      </c>
      <c r="C209" s="268" t="s">
        <v>390</v>
      </c>
      <c r="D209" s="221" t="s">
        <v>413</v>
      </c>
      <c r="E209" s="221" t="str">
        <f>_xlfn.XLOOKUP(D209,'0'!A:A,'0'!B:B)</f>
        <v>Фил</v>
      </c>
      <c r="F209" s="222">
        <f>G209/(8*21*60)</f>
        <v>6.9444444444444447E-4</v>
      </c>
      <c r="G209" s="223">
        <v>7</v>
      </c>
      <c r="H209" s="218" t="s">
        <v>249</v>
      </c>
      <c r="I209" s="30">
        <f>'0'!D$28*$F209</f>
        <v>31.25</v>
      </c>
      <c r="J209" s="30">
        <f>'0'!E$28*$F209</f>
        <v>31.25</v>
      </c>
      <c r="K209" s="30">
        <f>'0'!F$28*$F209</f>
        <v>31.25</v>
      </c>
      <c r="L209" s="30">
        <f>'0'!G$28*$F209</f>
        <v>31.25</v>
      </c>
      <c r="M209" s="30">
        <f>'0'!H$28*$F209</f>
        <v>31.25</v>
      </c>
      <c r="N209" s="30">
        <f>'0'!I$28*$F209</f>
        <v>31.25</v>
      </c>
      <c r="O209" s="30">
        <f>'0'!J$28*$F209</f>
        <v>31.25</v>
      </c>
      <c r="P209" s="30">
        <f>'0'!K$28*$F209</f>
        <v>31.25</v>
      </c>
      <c r="Q209" s="30">
        <f>'0'!L$28*$F209</f>
        <v>31.25</v>
      </c>
      <c r="R209" s="30">
        <f>'0'!M$28*$F209</f>
        <v>31.25</v>
      </c>
      <c r="S209" s="30">
        <f>'0'!N$28*$F209</f>
        <v>31.25</v>
      </c>
      <c r="T209" s="30">
        <f>'0'!O$28*$F209</f>
        <v>31.25</v>
      </c>
      <c r="U209" s="30">
        <f>'0'!P$28*$F209</f>
        <v>31.25</v>
      </c>
      <c r="V209" s="30">
        <f>'0'!Q$28*$F209</f>
        <v>31.25</v>
      </c>
      <c r="W209" s="30">
        <f>'0'!R$28*$F209</f>
        <v>31.25</v>
      </c>
      <c r="X209" s="30">
        <f>'0'!S$28*$F209</f>
        <v>31.25</v>
      </c>
      <c r="Y209" s="30">
        <f>'0'!T$28*$F209</f>
        <v>31.25</v>
      </c>
      <c r="Z209" s="30">
        <f>'0'!U$28*$F209</f>
        <v>31.25</v>
      </c>
      <c r="AA209" s="30">
        <f>'0'!V$28*$F209</f>
        <v>31.25</v>
      </c>
      <c r="AB209" s="30">
        <f>'0'!W$28*$F209</f>
        <v>31.25</v>
      </c>
      <c r="AC209" s="30">
        <f>'0'!X$28*$F209</f>
        <v>31.25</v>
      </c>
      <c r="AD209" s="30">
        <f>'0'!Y$28*$F209</f>
        <v>31.25</v>
      </c>
      <c r="AE209" s="30">
        <f>'0'!Z$28*$F209</f>
        <v>31.25</v>
      </c>
      <c r="AF209" s="30">
        <f>'0'!AA$28*$F209</f>
        <v>31.25</v>
      </c>
      <c r="AG209" s="30">
        <f>'0'!AB$28*$F209</f>
        <v>31.25</v>
      </c>
      <c r="AH209" s="30">
        <f>'0'!AC$28*$F209</f>
        <v>31.25</v>
      </c>
      <c r="AI209" s="30">
        <f>'0'!AD$28*$F209</f>
        <v>31.25</v>
      </c>
      <c r="AJ209" s="30">
        <f>'0'!AE$28*$F209</f>
        <v>31.25</v>
      </c>
      <c r="AK209" s="30">
        <f>'0'!AF$28*$F209</f>
        <v>31.25</v>
      </c>
      <c r="AL209" s="30">
        <f>'0'!AG$28*$F209</f>
        <v>31.25</v>
      </c>
      <c r="AM209" s="30">
        <f>'0'!AH$28*$F209</f>
        <v>31.25</v>
      </c>
      <c r="AN209" s="30">
        <f>'0'!AI$28*$F209</f>
        <v>31.25</v>
      </c>
      <c r="AO209" s="30">
        <f>'0'!AJ$28*$F209</f>
        <v>31.25</v>
      </c>
      <c r="AP209" s="30">
        <f>'0'!AK$28*$F209</f>
        <v>31.25</v>
      </c>
      <c r="AQ209" s="30">
        <f>'0'!AL$28*$F209</f>
        <v>31.25</v>
      </c>
      <c r="AR209" s="30">
        <f>'0'!AM$28*$F209</f>
        <v>31.25</v>
      </c>
      <c r="AT209" s="30"/>
      <c r="AU209" s="30"/>
      <c r="AV209" s="30"/>
    </row>
    <row r="210" spans="1:48">
      <c r="A210" s="276" t="s">
        <v>98</v>
      </c>
      <c r="B210" s="215" t="s">
        <v>392</v>
      </c>
      <c r="C210" s="268" t="s">
        <v>390</v>
      </c>
      <c r="D210" s="221" t="s">
        <v>406</v>
      </c>
      <c r="E210" s="221" t="str">
        <f>_xlfn.XLOOKUP(D210,'0'!A:A,'0'!B:B)</f>
        <v>Фил</v>
      </c>
      <c r="F210" s="222">
        <f>G210/(8*21*60)</f>
        <v>1.9841269841269841E-4</v>
      </c>
      <c r="G210" s="223">
        <v>2</v>
      </c>
      <c r="H210" s="218" t="s">
        <v>249</v>
      </c>
      <c r="I210" s="30">
        <f>'0'!D$31*$F210</f>
        <v>8.9285714285714288</v>
      </c>
      <c r="J210" s="30">
        <f>'0'!E$31*$F210</f>
        <v>8.9285714285714288</v>
      </c>
      <c r="K210" s="30">
        <f>'0'!F$31*$F210</f>
        <v>8.9285714285714288</v>
      </c>
      <c r="L210" s="30">
        <f>'0'!G$31*$F210</f>
        <v>8.9285714285714288</v>
      </c>
      <c r="M210" s="30">
        <f>'0'!H$31*$F210</f>
        <v>8.9285714285714288</v>
      </c>
      <c r="N210" s="30">
        <f>'0'!I$31*$F210</f>
        <v>8.9285714285714288</v>
      </c>
      <c r="O210" s="30">
        <f>'0'!J$31*$F210</f>
        <v>8.9285714285714288</v>
      </c>
      <c r="P210" s="30">
        <f>'0'!K$31*$F210</f>
        <v>8.9285714285714288</v>
      </c>
      <c r="Q210" s="30">
        <f>'0'!L$31*$F210</f>
        <v>8.9285714285714288</v>
      </c>
      <c r="R210" s="30">
        <f>'0'!M$31*$F210</f>
        <v>8.9285714285714288</v>
      </c>
      <c r="S210" s="30">
        <f>'0'!N$31*$F210</f>
        <v>8.9285714285714288</v>
      </c>
      <c r="T210" s="30">
        <f>'0'!O$31*$F210</f>
        <v>8.9285714285714288</v>
      </c>
      <c r="U210" s="30">
        <f>'0'!P$31*$F210</f>
        <v>8.9285714285714288</v>
      </c>
      <c r="V210" s="30">
        <f>'0'!Q$31*$F210</f>
        <v>8.9285714285714288</v>
      </c>
      <c r="W210" s="30">
        <f>'0'!R$31*$F210</f>
        <v>8.9285714285714288</v>
      </c>
      <c r="X210" s="30">
        <f>'0'!S$31*$F210</f>
        <v>8.9285714285714288</v>
      </c>
      <c r="Y210" s="30">
        <f>'0'!T$31*$F210</f>
        <v>8.9285714285714288</v>
      </c>
      <c r="Z210" s="30">
        <f>'0'!U$31*$F210</f>
        <v>8.9285714285714288</v>
      </c>
      <c r="AA210" s="30">
        <f>'0'!V$31*$F210</f>
        <v>8.9285714285714288</v>
      </c>
      <c r="AB210" s="30">
        <f>'0'!W$31*$F210</f>
        <v>8.9285714285714288</v>
      </c>
      <c r="AC210" s="30">
        <f>'0'!X$31*$F210</f>
        <v>8.9285714285714288</v>
      </c>
      <c r="AD210" s="30">
        <f>'0'!Y$31*$F210</f>
        <v>8.9285714285714288</v>
      </c>
      <c r="AE210" s="30">
        <f>'0'!Z$31*$F210</f>
        <v>8.9285714285714288</v>
      </c>
      <c r="AF210" s="30">
        <f>'0'!AA$31*$F210</f>
        <v>8.9285714285714288</v>
      </c>
      <c r="AG210" s="30">
        <f>'0'!AB$31*$F210</f>
        <v>8.9285714285714288</v>
      </c>
      <c r="AH210" s="30">
        <f>'0'!AC$31*$F210</f>
        <v>8.9285714285714288</v>
      </c>
      <c r="AI210" s="30">
        <f>'0'!AD$31*$F210</f>
        <v>8.9285714285714288</v>
      </c>
      <c r="AJ210" s="30">
        <f>'0'!AE$31*$F210</f>
        <v>8.9285714285714288</v>
      </c>
      <c r="AK210" s="30">
        <f>'0'!AF$31*$F210</f>
        <v>8.9285714285714288</v>
      </c>
      <c r="AL210" s="30">
        <f>'0'!AG$31*$F210</f>
        <v>8.9285714285714288</v>
      </c>
      <c r="AM210" s="30">
        <f>'0'!AH$31*$F210</f>
        <v>8.9285714285714288</v>
      </c>
      <c r="AN210" s="30">
        <f>'0'!AI$31*$F210</f>
        <v>8.9285714285714288</v>
      </c>
      <c r="AO210" s="30">
        <f>'0'!AJ$31*$F210</f>
        <v>8.9285714285714288</v>
      </c>
      <c r="AP210" s="30">
        <f>'0'!AK$31*$F210</f>
        <v>8.9285714285714288</v>
      </c>
      <c r="AQ210" s="30">
        <f>'0'!AL$31*$F210</f>
        <v>8.9285714285714288</v>
      </c>
      <c r="AR210" s="30">
        <f>'0'!AM$31*$F210</f>
        <v>8.9285714285714288</v>
      </c>
      <c r="AT210" s="30"/>
      <c r="AU210" s="30"/>
      <c r="AV210" s="30"/>
    </row>
    <row r="211" spans="1:48" ht="12">
      <c r="A211" s="276" t="s">
        <v>98</v>
      </c>
      <c r="B211" s="215" t="s">
        <v>392</v>
      </c>
      <c r="C211" s="268" t="s">
        <v>390</v>
      </c>
      <c r="D211" s="225" t="s">
        <v>308</v>
      </c>
      <c r="E211" s="225"/>
      <c r="F211" s="219"/>
      <c r="G211" s="219"/>
      <c r="H211" s="218" t="s">
        <v>158</v>
      </c>
      <c r="I211" s="30">
        <f>I213*I214</f>
        <v>2500.5</v>
      </c>
      <c r="J211" s="30">
        <f t="shared" ref="J211:AR211" si="339">J213*J214</f>
        <v>2662.5</v>
      </c>
      <c r="K211" s="30">
        <f t="shared" si="339"/>
        <v>2826</v>
      </c>
      <c r="L211" s="30">
        <f t="shared" si="339"/>
        <v>2992.5</v>
      </c>
      <c r="M211" s="30">
        <f t="shared" si="339"/>
        <v>3160.5</v>
      </c>
      <c r="N211" s="30">
        <f t="shared" si="339"/>
        <v>3331.5</v>
      </c>
      <c r="O211" s="30">
        <f t="shared" si="339"/>
        <v>3505.5</v>
      </c>
      <c r="P211" s="30">
        <f t="shared" si="339"/>
        <v>3681</v>
      </c>
      <c r="Q211" s="30">
        <f t="shared" si="339"/>
        <v>3859.5</v>
      </c>
      <c r="R211" s="30">
        <f t="shared" si="339"/>
        <v>4041</v>
      </c>
      <c r="S211" s="30">
        <f t="shared" si="339"/>
        <v>4225.5</v>
      </c>
      <c r="T211" s="30">
        <f t="shared" si="339"/>
        <v>4398</v>
      </c>
      <c r="U211" s="30">
        <f t="shared" si="339"/>
        <v>4570.5</v>
      </c>
      <c r="V211" s="30">
        <f t="shared" si="339"/>
        <v>4750.5</v>
      </c>
      <c r="W211" s="30">
        <f t="shared" si="339"/>
        <v>4939.5</v>
      </c>
      <c r="X211" s="30">
        <f t="shared" si="339"/>
        <v>5137.5</v>
      </c>
      <c r="Y211" s="30">
        <f t="shared" si="339"/>
        <v>5346</v>
      </c>
      <c r="Z211" s="30">
        <f t="shared" si="339"/>
        <v>5563.5</v>
      </c>
      <c r="AA211" s="30">
        <f t="shared" si="339"/>
        <v>5791.5</v>
      </c>
      <c r="AB211" s="30">
        <f t="shared" si="339"/>
        <v>6031.5</v>
      </c>
      <c r="AC211" s="30">
        <f t="shared" si="339"/>
        <v>6282</v>
      </c>
      <c r="AD211" s="30">
        <f t="shared" si="339"/>
        <v>6546</v>
      </c>
      <c r="AE211" s="30">
        <f t="shared" si="339"/>
        <v>6822</v>
      </c>
      <c r="AF211" s="30">
        <f t="shared" si="339"/>
        <v>7113</v>
      </c>
      <c r="AG211" s="30">
        <f t="shared" si="339"/>
        <v>7416</v>
      </c>
      <c r="AH211" s="30">
        <f t="shared" si="339"/>
        <v>7732.5</v>
      </c>
      <c r="AI211" s="30">
        <f t="shared" si="339"/>
        <v>8061</v>
      </c>
      <c r="AJ211" s="30">
        <f t="shared" si="339"/>
        <v>8404.5</v>
      </c>
      <c r="AK211" s="30">
        <f t="shared" si="339"/>
        <v>8763</v>
      </c>
      <c r="AL211" s="30">
        <f t="shared" si="339"/>
        <v>9136.5</v>
      </c>
      <c r="AM211" s="30">
        <f t="shared" si="339"/>
        <v>9528</v>
      </c>
      <c r="AN211" s="30">
        <f t="shared" si="339"/>
        <v>9936</v>
      </c>
      <c r="AO211" s="30">
        <f t="shared" si="339"/>
        <v>10365</v>
      </c>
      <c r="AP211" s="30">
        <f t="shared" si="339"/>
        <v>10813.5</v>
      </c>
      <c r="AQ211" s="30">
        <f t="shared" si="339"/>
        <v>11284.5</v>
      </c>
      <c r="AR211" s="30">
        <f t="shared" si="339"/>
        <v>11778</v>
      </c>
      <c r="AT211" s="30"/>
      <c r="AU211" s="30"/>
      <c r="AV211" s="30"/>
    </row>
    <row r="212" spans="1:48" ht="22.8">
      <c r="A212" s="276" t="s">
        <v>98</v>
      </c>
      <c r="B212" s="215" t="s">
        <v>392</v>
      </c>
      <c r="C212" s="268" t="s">
        <v>390</v>
      </c>
      <c r="D212" s="219" t="s">
        <v>412</v>
      </c>
      <c r="E212" s="219"/>
      <c r="F212" s="219"/>
      <c r="G212" s="219"/>
      <c r="H212" s="218" t="s">
        <v>168</v>
      </c>
      <c r="I212" s="228">
        <v>1</v>
      </c>
      <c r="J212" s="228">
        <f>I212*(1-2%)</f>
        <v>0.98</v>
      </c>
      <c r="K212" s="228">
        <f t="shared" ref="K212" si="340">J212*(1-2%)</f>
        <v>0.96039999999999992</v>
      </c>
      <c r="L212" s="228">
        <f t="shared" ref="L212" si="341">K212*(1-2%)</f>
        <v>0.94119199999999992</v>
      </c>
      <c r="M212" s="228">
        <f t="shared" ref="M212" si="342">L212*(1-2%)</f>
        <v>0.92236815999999988</v>
      </c>
      <c r="N212" s="228">
        <f t="shared" ref="N212" si="343">M212*(1-2%)</f>
        <v>0.90392079679999982</v>
      </c>
      <c r="O212" s="228">
        <f t="shared" ref="O212" si="344">N212*(1-2%)</f>
        <v>0.8858423808639998</v>
      </c>
      <c r="P212" s="228">
        <f t="shared" ref="P212" si="345">O212*(1-2%)</f>
        <v>0.86812553324671982</v>
      </c>
      <c r="Q212" s="228">
        <f t="shared" ref="Q212" si="346">P212*(1-2%)</f>
        <v>0.85076302258178538</v>
      </c>
      <c r="R212" s="228">
        <f t="shared" ref="R212" si="347">Q212*(1-2%)</f>
        <v>0.83374776213014967</v>
      </c>
      <c r="S212" s="228">
        <f t="shared" ref="S212" si="348">R212*(1-2%)</f>
        <v>0.81707280688754669</v>
      </c>
      <c r="T212" s="228">
        <f t="shared" ref="T212" si="349">S212*(1-2%)</f>
        <v>0.80073135074979573</v>
      </c>
      <c r="U212" s="228">
        <f t="shared" ref="U212" si="350">T212*(1-2%)</f>
        <v>0.78471672373479984</v>
      </c>
      <c r="V212" s="228">
        <f t="shared" ref="V212" si="351">U212*(1-2%)</f>
        <v>0.7690223892601038</v>
      </c>
      <c r="W212" s="228">
        <f t="shared" ref="W212" si="352">V212*(1-2%)</f>
        <v>0.75364194147490171</v>
      </c>
      <c r="X212" s="228">
        <f t="shared" ref="X212" si="353">W212*(1-2%)</f>
        <v>0.73856910264540365</v>
      </c>
      <c r="Y212" s="228">
        <f t="shared" ref="Y212" si="354">X212*(1-2%)</f>
        <v>0.72379772059249559</v>
      </c>
      <c r="Z212" s="228">
        <f t="shared" ref="Z212" si="355">Y212*(1-2%)</f>
        <v>0.70932176618064569</v>
      </c>
      <c r="AA212" s="228">
        <f t="shared" ref="AA212" si="356">Z212*(1-2%)</f>
        <v>0.69513533085703272</v>
      </c>
      <c r="AB212" s="228">
        <f t="shared" ref="AB212" si="357">AA212*(1-2%)</f>
        <v>0.68123262423989206</v>
      </c>
      <c r="AC212" s="228">
        <f t="shared" ref="AC212" si="358">AB212*(1-2%)</f>
        <v>0.66760797175509423</v>
      </c>
      <c r="AD212" s="228">
        <f t="shared" ref="AD212" si="359">AC212*(1-2%)</f>
        <v>0.6542558123199923</v>
      </c>
      <c r="AE212" s="228">
        <f t="shared" ref="AE212" si="360">AD212*(1-2%)</f>
        <v>0.64117069607359245</v>
      </c>
      <c r="AF212" s="228">
        <f t="shared" ref="AF212" si="361">AE212*(1-2%)</f>
        <v>0.62834728215212055</v>
      </c>
      <c r="AG212" s="228">
        <f t="shared" ref="AG212" si="362">AF212*(1-2%)</f>
        <v>0.61578033650907815</v>
      </c>
      <c r="AH212" s="228">
        <f t="shared" ref="AH212" si="363">AG212*(1-2%)</f>
        <v>0.60346472977889654</v>
      </c>
      <c r="AI212" s="228">
        <f t="shared" ref="AI212" si="364">AH212*(1-2%)</f>
        <v>0.59139543518331861</v>
      </c>
      <c r="AJ212" s="228">
        <f t="shared" ref="AJ212" si="365">AI212*(1-2%)</f>
        <v>0.57956752647965226</v>
      </c>
      <c r="AK212" s="228">
        <f t="shared" ref="AK212" si="366">AJ212*(1-2%)</f>
        <v>0.56797617595005923</v>
      </c>
      <c r="AL212" s="228">
        <f t="shared" ref="AL212" si="367">AK212*(1-2%)</f>
        <v>0.55661665243105807</v>
      </c>
      <c r="AM212" s="228">
        <f t="shared" ref="AM212" si="368">AL212*(1-2%)</f>
        <v>0.54548431938243691</v>
      </c>
      <c r="AN212" s="228">
        <f t="shared" ref="AN212" si="369">AM212*(1-2%)</f>
        <v>0.53457463299478813</v>
      </c>
      <c r="AO212" s="228">
        <f t="shared" ref="AO212" si="370">AN212*(1-2%)</f>
        <v>0.52388314033489236</v>
      </c>
      <c r="AP212" s="228">
        <f t="shared" ref="AP212" si="371">AO212*(1-2%)</f>
        <v>0.51340547752819454</v>
      </c>
      <c r="AQ212" s="228">
        <f t="shared" ref="AQ212" si="372">AP212*(1-2%)</f>
        <v>0.50313736797763065</v>
      </c>
      <c r="AR212" s="228">
        <f t="shared" ref="AR212" si="373">AQ212*(1-2%)</f>
        <v>0.493074620618078</v>
      </c>
      <c r="AT212" s="30"/>
      <c r="AU212" s="30"/>
      <c r="AV212" s="30"/>
    </row>
    <row r="213" spans="1:48" ht="22.8">
      <c r="A213" s="276" t="s">
        <v>98</v>
      </c>
      <c r="B213" s="215" t="s">
        <v>392</v>
      </c>
      <c r="C213" s="268" t="s">
        <v>390</v>
      </c>
      <c r="D213" s="219" t="s">
        <v>217</v>
      </c>
      <c r="E213" s="219"/>
      <c r="F213" s="219"/>
      <c r="G213" s="219"/>
      <c r="H213" s="218" t="s">
        <v>158</v>
      </c>
      <c r="I213" s="30">
        <f>РБ.2!D169+РБ.2!D186</f>
        <v>1667</v>
      </c>
      <c r="J213" s="30">
        <f>РБ.2!E169+РБ.2!E186</f>
        <v>1775</v>
      </c>
      <c r="K213" s="30">
        <f>РБ.2!F169+РБ.2!F186</f>
        <v>1884</v>
      </c>
      <c r="L213" s="30">
        <f>РБ.2!G169+РБ.2!G186</f>
        <v>1995</v>
      </c>
      <c r="M213" s="30">
        <f>РБ.2!H169+РБ.2!H186</f>
        <v>2107</v>
      </c>
      <c r="N213" s="30">
        <f>РБ.2!I169+РБ.2!I186</f>
        <v>2221</v>
      </c>
      <c r="O213" s="30">
        <f>РБ.2!J169+РБ.2!J186</f>
        <v>2337</v>
      </c>
      <c r="P213" s="30">
        <f>РБ.2!K169+РБ.2!K186</f>
        <v>2454</v>
      </c>
      <c r="Q213" s="30">
        <f>РБ.2!L169+РБ.2!L186</f>
        <v>2573</v>
      </c>
      <c r="R213" s="30">
        <f>РБ.2!M169+РБ.2!M186</f>
        <v>2694</v>
      </c>
      <c r="S213" s="30">
        <f>РБ.2!N169+РБ.2!N186</f>
        <v>2817</v>
      </c>
      <c r="T213" s="30">
        <f>РБ.2!O169+РБ.2!O186</f>
        <v>2932</v>
      </c>
      <c r="U213" s="30">
        <f>РБ.2!P169+РБ.2!P186</f>
        <v>3047</v>
      </c>
      <c r="V213" s="30">
        <f>РБ.2!Q169+РБ.2!Q186</f>
        <v>3167</v>
      </c>
      <c r="W213" s="30">
        <f>РБ.2!R169+РБ.2!R186</f>
        <v>3293</v>
      </c>
      <c r="X213" s="30">
        <f>РБ.2!S169+РБ.2!S186</f>
        <v>3425</v>
      </c>
      <c r="Y213" s="30">
        <f>РБ.2!T169+РБ.2!T186</f>
        <v>3564</v>
      </c>
      <c r="Z213" s="30">
        <f>РБ.2!U169+РБ.2!U186</f>
        <v>3709</v>
      </c>
      <c r="AA213" s="30">
        <f>РБ.2!V169+РБ.2!V186</f>
        <v>3861</v>
      </c>
      <c r="AB213" s="30">
        <f>РБ.2!W169+РБ.2!W186</f>
        <v>4021</v>
      </c>
      <c r="AC213" s="30">
        <f>РБ.2!X169+РБ.2!X186</f>
        <v>4188</v>
      </c>
      <c r="AD213" s="30">
        <f>РБ.2!Y169+РБ.2!Y186</f>
        <v>4364</v>
      </c>
      <c r="AE213" s="30">
        <f>РБ.2!Z169+РБ.2!Z186</f>
        <v>4548</v>
      </c>
      <c r="AF213" s="30">
        <f>РБ.2!AA169+РБ.2!AA186</f>
        <v>4742</v>
      </c>
      <c r="AG213" s="30">
        <f>РБ.2!AB169+РБ.2!AB186</f>
        <v>4944</v>
      </c>
      <c r="AH213" s="30">
        <f>РБ.2!AC169+РБ.2!AC186</f>
        <v>5155</v>
      </c>
      <c r="AI213" s="30">
        <f>РБ.2!AD169+РБ.2!AD186</f>
        <v>5374</v>
      </c>
      <c r="AJ213" s="30">
        <f>РБ.2!AE169+РБ.2!AE186</f>
        <v>5603</v>
      </c>
      <c r="AK213" s="30">
        <f>РБ.2!AF169+РБ.2!AF186</f>
        <v>5842</v>
      </c>
      <c r="AL213" s="30">
        <f>РБ.2!AG169+РБ.2!AG186</f>
        <v>6091</v>
      </c>
      <c r="AM213" s="30">
        <f>РБ.2!AH169+РБ.2!AH186</f>
        <v>6352</v>
      </c>
      <c r="AN213" s="30">
        <f>РБ.2!AI169+РБ.2!AI186</f>
        <v>6624</v>
      </c>
      <c r="AO213" s="30">
        <f>РБ.2!AJ169+РБ.2!AJ186</f>
        <v>6910</v>
      </c>
      <c r="AP213" s="30">
        <f>РБ.2!AK169+РБ.2!AK186</f>
        <v>7209</v>
      </c>
      <c r="AQ213" s="30">
        <f>РБ.2!AL169+РБ.2!AL186</f>
        <v>7523</v>
      </c>
      <c r="AR213" s="30">
        <f>РБ.2!AM169+РБ.2!AM186</f>
        <v>7852</v>
      </c>
      <c r="AT213" s="30"/>
      <c r="AU213" s="30"/>
      <c r="AV213" s="30"/>
    </row>
    <row r="214" spans="1:48" ht="45.6">
      <c r="A214" s="276" t="s">
        <v>98</v>
      </c>
      <c r="B214" s="215" t="s">
        <v>392</v>
      </c>
      <c r="C214" s="268" t="s">
        <v>390</v>
      </c>
      <c r="D214" s="219" t="s">
        <v>411</v>
      </c>
      <c r="E214" s="219"/>
      <c r="F214" s="219"/>
      <c r="G214" s="219"/>
      <c r="H214" s="218" t="s">
        <v>158</v>
      </c>
      <c r="I214" s="226">
        <v>1.5</v>
      </c>
      <c r="J214" s="226">
        <v>1.5</v>
      </c>
      <c r="K214" s="226">
        <v>1.5</v>
      </c>
      <c r="L214" s="226">
        <v>1.5</v>
      </c>
      <c r="M214" s="226">
        <v>1.5</v>
      </c>
      <c r="N214" s="226">
        <v>1.5</v>
      </c>
      <c r="O214" s="226">
        <v>1.5</v>
      </c>
      <c r="P214" s="226">
        <v>1.5</v>
      </c>
      <c r="Q214" s="226">
        <v>1.5</v>
      </c>
      <c r="R214" s="226">
        <v>1.5</v>
      </c>
      <c r="S214" s="226">
        <v>1.5</v>
      </c>
      <c r="T214" s="226">
        <v>1.5</v>
      </c>
      <c r="U214" s="226">
        <v>1.5</v>
      </c>
      <c r="V214" s="226">
        <v>1.5</v>
      </c>
      <c r="W214" s="226">
        <v>1.5</v>
      </c>
      <c r="X214" s="226">
        <v>1.5</v>
      </c>
      <c r="Y214" s="226">
        <v>1.5</v>
      </c>
      <c r="Z214" s="226">
        <v>1.5</v>
      </c>
      <c r="AA214" s="226">
        <v>1.5</v>
      </c>
      <c r="AB214" s="226">
        <v>1.5</v>
      </c>
      <c r="AC214" s="226">
        <v>1.5</v>
      </c>
      <c r="AD214" s="226">
        <v>1.5</v>
      </c>
      <c r="AE214" s="226">
        <v>1.5</v>
      </c>
      <c r="AF214" s="226">
        <v>1.5</v>
      </c>
      <c r="AG214" s="226">
        <v>1.5</v>
      </c>
      <c r="AH214" s="226">
        <v>1.5</v>
      </c>
      <c r="AI214" s="226">
        <v>1.5</v>
      </c>
      <c r="AJ214" s="226">
        <v>1.5</v>
      </c>
      <c r="AK214" s="226">
        <v>1.5</v>
      </c>
      <c r="AL214" s="226">
        <v>1.5</v>
      </c>
      <c r="AM214" s="226">
        <v>1.5</v>
      </c>
      <c r="AN214" s="226">
        <v>1.5</v>
      </c>
      <c r="AO214" s="226">
        <v>1.5</v>
      </c>
      <c r="AP214" s="226">
        <v>1.5</v>
      </c>
      <c r="AQ214" s="226">
        <v>1.5</v>
      </c>
      <c r="AR214" s="226">
        <v>1.5</v>
      </c>
      <c r="AT214" s="30"/>
      <c r="AU214" s="30"/>
      <c r="AV214" s="30"/>
    </row>
    <row r="215" spans="1:48" ht="45.6">
      <c r="A215" s="276" t="s">
        <v>98</v>
      </c>
      <c r="B215" s="215" t="s">
        <v>392</v>
      </c>
      <c r="C215" s="268" t="s">
        <v>390</v>
      </c>
      <c r="D215" s="219" t="s">
        <v>410</v>
      </c>
      <c r="E215" s="219"/>
      <c r="F215" s="219"/>
      <c r="G215" s="219"/>
      <c r="H215" s="218" t="s">
        <v>249</v>
      </c>
      <c r="I215" s="224">
        <f>I216</f>
        <v>22.321428571428569</v>
      </c>
      <c r="J215" s="224">
        <f t="shared" ref="J215:AR215" si="374">J216</f>
        <v>22.321428571428569</v>
      </c>
      <c r="K215" s="224">
        <f t="shared" si="374"/>
        <v>22.321428571428569</v>
      </c>
      <c r="L215" s="224">
        <f t="shared" si="374"/>
        <v>22.321428571428569</v>
      </c>
      <c r="M215" s="224">
        <f t="shared" si="374"/>
        <v>22.321428571428569</v>
      </c>
      <c r="N215" s="224">
        <f t="shared" si="374"/>
        <v>22.321428571428569</v>
      </c>
      <c r="O215" s="224">
        <f t="shared" si="374"/>
        <v>22.321428571428569</v>
      </c>
      <c r="P215" s="224">
        <f t="shared" si="374"/>
        <v>22.321428571428569</v>
      </c>
      <c r="Q215" s="224">
        <f t="shared" si="374"/>
        <v>22.321428571428569</v>
      </c>
      <c r="R215" s="224">
        <f t="shared" si="374"/>
        <v>22.321428571428569</v>
      </c>
      <c r="S215" s="224">
        <f t="shared" si="374"/>
        <v>22.321428571428569</v>
      </c>
      <c r="T215" s="224">
        <f t="shared" si="374"/>
        <v>22.321428571428569</v>
      </c>
      <c r="U215" s="224">
        <f t="shared" si="374"/>
        <v>22.321428571428569</v>
      </c>
      <c r="V215" s="224">
        <f t="shared" si="374"/>
        <v>22.321428571428569</v>
      </c>
      <c r="W215" s="224">
        <f t="shared" si="374"/>
        <v>22.321428571428569</v>
      </c>
      <c r="X215" s="224">
        <f t="shared" si="374"/>
        <v>22.321428571428569</v>
      </c>
      <c r="Y215" s="224">
        <f t="shared" si="374"/>
        <v>22.321428571428569</v>
      </c>
      <c r="Z215" s="224">
        <f t="shared" si="374"/>
        <v>22.321428571428569</v>
      </c>
      <c r="AA215" s="224">
        <f t="shared" si="374"/>
        <v>22.321428571428569</v>
      </c>
      <c r="AB215" s="224">
        <f t="shared" si="374"/>
        <v>22.321428571428569</v>
      </c>
      <c r="AC215" s="224">
        <f t="shared" si="374"/>
        <v>22.321428571428569</v>
      </c>
      <c r="AD215" s="224">
        <f t="shared" si="374"/>
        <v>22.321428571428569</v>
      </c>
      <c r="AE215" s="224">
        <f t="shared" si="374"/>
        <v>22.321428571428569</v>
      </c>
      <c r="AF215" s="224">
        <f t="shared" si="374"/>
        <v>22.321428571428569</v>
      </c>
      <c r="AG215" s="224">
        <f t="shared" si="374"/>
        <v>22.321428571428569</v>
      </c>
      <c r="AH215" s="224">
        <f t="shared" si="374"/>
        <v>22.321428571428569</v>
      </c>
      <c r="AI215" s="224">
        <f t="shared" si="374"/>
        <v>22.321428571428569</v>
      </c>
      <c r="AJ215" s="224">
        <f t="shared" si="374"/>
        <v>22.321428571428569</v>
      </c>
      <c r="AK215" s="224">
        <f t="shared" si="374"/>
        <v>22.321428571428569</v>
      </c>
      <c r="AL215" s="224">
        <f t="shared" si="374"/>
        <v>22.321428571428569</v>
      </c>
      <c r="AM215" s="224">
        <f t="shared" si="374"/>
        <v>22.321428571428569</v>
      </c>
      <c r="AN215" s="224">
        <f t="shared" si="374"/>
        <v>22.321428571428569</v>
      </c>
      <c r="AO215" s="224">
        <f t="shared" si="374"/>
        <v>22.321428571428569</v>
      </c>
      <c r="AP215" s="224">
        <f t="shared" si="374"/>
        <v>22.321428571428569</v>
      </c>
      <c r="AQ215" s="224">
        <f t="shared" si="374"/>
        <v>22.321428571428569</v>
      </c>
      <c r="AR215" s="224">
        <f t="shared" si="374"/>
        <v>22.321428571428569</v>
      </c>
      <c r="AT215" s="30"/>
      <c r="AU215" s="30"/>
      <c r="AV215" s="30"/>
    </row>
    <row r="216" spans="1:48">
      <c r="A216" s="276" t="s">
        <v>98</v>
      </c>
      <c r="B216" s="215" t="s">
        <v>392</v>
      </c>
      <c r="C216" s="268" t="s">
        <v>390</v>
      </c>
      <c r="D216" s="221" t="s">
        <v>413</v>
      </c>
      <c r="E216" s="221" t="str">
        <f>_xlfn.XLOOKUP(D216,'0'!A:A,'0'!B:B)</f>
        <v>Фил</v>
      </c>
      <c r="F216" s="222">
        <f>G216/(8*21*60)</f>
        <v>4.96031746031746E-4</v>
      </c>
      <c r="G216" s="223">
        <v>5</v>
      </c>
      <c r="H216" s="218" t="s">
        <v>249</v>
      </c>
      <c r="I216" s="30">
        <f>'0'!D$28*$F216</f>
        <v>22.321428571428569</v>
      </c>
      <c r="J216" s="30">
        <f>'0'!E$28*$F216</f>
        <v>22.321428571428569</v>
      </c>
      <c r="K216" s="30">
        <f>'0'!F$28*$F216</f>
        <v>22.321428571428569</v>
      </c>
      <c r="L216" s="30">
        <f>'0'!G$28*$F216</f>
        <v>22.321428571428569</v>
      </c>
      <c r="M216" s="30">
        <f>'0'!H$28*$F216</f>
        <v>22.321428571428569</v>
      </c>
      <c r="N216" s="30">
        <f>'0'!I$28*$F216</f>
        <v>22.321428571428569</v>
      </c>
      <c r="O216" s="30">
        <f>'0'!J$28*$F216</f>
        <v>22.321428571428569</v>
      </c>
      <c r="P216" s="30">
        <f>'0'!K$28*$F216</f>
        <v>22.321428571428569</v>
      </c>
      <c r="Q216" s="30">
        <f>'0'!L$28*$F216</f>
        <v>22.321428571428569</v>
      </c>
      <c r="R216" s="30">
        <f>'0'!M$28*$F216</f>
        <v>22.321428571428569</v>
      </c>
      <c r="S216" s="30">
        <f>'0'!N$28*$F216</f>
        <v>22.321428571428569</v>
      </c>
      <c r="T216" s="30">
        <f>'0'!O$28*$F216</f>
        <v>22.321428571428569</v>
      </c>
      <c r="U216" s="30">
        <f>'0'!P$28*$F216</f>
        <v>22.321428571428569</v>
      </c>
      <c r="V216" s="30">
        <f>'0'!Q$28*$F216</f>
        <v>22.321428571428569</v>
      </c>
      <c r="W216" s="30">
        <f>'0'!R$28*$F216</f>
        <v>22.321428571428569</v>
      </c>
      <c r="X216" s="30">
        <f>'0'!S$28*$F216</f>
        <v>22.321428571428569</v>
      </c>
      <c r="Y216" s="30">
        <f>'0'!T$28*$F216</f>
        <v>22.321428571428569</v>
      </c>
      <c r="Z216" s="30">
        <f>'0'!U$28*$F216</f>
        <v>22.321428571428569</v>
      </c>
      <c r="AA216" s="30">
        <f>'0'!V$28*$F216</f>
        <v>22.321428571428569</v>
      </c>
      <c r="AB216" s="30">
        <f>'0'!W$28*$F216</f>
        <v>22.321428571428569</v>
      </c>
      <c r="AC216" s="30">
        <f>'0'!X$28*$F216</f>
        <v>22.321428571428569</v>
      </c>
      <c r="AD216" s="30">
        <f>'0'!Y$28*$F216</f>
        <v>22.321428571428569</v>
      </c>
      <c r="AE216" s="30">
        <f>'0'!Z$28*$F216</f>
        <v>22.321428571428569</v>
      </c>
      <c r="AF216" s="30">
        <f>'0'!AA$28*$F216</f>
        <v>22.321428571428569</v>
      </c>
      <c r="AG216" s="30">
        <f>'0'!AB$28*$F216</f>
        <v>22.321428571428569</v>
      </c>
      <c r="AH216" s="30">
        <f>'0'!AC$28*$F216</f>
        <v>22.321428571428569</v>
      </c>
      <c r="AI216" s="30">
        <f>'0'!AD$28*$F216</f>
        <v>22.321428571428569</v>
      </c>
      <c r="AJ216" s="30">
        <f>'0'!AE$28*$F216</f>
        <v>22.321428571428569</v>
      </c>
      <c r="AK216" s="30">
        <f>'0'!AF$28*$F216</f>
        <v>22.321428571428569</v>
      </c>
      <c r="AL216" s="30">
        <f>'0'!AG$28*$F216</f>
        <v>22.321428571428569</v>
      </c>
      <c r="AM216" s="30">
        <f>'0'!AH$28*$F216</f>
        <v>22.321428571428569</v>
      </c>
      <c r="AN216" s="30">
        <f>'0'!AI$28*$F216</f>
        <v>22.321428571428569</v>
      </c>
      <c r="AO216" s="30">
        <f>'0'!AJ$28*$F216</f>
        <v>22.321428571428569</v>
      </c>
      <c r="AP216" s="30">
        <f>'0'!AK$28*$F216</f>
        <v>22.321428571428569</v>
      </c>
      <c r="AQ216" s="30">
        <f>'0'!AL$28*$F216</f>
        <v>22.321428571428569</v>
      </c>
      <c r="AR216" s="30">
        <f>'0'!AM$28*$F216</f>
        <v>22.321428571428569</v>
      </c>
      <c r="AT216" s="30"/>
      <c r="AU216" s="30"/>
      <c r="AV216" s="30"/>
    </row>
    <row r="217" spans="1:48">
      <c r="A217" s="276" t="s">
        <v>98</v>
      </c>
      <c r="B217" s="215" t="s">
        <v>402</v>
      </c>
      <c r="C217" s="268" t="s">
        <v>390</v>
      </c>
      <c r="D217" s="215" t="s">
        <v>42</v>
      </c>
      <c r="E217" s="215"/>
      <c r="F217" s="215"/>
      <c r="G217" s="215"/>
      <c r="H217" s="215" t="s">
        <v>254</v>
      </c>
      <c r="I217" s="227">
        <f>I218*I219</f>
        <v>0</v>
      </c>
      <c r="J217" s="227">
        <f t="shared" ref="J217:AR217" si="375">J218*J219</f>
        <v>0</v>
      </c>
      <c r="K217" s="227">
        <f t="shared" si="375"/>
        <v>0</v>
      </c>
      <c r="L217" s="227">
        <f t="shared" si="375"/>
        <v>0</v>
      </c>
      <c r="M217" s="227">
        <f t="shared" si="375"/>
        <v>0</v>
      </c>
      <c r="N217" s="227">
        <f t="shared" si="375"/>
        <v>0</v>
      </c>
      <c r="O217" s="227">
        <f t="shared" si="375"/>
        <v>0</v>
      </c>
      <c r="P217" s="227">
        <f t="shared" si="375"/>
        <v>0</v>
      </c>
      <c r="Q217" s="227">
        <f t="shared" si="375"/>
        <v>0</v>
      </c>
      <c r="R217" s="227">
        <f t="shared" si="375"/>
        <v>0</v>
      </c>
      <c r="S217" s="227">
        <f t="shared" si="375"/>
        <v>0</v>
      </c>
      <c r="T217" s="227">
        <f t="shared" si="375"/>
        <v>0</v>
      </c>
      <c r="U217" s="227">
        <f t="shared" si="375"/>
        <v>0</v>
      </c>
      <c r="V217" s="227">
        <f t="shared" si="375"/>
        <v>0</v>
      </c>
      <c r="W217" s="227">
        <f t="shared" si="375"/>
        <v>0</v>
      </c>
      <c r="X217" s="227">
        <f t="shared" si="375"/>
        <v>0</v>
      </c>
      <c r="Y217" s="227">
        <f t="shared" si="375"/>
        <v>0</v>
      </c>
      <c r="Z217" s="227">
        <f t="shared" si="375"/>
        <v>0</v>
      </c>
      <c r="AA217" s="227">
        <f t="shared" si="375"/>
        <v>0</v>
      </c>
      <c r="AB217" s="227">
        <f t="shared" si="375"/>
        <v>0</v>
      </c>
      <c r="AC217" s="227">
        <f t="shared" si="375"/>
        <v>0</v>
      </c>
      <c r="AD217" s="227">
        <f t="shared" si="375"/>
        <v>0</v>
      </c>
      <c r="AE217" s="227">
        <f t="shared" si="375"/>
        <v>0</v>
      </c>
      <c r="AF217" s="227">
        <f t="shared" si="375"/>
        <v>0</v>
      </c>
      <c r="AG217" s="227">
        <f t="shared" si="375"/>
        <v>0</v>
      </c>
      <c r="AH217" s="227">
        <f t="shared" si="375"/>
        <v>0</v>
      </c>
      <c r="AI217" s="227">
        <f t="shared" si="375"/>
        <v>0</v>
      </c>
      <c r="AJ217" s="227">
        <f t="shared" si="375"/>
        <v>0</v>
      </c>
      <c r="AK217" s="227">
        <f t="shared" si="375"/>
        <v>0</v>
      </c>
      <c r="AL217" s="227">
        <f t="shared" si="375"/>
        <v>0</v>
      </c>
      <c r="AM217" s="227">
        <f t="shared" si="375"/>
        <v>0</v>
      </c>
      <c r="AN217" s="227">
        <f t="shared" si="375"/>
        <v>0</v>
      </c>
      <c r="AO217" s="227">
        <f t="shared" si="375"/>
        <v>0</v>
      </c>
      <c r="AP217" s="227">
        <f t="shared" si="375"/>
        <v>0</v>
      </c>
      <c r="AQ217" s="227">
        <f t="shared" si="375"/>
        <v>0</v>
      </c>
      <c r="AR217" s="227">
        <f t="shared" si="375"/>
        <v>0</v>
      </c>
      <c r="AT217" s="215"/>
      <c r="AU217" s="215"/>
      <c r="AV217" s="215"/>
    </row>
    <row r="218" spans="1:48" ht="24">
      <c r="A218" s="276" t="s">
        <v>98</v>
      </c>
      <c r="B218" s="215" t="s">
        <v>402</v>
      </c>
      <c r="C218" s="268" t="s">
        <v>390</v>
      </c>
      <c r="D218" s="225" t="s">
        <v>209</v>
      </c>
      <c r="E218" s="225"/>
      <c r="F218" s="219"/>
      <c r="G218" s="219"/>
      <c r="H218" s="218" t="s">
        <v>158</v>
      </c>
      <c r="I218" s="30">
        <f>РБ.2!D188</f>
        <v>0</v>
      </c>
      <c r="J218" s="30">
        <f>РБ.2!E188</f>
        <v>60</v>
      </c>
      <c r="K218" s="30">
        <f>РБ.2!F188</f>
        <v>60</v>
      </c>
      <c r="L218" s="30">
        <f>РБ.2!G188</f>
        <v>60</v>
      </c>
      <c r="M218" s="30">
        <f>РБ.2!H188</f>
        <v>60</v>
      </c>
      <c r="N218" s="30">
        <f>РБ.2!I188</f>
        <v>60</v>
      </c>
      <c r="O218" s="30">
        <f>РБ.2!J188</f>
        <v>60</v>
      </c>
      <c r="P218" s="30">
        <f>РБ.2!K188</f>
        <v>60</v>
      </c>
      <c r="Q218" s="30">
        <f>РБ.2!L188</f>
        <v>60</v>
      </c>
      <c r="R218" s="30">
        <f>РБ.2!M188</f>
        <v>60</v>
      </c>
      <c r="S218" s="30">
        <f>РБ.2!N188</f>
        <v>60</v>
      </c>
      <c r="T218" s="30">
        <f>РБ.2!O188</f>
        <v>50</v>
      </c>
      <c r="U218" s="30">
        <f>РБ.2!P188</f>
        <v>49</v>
      </c>
      <c r="V218" s="30">
        <f>РБ.2!Q188</f>
        <v>52</v>
      </c>
      <c r="W218" s="30">
        <f>РБ.2!R188</f>
        <v>56</v>
      </c>
      <c r="X218" s="30">
        <f>РБ.2!S188</f>
        <v>59</v>
      </c>
      <c r="Y218" s="30">
        <f>РБ.2!T188</f>
        <v>64</v>
      </c>
      <c r="Z218" s="30">
        <f>РБ.2!U188</f>
        <v>68</v>
      </c>
      <c r="AA218" s="30">
        <f>РБ.2!V188</f>
        <v>73</v>
      </c>
      <c r="AB218" s="30">
        <f>РБ.2!W188</f>
        <v>78</v>
      </c>
      <c r="AC218" s="30">
        <f>РБ.2!X188</f>
        <v>83</v>
      </c>
      <c r="AD218" s="30">
        <f>РБ.2!Y188</f>
        <v>89</v>
      </c>
      <c r="AE218" s="30">
        <f>РБ.2!Z188</f>
        <v>95</v>
      </c>
      <c r="AF218" s="30">
        <f>РБ.2!AA188</f>
        <v>102</v>
      </c>
      <c r="AG218" s="30">
        <f>РБ.2!AB188</f>
        <v>109</v>
      </c>
      <c r="AH218" s="30">
        <f>РБ.2!AC188</f>
        <v>117</v>
      </c>
      <c r="AI218" s="30">
        <f>РБ.2!AD188</f>
        <v>125</v>
      </c>
      <c r="AJ218" s="30">
        <f>РБ.2!AE188</f>
        <v>134</v>
      </c>
      <c r="AK218" s="30">
        <f>РБ.2!AF188</f>
        <v>143</v>
      </c>
      <c r="AL218" s="30">
        <f>РБ.2!AG188</f>
        <v>153</v>
      </c>
      <c r="AM218" s="30">
        <f>РБ.2!AH188</f>
        <v>164</v>
      </c>
      <c r="AN218" s="30">
        <f>РБ.2!AI188</f>
        <v>175</v>
      </c>
      <c r="AO218" s="30">
        <f>РБ.2!AJ188</f>
        <v>188</v>
      </c>
      <c r="AP218" s="30">
        <f>РБ.2!AK188</f>
        <v>201</v>
      </c>
      <c r="AQ218" s="30">
        <f>РБ.2!AL188</f>
        <v>215</v>
      </c>
      <c r="AR218" s="30">
        <f>РБ.2!AM188</f>
        <v>230</v>
      </c>
      <c r="AT218" s="30"/>
      <c r="AU218" s="30"/>
      <c r="AV218" s="30"/>
    </row>
    <row r="219" spans="1:48" ht="22.8">
      <c r="A219" s="276" t="s">
        <v>98</v>
      </c>
      <c r="B219" s="215" t="s">
        <v>402</v>
      </c>
      <c r="C219" s="268" t="s">
        <v>390</v>
      </c>
      <c r="D219" s="219" t="s">
        <v>407</v>
      </c>
      <c r="E219" s="219"/>
      <c r="F219" s="219"/>
      <c r="G219" s="219"/>
      <c r="H219" s="218" t="s">
        <v>249</v>
      </c>
      <c r="I219" s="224">
        <f>I220+I221</f>
        <v>0</v>
      </c>
      <c r="J219" s="224">
        <f t="shared" ref="J219:AR219" si="376">J220+J221</f>
        <v>0</v>
      </c>
      <c r="K219" s="224">
        <f t="shared" si="376"/>
        <v>0</v>
      </c>
      <c r="L219" s="224">
        <f t="shared" si="376"/>
        <v>0</v>
      </c>
      <c r="M219" s="224">
        <f t="shared" si="376"/>
        <v>0</v>
      </c>
      <c r="N219" s="224">
        <f t="shared" si="376"/>
        <v>0</v>
      </c>
      <c r="O219" s="224">
        <f t="shared" si="376"/>
        <v>0</v>
      </c>
      <c r="P219" s="224">
        <f t="shared" si="376"/>
        <v>0</v>
      </c>
      <c r="Q219" s="224">
        <f t="shared" si="376"/>
        <v>0</v>
      </c>
      <c r="R219" s="224">
        <f t="shared" si="376"/>
        <v>0</v>
      </c>
      <c r="S219" s="224">
        <f t="shared" si="376"/>
        <v>0</v>
      </c>
      <c r="T219" s="224">
        <f t="shared" si="376"/>
        <v>0</v>
      </c>
      <c r="U219" s="224">
        <f t="shared" si="376"/>
        <v>0</v>
      </c>
      <c r="V219" s="224">
        <f t="shared" si="376"/>
        <v>0</v>
      </c>
      <c r="W219" s="224">
        <f t="shared" si="376"/>
        <v>0</v>
      </c>
      <c r="X219" s="224">
        <f t="shared" si="376"/>
        <v>0</v>
      </c>
      <c r="Y219" s="224">
        <f t="shared" si="376"/>
        <v>0</v>
      </c>
      <c r="Z219" s="224">
        <f t="shared" si="376"/>
        <v>0</v>
      </c>
      <c r="AA219" s="224">
        <f t="shared" si="376"/>
        <v>0</v>
      </c>
      <c r="AB219" s="224">
        <f t="shared" si="376"/>
        <v>0</v>
      </c>
      <c r="AC219" s="224">
        <f t="shared" si="376"/>
        <v>0</v>
      </c>
      <c r="AD219" s="224">
        <f t="shared" si="376"/>
        <v>0</v>
      </c>
      <c r="AE219" s="224">
        <f t="shared" si="376"/>
        <v>0</v>
      </c>
      <c r="AF219" s="224">
        <f t="shared" si="376"/>
        <v>0</v>
      </c>
      <c r="AG219" s="224">
        <f t="shared" si="376"/>
        <v>0</v>
      </c>
      <c r="AH219" s="224">
        <f t="shared" si="376"/>
        <v>0</v>
      </c>
      <c r="AI219" s="224">
        <f t="shared" si="376"/>
        <v>0</v>
      </c>
      <c r="AJ219" s="224">
        <f t="shared" si="376"/>
        <v>0</v>
      </c>
      <c r="AK219" s="224">
        <f t="shared" si="376"/>
        <v>0</v>
      </c>
      <c r="AL219" s="224">
        <f t="shared" si="376"/>
        <v>0</v>
      </c>
      <c r="AM219" s="224">
        <f t="shared" si="376"/>
        <v>0</v>
      </c>
      <c r="AN219" s="224">
        <f t="shared" si="376"/>
        <v>0</v>
      </c>
      <c r="AO219" s="224">
        <f t="shared" si="376"/>
        <v>0</v>
      </c>
      <c r="AP219" s="224">
        <f t="shared" si="376"/>
        <v>0</v>
      </c>
      <c r="AQ219" s="224">
        <f t="shared" si="376"/>
        <v>0</v>
      </c>
      <c r="AR219" s="224">
        <f t="shared" si="376"/>
        <v>0</v>
      </c>
      <c r="AT219" s="30"/>
      <c r="AU219" s="30"/>
      <c r="AV219" s="30"/>
    </row>
    <row r="220" spans="1:48">
      <c r="A220" s="276" t="s">
        <v>98</v>
      </c>
      <c r="B220" s="215" t="s">
        <v>402</v>
      </c>
      <c r="C220" s="268" t="s">
        <v>390</v>
      </c>
      <c r="D220" s="221" t="s">
        <v>413</v>
      </c>
      <c r="E220" s="221" t="str">
        <f>_xlfn.XLOOKUP(D220,'0'!A:A,'0'!B:B)</f>
        <v>Фил</v>
      </c>
      <c r="F220" s="222">
        <f>G220/(8*21*60)</f>
        <v>0</v>
      </c>
      <c r="G220" s="223">
        <v>0</v>
      </c>
      <c r="H220" s="218" t="s">
        <v>249</v>
      </c>
      <c r="I220" s="30">
        <f>'0'!D$28*$F220</f>
        <v>0</v>
      </c>
      <c r="J220" s="30">
        <f>'0'!E$28*$F220</f>
        <v>0</v>
      </c>
      <c r="K220" s="30">
        <f>'0'!F$28*$F220</f>
        <v>0</v>
      </c>
      <c r="L220" s="30">
        <f>'0'!G$28*$F220</f>
        <v>0</v>
      </c>
      <c r="M220" s="30">
        <f>'0'!H$28*$F220</f>
        <v>0</v>
      </c>
      <c r="N220" s="30">
        <f>'0'!I$28*$F220</f>
        <v>0</v>
      </c>
      <c r="O220" s="30">
        <f>'0'!J$28*$F220</f>
        <v>0</v>
      </c>
      <c r="P220" s="30">
        <f>'0'!K$28*$F220</f>
        <v>0</v>
      </c>
      <c r="Q220" s="30">
        <f>'0'!L$28*$F220</f>
        <v>0</v>
      </c>
      <c r="R220" s="30">
        <f>'0'!M$28*$F220</f>
        <v>0</v>
      </c>
      <c r="S220" s="30">
        <f>'0'!N$28*$F220</f>
        <v>0</v>
      </c>
      <c r="T220" s="30">
        <f>'0'!O$28*$F220</f>
        <v>0</v>
      </c>
      <c r="U220" s="30">
        <f>'0'!P$28*$F220</f>
        <v>0</v>
      </c>
      <c r="V220" s="30">
        <f>'0'!Q$28*$F220</f>
        <v>0</v>
      </c>
      <c r="W220" s="30">
        <f>'0'!R$28*$F220</f>
        <v>0</v>
      </c>
      <c r="X220" s="30">
        <f>'0'!S$28*$F220</f>
        <v>0</v>
      </c>
      <c r="Y220" s="30">
        <f>'0'!T$28*$F220</f>
        <v>0</v>
      </c>
      <c r="Z220" s="30">
        <f>'0'!U$28*$F220</f>
        <v>0</v>
      </c>
      <c r="AA220" s="30">
        <f>'0'!V$28*$F220</f>
        <v>0</v>
      </c>
      <c r="AB220" s="30">
        <f>'0'!W$28*$F220</f>
        <v>0</v>
      </c>
      <c r="AC220" s="30">
        <f>'0'!X$28*$F220</f>
        <v>0</v>
      </c>
      <c r="AD220" s="30">
        <f>'0'!Y$28*$F220</f>
        <v>0</v>
      </c>
      <c r="AE220" s="30">
        <f>'0'!Z$28*$F220</f>
        <v>0</v>
      </c>
      <c r="AF220" s="30">
        <f>'0'!AA$28*$F220</f>
        <v>0</v>
      </c>
      <c r="AG220" s="30">
        <f>'0'!AB$28*$F220</f>
        <v>0</v>
      </c>
      <c r="AH220" s="30">
        <f>'0'!AC$28*$F220</f>
        <v>0</v>
      </c>
      <c r="AI220" s="30">
        <f>'0'!AD$28*$F220</f>
        <v>0</v>
      </c>
      <c r="AJ220" s="30">
        <f>'0'!AE$28*$F220</f>
        <v>0</v>
      </c>
      <c r="AK220" s="30">
        <f>'0'!AF$28*$F220</f>
        <v>0</v>
      </c>
      <c r="AL220" s="30">
        <f>'0'!AG$28*$F220</f>
        <v>0</v>
      </c>
      <c r="AM220" s="30">
        <f>'0'!AH$28*$F220</f>
        <v>0</v>
      </c>
      <c r="AN220" s="30">
        <f>'0'!AI$28*$F220</f>
        <v>0</v>
      </c>
      <c r="AO220" s="30">
        <f>'0'!AJ$28*$F220</f>
        <v>0</v>
      </c>
      <c r="AP220" s="30">
        <f>'0'!AK$28*$F220</f>
        <v>0</v>
      </c>
      <c r="AQ220" s="30">
        <f>'0'!AL$28*$F220</f>
        <v>0</v>
      </c>
      <c r="AR220" s="30">
        <f>'0'!AM$28*$F220</f>
        <v>0</v>
      </c>
      <c r="AT220" s="30"/>
      <c r="AU220" s="30"/>
      <c r="AV220" s="30"/>
    </row>
    <row r="221" spans="1:48">
      <c r="A221" s="276" t="s">
        <v>98</v>
      </c>
      <c r="B221" s="215" t="s">
        <v>402</v>
      </c>
      <c r="C221" s="268" t="s">
        <v>390</v>
      </c>
      <c r="D221" s="221" t="s">
        <v>406</v>
      </c>
      <c r="E221" s="221" t="str">
        <f>_xlfn.XLOOKUP(D221,'0'!A:A,'0'!B:B)</f>
        <v>Фил</v>
      </c>
      <c r="F221" s="222">
        <f>G221/(8*21*60)</f>
        <v>0</v>
      </c>
      <c r="G221" s="223">
        <v>0</v>
      </c>
      <c r="H221" s="218" t="s">
        <v>249</v>
      </c>
      <c r="I221" s="30">
        <f>'0'!D$31*$F221</f>
        <v>0</v>
      </c>
      <c r="J221" s="30">
        <f>'0'!E$31*$F221</f>
        <v>0</v>
      </c>
      <c r="K221" s="30">
        <f>'0'!F$31*$F221</f>
        <v>0</v>
      </c>
      <c r="L221" s="30">
        <f>'0'!G$31*$F221</f>
        <v>0</v>
      </c>
      <c r="M221" s="30">
        <f>'0'!H$31*$F221</f>
        <v>0</v>
      </c>
      <c r="N221" s="30">
        <f>'0'!I$31*$F221</f>
        <v>0</v>
      </c>
      <c r="O221" s="30">
        <f>'0'!J$31*$F221</f>
        <v>0</v>
      </c>
      <c r="P221" s="30">
        <f>'0'!K$31*$F221</f>
        <v>0</v>
      </c>
      <c r="Q221" s="30">
        <f>'0'!L$31*$F221</f>
        <v>0</v>
      </c>
      <c r="R221" s="30">
        <f>'0'!M$31*$F221</f>
        <v>0</v>
      </c>
      <c r="S221" s="30">
        <f>'0'!N$31*$F221</f>
        <v>0</v>
      </c>
      <c r="T221" s="30">
        <f>'0'!O$31*$F221</f>
        <v>0</v>
      </c>
      <c r="U221" s="30">
        <f>'0'!P$31*$F221</f>
        <v>0</v>
      </c>
      <c r="V221" s="30">
        <f>'0'!Q$31*$F221</f>
        <v>0</v>
      </c>
      <c r="W221" s="30">
        <f>'0'!R$31*$F221</f>
        <v>0</v>
      </c>
      <c r="X221" s="30">
        <f>'0'!S$31*$F221</f>
        <v>0</v>
      </c>
      <c r="Y221" s="30">
        <f>'0'!T$31*$F221</f>
        <v>0</v>
      </c>
      <c r="Z221" s="30">
        <f>'0'!U$31*$F221</f>
        <v>0</v>
      </c>
      <c r="AA221" s="30">
        <f>'0'!V$31*$F221</f>
        <v>0</v>
      </c>
      <c r="AB221" s="30">
        <f>'0'!W$31*$F221</f>
        <v>0</v>
      </c>
      <c r="AC221" s="30">
        <f>'0'!X$31*$F221</f>
        <v>0</v>
      </c>
      <c r="AD221" s="30">
        <f>'0'!Y$31*$F221</f>
        <v>0</v>
      </c>
      <c r="AE221" s="30">
        <f>'0'!Z$31*$F221</f>
        <v>0</v>
      </c>
      <c r="AF221" s="30">
        <f>'0'!AA$31*$F221</f>
        <v>0</v>
      </c>
      <c r="AG221" s="30">
        <f>'0'!AB$31*$F221</f>
        <v>0</v>
      </c>
      <c r="AH221" s="30">
        <f>'0'!AC$31*$F221</f>
        <v>0</v>
      </c>
      <c r="AI221" s="30">
        <f>'0'!AD$31*$F221</f>
        <v>0</v>
      </c>
      <c r="AJ221" s="30">
        <f>'0'!AE$31*$F221</f>
        <v>0</v>
      </c>
      <c r="AK221" s="30">
        <f>'0'!AF$31*$F221</f>
        <v>0</v>
      </c>
      <c r="AL221" s="30">
        <f>'0'!AG$31*$F221</f>
        <v>0</v>
      </c>
      <c r="AM221" s="30">
        <f>'0'!AH$31*$F221</f>
        <v>0</v>
      </c>
      <c r="AN221" s="30">
        <f>'0'!AI$31*$F221</f>
        <v>0</v>
      </c>
      <c r="AO221" s="30">
        <f>'0'!AJ$31*$F221</f>
        <v>0</v>
      </c>
      <c r="AP221" s="30">
        <f>'0'!AK$31*$F221</f>
        <v>0</v>
      </c>
      <c r="AQ221" s="30">
        <f>'0'!AL$31*$F221</f>
        <v>0</v>
      </c>
      <c r="AR221" s="30">
        <f>'0'!AM$31*$F221</f>
        <v>0</v>
      </c>
      <c r="AT221" s="30"/>
      <c r="AU221" s="30"/>
      <c r="AV221" s="30"/>
    </row>
    <row r="222" spans="1:48">
      <c r="A222" s="276" t="s">
        <v>322</v>
      </c>
      <c r="B222" s="215" t="s">
        <v>392</v>
      </c>
      <c r="C222" s="268" t="s">
        <v>390</v>
      </c>
      <c r="D222" s="215" t="s">
        <v>42</v>
      </c>
      <c r="E222" s="215"/>
      <c r="F222" s="215"/>
      <c r="G222" s="215"/>
      <c r="H222" s="215" t="s">
        <v>254</v>
      </c>
      <c r="I222" s="227">
        <f>(I223*I224)/1000</f>
        <v>13.85357142857143</v>
      </c>
      <c r="J222" s="227">
        <f t="shared" ref="J222:AR222" si="377">(J223*J224)/1000</f>
        <v>27.803571428571431</v>
      </c>
      <c r="K222" s="227">
        <f t="shared" si="377"/>
        <v>35.035714285714292</v>
      </c>
      <c r="L222" s="227">
        <f t="shared" si="377"/>
        <v>35.397321428571431</v>
      </c>
      <c r="M222" s="227">
        <f t="shared" si="377"/>
        <v>35.839285714285715</v>
      </c>
      <c r="N222" s="227">
        <f t="shared" si="377"/>
        <v>36.200892857142861</v>
      </c>
      <c r="O222" s="227">
        <f t="shared" si="377"/>
        <v>36.602678571428569</v>
      </c>
      <c r="P222" s="227">
        <f t="shared" si="377"/>
        <v>25.903124999999999</v>
      </c>
      <c r="Q222" s="227">
        <f t="shared" si="377"/>
        <v>37.285714285714292</v>
      </c>
      <c r="R222" s="227">
        <f t="shared" si="377"/>
        <v>37.6875</v>
      </c>
      <c r="S222" s="227">
        <f t="shared" si="377"/>
        <v>34.280357142857142</v>
      </c>
      <c r="T222" s="227">
        <f t="shared" si="377"/>
        <v>30.792857142857148</v>
      </c>
      <c r="U222" s="227">
        <f t="shared" si="377"/>
        <v>15.525</v>
      </c>
      <c r="V222" s="227">
        <f t="shared" si="377"/>
        <v>31.210714285714289</v>
      </c>
      <c r="W222" s="227">
        <f t="shared" si="377"/>
        <v>39.334821428571431</v>
      </c>
      <c r="X222" s="227">
        <f t="shared" si="377"/>
        <v>39.776785714285715</v>
      </c>
      <c r="Y222" s="227">
        <f t="shared" si="377"/>
        <v>40.21875</v>
      </c>
      <c r="Z222" s="227">
        <f t="shared" si="377"/>
        <v>40.620535714285715</v>
      </c>
      <c r="AA222" s="227">
        <f t="shared" si="377"/>
        <v>41.0625</v>
      </c>
      <c r="AB222" s="227">
        <f t="shared" si="377"/>
        <v>29.081250000000001</v>
      </c>
      <c r="AC222" s="227">
        <f t="shared" si="377"/>
        <v>41.866071428571431</v>
      </c>
      <c r="AD222" s="227">
        <f t="shared" si="377"/>
        <v>42.308035714285715</v>
      </c>
      <c r="AE222" s="227">
        <f t="shared" si="377"/>
        <v>38.475000000000001</v>
      </c>
      <c r="AF222" s="227">
        <f t="shared" si="377"/>
        <v>34.553571428571438</v>
      </c>
      <c r="AG222" s="227">
        <f t="shared" si="377"/>
        <v>17.4375</v>
      </c>
      <c r="AH222" s="227">
        <f t="shared" si="377"/>
        <v>35.003571428571433</v>
      </c>
      <c r="AI222" s="227">
        <f t="shared" si="377"/>
        <v>44.15625</v>
      </c>
      <c r="AJ222" s="227">
        <f t="shared" si="377"/>
        <v>44.638392857142861</v>
      </c>
      <c r="AK222" s="227">
        <f t="shared" si="377"/>
        <v>45.120535714285715</v>
      </c>
      <c r="AL222" s="227">
        <f t="shared" si="377"/>
        <v>45.642857142857146</v>
      </c>
      <c r="AM222" s="227">
        <f t="shared" si="377"/>
        <v>46.125</v>
      </c>
      <c r="AN222" s="227">
        <f t="shared" si="377"/>
        <v>32.625</v>
      </c>
      <c r="AO222" s="227">
        <f t="shared" si="377"/>
        <v>47.049107142857146</v>
      </c>
      <c r="AP222" s="227">
        <f t="shared" si="377"/>
        <v>47.53125</v>
      </c>
      <c r="AQ222" s="227">
        <f t="shared" si="377"/>
        <v>43.248214285714283</v>
      </c>
      <c r="AR222" s="227">
        <f t="shared" si="377"/>
        <v>38.828571428571436</v>
      </c>
      <c r="AT222" s="215"/>
      <c r="AU222" s="215"/>
      <c r="AV222" s="215"/>
    </row>
    <row r="223" spans="1:48" ht="12">
      <c r="A223" s="276" t="s">
        <v>322</v>
      </c>
      <c r="B223" s="215" t="s">
        <v>392</v>
      </c>
      <c r="C223" s="268" t="s">
        <v>390</v>
      </c>
      <c r="D223" s="225" t="s">
        <v>223</v>
      </c>
      <c r="E223" s="225"/>
      <c r="F223" s="219"/>
      <c r="G223" s="219"/>
      <c r="H223" s="218" t="s">
        <v>158</v>
      </c>
      <c r="I223" s="30">
        <f>РБ.2!D262+РБ.2!D273+РБ.2!D284+РБ.2!D295+РБ.2!D306</f>
        <v>344.8</v>
      </c>
      <c r="J223" s="30">
        <f>РБ.2!E262+РБ.2!E273+РБ.2!E284+РБ.2!E295+РБ.2!E306</f>
        <v>692</v>
      </c>
      <c r="K223" s="30">
        <f>РБ.2!F262+РБ.2!F273+РБ.2!F284+РБ.2!F295+РБ.2!F306</f>
        <v>872</v>
      </c>
      <c r="L223" s="30">
        <f>РБ.2!G262+РБ.2!G273+РБ.2!G284+РБ.2!G295+РБ.2!G306</f>
        <v>881</v>
      </c>
      <c r="M223" s="30">
        <f>РБ.2!H262+РБ.2!H273+РБ.2!H284+РБ.2!H295+РБ.2!H306</f>
        <v>892</v>
      </c>
      <c r="N223" s="30">
        <f>РБ.2!I262+РБ.2!I273+РБ.2!I284+РБ.2!I295+РБ.2!I306</f>
        <v>901</v>
      </c>
      <c r="O223" s="30">
        <f>РБ.2!J262+РБ.2!J273+РБ.2!J284+РБ.2!J295+РБ.2!J306</f>
        <v>911</v>
      </c>
      <c r="P223" s="30">
        <f>РБ.2!K262+РБ.2!K273+РБ.2!K284+РБ.2!K295+РБ.2!K306</f>
        <v>644.69999999999993</v>
      </c>
      <c r="Q223" s="30">
        <f>РБ.2!L262+РБ.2!L273+РБ.2!L284+РБ.2!L295+РБ.2!L306</f>
        <v>928</v>
      </c>
      <c r="R223" s="30">
        <f>РБ.2!M262+РБ.2!M273+РБ.2!M284+РБ.2!M295+РБ.2!M306</f>
        <v>938</v>
      </c>
      <c r="S223" s="30">
        <f>РБ.2!N262+РБ.2!N273+РБ.2!N284+РБ.2!N295+РБ.2!N306</f>
        <v>853.2</v>
      </c>
      <c r="T223" s="30">
        <f>РБ.2!O262+РБ.2!O273+РБ.2!O284+РБ.2!O295+РБ.2!O306</f>
        <v>766.40000000000009</v>
      </c>
      <c r="U223" s="30">
        <f>РБ.2!P262+РБ.2!P273+РБ.2!P284+РБ.2!P295+РБ.2!P306</f>
        <v>386.4</v>
      </c>
      <c r="V223" s="30">
        <f>РБ.2!Q262+РБ.2!Q273+РБ.2!Q284+РБ.2!Q295+РБ.2!Q306</f>
        <v>776.80000000000007</v>
      </c>
      <c r="W223" s="30">
        <f>РБ.2!R262+РБ.2!R273+РБ.2!R284+РБ.2!R295+РБ.2!R306</f>
        <v>979</v>
      </c>
      <c r="X223" s="30">
        <f>РБ.2!S262+РБ.2!S273+РБ.2!S284+РБ.2!S295+РБ.2!S306</f>
        <v>990</v>
      </c>
      <c r="Y223" s="30">
        <f>РБ.2!T262+РБ.2!T273+РБ.2!T284+РБ.2!T295+РБ.2!T306</f>
        <v>1001</v>
      </c>
      <c r="Z223" s="30">
        <f>РБ.2!U262+РБ.2!U273+РБ.2!U284+РБ.2!U295+РБ.2!U306</f>
        <v>1011</v>
      </c>
      <c r="AA223" s="30">
        <f>РБ.2!V262+РБ.2!V273+РБ.2!V284+РБ.2!V295+РБ.2!V306</f>
        <v>1022</v>
      </c>
      <c r="AB223" s="30">
        <f>РБ.2!W262+РБ.2!W273+РБ.2!W284+РБ.2!W295+РБ.2!W306</f>
        <v>723.8</v>
      </c>
      <c r="AC223" s="30">
        <f>РБ.2!X262+РБ.2!X273+РБ.2!X284+РБ.2!X295+РБ.2!X306</f>
        <v>1042</v>
      </c>
      <c r="AD223" s="30">
        <f>РБ.2!Y262+РБ.2!Y273+РБ.2!Y284+РБ.2!Y295+РБ.2!Y306</f>
        <v>1053</v>
      </c>
      <c r="AE223" s="30">
        <f>РБ.2!Z262+РБ.2!Z273+РБ.2!Z284+РБ.2!Z295+РБ.2!Z306</f>
        <v>957.59999999999991</v>
      </c>
      <c r="AF223" s="30">
        <f>РБ.2!AA262+РБ.2!AA273+РБ.2!AA284+РБ.2!AA295+РБ.2!AA306</f>
        <v>860.00000000000011</v>
      </c>
      <c r="AG223" s="30">
        <f>РБ.2!AB262+РБ.2!AB273+РБ.2!AB284+РБ.2!AB295+РБ.2!AB306</f>
        <v>434</v>
      </c>
      <c r="AH223" s="30">
        <f>РБ.2!AC262+РБ.2!AC273+РБ.2!AC284+РБ.2!AC295+РБ.2!AC306</f>
        <v>871.2</v>
      </c>
      <c r="AI223" s="30">
        <f>РБ.2!AD262+РБ.2!AD273+РБ.2!AD284+РБ.2!AD295+РБ.2!AD306</f>
        <v>1099</v>
      </c>
      <c r="AJ223" s="30">
        <f>РБ.2!AE262+РБ.2!AE273+РБ.2!AE284+РБ.2!AE295+РБ.2!AE306</f>
        <v>1111</v>
      </c>
      <c r="AK223" s="30">
        <f>РБ.2!AF262+РБ.2!AF273+РБ.2!AF284+РБ.2!AF295+РБ.2!AF306</f>
        <v>1123</v>
      </c>
      <c r="AL223" s="30">
        <f>РБ.2!AG262+РБ.2!AG273+РБ.2!AG284+РБ.2!AG295+РБ.2!AG306</f>
        <v>1136</v>
      </c>
      <c r="AM223" s="30">
        <f>РБ.2!AH262+РБ.2!AH273+РБ.2!AH284+РБ.2!AH295+РБ.2!AH306</f>
        <v>1148</v>
      </c>
      <c r="AN223" s="30">
        <f>РБ.2!AI262+РБ.2!AI273+РБ.2!AI284+РБ.2!AI295+РБ.2!AI306</f>
        <v>812</v>
      </c>
      <c r="AO223" s="30">
        <f>РБ.2!AJ262+РБ.2!AJ273+РБ.2!AJ284+РБ.2!AJ295+РБ.2!AJ306</f>
        <v>1171</v>
      </c>
      <c r="AP223" s="30">
        <f>РБ.2!AK262+РБ.2!AK273+РБ.2!AK284+РБ.2!AK295+РБ.2!AK306</f>
        <v>1183</v>
      </c>
      <c r="AQ223" s="30">
        <f>РБ.2!AL262+РБ.2!AL273+РБ.2!AL284+РБ.2!AL295+РБ.2!AL306</f>
        <v>1076.3999999999999</v>
      </c>
      <c r="AR223" s="30">
        <f>РБ.2!AM262+РБ.2!AM273+РБ.2!AM284+РБ.2!AM295+РБ.2!AM306</f>
        <v>966.40000000000009</v>
      </c>
      <c r="AT223" s="30"/>
      <c r="AU223" s="30"/>
      <c r="AV223" s="30"/>
    </row>
    <row r="224" spans="1:48" ht="22.8">
      <c r="A224" s="276" t="s">
        <v>322</v>
      </c>
      <c r="B224" s="215" t="s">
        <v>392</v>
      </c>
      <c r="C224" s="268" t="s">
        <v>390</v>
      </c>
      <c r="D224" s="219" t="s">
        <v>418</v>
      </c>
      <c r="E224" s="219"/>
      <c r="F224" s="219"/>
      <c r="G224" s="219"/>
      <c r="H224" s="218" t="s">
        <v>249</v>
      </c>
      <c r="I224" s="224">
        <f>I225+I226</f>
        <v>40.178571428571431</v>
      </c>
      <c r="J224" s="224">
        <f t="shared" ref="J224:AR224" si="378">J225+J226</f>
        <v>40.178571428571431</v>
      </c>
      <c r="K224" s="224">
        <f t="shared" si="378"/>
        <v>40.178571428571431</v>
      </c>
      <c r="L224" s="224">
        <f t="shared" si="378"/>
        <v>40.178571428571431</v>
      </c>
      <c r="M224" s="224">
        <f t="shared" si="378"/>
        <v>40.178571428571431</v>
      </c>
      <c r="N224" s="224">
        <f t="shared" si="378"/>
        <v>40.178571428571431</v>
      </c>
      <c r="O224" s="224">
        <f t="shared" si="378"/>
        <v>40.178571428571431</v>
      </c>
      <c r="P224" s="224">
        <f t="shared" si="378"/>
        <v>40.178571428571431</v>
      </c>
      <c r="Q224" s="224">
        <f t="shared" si="378"/>
        <v>40.178571428571431</v>
      </c>
      <c r="R224" s="224">
        <f t="shared" si="378"/>
        <v>40.178571428571431</v>
      </c>
      <c r="S224" s="224">
        <f t="shared" si="378"/>
        <v>40.178571428571431</v>
      </c>
      <c r="T224" s="224">
        <f t="shared" si="378"/>
        <v>40.178571428571431</v>
      </c>
      <c r="U224" s="224">
        <f t="shared" si="378"/>
        <v>40.178571428571431</v>
      </c>
      <c r="V224" s="224">
        <f t="shared" si="378"/>
        <v>40.178571428571431</v>
      </c>
      <c r="W224" s="224">
        <f t="shared" si="378"/>
        <v>40.178571428571431</v>
      </c>
      <c r="X224" s="224">
        <f t="shared" si="378"/>
        <v>40.178571428571431</v>
      </c>
      <c r="Y224" s="224">
        <f t="shared" si="378"/>
        <v>40.178571428571431</v>
      </c>
      <c r="Z224" s="224">
        <f t="shared" si="378"/>
        <v>40.178571428571431</v>
      </c>
      <c r="AA224" s="224">
        <f t="shared" si="378"/>
        <v>40.178571428571431</v>
      </c>
      <c r="AB224" s="224">
        <f t="shared" si="378"/>
        <v>40.178571428571431</v>
      </c>
      <c r="AC224" s="224">
        <f t="shared" si="378"/>
        <v>40.178571428571431</v>
      </c>
      <c r="AD224" s="224">
        <f t="shared" si="378"/>
        <v>40.178571428571431</v>
      </c>
      <c r="AE224" s="224">
        <f t="shared" si="378"/>
        <v>40.178571428571431</v>
      </c>
      <c r="AF224" s="224">
        <f t="shared" si="378"/>
        <v>40.178571428571431</v>
      </c>
      <c r="AG224" s="224">
        <f t="shared" si="378"/>
        <v>40.178571428571431</v>
      </c>
      <c r="AH224" s="224">
        <f t="shared" si="378"/>
        <v>40.178571428571431</v>
      </c>
      <c r="AI224" s="224">
        <f t="shared" si="378"/>
        <v>40.178571428571431</v>
      </c>
      <c r="AJ224" s="224">
        <f t="shared" si="378"/>
        <v>40.178571428571431</v>
      </c>
      <c r="AK224" s="224">
        <f t="shared" si="378"/>
        <v>40.178571428571431</v>
      </c>
      <c r="AL224" s="224">
        <f t="shared" si="378"/>
        <v>40.178571428571431</v>
      </c>
      <c r="AM224" s="224">
        <f t="shared" si="378"/>
        <v>40.178571428571431</v>
      </c>
      <c r="AN224" s="224">
        <f t="shared" si="378"/>
        <v>40.178571428571431</v>
      </c>
      <c r="AO224" s="224">
        <f t="shared" si="378"/>
        <v>40.178571428571431</v>
      </c>
      <c r="AP224" s="224">
        <f t="shared" si="378"/>
        <v>40.178571428571431</v>
      </c>
      <c r="AQ224" s="224">
        <f t="shared" si="378"/>
        <v>40.178571428571431</v>
      </c>
      <c r="AR224" s="224">
        <f t="shared" si="378"/>
        <v>40.178571428571431</v>
      </c>
      <c r="AT224" s="30"/>
      <c r="AU224" s="30"/>
      <c r="AV224" s="30"/>
    </row>
    <row r="225" spans="1:48">
      <c r="A225" s="276" t="s">
        <v>322</v>
      </c>
      <c r="B225" s="215" t="s">
        <v>392</v>
      </c>
      <c r="C225" s="268" t="s">
        <v>390</v>
      </c>
      <c r="D225" s="221" t="s">
        <v>413</v>
      </c>
      <c r="E225" s="221" t="str">
        <f>_xlfn.XLOOKUP(D225,'0'!A:A,'0'!B:B)</f>
        <v>Фил</v>
      </c>
      <c r="F225" s="222">
        <f>G225/(8*21*60)</f>
        <v>6.9444444444444447E-4</v>
      </c>
      <c r="G225" s="223">
        <v>7</v>
      </c>
      <c r="H225" s="218" t="s">
        <v>249</v>
      </c>
      <c r="I225" s="30">
        <f>'0'!D$28*$F225</f>
        <v>31.25</v>
      </c>
      <c r="J225" s="30">
        <f>'0'!E$28*$F225</f>
        <v>31.25</v>
      </c>
      <c r="K225" s="30">
        <f>'0'!F$28*$F225</f>
        <v>31.25</v>
      </c>
      <c r="L225" s="30">
        <f>'0'!G$28*$F225</f>
        <v>31.25</v>
      </c>
      <c r="M225" s="30">
        <f>'0'!H$28*$F225</f>
        <v>31.25</v>
      </c>
      <c r="N225" s="30">
        <f>'0'!I$28*$F225</f>
        <v>31.25</v>
      </c>
      <c r="O225" s="30">
        <f>'0'!J$28*$F225</f>
        <v>31.25</v>
      </c>
      <c r="P225" s="30">
        <f>'0'!K$28*$F225</f>
        <v>31.25</v>
      </c>
      <c r="Q225" s="30">
        <f>'0'!L$28*$F225</f>
        <v>31.25</v>
      </c>
      <c r="R225" s="30">
        <f>'0'!M$28*$F225</f>
        <v>31.25</v>
      </c>
      <c r="S225" s="30">
        <f>'0'!N$28*$F225</f>
        <v>31.25</v>
      </c>
      <c r="T225" s="30">
        <f>'0'!O$28*$F225</f>
        <v>31.25</v>
      </c>
      <c r="U225" s="30">
        <f>'0'!P$28*$F225</f>
        <v>31.25</v>
      </c>
      <c r="V225" s="30">
        <f>'0'!Q$28*$F225</f>
        <v>31.25</v>
      </c>
      <c r="W225" s="30">
        <f>'0'!R$28*$F225</f>
        <v>31.25</v>
      </c>
      <c r="X225" s="30">
        <f>'0'!S$28*$F225</f>
        <v>31.25</v>
      </c>
      <c r="Y225" s="30">
        <f>'0'!T$28*$F225</f>
        <v>31.25</v>
      </c>
      <c r="Z225" s="30">
        <f>'0'!U$28*$F225</f>
        <v>31.25</v>
      </c>
      <c r="AA225" s="30">
        <f>'0'!V$28*$F225</f>
        <v>31.25</v>
      </c>
      <c r="AB225" s="30">
        <f>'0'!W$28*$F225</f>
        <v>31.25</v>
      </c>
      <c r="AC225" s="30">
        <f>'0'!X$28*$F225</f>
        <v>31.25</v>
      </c>
      <c r="AD225" s="30">
        <f>'0'!Y$28*$F225</f>
        <v>31.25</v>
      </c>
      <c r="AE225" s="30">
        <f>'0'!Z$28*$F225</f>
        <v>31.25</v>
      </c>
      <c r="AF225" s="30">
        <f>'0'!AA$28*$F225</f>
        <v>31.25</v>
      </c>
      <c r="AG225" s="30">
        <f>'0'!AB$28*$F225</f>
        <v>31.25</v>
      </c>
      <c r="AH225" s="30">
        <f>'0'!AC$28*$F225</f>
        <v>31.25</v>
      </c>
      <c r="AI225" s="30">
        <f>'0'!AD$28*$F225</f>
        <v>31.25</v>
      </c>
      <c r="AJ225" s="30">
        <f>'0'!AE$28*$F225</f>
        <v>31.25</v>
      </c>
      <c r="AK225" s="30">
        <f>'0'!AF$28*$F225</f>
        <v>31.25</v>
      </c>
      <c r="AL225" s="30">
        <f>'0'!AG$28*$F225</f>
        <v>31.25</v>
      </c>
      <c r="AM225" s="30">
        <f>'0'!AH$28*$F225</f>
        <v>31.25</v>
      </c>
      <c r="AN225" s="30">
        <f>'0'!AI$28*$F225</f>
        <v>31.25</v>
      </c>
      <c r="AO225" s="30">
        <f>'0'!AJ$28*$F225</f>
        <v>31.25</v>
      </c>
      <c r="AP225" s="30">
        <f>'0'!AK$28*$F225</f>
        <v>31.25</v>
      </c>
      <c r="AQ225" s="30">
        <f>'0'!AL$28*$F225</f>
        <v>31.25</v>
      </c>
      <c r="AR225" s="30">
        <f>'0'!AM$28*$F225</f>
        <v>31.25</v>
      </c>
      <c r="AT225" s="30"/>
      <c r="AU225" s="30"/>
      <c r="AV225" s="30"/>
    </row>
    <row r="226" spans="1:48">
      <c r="A226" s="276" t="s">
        <v>322</v>
      </c>
      <c r="B226" s="215" t="s">
        <v>392</v>
      </c>
      <c r="C226" s="268" t="s">
        <v>390</v>
      </c>
      <c r="D226" s="221" t="s">
        <v>406</v>
      </c>
      <c r="E226" s="221" t="str">
        <f>_xlfn.XLOOKUP(D226,'0'!A:A,'0'!B:B)</f>
        <v>Фил</v>
      </c>
      <c r="F226" s="222">
        <f>G226/(8*21*60)</f>
        <v>1.9841269841269841E-4</v>
      </c>
      <c r="G226" s="223">
        <v>2</v>
      </c>
      <c r="H226" s="218" t="s">
        <v>249</v>
      </c>
      <c r="I226" s="30">
        <f>'0'!D$31*$F226</f>
        <v>8.9285714285714288</v>
      </c>
      <c r="J226" s="30">
        <f>'0'!E$31*$F226</f>
        <v>8.9285714285714288</v>
      </c>
      <c r="K226" s="30">
        <f>'0'!F$31*$F226</f>
        <v>8.9285714285714288</v>
      </c>
      <c r="L226" s="30">
        <f>'0'!G$31*$F226</f>
        <v>8.9285714285714288</v>
      </c>
      <c r="M226" s="30">
        <f>'0'!H$31*$F226</f>
        <v>8.9285714285714288</v>
      </c>
      <c r="N226" s="30">
        <f>'0'!I$31*$F226</f>
        <v>8.9285714285714288</v>
      </c>
      <c r="O226" s="30">
        <f>'0'!J$31*$F226</f>
        <v>8.9285714285714288</v>
      </c>
      <c r="P226" s="30">
        <f>'0'!K$31*$F226</f>
        <v>8.9285714285714288</v>
      </c>
      <c r="Q226" s="30">
        <f>'0'!L$31*$F226</f>
        <v>8.9285714285714288</v>
      </c>
      <c r="R226" s="30">
        <f>'0'!M$31*$F226</f>
        <v>8.9285714285714288</v>
      </c>
      <c r="S226" s="30">
        <f>'0'!N$31*$F226</f>
        <v>8.9285714285714288</v>
      </c>
      <c r="T226" s="30">
        <f>'0'!O$31*$F226</f>
        <v>8.9285714285714288</v>
      </c>
      <c r="U226" s="30">
        <f>'0'!P$31*$F226</f>
        <v>8.9285714285714288</v>
      </c>
      <c r="V226" s="30">
        <f>'0'!Q$31*$F226</f>
        <v>8.9285714285714288</v>
      </c>
      <c r="W226" s="30">
        <f>'0'!R$31*$F226</f>
        <v>8.9285714285714288</v>
      </c>
      <c r="X226" s="30">
        <f>'0'!S$31*$F226</f>
        <v>8.9285714285714288</v>
      </c>
      <c r="Y226" s="30">
        <f>'0'!T$31*$F226</f>
        <v>8.9285714285714288</v>
      </c>
      <c r="Z226" s="30">
        <f>'0'!U$31*$F226</f>
        <v>8.9285714285714288</v>
      </c>
      <c r="AA226" s="30">
        <f>'0'!V$31*$F226</f>
        <v>8.9285714285714288</v>
      </c>
      <c r="AB226" s="30">
        <f>'0'!W$31*$F226</f>
        <v>8.9285714285714288</v>
      </c>
      <c r="AC226" s="30">
        <f>'0'!X$31*$F226</f>
        <v>8.9285714285714288</v>
      </c>
      <c r="AD226" s="30">
        <f>'0'!Y$31*$F226</f>
        <v>8.9285714285714288</v>
      </c>
      <c r="AE226" s="30">
        <f>'0'!Z$31*$F226</f>
        <v>8.9285714285714288</v>
      </c>
      <c r="AF226" s="30">
        <f>'0'!AA$31*$F226</f>
        <v>8.9285714285714288</v>
      </c>
      <c r="AG226" s="30">
        <f>'0'!AB$31*$F226</f>
        <v>8.9285714285714288</v>
      </c>
      <c r="AH226" s="30">
        <f>'0'!AC$31*$F226</f>
        <v>8.9285714285714288</v>
      </c>
      <c r="AI226" s="30">
        <f>'0'!AD$31*$F226</f>
        <v>8.9285714285714288</v>
      </c>
      <c r="AJ226" s="30">
        <f>'0'!AE$31*$F226</f>
        <v>8.9285714285714288</v>
      </c>
      <c r="AK226" s="30">
        <f>'0'!AF$31*$F226</f>
        <v>8.9285714285714288</v>
      </c>
      <c r="AL226" s="30">
        <f>'0'!AG$31*$F226</f>
        <v>8.9285714285714288</v>
      </c>
      <c r="AM226" s="30">
        <f>'0'!AH$31*$F226</f>
        <v>8.9285714285714288</v>
      </c>
      <c r="AN226" s="30">
        <f>'0'!AI$31*$F226</f>
        <v>8.9285714285714288</v>
      </c>
      <c r="AO226" s="30">
        <f>'0'!AJ$31*$F226</f>
        <v>8.9285714285714288</v>
      </c>
      <c r="AP226" s="30">
        <f>'0'!AK$31*$F226</f>
        <v>8.9285714285714288</v>
      </c>
      <c r="AQ226" s="30">
        <f>'0'!AL$31*$F226</f>
        <v>8.9285714285714288</v>
      </c>
      <c r="AR226" s="30">
        <f>'0'!AM$31*$F226</f>
        <v>8.9285714285714288</v>
      </c>
      <c r="AT226" s="30"/>
      <c r="AU226" s="30"/>
      <c r="AV226" s="30"/>
    </row>
    <row r="227" spans="1:48">
      <c r="A227" s="276" t="s">
        <v>236</v>
      </c>
      <c r="B227" s="215" t="s">
        <v>392</v>
      </c>
      <c r="C227" s="268" t="s">
        <v>390</v>
      </c>
      <c r="D227" s="215" t="s">
        <v>42</v>
      </c>
      <c r="E227" s="215"/>
      <c r="F227" s="215"/>
      <c r="G227" s="215"/>
      <c r="H227" s="215" t="s">
        <v>254</v>
      </c>
      <c r="I227" s="227">
        <f>(I228*I229)/1000</f>
        <v>25.754464285714285</v>
      </c>
      <c r="J227" s="227">
        <f t="shared" ref="J227" si="379">(J228*J229)/1000</f>
        <v>26.357142857142858</v>
      </c>
      <c r="K227" s="227">
        <f t="shared" ref="K227" si="380">(K228*K229)/1000</f>
        <v>27</v>
      </c>
      <c r="L227" s="227">
        <f t="shared" ref="L227" si="381">(L228*L229)/1000</f>
        <v>27.683035714285719</v>
      </c>
      <c r="M227" s="227">
        <f t="shared" ref="M227" si="382">(M228*M229)/1000</f>
        <v>28.325892857142858</v>
      </c>
      <c r="N227" s="227">
        <f t="shared" ref="N227" si="383">(N228*N229)/1000</f>
        <v>29.008928571428573</v>
      </c>
      <c r="O227" s="227">
        <f t="shared" ref="O227" si="384">(O228*O229)/1000</f>
        <v>29.691964285714285</v>
      </c>
      <c r="P227" s="227">
        <f t="shared" ref="P227" si="385">(P228*P229)/1000</f>
        <v>30.415178571428573</v>
      </c>
      <c r="Q227" s="227">
        <f t="shared" ref="Q227" si="386">(Q228*Q229)/1000</f>
        <v>31.138392857142858</v>
      </c>
      <c r="R227" s="227">
        <f t="shared" ref="R227" si="387">(R228*R229)/1000</f>
        <v>31.901785714285719</v>
      </c>
      <c r="S227" s="227">
        <f t="shared" ref="S227" si="388">(S228*S229)/1000</f>
        <v>32.625</v>
      </c>
      <c r="T227" s="227">
        <f t="shared" ref="T227" si="389">(T228*T229)/1000</f>
        <v>33.46875</v>
      </c>
      <c r="U227" s="227">
        <f t="shared" ref="U227" si="390">(U228*U229)/1000</f>
        <v>34.191964285714292</v>
      </c>
      <c r="V227" s="227">
        <f t="shared" ref="V227" si="391">(V228*V229)/1000</f>
        <v>35.035714285714292</v>
      </c>
      <c r="W227" s="227">
        <f t="shared" ref="W227" si="392">(W228*W229)/1000</f>
        <v>35.919642857142861</v>
      </c>
      <c r="X227" s="227">
        <f t="shared" ref="X227" si="393">(X228*X229)/1000</f>
        <v>36.723214285714292</v>
      </c>
      <c r="Y227" s="227">
        <f t="shared" ref="Y227" si="394">(Y228*Y229)/1000</f>
        <v>37.647321428571431</v>
      </c>
      <c r="Z227" s="227">
        <f t="shared" ref="Z227" si="395">(Z228*Z229)/1000</f>
        <v>38.491071428571431</v>
      </c>
      <c r="AA227" s="227">
        <f t="shared" ref="AA227" si="396">(AA228*AA229)/1000</f>
        <v>39.495535714285715</v>
      </c>
      <c r="AB227" s="227">
        <f t="shared" ref="AB227" si="397">(AB228*AB229)/1000</f>
        <v>40.419642857142861</v>
      </c>
      <c r="AC227" s="227">
        <f t="shared" ref="AC227" si="398">(AC228*AC229)/1000</f>
        <v>41.424107142857146</v>
      </c>
      <c r="AD227" s="227">
        <f t="shared" ref="AD227" si="399">(AD228*AD229)/1000</f>
        <v>42.348214285714292</v>
      </c>
      <c r="AE227" s="227">
        <f t="shared" ref="AE227" si="400">(AE228*AE229)/1000</f>
        <v>43.433035714285715</v>
      </c>
      <c r="AF227" s="227">
        <f t="shared" ref="AF227" si="401">(AF228*AF229)/1000</f>
        <v>44.4375</v>
      </c>
      <c r="AG227" s="227">
        <f t="shared" ref="AG227" si="402">(AG228*AG229)/1000</f>
        <v>45.482142857142861</v>
      </c>
      <c r="AH227" s="227">
        <f t="shared" ref="AH227" si="403">(AH228*AH229)/1000</f>
        <v>46.607142857142861</v>
      </c>
      <c r="AI227" s="227">
        <f t="shared" ref="AI227" si="404">(AI228*AI229)/1000</f>
        <v>47.691964285714292</v>
      </c>
      <c r="AJ227" s="227">
        <f t="shared" ref="AJ227" si="405">(AJ228*AJ229)/1000</f>
        <v>48.897321428571431</v>
      </c>
      <c r="AK227" s="227">
        <f t="shared" ref="AK227" si="406">(AK228*AK229)/1000</f>
        <v>49.982142857142861</v>
      </c>
      <c r="AL227" s="227">
        <f t="shared" ref="AL227" si="407">(AL228*AL229)/1000</f>
        <v>51.227678571428569</v>
      </c>
      <c r="AM227" s="227">
        <f t="shared" ref="AM227" si="408">(AM228*AM229)/1000</f>
        <v>52.473214285714292</v>
      </c>
      <c r="AN227" s="227">
        <f t="shared" ref="AN227" si="409">(AN228*AN229)/1000</f>
        <v>53.71875</v>
      </c>
      <c r="AO227" s="227">
        <f t="shared" ref="AO227" si="410">(AO228*AO229)/1000</f>
        <v>55.004464285714292</v>
      </c>
      <c r="AP227" s="227">
        <f t="shared" ref="AP227" si="411">(AP228*AP229)/1000</f>
        <v>56.330357142857146</v>
      </c>
      <c r="AQ227" s="227">
        <f t="shared" ref="AQ227" si="412">(AQ228*AQ229)/1000</f>
        <v>57.616071428571438</v>
      </c>
      <c r="AR227" s="227">
        <f t="shared" ref="AR227" si="413">(AR228*AR229)/1000</f>
        <v>59.0625</v>
      </c>
      <c r="AT227" s="215"/>
      <c r="AU227" s="215"/>
      <c r="AV227" s="215"/>
    </row>
    <row r="228" spans="1:48" ht="24">
      <c r="A228" s="276" t="s">
        <v>236</v>
      </c>
      <c r="B228" s="215" t="s">
        <v>392</v>
      </c>
      <c r="C228" s="268" t="s">
        <v>390</v>
      </c>
      <c r="D228" s="237" t="s">
        <v>460</v>
      </c>
      <c r="E228" s="237"/>
      <c r="F228" s="238"/>
      <c r="G228" s="238"/>
      <c r="H228" s="239" t="s">
        <v>158</v>
      </c>
      <c r="I228" s="30">
        <f>РБ.2!D398</f>
        <v>641</v>
      </c>
      <c r="J228" s="30">
        <f>РБ.2!E398</f>
        <v>656</v>
      </c>
      <c r="K228" s="30">
        <f>РБ.2!F398</f>
        <v>672</v>
      </c>
      <c r="L228" s="30">
        <f>РБ.2!G398</f>
        <v>689</v>
      </c>
      <c r="M228" s="30">
        <f>РБ.2!H398</f>
        <v>705</v>
      </c>
      <c r="N228" s="30">
        <f>РБ.2!I398</f>
        <v>722</v>
      </c>
      <c r="O228" s="30">
        <f>РБ.2!J398</f>
        <v>739</v>
      </c>
      <c r="P228" s="30">
        <f>РБ.2!K398</f>
        <v>757</v>
      </c>
      <c r="Q228" s="30">
        <f>РБ.2!L398</f>
        <v>775</v>
      </c>
      <c r="R228" s="30">
        <f>РБ.2!M398</f>
        <v>794</v>
      </c>
      <c r="S228" s="30">
        <f>РБ.2!N398</f>
        <v>812</v>
      </c>
      <c r="T228" s="30">
        <f>РБ.2!O398</f>
        <v>833</v>
      </c>
      <c r="U228" s="30">
        <f>РБ.2!P398</f>
        <v>851</v>
      </c>
      <c r="V228" s="30">
        <f>РБ.2!Q398</f>
        <v>872</v>
      </c>
      <c r="W228" s="30">
        <f>РБ.2!R398</f>
        <v>894</v>
      </c>
      <c r="X228" s="30">
        <f>РБ.2!S398</f>
        <v>914</v>
      </c>
      <c r="Y228" s="30">
        <f>РБ.2!T398</f>
        <v>937</v>
      </c>
      <c r="Z228" s="30">
        <f>РБ.2!U398</f>
        <v>958</v>
      </c>
      <c r="AA228" s="30">
        <f>РБ.2!V398</f>
        <v>983</v>
      </c>
      <c r="AB228" s="30">
        <f>РБ.2!W398</f>
        <v>1006</v>
      </c>
      <c r="AC228" s="30">
        <f>РБ.2!X398</f>
        <v>1031</v>
      </c>
      <c r="AD228" s="30">
        <f>РБ.2!Y398</f>
        <v>1054</v>
      </c>
      <c r="AE228" s="30">
        <f>РБ.2!Z398</f>
        <v>1081</v>
      </c>
      <c r="AF228" s="30">
        <f>РБ.2!AA398</f>
        <v>1106</v>
      </c>
      <c r="AG228" s="30">
        <f>РБ.2!AB398</f>
        <v>1132</v>
      </c>
      <c r="AH228" s="30">
        <f>РБ.2!AC398</f>
        <v>1160</v>
      </c>
      <c r="AI228" s="30">
        <f>РБ.2!AD398</f>
        <v>1187</v>
      </c>
      <c r="AJ228" s="30">
        <f>РБ.2!AE398</f>
        <v>1217</v>
      </c>
      <c r="AK228" s="30">
        <f>РБ.2!AF398</f>
        <v>1244</v>
      </c>
      <c r="AL228" s="30">
        <f>РБ.2!AG398</f>
        <v>1275</v>
      </c>
      <c r="AM228" s="30">
        <f>РБ.2!AH398</f>
        <v>1306</v>
      </c>
      <c r="AN228" s="30">
        <f>РБ.2!AI398</f>
        <v>1337</v>
      </c>
      <c r="AO228" s="30">
        <f>РБ.2!AJ398</f>
        <v>1369</v>
      </c>
      <c r="AP228" s="30">
        <f>РБ.2!AK398</f>
        <v>1402</v>
      </c>
      <c r="AQ228" s="30">
        <f>РБ.2!AL398</f>
        <v>1434</v>
      </c>
      <c r="AR228" s="30">
        <f>РБ.2!AM398</f>
        <v>1470</v>
      </c>
      <c r="AT228" s="30"/>
      <c r="AU228" s="30"/>
      <c r="AV228" s="30"/>
    </row>
    <row r="229" spans="1:48" ht="22.8">
      <c r="A229" s="276" t="s">
        <v>236</v>
      </c>
      <c r="B229" s="215" t="s">
        <v>392</v>
      </c>
      <c r="C229" s="268" t="s">
        <v>390</v>
      </c>
      <c r="D229" s="238" t="s">
        <v>419</v>
      </c>
      <c r="E229" s="238"/>
      <c r="F229" s="238"/>
      <c r="G229" s="238"/>
      <c r="H229" s="239" t="s">
        <v>249</v>
      </c>
      <c r="I229" s="224">
        <f>I230+I231</f>
        <v>40.178571428571431</v>
      </c>
      <c r="J229" s="224">
        <f t="shared" ref="J229:AR229" si="414">J230+J231</f>
        <v>40.178571428571431</v>
      </c>
      <c r="K229" s="224">
        <f t="shared" si="414"/>
        <v>40.178571428571431</v>
      </c>
      <c r="L229" s="224">
        <f t="shared" si="414"/>
        <v>40.178571428571431</v>
      </c>
      <c r="M229" s="224">
        <f t="shared" si="414"/>
        <v>40.178571428571431</v>
      </c>
      <c r="N229" s="224">
        <f t="shared" si="414"/>
        <v>40.178571428571431</v>
      </c>
      <c r="O229" s="224">
        <f t="shared" si="414"/>
        <v>40.178571428571431</v>
      </c>
      <c r="P229" s="224">
        <f t="shared" si="414"/>
        <v>40.178571428571431</v>
      </c>
      <c r="Q229" s="224">
        <f t="shared" si="414"/>
        <v>40.178571428571431</v>
      </c>
      <c r="R229" s="224">
        <f t="shared" si="414"/>
        <v>40.178571428571431</v>
      </c>
      <c r="S229" s="224">
        <f t="shared" si="414"/>
        <v>40.178571428571431</v>
      </c>
      <c r="T229" s="224">
        <f t="shared" si="414"/>
        <v>40.178571428571431</v>
      </c>
      <c r="U229" s="224">
        <f t="shared" si="414"/>
        <v>40.178571428571431</v>
      </c>
      <c r="V229" s="224">
        <f t="shared" si="414"/>
        <v>40.178571428571431</v>
      </c>
      <c r="W229" s="224">
        <f t="shared" si="414"/>
        <v>40.178571428571431</v>
      </c>
      <c r="X229" s="224">
        <f t="shared" si="414"/>
        <v>40.178571428571431</v>
      </c>
      <c r="Y229" s="224">
        <f t="shared" si="414"/>
        <v>40.178571428571431</v>
      </c>
      <c r="Z229" s="224">
        <f t="shared" si="414"/>
        <v>40.178571428571431</v>
      </c>
      <c r="AA229" s="224">
        <f t="shared" si="414"/>
        <v>40.178571428571431</v>
      </c>
      <c r="AB229" s="224">
        <f t="shared" si="414"/>
        <v>40.178571428571431</v>
      </c>
      <c r="AC229" s="224">
        <f t="shared" si="414"/>
        <v>40.178571428571431</v>
      </c>
      <c r="AD229" s="224">
        <f t="shared" si="414"/>
        <v>40.178571428571431</v>
      </c>
      <c r="AE229" s="224">
        <f t="shared" si="414"/>
        <v>40.178571428571431</v>
      </c>
      <c r="AF229" s="224">
        <f t="shared" si="414"/>
        <v>40.178571428571431</v>
      </c>
      <c r="AG229" s="224">
        <f t="shared" si="414"/>
        <v>40.178571428571431</v>
      </c>
      <c r="AH229" s="224">
        <f t="shared" si="414"/>
        <v>40.178571428571431</v>
      </c>
      <c r="AI229" s="224">
        <f t="shared" si="414"/>
        <v>40.178571428571431</v>
      </c>
      <c r="AJ229" s="224">
        <f t="shared" si="414"/>
        <v>40.178571428571431</v>
      </c>
      <c r="AK229" s="224">
        <f t="shared" si="414"/>
        <v>40.178571428571431</v>
      </c>
      <c r="AL229" s="224">
        <f t="shared" si="414"/>
        <v>40.178571428571431</v>
      </c>
      <c r="AM229" s="224">
        <f t="shared" si="414"/>
        <v>40.178571428571431</v>
      </c>
      <c r="AN229" s="224">
        <f t="shared" si="414"/>
        <v>40.178571428571431</v>
      </c>
      <c r="AO229" s="224">
        <f t="shared" si="414"/>
        <v>40.178571428571431</v>
      </c>
      <c r="AP229" s="224">
        <f t="shared" si="414"/>
        <v>40.178571428571431</v>
      </c>
      <c r="AQ229" s="224">
        <f t="shared" si="414"/>
        <v>40.178571428571431</v>
      </c>
      <c r="AR229" s="224">
        <f t="shared" si="414"/>
        <v>40.178571428571431</v>
      </c>
      <c r="AT229" s="30"/>
      <c r="AU229" s="30"/>
      <c r="AV229" s="30"/>
    </row>
    <row r="230" spans="1:48">
      <c r="A230" s="276" t="s">
        <v>236</v>
      </c>
      <c r="B230" s="215" t="s">
        <v>392</v>
      </c>
      <c r="C230" s="268" t="s">
        <v>390</v>
      </c>
      <c r="D230" s="240" t="s">
        <v>413</v>
      </c>
      <c r="E230" s="221" t="str">
        <f>_xlfn.XLOOKUP(D230,'0'!A:A,'0'!B:B)</f>
        <v>Фил</v>
      </c>
      <c r="F230" s="241">
        <f>G230/(8*21*60)</f>
        <v>6.9444444444444447E-4</v>
      </c>
      <c r="G230" s="242">
        <v>7</v>
      </c>
      <c r="H230" s="239" t="s">
        <v>249</v>
      </c>
      <c r="I230" s="30">
        <f>'0'!D$28*$F230</f>
        <v>31.25</v>
      </c>
      <c r="J230" s="30">
        <f>'0'!E$28*$F230</f>
        <v>31.25</v>
      </c>
      <c r="K230" s="30">
        <f>'0'!F$28*$F230</f>
        <v>31.25</v>
      </c>
      <c r="L230" s="30">
        <f>'0'!G$28*$F230</f>
        <v>31.25</v>
      </c>
      <c r="M230" s="30">
        <f>'0'!H$28*$F230</f>
        <v>31.25</v>
      </c>
      <c r="N230" s="30">
        <f>'0'!I$28*$F230</f>
        <v>31.25</v>
      </c>
      <c r="O230" s="30">
        <f>'0'!J$28*$F230</f>
        <v>31.25</v>
      </c>
      <c r="P230" s="30">
        <f>'0'!K$28*$F230</f>
        <v>31.25</v>
      </c>
      <c r="Q230" s="30">
        <f>'0'!L$28*$F230</f>
        <v>31.25</v>
      </c>
      <c r="R230" s="30">
        <f>'0'!M$28*$F230</f>
        <v>31.25</v>
      </c>
      <c r="S230" s="30">
        <f>'0'!N$28*$F230</f>
        <v>31.25</v>
      </c>
      <c r="T230" s="30">
        <f>'0'!O$28*$F230</f>
        <v>31.25</v>
      </c>
      <c r="U230" s="30">
        <f>'0'!P$28*$F230</f>
        <v>31.25</v>
      </c>
      <c r="V230" s="30">
        <f>'0'!Q$28*$F230</f>
        <v>31.25</v>
      </c>
      <c r="W230" s="30">
        <f>'0'!R$28*$F230</f>
        <v>31.25</v>
      </c>
      <c r="X230" s="30">
        <f>'0'!S$28*$F230</f>
        <v>31.25</v>
      </c>
      <c r="Y230" s="30">
        <f>'0'!T$28*$F230</f>
        <v>31.25</v>
      </c>
      <c r="Z230" s="30">
        <f>'0'!U$28*$F230</f>
        <v>31.25</v>
      </c>
      <c r="AA230" s="30">
        <f>'0'!V$28*$F230</f>
        <v>31.25</v>
      </c>
      <c r="AB230" s="30">
        <f>'0'!W$28*$F230</f>
        <v>31.25</v>
      </c>
      <c r="AC230" s="30">
        <f>'0'!X$28*$F230</f>
        <v>31.25</v>
      </c>
      <c r="AD230" s="30">
        <f>'0'!Y$28*$F230</f>
        <v>31.25</v>
      </c>
      <c r="AE230" s="30">
        <f>'0'!Z$28*$F230</f>
        <v>31.25</v>
      </c>
      <c r="AF230" s="30">
        <f>'0'!AA$28*$F230</f>
        <v>31.25</v>
      </c>
      <c r="AG230" s="30">
        <f>'0'!AB$28*$F230</f>
        <v>31.25</v>
      </c>
      <c r="AH230" s="30">
        <f>'0'!AC$28*$F230</f>
        <v>31.25</v>
      </c>
      <c r="AI230" s="30">
        <f>'0'!AD$28*$F230</f>
        <v>31.25</v>
      </c>
      <c r="AJ230" s="30">
        <f>'0'!AE$28*$F230</f>
        <v>31.25</v>
      </c>
      <c r="AK230" s="30">
        <f>'0'!AF$28*$F230</f>
        <v>31.25</v>
      </c>
      <c r="AL230" s="30">
        <f>'0'!AG$28*$F230</f>
        <v>31.25</v>
      </c>
      <c r="AM230" s="30">
        <f>'0'!AH$28*$F230</f>
        <v>31.25</v>
      </c>
      <c r="AN230" s="30">
        <f>'0'!AI$28*$F230</f>
        <v>31.25</v>
      </c>
      <c r="AO230" s="30">
        <f>'0'!AJ$28*$F230</f>
        <v>31.25</v>
      </c>
      <c r="AP230" s="30">
        <f>'0'!AK$28*$F230</f>
        <v>31.25</v>
      </c>
      <c r="AQ230" s="30">
        <f>'0'!AL$28*$F230</f>
        <v>31.25</v>
      </c>
      <c r="AR230" s="30">
        <f>'0'!AM$28*$F230</f>
        <v>31.25</v>
      </c>
      <c r="AT230" s="30"/>
      <c r="AU230" s="30"/>
      <c r="AV230" s="30"/>
    </row>
    <row r="231" spans="1:48">
      <c r="A231" s="276" t="s">
        <v>236</v>
      </c>
      <c r="B231" s="215" t="s">
        <v>392</v>
      </c>
      <c r="C231" s="268" t="s">
        <v>390</v>
      </c>
      <c r="D231" s="240" t="s">
        <v>406</v>
      </c>
      <c r="E231" s="221" t="str">
        <f>_xlfn.XLOOKUP(D231,'0'!A:A,'0'!B:B)</f>
        <v>Фил</v>
      </c>
      <c r="F231" s="241">
        <f>G231/(8*21*60)</f>
        <v>1.9841269841269841E-4</v>
      </c>
      <c r="G231" s="242">
        <v>2</v>
      </c>
      <c r="H231" s="239" t="s">
        <v>249</v>
      </c>
      <c r="I231" s="30">
        <f>'0'!D$31*$F231</f>
        <v>8.9285714285714288</v>
      </c>
      <c r="J231" s="30">
        <f>'0'!E$31*$F231</f>
        <v>8.9285714285714288</v>
      </c>
      <c r="K231" s="30">
        <f>'0'!F$31*$F231</f>
        <v>8.9285714285714288</v>
      </c>
      <c r="L231" s="30">
        <f>'0'!G$31*$F231</f>
        <v>8.9285714285714288</v>
      </c>
      <c r="M231" s="30">
        <f>'0'!H$31*$F231</f>
        <v>8.9285714285714288</v>
      </c>
      <c r="N231" s="30">
        <f>'0'!I$31*$F231</f>
        <v>8.9285714285714288</v>
      </c>
      <c r="O231" s="30">
        <f>'0'!J$31*$F231</f>
        <v>8.9285714285714288</v>
      </c>
      <c r="P231" s="30">
        <f>'0'!K$31*$F231</f>
        <v>8.9285714285714288</v>
      </c>
      <c r="Q231" s="30">
        <f>'0'!L$31*$F231</f>
        <v>8.9285714285714288</v>
      </c>
      <c r="R231" s="30">
        <f>'0'!M$31*$F231</f>
        <v>8.9285714285714288</v>
      </c>
      <c r="S231" s="30">
        <f>'0'!N$31*$F231</f>
        <v>8.9285714285714288</v>
      </c>
      <c r="T231" s="30">
        <f>'0'!O$31*$F231</f>
        <v>8.9285714285714288</v>
      </c>
      <c r="U231" s="30">
        <f>'0'!P$31*$F231</f>
        <v>8.9285714285714288</v>
      </c>
      <c r="V231" s="30">
        <f>'0'!Q$31*$F231</f>
        <v>8.9285714285714288</v>
      </c>
      <c r="W231" s="30">
        <f>'0'!R$31*$F231</f>
        <v>8.9285714285714288</v>
      </c>
      <c r="X231" s="30">
        <f>'0'!S$31*$F231</f>
        <v>8.9285714285714288</v>
      </c>
      <c r="Y231" s="30">
        <f>'0'!T$31*$F231</f>
        <v>8.9285714285714288</v>
      </c>
      <c r="Z231" s="30">
        <f>'0'!U$31*$F231</f>
        <v>8.9285714285714288</v>
      </c>
      <c r="AA231" s="30">
        <f>'0'!V$31*$F231</f>
        <v>8.9285714285714288</v>
      </c>
      <c r="AB231" s="30">
        <f>'0'!W$31*$F231</f>
        <v>8.9285714285714288</v>
      </c>
      <c r="AC231" s="30">
        <f>'0'!X$31*$F231</f>
        <v>8.9285714285714288</v>
      </c>
      <c r="AD231" s="30">
        <f>'0'!Y$31*$F231</f>
        <v>8.9285714285714288</v>
      </c>
      <c r="AE231" s="30">
        <f>'0'!Z$31*$F231</f>
        <v>8.9285714285714288</v>
      </c>
      <c r="AF231" s="30">
        <f>'0'!AA$31*$F231</f>
        <v>8.9285714285714288</v>
      </c>
      <c r="AG231" s="30">
        <f>'0'!AB$31*$F231</f>
        <v>8.9285714285714288</v>
      </c>
      <c r="AH231" s="30">
        <f>'0'!AC$31*$F231</f>
        <v>8.9285714285714288</v>
      </c>
      <c r="AI231" s="30">
        <f>'0'!AD$31*$F231</f>
        <v>8.9285714285714288</v>
      </c>
      <c r="AJ231" s="30">
        <f>'0'!AE$31*$F231</f>
        <v>8.9285714285714288</v>
      </c>
      <c r="AK231" s="30">
        <f>'0'!AF$31*$F231</f>
        <v>8.9285714285714288</v>
      </c>
      <c r="AL231" s="30">
        <f>'0'!AG$31*$F231</f>
        <v>8.9285714285714288</v>
      </c>
      <c r="AM231" s="30">
        <f>'0'!AH$31*$F231</f>
        <v>8.9285714285714288</v>
      </c>
      <c r="AN231" s="30">
        <f>'0'!AI$31*$F231</f>
        <v>8.9285714285714288</v>
      </c>
      <c r="AO231" s="30">
        <f>'0'!AJ$31*$F231</f>
        <v>8.9285714285714288</v>
      </c>
      <c r="AP231" s="30">
        <f>'0'!AK$31*$F231</f>
        <v>8.9285714285714288</v>
      </c>
      <c r="AQ231" s="30">
        <f>'0'!AL$31*$F231</f>
        <v>8.9285714285714288</v>
      </c>
      <c r="AR231" s="30">
        <f>'0'!AM$31*$F231</f>
        <v>8.9285714285714288</v>
      </c>
      <c r="AT231" s="30"/>
      <c r="AU231" s="30"/>
      <c r="AV231" s="30"/>
    </row>
    <row r="232" spans="1:48">
      <c r="A232" s="276" t="s">
        <v>236</v>
      </c>
      <c r="B232" s="215" t="s">
        <v>402</v>
      </c>
      <c r="C232" s="268" t="s">
        <v>390</v>
      </c>
      <c r="D232" s="215" t="s">
        <v>42</v>
      </c>
      <c r="E232" s="215"/>
      <c r="F232" s="215"/>
      <c r="G232" s="215"/>
      <c r="H232" s="215" t="s">
        <v>254</v>
      </c>
      <c r="I232" s="227">
        <f>I233*I234</f>
        <v>0</v>
      </c>
      <c r="J232" s="227">
        <f t="shared" ref="J232" si="415">J233*J234</f>
        <v>0</v>
      </c>
      <c r="K232" s="227">
        <f t="shared" ref="K232" si="416">K233*K234</f>
        <v>0</v>
      </c>
      <c r="L232" s="227">
        <f t="shared" ref="L232" si="417">L233*L234</f>
        <v>0</v>
      </c>
      <c r="M232" s="227">
        <f t="shared" ref="M232" si="418">M233*M234</f>
        <v>0</v>
      </c>
      <c r="N232" s="227">
        <f t="shared" ref="N232" si="419">N233*N234</f>
        <v>0</v>
      </c>
      <c r="O232" s="227">
        <f t="shared" ref="O232" si="420">O233*O234</f>
        <v>0</v>
      </c>
      <c r="P232" s="227">
        <f t="shared" ref="P232" si="421">P233*P234</f>
        <v>0</v>
      </c>
      <c r="Q232" s="227">
        <f t="shared" ref="Q232" si="422">Q233*Q234</f>
        <v>0</v>
      </c>
      <c r="R232" s="227">
        <f t="shared" ref="R232" si="423">R233*R234</f>
        <v>0</v>
      </c>
      <c r="S232" s="227">
        <f t="shared" ref="S232" si="424">S233*S234</f>
        <v>0</v>
      </c>
      <c r="T232" s="227">
        <f t="shared" ref="T232" si="425">T233*T234</f>
        <v>0</v>
      </c>
      <c r="U232" s="227">
        <f t="shared" ref="U232" si="426">U233*U234</f>
        <v>0</v>
      </c>
      <c r="V232" s="227">
        <f t="shared" ref="V232" si="427">V233*V234</f>
        <v>0</v>
      </c>
      <c r="W232" s="227">
        <f t="shared" ref="W232" si="428">W233*W234</f>
        <v>0</v>
      </c>
      <c r="X232" s="227">
        <f t="shared" ref="X232" si="429">X233*X234</f>
        <v>0</v>
      </c>
      <c r="Y232" s="227">
        <f t="shared" ref="Y232" si="430">Y233*Y234</f>
        <v>0</v>
      </c>
      <c r="Z232" s="227">
        <f t="shared" ref="Z232" si="431">Z233*Z234</f>
        <v>0</v>
      </c>
      <c r="AA232" s="227">
        <f t="shared" ref="AA232" si="432">AA233*AA234</f>
        <v>0</v>
      </c>
      <c r="AB232" s="227">
        <f t="shared" ref="AB232" si="433">AB233*AB234</f>
        <v>0</v>
      </c>
      <c r="AC232" s="227">
        <f t="shared" ref="AC232" si="434">AC233*AC234</f>
        <v>0</v>
      </c>
      <c r="AD232" s="227">
        <f t="shared" ref="AD232" si="435">AD233*AD234</f>
        <v>0</v>
      </c>
      <c r="AE232" s="227">
        <f t="shared" ref="AE232" si="436">AE233*AE234</f>
        <v>0</v>
      </c>
      <c r="AF232" s="227">
        <f t="shared" ref="AF232" si="437">AF233*AF234</f>
        <v>0</v>
      </c>
      <c r="AG232" s="227">
        <f t="shared" ref="AG232" si="438">AG233*AG234</f>
        <v>0</v>
      </c>
      <c r="AH232" s="227">
        <f t="shared" ref="AH232" si="439">AH233*AH234</f>
        <v>0</v>
      </c>
      <c r="AI232" s="227">
        <f t="shared" ref="AI232" si="440">AI233*AI234</f>
        <v>0</v>
      </c>
      <c r="AJ232" s="227">
        <f t="shared" ref="AJ232" si="441">AJ233*AJ234</f>
        <v>0</v>
      </c>
      <c r="AK232" s="227">
        <f t="shared" ref="AK232" si="442">AK233*AK234</f>
        <v>0</v>
      </c>
      <c r="AL232" s="227">
        <f t="shared" ref="AL232" si="443">AL233*AL234</f>
        <v>0</v>
      </c>
      <c r="AM232" s="227">
        <f t="shared" ref="AM232" si="444">AM233*AM234</f>
        <v>0</v>
      </c>
      <c r="AN232" s="227">
        <f t="shared" ref="AN232" si="445">AN233*AN234</f>
        <v>0</v>
      </c>
      <c r="AO232" s="227">
        <f t="shared" ref="AO232" si="446">AO233*AO234</f>
        <v>0</v>
      </c>
      <c r="AP232" s="227">
        <f t="shared" ref="AP232" si="447">AP233*AP234</f>
        <v>0</v>
      </c>
      <c r="AQ232" s="227">
        <f t="shared" ref="AQ232" si="448">AQ233*AQ234</f>
        <v>0</v>
      </c>
      <c r="AR232" s="227">
        <f t="shared" ref="AR232" si="449">AR233*AR234</f>
        <v>0</v>
      </c>
      <c r="AT232" s="215"/>
      <c r="AU232" s="215"/>
      <c r="AV232" s="215"/>
    </row>
    <row r="233" spans="1:48" ht="24">
      <c r="A233" s="276" t="s">
        <v>236</v>
      </c>
      <c r="B233" s="215" t="s">
        <v>402</v>
      </c>
      <c r="C233" s="268" t="s">
        <v>390</v>
      </c>
      <c r="D233" s="237" t="s">
        <v>460</v>
      </c>
      <c r="E233" s="237"/>
      <c r="F233" s="238"/>
      <c r="G233" s="238"/>
      <c r="H233" s="239" t="s">
        <v>158</v>
      </c>
      <c r="I233" s="30">
        <f>РБ.2!D445</f>
        <v>0</v>
      </c>
      <c r="J233" s="30">
        <f>РБ.2!E445</f>
        <v>0</v>
      </c>
      <c r="K233" s="30">
        <f>РБ.2!F445</f>
        <v>0</v>
      </c>
      <c r="L233" s="30">
        <f>РБ.2!G445</f>
        <v>0</v>
      </c>
      <c r="M233" s="30">
        <f>РБ.2!H445</f>
        <v>0</v>
      </c>
      <c r="N233" s="30">
        <f>РБ.2!I445</f>
        <v>0</v>
      </c>
      <c r="O233" s="30">
        <f>РБ.2!J445</f>
        <v>0</v>
      </c>
      <c r="P233" s="30">
        <f>РБ.2!K445</f>
        <v>0</v>
      </c>
      <c r="Q233" s="30">
        <f>РБ.2!L445</f>
        <v>0</v>
      </c>
      <c r="R233" s="30">
        <f>РБ.2!M445</f>
        <v>0</v>
      </c>
      <c r="S233" s="30">
        <f>РБ.2!N445</f>
        <v>0</v>
      </c>
      <c r="T233" s="30">
        <f>РБ.2!O445</f>
        <v>0</v>
      </c>
      <c r="U233" s="30">
        <f>РБ.2!P445</f>
        <v>0</v>
      </c>
      <c r="V233" s="30">
        <f>РБ.2!Q445</f>
        <v>0</v>
      </c>
      <c r="W233" s="30">
        <f>РБ.2!R445</f>
        <v>0</v>
      </c>
      <c r="X233" s="30">
        <f>РБ.2!S445</f>
        <v>0</v>
      </c>
      <c r="Y233" s="30">
        <f>РБ.2!T445</f>
        <v>0</v>
      </c>
      <c r="Z233" s="30">
        <f>РБ.2!U445</f>
        <v>0</v>
      </c>
      <c r="AA233" s="30">
        <f>РБ.2!V445</f>
        <v>0</v>
      </c>
      <c r="AB233" s="30">
        <f>РБ.2!W445</f>
        <v>0</v>
      </c>
      <c r="AC233" s="30">
        <f>РБ.2!X445</f>
        <v>0</v>
      </c>
      <c r="AD233" s="30">
        <f>РБ.2!Y445</f>
        <v>0</v>
      </c>
      <c r="AE233" s="30">
        <f>РБ.2!Z445</f>
        <v>0</v>
      </c>
      <c r="AF233" s="30">
        <f>РБ.2!AA445</f>
        <v>0</v>
      </c>
      <c r="AG233" s="30">
        <f>РБ.2!AB445</f>
        <v>0</v>
      </c>
      <c r="AH233" s="30">
        <f>РБ.2!AC445</f>
        <v>0</v>
      </c>
      <c r="AI233" s="30">
        <f>РБ.2!AD445</f>
        <v>0</v>
      </c>
      <c r="AJ233" s="30">
        <f>РБ.2!AE445</f>
        <v>0</v>
      </c>
      <c r="AK233" s="30">
        <f>РБ.2!AF445</f>
        <v>0</v>
      </c>
      <c r="AL233" s="30">
        <f>РБ.2!AG445</f>
        <v>0</v>
      </c>
      <c r="AM233" s="30">
        <f>РБ.2!AH445</f>
        <v>0</v>
      </c>
      <c r="AN233" s="30">
        <f>РБ.2!AI445</f>
        <v>0</v>
      </c>
      <c r="AO233" s="30">
        <f>РБ.2!AJ445</f>
        <v>0</v>
      </c>
      <c r="AP233" s="30">
        <f>РБ.2!AK445</f>
        <v>0</v>
      </c>
      <c r="AQ233" s="30">
        <f>РБ.2!AL445</f>
        <v>0</v>
      </c>
      <c r="AR233" s="30">
        <f>РБ.2!AM445</f>
        <v>0</v>
      </c>
      <c r="AT233" s="30"/>
      <c r="AU233" s="30"/>
      <c r="AV233" s="30"/>
    </row>
    <row r="234" spans="1:48" ht="22.8">
      <c r="A234" s="276" t="s">
        <v>236</v>
      </c>
      <c r="B234" s="215" t="s">
        <v>402</v>
      </c>
      <c r="C234" s="268" t="s">
        <v>390</v>
      </c>
      <c r="D234" s="238" t="s">
        <v>418</v>
      </c>
      <c r="E234" s="238"/>
      <c r="F234" s="238"/>
      <c r="G234" s="238"/>
      <c r="H234" s="239" t="s">
        <v>249</v>
      </c>
      <c r="I234" s="224">
        <f>I235+I236</f>
        <v>0</v>
      </c>
      <c r="J234" s="224">
        <f t="shared" ref="J234:AR234" si="450">J235+J236</f>
        <v>0</v>
      </c>
      <c r="K234" s="224">
        <f t="shared" si="450"/>
        <v>0</v>
      </c>
      <c r="L234" s="224">
        <f t="shared" si="450"/>
        <v>0</v>
      </c>
      <c r="M234" s="224">
        <f t="shared" si="450"/>
        <v>0</v>
      </c>
      <c r="N234" s="224">
        <f t="shared" si="450"/>
        <v>0</v>
      </c>
      <c r="O234" s="224">
        <f t="shared" si="450"/>
        <v>0</v>
      </c>
      <c r="P234" s="224">
        <f t="shared" si="450"/>
        <v>0</v>
      </c>
      <c r="Q234" s="224">
        <f t="shared" si="450"/>
        <v>0</v>
      </c>
      <c r="R234" s="224">
        <f t="shared" si="450"/>
        <v>0</v>
      </c>
      <c r="S234" s="224">
        <f t="shared" si="450"/>
        <v>0</v>
      </c>
      <c r="T234" s="224">
        <f t="shared" si="450"/>
        <v>0</v>
      </c>
      <c r="U234" s="224">
        <f t="shared" si="450"/>
        <v>0</v>
      </c>
      <c r="V234" s="224">
        <f t="shared" si="450"/>
        <v>0</v>
      </c>
      <c r="W234" s="224">
        <f t="shared" si="450"/>
        <v>0</v>
      </c>
      <c r="X234" s="224">
        <f t="shared" si="450"/>
        <v>0</v>
      </c>
      <c r="Y234" s="224">
        <f t="shared" si="450"/>
        <v>0</v>
      </c>
      <c r="Z234" s="224">
        <f t="shared" si="450"/>
        <v>0</v>
      </c>
      <c r="AA234" s="224">
        <f t="shared" si="450"/>
        <v>0</v>
      </c>
      <c r="AB234" s="224">
        <f t="shared" si="450"/>
        <v>0</v>
      </c>
      <c r="AC234" s="224">
        <f t="shared" si="450"/>
        <v>0</v>
      </c>
      <c r="AD234" s="224">
        <f t="shared" si="450"/>
        <v>0</v>
      </c>
      <c r="AE234" s="224">
        <f t="shared" si="450"/>
        <v>0</v>
      </c>
      <c r="AF234" s="224">
        <f t="shared" si="450"/>
        <v>0</v>
      </c>
      <c r="AG234" s="224">
        <f t="shared" si="450"/>
        <v>0</v>
      </c>
      <c r="AH234" s="224">
        <f t="shared" si="450"/>
        <v>0</v>
      </c>
      <c r="AI234" s="224">
        <f t="shared" si="450"/>
        <v>0</v>
      </c>
      <c r="AJ234" s="224">
        <f t="shared" si="450"/>
        <v>0</v>
      </c>
      <c r="AK234" s="224">
        <f t="shared" si="450"/>
        <v>0</v>
      </c>
      <c r="AL234" s="224">
        <f t="shared" si="450"/>
        <v>0</v>
      </c>
      <c r="AM234" s="224">
        <f t="shared" si="450"/>
        <v>0</v>
      </c>
      <c r="AN234" s="224">
        <f t="shared" si="450"/>
        <v>0</v>
      </c>
      <c r="AO234" s="224">
        <f t="shared" si="450"/>
        <v>0</v>
      </c>
      <c r="AP234" s="224">
        <f t="shared" si="450"/>
        <v>0</v>
      </c>
      <c r="AQ234" s="224">
        <f t="shared" si="450"/>
        <v>0</v>
      </c>
      <c r="AR234" s="224">
        <f t="shared" si="450"/>
        <v>0</v>
      </c>
      <c r="AT234" s="30"/>
      <c r="AU234" s="30"/>
      <c r="AV234" s="30"/>
    </row>
    <row r="235" spans="1:48">
      <c r="A235" s="276" t="s">
        <v>236</v>
      </c>
      <c r="B235" s="215" t="s">
        <v>402</v>
      </c>
      <c r="C235" s="268" t="s">
        <v>390</v>
      </c>
      <c r="D235" s="240" t="s">
        <v>413</v>
      </c>
      <c r="E235" s="221" t="str">
        <f>_xlfn.XLOOKUP(D235,'0'!A:A,'0'!B:B)</f>
        <v>Фил</v>
      </c>
      <c r="F235" s="241">
        <f>G235/(8*21*60)</f>
        <v>0</v>
      </c>
      <c r="G235" s="242">
        <v>0</v>
      </c>
      <c r="H235" s="239" t="s">
        <v>249</v>
      </c>
      <c r="I235" s="30">
        <f>'0'!D$28*$F235</f>
        <v>0</v>
      </c>
      <c r="J235" s="30">
        <f>'0'!E$28*$F235</f>
        <v>0</v>
      </c>
      <c r="K235" s="30">
        <f>'0'!F$28*$F235</f>
        <v>0</v>
      </c>
      <c r="L235" s="30">
        <f>'0'!G$28*$F235</f>
        <v>0</v>
      </c>
      <c r="M235" s="30">
        <f>'0'!H$28*$F235</f>
        <v>0</v>
      </c>
      <c r="N235" s="30">
        <f>'0'!I$28*$F235</f>
        <v>0</v>
      </c>
      <c r="O235" s="30">
        <f>'0'!J$28*$F235</f>
        <v>0</v>
      </c>
      <c r="P235" s="30">
        <f>'0'!K$28*$F235</f>
        <v>0</v>
      </c>
      <c r="Q235" s="30">
        <f>'0'!L$28*$F235</f>
        <v>0</v>
      </c>
      <c r="R235" s="30">
        <f>'0'!M$28*$F235</f>
        <v>0</v>
      </c>
      <c r="S235" s="30">
        <f>'0'!N$28*$F235</f>
        <v>0</v>
      </c>
      <c r="T235" s="30">
        <f>'0'!O$28*$F235</f>
        <v>0</v>
      </c>
      <c r="U235" s="30">
        <f>'0'!P$28*$F235</f>
        <v>0</v>
      </c>
      <c r="V235" s="30">
        <f>'0'!Q$28*$F235</f>
        <v>0</v>
      </c>
      <c r="W235" s="30">
        <f>'0'!R$28*$F235</f>
        <v>0</v>
      </c>
      <c r="X235" s="30">
        <f>'0'!S$28*$F235</f>
        <v>0</v>
      </c>
      <c r="Y235" s="30">
        <f>'0'!T$28*$F235</f>
        <v>0</v>
      </c>
      <c r="Z235" s="30">
        <f>'0'!U$28*$F235</f>
        <v>0</v>
      </c>
      <c r="AA235" s="30">
        <f>'0'!V$28*$F235</f>
        <v>0</v>
      </c>
      <c r="AB235" s="30">
        <f>'0'!W$28*$F235</f>
        <v>0</v>
      </c>
      <c r="AC235" s="30">
        <f>'0'!X$28*$F235</f>
        <v>0</v>
      </c>
      <c r="AD235" s="30">
        <f>'0'!Y$28*$F235</f>
        <v>0</v>
      </c>
      <c r="AE235" s="30">
        <f>'0'!Z$28*$F235</f>
        <v>0</v>
      </c>
      <c r="AF235" s="30">
        <f>'0'!AA$28*$F235</f>
        <v>0</v>
      </c>
      <c r="AG235" s="30">
        <f>'0'!AB$28*$F235</f>
        <v>0</v>
      </c>
      <c r="AH235" s="30">
        <f>'0'!AC$28*$F235</f>
        <v>0</v>
      </c>
      <c r="AI235" s="30">
        <f>'0'!AD$28*$F235</f>
        <v>0</v>
      </c>
      <c r="AJ235" s="30">
        <f>'0'!AE$28*$F235</f>
        <v>0</v>
      </c>
      <c r="AK235" s="30">
        <f>'0'!AF$28*$F235</f>
        <v>0</v>
      </c>
      <c r="AL235" s="30">
        <f>'0'!AG$28*$F235</f>
        <v>0</v>
      </c>
      <c r="AM235" s="30">
        <f>'0'!AH$28*$F235</f>
        <v>0</v>
      </c>
      <c r="AN235" s="30">
        <f>'0'!AI$28*$F235</f>
        <v>0</v>
      </c>
      <c r="AO235" s="30">
        <f>'0'!AJ$28*$F235</f>
        <v>0</v>
      </c>
      <c r="AP235" s="30">
        <f>'0'!AK$28*$F235</f>
        <v>0</v>
      </c>
      <c r="AQ235" s="30">
        <f>'0'!AL$28*$F235</f>
        <v>0</v>
      </c>
      <c r="AR235" s="30">
        <f>'0'!AM$28*$F235</f>
        <v>0</v>
      </c>
      <c r="AT235" s="30"/>
      <c r="AU235" s="30"/>
      <c r="AV235" s="30"/>
    </row>
    <row r="236" spans="1:48">
      <c r="A236" s="276" t="s">
        <v>236</v>
      </c>
      <c r="B236" s="215" t="s">
        <v>402</v>
      </c>
      <c r="C236" s="268" t="s">
        <v>390</v>
      </c>
      <c r="D236" s="240" t="s">
        <v>406</v>
      </c>
      <c r="E236" s="221" t="str">
        <f>_xlfn.XLOOKUP(D236,'0'!A:A,'0'!B:B)</f>
        <v>Фил</v>
      </c>
      <c r="F236" s="241">
        <f>G236/(8*21*60)</f>
        <v>0</v>
      </c>
      <c r="G236" s="242">
        <v>0</v>
      </c>
      <c r="H236" s="239" t="s">
        <v>249</v>
      </c>
      <c r="I236" s="30">
        <f>'0'!D$31*$F236</f>
        <v>0</v>
      </c>
      <c r="J236" s="30">
        <f>'0'!E$31*$F236</f>
        <v>0</v>
      </c>
      <c r="K236" s="30">
        <f>'0'!F$31*$F236</f>
        <v>0</v>
      </c>
      <c r="L236" s="30">
        <f>'0'!G$31*$F236</f>
        <v>0</v>
      </c>
      <c r="M236" s="30">
        <f>'0'!H$31*$F236</f>
        <v>0</v>
      </c>
      <c r="N236" s="30">
        <f>'0'!I$31*$F236</f>
        <v>0</v>
      </c>
      <c r="O236" s="30">
        <f>'0'!J$31*$F236</f>
        <v>0</v>
      </c>
      <c r="P236" s="30">
        <f>'0'!K$31*$F236</f>
        <v>0</v>
      </c>
      <c r="Q236" s="30">
        <f>'0'!L$31*$F236</f>
        <v>0</v>
      </c>
      <c r="R236" s="30">
        <f>'0'!M$31*$F236</f>
        <v>0</v>
      </c>
      <c r="S236" s="30">
        <f>'0'!N$31*$F236</f>
        <v>0</v>
      </c>
      <c r="T236" s="30">
        <f>'0'!O$31*$F236</f>
        <v>0</v>
      </c>
      <c r="U236" s="30">
        <f>'0'!P$31*$F236</f>
        <v>0</v>
      </c>
      <c r="V236" s="30">
        <f>'0'!Q$31*$F236</f>
        <v>0</v>
      </c>
      <c r="W236" s="30">
        <f>'0'!R$31*$F236</f>
        <v>0</v>
      </c>
      <c r="X236" s="30">
        <f>'0'!S$31*$F236</f>
        <v>0</v>
      </c>
      <c r="Y236" s="30">
        <f>'0'!T$31*$F236</f>
        <v>0</v>
      </c>
      <c r="Z236" s="30">
        <f>'0'!U$31*$F236</f>
        <v>0</v>
      </c>
      <c r="AA236" s="30">
        <f>'0'!V$31*$F236</f>
        <v>0</v>
      </c>
      <c r="AB236" s="30">
        <f>'0'!W$31*$F236</f>
        <v>0</v>
      </c>
      <c r="AC236" s="30">
        <f>'0'!X$31*$F236</f>
        <v>0</v>
      </c>
      <c r="AD236" s="30">
        <f>'0'!Y$31*$F236</f>
        <v>0</v>
      </c>
      <c r="AE236" s="30">
        <f>'0'!Z$31*$F236</f>
        <v>0</v>
      </c>
      <c r="AF236" s="30">
        <f>'0'!AA$31*$F236</f>
        <v>0</v>
      </c>
      <c r="AG236" s="30">
        <f>'0'!AB$31*$F236</f>
        <v>0</v>
      </c>
      <c r="AH236" s="30">
        <f>'0'!AC$31*$F236</f>
        <v>0</v>
      </c>
      <c r="AI236" s="30">
        <f>'0'!AD$31*$F236</f>
        <v>0</v>
      </c>
      <c r="AJ236" s="30">
        <f>'0'!AE$31*$F236</f>
        <v>0</v>
      </c>
      <c r="AK236" s="30">
        <f>'0'!AF$31*$F236</f>
        <v>0</v>
      </c>
      <c r="AL236" s="30">
        <f>'0'!AG$31*$F236</f>
        <v>0</v>
      </c>
      <c r="AM236" s="30">
        <f>'0'!AH$31*$F236</f>
        <v>0</v>
      </c>
      <c r="AN236" s="30">
        <f>'0'!AI$31*$F236</f>
        <v>0</v>
      </c>
      <c r="AO236" s="30">
        <f>'0'!AJ$31*$F236</f>
        <v>0</v>
      </c>
      <c r="AP236" s="30">
        <f>'0'!AK$31*$F236</f>
        <v>0</v>
      </c>
      <c r="AQ236" s="30">
        <f>'0'!AL$31*$F236</f>
        <v>0</v>
      </c>
      <c r="AR236" s="30">
        <f>'0'!AM$31*$F236</f>
        <v>0</v>
      </c>
      <c r="AT236" s="30"/>
      <c r="AU236" s="30"/>
      <c r="AV236" s="30"/>
    </row>
    <row r="237" spans="1:48">
      <c r="A237" s="276" t="s">
        <v>120</v>
      </c>
      <c r="B237" s="215" t="s">
        <v>392</v>
      </c>
      <c r="C237" s="268" t="s">
        <v>390</v>
      </c>
      <c r="D237" s="215" t="s">
        <v>42</v>
      </c>
      <c r="E237" s="215"/>
      <c r="F237" s="215"/>
      <c r="G237" s="215"/>
      <c r="H237" s="215" t="s">
        <v>254</v>
      </c>
      <c r="I237" s="227">
        <f t="shared" ref="I237:AR237" si="451">(I238*I239+I242*I243*I246)/1000</f>
        <v>2.34375</v>
      </c>
      <c r="J237" s="227">
        <f t="shared" si="451"/>
        <v>2.3624999999999998</v>
      </c>
      <c r="K237" s="227">
        <f t="shared" si="451"/>
        <v>2.4117187499999995</v>
      </c>
      <c r="L237" s="227">
        <f t="shared" si="451"/>
        <v>2.4580237499999997</v>
      </c>
      <c r="M237" s="227">
        <f t="shared" si="451"/>
        <v>2.5323947249999996</v>
      </c>
      <c r="N237" s="227">
        <f t="shared" si="451"/>
        <v>2.6330728567499992</v>
      </c>
      <c r="O237" s="227">
        <f t="shared" si="451"/>
        <v>2.788030707629999</v>
      </c>
      <c r="P237" s="227">
        <f t="shared" si="451"/>
        <v>2.9648037184541995</v>
      </c>
      <c r="Q237" s="227">
        <f t="shared" si="451"/>
        <v>3.1903613346816946</v>
      </c>
      <c r="R237" s="227">
        <f t="shared" si="451"/>
        <v>3.4894577098081041</v>
      </c>
      <c r="S237" s="227">
        <f t="shared" si="451"/>
        <v>3.8573861307302701</v>
      </c>
      <c r="T237" s="227">
        <f t="shared" si="451"/>
        <v>4.3432526391116149</v>
      </c>
      <c r="U237" s="227">
        <f t="shared" si="451"/>
        <v>4.7988424102764489</v>
      </c>
      <c r="V237" s="227">
        <f t="shared" si="451"/>
        <v>4.912871559194163</v>
      </c>
      <c r="W237" s="227">
        <f t="shared" si="451"/>
        <v>5.0457339094815108</v>
      </c>
      <c r="X237" s="227">
        <f t="shared" si="451"/>
        <v>5.1961258504811898</v>
      </c>
      <c r="Y237" s="227">
        <f t="shared" si="451"/>
        <v>5.3385641774199462</v>
      </c>
      <c r="Z237" s="227">
        <f t="shared" si="451"/>
        <v>5.4970564907907571</v>
      </c>
      <c r="AA237" s="227">
        <f t="shared" si="451"/>
        <v>5.6704286635514292</v>
      </c>
      <c r="AB237" s="227">
        <f t="shared" si="451"/>
        <v>5.85755661199196</v>
      </c>
      <c r="AC237" s="227">
        <f t="shared" si="451"/>
        <v>6.0573645736551782</v>
      </c>
      <c r="AD237" s="227">
        <f t="shared" si="451"/>
        <v>6.2688234379231416</v>
      </c>
      <c r="AE237" s="227">
        <f t="shared" si="451"/>
        <v>6.490949127775532</v>
      </c>
      <c r="AF237" s="227">
        <f t="shared" si="451"/>
        <v>6.7438394447313437</v>
      </c>
      <c r="AG237" s="227">
        <f t="shared" si="451"/>
        <v>7.0150245942940943</v>
      </c>
      <c r="AH237" s="227">
        <f t="shared" si="451"/>
        <v>7.2219999153552035</v>
      </c>
      <c r="AI237" s="227">
        <f t="shared" si="451"/>
        <v>7.399200328753448</v>
      </c>
      <c r="AJ237" s="227">
        <f t="shared" si="451"/>
        <v>7.5859255169380031</v>
      </c>
      <c r="AK237" s="227">
        <f t="shared" si="451"/>
        <v>7.781335505497716</v>
      </c>
      <c r="AL237" s="227">
        <f t="shared" si="451"/>
        <v>7.9846278711530561</v>
      </c>
      <c r="AM237" s="227">
        <f t="shared" si="451"/>
        <v>8.1950364204593065</v>
      </c>
      <c r="AN237" s="227">
        <f t="shared" si="451"/>
        <v>8.4118299094460092</v>
      </c>
      <c r="AO237" s="227">
        <f t="shared" si="451"/>
        <v>8.6518515331667718</v>
      </c>
      <c r="AP237" s="227">
        <f t="shared" si="451"/>
        <v>8.8961939040885927</v>
      </c>
      <c r="AQ237" s="227">
        <f t="shared" si="451"/>
        <v>9.1442443853630966</v>
      </c>
      <c r="AR237" s="227">
        <f t="shared" si="451"/>
        <v>9.4119291881699443</v>
      </c>
      <c r="AT237" s="215"/>
      <c r="AU237" s="215"/>
      <c r="AV237" s="215"/>
    </row>
    <row r="238" spans="1:48" ht="24">
      <c r="A238" s="276" t="s">
        <v>120</v>
      </c>
      <c r="B238" s="215" t="s">
        <v>392</v>
      </c>
      <c r="C238" s="268" t="s">
        <v>390</v>
      </c>
      <c r="D238" s="225" t="s">
        <v>209</v>
      </c>
      <c r="E238" s="225"/>
      <c r="F238" s="219"/>
      <c r="G238" s="219"/>
      <c r="H238" s="218" t="s">
        <v>158</v>
      </c>
      <c r="I238" s="30">
        <f>МСБ.2!D34+МСБ.2!D49+МСБ.2!D64+МСБ.2!D79</f>
        <v>0</v>
      </c>
      <c r="J238" s="30">
        <f>МСБ.2!E34+МСБ.2!E49+МСБ.2!E64+МСБ.2!E79</f>
        <v>0</v>
      </c>
      <c r="K238" s="30">
        <f>МСБ.2!F34+МСБ.2!F49+МСБ.2!F64+МСБ.2!F79</f>
        <v>0</v>
      </c>
      <c r="L238" s="30">
        <f>МСБ.2!G34+МСБ.2!G49+МСБ.2!G64+МСБ.2!G79</f>
        <v>0</v>
      </c>
      <c r="M238" s="30">
        <f>МСБ.2!H34+МСБ.2!H49+МСБ.2!H64+МСБ.2!H79</f>
        <v>0</v>
      </c>
      <c r="N238" s="30">
        <f>МСБ.2!I34+МСБ.2!I49+МСБ.2!I64+МСБ.2!I79</f>
        <v>0</v>
      </c>
      <c r="O238" s="30">
        <f>МСБ.2!J34+МСБ.2!J49+МСБ.2!J64+МСБ.2!J79</f>
        <v>0</v>
      </c>
      <c r="P238" s="30">
        <f>МСБ.2!K34+МСБ.2!K49+МСБ.2!K64+МСБ.2!K79</f>
        <v>0</v>
      </c>
      <c r="Q238" s="30">
        <f>МСБ.2!L34+МСБ.2!L49+МСБ.2!L64+МСБ.2!L79</f>
        <v>0</v>
      </c>
      <c r="R238" s="30">
        <f>МСБ.2!M34+МСБ.2!M49+МСБ.2!M64+МСБ.2!M79</f>
        <v>0</v>
      </c>
      <c r="S238" s="30">
        <f>МСБ.2!N34+МСБ.2!N49+МСБ.2!N64+МСБ.2!N79</f>
        <v>0</v>
      </c>
      <c r="T238" s="30">
        <f>МСБ.2!O34+МСБ.2!O49+МСБ.2!O64+МСБ.2!O79</f>
        <v>0</v>
      </c>
      <c r="U238" s="30">
        <f>МСБ.2!P34+МСБ.2!P49+МСБ.2!P64+МСБ.2!P79</f>
        <v>5</v>
      </c>
      <c r="V238" s="30">
        <f>МСБ.2!Q34+МСБ.2!Q49+МСБ.2!Q64+МСБ.2!Q79</f>
        <v>5</v>
      </c>
      <c r="W238" s="30">
        <f>МСБ.2!R34+МСБ.2!R49+МСБ.2!R64+МСБ.2!R79</f>
        <v>5</v>
      </c>
      <c r="X238" s="30">
        <f>МСБ.2!S34+МСБ.2!S49+МСБ.2!S64+МСБ.2!S79</f>
        <v>5</v>
      </c>
      <c r="Y238" s="30">
        <f>МСБ.2!T34+МСБ.2!T49+МСБ.2!T64+МСБ.2!T79</f>
        <v>5</v>
      </c>
      <c r="Z238" s="30">
        <f>МСБ.2!U34+МСБ.2!U49+МСБ.2!U64+МСБ.2!U79</f>
        <v>5</v>
      </c>
      <c r="AA238" s="30">
        <f>МСБ.2!V34+МСБ.2!V49+МСБ.2!V64+МСБ.2!V79</f>
        <v>5</v>
      </c>
      <c r="AB238" s="30">
        <f>МСБ.2!W34+МСБ.2!W49+МСБ.2!W64+МСБ.2!W79</f>
        <v>5</v>
      </c>
      <c r="AC238" s="30">
        <f>МСБ.2!X34+МСБ.2!X49+МСБ.2!X64+МСБ.2!X79</f>
        <v>5</v>
      </c>
      <c r="AD238" s="30">
        <f>МСБ.2!Y34+МСБ.2!Y49+МСБ.2!Y64+МСБ.2!Y79</f>
        <v>5</v>
      </c>
      <c r="AE238" s="30">
        <f>МСБ.2!Z34+МСБ.2!Z49+МСБ.2!Z64+МСБ.2!Z79</f>
        <v>5</v>
      </c>
      <c r="AF238" s="30">
        <f>МСБ.2!AA34+МСБ.2!AA49+МСБ.2!AA64+МСБ.2!AA79</f>
        <v>5</v>
      </c>
      <c r="AG238" s="30">
        <f>МСБ.2!AB34+МСБ.2!AB49+МСБ.2!AB64+МСБ.2!AB79</f>
        <v>5</v>
      </c>
      <c r="AH238" s="30">
        <f>МСБ.2!AC34+МСБ.2!AC49+МСБ.2!AC64+МСБ.2!AC79</f>
        <v>6</v>
      </c>
      <c r="AI238" s="30">
        <f>МСБ.2!AD34+МСБ.2!AD49+МСБ.2!AD64+МСБ.2!AD79</f>
        <v>6</v>
      </c>
      <c r="AJ238" s="30">
        <f>МСБ.2!AE34+МСБ.2!AE49+МСБ.2!AE64+МСБ.2!AE79</f>
        <v>6</v>
      </c>
      <c r="AK238" s="30">
        <f>МСБ.2!AF34+МСБ.2!AF49+МСБ.2!AF64+МСБ.2!AF79</f>
        <v>6</v>
      </c>
      <c r="AL238" s="30">
        <f>МСБ.2!AG34+МСБ.2!AG49+МСБ.2!AG64+МСБ.2!AG79</f>
        <v>6</v>
      </c>
      <c r="AM238" s="30">
        <f>МСБ.2!AH34+МСБ.2!AH49+МСБ.2!AH64+МСБ.2!AH79</f>
        <v>6</v>
      </c>
      <c r="AN238" s="30">
        <f>МСБ.2!AI34+МСБ.2!AI49+МСБ.2!AI64+МСБ.2!AI79</f>
        <v>6</v>
      </c>
      <c r="AO238" s="30">
        <f>МСБ.2!AJ34+МСБ.2!AJ49+МСБ.2!AJ64+МСБ.2!AJ79</f>
        <v>6</v>
      </c>
      <c r="AP238" s="30">
        <f>МСБ.2!AK34+МСБ.2!AK49+МСБ.2!AK64+МСБ.2!AK79</f>
        <v>6</v>
      </c>
      <c r="AQ238" s="30">
        <f>МСБ.2!AL34+МСБ.2!AL49+МСБ.2!AL64+МСБ.2!AL79</f>
        <v>6</v>
      </c>
      <c r="AR238" s="30">
        <f>МСБ.2!AM34+МСБ.2!AM49+МСБ.2!AM64+МСБ.2!AM79</f>
        <v>6</v>
      </c>
      <c r="AT238" s="30"/>
      <c r="AU238" s="30"/>
      <c r="AV238" s="30"/>
    </row>
    <row r="239" spans="1:48" ht="22.8">
      <c r="A239" s="276" t="s">
        <v>120</v>
      </c>
      <c r="B239" s="215" t="s">
        <v>392</v>
      </c>
      <c r="C239" s="268" t="s">
        <v>390</v>
      </c>
      <c r="D239" s="219" t="s">
        <v>407</v>
      </c>
      <c r="E239" s="219"/>
      <c r="F239" s="219"/>
      <c r="G239" s="219"/>
      <c r="H239" s="218" t="s">
        <v>249</v>
      </c>
      <c r="I239" s="224">
        <f>I240+I241</f>
        <v>40.178571428571431</v>
      </c>
      <c r="J239" s="224">
        <f t="shared" ref="J239:AR239" si="452">J240+J241</f>
        <v>40.178571428571431</v>
      </c>
      <c r="K239" s="224">
        <f t="shared" si="452"/>
        <v>40.178571428571431</v>
      </c>
      <c r="L239" s="224">
        <f t="shared" si="452"/>
        <v>40.178571428571431</v>
      </c>
      <c r="M239" s="224">
        <f t="shared" si="452"/>
        <v>40.178571428571431</v>
      </c>
      <c r="N239" s="224">
        <f t="shared" si="452"/>
        <v>40.178571428571431</v>
      </c>
      <c r="O239" s="224">
        <f t="shared" si="452"/>
        <v>40.178571428571431</v>
      </c>
      <c r="P239" s="224">
        <f t="shared" si="452"/>
        <v>40.178571428571431</v>
      </c>
      <c r="Q239" s="224">
        <f t="shared" si="452"/>
        <v>40.178571428571431</v>
      </c>
      <c r="R239" s="224">
        <f t="shared" si="452"/>
        <v>40.178571428571431</v>
      </c>
      <c r="S239" s="224">
        <f t="shared" si="452"/>
        <v>40.178571428571431</v>
      </c>
      <c r="T239" s="224">
        <f t="shared" si="452"/>
        <v>40.178571428571431</v>
      </c>
      <c r="U239" s="224">
        <f t="shared" si="452"/>
        <v>40.178571428571431</v>
      </c>
      <c r="V239" s="224">
        <f t="shared" si="452"/>
        <v>40.178571428571431</v>
      </c>
      <c r="W239" s="224">
        <f t="shared" si="452"/>
        <v>40.178571428571431</v>
      </c>
      <c r="X239" s="224">
        <f t="shared" si="452"/>
        <v>40.178571428571431</v>
      </c>
      <c r="Y239" s="224">
        <f t="shared" si="452"/>
        <v>40.178571428571431</v>
      </c>
      <c r="Z239" s="224">
        <f t="shared" si="452"/>
        <v>40.178571428571431</v>
      </c>
      <c r="AA239" s="224">
        <f t="shared" si="452"/>
        <v>40.178571428571431</v>
      </c>
      <c r="AB239" s="224">
        <f t="shared" si="452"/>
        <v>40.178571428571431</v>
      </c>
      <c r="AC239" s="224">
        <f t="shared" si="452"/>
        <v>40.178571428571431</v>
      </c>
      <c r="AD239" s="224">
        <f t="shared" si="452"/>
        <v>40.178571428571431</v>
      </c>
      <c r="AE239" s="224">
        <f t="shared" si="452"/>
        <v>40.178571428571431</v>
      </c>
      <c r="AF239" s="224">
        <f t="shared" si="452"/>
        <v>40.178571428571431</v>
      </c>
      <c r="AG239" s="224">
        <f t="shared" si="452"/>
        <v>40.178571428571431</v>
      </c>
      <c r="AH239" s="224">
        <f t="shared" si="452"/>
        <v>40.178571428571431</v>
      </c>
      <c r="AI239" s="224">
        <f t="shared" si="452"/>
        <v>40.178571428571431</v>
      </c>
      <c r="AJ239" s="224">
        <f t="shared" si="452"/>
        <v>40.178571428571431</v>
      </c>
      <c r="AK239" s="224">
        <f t="shared" si="452"/>
        <v>40.178571428571431</v>
      </c>
      <c r="AL239" s="224">
        <f t="shared" si="452"/>
        <v>40.178571428571431</v>
      </c>
      <c r="AM239" s="224">
        <f t="shared" si="452"/>
        <v>40.178571428571431</v>
      </c>
      <c r="AN239" s="224">
        <f t="shared" si="452"/>
        <v>40.178571428571431</v>
      </c>
      <c r="AO239" s="224">
        <f t="shared" si="452"/>
        <v>40.178571428571431</v>
      </c>
      <c r="AP239" s="224">
        <f t="shared" si="452"/>
        <v>40.178571428571431</v>
      </c>
      <c r="AQ239" s="224">
        <f t="shared" si="452"/>
        <v>40.178571428571431</v>
      </c>
      <c r="AR239" s="224">
        <f t="shared" si="452"/>
        <v>40.178571428571431</v>
      </c>
      <c r="AT239" s="30"/>
      <c r="AU239" s="30"/>
      <c r="AV239" s="30"/>
    </row>
    <row r="240" spans="1:48">
      <c r="A240" s="276" t="s">
        <v>120</v>
      </c>
      <c r="B240" s="215" t="s">
        <v>392</v>
      </c>
      <c r="C240" s="268" t="s">
        <v>390</v>
      </c>
      <c r="D240" s="221" t="s">
        <v>413</v>
      </c>
      <c r="E240" s="221" t="str">
        <f>_xlfn.XLOOKUP(D240,'0'!A:A,'0'!B:B)</f>
        <v>Фил</v>
      </c>
      <c r="F240" s="222">
        <f>G240/(8*21*60)</f>
        <v>6.9444444444444447E-4</v>
      </c>
      <c r="G240" s="223">
        <v>7</v>
      </c>
      <c r="H240" s="218" t="s">
        <v>249</v>
      </c>
      <c r="I240" s="30">
        <f>'0'!D$28*$F240</f>
        <v>31.25</v>
      </c>
      <c r="J240" s="30">
        <f>'0'!E$28*$F240</f>
        <v>31.25</v>
      </c>
      <c r="K240" s="30">
        <f>'0'!F$28*$F240</f>
        <v>31.25</v>
      </c>
      <c r="L240" s="30">
        <f>'0'!G$28*$F240</f>
        <v>31.25</v>
      </c>
      <c r="M240" s="30">
        <f>'0'!H$28*$F240</f>
        <v>31.25</v>
      </c>
      <c r="N240" s="30">
        <f>'0'!I$28*$F240</f>
        <v>31.25</v>
      </c>
      <c r="O240" s="30">
        <f>'0'!J$28*$F240</f>
        <v>31.25</v>
      </c>
      <c r="P240" s="30">
        <f>'0'!K$28*$F240</f>
        <v>31.25</v>
      </c>
      <c r="Q240" s="30">
        <f>'0'!L$28*$F240</f>
        <v>31.25</v>
      </c>
      <c r="R240" s="30">
        <f>'0'!M$28*$F240</f>
        <v>31.25</v>
      </c>
      <c r="S240" s="30">
        <f>'0'!N$28*$F240</f>
        <v>31.25</v>
      </c>
      <c r="T240" s="30">
        <f>'0'!O$28*$F240</f>
        <v>31.25</v>
      </c>
      <c r="U240" s="30">
        <f>'0'!P$28*$F240</f>
        <v>31.25</v>
      </c>
      <c r="V240" s="30">
        <f>'0'!Q$28*$F240</f>
        <v>31.25</v>
      </c>
      <c r="W240" s="30">
        <f>'0'!R$28*$F240</f>
        <v>31.25</v>
      </c>
      <c r="X240" s="30">
        <f>'0'!S$28*$F240</f>
        <v>31.25</v>
      </c>
      <c r="Y240" s="30">
        <f>'0'!T$28*$F240</f>
        <v>31.25</v>
      </c>
      <c r="Z240" s="30">
        <f>'0'!U$28*$F240</f>
        <v>31.25</v>
      </c>
      <c r="AA240" s="30">
        <f>'0'!V$28*$F240</f>
        <v>31.25</v>
      </c>
      <c r="AB240" s="30">
        <f>'0'!W$28*$F240</f>
        <v>31.25</v>
      </c>
      <c r="AC240" s="30">
        <f>'0'!X$28*$F240</f>
        <v>31.25</v>
      </c>
      <c r="AD240" s="30">
        <f>'0'!Y$28*$F240</f>
        <v>31.25</v>
      </c>
      <c r="AE240" s="30">
        <f>'0'!Z$28*$F240</f>
        <v>31.25</v>
      </c>
      <c r="AF240" s="30">
        <f>'0'!AA$28*$F240</f>
        <v>31.25</v>
      </c>
      <c r="AG240" s="30">
        <f>'0'!AB$28*$F240</f>
        <v>31.25</v>
      </c>
      <c r="AH240" s="30">
        <f>'0'!AC$28*$F240</f>
        <v>31.25</v>
      </c>
      <c r="AI240" s="30">
        <f>'0'!AD$28*$F240</f>
        <v>31.25</v>
      </c>
      <c r="AJ240" s="30">
        <f>'0'!AE$28*$F240</f>
        <v>31.25</v>
      </c>
      <c r="AK240" s="30">
        <f>'0'!AF$28*$F240</f>
        <v>31.25</v>
      </c>
      <c r="AL240" s="30">
        <f>'0'!AG$28*$F240</f>
        <v>31.25</v>
      </c>
      <c r="AM240" s="30">
        <f>'0'!AH$28*$F240</f>
        <v>31.25</v>
      </c>
      <c r="AN240" s="30">
        <f>'0'!AI$28*$F240</f>
        <v>31.25</v>
      </c>
      <c r="AO240" s="30">
        <f>'0'!AJ$28*$F240</f>
        <v>31.25</v>
      </c>
      <c r="AP240" s="30">
        <f>'0'!AK$28*$F240</f>
        <v>31.25</v>
      </c>
      <c r="AQ240" s="30">
        <f>'0'!AL$28*$F240</f>
        <v>31.25</v>
      </c>
      <c r="AR240" s="30">
        <f>'0'!AM$28*$F240</f>
        <v>31.25</v>
      </c>
      <c r="AT240" s="30"/>
      <c r="AU240" s="30"/>
      <c r="AV240" s="30"/>
    </row>
    <row r="241" spans="1:48">
      <c r="A241" s="276" t="s">
        <v>120</v>
      </c>
      <c r="B241" s="215" t="s">
        <v>392</v>
      </c>
      <c r="C241" s="268" t="s">
        <v>390</v>
      </c>
      <c r="D241" s="221" t="s">
        <v>406</v>
      </c>
      <c r="E241" s="221" t="str">
        <f>_xlfn.XLOOKUP(D241,'0'!A:A,'0'!B:B)</f>
        <v>Фил</v>
      </c>
      <c r="F241" s="222">
        <f>G241/(8*21*60)</f>
        <v>1.9841269841269841E-4</v>
      </c>
      <c r="G241" s="223">
        <v>2</v>
      </c>
      <c r="H241" s="218" t="s">
        <v>249</v>
      </c>
      <c r="I241" s="30">
        <f>'0'!D$31*$F241</f>
        <v>8.9285714285714288</v>
      </c>
      <c r="J241" s="30">
        <f>'0'!E$31*$F241</f>
        <v>8.9285714285714288</v>
      </c>
      <c r="K241" s="30">
        <f>'0'!F$31*$F241</f>
        <v>8.9285714285714288</v>
      </c>
      <c r="L241" s="30">
        <f>'0'!G$31*$F241</f>
        <v>8.9285714285714288</v>
      </c>
      <c r="M241" s="30">
        <f>'0'!H$31*$F241</f>
        <v>8.9285714285714288</v>
      </c>
      <c r="N241" s="30">
        <f>'0'!I$31*$F241</f>
        <v>8.9285714285714288</v>
      </c>
      <c r="O241" s="30">
        <f>'0'!J$31*$F241</f>
        <v>8.9285714285714288</v>
      </c>
      <c r="P241" s="30">
        <f>'0'!K$31*$F241</f>
        <v>8.9285714285714288</v>
      </c>
      <c r="Q241" s="30">
        <f>'0'!L$31*$F241</f>
        <v>8.9285714285714288</v>
      </c>
      <c r="R241" s="30">
        <f>'0'!M$31*$F241</f>
        <v>8.9285714285714288</v>
      </c>
      <c r="S241" s="30">
        <f>'0'!N$31*$F241</f>
        <v>8.9285714285714288</v>
      </c>
      <c r="T241" s="30">
        <f>'0'!O$31*$F241</f>
        <v>8.9285714285714288</v>
      </c>
      <c r="U241" s="30">
        <f>'0'!P$31*$F241</f>
        <v>8.9285714285714288</v>
      </c>
      <c r="V241" s="30">
        <f>'0'!Q$31*$F241</f>
        <v>8.9285714285714288</v>
      </c>
      <c r="W241" s="30">
        <f>'0'!R$31*$F241</f>
        <v>8.9285714285714288</v>
      </c>
      <c r="X241" s="30">
        <f>'0'!S$31*$F241</f>
        <v>8.9285714285714288</v>
      </c>
      <c r="Y241" s="30">
        <f>'0'!T$31*$F241</f>
        <v>8.9285714285714288</v>
      </c>
      <c r="Z241" s="30">
        <f>'0'!U$31*$F241</f>
        <v>8.9285714285714288</v>
      </c>
      <c r="AA241" s="30">
        <f>'0'!V$31*$F241</f>
        <v>8.9285714285714288</v>
      </c>
      <c r="AB241" s="30">
        <f>'0'!W$31*$F241</f>
        <v>8.9285714285714288</v>
      </c>
      <c r="AC241" s="30">
        <f>'0'!X$31*$F241</f>
        <v>8.9285714285714288</v>
      </c>
      <c r="AD241" s="30">
        <f>'0'!Y$31*$F241</f>
        <v>8.9285714285714288</v>
      </c>
      <c r="AE241" s="30">
        <f>'0'!Z$31*$F241</f>
        <v>8.9285714285714288</v>
      </c>
      <c r="AF241" s="30">
        <f>'0'!AA$31*$F241</f>
        <v>8.9285714285714288</v>
      </c>
      <c r="AG241" s="30">
        <f>'0'!AB$31*$F241</f>
        <v>8.9285714285714288</v>
      </c>
      <c r="AH241" s="30">
        <f>'0'!AC$31*$F241</f>
        <v>8.9285714285714288</v>
      </c>
      <c r="AI241" s="30">
        <f>'0'!AD$31*$F241</f>
        <v>8.9285714285714288</v>
      </c>
      <c r="AJ241" s="30">
        <f>'0'!AE$31*$F241</f>
        <v>8.9285714285714288</v>
      </c>
      <c r="AK241" s="30">
        <f>'0'!AF$31*$F241</f>
        <v>8.9285714285714288</v>
      </c>
      <c r="AL241" s="30">
        <f>'0'!AG$31*$F241</f>
        <v>8.9285714285714288</v>
      </c>
      <c r="AM241" s="30">
        <f>'0'!AH$31*$F241</f>
        <v>8.9285714285714288</v>
      </c>
      <c r="AN241" s="30">
        <f>'0'!AI$31*$F241</f>
        <v>8.9285714285714288</v>
      </c>
      <c r="AO241" s="30">
        <f>'0'!AJ$31*$F241</f>
        <v>8.9285714285714288</v>
      </c>
      <c r="AP241" s="30">
        <f>'0'!AK$31*$F241</f>
        <v>8.9285714285714288</v>
      </c>
      <c r="AQ241" s="30">
        <f>'0'!AL$31*$F241</f>
        <v>8.9285714285714288</v>
      </c>
      <c r="AR241" s="30">
        <f>'0'!AM$31*$F241</f>
        <v>8.9285714285714288</v>
      </c>
      <c r="AT241" s="30"/>
      <c r="AU241" s="30"/>
      <c r="AV241" s="30"/>
    </row>
    <row r="242" spans="1:48" ht="12">
      <c r="A242" s="276" t="s">
        <v>120</v>
      </c>
      <c r="B242" s="215" t="s">
        <v>392</v>
      </c>
      <c r="C242" s="268" t="s">
        <v>390</v>
      </c>
      <c r="D242" s="225" t="s">
        <v>308</v>
      </c>
      <c r="E242" s="225"/>
      <c r="F242" s="219"/>
      <c r="G242" s="219"/>
      <c r="H242" s="218" t="s">
        <v>158</v>
      </c>
      <c r="I242" s="30">
        <f>I244*I245</f>
        <v>105</v>
      </c>
      <c r="J242" s="30">
        <f t="shared" ref="J242:AR242" si="453">J244*J245</f>
        <v>108</v>
      </c>
      <c r="K242" s="30">
        <f t="shared" si="453"/>
        <v>112.5</v>
      </c>
      <c r="L242" s="30">
        <f t="shared" si="453"/>
        <v>117</v>
      </c>
      <c r="M242" s="30">
        <f t="shared" si="453"/>
        <v>123</v>
      </c>
      <c r="N242" s="30">
        <f t="shared" si="453"/>
        <v>130.5</v>
      </c>
      <c r="O242" s="30">
        <f t="shared" si="453"/>
        <v>141</v>
      </c>
      <c r="P242" s="30">
        <f t="shared" si="453"/>
        <v>153</v>
      </c>
      <c r="Q242" s="30">
        <f t="shared" si="453"/>
        <v>168</v>
      </c>
      <c r="R242" s="30">
        <f t="shared" si="453"/>
        <v>187.5</v>
      </c>
      <c r="S242" s="30">
        <f t="shared" si="453"/>
        <v>211.5</v>
      </c>
      <c r="T242" s="30">
        <f t="shared" si="453"/>
        <v>243</v>
      </c>
      <c r="U242" s="30">
        <f t="shared" si="453"/>
        <v>262.5</v>
      </c>
      <c r="V242" s="30">
        <f t="shared" si="453"/>
        <v>274.5</v>
      </c>
      <c r="W242" s="30">
        <f t="shared" si="453"/>
        <v>288</v>
      </c>
      <c r="X242" s="30">
        <f t="shared" si="453"/>
        <v>303</v>
      </c>
      <c r="Y242" s="30">
        <f t="shared" si="453"/>
        <v>318</v>
      </c>
      <c r="Z242" s="30">
        <f t="shared" si="453"/>
        <v>334.5</v>
      </c>
      <c r="AA242" s="30">
        <f t="shared" si="453"/>
        <v>352.5</v>
      </c>
      <c r="AB242" s="30">
        <f t="shared" si="453"/>
        <v>372</v>
      </c>
      <c r="AC242" s="30">
        <f t="shared" si="453"/>
        <v>393</v>
      </c>
      <c r="AD242" s="30">
        <f t="shared" si="453"/>
        <v>415.5</v>
      </c>
      <c r="AE242" s="30">
        <f t="shared" si="453"/>
        <v>439.5</v>
      </c>
      <c r="AF242" s="30">
        <f t="shared" si="453"/>
        <v>466.5</v>
      </c>
      <c r="AG242" s="30">
        <f t="shared" si="453"/>
        <v>495.75</v>
      </c>
      <c r="AH242" s="30">
        <f t="shared" si="453"/>
        <v>518.25</v>
      </c>
      <c r="AI242" s="30">
        <f t="shared" si="453"/>
        <v>542.25</v>
      </c>
      <c r="AJ242" s="30">
        <f t="shared" si="453"/>
        <v>567.75</v>
      </c>
      <c r="AK242" s="30">
        <f t="shared" si="453"/>
        <v>594.75</v>
      </c>
      <c r="AL242" s="30">
        <f t="shared" si="453"/>
        <v>623.25</v>
      </c>
      <c r="AM242" s="30">
        <f t="shared" si="453"/>
        <v>653.25</v>
      </c>
      <c r="AN242" s="30">
        <f t="shared" si="453"/>
        <v>684.75</v>
      </c>
      <c r="AO242" s="30">
        <f t="shared" si="453"/>
        <v>719.25</v>
      </c>
      <c r="AP242" s="30">
        <f t="shared" si="453"/>
        <v>755.25</v>
      </c>
      <c r="AQ242" s="30">
        <f t="shared" si="453"/>
        <v>792.75</v>
      </c>
      <c r="AR242" s="30">
        <f t="shared" si="453"/>
        <v>833.25</v>
      </c>
      <c r="AT242" s="30"/>
      <c r="AU242" s="30"/>
      <c r="AV242" s="30"/>
    </row>
    <row r="243" spans="1:48" ht="22.8">
      <c r="A243" s="276" t="s">
        <v>120</v>
      </c>
      <c r="B243" s="215" t="s">
        <v>392</v>
      </c>
      <c r="C243" s="268" t="s">
        <v>390</v>
      </c>
      <c r="D243" s="219" t="s">
        <v>412</v>
      </c>
      <c r="E243" s="219"/>
      <c r="F243" s="219"/>
      <c r="G243" s="219"/>
      <c r="H243" s="218" t="s">
        <v>168</v>
      </c>
      <c r="I243" s="228">
        <v>1</v>
      </c>
      <c r="J243" s="228">
        <f>I243*(1-2%)</f>
        <v>0.98</v>
      </c>
      <c r="K243" s="228">
        <f t="shared" ref="K243" si="454">J243*(1-2%)</f>
        <v>0.96039999999999992</v>
      </c>
      <c r="L243" s="228">
        <f t="shared" ref="L243" si="455">K243*(1-2%)</f>
        <v>0.94119199999999992</v>
      </c>
      <c r="M243" s="228">
        <f t="shared" ref="M243" si="456">L243*(1-2%)</f>
        <v>0.92236815999999988</v>
      </c>
      <c r="N243" s="228">
        <f t="shared" ref="N243" si="457">M243*(1-2%)</f>
        <v>0.90392079679999982</v>
      </c>
      <c r="O243" s="228">
        <f t="shared" ref="O243" si="458">N243*(1-2%)</f>
        <v>0.8858423808639998</v>
      </c>
      <c r="P243" s="228">
        <f t="shared" ref="P243" si="459">O243*(1-2%)</f>
        <v>0.86812553324671982</v>
      </c>
      <c r="Q243" s="228">
        <f t="shared" ref="Q243" si="460">P243*(1-2%)</f>
        <v>0.85076302258178538</v>
      </c>
      <c r="R243" s="228">
        <f t="shared" ref="R243" si="461">Q243*(1-2%)</f>
        <v>0.83374776213014967</v>
      </c>
      <c r="S243" s="228">
        <f t="shared" ref="S243" si="462">R243*(1-2%)</f>
        <v>0.81707280688754669</v>
      </c>
      <c r="T243" s="228">
        <f t="shared" ref="T243" si="463">S243*(1-2%)</f>
        <v>0.80073135074979573</v>
      </c>
      <c r="U243" s="228">
        <f t="shared" ref="U243" si="464">T243*(1-2%)</f>
        <v>0.78471672373479984</v>
      </c>
      <c r="V243" s="228">
        <f t="shared" ref="V243" si="465">U243*(1-2%)</f>
        <v>0.7690223892601038</v>
      </c>
      <c r="W243" s="228">
        <f t="shared" ref="W243" si="466">V243*(1-2%)</f>
        <v>0.75364194147490171</v>
      </c>
      <c r="X243" s="228">
        <f t="shared" ref="X243" si="467">W243*(1-2%)</f>
        <v>0.73856910264540365</v>
      </c>
      <c r="Y243" s="228">
        <f t="shared" ref="Y243" si="468">X243*(1-2%)</f>
        <v>0.72379772059249559</v>
      </c>
      <c r="Z243" s="228">
        <f t="shared" ref="Z243" si="469">Y243*(1-2%)</f>
        <v>0.70932176618064569</v>
      </c>
      <c r="AA243" s="228">
        <f t="shared" ref="AA243" si="470">Z243*(1-2%)</f>
        <v>0.69513533085703272</v>
      </c>
      <c r="AB243" s="228">
        <f t="shared" ref="AB243" si="471">AA243*(1-2%)</f>
        <v>0.68123262423989206</v>
      </c>
      <c r="AC243" s="228">
        <f t="shared" ref="AC243" si="472">AB243*(1-2%)</f>
        <v>0.66760797175509423</v>
      </c>
      <c r="AD243" s="228">
        <f t="shared" ref="AD243" si="473">AC243*(1-2%)</f>
        <v>0.6542558123199923</v>
      </c>
      <c r="AE243" s="228">
        <f t="shared" ref="AE243" si="474">AD243*(1-2%)</f>
        <v>0.64117069607359245</v>
      </c>
      <c r="AF243" s="228">
        <f t="shared" ref="AF243" si="475">AE243*(1-2%)</f>
        <v>0.62834728215212055</v>
      </c>
      <c r="AG243" s="228">
        <f t="shared" ref="AG243" si="476">AF243*(1-2%)</f>
        <v>0.61578033650907815</v>
      </c>
      <c r="AH243" s="228">
        <f t="shared" ref="AH243" si="477">AG243*(1-2%)</f>
        <v>0.60346472977889654</v>
      </c>
      <c r="AI243" s="228">
        <f t="shared" ref="AI243" si="478">AH243*(1-2%)</f>
        <v>0.59139543518331861</v>
      </c>
      <c r="AJ243" s="228">
        <f t="shared" ref="AJ243" si="479">AI243*(1-2%)</f>
        <v>0.57956752647965226</v>
      </c>
      <c r="AK243" s="228">
        <f t="shared" ref="AK243" si="480">AJ243*(1-2%)</f>
        <v>0.56797617595005923</v>
      </c>
      <c r="AL243" s="228">
        <f t="shared" ref="AL243" si="481">AK243*(1-2%)</f>
        <v>0.55661665243105807</v>
      </c>
      <c r="AM243" s="228">
        <f t="shared" ref="AM243" si="482">AL243*(1-2%)</f>
        <v>0.54548431938243691</v>
      </c>
      <c r="AN243" s="228">
        <f t="shared" ref="AN243" si="483">AM243*(1-2%)</f>
        <v>0.53457463299478813</v>
      </c>
      <c r="AO243" s="228">
        <f t="shared" ref="AO243" si="484">AN243*(1-2%)</f>
        <v>0.52388314033489236</v>
      </c>
      <c r="AP243" s="228">
        <f t="shared" ref="AP243" si="485">AO243*(1-2%)</f>
        <v>0.51340547752819454</v>
      </c>
      <c r="AQ243" s="228">
        <f t="shared" ref="AQ243" si="486">AP243*(1-2%)</f>
        <v>0.50313736797763065</v>
      </c>
      <c r="AR243" s="228">
        <f t="shared" ref="AR243" si="487">AQ243*(1-2%)</f>
        <v>0.493074620618078</v>
      </c>
      <c r="AT243" s="30"/>
      <c r="AU243" s="30"/>
      <c r="AV243" s="30"/>
    </row>
    <row r="244" spans="1:48" ht="22.8">
      <c r="A244" s="276" t="s">
        <v>120</v>
      </c>
      <c r="B244" s="215" t="s">
        <v>392</v>
      </c>
      <c r="C244" s="268" t="s">
        <v>390</v>
      </c>
      <c r="D244" s="219" t="s">
        <v>217</v>
      </c>
      <c r="E244" s="219"/>
      <c r="F244" s="219"/>
      <c r="G244" s="219"/>
      <c r="H244" s="218" t="s">
        <v>158</v>
      </c>
      <c r="I244" s="30">
        <f>МСБ.2!D32+МСБ.2!D47+МСБ.2!D62+МСБ.2!D77+МСБ.2!D98+МСБ.2!D113+МСБ.2!D128+МСБ.2!D143</f>
        <v>70</v>
      </c>
      <c r="J244" s="30">
        <f>МСБ.2!E32+МСБ.2!E47+МСБ.2!E62+МСБ.2!E77+МСБ.2!E98+МСБ.2!E113+МСБ.2!E128+МСБ.2!E143</f>
        <v>72</v>
      </c>
      <c r="K244" s="30">
        <f>МСБ.2!F32+МСБ.2!F47+МСБ.2!F62+МСБ.2!F77+МСБ.2!F98+МСБ.2!F113+МСБ.2!F128+МСБ.2!F143</f>
        <v>75</v>
      </c>
      <c r="L244" s="30">
        <f>МСБ.2!G32+МСБ.2!G47+МСБ.2!G62+МСБ.2!G77+МСБ.2!G98+МСБ.2!G113+МСБ.2!G128+МСБ.2!G143</f>
        <v>78</v>
      </c>
      <c r="M244" s="30">
        <f>МСБ.2!H32+МСБ.2!H47+МСБ.2!H62+МСБ.2!H77+МСБ.2!H98+МСБ.2!H113+МСБ.2!H128+МСБ.2!H143</f>
        <v>82</v>
      </c>
      <c r="N244" s="30">
        <f>МСБ.2!I32+МСБ.2!I47+МСБ.2!I62+МСБ.2!I77+МСБ.2!I98+МСБ.2!I113+МСБ.2!I128+МСБ.2!I143</f>
        <v>87</v>
      </c>
      <c r="O244" s="30">
        <f>МСБ.2!J32+МСБ.2!J47+МСБ.2!J62+МСБ.2!J77+МСБ.2!J98+МСБ.2!J113+МСБ.2!J128+МСБ.2!J143</f>
        <v>94</v>
      </c>
      <c r="P244" s="30">
        <f>МСБ.2!K32+МСБ.2!K47+МСБ.2!K62+МСБ.2!K77+МСБ.2!K98+МСБ.2!K113+МСБ.2!K128+МСБ.2!K143</f>
        <v>102</v>
      </c>
      <c r="Q244" s="30">
        <f>МСБ.2!L32+МСБ.2!L47+МСБ.2!L62+МСБ.2!L77+МСБ.2!L98+МСБ.2!L113+МСБ.2!L128+МСБ.2!L143</f>
        <v>112</v>
      </c>
      <c r="R244" s="30">
        <f>МСБ.2!M32+МСБ.2!M47+МСБ.2!M62+МСБ.2!M77+МСБ.2!M98+МСБ.2!M113+МСБ.2!M128+МСБ.2!M143</f>
        <v>125</v>
      </c>
      <c r="S244" s="30">
        <f>МСБ.2!N32+МСБ.2!N47+МСБ.2!N62+МСБ.2!N77+МСБ.2!N98+МСБ.2!N113+МСБ.2!N128+МСБ.2!N143</f>
        <v>141</v>
      </c>
      <c r="T244" s="30">
        <f>МСБ.2!O32+МСБ.2!O47+МСБ.2!O62+МСБ.2!O77+МСБ.2!O98+МСБ.2!O113+МСБ.2!O128+МСБ.2!O143</f>
        <v>162</v>
      </c>
      <c r="U244" s="30">
        <f>МСБ.2!P32+МСБ.2!P47+МСБ.2!P62+МСБ.2!P77+МСБ.2!P98+МСБ.2!P113+МСБ.2!P128+МСБ.2!P143</f>
        <v>175</v>
      </c>
      <c r="V244" s="30">
        <f>МСБ.2!Q32+МСБ.2!Q47+МСБ.2!Q62+МСБ.2!Q77+МСБ.2!Q98+МСБ.2!Q113+МСБ.2!Q128+МСБ.2!Q143</f>
        <v>183</v>
      </c>
      <c r="W244" s="30">
        <f>МСБ.2!R32+МСБ.2!R47+МСБ.2!R62+МСБ.2!R77+МСБ.2!R98+МСБ.2!R113+МСБ.2!R128+МСБ.2!R143</f>
        <v>192</v>
      </c>
      <c r="X244" s="30">
        <f>МСБ.2!S32+МСБ.2!S47+МСБ.2!S62+МСБ.2!S77+МСБ.2!S98+МСБ.2!S113+МСБ.2!S128+МСБ.2!S143</f>
        <v>202</v>
      </c>
      <c r="Y244" s="30">
        <f>МСБ.2!T32+МСБ.2!T47+МСБ.2!T62+МСБ.2!T77+МСБ.2!T98+МСБ.2!T113+МСБ.2!T128+МСБ.2!T143</f>
        <v>212</v>
      </c>
      <c r="Z244" s="30">
        <f>МСБ.2!U32+МСБ.2!U47+МСБ.2!U62+МСБ.2!U77+МСБ.2!U98+МСБ.2!U113+МСБ.2!U128+МСБ.2!U143</f>
        <v>223</v>
      </c>
      <c r="AA244" s="30">
        <f>МСБ.2!V32+МСБ.2!V47+МСБ.2!V62+МСБ.2!V77+МСБ.2!V98+МСБ.2!V113+МСБ.2!V128+МСБ.2!V143</f>
        <v>235</v>
      </c>
      <c r="AB244" s="30">
        <f>МСБ.2!W32+МСБ.2!W47+МСБ.2!W62+МСБ.2!W77+МСБ.2!W98+МСБ.2!W113+МСБ.2!W128+МСБ.2!W143</f>
        <v>248</v>
      </c>
      <c r="AC244" s="30">
        <f>МСБ.2!X32+МСБ.2!X47+МСБ.2!X62+МСБ.2!X77+МСБ.2!X98+МСБ.2!X113+МСБ.2!X128+МСБ.2!X143</f>
        <v>262</v>
      </c>
      <c r="AD244" s="30">
        <f>МСБ.2!Y32+МСБ.2!Y47+МСБ.2!Y62+МСБ.2!Y77+МСБ.2!Y98+МСБ.2!Y113+МСБ.2!Y128+МСБ.2!Y143</f>
        <v>277</v>
      </c>
      <c r="AE244" s="30">
        <f>МСБ.2!Z32+МСБ.2!Z47+МСБ.2!Z62+МСБ.2!Z77+МСБ.2!Z98+МСБ.2!Z113+МСБ.2!Z128+МСБ.2!Z143</f>
        <v>293</v>
      </c>
      <c r="AF244" s="30">
        <f>МСБ.2!AA32+МСБ.2!AA47+МСБ.2!AA62+МСБ.2!AA77+МСБ.2!AA98+МСБ.2!AA113+МСБ.2!AA128+МСБ.2!AA143</f>
        <v>311</v>
      </c>
      <c r="AG244" s="30">
        <f>МСБ.2!AB32+МСБ.2!AB47+МСБ.2!AB62+МСБ.2!AB77+МСБ.2!AB98+МСБ.2!AB113+МСБ.2!AB128+МСБ.2!AB143</f>
        <v>330.5</v>
      </c>
      <c r="AH244" s="30">
        <f>МСБ.2!AC32+МСБ.2!AC47+МСБ.2!AC62+МСБ.2!AC77+МСБ.2!AC98+МСБ.2!AC113+МСБ.2!AC128+МСБ.2!AC143</f>
        <v>345.5</v>
      </c>
      <c r="AI244" s="30">
        <f>МСБ.2!AD32+МСБ.2!AD47+МСБ.2!AD62+МСБ.2!AD77+МСБ.2!AD98+МСБ.2!AD113+МСБ.2!AD128+МСБ.2!AD143</f>
        <v>361.5</v>
      </c>
      <c r="AJ244" s="30">
        <f>МСБ.2!AE32+МСБ.2!AE47+МСБ.2!AE62+МСБ.2!AE77+МСБ.2!AE98+МСБ.2!AE113+МСБ.2!AE128+МСБ.2!AE143</f>
        <v>378.5</v>
      </c>
      <c r="AK244" s="30">
        <f>МСБ.2!AF32+МСБ.2!AF47+МСБ.2!AF62+МСБ.2!AF77+МСБ.2!AF98+МСБ.2!AF113+МСБ.2!AF128+МСБ.2!AF143</f>
        <v>396.5</v>
      </c>
      <c r="AL244" s="30">
        <f>МСБ.2!AG32+МСБ.2!AG47+МСБ.2!AG62+МСБ.2!AG77+МСБ.2!AG98+МСБ.2!AG113+МСБ.2!AG128+МСБ.2!AG143</f>
        <v>415.5</v>
      </c>
      <c r="AM244" s="30">
        <f>МСБ.2!AH32+МСБ.2!AH47+МСБ.2!AH62+МСБ.2!AH77+МСБ.2!AH98+МСБ.2!AH113+МСБ.2!AH128+МСБ.2!AH143</f>
        <v>435.5</v>
      </c>
      <c r="AN244" s="30">
        <f>МСБ.2!AI32+МСБ.2!AI47+МСБ.2!AI62+МСБ.2!AI77+МСБ.2!AI98+МСБ.2!AI113+МСБ.2!AI128+МСБ.2!AI143</f>
        <v>456.5</v>
      </c>
      <c r="AO244" s="30">
        <f>МСБ.2!AJ32+МСБ.2!AJ47+МСБ.2!AJ62+МСБ.2!AJ77+МСБ.2!AJ98+МСБ.2!AJ113+МСБ.2!AJ128+МСБ.2!AJ143</f>
        <v>479.5</v>
      </c>
      <c r="AP244" s="30">
        <f>МСБ.2!AK32+МСБ.2!AK47+МСБ.2!AK62+МСБ.2!AK77+МСБ.2!AK98+МСБ.2!AK113+МСБ.2!AK128+МСБ.2!AK143</f>
        <v>503.5</v>
      </c>
      <c r="AQ244" s="30">
        <f>МСБ.2!AL32+МСБ.2!AL47+МСБ.2!AL62+МСБ.2!AL77+МСБ.2!AL98+МСБ.2!AL113+МСБ.2!AL128+МСБ.2!AL143</f>
        <v>528.5</v>
      </c>
      <c r="AR244" s="30">
        <f>МСБ.2!AM32+МСБ.2!AM47+МСБ.2!AM62+МСБ.2!AM77+МСБ.2!AM98+МСБ.2!AM113+МСБ.2!AM128+МСБ.2!AM143</f>
        <v>555.5</v>
      </c>
      <c r="AT244" s="30"/>
      <c r="AU244" s="30"/>
      <c r="AV244" s="30"/>
    </row>
    <row r="245" spans="1:48" ht="45.6">
      <c r="A245" s="276" t="s">
        <v>120</v>
      </c>
      <c r="B245" s="215" t="s">
        <v>392</v>
      </c>
      <c r="C245" s="268" t="s">
        <v>390</v>
      </c>
      <c r="D245" s="219" t="s">
        <v>411</v>
      </c>
      <c r="E245" s="219"/>
      <c r="F245" s="219"/>
      <c r="G245" s="219"/>
      <c r="H245" s="218" t="s">
        <v>158</v>
      </c>
      <c r="I245" s="226">
        <v>1.5</v>
      </c>
      <c r="J245" s="226">
        <v>1.5</v>
      </c>
      <c r="K245" s="226">
        <v>1.5</v>
      </c>
      <c r="L245" s="226">
        <v>1.5</v>
      </c>
      <c r="M245" s="226">
        <v>1.5</v>
      </c>
      <c r="N245" s="226">
        <v>1.5</v>
      </c>
      <c r="O245" s="226">
        <v>1.5</v>
      </c>
      <c r="P245" s="226">
        <v>1.5</v>
      </c>
      <c r="Q245" s="226">
        <v>1.5</v>
      </c>
      <c r="R245" s="226">
        <v>1.5</v>
      </c>
      <c r="S245" s="226">
        <v>1.5</v>
      </c>
      <c r="T245" s="226">
        <v>1.5</v>
      </c>
      <c r="U245" s="226">
        <v>1.5</v>
      </c>
      <c r="V245" s="226">
        <v>1.5</v>
      </c>
      <c r="W245" s="226">
        <v>1.5</v>
      </c>
      <c r="X245" s="226">
        <v>1.5</v>
      </c>
      <c r="Y245" s="226">
        <v>1.5</v>
      </c>
      <c r="Z245" s="226">
        <v>1.5</v>
      </c>
      <c r="AA245" s="226">
        <v>1.5</v>
      </c>
      <c r="AB245" s="226">
        <v>1.5</v>
      </c>
      <c r="AC245" s="226">
        <v>1.5</v>
      </c>
      <c r="AD245" s="226">
        <v>1.5</v>
      </c>
      <c r="AE245" s="226">
        <v>1.5</v>
      </c>
      <c r="AF245" s="226">
        <v>1.5</v>
      </c>
      <c r="AG245" s="226">
        <v>1.5</v>
      </c>
      <c r="AH245" s="226">
        <v>1.5</v>
      </c>
      <c r="AI245" s="226">
        <v>1.5</v>
      </c>
      <c r="AJ245" s="226">
        <v>1.5</v>
      </c>
      <c r="AK245" s="226">
        <v>1.5</v>
      </c>
      <c r="AL245" s="226">
        <v>1.5</v>
      </c>
      <c r="AM245" s="226">
        <v>1.5</v>
      </c>
      <c r="AN245" s="226">
        <v>1.5</v>
      </c>
      <c r="AO245" s="226">
        <v>1.5</v>
      </c>
      <c r="AP245" s="226">
        <v>1.5</v>
      </c>
      <c r="AQ245" s="226">
        <v>1.5</v>
      </c>
      <c r="AR245" s="226">
        <v>1.5</v>
      </c>
      <c r="AT245" s="30"/>
      <c r="AU245" s="30"/>
      <c r="AV245" s="30"/>
    </row>
    <row r="246" spans="1:48" ht="45.6">
      <c r="A246" s="276" t="s">
        <v>120</v>
      </c>
      <c r="B246" s="215" t="s">
        <v>392</v>
      </c>
      <c r="C246" s="268" t="s">
        <v>390</v>
      </c>
      <c r="D246" s="219" t="s">
        <v>410</v>
      </c>
      <c r="E246" s="219"/>
      <c r="F246" s="219"/>
      <c r="G246" s="219"/>
      <c r="H246" s="218" t="s">
        <v>249</v>
      </c>
      <c r="I246" s="224">
        <f>I247</f>
        <v>22.321428571428569</v>
      </c>
      <c r="J246" s="224">
        <f t="shared" ref="J246:AR246" si="488">J247</f>
        <v>22.321428571428569</v>
      </c>
      <c r="K246" s="224">
        <f t="shared" si="488"/>
        <v>22.321428571428569</v>
      </c>
      <c r="L246" s="224">
        <f t="shared" si="488"/>
        <v>22.321428571428569</v>
      </c>
      <c r="M246" s="224">
        <f t="shared" si="488"/>
        <v>22.321428571428569</v>
      </c>
      <c r="N246" s="224">
        <f t="shared" si="488"/>
        <v>22.321428571428569</v>
      </c>
      <c r="O246" s="224">
        <f t="shared" si="488"/>
        <v>22.321428571428569</v>
      </c>
      <c r="P246" s="224">
        <f t="shared" si="488"/>
        <v>22.321428571428569</v>
      </c>
      <c r="Q246" s="224">
        <f t="shared" si="488"/>
        <v>22.321428571428569</v>
      </c>
      <c r="R246" s="224">
        <f t="shared" si="488"/>
        <v>22.321428571428569</v>
      </c>
      <c r="S246" s="224">
        <f t="shared" si="488"/>
        <v>22.321428571428569</v>
      </c>
      <c r="T246" s="224">
        <f t="shared" si="488"/>
        <v>22.321428571428569</v>
      </c>
      <c r="U246" s="224">
        <f t="shared" si="488"/>
        <v>22.321428571428569</v>
      </c>
      <c r="V246" s="224">
        <f t="shared" si="488"/>
        <v>22.321428571428569</v>
      </c>
      <c r="W246" s="224">
        <f t="shared" si="488"/>
        <v>22.321428571428569</v>
      </c>
      <c r="X246" s="224">
        <f t="shared" si="488"/>
        <v>22.321428571428569</v>
      </c>
      <c r="Y246" s="224">
        <f t="shared" si="488"/>
        <v>22.321428571428569</v>
      </c>
      <c r="Z246" s="224">
        <f t="shared" si="488"/>
        <v>22.321428571428569</v>
      </c>
      <c r="AA246" s="224">
        <f t="shared" si="488"/>
        <v>22.321428571428569</v>
      </c>
      <c r="AB246" s="224">
        <f t="shared" si="488"/>
        <v>22.321428571428569</v>
      </c>
      <c r="AC246" s="224">
        <f t="shared" si="488"/>
        <v>22.321428571428569</v>
      </c>
      <c r="AD246" s="224">
        <f t="shared" si="488"/>
        <v>22.321428571428569</v>
      </c>
      <c r="AE246" s="224">
        <f t="shared" si="488"/>
        <v>22.321428571428569</v>
      </c>
      <c r="AF246" s="224">
        <f t="shared" si="488"/>
        <v>22.321428571428569</v>
      </c>
      <c r="AG246" s="224">
        <f t="shared" si="488"/>
        <v>22.321428571428569</v>
      </c>
      <c r="AH246" s="224">
        <f t="shared" si="488"/>
        <v>22.321428571428569</v>
      </c>
      <c r="AI246" s="224">
        <f t="shared" si="488"/>
        <v>22.321428571428569</v>
      </c>
      <c r="AJ246" s="224">
        <f t="shared" si="488"/>
        <v>22.321428571428569</v>
      </c>
      <c r="AK246" s="224">
        <f t="shared" si="488"/>
        <v>22.321428571428569</v>
      </c>
      <c r="AL246" s="224">
        <f t="shared" si="488"/>
        <v>22.321428571428569</v>
      </c>
      <c r="AM246" s="224">
        <f t="shared" si="488"/>
        <v>22.321428571428569</v>
      </c>
      <c r="AN246" s="224">
        <f t="shared" si="488"/>
        <v>22.321428571428569</v>
      </c>
      <c r="AO246" s="224">
        <f t="shared" si="488"/>
        <v>22.321428571428569</v>
      </c>
      <c r="AP246" s="224">
        <f t="shared" si="488"/>
        <v>22.321428571428569</v>
      </c>
      <c r="AQ246" s="224">
        <f t="shared" si="488"/>
        <v>22.321428571428569</v>
      </c>
      <c r="AR246" s="224">
        <f t="shared" si="488"/>
        <v>22.321428571428569</v>
      </c>
      <c r="AT246" s="30"/>
      <c r="AU246" s="30"/>
      <c r="AV246" s="30"/>
    </row>
    <row r="247" spans="1:48">
      <c r="A247" s="276" t="s">
        <v>120</v>
      </c>
      <c r="B247" s="215" t="s">
        <v>392</v>
      </c>
      <c r="C247" s="268" t="s">
        <v>390</v>
      </c>
      <c r="D247" s="221" t="s">
        <v>413</v>
      </c>
      <c r="E247" s="221" t="str">
        <f>_xlfn.XLOOKUP(D247,'0'!A:A,'0'!B:B)</f>
        <v>Фил</v>
      </c>
      <c r="F247" s="222">
        <f>G247/(8*21*60)</f>
        <v>4.96031746031746E-4</v>
      </c>
      <c r="G247" s="223">
        <v>5</v>
      </c>
      <c r="H247" s="218" t="s">
        <v>249</v>
      </c>
      <c r="I247" s="30">
        <f>'0'!D$28*$F247</f>
        <v>22.321428571428569</v>
      </c>
      <c r="J247" s="30">
        <f>'0'!E$28*$F247</f>
        <v>22.321428571428569</v>
      </c>
      <c r="K247" s="30">
        <f>'0'!F$28*$F247</f>
        <v>22.321428571428569</v>
      </c>
      <c r="L247" s="30">
        <f>'0'!G$28*$F247</f>
        <v>22.321428571428569</v>
      </c>
      <c r="M247" s="30">
        <f>'0'!H$28*$F247</f>
        <v>22.321428571428569</v>
      </c>
      <c r="N247" s="30">
        <f>'0'!I$28*$F247</f>
        <v>22.321428571428569</v>
      </c>
      <c r="O247" s="30">
        <f>'0'!J$28*$F247</f>
        <v>22.321428571428569</v>
      </c>
      <c r="P247" s="30">
        <f>'0'!K$28*$F247</f>
        <v>22.321428571428569</v>
      </c>
      <c r="Q247" s="30">
        <f>'0'!L$28*$F247</f>
        <v>22.321428571428569</v>
      </c>
      <c r="R247" s="30">
        <f>'0'!M$28*$F247</f>
        <v>22.321428571428569</v>
      </c>
      <c r="S247" s="30">
        <f>'0'!N$28*$F247</f>
        <v>22.321428571428569</v>
      </c>
      <c r="T247" s="30">
        <f>'0'!O$28*$F247</f>
        <v>22.321428571428569</v>
      </c>
      <c r="U247" s="30">
        <f>'0'!P$28*$F247</f>
        <v>22.321428571428569</v>
      </c>
      <c r="V247" s="30">
        <f>'0'!Q$28*$F247</f>
        <v>22.321428571428569</v>
      </c>
      <c r="W247" s="30">
        <f>'0'!R$28*$F247</f>
        <v>22.321428571428569</v>
      </c>
      <c r="X247" s="30">
        <f>'0'!S$28*$F247</f>
        <v>22.321428571428569</v>
      </c>
      <c r="Y247" s="30">
        <f>'0'!T$28*$F247</f>
        <v>22.321428571428569</v>
      </c>
      <c r="Z247" s="30">
        <f>'0'!U$28*$F247</f>
        <v>22.321428571428569</v>
      </c>
      <c r="AA247" s="30">
        <f>'0'!V$28*$F247</f>
        <v>22.321428571428569</v>
      </c>
      <c r="AB247" s="30">
        <f>'0'!W$28*$F247</f>
        <v>22.321428571428569</v>
      </c>
      <c r="AC247" s="30">
        <f>'0'!X$28*$F247</f>
        <v>22.321428571428569</v>
      </c>
      <c r="AD247" s="30">
        <f>'0'!Y$28*$F247</f>
        <v>22.321428571428569</v>
      </c>
      <c r="AE247" s="30">
        <f>'0'!Z$28*$F247</f>
        <v>22.321428571428569</v>
      </c>
      <c r="AF247" s="30">
        <f>'0'!AA$28*$F247</f>
        <v>22.321428571428569</v>
      </c>
      <c r="AG247" s="30">
        <f>'0'!AB$28*$F247</f>
        <v>22.321428571428569</v>
      </c>
      <c r="AH247" s="30">
        <f>'0'!AC$28*$F247</f>
        <v>22.321428571428569</v>
      </c>
      <c r="AI247" s="30">
        <f>'0'!AD$28*$F247</f>
        <v>22.321428571428569</v>
      </c>
      <c r="AJ247" s="30">
        <f>'0'!AE$28*$F247</f>
        <v>22.321428571428569</v>
      </c>
      <c r="AK247" s="30">
        <f>'0'!AF$28*$F247</f>
        <v>22.321428571428569</v>
      </c>
      <c r="AL247" s="30">
        <f>'0'!AG$28*$F247</f>
        <v>22.321428571428569</v>
      </c>
      <c r="AM247" s="30">
        <f>'0'!AH$28*$F247</f>
        <v>22.321428571428569</v>
      </c>
      <c r="AN247" s="30">
        <f>'0'!AI$28*$F247</f>
        <v>22.321428571428569</v>
      </c>
      <c r="AO247" s="30">
        <f>'0'!AJ$28*$F247</f>
        <v>22.321428571428569</v>
      </c>
      <c r="AP247" s="30">
        <f>'0'!AK$28*$F247</f>
        <v>22.321428571428569</v>
      </c>
      <c r="AQ247" s="30">
        <f>'0'!AL$28*$F247</f>
        <v>22.321428571428569</v>
      </c>
      <c r="AR247" s="30">
        <f>'0'!AM$28*$F247</f>
        <v>22.321428571428569</v>
      </c>
      <c r="AT247" s="30"/>
      <c r="AU247" s="30"/>
      <c r="AV247" s="30"/>
    </row>
    <row r="248" spans="1:48">
      <c r="A248" s="276" t="s">
        <v>120</v>
      </c>
      <c r="B248" s="215" t="s">
        <v>402</v>
      </c>
      <c r="C248" s="268" t="s">
        <v>390</v>
      </c>
      <c r="D248" s="215" t="s">
        <v>42</v>
      </c>
      <c r="E248" s="215"/>
      <c r="F248" s="215"/>
      <c r="G248" s="215"/>
      <c r="H248" s="215" t="s">
        <v>254</v>
      </c>
      <c r="I248" s="227">
        <f>I249*I250</f>
        <v>0</v>
      </c>
      <c r="J248" s="227">
        <f t="shared" ref="J248" si="489">J249*J250</f>
        <v>0</v>
      </c>
      <c r="K248" s="227">
        <f t="shared" ref="K248" si="490">K249*K250</f>
        <v>0</v>
      </c>
      <c r="L248" s="227">
        <f t="shared" ref="L248" si="491">L249*L250</f>
        <v>0</v>
      </c>
      <c r="M248" s="227">
        <f t="shared" ref="M248" si="492">M249*M250</f>
        <v>0</v>
      </c>
      <c r="N248" s="227">
        <f t="shared" ref="N248" si="493">N249*N250</f>
        <v>0</v>
      </c>
      <c r="O248" s="227">
        <f t="shared" ref="O248" si="494">O249*O250</f>
        <v>0</v>
      </c>
      <c r="P248" s="227">
        <f t="shared" ref="P248" si="495">P249*P250</f>
        <v>0</v>
      </c>
      <c r="Q248" s="227">
        <f t="shared" ref="Q248" si="496">Q249*Q250</f>
        <v>0</v>
      </c>
      <c r="R248" s="227">
        <f t="shared" ref="R248" si="497">R249*R250</f>
        <v>0</v>
      </c>
      <c r="S248" s="227">
        <f t="shared" ref="S248" si="498">S249*S250</f>
        <v>0</v>
      </c>
      <c r="T248" s="227">
        <f t="shared" ref="T248" si="499">T249*T250</f>
        <v>0</v>
      </c>
      <c r="U248" s="227">
        <f t="shared" ref="U248" si="500">U249*U250</f>
        <v>0</v>
      </c>
      <c r="V248" s="227">
        <f t="shared" ref="V248" si="501">V249*V250</f>
        <v>0</v>
      </c>
      <c r="W248" s="227">
        <f t="shared" ref="W248" si="502">W249*W250</f>
        <v>0</v>
      </c>
      <c r="X248" s="227">
        <f t="shared" ref="X248" si="503">X249*X250</f>
        <v>0</v>
      </c>
      <c r="Y248" s="227">
        <f t="shared" ref="Y248" si="504">Y249*Y250</f>
        <v>0</v>
      </c>
      <c r="Z248" s="227">
        <f t="shared" ref="Z248" si="505">Z249*Z250</f>
        <v>0</v>
      </c>
      <c r="AA248" s="227">
        <f t="shared" ref="AA248" si="506">AA249*AA250</f>
        <v>0</v>
      </c>
      <c r="AB248" s="227">
        <f t="shared" ref="AB248" si="507">AB249*AB250</f>
        <v>0</v>
      </c>
      <c r="AC248" s="227">
        <f t="shared" ref="AC248" si="508">AC249*AC250</f>
        <v>0</v>
      </c>
      <c r="AD248" s="227">
        <f t="shared" ref="AD248" si="509">AD249*AD250</f>
        <v>0</v>
      </c>
      <c r="AE248" s="227">
        <f t="shared" ref="AE248" si="510">AE249*AE250</f>
        <v>0</v>
      </c>
      <c r="AF248" s="227">
        <f t="shared" ref="AF248" si="511">AF249*AF250</f>
        <v>0</v>
      </c>
      <c r="AG248" s="227">
        <f t="shared" ref="AG248" si="512">AG249*AG250</f>
        <v>0</v>
      </c>
      <c r="AH248" s="227">
        <f t="shared" ref="AH248" si="513">AH249*AH250</f>
        <v>0</v>
      </c>
      <c r="AI248" s="227">
        <f t="shared" ref="AI248" si="514">AI249*AI250</f>
        <v>0</v>
      </c>
      <c r="AJ248" s="227">
        <f t="shared" ref="AJ248" si="515">AJ249*AJ250</f>
        <v>0</v>
      </c>
      <c r="AK248" s="227">
        <f t="shared" ref="AK248" si="516">AK249*AK250</f>
        <v>0</v>
      </c>
      <c r="AL248" s="227">
        <f t="shared" ref="AL248" si="517">AL249*AL250</f>
        <v>0</v>
      </c>
      <c r="AM248" s="227">
        <f t="shared" ref="AM248" si="518">AM249*AM250</f>
        <v>0</v>
      </c>
      <c r="AN248" s="227">
        <f t="shared" ref="AN248" si="519">AN249*AN250</f>
        <v>0</v>
      </c>
      <c r="AO248" s="227">
        <f t="shared" ref="AO248" si="520">AO249*AO250</f>
        <v>0</v>
      </c>
      <c r="AP248" s="227">
        <f t="shared" ref="AP248" si="521">AP249*AP250</f>
        <v>0</v>
      </c>
      <c r="AQ248" s="227">
        <f t="shared" ref="AQ248" si="522">AQ249*AQ250</f>
        <v>0</v>
      </c>
      <c r="AR248" s="227">
        <f t="shared" ref="AR248" si="523">AR249*AR250</f>
        <v>0</v>
      </c>
      <c r="AT248" s="215"/>
      <c r="AU248" s="215"/>
      <c r="AV248" s="215"/>
    </row>
    <row r="249" spans="1:48" ht="24">
      <c r="A249" s="276" t="s">
        <v>120</v>
      </c>
      <c r="B249" s="215" t="s">
        <v>402</v>
      </c>
      <c r="C249" s="268" t="s">
        <v>390</v>
      </c>
      <c r="D249" s="225" t="s">
        <v>209</v>
      </c>
      <c r="E249" s="225"/>
      <c r="F249" s="219"/>
      <c r="G249" s="219"/>
      <c r="H249" s="218" t="s">
        <v>158</v>
      </c>
      <c r="I249" s="30">
        <f>МСБ.2!D100+МСБ.2!D115+МСБ.2!D130+МСБ.2!D145</f>
        <v>10</v>
      </c>
      <c r="J249" s="30">
        <f>МСБ.2!E100+МСБ.2!E115+МСБ.2!E130+МСБ.2!E145</f>
        <v>2</v>
      </c>
      <c r="K249" s="30">
        <f>МСБ.2!F100+МСБ.2!F115+МСБ.2!F130+МСБ.2!F145</f>
        <v>3</v>
      </c>
      <c r="L249" s="30">
        <f>МСБ.2!G100+МСБ.2!G115+МСБ.2!G130+МСБ.2!G145</f>
        <v>3</v>
      </c>
      <c r="M249" s="30">
        <f>МСБ.2!H100+МСБ.2!H115+МСБ.2!H130+МСБ.2!H145</f>
        <v>4</v>
      </c>
      <c r="N249" s="30">
        <f>МСБ.2!I100+МСБ.2!I115+МСБ.2!I130+МСБ.2!I145</f>
        <v>5</v>
      </c>
      <c r="O249" s="30">
        <f>МСБ.2!J100+МСБ.2!J115+МСБ.2!J130+МСБ.2!J145</f>
        <v>7</v>
      </c>
      <c r="P249" s="30">
        <f>МСБ.2!K100+МСБ.2!K115+МСБ.2!K130+МСБ.2!K145</f>
        <v>8</v>
      </c>
      <c r="Q249" s="30">
        <f>МСБ.2!L100+МСБ.2!L115+МСБ.2!L130+МСБ.2!L145</f>
        <v>10</v>
      </c>
      <c r="R249" s="30">
        <f>МСБ.2!M100+МСБ.2!M115+МСБ.2!M130+МСБ.2!M145</f>
        <v>13</v>
      </c>
      <c r="S249" s="30">
        <f>МСБ.2!N100+МСБ.2!N115+МСБ.2!N130+МСБ.2!N145</f>
        <v>16</v>
      </c>
      <c r="T249" s="30">
        <f>МСБ.2!O100+МСБ.2!O115+МСБ.2!O130+МСБ.2!O145</f>
        <v>21</v>
      </c>
      <c r="U249" s="30">
        <f>МСБ.2!P100+МСБ.2!P115+МСБ.2!P130+МСБ.2!P145</f>
        <v>8</v>
      </c>
      <c r="V249" s="30">
        <f>МСБ.2!Q100+МСБ.2!Q115+МСБ.2!Q130+МСБ.2!Q145</f>
        <v>8</v>
      </c>
      <c r="W249" s="30">
        <f>МСБ.2!R100+МСБ.2!R115+МСБ.2!R130+МСБ.2!R145</f>
        <v>9</v>
      </c>
      <c r="X249" s="30">
        <f>МСБ.2!S100+МСБ.2!S115+МСБ.2!S130+МСБ.2!S145</f>
        <v>10</v>
      </c>
      <c r="Y249" s="30">
        <f>МСБ.2!T100+МСБ.2!T115+МСБ.2!T130+МСБ.2!T145</f>
        <v>10</v>
      </c>
      <c r="Z249" s="30">
        <f>МСБ.2!U100+МСБ.2!U115+МСБ.2!U130+МСБ.2!U145</f>
        <v>11</v>
      </c>
      <c r="AA249" s="30">
        <f>МСБ.2!V100+МСБ.2!V115+МСБ.2!V130+МСБ.2!V145</f>
        <v>12</v>
      </c>
      <c r="AB249" s="30">
        <f>МСБ.2!W100+МСБ.2!W115+МСБ.2!W130+МСБ.2!W145</f>
        <v>13</v>
      </c>
      <c r="AC249" s="30">
        <f>МСБ.2!X100+МСБ.2!X115+МСБ.2!X130+МСБ.2!X145</f>
        <v>14</v>
      </c>
      <c r="AD249" s="30">
        <f>МСБ.2!Y100+МСБ.2!Y115+МСБ.2!Y130+МСБ.2!Y145</f>
        <v>15</v>
      </c>
      <c r="AE249" s="30">
        <f>МСБ.2!Z100+МСБ.2!Z115+МСБ.2!Z130+МСБ.2!Z145</f>
        <v>16</v>
      </c>
      <c r="AF249" s="30">
        <f>МСБ.2!AA100+МСБ.2!AA115+МСБ.2!AA130+МСБ.2!AA145</f>
        <v>18</v>
      </c>
      <c r="AG249" s="30">
        <f>МСБ.2!AB100+МСБ.2!AB115+МСБ.2!AB130+МСБ.2!AB145</f>
        <v>14</v>
      </c>
      <c r="AH249" s="30">
        <f>МСБ.2!AC100+МСБ.2!AC115+МСБ.2!AC130+МСБ.2!AC145</f>
        <v>15</v>
      </c>
      <c r="AI249" s="30">
        <f>МСБ.2!AD100+МСБ.2!AD115+МСБ.2!AD130+МСБ.2!AD145</f>
        <v>16</v>
      </c>
      <c r="AJ249" s="30">
        <f>МСБ.2!AE100+МСБ.2!AE115+МСБ.2!AE130+МСБ.2!AE145</f>
        <v>17</v>
      </c>
      <c r="AK249" s="30">
        <f>МСБ.2!AF100+МСБ.2!AF115+МСБ.2!AF130+МСБ.2!AF145</f>
        <v>18</v>
      </c>
      <c r="AL249" s="30">
        <f>МСБ.2!AG100+МСБ.2!AG115+МСБ.2!AG130+МСБ.2!AG145</f>
        <v>19</v>
      </c>
      <c r="AM249" s="30">
        <f>МСБ.2!AH100+МСБ.2!AH115+МСБ.2!AH130+МСБ.2!AH145</f>
        <v>20</v>
      </c>
      <c r="AN249" s="30">
        <f>МСБ.2!AI100+МСБ.2!AI115+МСБ.2!AI130+МСБ.2!AI145</f>
        <v>21</v>
      </c>
      <c r="AO249" s="30">
        <f>МСБ.2!AJ100+МСБ.2!AJ115+МСБ.2!AJ130+МСБ.2!AJ145</f>
        <v>23</v>
      </c>
      <c r="AP249" s="30">
        <f>МСБ.2!AK100+МСБ.2!AK115+МСБ.2!AK130+МСБ.2!AK145</f>
        <v>24</v>
      </c>
      <c r="AQ249" s="30">
        <f>МСБ.2!AL100+МСБ.2!AL115+МСБ.2!AL130+МСБ.2!AL145</f>
        <v>25</v>
      </c>
      <c r="AR249" s="30">
        <f>МСБ.2!AM100+МСБ.2!AM115+МСБ.2!AM130+МСБ.2!AM145</f>
        <v>27</v>
      </c>
      <c r="AT249" s="30"/>
      <c r="AU249" s="30"/>
      <c r="AV249" s="30"/>
    </row>
    <row r="250" spans="1:48" ht="22.8">
      <c r="A250" s="276" t="s">
        <v>120</v>
      </c>
      <c r="B250" s="215" t="s">
        <v>402</v>
      </c>
      <c r="C250" s="268" t="s">
        <v>390</v>
      </c>
      <c r="D250" s="219" t="s">
        <v>407</v>
      </c>
      <c r="E250" s="219"/>
      <c r="F250" s="219"/>
      <c r="G250" s="219"/>
      <c r="H250" s="218" t="s">
        <v>249</v>
      </c>
      <c r="I250" s="224">
        <f>I251+I252</f>
        <v>0</v>
      </c>
      <c r="J250" s="224">
        <f t="shared" ref="J250:AR250" si="524">J251+J252</f>
        <v>0</v>
      </c>
      <c r="K250" s="224">
        <f t="shared" si="524"/>
        <v>0</v>
      </c>
      <c r="L250" s="224">
        <f t="shared" si="524"/>
        <v>0</v>
      </c>
      <c r="M250" s="224">
        <f t="shared" si="524"/>
        <v>0</v>
      </c>
      <c r="N250" s="224">
        <f t="shared" si="524"/>
        <v>0</v>
      </c>
      <c r="O250" s="224">
        <f t="shared" si="524"/>
        <v>0</v>
      </c>
      <c r="P250" s="224">
        <f t="shared" si="524"/>
        <v>0</v>
      </c>
      <c r="Q250" s="224">
        <f t="shared" si="524"/>
        <v>0</v>
      </c>
      <c r="R250" s="224">
        <f t="shared" si="524"/>
        <v>0</v>
      </c>
      <c r="S250" s="224">
        <f t="shared" si="524"/>
        <v>0</v>
      </c>
      <c r="T250" s="224">
        <f t="shared" si="524"/>
        <v>0</v>
      </c>
      <c r="U250" s="224">
        <f t="shared" si="524"/>
        <v>0</v>
      </c>
      <c r="V250" s="224">
        <f t="shared" si="524"/>
        <v>0</v>
      </c>
      <c r="W250" s="224">
        <f t="shared" si="524"/>
        <v>0</v>
      </c>
      <c r="X250" s="224">
        <f t="shared" si="524"/>
        <v>0</v>
      </c>
      <c r="Y250" s="224">
        <f t="shared" si="524"/>
        <v>0</v>
      </c>
      <c r="Z250" s="224">
        <f t="shared" si="524"/>
        <v>0</v>
      </c>
      <c r="AA250" s="224">
        <f t="shared" si="524"/>
        <v>0</v>
      </c>
      <c r="AB250" s="224">
        <f t="shared" si="524"/>
        <v>0</v>
      </c>
      <c r="AC250" s="224">
        <f t="shared" si="524"/>
        <v>0</v>
      </c>
      <c r="AD250" s="224">
        <f t="shared" si="524"/>
        <v>0</v>
      </c>
      <c r="AE250" s="224">
        <f t="shared" si="524"/>
        <v>0</v>
      </c>
      <c r="AF250" s="224">
        <f t="shared" si="524"/>
        <v>0</v>
      </c>
      <c r="AG250" s="224">
        <f t="shared" si="524"/>
        <v>0</v>
      </c>
      <c r="AH250" s="224">
        <f t="shared" si="524"/>
        <v>0</v>
      </c>
      <c r="AI250" s="224">
        <f t="shared" si="524"/>
        <v>0</v>
      </c>
      <c r="AJ250" s="224">
        <f t="shared" si="524"/>
        <v>0</v>
      </c>
      <c r="AK250" s="224">
        <f t="shared" si="524"/>
        <v>0</v>
      </c>
      <c r="AL250" s="224">
        <f t="shared" si="524"/>
        <v>0</v>
      </c>
      <c r="AM250" s="224">
        <f t="shared" si="524"/>
        <v>0</v>
      </c>
      <c r="AN250" s="224">
        <f t="shared" si="524"/>
        <v>0</v>
      </c>
      <c r="AO250" s="224">
        <f t="shared" si="524"/>
        <v>0</v>
      </c>
      <c r="AP250" s="224">
        <f t="shared" si="524"/>
        <v>0</v>
      </c>
      <c r="AQ250" s="224">
        <f t="shared" si="524"/>
        <v>0</v>
      </c>
      <c r="AR250" s="224">
        <f t="shared" si="524"/>
        <v>0</v>
      </c>
      <c r="AT250" s="30"/>
      <c r="AU250" s="30"/>
      <c r="AV250" s="30"/>
    </row>
    <row r="251" spans="1:48">
      <c r="A251" s="276" t="s">
        <v>120</v>
      </c>
      <c r="B251" s="215" t="s">
        <v>402</v>
      </c>
      <c r="C251" s="268" t="s">
        <v>390</v>
      </c>
      <c r="D251" s="221" t="s">
        <v>413</v>
      </c>
      <c r="E251" s="221" t="str">
        <f>_xlfn.XLOOKUP(D251,'0'!A:A,'0'!B:B)</f>
        <v>Фил</v>
      </c>
      <c r="F251" s="222">
        <f>G251/(8*21*60)</f>
        <v>0</v>
      </c>
      <c r="G251" s="223">
        <v>0</v>
      </c>
      <c r="H251" s="218" t="s">
        <v>249</v>
      </c>
      <c r="I251" s="30">
        <f>'0'!D$28*$F251</f>
        <v>0</v>
      </c>
      <c r="J251" s="30">
        <f>'0'!E$28*$F251</f>
        <v>0</v>
      </c>
      <c r="K251" s="30">
        <f>'0'!F$28*$F251</f>
        <v>0</v>
      </c>
      <c r="L251" s="30">
        <f>'0'!G$28*$F251</f>
        <v>0</v>
      </c>
      <c r="M251" s="30">
        <f>'0'!H$28*$F251</f>
        <v>0</v>
      </c>
      <c r="N251" s="30">
        <f>'0'!I$28*$F251</f>
        <v>0</v>
      </c>
      <c r="O251" s="30">
        <f>'0'!J$28*$F251</f>
        <v>0</v>
      </c>
      <c r="P251" s="30">
        <f>'0'!K$28*$F251</f>
        <v>0</v>
      </c>
      <c r="Q251" s="30">
        <f>'0'!L$28*$F251</f>
        <v>0</v>
      </c>
      <c r="R251" s="30">
        <f>'0'!M$28*$F251</f>
        <v>0</v>
      </c>
      <c r="S251" s="30">
        <f>'0'!N$28*$F251</f>
        <v>0</v>
      </c>
      <c r="T251" s="30">
        <f>'0'!O$28*$F251</f>
        <v>0</v>
      </c>
      <c r="U251" s="30">
        <f>'0'!P$28*$F251</f>
        <v>0</v>
      </c>
      <c r="V251" s="30">
        <f>'0'!Q$28*$F251</f>
        <v>0</v>
      </c>
      <c r="W251" s="30">
        <f>'0'!R$28*$F251</f>
        <v>0</v>
      </c>
      <c r="X251" s="30">
        <f>'0'!S$28*$F251</f>
        <v>0</v>
      </c>
      <c r="Y251" s="30">
        <f>'0'!T$28*$F251</f>
        <v>0</v>
      </c>
      <c r="Z251" s="30">
        <f>'0'!U$28*$F251</f>
        <v>0</v>
      </c>
      <c r="AA251" s="30">
        <f>'0'!V$28*$F251</f>
        <v>0</v>
      </c>
      <c r="AB251" s="30">
        <f>'0'!W$28*$F251</f>
        <v>0</v>
      </c>
      <c r="AC251" s="30">
        <f>'0'!X$28*$F251</f>
        <v>0</v>
      </c>
      <c r="AD251" s="30">
        <f>'0'!Y$28*$F251</f>
        <v>0</v>
      </c>
      <c r="AE251" s="30">
        <f>'0'!Z$28*$F251</f>
        <v>0</v>
      </c>
      <c r="AF251" s="30">
        <f>'0'!AA$28*$F251</f>
        <v>0</v>
      </c>
      <c r="AG251" s="30">
        <f>'0'!AB$28*$F251</f>
        <v>0</v>
      </c>
      <c r="AH251" s="30">
        <f>'0'!AC$28*$F251</f>
        <v>0</v>
      </c>
      <c r="AI251" s="30">
        <f>'0'!AD$28*$F251</f>
        <v>0</v>
      </c>
      <c r="AJ251" s="30">
        <f>'0'!AE$28*$F251</f>
        <v>0</v>
      </c>
      <c r="AK251" s="30">
        <f>'0'!AF$28*$F251</f>
        <v>0</v>
      </c>
      <c r="AL251" s="30">
        <f>'0'!AG$28*$F251</f>
        <v>0</v>
      </c>
      <c r="AM251" s="30">
        <f>'0'!AH$28*$F251</f>
        <v>0</v>
      </c>
      <c r="AN251" s="30">
        <f>'0'!AI$28*$F251</f>
        <v>0</v>
      </c>
      <c r="AO251" s="30">
        <f>'0'!AJ$28*$F251</f>
        <v>0</v>
      </c>
      <c r="AP251" s="30">
        <f>'0'!AK$28*$F251</f>
        <v>0</v>
      </c>
      <c r="AQ251" s="30">
        <f>'0'!AL$28*$F251</f>
        <v>0</v>
      </c>
      <c r="AR251" s="30">
        <f>'0'!AM$28*$F251</f>
        <v>0</v>
      </c>
      <c r="AT251" s="30"/>
      <c r="AU251" s="30"/>
      <c r="AV251" s="30"/>
    </row>
    <row r="252" spans="1:48">
      <c r="A252" s="276" t="s">
        <v>120</v>
      </c>
      <c r="B252" s="215" t="s">
        <v>402</v>
      </c>
      <c r="C252" s="268" t="s">
        <v>390</v>
      </c>
      <c r="D252" s="221" t="s">
        <v>406</v>
      </c>
      <c r="E252" s="221" t="str">
        <f>_xlfn.XLOOKUP(D252,'0'!A:A,'0'!B:B)</f>
        <v>Фил</v>
      </c>
      <c r="F252" s="222">
        <f>G252/(8*21*60)</f>
        <v>0</v>
      </c>
      <c r="G252" s="223">
        <v>0</v>
      </c>
      <c r="H252" s="218" t="s">
        <v>249</v>
      </c>
      <c r="I252" s="30">
        <f>'0'!D$31*$F252</f>
        <v>0</v>
      </c>
      <c r="J252" s="30">
        <f>'0'!E$31*$F252</f>
        <v>0</v>
      </c>
      <c r="K252" s="30">
        <f>'0'!F$31*$F252</f>
        <v>0</v>
      </c>
      <c r="L252" s="30">
        <f>'0'!G$31*$F252</f>
        <v>0</v>
      </c>
      <c r="M252" s="30">
        <f>'0'!H$31*$F252</f>
        <v>0</v>
      </c>
      <c r="N252" s="30">
        <f>'0'!I$31*$F252</f>
        <v>0</v>
      </c>
      <c r="O252" s="30">
        <f>'0'!J$31*$F252</f>
        <v>0</v>
      </c>
      <c r="P252" s="30">
        <f>'0'!K$31*$F252</f>
        <v>0</v>
      </c>
      <c r="Q252" s="30">
        <f>'0'!L$31*$F252</f>
        <v>0</v>
      </c>
      <c r="R252" s="30">
        <f>'0'!M$31*$F252</f>
        <v>0</v>
      </c>
      <c r="S252" s="30">
        <f>'0'!N$31*$F252</f>
        <v>0</v>
      </c>
      <c r="T252" s="30">
        <f>'0'!O$31*$F252</f>
        <v>0</v>
      </c>
      <c r="U252" s="30">
        <f>'0'!P$31*$F252</f>
        <v>0</v>
      </c>
      <c r="V252" s="30">
        <f>'0'!Q$31*$F252</f>
        <v>0</v>
      </c>
      <c r="W252" s="30">
        <f>'0'!R$31*$F252</f>
        <v>0</v>
      </c>
      <c r="X252" s="30">
        <f>'0'!S$31*$F252</f>
        <v>0</v>
      </c>
      <c r="Y252" s="30">
        <f>'0'!T$31*$F252</f>
        <v>0</v>
      </c>
      <c r="Z252" s="30">
        <f>'0'!U$31*$F252</f>
        <v>0</v>
      </c>
      <c r="AA252" s="30">
        <f>'0'!V$31*$F252</f>
        <v>0</v>
      </c>
      <c r="AB252" s="30">
        <f>'0'!W$31*$F252</f>
        <v>0</v>
      </c>
      <c r="AC252" s="30">
        <f>'0'!X$31*$F252</f>
        <v>0</v>
      </c>
      <c r="AD252" s="30">
        <f>'0'!Y$31*$F252</f>
        <v>0</v>
      </c>
      <c r="AE252" s="30">
        <f>'0'!Z$31*$F252</f>
        <v>0</v>
      </c>
      <c r="AF252" s="30">
        <f>'0'!AA$31*$F252</f>
        <v>0</v>
      </c>
      <c r="AG252" s="30">
        <f>'0'!AB$31*$F252</f>
        <v>0</v>
      </c>
      <c r="AH252" s="30">
        <f>'0'!AC$31*$F252</f>
        <v>0</v>
      </c>
      <c r="AI252" s="30">
        <f>'0'!AD$31*$F252</f>
        <v>0</v>
      </c>
      <c r="AJ252" s="30">
        <f>'0'!AE$31*$F252</f>
        <v>0</v>
      </c>
      <c r="AK252" s="30">
        <f>'0'!AF$31*$F252</f>
        <v>0</v>
      </c>
      <c r="AL252" s="30">
        <f>'0'!AG$31*$F252</f>
        <v>0</v>
      </c>
      <c r="AM252" s="30">
        <f>'0'!AH$31*$F252</f>
        <v>0</v>
      </c>
      <c r="AN252" s="30">
        <f>'0'!AI$31*$F252</f>
        <v>0</v>
      </c>
      <c r="AO252" s="30">
        <f>'0'!AJ$31*$F252</f>
        <v>0</v>
      </c>
      <c r="AP252" s="30">
        <f>'0'!AK$31*$F252</f>
        <v>0</v>
      </c>
      <c r="AQ252" s="30">
        <f>'0'!AL$31*$F252</f>
        <v>0</v>
      </c>
      <c r="AR252" s="30">
        <f>'0'!AM$31*$F252</f>
        <v>0</v>
      </c>
      <c r="AT252" s="30"/>
      <c r="AU252" s="30"/>
      <c r="AV252" s="30"/>
    </row>
    <row r="253" spans="1:48">
      <c r="A253" s="276" t="s">
        <v>121</v>
      </c>
      <c r="B253" s="215" t="s">
        <v>392</v>
      </c>
      <c r="C253" s="268" t="s">
        <v>390</v>
      </c>
      <c r="D253" s="215" t="s">
        <v>42</v>
      </c>
      <c r="E253" s="215"/>
      <c r="F253" s="215"/>
      <c r="G253" s="215"/>
      <c r="H253" s="215" t="s">
        <v>254</v>
      </c>
      <c r="I253" s="227">
        <f t="shared" ref="I253:AR253" si="525">(I254*I255+I258*I259*I262)/1000</f>
        <v>0.30133928571428564</v>
      </c>
      <c r="J253" s="227">
        <f t="shared" si="525"/>
        <v>0.30133928571428564</v>
      </c>
      <c r="K253" s="227">
        <f t="shared" si="525"/>
        <v>0.375</v>
      </c>
      <c r="L253" s="227">
        <f t="shared" si="525"/>
        <v>0.33482142857142855</v>
      </c>
      <c r="M253" s="227">
        <f t="shared" si="525"/>
        <v>0.40848214285714285</v>
      </c>
      <c r="N253" s="227">
        <f t="shared" si="525"/>
        <v>0.3683035714285714</v>
      </c>
      <c r="O253" s="227">
        <f t="shared" si="525"/>
        <v>0.44196428571428564</v>
      </c>
      <c r="P253" s="227">
        <f t="shared" si="525"/>
        <v>0.40178571428571425</v>
      </c>
      <c r="Q253" s="227">
        <f t="shared" si="525"/>
        <v>0.47544642857142855</v>
      </c>
      <c r="R253" s="227">
        <f t="shared" si="525"/>
        <v>0.4352678571428571</v>
      </c>
      <c r="S253" s="227">
        <f t="shared" si="525"/>
        <v>0.5089285714285714</v>
      </c>
      <c r="T253" s="227">
        <f t="shared" si="525"/>
        <v>0.54241071428571419</v>
      </c>
      <c r="U253" s="227">
        <f t="shared" si="525"/>
        <v>0.50223214285714279</v>
      </c>
      <c r="V253" s="227">
        <f t="shared" si="525"/>
        <v>0.5758928571428571</v>
      </c>
      <c r="W253" s="227">
        <f t="shared" si="525"/>
        <v>0.609375</v>
      </c>
      <c r="X253" s="227">
        <f t="shared" si="525"/>
        <v>0.5691964285714286</v>
      </c>
      <c r="Y253" s="227">
        <f t="shared" si="525"/>
        <v>0.64285714285714279</v>
      </c>
      <c r="Z253" s="227">
        <f t="shared" si="525"/>
        <v>0.60267857142857129</v>
      </c>
      <c r="AA253" s="227">
        <f t="shared" si="525"/>
        <v>0.6763392857142857</v>
      </c>
      <c r="AB253" s="227">
        <f t="shared" si="525"/>
        <v>0.63616071428571419</v>
      </c>
      <c r="AC253" s="227">
        <f t="shared" si="525"/>
        <v>0.7098214285714286</v>
      </c>
      <c r="AD253" s="227">
        <f t="shared" si="525"/>
        <v>0.6696428571428571</v>
      </c>
      <c r="AE253" s="227">
        <f t="shared" si="525"/>
        <v>0.6696428571428571</v>
      </c>
      <c r="AF253" s="227">
        <f t="shared" si="525"/>
        <v>0.6696428571428571</v>
      </c>
      <c r="AG253" s="227">
        <f t="shared" si="525"/>
        <v>0.6696428571428571</v>
      </c>
      <c r="AH253" s="227">
        <f t="shared" si="525"/>
        <v>0.6696428571428571</v>
      </c>
      <c r="AI253" s="227">
        <f t="shared" si="525"/>
        <v>0.6696428571428571</v>
      </c>
      <c r="AJ253" s="227">
        <f t="shared" si="525"/>
        <v>0.6696428571428571</v>
      </c>
      <c r="AK253" s="227">
        <f t="shared" si="525"/>
        <v>0.6696428571428571</v>
      </c>
      <c r="AL253" s="227">
        <f t="shared" si="525"/>
        <v>0.74330357142857129</v>
      </c>
      <c r="AM253" s="227">
        <f t="shared" si="525"/>
        <v>0.70312499999999989</v>
      </c>
      <c r="AN253" s="227">
        <f t="shared" si="525"/>
        <v>0.70312499999999989</v>
      </c>
      <c r="AO253" s="227">
        <f t="shared" si="525"/>
        <v>0.70312499999999989</v>
      </c>
      <c r="AP253" s="227">
        <f t="shared" si="525"/>
        <v>0.70312499999999989</v>
      </c>
      <c r="AQ253" s="227">
        <f t="shared" si="525"/>
        <v>0.77678571428571419</v>
      </c>
      <c r="AR253" s="227">
        <f t="shared" si="525"/>
        <v>0.73660714285714279</v>
      </c>
      <c r="AT253" s="215"/>
      <c r="AU253" s="215"/>
      <c r="AV253" s="215"/>
    </row>
    <row r="254" spans="1:48" ht="24">
      <c r="A254" s="276" t="s">
        <v>121</v>
      </c>
      <c r="B254" s="215" t="s">
        <v>392</v>
      </c>
      <c r="C254" s="268" t="s">
        <v>390</v>
      </c>
      <c r="D254" s="225" t="s">
        <v>209</v>
      </c>
      <c r="E254" s="225"/>
      <c r="F254" s="219"/>
      <c r="G254" s="219"/>
      <c r="H254" s="218" t="s">
        <v>158</v>
      </c>
      <c r="I254" s="30">
        <f>МСБ.2!D171</f>
        <v>0</v>
      </c>
      <c r="J254" s="30">
        <f>МСБ.2!E171</f>
        <v>0</v>
      </c>
      <c r="K254" s="30">
        <f>МСБ.2!F171</f>
        <v>1</v>
      </c>
      <c r="L254" s="30">
        <f>МСБ.2!G171</f>
        <v>0</v>
      </c>
      <c r="M254" s="30">
        <f>МСБ.2!H171</f>
        <v>1</v>
      </c>
      <c r="N254" s="30">
        <f>МСБ.2!I171</f>
        <v>0</v>
      </c>
      <c r="O254" s="30">
        <f>МСБ.2!J171</f>
        <v>1</v>
      </c>
      <c r="P254" s="30">
        <f>МСБ.2!K171</f>
        <v>0</v>
      </c>
      <c r="Q254" s="30">
        <f>МСБ.2!L171</f>
        <v>1</v>
      </c>
      <c r="R254" s="30">
        <f>МСБ.2!M171</f>
        <v>0</v>
      </c>
      <c r="S254" s="30">
        <f>МСБ.2!N171</f>
        <v>1</v>
      </c>
      <c r="T254" s="30">
        <f>МСБ.2!O171</f>
        <v>1</v>
      </c>
      <c r="U254" s="30">
        <f>МСБ.2!P171</f>
        <v>0</v>
      </c>
      <c r="V254" s="30">
        <f>МСБ.2!Q171</f>
        <v>1</v>
      </c>
      <c r="W254" s="30">
        <f>МСБ.2!R171</f>
        <v>1</v>
      </c>
      <c r="X254" s="30">
        <f>МСБ.2!S171</f>
        <v>0</v>
      </c>
      <c r="Y254" s="30">
        <f>МСБ.2!T171</f>
        <v>1</v>
      </c>
      <c r="Z254" s="30">
        <f>МСБ.2!U171</f>
        <v>0</v>
      </c>
      <c r="AA254" s="30">
        <f>МСБ.2!V171</f>
        <v>1</v>
      </c>
      <c r="AB254" s="30">
        <f>МСБ.2!W171</f>
        <v>0</v>
      </c>
      <c r="AC254" s="30">
        <f>МСБ.2!X171</f>
        <v>1</v>
      </c>
      <c r="AD254" s="30">
        <f>МСБ.2!Y171</f>
        <v>0</v>
      </c>
      <c r="AE254" s="30">
        <f>МСБ.2!Z171</f>
        <v>0</v>
      </c>
      <c r="AF254" s="30">
        <f>МСБ.2!AA171</f>
        <v>0</v>
      </c>
      <c r="AG254" s="30">
        <f>МСБ.2!AB171</f>
        <v>0</v>
      </c>
      <c r="AH254" s="30">
        <f>МСБ.2!AC171</f>
        <v>0</v>
      </c>
      <c r="AI254" s="30">
        <f>МСБ.2!AD171</f>
        <v>0</v>
      </c>
      <c r="AJ254" s="30">
        <f>МСБ.2!AE171</f>
        <v>0</v>
      </c>
      <c r="AK254" s="30">
        <f>МСБ.2!AF171</f>
        <v>0</v>
      </c>
      <c r="AL254" s="30">
        <f>МСБ.2!AG171</f>
        <v>1</v>
      </c>
      <c r="AM254" s="30">
        <f>МСБ.2!AH171</f>
        <v>0</v>
      </c>
      <c r="AN254" s="30">
        <f>МСБ.2!AI171</f>
        <v>0</v>
      </c>
      <c r="AO254" s="30">
        <f>МСБ.2!AJ171</f>
        <v>0</v>
      </c>
      <c r="AP254" s="30">
        <f>МСБ.2!AK171</f>
        <v>0</v>
      </c>
      <c r="AQ254" s="30">
        <f>МСБ.2!AL171</f>
        <v>1</v>
      </c>
      <c r="AR254" s="30">
        <f>МСБ.2!AM171</f>
        <v>0</v>
      </c>
      <c r="AT254" s="30"/>
      <c r="AU254" s="30"/>
      <c r="AV254" s="30"/>
    </row>
    <row r="255" spans="1:48" ht="22.8">
      <c r="A255" s="276" t="s">
        <v>121</v>
      </c>
      <c r="B255" s="215" t="s">
        <v>392</v>
      </c>
      <c r="C255" s="268" t="s">
        <v>390</v>
      </c>
      <c r="D255" s="219" t="s">
        <v>407</v>
      </c>
      <c r="E255" s="219"/>
      <c r="F255" s="219"/>
      <c r="G255" s="219"/>
      <c r="H255" s="218" t="s">
        <v>249</v>
      </c>
      <c r="I255" s="224">
        <f>I256+I257</f>
        <v>40.178571428571431</v>
      </c>
      <c r="J255" s="224">
        <f t="shared" ref="J255:AR255" si="526">J256+J257</f>
        <v>40.178571428571431</v>
      </c>
      <c r="K255" s="224">
        <f t="shared" si="526"/>
        <v>40.178571428571431</v>
      </c>
      <c r="L255" s="224">
        <f t="shared" si="526"/>
        <v>40.178571428571431</v>
      </c>
      <c r="M255" s="224">
        <f t="shared" si="526"/>
        <v>40.178571428571431</v>
      </c>
      <c r="N255" s="224">
        <f t="shared" si="526"/>
        <v>40.178571428571431</v>
      </c>
      <c r="O255" s="224">
        <f t="shared" si="526"/>
        <v>40.178571428571431</v>
      </c>
      <c r="P255" s="224">
        <f t="shared" si="526"/>
        <v>40.178571428571431</v>
      </c>
      <c r="Q255" s="224">
        <f t="shared" si="526"/>
        <v>40.178571428571431</v>
      </c>
      <c r="R255" s="224">
        <f t="shared" si="526"/>
        <v>40.178571428571431</v>
      </c>
      <c r="S255" s="224">
        <f t="shared" si="526"/>
        <v>40.178571428571431</v>
      </c>
      <c r="T255" s="224">
        <f t="shared" si="526"/>
        <v>40.178571428571431</v>
      </c>
      <c r="U255" s="224">
        <f t="shared" si="526"/>
        <v>40.178571428571431</v>
      </c>
      <c r="V255" s="224">
        <f t="shared" si="526"/>
        <v>40.178571428571431</v>
      </c>
      <c r="W255" s="224">
        <f t="shared" si="526"/>
        <v>40.178571428571431</v>
      </c>
      <c r="X255" s="224">
        <f t="shared" si="526"/>
        <v>40.178571428571431</v>
      </c>
      <c r="Y255" s="224">
        <f t="shared" si="526"/>
        <v>40.178571428571431</v>
      </c>
      <c r="Z255" s="224">
        <f t="shared" si="526"/>
        <v>40.178571428571431</v>
      </c>
      <c r="AA255" s="224">
        <f t="shared" si="526"/>
        <v>40.178571428571431</v>
      </c>
      <c r="AB255" s="224">
        <f t="shared" si="526"/>
        <v>40.178571428571431</v>
      </c>
      <c r="AC255" s="224">
        <f t="shared" si="526"/>
        <v>40.178571428571431</v>
      </c>
      <c r="AD255" s="224">
        <f t="shared" si="526"/>
        <v>40.178571428571431</v>
      </c>
      <c r="AE255" s="224">
        <f t="shared" si="526"/>
        <v>40.178571428571431</v>
      </c>
      <c r="AF255" s="224">
        <f t="shared" si="526"/>
        <v>40.178571428571431</v>
      </c>
      <c r="AG255" s="224">
        <f t="shared" si="526"/>
        <v>40.178571428571431</v>
      </c>
      <c r="AH255" s="224">
        <f t="shared" si="526"/>
        <v>40.178571428571431</v>
      </c>
      <c r="AI255" s="224">
        <f t="shared" si="526"/>
        <v>40.178571428571431</v>
      </c>
      <c r="AJ255" s="224">
        <f t="shared" si="526"/>
        <v>40.178571428571431</v>
      </c>
      <c r="AK255" s="224">
        <f t="shared" si="526"/>
        <v>40.178571428571431</v>
      </c>
      <c r="AL255" s="224">
        <f t="shared" si="526"/>
        <v>40.178571428571431</v>
      </c>
      <c r="AM255" s="224">
        <f t="shared" si="526"/>
        <v>40.178571428571431</v>
      </c>
      <c r="AN255" s="224">
        <f t="shared" si="526"/>
        <v>40.178571428571431</v>
      </c>
      <c r="AO255" s="224">
        <f t="shared" si="526"/>
        <v>40.178571428571431</v>
      </c>
      <c r="AP255" s="224">
        <f t="shared" si="526"/>
        <v>40.178571428571431</v>
      </c>
      <c r="AQ255" s="224">
        <f t="shared" si="526"/>
        <v>40.178571428571431</v>
      </c>
      <c r="AR255" s="224">
        <f t="shared" si="526"/>
        <v>40.178571428571431</v>
      </c>
      <c r="AT255" s="30"/>
      <c r="AU255" s="30"/>
      <c r="AV255" s="30"/>
    </row>
    <row r="256" spans="1:48">
      <c r="A256" s="276" t="s">
        <v>121</v>
      </c>
      <c r="B256" s="215" t="s">
        <v>392</v>
      </c>
      <c r="C256" s="268" t="s">
        <v>390</v>
      </c>
      <c r="D256" s="221" t="s">
        <v>413</v>
      </c>
      <c r="E256" s="221" t="str">
        <f>_xlfn.XLOOKUP(D256,'0'!A:A,'0'!B:B)</f>
        <v>Фил</v>
      </c>
      <c r="F256" s="222">
        <f>G256/(8*21*60)</f>
        <v>6.9444444444444447E-4</v>
      </c>
      <c r="G256" s="223">
        <v>7</v>
      </c>
      <c r="H256" s="218" t="s">
        <v>249</v>
      </c>
      <c r="I256" s="30">
        <f>'0'!D$28*$F256</f>
        <v>31.25</v>
      </c>
      <c r="J256" s="30">
        <f>'0'!E$28*$F256</f>
        <v>31.25</v>
      </c>
      <c r="K256" s="30">
        <f>'0'!F$28*$F256</f>
        <v>31.25</v>
      </c>
      <c r="L256" s="30">
        <f>'0'!G$28*$F256</f>
        <v>31.25</v>
      </c>
      <c r="M256" s="30">
        <f>'0'!H$28*$F256</f>
        <v>31.25</v>
      </c>
      <c r="N256" s="30">
        <f>'0'!I$28*$F256</f>
        <v>31.25</v>
      </c>
      <c r="O256" s="30">
        <f>'0'!J$28*$F256</f>
        <v>31.25</v>
      </c>
      <c r="P256" s="30">
        <f>'0'!K$28*$F256</f>
        <v>31.25</v>
      </c>
      <c r="Q256" s="30">
        <f>'0'!L$28*$F256</f>
        <v>31.25</v>
      </c>
      <c r="R256" s="30">
        <f>'0'!M$28*$F256</f>
        <v>31.25</v>
      </c>
      <c r="S256" s="30">
        <f>'0'!N$28*$F256</f>
        <v>31.25</v>
      </c>
      <c r="T256" s="30">
        <f>'0'!O$28*$F256</f>
        <v>31.25</v>
      </c>
      <c r="U256" s="30">
        <f>'0'!P$28*$F256</f>
        <v>31.25</v>
      </c>
      <c r="V256" s="30">
        <f>'0'!Q$28*$F256</f>
        <v>31.25</v>
      </c>
      <c r="W256" s="30">
        <f>'0'!R$28*$F256</f>
        <v>31.25</v>
      </c>
      <c r="X256" s="30">
        <f>'0'!S$28*$F256</f>
        <v>31.25</v>
      </c>
      <c r="Y256" s="30">
        <f>'0'!T$28*$F256</f>
        <v>31.25</v>
      </c>
      <c r="Z256" s="30">
        <f>'0'!U$28*$F256</f>
        <v>31.25</v>
      </c>
      <c r="AA256" s="30">
        <f>'0'!V$28*$F256</f>
        <v>31.25</v>
      </c>
      <c r="AB256" s="30">
        <f>'0'!W$28*$F256</f>
        <v>31.25</v>
      </c>
      <c r="AC256" s="30">
        <f>'0'!X$28*$F256</f>
        <v>31.25</v>
      </c>
      <c r="AD256" s="30">
        <f>'0'!Y$28*$F256</f>
        <v>31.25</v>
      </c>
      <c r="AE256" s="30">
        <f>'0'!Z$28*$F256</f>
        <v>31.25</v>
      </c>
      <c r="AF256" s="30">
        <f>'0'!AA$28*$F256</f>
        <v>31.25</v>
      </c>
      <c r="AG256" s="30">
        <f>'0'!AB$28*$F256</f>
        <v>31.25</v>
      </c>
      <c r="AH256" s="30">
        <f>'0'!AC$28*$F256</f>
        <v>31.25</v>
      </c>
      <c r="AI256" s="30">
        <f>'0'!AD$28*$F256</f>
        <v>31.25</v>
      </c>
      <c r="AJ256" s="30">
        <f>'0'!AE$28*$F256</f>
        <v>31.25</v>
      </c>
      <c r="AK256" s="30">
        <f>'0'!AF$28*$F256</f>
        <v>31.25</v>
      </c>
      <c r="AL256" s="30">
        <f>'0'!AG$28*$F256</f>
        <v>31.25</v>
      </c>
      <c r="AM256" s="30">
        <f>'0'!AH$28*$F256</f>
        <v>31.25</v>
      </c>
      <c r="AN256" s="30">
        <f>'0'!AI$28*$F256</f>
        <v>31.25</v>
      </c>
      <c r="AO256" s="30">
        <f>'0'!AJ$28*$F256</f>
        <v>31.25</v>
      </c>
      <c r="AP256" s="30">
        <f>'0'!AK$28*$F256</f>
        <v>31.25</v>
      </c>
      <c r="AQ256" s="30">
        <f>'0'!AL$28*$F256</f>
        <v>31.25</v>
      </c>
      <c r="AR256" s="30">
        <f>'0'!AM$28*$F256</f>
        <v>31.25</v>
      </c>
      <c r="AT256" s="30"/>
      <c r="AU256" s="30"/>
      <c r="AV256" s="30"/>
    </row>
    <row r="257" spans="1:48">
      <c r="A257" s="276" t="s">
        <v>121</v>
      </c>
      <c r="B257" s="215" t="s">
        <v>392</v>
      </c>
      <c r="C257" s="268" t="s">
        <v>390</v>
      </c>
      <c r="D257" s="221" t="s">
        <v>406</v>
      </c>
      <c r="E257" s="221" t="str">
        <f>_xlfn.XLOOKUP(D257,'0'!A:A,'0'!B:B)</f>
        <v>Фил</v>
      </c>
      <c r="F257" s="222">
        <f>G257/(8*21*60)</f>
        <v>1.9841269841269841E-4</v>
      </c>
      <c r="G257" s="223">
        <v>2</v>
      </c>
      <c r="H257" s="218" t="s">
        <v>249</v>
      </c>
      <c r="I257" s="30">
        <f>'0'!D$31*$F257</f>
        <v>8.9285714285714288</v>
      </c>
      <c r="J257" s="30">
        <f>'0'!E$31*$F257</f>
        <v>8.9285714285714288</v>
      </c>
      <c r="K257" s="30">
        <f>'0'!F$31*$F257</f>
        <v>8.9285714285714288</v>
      </c>
      <c r="L257" s="30">
        <f>'0'!G$31*$F257</f>
        <v>8.9285714285714288</v>
      </c>
      <c r="M257" s="30">
        <f>'0'!H$31*$F257</f>
        <v>8.9285714285714288</v>
      </c>
      <c r="N257" s="30">
        <f>'0'!I$31*$F257</f>
        <v>8.9285714285714288</v>
      </c>
      <c r="O257" s="30">
        <f>'0'!J$31*$F257</f>
        <v>8.9285714285714288</v>
      </c>
      <c r="P257" s="30">
        <f>'0'!K$31*$F257</f>
        <v>8.9285714285714288</v>
      </c>
      <c r="Q257" s="30">
        <f>'0'!L$31*$F257</f>
        <v>8.9285714285714288</v>
      </c>
      <c r="R257" s="30">
        <f>'0'!M$31*$F257</f>
        <v>8.9285714285714288</v>
      </c>
      <c r="S257" s="30">
        <f>'0'!N$31*$F257</f>
        <v>8.9285714285714288</v>
      </c>
      <c r="T257" s="30">
        <f>'0'!O$31*$F257</f>
        <v>8.9285714285714288</v>
      </c>
      <c r="U257" s="30">
        <f>'0'!P$31*$F257</f>
        <v>8.9285714285714288</v>
      </c>
      <c r="V257" s="30">
        <f>'0'!Q$31*$F257</f>
        <v>8.9285714285714288</v>
      </c>
      <c r="W257" s="30">
        <f>'0'!R$31*$F257</f>
        <v>8.9285714285714288</v>
      </c>
      <c r="X257" s="30">
        <f>'0'!S$31*$F257</f>
        <v>8.9285714285714288</v>
      </c>
      <c r="Y257" s="30">
        <f>'0'!T$31*$F257</f>
        <v>8.9285714285714288</v>
      </c>
      <c r="Z257" s="30">
        <f>'0'!U$31*$F257</f>
        <v>8.9285714285714288</v>
      </c>
      <c r="AA257" s="30">
        <f>'0'!V$31*$F257</f>
        <v>8.9285714285714288</v>
      </c>
      <c r="AB257" s="30">
        <f>'0'!W$31*$F257</f>
        <v>8.9285714285714288</v>
      </c>
      <c r="AC257" s="30">
        <f>'0'!X$31*$F257</f>
        <v>8.9285714285714288</v>
      </c>
      <c r="AD257" s="30">
        <f>'0'!Y$31*$F257</f>
        <v>8.9285714285714288</v>
      </c>
      <c r="AE257" s="30">
        <f>'0'!Z$31*$F257</f>
        <v>8.9285714285714288</v>
      </c>
      <c r="AF257" s="30">
        <f>'0'!AA$31*$F257</f>
        <v>8.9285714285714288</v>
      </c>
      <c r="AG257" s="30">
        <f>'0'!AB$31*$F257</f>
        <v>8.9285714285714288</v>
      </c>
      <c r="AH257" s="30">
        <f>'0'!AC$31*$F257</f>
        <v>8.9285714285714288</v>
      </c>
      <c r="AI257" s="30">
        <f>'0'!AD$31*$F257</f>
        <v>8.9285714285714288</v>
      </c>
      <c r="AJ257" s="30">
        <f>'0'!AE$31*$F257</f>
        <v>8.9285714285714288</v>
      </c>
      <c r="AK257" s="30">
        <f>'0'!AF$31*$F257</f>
        <v>8.9285714285714288</v>
      </c>
      <c r="AL257" s="30">
        <f>'0'!AG$31*$F257</f>
        <v>8.9285714285714288</v>
      </c>
      <c r="AM257" s="30">
        <f>'0'!AH$31*$F257</f>
        <v>8.9285714285714288</v>
      </c>
      <c r="AN257" s="30">
        <f>'0'!AI$31*$F257</f>
        <v>8.9285714285714288</v>
      </c>
      <c r="AO257" s="30">
        <f>'0'!AJ$31*$F257</f>
        <v>8.9285714285714288</v>
      </c>
      <c r="AP257" s="30">
        <f>'0'!AK$31*$F257</f>
        <v>8.9285714285714288</v>
      </c>
      <c r="AQ257" s="30">
        <f>'0'!AL$31*$F257</f>
        <v>8.9285714285714288</v>
      </c>
      <c r="AR257" s="30">
        <f>'0'!AM$31*$F257</f>
        <v>8.9285714285714288</v>
      </c>
      <c r="AT257" s="30"/>
      <c r="AU257" s="30"/>
      <c r="AV257" s="30"/>
    </row>
    <row r="258" spans="1:48" ht="12">
      <c r="A258" s="276" t="s">
        <v>121</v>
      </c>
      <c r="B258" s="215" t="s">
        <v>392</v>
      </c>
      <c r="C258" s="268" t="s">
        <v>390</v>
      </c>
      <c r="D258" s="225" t="s">
        <v>308</v>
      </c>
      <c r="E258" s="225"/>
      <c r="F258" s="219"/>
      <c r="G258" s="219"/>
      <c r="H258" s="218" t="s">
        <v>158</v>
      </c>
      <c r="I258" s="30">
        <f>I260*I261</f>
        <v>13.5</v>
      </c>
      <c r="J258" s="30">
        <f t="shared" ref="J258:AR258" si="527">J260*J261</f>
        <v>13.5</v>
      </c>
      <c r="K258" s="30">
        <f t="shared" si="527"/>
        <v>15</v>
      </c>
      <c r="L258" s="30">
        <f t="shared" si="527"/>
        <v>15</v>
      </c>
      <c r="M258" s="30">
        <f t="shared" si="527"/>
        <v>16.5</v>
      </c>
      <c r="N258" s="30">
        <f t="shared" si="527"/>
        <v>16.5</v>
      </c>
      <c r="O258" s="30">
        <f t="shared" si="527"/>
        <v>18</v>
      </c>
      <c r="P258" s="30">
        <f t="shared" si="527"/>
        <v>18</v>
      </c>
      <c r="Q258" s="30">
        <f t="shared" si="527"/>
        <v>19.5</v>
      </c>
      <c r="R258" s="30">
        <f t="shared" si="527"/>
        <v>19.5</v>
      </c>
      <c r="S258" s="30">
        <f t="shared" si="527"/>
        <v>21</v>
      </c>
      <c r="T258" s="30">
        <f t="shared" si="527"/>
        <v>22.5</v>
      </c>
      <c r="U258" s="30">
        <f t="shared" si="527"/>
        <v>22.5</v>
      </c>
      <c r="V258" s="30">
        <f t="shared" si="527"/>
        <v>24</v>
      </c>
      <c r="W258" s="30">
        <f t="shared" si="527"/>
        <v>25.5</v>
      </c>
      <c r="X258" s="30">
        <f t="shared" si="527"/>
        <v>25.5</v>
      </c>
      <c r="Y258" s="30">
        <f t="shared" si="527"/>
        <v>27</v>
      </c>
      <c r="Z258" s="30">
        <f t="shared" si="527"/>
        <v>27</v>
      </c>
      <c r="AA258" s="30">
        <f t="shared" si="527"/>
        <v>28.5</v>
      </c>
      <c r="AB258" s="30">
        <f t="shared" si="527"/>
        <v>28.5</v>
      </c>
      <c r="AC258" s="30">
        <f t="shared" si="527"/>
        <v>30</v>
      </c>
      <c r="AD258" s="30">
        <f t="shared" si="527"/>
        <v>30</v>
      </c>
      <c r="AE258" s="30">
        <f t="shared" si="527"/>
        <v>30</v>
      </c>
      <c r="AF258" s="30">
        <f t="shared" si="527"/>
        <v>30</v>
      </c>
      <c r="AG258" s="30">
        <f t="shared" si="527"/>
        <v>30</v>
      </c>
      <c r="AH258" s="30">
        <f t="shared" si="527"/>
        <v>30</v>
      </c>
      <c r="AI258" s="30">
        <f t="shared" si="527"/>
        <v>30</v>
      </c>
      <c r="AJ258" s="30">
        <f t="shared" si="527"/>
        <v>30</v>
      </c>
      <c r="AK258" s="30">
        <f t="shared" si="527"/>
        <v>30</v>
      </c>
      <c r="AL258" s="30">
        <f t="shared" si="527"/>
        <v>31.5</v>
      </c>
      <c r="AM258" s="30">
        <f t="shared" si="527"/>
        <v>31.5</v>
      </c>
      <c r="AN258" s="30">
        <f t="shared" si="527"/>
        <v>31.5</v>
      </c>
      <c r="AO258" s="30">
        <f t="shared" si="527"/>
        <v>31.5</v>
      </c>
      <c r="AP258" s="30">
        <f t="shared" si="527"/>
        <v>31.5</v>
      </c>
      <c r="AQ258" s="30">
        <f t="shared" si="527"/>
        <v>33</v>
      </c>
      <c r="AR258" s="30">
        <f t="shared" si="527"/>
        <v>33</v>
      </c>
      <c r="AT258" s="30"/>
      <c r="AU258" s="30"/>
      <c r="AV258" s="30"/>
    </row>
    <row r="259" spans="1:48" ht="22.8">
      <c r="A259" s="276" t="s">
        <v>121</v>
      </c>
      <c r="B259" s="215" t="s">
        <v>392</v>
      </c>
      <c r="C259" s="268" t="s">
        <v>390</v>
      </c>
      <c r="D259" s="219" t="s">
        <v>412</v>
      </c>
      <c r="E259" s="219"/>
      <c r="F259" s="219"/>
      <c r="G259" s="219"/>
      <c r="H259" s="218" t="s">
        <v>168</v>
      </c>
      <c r="I259" s="228">
        <v>1</v>
      </c>
      <c r="J259" s="228">
        <v>1</v>
      </c>
      <c r="K259" s="228">
        <v>1</v>
      </c>
      <c r="L259" s="228">
        <v>1</v>
      </c>
      <c r="M259" s="228">
        <v>1</v>
      </c>
      <c r="N259" s="228">
        <v>1</v>
      </c>
      <c r="O259" s="228">
        <v>1</v>
      </c>
      <c r="P259" s="228">
        <v>1</v>
      </c>
      <c r="Q259" s="228">
        <v>1</v>
      </c>
      <c r="R259" s="228">
        <v>1</v>
      </c>
      <c r="S259" s="228">
        <v>1</v>
      </c>
      <c r="T259" s="228">
        <v>1</v>
      </c>
      <c r="U259" s="228">
        <v>1</v>
      </c>
      <c r="V259" s="228">
        <v>1</v>
      </c>
      <c r="W259" s="228">
        <v>1</v>
      </c>
      <c r="X259" s="228">
        <v>1</v>
      </c>
      <c r="Y259" s="228">
        <v>1</v>
      </c>
      <c r="Z259" s="228">
        <v>1</v>
      </c>
      <c r="AA259" s="228">
        <v>1</v>
      </c>
      <c r="AB259" s="228">
        <v>1</v>
      </c>
      <c r="AC259" s="228">
        <v>1</v>
      </c>
      <c r="AD259" s="228">
        <v>1</v>
      </c>
      <c r="AE259" s="228">
        <v>1</v>
      </c>
      <c r="AF259" s="228">
        <v>1</v>
      </c>
      <c r="AG259" s="228">
        <v>1</v>
      </c>
      <c r="AH259" s="228">
        <v>1</v>
      </c>
      <c r="AI259" s="228">
        <v>1</v>
      </c>
      <c r="AJ259" s="228">
        <v>1</v>
      </c>
      <c r="AK259" s="228">
        <v>1</v>
      </c>
      <c r="AL259" s="228">
        <v>1</v>
      </c>
      <c r="AM259" s="228">
        <v>1</v>
      </c>
      <c r="AN259" s="228">
        <v>1</v>
      </c>
      <c r="AO259" s="228">
        <v>1</v>
      </c>
      <c r="AP259" s="228">
        <v>1</v>
      </c>
      <c r="AQ259" s="228">
        <v>1</v>
      </c>
      <c r="AR259" s="228">
        <v>1</v>
      </c>
      <c r="AT259" s="30"/>
      <c r="AU259" s="30"/>
      <c r="AV259" s="30"/>
    </row>
    <row r="260" spans="1:48" ht="22.8">
      <c r="A260" s="276" t="s">
        <v>121</v>
      </c>
      <c r="B260" s="215" t="s">
        <v>392</v>
      </c>
      <c r="C260" s="268" t="s">
        <v>390</v>
      </c>
      <c r="D260" s="219" t="s">
        <v>217</v>
      </c>
      <c r="E260" s="219"/>
      <c r="F260" s="219"/>
      <c r="G260" s="219"/>
      <c r="H260" s="218" t="s">
        <v>158</v>
      </c>
      <c r="I260" s="30">
        <f>МСБ.2!D169</f>
        <v>9</v>
      </c>
      <c r="J260" s="30">
        <f>МСБ.2!E169</f>
        <v>9</v>
      </c>
      <c r="K260" s="30">
        <f>МСБ.2!F169</f>
        <v>10</v>
      </c>
      <c r="L260" s="30">
        <f>МСБ.2!G169</f>
        <v>10</v>
      </c>
      <c r="M260" s="30">
        <f>МСБ.2!H169</f>
        <v>11</v>
      </c>
      <c r="N260" s="30">
        <f>МСБ.2!I169</f>
        <v>11</v>
      </c>
      <c r="O260" s="30">
        <f>МСБ.2!J169</f>
        <v>12</v>
      </c>
      <c r="P260" s="30">
        <f>МСБ.2!K169</f>
        <v>12</v>
      </c>
      <c r="Q260" s="30">
        <f>МСБ.2!L169</f>
        <v>13</v>
      </c>
      <c r="R260" s="30">
        <f>МСБ.2!M169</f>
        <v>13</v>
      </c>
      <c r="S260" s="30">
        <f>МСБ.2!N169</f>
        <v>14</v>
      </c>
      <c r="T260" s="30">
        <f>МСБ.2!O169</f>
        <v>15</v>
      </c>
      <c r="U260" s="30">
        <f>МСБ.2!P169</f>
        <v>15</v>
      </c>
      <c r="V260" s="30">
        <f>МСБ.2!Q169</f>
        <v>16</v>
      </c>
      <c r="W260" s="30">
        <f>МСБ.2!R169</f>
        <v>17</v>
      </c>
      <c r="X260" s="30">
        <f>МСБ.2!S169</f>
        <v>17</v>
      </c>
      <c r="Y260" s="30">
        <f>МСБ.2!T169</f>
        <v>18</v>
      </c>
      <c r="Z260" s="30">
        <f>МСБ.2!U169</f>
        <v>18</v>
      </c>
      <c r="AA260" s="30">
        <f>МСБ.2!V169</f>
        <v>19</v>
      </c>
      <c r="AB260" s="30">
        <f>МСБ.2!W169</f>
        <v>19</v>
      </c>
      <c r="AC260" s="30">
        <f>МСБ.2!X169</f>
        <v>20</v>
      </c>
      <c r="AD260" s="30">
        <f>МСБ.2!Y169</f>
        <v>20</v>
      </c>
      <c r="AE260" s="30">
        <f>МСБ.2!Z169</f>
        <v>20</v>
      </c>
      <c r="AF260" s="30">
        <f>МСБ.2!AA169</f>
        <v>20</v>
      </c>
      <c r="AG260" s="30">
        <f>МСБ.2!AB169</f>
        <v>20</v>
      </c>
      <c r="AH260" s="30">
        <f>МСБ.2!AC169</f>
        <v>20</v>
      </c>
      <c r="AI260" s="30">
        <f>МСБ.2!AD169</f>
        <v>20</v>
      </c>
      <c r="AJ260" s="30">
        <f>МСБ.2!AE169</f>
        <v>20</v>
      </c>
      <c r="AK260" s="30">
        <f>МСБ.2!AF169</f>
        <v>20</v>
      </c>
      <c r="AL260" s="30">
        <f>МСБ.2!AG169</f>
        <v>21</v>
      </c>
      <c r="AM260" s="30">
        <f>МСБ.2!AH169</f>
        <v>21</v>
      </c>
      <c r="AN260" s="30">
        <f>МСБ.2!AI169</f>
        <v>21</v>
      </c>
      <c r="AO260" s="30">
        <f>МСБ.2!AJ169</f>
        <v>21</v>
      </c>
      <c r="AP260" s="30">
        <f>МСБ.2!AK169</f>
        <v>21</v>
      </c>
      <c r="AQ260" s="30">
        <f>МСБ.2!AL169</f>
        <v>22</v>
      </c>
      <c r="AR260" s="30">
        <f>МСБ.2!AM169</f>
        <v>22</v>
      </c>
      <c r="AT260" s="30"/>
      <c r="AU260" s="30"/>
      <c r="AV260" s="30"/>
    </row>
    <row r="261" spans="1:48" ht="45.6">
      <c r="A261" s="276" t="s">
        <v>121</v>
      </c>
      <c r="B261" s="215" t="s">
        <v>392</v>
      </c>
      <c r="C261" s="268" t="s">
        <v>390</v>
      </c>
      <c r="D261" s="219" t="s">
        <v>411</v>
      </c>
      <c r="E261" s="219"/>
      <c r="F261" s="219"/>
      <c r="G261" s="219"/>
      <c r="H261" s="218" t="s">
        <v>158</v>
      </c>
      <c r="I261" s="226">
        <v>1.5</v>
      </c>
      <c r="J261" s="226">
        <v>1.5</v>
      </c>
      <c r="K261" s="226">
        <v>1.5</v>
      </c>
      <c r="L261" s="226">
        <v>1.5</v>
      </c>
      <c r="M261" s="226">
        <v>1.5</v>
      </c>
      <c r="N261" s="226">
        <v>1.5</v>
      </c>
      <c r="O261" s="226">
        <v>1.5</v>
      </c>
      <c r="P261" s="226">
        <v>1.5</v>
      </c>
      <c r="Q261" s="226">
        <v>1.5</v>
      </c>
      <c r="R261" s="226">
        <v>1.5</v>
      </c>
      <c r="S261" s="226">
        <v>1.5</v>
      </c>
      <c r="T261" s="226">
        <v>1.5</v>
      </c>
      <c r="U261" s="226">
        <v>1.5</v>
      </c>
      <c r="V261" s="226">
        <v>1.5</v>
      </c>
      <c r="W261" s="226">
        <v>1.5</v>
      </c>
      <c r="X261" s="226">
        <v>1.5</v>
      </c>
      <c r="Y261" s="226">
        <v>1.5</v>
      </c>
      <c r="Z261" s="226">
        <v>1.5</v>
      </c>
      <c r="AA261" s="226">
        <v>1.5</v>
      </c>
      <c r="AB261" s="226">
        <v>1.5</v>
      </c>
      <c r="AC261" s="226">
        <v>1.5</v>
      </c>
      <c r="AD261" s="226">
        <v>1.5</v>
      </c>
      <c r="AE261" s="226">
        <v>1.5</v>
      </c>
      <c r="AF261" s="226">
        <v>1.5</v>
      </c>
      <c r="AG261" s="226">
        <v>1.5</v>
      </c>
      <c r="AH261" s="226">
        <v>1.5</v>
      </c>
      <c r="AI261" s="226">
        <v>1.5</v>
      </c>
      <c r="AJ261" s="226">
        <v>1.5</v>
      </c>
      <c r="AK261" s="226">
        <v>1.5</v>
      </c>
      <c r="AL261" s="226">
        <v>1.5</v>
      </c>
      <c r="AM261" s="226">
        <v>1.5</v>
      </c>
      <c r="AN261" s="226">
        <v>1.5</v>
      </c>
      <c r="AO261" s="226">
        <v>1.5</v>
      </c>
      <c r="AP261" s="226">
        <v>1.5</v>
      </c>
      <c r="AQ261" s="226">
        <v>1.5</v>
      </c>
      <c r="AR261" s="226">
        <v>1.5</v>
      </c>
      <c r="AT261" s="30"/>
      <c r="AU261" s="30"/>
      <c r="AV261" s="30"/>
    </row>
    <row r="262" spans="1:48" ht="45.6">
      <c r="A262" s="276" t="s">
        <v>121</v>
      </c>
      <c r="B262" s="215" t="s">
        <v>392</v>
      </c>
      <c r="C262" s="268" t="s">
        <v>390</v>
      </c>
      <c r="D262" s="219" t="s">
        <v>410</v>
      </c>
      <c r="E262" s="219"/>
      <c r="F262" s="219"/>
      <c r="G262" s="219"/>
      <c r="H262" s="218" t="s">
        <v>249</v>
      </c>
      <c r="I262" s="224">
        <f>I263</f>
        <v>22.321428571428569</v>
      </c>
      <c r="J262" s="224">
        <f t="shared" ref="J262:AR262" si="528">J263</f>
        <v>22.321428571428569</v>
      </c>
      <c r="K262" s="224">
        <f t="shared" si="528"/>
        <v>22.321428571428569</v>
      </c>
      <c r="L262" s="224">
        <f t="shared" si="528"/>
        <v>22.321428571428569</v>
      </c>
      <c r="M262" s="224">
        <f t="shared" si="528"/>
        <v>22.321428571428569</v>
      </c>
      <c r="N262" s="224">
        <f t="shared" si="528"/>
        <v>22.321428571428569</v>
      </c>
      <c r="O262" s="224">
        <f t="shared" si="528"/>
        <v>22.321428571428569</v>
      </c>
      <c r="P262" s="224">
        <f t="shared" si="528"/>
        <v>22.321428571428569</v>
      </c>
      <c r="Q262" s="224">
        <f t="shared" si="528"/>
        <v>22.321428571428569</v>
      </c>
      <c r="R262" s="224">
        <f t="shared" si="528"/>
        <v>22.321428571428569</v>
      </c>
      <c r="S262" s="224">
        <f t="shared" si="528"/>
        <v>22.321428571428569</v>
      </c>
      <c r="T262" s="224">
        <f t="shared" si="528"/>
        <v>22.321428571428569</v>
      </c>
      <c r="U262" s="224">
        <f t="shared" si="528"/>
        <v>22.321428571428569</v>
      </c>
      <c r="V262" s="224">
        <f t="shared" si="528"/>
        <v>22.321428571428569</v>
      </c>
      <c r="W262" s="224">
        <f t="shared" si="528"/>
        <v>22.321428571428569</v>
      </c>
      <c r="X262" s="224">
        <f t="shared" si="528"/>
        <v>22.321428571428569</v>
      </c>
      <c r="Y262" s="224">
        <f t="shared" si="528"/>
        <v>22.321428571428569</v>
      </c>
      <c r="Z262" s="224">
        <f t="shared" si="528"/>
        <v>22.321428571428569</v>
      </c>
      <c r="AA262" s="224">
        <f t="shared" si="528"/>
        <v>22.321428571428569</v>
      </c>
      <c r="AB262" s="224">
        <f t="shared" si="528"/>
        <v>22.321428571428569</v>
      </c>
      <c r="AC262" s="224">
        <f t="shared" si="528"/>
        <v>22.321428571428569</v>
      </c>
      <c r="AD262" s="224">
        <f t="shared" si="528"/>
        <v>22.321428571428569</v>
      </c>
      <c r="AE262" s="224">
        <f t="shared" si="528"/>
        <v>22.321428571428569</v>
      </c>
      <c r="AF262" s="224">
        <f t="shared" si="528"/>
        <v>22.321428571428569</v>
      </c>
      <c r="AG262" s="224">
        <f t="shared" si="528"/>
        <v>22.321428571428569</v>
      </c>
      <c r="AH262" s="224">
        <f t="shared" si="528"/>
        <v>22.321428571428569</v>
      </c>
      <c r="AI262" s="224">
        <f t="shared" si="528"/>
        <v>22.321428571428569</v>
      </c>
      <c r="AJ262" s="224">
        <f t="shared" si="528"/>
        <v>22.321428571428569</v>
      </c>
      <c r="AK262" s="224">
        <f t="shared" si="528"/>
        <v>22.321428571428569</v>
      </c>
      <c r="AL262" s="224">
        <f t="shared" si="528"/>
        <v>22.321428571428569</v>
      </c>
      <c r="AM262" s="224">
        <f t="shared" si="528"/>
        <v>22.321428571428569</v>
      </c>
      <c r="AN262" s="224">
        <f t="shared" si="528"/>
        <v>22.321428571428569</v>
      </c>
      <c r="AO262" s="224">
        <f t="shared" si="528"/>
        <v>22.321428571428569</v>
      </c>
      <c r="AP262" s="224">
        <f t="shared" si="528"/>
        <v>22.321428571428569</v>
      </c>
      <c r="AQ262" s="224">
        <f t="shared" si="528"/>
        <v>22.321428571428569</v>
      </c>
      <c r="AR262" s="224">
        <f t="shared" si="528"/>
        <v>22.321428571428569</v>
      </c>
      <c r="AT262" s="30"/>
      <c r="AU262" s="30"/>
      <c r="AV262" s="30"/>
    </row>
    <row r="263" spans="1:48">
      <c r="A263" s="276" t="s">
        <v>121</v>
      </c>
      <c r="B263" s="215" t="s">
        <v>392</v>
      </c>
      <c r="C263" s="268" t="s">
        <v>390</v>
      </c>
      <c r="D263" s="221" t="s">
        <v>413</v>
      </c>
      <c r="E263" s="221" t="str">
        <f>_xlfn.XLOOKUP(D263,'0'!A:A,'0'!B:B)</f>
        <v>Фил</v>
      </c>
      <c r="F263" s="222">
        <f>G263/(8*21*60)</f>
        <v>4.96031746031746E-4</v>
      </c>
      <c r="G263" s="223">
        <v>5</v>
      </c>
      <c r="H263" s="218" t="s">
        <v>249</v>
      </c>
      <c r="I263" s="30">
        <f>'0'!D$28*$F263</f>
        <v>22.321428571428569</v>
      </c>
      <c r="J263" s="30">
        <f>'0'!E$28*$F263</f>
        <v>22.321428571428569</v>
      </c>
      <c r="K263" s="30">
        <f>'0'!F$28*$F263</f>
        <v>22.321428571428569</v>
      </c>
      <c r="L263" s="30">
        <f>'0'!G$28*$F263</f>
        <v>22.321428571428569</v>
      </c>
      <c r="M263" s="30">
        <f>'0'!H$28*$F263</f>
        <v>22.321428571428569</v>
      </c>
      <c r="N263" s="30">
        <f>'0'!I$28*$F263</f>
        <v>22.321428571428569</v>
      </c>
      <c r="O263" s="30">
        <f>'0'!J$28*$F263</f>
        <v>22.321428571428569</v>
      </c>
      <c r="P263" s="30">
        <f>'0'!K$28*$F263</f>
        <v>22.321428571428569</v>
      </c>
      <c r="Q263" s="30">
        <f>'0'!L$28*$F263</f>
        <v>22.321428571428569</v>
      </c>
      <c r="R263" s="30">
        <f>'0'!M$28*$F263</f>
        <v>22.321428571428569</v>
      </c>
      <c r="S263" s="30">
        <f>'0'!N$28*$F263</f>
        <v>22.321428571428569</v>
      </c>
      <c r="T263" s="30">
        <f>'0'!O$28*$F263</f>
        <v>22.321428571428569</v>
      </c>
      <c r="U263" s="30">
        <f>'0'!P$28*$F263</f>
        <v>22.321428571428569</v>
      </c>
      <c r="V263" s="30">
        <f>'0'!Q$28*$F263</f>
        <v>22.321428571428569</v>
      </c>
      <c r="W263" s="30">
        <f>'0'!R$28*$F263</f>
        <v>22.321428571428569</v>
      </c>
      <c r="X263" s="30">
        <f>'0'!S$28*$F263</f>
        <v>22.321428571428569</v>
      </c>
      <c r="Y263" s="30">
        <f>'0'!T$28*$F263</f>
        <v>22.321428571428569</v>
      </c>
      <c r="Z263" s="30">
        <f>'0'!U$28*$F263</f>
        <v>22.321428571428569</v>
      </c>
      <c r="AA263" s="30">
        <f>'0'!V$28*$F263</f>
        <v>22.321428571428569</v>
      </c>
      <c r="AB263" s="30">
        <f>'0'!W$28*$F263</f>
        <v>22.321428571428569</v>
      </c>
      <c r="AC263" s="30">
        <f>'0'!X$28*$F263</f>
        <v>22.321428571428569</v>
      </c>
      <c r="AD263" s="30">
        <f>'0'!Y$28*$F263</f>
        <v>22.321428571428569</v>
      </c>
      <c r="AE263" s="30">
        <f>'0'!Z$28*$F263</f>
        <v>22.321428571428569</v>
      </c>
      <c r="AF263" s="30">
        <f>'0'!AA$28*$F263</f>
        <v>22.321428571428569</v>
      </c>
      <c r="AG263" s="30">
        <f>'0'!AB$28*$F263</f>
        <v>22.321428571428569</v>
      </c>
      <c r="AH263" s="30">
        <f>'0'!AC$28*$F263</f>
        <v>22.321428571428569</v>
      </c>
      <c r="AI263" s="30">
        <f>'0'!AD$28*$F263</f>
        <v>22.321428571428569</v>
      </c>
      <c r="AJ263" s="30">
        <f>'0'!AE$28*$F263</f>
        <v>22.321428571428569</v>
      </c>
      <c r="AK263" s="30">
        <f>'0'!AF$28*$F263</f>
        <v>22.321428571428569</v>
      </c>
      <c r="AL263" s="30">
        <f>'0'!AG$28*$F263</f>
        <v>22.321428571428569</v>
      </c>
      <c r="AM263" s="30">
        <f>'0'!AH$28*$F263</f>
        <v>22.321428571428569</v>
      </c>
      <c r="AN263" s="30">
        <f>'0'!AI$28*$F263</f>
        <v>22.321428571428569</v>
      </c>
      <c r="AO263" s="30">
        <f>'0'!AJ$28*$F263</f>
        <v>22.321428571428569</v>
      </c>
      <c r="AP263" s="30">
        <f>'0'!AK$28*$F263</f>
        <v>22.321428571428569</v>
      </c>
      <c r="AQ263" s="30">
        <f>'0'!AL$28*$F263</f>
        <v>22.321428571428569</v>
      </c>
      <c r="AR263" s="30">
        <f>'0'!AM$28*$F263</f>
        <v>22.321428571428569</v>
      </c>
      <c r="AT263" s="30"/>
      <c r="AU263" s="30"/>
      <c r="AV263" s="30"/>
    </row>
    <row r="264" spans="1:48">
      <c r="A264" s="276" t="s">
        <v>242</v>
      </c>
      <c r="B264" s="215" t="s">
        <v>392</v>
      </c>
      <c r="C264" s="268" t="s">
        <v>390</v>
      </c>
      <c r="D264" s="215" t="s">
        <v>42</v>
      </c>
      <c r="E264" s="215"/>
      <c r="F264" s="215"/>
      <c r="G264" s="215"/>
      <c r="H264" s="215" t="s">
        <v>254</v>
      </c>
      <c r="I264" s="227">
        <f>(I265*I266)/1000</f>
        <v>6.9910714285714297</v>
      </c>
      <c r="J264" s="227">
        <f t="shared" ref="J264" si="529">(J265*J266)/1000</f>
        <v>6.9910714285714297</v>
      </c>
      <c r="K264" s="227">
        <f t="shared" ref="K264" si="530">(K265*K266)/1000</f>
        <v>7.03125</v>
      </c>
      <c r="L264" s="227">
        <f t="shared" ref="L264" si="531">(L265*L266)/1000</f>
        <v>7.1919642857142865</v>
      </c>
      <c r="M264" s="227">
        <f t="shared" ref="M264" si="532">(M265*M266)/1000</f>
        <v>7.2321428571428577</v>
      </c>
      <c r="N264" s="227">
        <f t="shared" ref="N264" si="533">(N265*N266)/1000</f>
        <v>7.3125</v>
      </c>
      <c r="O264" s="227">
        <f t="shared" ref="O264" si="534">(O265*O266)/1000</f>
        <v>7.4330357142857144</v>
      </c>
      <c r="P264" s="227">
        <f t="shared" ref="P264" si="535">(P265*P266)/1000</f>
        <v>7.4732142857142865</v>
      </c>
      <c r="Q264" s="227">
        <f t="shared" ref="Q264" si="536">(Q265*Q266)/1000</f>
        <v>7.6339285714285712</v>
      </c>
      <c r="R264" s="227">
        <f t="shared" ref="R264" si="537">(R265*R266)/1000</f>
        <v>7.6741071428571432</v>
      </c>
      <c r="S264" s="227">
        <f t="shared" ref="S264" si="538">(S265*S266)/1000</f>
        <v>7.7544642857142865</v>
      </c>
      <c r="T264" s="227">
        <f t="shared" ref="T264" si="539">(T265*T266)/1000</f>
        <v>7.875</v>
      </c>
      <c r="U264" s="227">
        <f t="shared" ref="U264" si="540">(U265*U266)/1000</f>
        <v>7.9553571428571432</v>
      </c>
      <c r="V264" s="227">
        <f t="shared" ref="V264" si="541">(V265*V266)/1000</f>
        <v>8.0758928571428577</v>
      </c>
      <c r="W264" s="227">
        <f t="shared" ref="W264" si="542">(W265*W266)/1000</f>
        <v>8.15625</v>
      </c>
      <c r="X264" s="227">
        <f t="shared" ref="X264" si="543">(X265*X266)/1000</f>
        <v>8.2767857142857153</v>
      </c>
      <c r="Y264" s="227">
        <f t="shared" ref="Y264" si="544">(Y265*Y266)/1000</f>
        <v>8.3571428571428577</v>
      </c>
      <c r="Z264" s="227">
        <f t="shared" ref="Z264" si="545">(Z265*Z266)/1000</f>
        <v>8.3973214285714288</v>
      </c>
      <c r="AA264" s="227">
        <f t="shared" ref="AA264" si="546">(AA265*AA266)/1000</f>
        <v>8.5178571428571423</v>
      </c>
      <c r="AB264" s="227">
        <f t="shared" ref="AB264" si="547">(AB265*AB266)/1000</f>
        <v>8.5982142857142865</v>
      </c>
      <c r="AC264" s="227">
        <f t="shared" ref="AC264" si="548">(AC265*AC266)/1000</f>
        <v>8.71875</v>
      </c>
      <c r="AD264" s="227">
        <f t="shared" ref="AD264" si="549">(AD265*AD266)/1000</f>
        <v>8.7991071428571423</v>
      </c>
      <c r="AE264" s="227">
        <f t="shared" ref="AE264" si="550">(AE265*AE266)/1000</f>
        <v>8.9196428571428577</v>
      </c>
      <c r="AF264" s="227">
        <f t="shared" ref="AF264" si="551">(AF265*AF266)/1000</f>
        <v>9.040178571428573</v>
      </c>
      <c r="AG264" s="227">
        <f t="shared" ref="AG264" si="552">(AG265*AG266)/1000</f>
        <v>9.1607142857142865</v>
      </c>
      <c r="AH264" s="227">
        <f t="shared" ref="AH264" si="553">(AH265*AH266)/1000</f>
        <v>9.2410714285714288</v>
      </c>
      <c r="AI264" s="227">
        <f t="shared" ref="AI264" si="554">(AI265*AI266)/1000</f>
        <v>9.3616071428571423</v>
      </c>
      <c r="AJ264" s="227">
        <f t="shared" ref="AJ264" si="555">(AJ265*AJ266)/1000</f>
        <v>9.4821428571428577</v>
      </c>
      <c r="AK264" s="227">
        <f t="shared" ref="AK264" si="556">(AK265*AK266)/1000</f>
        <v>9.6428571428571423</v>
      </c>
      <c r="AL264" s="227">
        <f t="shared" ref="AL264" si="557">(AL265*AL266)/1000</f>
        <v>9.6830357142857153</v>
      </c>
      <c r="AM264" s="227">
        <f t="shared" ref="AM264" si="558">(AM265*AM266)/1000</f>
        <v>9.84375</v>
      </c>
      <c r="AN264" s="227">
        <f t="shared" ref="AN264" si="559">(AN265*AN266)/1000</f>
        <v>9.9241071428571423</v>
      </c>
      <c r="AO264" s="227">
        <f t="shared" ref="AO264" si="560">(AO265*AO266)/1000</f>
        <v>10.084821428571429</v>
      </c>
      <c r="AP264" s="227">
        <f t="shared" ref="AP264" si="561">(AP265*AP266)/1000</f>
        <v>10.125</v>
      </c>
      <c r="AQ264" s="227">
        <f t="shared" ref="AQ264" si="562">(AQ265*AQ266)/1000</f>
        <v>10.325892857142858</v>
      </c>
      <c r="AR264" s="227">
        <f t="shared" ref="AR264" si="563">(AR265*AR266)/1000</f>
        <v>10.366071428571429</v>
      </c>
      <c r="AT264" s="215"/>
      <c r="AU264" s="215"/>
      <c r="AV264" s="215"/>
    </row>
    <row r="265" spans="1:48" ht="12">
      <c r="A265" s="276" t="s">
        <v>242</v>
      </c>
      <c r="B265" s="215" t="s">
        <v>392</v>
      </c>
      <c r="C265" s="268" t="s">
        <v>390</v>
      </c>
      <c r="D265" s="225" t="s">
        <v>223</v>
      </c>
      <c r="E265" s="225"/>
      <c r="F265" s="219"/>
      <c r="G265" s="219"/>
      <c r="H265" s="218" t="s">
        <v>158</v>
      </c>
      <c r="I265" s="30">
        <f>МСБ.2!D312+МСБ.2!D323+МСБ.2!D334+МСБ.2!D345+МСБ.2!D356</f>
        <v>174</v>
      </c>
      <c r="J265" s="30">
        <f>МСБ.2!E312+МСБ.2!E323+МСБ.2!E334+МСБ.2!E345+МСБ.2!E356</f>
        <v>174</v>
      </c>
      <c r="K265" s="30">
        <f>МСБ.2!F312+МСБ.2!F323+МСБ.2!F334+МСБ.2!F345+МСБ.2!F356</f>
        <v>175</v>
      </c>
      <c r="L265" s="30">
        <f>МСБ.2!G312+МСБ.2!G323+МСБ.2!G334+МСБ.2!G345+МСБ.2!G356</f>
        <v>179</v>
      </c>
      <c r="M265" s="30">
        <f>МСБ.2!H312+МСБ.2!H323+МСБ.2!H334+МСБ.2!H345+МСБ.2!H356</f>
        <v>180</v>
      </c>
      <c r="N265" s="30">
        <f>МСБ.2!I312+МСБ.2!I323+МСБ.2!I334+МСБ.2!I345+МСБ.2!I356</f>
        <v>182</v>
      </c>
      <c r="O265" s="30">
        <f>МСБ.2!J312+МСБ.2!J323+МСБ.2!J334+МСБ.2!J345+МСБ.2!J356</f>
        <v>185</v>
      </c>
      <c r="P265" s="30">
        <f>МСБ.2!K312+МСБ.2!K323+МСБ.2!K334+МСБ.2!K345+МСБ.2!K356</f>
        <v>186</v>
      </c>
      <c r="Q265" s="30">
        <f>МСБ.2!L312+МСБ.2!L323+МСБ.2!L334+МСБ.2!L345+МСБ.2!L356</f>
        <v>190</v>
      </c>
      <c r="R265" s="30">
        <f>МСБ.2!M312+МСБ.2!M323+МСБ.2!M334+МСБ.2!M345+МСБ.2!M356</f>
        <v>191</v>
      </c>
      <c r="S265" s="30">
        <f>МСБ.2!N312+МСБ.2!N323+МСБ.2!N334+МСБ.2!N345+МСБ.2!N356</f>
        <v>193</v>
      </c>
      <c r="T265" s="30">
        <f>МСБ.2!O312+МСБ.2!O323+МСБ.2!O334+МСБ.2!O345+МСБ.2!O356</f>
        <v>196</v>
      </c>
      <c r="U265" s="30">
        <f>МСБ.2!P312+МСБ.2!P323+МСБ.2!P334+МСБ.2!P345+МСБ.2!P356</f>
        <v>198</v>
      </c>
      <c r="V265" s="30">
        <f>МСБ.2!Q312+МСБ.2!Q323+МСБ.2!Q334+МСБ.2!Q345+МСБ.2!Q356</f>
        <v>201</v>
      </c>
      <c r="W265" s="30">
        <f>МСБ.2!R312+МСБ.2!R323+МСБ.2!R334+МСБ.2!R345+МСБ.2!R356</f>
        <v>203</v>
      </c>
      <c r="X265" s="30">
        <f>МСБ.2!S312+МСБ.2!S323+МСБ.2!S334+МСБ.2!S345+МСБ.2!S356</f>
        <v>206</v>
      </c>
      <c r="Y265" s="30">
        <f>МСБ.2!T312+МСБ.2!T323+МСБ.2!T334+МСБ.2!T345+МСБ.2!T356</f>
        <v>208</v>
      </c>
      <c r="Z265" s="30">
        <f>МСБ.2!U312+МСБ.2!U323+МСБ.2!U334+МСБ.2!U345+МСБ.2!U356</f>
        <v>209</v>
      </c>
      <c r="AA265" s="30">
        <f>МСБ.2!V312+МСБ.2!V323+МСБ.2!V334+МСБ.2!V345+МСБ.2!V356</f>
        <v>212</v>
      </c>
      <c r="AB265" s="30">
        <f>МСБ.2!W312+МСБ.2!W323+МСБ.2!W334+МСБ.2!W345+МСБ.2!W356</f>
        <v>214</v>
      </c>
      <c r="AC265" s="30">
        <f>МСБ.2!X312+МСБ.2!X323+МСБ.2!X334+МСБ.2!X345+МСБ.2!X356</f>
        <v>217</v>
      </c>
      <c r="AD265" s="30">
        <f>МСБ.2!Y312+МСБ.2!Y323+МСБ.2!Y334+МСБ.2!Y345+МСБ.2!Y356</f>
        <v>219</v>
      </c>
      <c r="AE265" s="30">
        <f>МСБ.2!Z312+МСБ.2!Z323+МСБ.2!Z334+МСБ.2!Z345+МСБ.2!Z356</f>
        <v>222</v>
      </c>
      <c r="AF265" s="30">
        <f>МСБ.2!AA312+МСБ.2!AA323+МСБ.2!AA334+МСБ.2!AA345+МСБ.2!AA356</f>
        <v>225</v>
      </c>
      <c r="AG265" s="30">
        <f>МСБ.2!AB312+МСБ.2!AB323+МСБ.2!AB334+МСБ.2!AB345+МСБ.2!AB356</f>
        <v>228</v>
      </c>
      <c r="AH265" s="30">
        <f>МСБ.2!AC312+МСБ.2!AC323+МСБ.2!AC334+МСБ.2!AC345+МСБ.2!AC356</f>
        <v>230</v>
      </c>
      <c r="AI265" s="30">
        <f>МСБ.2!AD312+МСБ.2!AD323+МСБ.2!AD334+МСБ.2!AD345+МСБ.2!AD356</f>
        <v>233</v>
      </c>
      <c r="AJ265" s="30">
        <f>МСБ.2!AE312+МСБ.2!AE323+МСБ.2!AE334+МСБ.2!AE345+МСБ.2!AE356</f>
        <v>236</v>
      </c>
      <c r="AK265" s="30">
        <f>МСБ.2!AF312+МСБ.2!AF323+МСБ.2!AF334+МСБ.2!AF345+МСБ.2!AF356</f>
        <v>240</v>
      </c>
      <c r="AL265" s="30">
        <f>МСБ.2!AG312+МСБ.2!AG323+МСБ.2!AG334+МСБ.2!AG345+МСБ.2!AG356</f>
        <v>241</v>
      </c>
      <c r="AM265" s="30">
        <f>МСБ.2!AH312+МСБ.2!AH323+МСБ.2!AH334+МСБ.2!AH345+МСБ.2!AH356</f>
        <v>245</v>
      </c>
      <c r="AN265" s="30">
        <f>МСБ.2!AI312+МСБ.2!AI323+МСБ.2!AI334+МСБ.2!AI345+МСБ.2!AI356</f>
        <v>247</v>
      </c>
      <c r="AO265" s="30">
        <f>МСБ.2!AJ312+МСБ.2!AJ323+МСБ.2!AJ334+МСБ.2!AJ345+МСБ.2!AJ356</f>
        <v>251</v>
      </c>
      <c r="AP265" s="30">
        <f>МСБ.2!AK312+МСБ.2!AK323+МСБ.2!AK334+МСБ.2!AK345+МСБ.2!AK356</f>
        <v>252</v>
      </c>
      <c r="AQ265" s="30">
        <f>МСБ.2!AL312+МСБ.2!AL323+МСБ.2!AL334+МСБ.2!AL345+МСБ.2!AL356</f>
        <v>257</v>
      </c>
      <c r="AR265" s="30">
        <f>МСБ.2!AM312+МСБ.2!AM323+МСБ.2!AM334+МСБ.2!AM345+МСБ.2!AM356</f>
        <v>258</v>
      </c>
      <c r="AT265" s="30"/>
      <c r="AU265" s="30"/>
      <c r="AV265" s="30"/>
    </row>
    <row r="266" spans="1:48" ht="22.8">
      <c r="A266" s="276" t="s">
        <v>242</v>
      </c>
      <c r="B266" s="215" t="s">
        <v>392</v>
      </c>
      <c r="C266" s="268" t="s">
        <v>390</v>
      </c>
      <c r="D266" s="219" t="s">
        <v>418</v>
      </c>
      <c r="E266" s="219"/>
      <c r="F266" s="219"/>
      <c r="G266" s="219"/>
      <c r="H266" s="218" t="s">
        <v>249</v>
      </c>
      <c r="I266" s="224">
        <f>I267+I268</f>
        <v>40.178571428571431</v>
      </c>
      <c r="J266" s="224">
        <f t="shared" ref="J266:AR266" si="564">J267+J268</f>
        <v>40.178571428571431</v>
      </c>
      <c r="K266" s="224">
        <f t="shared" si="564"/>
        <v>40.178571428571431</v>
      </c>
      <c r="L266" s="224">
        <f t="shared" si="564"/>
        <v>40.178571428571431</v>
      </c>
      <c r="M266" s="224">
        <f t="shared" si="564"/>
        <v>40.178571428571431</v>
      </c>
      <c r="N266" s="224">
        <f t="shared" si="564"/>
        <v>40.178571428571431</v>
      </c>
      <c r="O266" s="224">
        <f t="shared" si="564"/>
        <v>40.178571428571431</v>
      </c>
      <c r="P266" s="224">
        <f t="shared" si="564"/>
        <v>40.178571428571431</v>
      </c>
      <c r="Q266" s="224">
        <f t="shared" si="564"/>
        <v>40.178571428571431</v>
      </c>
      <c r="R266" s="224">
        <f t="shared" si="564"/>
        <v>40.178571428571431</v>
      </c>
      <c r="S266" s="224">
        <f t="shared" si="564"/>
        <v>40.178571428571431</v>
      </c>
      <c r="T266" s="224">
        <f t="shared" si="564"/>
        <v>40.178571428571431</v>
      </c>
      <c r="U266" s="224">
        <f t="shared" si="564"/>
        <v>40.178571428571431</v>
      </c>
      <c r="V266" s="224">
        <f t="shared" si="564"/>
        <v>40.178571428571431</v>
      </c>
      <c r="W266" s="224">
        <f t="shared" si="564"/>
        <v>40.178571428571431</v>
      </c>
      <c r="X266" s="224">
        <f t="shared" si="564"/>
        <v>40.178571428571431</v>
      </c>
      <c r="Y266" s="224">
        <f t="shared" si="564"/>
        <v>40.178571428571431</v>
      </c>
      <c r="Z266" s="224">
        <f t="shared" si="564"/>
        <v>40.178571428571431</v>
      </c>
      <c r="AA266" s="224">
        <f t="shared" si="564"/>
        <v>40.178571428571431</v>
      </c>
      <c r="AB266" s="224">
        <f t="shared" si="564"/>
        <v>40.178571428571431</v>
      </c>
      <c r="AC266" s="224">
        <f t="shared" si="564"/>
        <v>40.178571428571431</v>
      </c>
      <c r="AD266" s="224">
        <f t="shared" si="564"/>
        <v>40.178571428571431</v>
      </c>
      <c r="AE266" s="224">
        <f t="shared" si="564"/>
        <v>40.178571428571431</v>
      </c>
      <c r="AF266" s="224">
        <f t="shared" si="564"/>
        <v>40.178571428571431</v>
      </c>
      <c r="AG266" s="224">
        <f t="shared" si="564"/>
        <v>40.178571428571431</v>
      </c>
      <c r="AH266" s="224">
        <f t="shared" si="564"/>
        <v>40.178571428571431</v>
      </c>
      <c r="AI266" s="224">
        <f t="shared" si="564"/>
        <v>40.178571428571431</v>
      </c>
      <c r="AJ266" s="224">
        <f t="shared" si="564"/>
        <v>40.178571428571431</v>
      </c>
      <c r="AK266" s="224">
        <f t="shared" si="564"/>
        <v>40.178571428571431</v>
      </c>
      <c r="AL266" s="224">
        <f t="shared" si="564"/>
        <v>40.178571428571431</v>
      </c>
      <c r="AM266" s="224">
        <f t="shared" si="564"/>
        <v>40.178571428571431</v>
      </c>
      <c r="AN266" s="224">
        <f t="shared" si="564"/>
        <v>40.178571428571431</v>
      </c>
      <c r="AO266" s="224">
        <f t="shared" si="564"/>
        <v>40.178571428571431</v>
      </c>
      <c r="AP266" s="224">
        <f t="shared" si="564"/>
        <v>40.178571428571431</v>
      </c>
      <c r="AQ266" s="224">
        <f t="shared" si="564"/>
        <v>40.178571428571431</v>
      </c>
      <c r="AR266" s="224">
        <f t="shared" si="564"/>
        <v>40.178571428571431</v>
      </c>
      <c r="AT266" s="30"/>
      <c r="AU266" s="30"/>
      <c r="AV266" s="30"/>
    </row>
    <row r="267" spans="1:48">
      <c r="A267" s="276" t="s">
        <v>242</v>
      </c>
      <c r="B267" s="215" t="s">
        <v>392</v>
      </c>
      <c r="C267" s="268" t="s">
        <v>390</v>
      </c>
      <c r="D267" s="221" t="s">
        <v>413</v>
      </c>
      <c r="E267" s="221" t="str">
        <f>_xlfn.XLOOKUP(D267,'0'!A:A,'0'!B:B)</f>
        <v>Фил</v>
      </c>
      <c r="F267" s="222">
        <f>G267/(8*21*60)</f>
        <v>6.9444444444444447E-4</v>
      </c>
      <c r="G267" s="223">
        <v>7</v>
      </c>
      <c r="H267" s="218" t="s">
        <v>249</v>
      </c>
      <c r="I267" s="30">
        <f>'0'!D$28*$F267</f>
        <v>31.25</v>
      </c>
      <c r="J267" s="30">
        <f>'0'!E$28*$F267</f>
        <v>31.25</v>
      </c>
      <c r="K267" s="30">
        <f>'0'!F$28*$F267</f>
        <v>31.25</v>
      </c>
      <c r="L267" s="30">
        <f>'0'!G$28*$F267</f>
        <v>31.25</v>
      </c>
      <c r="M267" s="30">
        <f>'0'!H$28*$F267</f>
        <v>31.25</v>
      </c>
      <c r="N267" s="30">
        <f>'0'!I$28*$F267</f>
        <v>31.25</v>
      </c>
      <c r="O267" s="30">
        <f>'0'!J$28*$F267</f>
        <v>31.25</v>
      </c>
      <c r="P267" s="30">
        <f>'0'!K$28*$F267</f>
        <v>31.25</v>
      </c>
      <c r="Q267" s="30">
        <f>'0'!L$28*$F267</f>
        <v>31.25</v>
      </c>
      <c r="R267" s="30">
        <f>'0'!M$28*$F267</f>
        <v>31.25</v>
      </c>
      <c r="S267" s="30">
        <f>'0'!N$28*$F267</f>
        <v>31.25</v>
      </c>
      <c r="T267" s="30">
        <f>'0'!O$28*$F267</f>
        <v>31.25</v>
      </c>
      <c r="U267" s="30">
        <f>'0'!P$28*$F267</f>
        <v>31.25</v>
      </c>
      <c r="V267" s="30">
        <f>'0'!Q$28*$F267</f>
        <v>31.25</v>
      </c>
      <c r="W267" s="30">
        <f>'0'!R$28*$F267</f>
        <v>31.25</v>
      </c>
      <c r="X267" s="30">
        <f>'0'!S$28*$F267</f>
        <v>31.25</v>
      </c>
      <c r="Y267" s="30">
        <f>'0'!T$28*$F267</f>
        <v>31.25</v>
      </c>
      <c r="Z267" s="30">
        <f>'0'!U$28*$F267</f>
        <v>31.25</v>
      </c>
      <c r="AA267" s="30">
        <f>'0'!V$28*$F267</f>
        <v>31.25</v>
      </c>
      <c r="AB267" s="30">
        <f>'0'!W$28*$F267</f>
        <v>31.25</v>
      </c>
      <c r="AC267" s="30">
        <f>'0'!X$28*$F267</f>
        <v>31.25</v>
      </c>
      <c r="AD267" s="30">
        <f>'0'!Y$28*$F267</f>
        <v>31.25</v>
      </c>
      <c r="AE267" s="30">
        <f>'0'!Z$28*$F267</f>
        <v>31.25</v>
      </c>
      <c r="AF267" s="30">
        <f>'0'!AA$28*$F267</f>
        <v>31.25</v>
      </c>
      <c r="AG267" s="30">
        <f>'0'!AB$28*$F267</f>
        <v>31.25</v>
      </c>
      <c r="AH267" s="30">
        <f>'0'!AC$28*$F267</f>
        <v>31.25</v>
      </c>
      <c r="AI267" s="30">
        <f>'0'!AD$28*$F267</f>
        <v>31.25</v>
      </c>
      <c r="AJ267" s="30">
        <f>'0'!AE$28*$F267</f>
        <v>31.25</v>
      </c>
      <c r="AK267" s="30">
        <f>'0'!AF$28*$F267</f>
        <v>31.25</v>
      </c>
      <c r="AL267" s="30">
        <f>'0'!AG$28*$F267</f>
        <v>31.25</v>
      </c>
      <c r="AM267" s="30">
        <f>'0'!AH$28*$F267</f>
        <v>31.25</v>
      </c>
      <c r="AN267" s="30">
        <f>'0'!AI$28*$F267</f>
        <v>31.25</v>
      </c>
      <c r="AO267" s="30">
        <f>'0'!AJ$28*$F267</f>
        <v>31.25</v>
      </c>
      <c r="AP267" s="30">
        <f>'0'!AK$28*$F267</f>
        <v>31.25</v>
      </c>
      <c r="AQ267" s="30">
        <f>'0'!AL$28*$F267</f>
        <v>31.25</v>
      </c>
      <c r="AR267" s="30">
        <f>'0'!AM$28*$F267</f>
        <v>31.25</v>
      </c>
      <c r="AT267" s="30"/>
      <c r="AU267" s="30"/>
      <c r="AV267" s="30"/>
    </row>
    <row r="268" spans="1:48">
      <c r="A268" s="276" t="s">
        <v>242</v>
      </c>
      <c r="B268" s="215" t="s">
        <v>392</v>
      </c>
      <c r="C268" s="268" t="s">
        <v>390</v>
      </c>
      <c r="D268" s="221" t="s">
        <v>406</v>
      </c>
      <c r="E268" s="221" t="str">
        <f>_xlfn.XLOOKUP(D268,'0'!A:A,'0'!B:B)</f>
        <v>Фил</v>
      </c>
      <c r="F268" s="222">
        <f>G268/(8*21*60)</f>
        <v>1.9841269841269841E-4</v>
      </c>
      <c r="G268" s="223">
        <v>2</v>
      </c>
      <c r="H268" s="218" t="s">
        <v>249</v>
      </c>
      <c r="I268" s="30">
        <f>'0'!D$31*$F268</f>
        <v>8.9285714285714288</v>
      </c>
      <c r="J268" s="30">
        <f>'0'!E$31*$F268</f>
        <v>8.9285714285714288</v>
      </c>
      <c r="K268" s="30">
        <f>'0'!F$31*$F268</f>
        <v>8.9285714285714288</v>
      </c>
      <c r="L268" s="30">
        <f>'0'!G$31*$F268</f>
        <v>8.9285714285714288</v>
      </c>
      <c r="M268" s="30">
        <f>'0'!H$31*$F268</f>
        <v>8.9285714285714288</v>
      </c>
      <c r="N268" s="30">
        <f>'0'!I$31*$F268</f>
        <v>8.9285714285714288</v>
      </c>
      <c r="O268" s="30">
        <f>'0'!J$31*$F268</f>
        <v>8.9285714285714288</v>
      </c>
      <c r="P268" s="30">
        <f>'0'!K$31*$F268</f>
        <v>8.9285714285714288</v>
      </c>
      <c r="Q268" s="30">
        <f>'0'!L$31*$F268</f>
        <v>8.9285714285714288</v>
      </c>
      <c r="R268" s="30">
        <f>'0'!M$31*$F268</f>
        <v>8.9285714285714288</v>
      </c>
      <c r="S268" s="30">
        <f>'0'!N$31*$F268</f>
        <v>8.9285714285714288</v>
      </c>
      <c r="T268" s="30">
        <f>'0'!O$31*$F268</f>
        <v>8.9285714285714288</v>
      </c>
      <c r="U268" s="30">
        <f>'0'!P$31*$F268</f>
        <v>8.9285714285714288</v>
      </c>
      <c r="V268" s="30">
        <f>'0'!Q$31*$F268</f>
        <v>8.9285714285714288</v>
      </c>
      <c r="W268" s="30">
        <f>'0'!R$31*$F268</f>
        <v>8.9285714285714288</v>
      </c>
      <c r="X268" s="30">
        <f>'0'!S$31*$F268</f>
        <v>8.9285714285714288</v>
      </c>
      <c r="Y268" s="30">
        <f>'0'!T$31*$F268</f>
        <v>8.9285714285714288</v>
      </c>
      <c r="Z268" s="30">
        <f>'0'!U$31*$F268</f>
        <v>8.9285714285714288</v>
      </c>
      <c r="AA268" s="30">
        <f>'0'!V$31*$F268</f>
        <v>8.9285714285714288</v>
      </c>
      <c r="AB268" s="30">
        <f>'0'!W$31*$F268</f>
        <v>8.9285714285714288</v>
      </c>
      <c r="AC268" s="30">
        <f>'0'!X$31*$F268</f>
        <v>8.9285714285714288</v>
      </c>
      <c r="AD268" s="30">
        <f>'0'!Y$31*$F268</f>
        <v>8.9285714285714288</v>
      </c>
      <c r="AE268" s="30">
        <f>'0'!Z$31*$F268</f>
        <v>8.9285714285714288</v>
      </c>
      <c r="AF268" s="30">
        <f>'0'!AA$31*$F268</f>
        <v>8.9285714285714288</v>
      </c>
      <c r="AG268" s="30">
        <f>'0'!AB$31*$F268</f>
        <v>8.9285714285714288</v>
      </c>
      <c r="AH268" s="30">
        <f>'0'!AC$31*$F268</f>
        <v>8.9285714285714288</v>
      </c>
      <c r="AI268" s="30">
        <f>'0'!AD$31*$F268</f>
        <v>8.9285714285714288</v>
      </c>
      <c r="AJ268" s="30">
        <f>'0'!AE$31*$F268</f>
        <v>8.9285714285714288</v>
      </c>
      <c r="AK268" s="30">
        <f>'0'!AF$31*$F268</f>
        <v>8.9285714285714288</v>
      </c>
      <c r="AL268" s="30">
        <f>'0'!AG$31*$F268</f>
        <v>8.9285714285714288</v>
      </c>
      <c r="AM268" s="30">
        <f>'0'!AH$31*$F268</f>
        <v>8.9285714285714288</v>
      </c>
      <c r="AN268" s="30">
        <f>'0'!AI$31*$F268</f>
        <v>8.9285714285714288</v>
      </c>
      <c r="AO268" s="30">
        <f>'0'!AJ$31*$F268</f>
        <v>8.9285714285714288</v>
      </c>
      <c r="AP268" s="30">
        <f>'0'!AK$31*$F268</f>
        <v>8.9285714285714288</v>
      </c>
      <c r="AQ268" s="30">
        <f>'0'!AL$31*$F268</f>
        <v>8.9285714285714288</v>
      </c>
      <c r="AR268" s="30">
        <f>'0'!AM$31*$F268</f>
        <v>8.9285714285714288</v>
      </c>
      <c r="AT268" s="30"/>
      <c r="AU268" s="30"/>
      <c r="AV268" s="30"/>
    </row>
    <row r="269" spans="1:48">
      <c r="A269" s="276" t="s">
        <v>242</v>
      </c>
      <c r="B269" s="215" t="s">
        <v>402</v>
      </c>
      <c r="C269" s="268" t="s">
        <v>390</v>
      </c>
      <c r="D269" s="215" t="s">
        <v>42</v>
      </c>
      <c r="E269" s="215"/>
      <c r="F269" s="215"/>
      <c r="G269" s="215"/>
      <c r="H269" s="215" t="s">
        <v>254</v>
      </c>
      <c r="I269" s="227">
        <f>I270*I271</f>
        <v>0</v>
      </c>
      <c r="J269" s="227">
        <f t="shared" ref="J269" si="565">J270*J271</f>
        <v>0</v>
      </c>
      <c r="K269" s="227">
        <f t="shared" ref="K269" si="566">K270*K271</f>
        <v>0</v>
      </c>
      <c r="L269" s="227">
        <f t="shared" ref="L269" si="567">L270*L271</f>
        <v>0</v>
      </c>
      <c r="M269" s="227">
        <f t="shared" ref="M269" si="568">M270*M271</f>
        <v>0</v>
      </c>
      <c r="N269" s="227">
        <f t="shared" ref="N269" si="569">N270*N271</f>
        <v>0</v>
      </c>
      <c r="O269" s="227">
        <f t="shared" ref="O269" si="570">O270*O271</f>
        <v>0</v>
      </c>
      <c r="P269" s="227">
        <f t="shared" ref="P269" si="571">P270*P271</f>
        <v>0</v>
      </c>
      <c r="Q269" s="227">
        <f t="shared" ref="Q269" si="572">Q270*Q271</f>
        <v>0</v>
      </c>
      <c r="R269" s="227">
        <f t="shared" ref="R269" si="573">R270*R271</f>
        <v>0</v>
      </c>
      <c r="S269" s="227">
        <f t="shared" ref="S269" si="574">S270*S271</f>
        <v>0</v>
      </c>
      <c r="T269" s="227">
        <f t="shared" ref="T269" si="575">T270*T271</f>
        <v>0</v>
      </c>
      <c r="U269" s="227">
        <f t="shared" ref="U269" si="576">U270*U271</f>
        <v>0</v>
      </c>
      <c r="V269" s="227">
        <f t="shared" ref="V269" si="577">V270*V271</f>
        <v>0</v>
      </c>
      <c r="W269" s="227">
        <f t="shared" ref="W269" si="578">W270*W271</f>
        <v>0</v>
      </c>
      <c r="X269" s="227">
        <f t="shared" ref="X269" si="579">X270*X271</f>
        <v>0</v>
      </c>
      <c r="Y269" s="227">
        <f t="shared" ref="Y269" si="580">Y270*Y271</f>
        <v>0</v>
      </c>
      <c r="Z269" s="227">
        <f t="shared" ref="Z269" si="581">Z270*Z271</f>
        <v>0</v>
      </c>
      <c r="AA269" s="227">
        <f t="shared" ref="AA269" si="582">AA270*AA271</f>
        <v>0</v>
      </c>
      <c r="AB269" s="227">
        <f t="shared" ref="AB269" si="583">AB270*AB271</f>
        <v>0</v>
      </c>
      <c r="AC269" s="227">
        <f t="shared" ref="AC269" si="584">AC270*AC271</f>
        <v>0</v>
      </c>
      <c r="AD269" s="227">
        <f t="shared" ref="AD269" si="585">AD270*AD271</f>
        <v>0</v>
      </c>
      <c r="AE269" s="227">
        <f t="shared" ref="AE269" si="586">AE270*AE271</f>
        <v>0</v>
      </c>
      <c r="AF269" s="227">
        <f t="shared" ref="AF269" si="587">AF270*AF271</f>
        <v>0</v>
      </c>
      <c r="AG269" s="227">
        <f t="shared" ref="AG269" si="588">AG270*AG271</f>
        <v>0</v>
      </c>
      <c r="AH269" s="227">
        <f t="shared" ref="AH269" si="589">AH270*AH271</f>
        <v>0</v>
      </c>
      <c r="AI269" s="227">
        <f t="shared" ref="AI269" si="590">AI270*AI271</f>
        <v>0</v>
      </c>
      <c r="AJ269" s="227">
        <f t="shared" ref="AJ269" si="591">AJ270*AJ271</f>
        <v>0</v>
      </c>
      <c r="AK269" s="227">
        <f t="shared" ref="AK269" si="592">AK270*AK271</f>
        <v>0</v>
      </c>
      <c r="AL269" s="227">
        <f t="shared" ref="AL269" si="593">AL270*AL271</f>
        <v>0</v>
      </c>
      <c r="AM269" s="227">
        <f t="shared" ref="AM269" si="594">AM270*AM271</f>
        <v>0</v>
      </c>
      <c r="AN269" s="227">
        <f t="shared" ref="AN269" si="595">AN270*AN271</f>
        <v>0</v>
      </c>
      <c r="AO269" s="227">
        <f t="shared" ref="AO269" si="596">AO270*AO271</f>
        <v>0</v>
      </c>
      <c r="AP269" s="227">
        <f t="shared" ref="AP269" si="597">AP270*AP271</f>
        <v>0</v>
      </c>
      <c r="AQ269" s="227">
        <f t="shared" ref="AQ269" si="598">AQ270*AQ271</f>
        <v>0</v>
      </c>
      <c r="AR269" s="227">
        <f t="shared" ref="AR269" si="599">AR270*AR271</f>
        <v>0</v>
      </c>
      <c r="AT269" s="215"/>
      <c r="AU269" s="215"/>
      <c r="AV269" s="215"/>
    </row>
    <row r="270" spans="1:48" ht="12">
      <c r="A270" s="276" t="s">
        <v>242</v>
      </c>
      <c r="B270" s="215" t="s">
        <v>402</v>
      </c>
      <c r="C270" s="268" t="s">
        <v>390</v>
      </c>
      <c r="D270" s="225" t="s">
        <v>223</v>
      </c>
      <c r="E270" s="225"/>
      <c r="F270" s="219"/>
      <c r="G270" s="219"/>
      <c r="H270" s="218" t="s">
        <v>158</v>
      </c>
      <c r="I270" s="30">
        <f>МСБ.2!D373+МСБ.2!D384+МСБ.2!D395+МСБ.2!D406+МСБ.2!D417</f>
        <v>0</v>
      </c>
      <c r="J270" s="30">
        <f>МСБ.2!E373+МСБ.2!E384+МСБ.2!E395+МСБ.2!E406+МСБ.2!E417</f>
        <v>30</v>
      </c>
      <c r="K270" s="30">
        <f>МСБ.2!F373+МСБ.2!F384+МСБ.2!F395+МСБ.2!F406+МСБ.2!F417</f>
        <v>45</v>
      </c>
      <c r="L270" s="30">
        <f>МСБ.2!G373+МСБ.2!G384+МСБ.2!G395+МСБ.2!G406+МСБ.2!G417</f>
        <v>67</v>
      </c>
      <c r="M270" s="30">
        <f>МСБ.2!H373+МСБ.2!H384+МСБ.2!H395+МСБ.2!H406+МСБ.2!H417</f>
        <v>101</v>
      </c>
      <c r="N270" s="30">
        <f>МСБ.2!I373+МСБ.2!I384+МСБ.2!I395+МСБ.2!I406+МСБ.2!I417</f>
        <v>151</v>
      </c>
      <c r="O270" s="30">
        <f>МСБ.2!J373+МСБ.2!J384+МСБ.2!J395+МСБ.2!J406+МСБ.2!J417</f>
        <v>227</v>
      </c>
      <c r="P270" s="30">
        <f>МСБ.2!K373+МСБ.2!K384+МСБ.2!K395+МСБ.2!K406+МСБ.2!K417</f>
        <v>340</v>
      </c>
      <c r="Q270" s="30">
        <f>МСБ.2!L373+МСБ.2!L384+МСБ.2!L395+МСБ.2!L406+МСБ.2!L417</f>
        <v>510</v>
      </c>
      <c r="R270" s="30">
        <f>МСБ.2!M373+МСБ.2!M384+МСБ.2!M395+МСБ.2!M406+МСБ.2!M417</f>
        <v>765</v>
      </c>
      <c r="S270" s="30">
        <f>МСБ.2!N373+МСБ.2!N384+МСБ.2!N395+МСБ.2!N406+МСБ.2!N417</f>
        <v>1148</v>
      </c>
      <c r="T270" s="30">
        <f>МСБ.2!O373+МСБ.2!O384+МСБ.2!O395+МСБ.2!O406+МСБ.2!O417</f>
        <v>1722</v>
      </c>
      <c r="U270" s="30">
        <f>МСБ.2!P373+МСБ.2!P384+МСБ.2!P395+МСБ.2!P406+МСБ.2!P417</f>
        <v>774</v>
      </c>
      <c r="V270" s="30">
        <f>МСБ.2!Q373+МСБ.2!Q384+МСБ.2!Q395+МСБ.2!Q406+МСБ.2!Q417</f>
        <v>891</v>
      </c>
      <c r="W270" s="30">
        <f>МСБ.2!R373+МСБ.2!R384+МСБ.2!R395+МСБ.2!R406+МСБ.2!R417</f>
        <v>1024</v>
      </c>
      <c r="X270" s="30">
        <f>МСБ.2!S373+МСБ.2!S384+МСБ.2!S395+МСБ.2!S406+МСБ.2!S417</f>
        <v>1178</v>
      </c>
      <c r="Y270" s="30">
        <f>МСБ.2!T373+МСБ.2!T384+МСБ.2!T395+МСБ.2!T406+МСБ.2!T417</f>
        <v>1354</v>
      </c>
      <c r="Z270" s="30">
        <f>МСБ.2!U373+МСБ.2!U384+МСБ.2!U395+МСБ.2!U406+МСБ.2!U417</f>
        <v>1558</v>
      </c>
      <c r="AA270" s="30">
        <f>МСБ.2!V373+МСБ.2!V384+МСБ.2!V395+МСБ.2!V406+МСБ.2!V417</f>
        <v>1791</v>
      </c>
      <c r="AB270" s="30">
        <f>МСБ.2!W373+МСБ.2!W384+МСБ.2!W395+МСБ.2!W406+МСБ.2!W417</f>
        <v>2060</v>
      </c>
      <c r="AC270" s="30">
        <f>МСБ.2!X373+МСБ.2!X384+МСБ.2!X395+МСБ.2!X406+МСБ.2!X417</f>
        <v>2369</v>
      </c>
      <c r="AD270" s="30">
        <f>МСБ.2!Y373+МСБ.2!Y384+МСБ.2!Y395+МСБ.2!Y406+МСБ.2!Y417</f>
        <v>2724</v>
      </c>
      <c r="AE270" s="30">
        <f>МСБ.2!Z373+МСБ.2!Z384+МСБ.2!Z395+МСБ.2!Z406+МСБ.2!Z417</f>
        <v>3133</v>
      </c>
      <c r="AF270" s="30">
        <f>МСБ.2!AA373+МСБ.2!AA384+МСБ.2!AA395+МСБ.2!AA406+МСБ.2!AA417</f>
        <v>3603</v>
      </c>
      <c r="AG270" s="30">
        <f>МСБ.2!AB373+МСБ.2!AB384+МСБ.2!AB395+МСБ.2!AB406+МСБ.2!AB417</f>
        <v>1381</v>
      </c>
      <c r="AH270" s="30">
        <f>МСБ.2!AC373+МСБ.2!AC384+МСБ.2!AC395+МСБ.2!AC406+МСБ.2!AC417</f>
        <v>1450</v>
      </c>
      <c r="AI270" s="30">
        <f>МСБ.2!AD373+МСБ.2!AD384+МСБ.2!AD395+МСБ.2!AD406+МСБ.2!AD417</f>
        <v>1522</v>
      </c>
      <c r="AJ270" s="30">
        <f>МСБ.2!AE373+МСБ.2!AE384+МСБ.2!AE395+МСБ.2!AE406+МСБ.2!AE417</f>
        <v>1598</v>
      </c>
      <c r="AK270" s="30">
        <f>МСБ.2!AF373+МСБ.2!AF384+МСБ.2!AF395+МСБ.2!AF406+МСБ.2!AF417</f>
        <v>1678</v>
      </c>
      <c r="AL270" s="30">
        <f>МСБ.2!AG373+МСБ.2!AG384+МСБ.2!AG395+МСБ.2!AG406+МСБ.2!AG417</f>
        <v>1762</v>
      </c>
      <c r="AM270" s="30">
        <f>МСБ.2!AH373+МСБ.2!AH384+МСБ.2!AH395+МСБ.2!AH406+МСБ.2!AH417</f>
        <v>1850</v>
      </c>
      <c r="AN270" s="30">
        <f>МСБ.2!AI373+МСБ.2!AI384+МСБ.2!AI395+МСБ.2!AI406+МСБ.2!AI417</f>
        <v>1943</v>
      </c>
      <c r="AO270" s="30">
        <f>МСБ.2!AJ373+МСБ.2!AJ384+МСБ.2!AJ395+МСБ.2!AJ406+МСБ.2!AJ417</f>
        <v>2040</v>
      </c>
      <c r="AP270" s="30">
        <f>МСБ.2!AK373+МСБ.2!AK384+МСБ.2!AK395+МСБ.2!AK406+МСБ.2!AK417</f>
        <v>2142</v>
      </c>
      <c r="AQ270" s="30">
        <f>МСБ.2!AL373+МСБ.2!AL384+МСБ.2!AL395+МСБ.2!AL406+МСБ.2!AL417</f>
        <v>2249</v>
      </c>
      <c r="AR270" s="30">
        <f>МСБ.2!AM373+МСБ.2!AM384+МСБ.2!AM395+МСБ.2!AM406+МСБ.2!AM417</f>
        <v>2362</v>
      </c>
      <c r="AT270" s="30"/>
      <c r="AU270" s="30"/>
      <c r="AV270" s="30"/>
    </row>
    <row r="271" spans="1:48" ht="22.8">
      <c r="A271" s="276" t="s">
        <v>242</v>
      </c>
      <c r="B271" s="215" t="s">
        <v>402</v>
      </c>
      <c r="C271" s="268" t="s">
        <v>390</v>
      </c>
      <c r="D271" s="219" t="s">
        <v>418</v>
      </c>
      <c r="E271" s="219"/>
      <c r="F271" s="219"/>
      <c r="G271" s="219"/>
      <c r="H271" s="218" t="s">
        <v>249</v>
      </c>
      <c r="I271" s="224">
        <f>I272+I273</f>
        <v>0</v>
      </c>
      <c r="J271" s="224">
        <f t="shared" ref="J271:AR271" si="600">J272+J273</f>
        <v>0</v>
      </c>
      <c r="K271" s="224">
        <f t="shared" si="600"/>
        <v>0</v>
      </c>
      <c r="L271" s="224">
        <f t="shared" si="600"/>
        <v>0</v>
      </c>
      <c r="M271" s="224">
        <f t="shared" si="600"/>
        <v>0</v>
      </c>
      <c r="N271" s="224">
        <f t="shared" si="600"/>
        <v>0</v>
      </c>
      <c r="O271" s="224">
        <f t="shared" si="600"/>
        <v>0</v>
      </c>
      <c r="P271" s="224">
        <f t="shared" si="600"/>
        <v>0</v>
      </c>
      <c r="Q271" s="224">
        <f t="shared" si="600"/>
        <v>0</v>
      </c>
      <c r="R271" s="224">
        <f t="shared" si="600"/>
        <v>0</v>
      </c>
      <c r="S271" s="224">
        <f t="shared" si="600"/>
        <v>0</v>
      </c>
      <c r="T271" s="224">
        <f t="shared" si="600"/>
        <v>0</v>
      </c>
      <c r="U271" s="224">
        <f t="shared" si="600"/>
        <v>0</v>
      </c>
      <c r="V271" s="224">
        <f t="shared" si="600"/>
        <v>0</v>
      </c>
      <c r="W271" s="224">
        <f t="shared" si="600"/>
        <v>0</v>
      </c>
      <c r="X271" s="224">
        <f t="shared" si="600"/>
        <v>0</v>
      </c>
      <c r="Y271" s="224">
        <f t="shared" si="600"/>
        <v>0</v>
      </c>
      <c r="Z271" s="224">
        <f t="shared" si="600"/>
        <v>0</v>
      </c>
      <c r="AA271" s="224">
        <f t="shared" si="600"/>
        <v>0</v>
      </c>
      <c r="AB271" s="224">
        <f t="shared" si="600"/>
        <v>0</v>
      </c>
      <c r="AC271" s="224">
        <f t="shared" si="600"/>
        <v>0</v>
      </c>
      <c r="AD271" s="224">
        <f t="shared" si="600"/>
        <v>0</v>
      </c>
      <c r="AE271" s="224">
        <f t="shared" si="600"/>
        <v>0</v>
      </c>
      <c r="AF271" s="224">
        <f t="shared" si="600"/>
        <v>0</v>
      </c>
      <c r="AG271" s="224">
        <f t="shared" si="600"/>
        <v>0</v>
      </c>
      <c r="AH271" s="224">
        <f t="shared" si="600"/>
        <v>0</v>
      </c>
      <c r="AI271" s="224">
        <f t="shared" si="600"/>
        <v>0</v>
      </c>
      <c r="AJ271" s="224">
        <f t="shared" si="600"/>
        <v>0</v>
      </c>
      <c r="AK271" s="224">
        <f t="shared" si="600"/>
        <v>0</v>
      </c>
      <c r="AL271" s="224">
        <f t="shared" si="600"/>
        <v>0</v>
      </c>
      <c r="AM271" s="224">
        <f t="shared" si="600"/>
        <v>0</v>
      </c>
      <c r="AN271" s="224">
        <f t="shared" si="600"/>
        <v>0</v>
      </c>
      <c r="AO271" s="224">
        <f t="shared" si="600"/>
        <v>0</v>
      </c>
      <c r="AP271" s="224">
        <f t="shared" si="600"/>
        <v>0</v>
      </c>
      <c r="AQ271" s="224">
        <f t="shared" si="600"/>
        <v>0</v>
      </c>
      <c r="AR271" s="224">
        <f t="shared" si="600"/>
        <v>0</v>
      </c>
      <c r="AT271" s="30"/>
      <c r="AU271" s="30"/>
      <c r="AV271" s="30"/>
    </row>
    <row r="272" spans="1:48">
      <c r="A272" s="276" t="s">
        <v>242</v>
      </c>
      <c r="B272" s="215" t="s">
        <v>402</v>
      </c>
      <c r="C272" s="268" t="s">
        <v>390</v>
      </c>
      <c r="D272" s="221" t="s">
        <v>413</v>
      </c>
      <c r="E272" s="221" t="str">
        <f>_xlfn.XLOOKUP(D272,'0'!A:A,'0'!B:B)</f>
        <v>Фил</v>
      </c>
      <c r="F272" s="222">
        <f>G272/(8*21*60)</f>
        <v>0</v>
      </c>
      <c r="G272" s="223">
        <v>0</v>
      </c>
      <c r="H272" s="218" t="s">
        <v>249</v>
      </c>
      <c r="I272" s="30">
        <f>'0'!D$28*$F272</f>
        <v>0</v>
      </c>
      <c r="J272" s="30">
        <f>'0'!E$28*$F272</f>
        <v>0</v>
      </c>
      <c r="K272" s="30">
        <f>'0'!F$28*$F272</f>
        <v>0</v>
      </c>
      <c r="L272" s="30">
        <f>'0'!G$28*$F272</f>
        <v>0</v>
      </c>
      <c r="M272" s="30">
        <f>'0'!H$28*$F272</f>
        <v>0</v>
      </c>
      <c r="N272" s="30">
        <f>'0'!I$28*$F272</f>
        <v>0</v>
      </c>
      <c r="O272" s="30">
        <f>'0'!J$28*$F272</f>
        <v>0</v>
      </c>
      <c r="P272" s="30">
        <f>'0'!K$28*$F272</f>
        <v>0</v>
      </c>
      <c r="Q272" s="30">
        <f>'0'!L$28*$F272</f>
        <v>0</v>
      </c>
      <c r="R272" s="30">
        <f>'0'!M$28*$F272</f>
        <v>0</v>
      </c>
      <c r="S272" s="30">
        <f>'0'!N$28*$F272</f>
        <v>0</v>
      </c>
      <c r="T272" s="30">
        <f>'0'!O$28*$F272</f>
        <v>0</v>
      </c>
      <c r="U272" s="30">
        <f>'0'!P$28*$F272</f>
        <v>0</v>
      </c>
      <c r="V272" s="30">
        <f>'0'!Q$28*$F272</f>
        <v>0</v>
      </c>
      <c r="W272" s="30">
        <f>'0'!R$28*$F272</f>
        <v>0</v>
      </c>
      <c r="X272" s="30">
        <f>'0'!S$28*$F272</f>
        <v>0</v>
      </c>
      <c r="Y272" s="30">
        <f>'0'!T$28*$F272</f>
        <v>0</v>
      </c>
      <c r="Z272" s="30">
        <f>'0'!U$28*$F272</f>
        <v>0</v>
      </c>
      <c r="AA272" s="30">
        <f>'0'!V$28*$F272</f>
        <v>0</v>
      </c>
      <c r="AB272" s="30">
        <f>'0'!W$28*$F272</f>
        <v>0</v>
      </c>
      <c r="AC272" s="30">
        <f>'0'!X$28*$F272</f>
        <v>0</v>
      </c>
      <c r="AD272" s="30">
        <f>'0'!Y$28*$F272</f>
        <v>0</v>
      </c>
      <c r="AE272" s="30">
        <f>'0'!Z$28*$F272</f>
        <v>0</v>
      </c>
      <c r="AF272" s="30">
        <f>'0'!AA$28*$F272</f>
        <v>0</v>
      </c>
      <c r="AG272" s="30">
        <f>'0'!AB$28*$F272</f>
        <v>0</v>
      </c>
      <c r="AH272" s="30">
        <f>'0'!AC$28*$F272</f>
        <v>0</v>
      </c>
      <c r="AI272" s="30">
        <f>'0'!AD$28*$F272</f>
        <v>0</v>
      </c>
      <c r="AJ272" s="30">
        <f>'0'!AE$28*$F272</f>
        <v>0</v>
      </c>
      <c r="AK272" s="30">
        <f>'0'!AF$28*$F272</f>
        <v>0</v>
      </c>
      <c r="AL272" s="30">
        <f>'0'!AG$28*$F272</f>
        <v>0</v>
      </c>
      <c r="AM272" s="30">
        <f>'0'!AH$28*$F272</f>
        <v>0</v>
      </c>
      <c r="AN272" s="30">
        <f>'0'!AI$28*$F272</f>
        <v>0</v>
      </c>
      <c r="AO272" s="30">
        <f>'0'!AJ$28*$F272</f>
        <v>0</v>
      </c>
      <c r="AP272" s="30">
        <f>'0'!AK$28*$F272</f>
        <v>0</v>
      </c>
      <c r="AQ272" s="30">
        <f>'0'!AL$28*$F272</f>
        <v>0</v>
      </c>
      <c r="AR272" s="30">
        <f>'0'!AM$28*$F272</f>
        <v>0</v>
      </c>
      <c r="AT272" s="30"/>
      <c r="AU272" s="30"/>
      <c r="AV272" s="30"/>
    </row>
    <row r="273" spans="1:48">
      <c r="A273" s="276" t="s">
        <v>242</v>
      </c>
      <c r="B273" s="215" t="s">
        <v>402</v>
      </c>
      <c r="C273" s="268" t="s">
        <v>390</v>
      </c>
      <c r="D273" s="221" t="s">
        <v>406</v>
      </c>
      <c r="E273" s="221" t="str">
        <f>_xlfn.XLOOKUP(D273,'0'!A:A,'0'!B:B)</f>
        <v>Фил</v>
      </c>
      <c r="F273" s="222">
        <f>G273/(8*21*60)</f>
        <v>0</v>
      </c>
      <c r="G273" s="223">
        <v>0</v>
      </c>
      <c r="H273" s="218" t="s">
        <v>249</v>
      </c>
      <c r="I273" s="30">
        <f>'0'!D$31*$F273</f>
        <v>0</v>
      </c>
      <c r="J273" s="30">
        <f>'0'!E$31*$F273</f>
        <v>0</v>
      </c>
      <c r="K273" s="30">
        <f>'0'!F$31*$F273</f>
        <v>0</v>
      </c>
      <c r="L273" s="30">
        <f>'0'!G$31*$F273</f>
        <v>0</v>
      </c>
      <c r="M273" s="30">
        <f>'0'!H$31*$F273</f>
        <v>0</v>
      </c>
      <c r="N273" s="30">
        <f>'0'!I$31*$F273</f>
        <v>0</v>
      </c>
      <c r="O273" s="30">
        <f>'0'!J$31*$F273</f>
        <v>0</v>
      </c>
      <c r="P273" s="30">
        <f>'0'!K$31*$F273</f>
        <v>0</v>
      </c>
      <c r="Q273" s="30">
        <f>'0'!L$31*$F273</f>
        <v>0</v>
      </c>
      <c r="R273" s="30">
        <f>'0'!M$31*$F273</f>
        <v>0</v>
      </c>
      <c r="S273" s="30">
        <f>'0'!N$31*$F273</f>
        <v>0</v>
      </c>
      <c r="T273" s="30">
        <f>'0'!O$31*$F273</f>
        <v>0</v>
      </c>
      <c r="U273" s="30">
        <f>'0'!P$31*$F273</f>
        <v>0</v>
      </c>
      <c r="V273" s="30">
        <f>'0'!Q$31*$F273</f>
        <v>0</v>
      </c>
      <c r="W273" s="30">
        <f>'0'!R$31*$F273</f>
        <v>0</v>
      </c>
      <c r="X273" s="30">
        <f>'0'!S$31*$F273</f>
        <v>0</v>
      </c>
      <c r="Y273" s="30">
        <f>'0'!T$31*$F273</f>
        <v>0</v>
      </c>
      <c r="Z273" s="30">
        <f>'0'!U$31*$F273</f>
        <v>0</v>
      </c>
      <c r="AA273" s="30">
        <f>'0'!V$31*$F273</f>
        <v>0</v>
      </c>
      <c r="AB273" s="30">
        <f>'0'!W$31*$F273</f>
        <v>0</v>
      </c>
      <c r="AC273" s="30">
        <f>'0'!X$31*$F273</f>
        <v>0</v>
      </c>
      <c r="AD273" s="30">
        <f>'0'!Y$31*$F273</f>
        <v>0</v>
      </c>
      <c r="AE273" s="30">
        <f>'0'!Z$31*$F273</f>
        <v>0</v>
      </c>
      <c r="AF273" s="30">
        <f>'0'!AA$31*$F273</f>
        <v>0</v>
      </c>
      <c r="AG273" s="30">
        <f>'0'!AB$31*$F273</f>
        <v>0</v>
      </c>
      <c r="AH273" s="30">
        <f>'0'!AC$31*$F273</f>
        <v>0</v>
      </c>
      <c r="AI273" s="30">
        <f>'0'!AD$31*$F273</f>
        <v>0</v>
      </c>
      <c r="AJ273" s="30">
        <f>'0'!AE$31*$F273</f>
        <v>0</v>
      </c>
      <c r="AK273" s="30">
        <f>'0'!AF$31*$F273</f>
        <v>0</v>
      </c>
      <c r="AL273" s="30">
        <f>'0'!AG$31*$F273</f>
        <v>0</v>
      </c>
      <c r="AM273" s="30">
        <f>'0'!AH$31*$F273</f>
        <v>0</v>
      </c>
      <c r="AN273" s="30">
        <f>'0'!AI$31*$F273</f>
        <v>0</v>
      </c>
      <c r="AO273" s="30">
        <f>'0'!AJ$31*$F273</f>
        <v>0</v>
      </c>
      <c r="AP273" s="30">
        <f>'0'!AK$31*$F273</f>
        <v>0</v>
      </c>
      <c r="AQ273" s="30">
        <f>'0'!AL$31*$F273</f>
        <v>0</v>
      </c>
      <c r="AR273" s="30">
        <f>'0'!AM$31*$F273</f>
        <v>0</v>
      </c>
      <c r="AT273" s="30"/>
      <c r="AU273" s="30"/>
      <c r="AV273" s="30"/>
    </row>
    <row r="274" spans="1:48">
      <c r="A274" s="276" t="s">
        <v>243</v>
      </c>
      <c r="B274" s="215" t="s">
        <v>392</v>
      </c>
      <c r="C274" s="268" t="s">
        <v>390</v>
      </c>
      <c r="D274" s="215" t="s">
        <v>42</v>
      </c>
      <c r="E274" s="215"/>
      <c r="F274" s="215"/>
      <c r="G274" s="215"/>
      <c r="H274" s="215" t="s">
        <v>254</v>
      </c>
      <c r="I274" s="227">
        <f>(I275*I276)/1000</f>
        <v>0.28125</v>
      </c>
      <c r="J274" s="227">
        <f t="shared" ref="J274" si="601">(J275*J276)/1000</f>
        <v>0.28125</v>
      </c>
      <c r="K274" s="227">
        <f t="shared" ref="K274" si="602">(K275*K276)/1000</f>
        <v>0.28125</v>
      </c>
      <c r="L274" s="227">
        <f t="shared" ref="L274" si="603">(L275*L276)/1000</f>
        <v>0.28125</v>
      </c>
      <c r="M274" s="227">
        <f t="shared" ref="M274" si="604">(M275*M276)/1000</f>
        <v>0.28125</v>
      </c>
      <c r="N274" s="227">
        <f t="shared" ref="N274" si="605">(N275*N276)/1000</f>
        <v>0.28125</v>
      </c>
      <c r="O274" s="227">
        <f t="shared" ref="O274" si="606">(O275*O276)/1000</f>
        <v>0.28125</v>
      </c>
      <c r="P274" s="227">
        <f t="shared" ref="P274" si="607">(P275*P276)/1000</f>
        <v>0.32142857142857145</v>
      </c>
      <c r="Q274" s="227">
        <f t="shared" ref="Q274" si="608">(Q275*Q276)/1000</f>
        <v>0.32142857142857145</v>
      </c>
      <c r="R274" s="227">
        <f t="shared" ref="R274" si="609">(R275*R276)/1000</f>
        <v>0.32142857142857145</v>
      </c>
      <c r="S274" s="227">
        <f t="shared" ref="S274" si="610">(S275*S276)/1000</f>
        <v>0.32142857142857145</v>
      </c>
      <c r="T274" s="227">
        <f t="shared" ref="T274" si="611">(T275*T276)/1000</f>
        <v>0.32142857142857145</v>
      </c>
      <c r="U274" s="227">
        <f t="shared" ref="U274" si="612">(U275*U276)/1000</f>
        <v>0.32142857142857145</v>
      </c>
      <c r="V274" s="227">
        <f t="shared" ref="V274" si="613">(V275*V276)/1000</f>
        <v>0.32142857142857145</v>
      </c>
      <c r="W274" s="227">
        <f t="shared" ref="W274" si="614">(W275*W276)/1000</f>
        <v>0.32142857142857145</v>
      </c>
      <c r="X274" s="227">
        <f t="shared" ref="X274" si="615">(X275*X276)/1000</f>
        <v>0.32142857142857145</v>
      </c>
      <c r="Y274" s="227">
        <f t="shared" ref="Y274" si="616">(Y275*Y276)/1000</f>
        <v>0.32142857142857145</v>
      </c>
      <c r="Z274" s="227">
        <f t="shared" ref="Z274" si="617">(Z275*Z276)/1000</f>
        <v>0.32142857142857145</v>
      </c>
      <c r="AA274" s="227">
        <f t="shared" ref="AA274" si="618">(AA275*AA276)/1000</f>
        <v>0.32142857142857145</v>
      </c>
      <c r="AB274" s="227">
        <f t="shared" ref="AB274" si="619">(AB275*AB276)/1000</f>
        <v>0.32142857142857145</v>
      </c>
      <c r="AC274" s="227">
        <f t="shared" ref="AC274" si="620">(AC275*AC276)/1000</f>
        <v>0.3616071428571429</v>
      </c>
      <c r="AD274" s="227">
        <f t="shared" ref="AD274" si="621">(AD275*AD276)/1000</f>
        <v>0.3616071428571429</v>
      </c>
      <c r="AE274" s="227">
        <f t="shared" ref="AE274" si="622">(AE275*AE276)/1000</f>
        <v>0.3616071428571429</v>
      </c>
      <c r="AF274" s="227">
        <f t="shared" ref="AF274" si="623">(AF275*AF276)/1000</f>
        <v>0.3616071428571429</v>
      </c>
      <c r="AG274" s="227">
        <f t="shared" ref="AG274" si="624">(AG275*AG276)/1000</f>
        <v>0.3616071428571429</v>
      </c>
      <c r="AH274" s="227">
        <f t="shared" ref="AH274" si="625">(AH275*AH276)/1000</f>
        <v>0.3616071428571429</v>
      </c>
      <c r="AI274" s="227">
        <f t="shared" ref="AI274" si="626">(AI275*AI276)/1000</f>
        <v>0.3616071428571429</v>
      </c>
      <c r="AJ274" s="227">
        <f t="shared" ref="AJ274" si="627">(AJ275*AJ276)/1000</f>
        <v>0.3616071428571429</v>
      </c>
      <c r="AK274" s="227">
        <f t="shared" ref="AK274" si="628">(AK275*AK276)/1000</f>
        <v>0.3616071428571429</v>
      </c>
      <c r="AL274" s="227">
        <f t="shared" ref="AL274" si="629">(AL275*AL276)/1000</f>
        <v>0.3616071428571429</v>
      </c>
      <c r="AM274" s="227">
        <f t="shared" ref="AM274" si="630">(AM275*AM276)/1000</f>
        <v>0.3616071428571429</v>
      </c>
      <c r="AN274" s="227">
        <f t="shared" ref="AN274" si="631">(AN275*AN276)/1000</f>
        <v>0.40178571428571436</v>
      </c>
      <c r="AO274" s="227">
        <f t="shared" ref="AO274" si="632">(AO275*AO276)/1000</f>
        <v>0.40178571428571436</v>
      </c>
      <c r="AP274" s="227">
        <f t="shared" ref="AP274" si="633">(AP275*AP276)/1000</f>
        <v>0.40178571428571436</v>
      </c>
      <c r="AQ274" s="227">
        <f t="shared" ref="AQ274" si="634">(AQ275*AQ276)/1000</f>
        <v>0.40178571428571436</v>
      </c>
      <c r="AR274" s="227">
        <f t="shared" ref="AR274" si="635">(AR275*AR276)/1000</f>
        <v>0.40178571428571436</v>
      </c>
      <c r="AT274" s="215"/>
      <c r="AU274" s="215"/>
      <c r="AV274" s="215"/>
    </row>
    <row r="275" spans="1:48" ht="12">
      <c r="A275" s="276" t="s">
        <v>243</v>
      </c>
      <c r="B275" s="215" t="s">
        <v>392</v>
      </c>
      <c r="C275" s="268" t="s">
        <v>390</v>
      </c>
      <c r="D275" s="237" t="s">
        <v>239</v>
      </c>
      <c r="E275" s="237"/>
      <c r="F275" s="238"/>
      <c r="G275" s="238"/>
      <c r="H275" s="239" t="s">
        <v>158</v>
      </c>
      <c r="I275" s="30">
        <f>МСБ.2!D438</f>
        <v>7</v>
      </c>
      <c r="J275" s="30">
        <f>МСБ.2!E438</f>
        <v>7</v>
      </c>
      <c r="K275" s="30">
        <f>МСБ.2!F438</f>
        <v>7</v>
      </c>
      <c r="L275" s="30">
        <f>МСБ.2!G438</f>
        <v>7</v>
      </c>
      <c r="M275" s="30">
        <f>МСБ.2!H438</f>
        <v>7</v>
      </c>
      <c r="N275" s="30">
        <f>МСБ.2!I438</f>
        <v>7</v>
      </c>
      <c r="O275" s="30">
        <f>МСБ.2!J438</f>
        <v>7</v>
      </c>
      <c r="P275" s="30">
        <f>МСБ.2!K438</f>
        <v>8</v>
      </c>
      <c r="Q275" s="30">
        <f>МСБ.2!L438</f>
        <v>8</v>
      </c>
      <c r="R275" s="30">
        <f>МСБ.2!M438</f>
        <v>8</v>
      </c>
      <c r="S275" s="30">
        <f>МСБ.2!N438</f>
        <v>8</v>
      </c>
      <c r="T275" s="30">
        <f>МСБ.2!O438</f>
        <v>8</v>
      </c>
      <c r="U275" s="30">
        <f>МСБ.2!P438</f>
        <v>8</v>
      </c>
      <c r="V275" s="30">
        <f>МСБ.2!Q438</f>
        <v>8</v>
      </c>
      <c r="W275" s="30">
        <f>МСБ.2!R438</f>
        <v>8</v>
      </c>
      <c r="X275" s="30">
        <f>МСБ.2!S438</f>
        <v>8</v>
      </c>
      <c r="Y275" s="30">
        <f>МСБ.2!T438</f>
        <v>8</v>
      </c>
      <c r="Z275" s="30">
        <f>МСБ.2!U438</f>
        <v>8</v>
      </c>
      <c r="AA275" s="30">
        <f>МСБ.2!V438</f>
        <v>8</v>
      </c>
      <c r="AB275" s="30">
        <f>МСБ.2!W438</f>
        <v>8</v>
      </c>
      <c r="AC275" s="30">
        <f>МСБ.2!X438</f>
        <v>9</v>
      </c>
      <c r="AD275" s="30">
        <f>МСБ.2!Y438</f>
        <v>9</v>
      </c>
      <c r="AE275" s="30">
        <f>МСБ.2!Z438</f>
        <v>9</v>
      </c>
      <c r="AF275" s="30">
        <f>МСБ.2!AA438</f>
        <v>9</v>
      </c>
      <c r="AG275" s="30">
        <f>МСБ.2!AB438</f>
        <v>9</v>
      </c>
      <c r="AH275" s="30">
        <f>МСБ.2!AC438</f>
        <v>9</v>
      </c>
      <c r="AI275" s="30">
        <f>МСБ.2!AD438</f>
        <v>9</v>
      </c>
      <c r="AJ275" s="30">
        <f>МСБ.2!AE438</f>
        <v>9</v>
      </c>
      <c r="AK275" s="30">
        <f>МСБ.2!AF438</f>
        <v>9</v>
      </c>
      <c r="AL275" s="30">
        <f>МСБ.2!AG438</f>
        <v>9</v>
      </c>
      <c r="AM275" s="30">
        <f>МСБ.2!AH438</f>
        <v>9</v>
      </c>
      <c r="AN275" s="30">
        <f>МСБ.2!AI438</f>
        <v>10</v>
      </c>
      <c r="AO275" s="30">
        <f>МСБ.2!AJ438</f>
        <v>10</v>
      </c>
      <c r="AP275" s="30">
        <f>МСБ.2!AK438</f>
        <v>10</v>
      </c>
      <c r="AQ275" s="30">
        <f>МСБ.2!AL438</f>
        <v>10</v>
      </c>
      <c r="AR275" s="30">
        <f>МСБ.2!AM438</f>
        <v>10</v>
      </c>
      <c r="AT275" s="30"/>
      <c r="AU275" s="30"/>
      <c r="AV275" s="30"/>
    </row>
    <row r="276" spans="1:48" ht="22.8">
      <c r="A276" s="276" t="s">
        <v>243</v>
      </c>
      <c r="B276" s="215" t="s">
        <v>392</v>
      </c>
      <c r="C276" s="268" t="s">
        <v>390</v>
      </c>
      <c r="D276" s="238" t="s">
        <v>419</v>
      </c>
      <c r="E276" s="238"/>
      <c r="F276" s="238"/>
      <c r="G276" s="238"/>
      <c r="H276" s="239" t="s">
        <v>249</v>
      </c>
      <c r="I276" s="224">
        <f>I277+I278</f>
        <v>40.178571428571431</v>
      </c>
      <c r="J276" s="224">
        <f t="shared" ref="J276:AR276" si="636">J277+J278</f>
        <v>40.178571428571431</v>
      </c>
      <c r="K276" s="224">
        <f t="shared" si="636"/>
        <v>40.178571428571431</v>
      </c>
      <c r="L276" s="224">
        <f t="shared" si="636"/>
        <v>40.178571428571431</v>
      </c>
      <c r="M276" s="224">
        <f t="shared" si="636"/>
        <v>40.178571428571431</v>
      </c>
      <c r="N276" s="224">
        <f t="shared" si="636"/>
        <v>40.178571428571431</v>
      </c>
      <c r="O276" s="224">
        <f t="shared" si="636"/>
        <v>40.178571428571431</v>
      </c>
      <c r="P276" s="224">
        <f t="shared" si="636"/>
        <v>40.178571428571431</v>
      </c>
      <c r="Q276" s="224">
        <f t="shared" si="636"/>
        <v>40.178571428571431</v>
      </c>
      <c r="R276" s="224">
        <f t="shared" si="636"/>
        <v>40.178571428571431</v>
      </c>
      <c r="S276" s="224">
        <f t="shared" si="636"/>
        <v>40.178571428571431</v>
      </c>
      <c r="T276" s="224">
        <f t="shared" si="636"/>
        <v>40.178571428571431</v>
      </c>
      <c r="U276" s="224">
        <f t="shared" si="636"/>
        <v>40.178571428571431</v>
      </c>
      <c r="V276" s="224">
        <f t="shared" si="636"/>
        <v>40.178571428571431</v>
      </c>
      <c r="W276" s="224">
        <f t="shared" si="636"/>
        <v>40.178571428571431</v>
      </c>
      <c r="X276" s="224">
        <f t="shared" si="636"/>
        <v>40.178571428571431</v>
      </c>
      <c r="Y276" s="224">
        <f t="shared" si="636"/>
        <v>40.178571428571431</v>
      </c>
      <c r="Z276" s="224">
        <f t="shared" si="636"/>
        <v>40.178571428571431</v>
      </c>
      <c r="AA276" s="224">
        <f t="shared" si="636"/>
        <v>40.178571428571431</v>
      </c>
      <c r="AB276" s="224">
        <f t="shared" si="636"/>
        <v>40.178571428571431</v>
      </c>
      <c r="AC276" s="224">
        <f t="shared" si="636"/>
        <v>40.178571428571431</v>
      </c>
      <c r="AD276" s="224">
        <f t="shared" si="636"/>
        <v>40.178571428571431</v>
      </c>
      <c r="AE276" s="224">
        <f t="shared" si="636"/>
        <v>40.178571428571431</v>
      </c>
      <c r="AF276" s="224">
        <f t="shared" si="636"/>
        <v>40.178571428571431</v>
      </c>
      <c r="AG276" s="224">
        <f t="shared" si="636"/>
        <v>40.178571428571431</v>
      </c>
      <c r="AH276" s="224">
        <f t="shared" si="636"/>
        <v>40.178571428571431</v>
      </c>
      <c r="AI276" s="224">
        <f t="shared" si="636"/>
        <v>40.178571428571431</v>
      </c>
      <c r="AJ276" s="224">
        <f t="shared" si="636"/>
        <v>40.178571428571431</v>
      </c>
      <c r="AK276" s="224">
        <f t="shared" si="636"/>
        <v>40.178571428571431</v>
      </c>
      <c r="AL276" s="224">
        <f t="shared" si="636"/>
        <v>40.178571428571431</v>
      </c>
      <c r="AM276" s="224">
        <f t="shared" si="636"/>
        <v>40.178571428571431</v>
      </c>
      <c r="AN276" s="224">
        <f t="shared" si="636"/>
        <v>40.178571428571431</v>
      </c>
      <c r="AO276" s="224">
        <f t="shared" si="636"/>
        <v>40.178571428571431</v>
      </c>
      <c r="AP276" s="224">
        <f t="shared" si="636"/>
        <v>40.178571428571431</v>
      </c>
      <c r="AQ276" s="224">
        <f t="shared" si="636"/>
        <v>40.178571428571431</v>
      </c>
      <c r="AR276" s="224">
        <f t="shared" si="636"/>
        <v>40.178571428571431</v>
      </c>
      <c r="AT276" s="30"/>
      <c r="AU276" s="30"/>
      <c r="AV276" s="30"/>
    </row>
    <row r="277" spans="1:48">
      <c r="A277" s="276" t="s">
        <v>243</v>
      </c>
      <c r="B277" s="215" t="s">
        <v>392</v>
      </c>
      <c r="C277" s="268" t="s">
        <v>390</v>
      </c>
      <c r="D277" s="240" t="s">
        <v>413</v>
      </c>
      <c r="E277" s="221" t="str">
        <f>_xlfn.XLOOKUP(D277,'0'!A:A,'0'!B:B)</f>
        <v>Фил</v>
      </c>
      <c r="F277" s="241">
        <f>G277/(8*21*60)</f>
        <v>6.9444444444444447E-4</v>
      </c>
      <c r="G277" s="242">
        <v>7</v>
      </c>
      <c r="H277" s="239" t="s">
        <v>249</v>
      </c>
      <c r="I277" s="30">
        <f>'0'!D$28*$F277</f>
        <v>31.25</v>
      </c>
      <c r="J277" s="30">
        <f>'0'!E$28*$F277</f>
        <v>31.25</v>
      </c>
      <c r="K277" s="30">
        <f>'0'!F$28*$F277</f>
        <v>31.25</v>
      </c>
      <c r="L277" s="30">
        <f>'0'!G$28*$F277</f>
        <v>31.25</v>
      </c>
      <c r="M277" s="30">
        <f>'0'!H$28*$F277</f>
        <v>31.25</v>
      </c>
      <c r="N277" s="30">
        <f>'0'!I$28*$F277</f>
        <v>31.25</v>
      </c>
      <c r="O277" s="30">
        <f>'0'!J$28*$F277</f>
        <v>31.25</v>
      </c>
      <c r="P277" s="30">
        <f>'0'!K$28*$F277</f>
        <v>31.25</v>
      </c>
      <c r="Q277" s="30">
        <f>'0'!L$28*$F277</f>
        <v>31.25</v>
      </c>
      <c r="R277" s="30">
        <f>'0'!M$28*$F277</f>
        <v>31.25</v>
      </c>
      <c r="S277" s="30">
        <f>'0'!N$28*$F277</f>
        <v>31.25</v>
      </c>
      <c r="T277" s="30">
        <f>'0'!O$28*$F277</f>
        <v>31.25</v>
      </c>
      <c r="U277" s="30">
        <f>'0'!P$28*$F277</f>
        <v>31.25</v>
      </c>
      <c r="V277" s="30">
        <f>'0'!Q$28*$F277</f>
        <v>31.25</v>
      </c>
      <c r="W277" s="30">
        <f>'0'!R$28*$F277</f>
        <v>31.25</v>
      </c>
      <c r="X277" s="30">
        <f>'0'!S$28*$F277</f>
        <v>31.25</v>
      </c>
      <c r="Y277" s="30">
        <f>'0'!T$28*$F277</f>
        <v>31.25</v>
      </c>
      <c r="Z277" s="30">
        <f>'0'!U$28*$F277</f>
        <v>31.25</v>
      </c>
      <c r="AA277" s="30">
        <f>'0'!V$28*$F277</f>
        <v>31.25</v>
      </c>
      <c r="AB277" s="30">
        <f>'0'!W$28*$F277</f>
        <v>31.25</v>
      </c>
      <c r="AC277" s="30">
        <f>'0'!X$28*$F277</f>
        <v>31.25</v>
      </c>
      <c r="AD277" s="30">
        <f>'0'!Y$28*$F277</f>
        <v>31.25</v>
      </c>
      <c r="AE277" s="30">
        <f>'0'!Z$28*$F277</f>
        <v>31.25</v>
      </c>
      <c r="AF277" s="30">
        <f>'0'!AA$28*$F277</f>
        <v>31.25</v>
      </c>
      <c r="AG277" s="30">
        <f>'0'!AB$28*$F277</f>
        <v>31.25</v>
      </c>
      <c r="AH277" s="30">
        <f>'0'!AC$28*$F277</f>
        <v>31.25</v>
      </c>
      <c r="AI277" s="30">
        <f>'0'!AD$28*$F277</f>
        <v>31.25</v>
      </c>
      <c r="AJ277" s="30">
        <f>'0'!AE$28*$F277</f>
        <v>31.25</v>
      </c>
      <c r="AK277" s="30">
        <f>'0'!AF$28*$F277</f>
        <v>31.25</v>
      </c>
      <c r="AL277" s="30">
        <f>'0'!AG$28*$F277</f>
        <v>31.25</v>
      </c>
      <c r="AM277" s="30">
        <f>'0'!AH$28*$F277</f>
        <v>31.25</v>
      </c>
      <c r="AN277" s="30">
        <f>'0'!AI$28*$F277</f>
        <v>31.25</v>
      </c>
      <c r="AO277" s="30">
        <f>'0'!AJ$28*$F277</f>
        <v>31.25</v>
      </c>
      <c r="AP277" s="30">
        <f>'0'!AK$28*$F277</f>
        <v>31.25</v>
      </c>
      <c r="AQ277" s="30">
        <f>'0'!AL$28*$F277</f>
        <v>31.25</v>
      </c>
      <c r="AR277" s="30">
        <f>'0'!AM$28*$F277</f>
        <v>31.25</v>
      </c>
      <c r="AT277" s="30"/>
      <c r="AU277" s="30"/>
      <c r="AV277" s="30"/>
    </row>
    <row r="278" spans="1:48">
      <c r="A278" s="276" t="s">
        <v>243</v>
      </c>
      <c r="B278" s="215" t="s">
        <v>392</v>
      </c>
      <c r="C278" s="268" t="s">
        <v>390</v>
      </c>
      <c r="D278" s="240" t="s">
        <v>406</v>
      </c>
      <c r="E278" s="221" t="str">
        <f>_xlfn.XLOOKUP(D278,'0'!A:A,'0'!B:B)</f>
        <v>Фил</v>
      </c>
      <c r="F278" s="241">
        <f>G278/(8*21*60)</f>
        <v>1.9841269841269841E-4</v>
      </c>
      <c r="G278" s="242">
        <v>2</v>
      </c>
      <c r="H278" s="239" t="s">
        <v>249</v>
      </c>
      <c r="I278" s="30">
        <f>'0'!D$31*$F278</f>
        <v>8.9285714285714288</v>
      </c>
      <c r="J278" s="30">
        <f>'0'!E$31*$F278</f>
        <v>8.9285714285714288</v>
      </c>
      <c r="K278" s="30">
        <f>'0'!F$31*$F278</f>
        <v>8.9285714285714288</v>
      </c>
      <c r="L278" s="30">
        <f>'0'!G$31*$F278</f>
        <v>8.9285714285714288</v>
      </c>
      <c r="M278" s="30">
        <f>'0'!H$31*$F278</f>
        <v>8.9285714285714288</v>
      </c>
      <c r="N278" s="30">
        <f>'0'!I$31*$F278</f>
        <v>8.9285714285714288</v>
      </c>
      <c r="O278" s="30">
        <f>'0'!J$31*$F278</f>
        <v>8.9285714285714288</v>
      </c>
      <c r="P278" s="30">
        <f>'0'!K$31*$F278</f>
        <v>8.9285714285714288</v>
      </c>
      <c r="Q278" s="30">
        <f>'0'!L$31*$F278</f>
        <v>8.9285714285714288</v>
      </c>
      <c r="R278" s="30">
        <f>'0'!M$31*$F278</f>
        <v>8.9285714285714288</v>
      </c>
      <c r="S278" s="30">
        <f>'0'!N$31*$F278</f>
        <v>8.9285714285714288</v>
      </c>
      <c r="T278" s="30">
        <f>'0'!O$31*$F278</f>
        <v>8.9285714285714288</v>
      </c>
      <c r="U278" s="30">
        <f>'0'!P$31*$F278</f>
        <v>8.9285714285714288</v>
      </c>
      <c r="V278" s="30">
        <f>'0'!Q$31*$F278</f>
        <v>8.9285714285714288</v>
      </c>
      <c r="W278" s="30">
        <f>'0'!R$31*$F278</f>
        <v>8.9285714285714288</v>
      </c>
      <c r="X278" s="30">
        <f>'0'!S$31*$F278</f>
        <v>8.9285714285714288</v>
      </c>
      <c r="Y278" s="30">
        <f>'0'!T$31*$F278</f>
        <v>8.9285714285714288</v>
      </c>
      <c r="Z278" s="30">
        <f>'0'!U$31*$F278</f>
        <v>8.9285714285714288</v>
      </c>
      <c r="AA278" s="30">
        <f>'0'!V$31*$F278</f>
        <v>8.9285714285714288</v>
      </c>
      <c r="AB278" s="30">
        <f>'0'!W$31*$F278</f>
        <v>8.9285714285714288</v>
      </c>
      <c r="AC278" s="30">
        <f>'0'!X$31*$F278</f>
        <v>8.9285714285714288</v>
      </c>
      <c r="AD278" s="30">
        <f>'0'!Y$31*$F278</f>
        <v>8.9285714285714288</v>
      </c>
      <c r="AE278" s="30">
        <f>'0'!Z$31*$F278</f>
        <v>8.9285714285714288</v>
      </c>
      <c r="AF278" s="30">
        <f>'0'!AA$31*$F278</f>
        <v>8.9285714285714288</v>
      </c>
      <c r="AG278" s="30">
        <f>'0'!AB$31*$F278</f>
        <v>8.9285714285714288</v>
      </c>
      <c r="AH278" s="30">
        <f>'0'!AC$31*$F278</f>
        <v>8.9285714285714288</v>
      </c>
      <c r="AI278" s="30">
        <f>'0'!AD$31*$F278</f>
        <v>8.9285714285714288</v>
      </c>
      <c r="AJ278" s="30">
        <f>'0'!AE$31*$F278</f>
        <v>8.9285714285714288</v>
      </c>
      <c r="AK278" s="30">
        <f>'0'!AF$31*$F278</f>
        <v>8.9285714285714288</v>
      </c>
      <c r="AL278" s="30">
        <f>'0'!AG$31*$F278</f>
        <v>8.9285714285714288</v>
      </c>
      <c r="AM278" s="30">
        <f>'0'!AH$31*$F278</f>
        <v>8.9285714285714288</v>
      </c>
      <c r="AN278" s="30">
        <f>'0'!AI$31*$F278</f>
        <v>8.9285714285714288</v>
      </c>
      <c r="AO278" s="30">
        <f>'0'!AJ$31*$F278</f>
        <v>8.9285714285714288</v>
      </c>
      <c r="AP278" s="30">
        <f>'0'!AK$31*$F278</f>
        <v>8.9285714285714288</v>
      </c>
      <c r="AQ278" s="30">
        <f>'0'!AL$31*$F278</f>
        <v>8.9285714285714288</v>
      </c>
      <c r="AR278" s="30">
        <f>'0'!AM$31*$F278</f>
        <v>8.9285714285714288</v>
      </c>
      <c r="AT278" s="30"/>
      <c r="AU278" s="30"/>
      <c r="AV278" s="30"/>
    </row>
    <row r="279" spans="1:48">
      <c r="A279" s="276" t="s">
        <v>243</v>
      </c>
      <c r="B279" s="215" t="s">
        <v>402</v>
      </c>
      <c r="C279" s="268" t="s">
        <v>390</v>
      </c>
      <c r="D279" s="215" t="s">
        <v>42</v>
      </c>
      <c r="E279" s="215"/>
      <c r="F279" s="215"/>
      <c r="G279" s="215"/>
      <c r="H279" s="215" t="s">
        <v>254</v>
      </c>
      <c r="I279" s="227">
        <f>I280*I281</f>
        <v>0</v>
      </c>
      <c r="J279" s="227">
        <f t="shared" ref="J279" si="637">J280*J281</f>
        <v>0</v>
      </c>
      <c r="K279" s="227">
        <f t="shared" ref="K279" si="638">K280*K281</f>
        <v>0</v>
      </c>
      <c r="L279" s="227">
        <f t="shared" ref="L279" si="639">L280*L281</f>
        <v>0</v>
      </c>
      <c r="M279" s="227">
        <f t="shared" ref="M279" si="640">M280*M281</f>
        <v>0</v>
      </c>
      <c r="N279" s="227">
        <f t="shared" ref="N279" si="641">N280*N281</f>
        <v>0</v>
      </c>
      <c r="O279" s="227">
        <f t="shared" ref="O279" si="642">O280*O281</f>
        <v>0</v>
      </c>
      <c r="P279" s="227">
        <f t="shared" ref="P279" si="643">P280*P281</f>
        <v>0</v>
      </c>
      <c r="Q279" s="227">
        <f t="shared" ref="Q279" si="644">Q280*Q281</f>
        <v>0</v>
      </c>
      <c r="R279" s="227">
        <f t="shared" ref="R279" si="645">R280*R281</f>
        <v>0</v>
      </c>
      <c r="S279" s="227">
        <f t="shared" ref="S279" si="646">S280*S281</f>
        <v>0</v>
      </c>
      <c r="T279" s="227">
        <f t="shared" ref="T279" si="647">T280*T281</f>
        <v>0</v>
      </c>
      <c r="U279" s="227">
        <f t="shared" ref="U279" si="648">U280*U281</f>
        <v>0</v>
      </c>
      <c r="V279" s="227">
        <f t="shared" ref="V279" si="649">V280*V281</f>
        <v>0</v>
      </c>
      <c r="W279" s="227">
        <f t="shared" ref="W279" si="650">W280*W281</f>
        <v>0</v>
      </c>
      <c r="X279" s="227">
        <f t="shared" ref="X279" si="651">X280*X281</f>
        <v>0</v>
      </c>
      <c r="Y279" s="227">
        <f t="shared" ref="Y279" si="652">Y280*Y281</f>
        <v>0</v>
      </c>
      <c r="Z279" s="227">
        <f t="shared" ref="Z279" si="653">Z280*Z281</f>
        <v>0</v>
      </c>
      <c r="AA279" s="227">
        <f t="shared" ref="AA279" si="654">AA280*AA281</f>
        <v>0</v>
      </c>
      <c r="AB279" s="227">
        <f t="shared" ref="AB279" si="655">AB280*AB281</f>
        <v>0</v>
      </c>
      <c r="AC279" s="227">
        <f t="shared" ref="AC279" si="656">AC280*AC281</f>
        <v>0</v>
      </c>
      <c r="AD279" s="227">
        <f t="shared" ref="AD279" si="657">AD280*AD281</f>
        <v>0</v>
      </c>
      <c r="AE279" s="227">
        <f t="shared" ref="AE279" si="658">AE280*AE281</f>
        <v>0</v>
      </c>
      <c r="AF279" s="227">
        <f t="shared" ref="AF279" si="659">AF280*AF281</f>
        <v>0</v>
      </c>
      <c r="AG279" s="227">
        <f t="shared" ref="AG279" si="660">AG280*AG281</f>
        <v>0</v>
      </c>
      <c r="AH279" s="227">
        <f t="shared" ref="AH279" si="661">AH280*AH281</f>
        <v>0</v>
      </c>
      <c r="AI279" s="227">
        <f t="shared" ref="AI279" si="662">AI280*AI281</f>
        <v>0</v>
      </c>
      <c r="AJ279" s="227">
        <f t="shared" ref="AJ279" si="663">AJ280*AJ281</f>
        <v>0</v>
      </c>
      <c r="AK279" s="227">
        <f t="shared" ref="AK279" si="664">AK280*AK281</f>
        <v>0</v>
      </c>
      <c r="AL279" s="227">
        <f t="shared" ref="AL279" si="665">AL280*AL281</f>
        <v>0</v>
      </c>
      <c r="AM279" s="227">
        <f t="shared" ref="AM279" si="666">AM280*AM281</f>
        <v>0</v>
      </c>
      <c r="AN279" s="227">
        <f t="shared" ref="AN279" si="667">AN280*AN281</f>
        <v>0</v>
      </c>
      <c r="AO279" s="227">
        <f t="shared" ref="AO279" si="668">AO280*AO281</f>
        <v>0</v>
      </c>
      <c r="AP279" s="227">
        <f t="shared" ref="AP279" si="669">AP280*AP281</f>
        <v>0</v>
      </c>
      <c r="AQ279" s="227">
        <f t="shared" ref="AQ279" si="670">AQ280*AQ281</f>
        <v>0</v>
      </c>
      <c r="AR279" s="227">
        <f t="shared" ref="AR279" si="671">AR280*AR281</f>
        <v>0</v>
      </c>
      <c r="AT279" s="215"/>
      <c r="AU279" s="215"/>
      <c r="AV279" s="215"/>
    </row>
    <row r="280" spans="1:48" ht="12">
      <c r="A280" s="276" t="s">
        <v>243</v>
      </c>
      <c r="B280" s="215" t="s">
        <v>402</v>
      </c>
      <c r="C280" s="268" t="s">
        <v>390</v>
      </c>
      <c r="D280" s="237" t="s">
        <v>239</v>
      </c>
      <c r="E280" s="237"/>
      <c r="F280" s="238"/>
      <c r="G280" s="238"/>
      <c r="H280" s="239" t="s">
        <v>158</v>
      </c>
      <c r="I280" s="30">
        <f>МСБ.2!D450</f>
        <v>0</v>
      </c>
      <c r="J280" s="30">
        <f>МСБ.2!E450</f>
        <v>0</v>
      </c>
      <c r="K280" s="30">
        <f>МСБ.2!F450</f>
        <v>0</v>
      </c>
      <c r="L280" s="30">
        <f>МСБ.2!G450</f>
        <v>0</v>
      </c>
      <c r="M280" s="30">
        <f>МСБ.2!H450</f>
        <v>0</v>
      </c>
      <c r="N280" s="30">
        <f>МСБ.2!I450</f>
        <v>0</v>
      </c>
      <c r="O280" s="30">
        <f>МСБ.2!J450</f>
        <v>0</v>
      </c>
      <c r="P280" s="30">
        <f>МСБ.2!K450</f>
        <v>0</v>
      </c>
      <c r="Q280" s="30">
        <f>МСБ.2!L450</f>
        <v>0</v>
      </c>
      <c r="R280" s="30">
        <f>МСБ.2!M450</f>
        <v>0</v>
      </c>
      <c r="S280" s="30">
        <f>МСБ.2!N450</f>
        <v>0</v>
      </c>
      <c r="T280" s="30">
        <f>МСБ.2!O450</f>
        <v>0</v>
      </c>
      <c r="U280" s="30">
        <f>МСБ.2!P450</f>
        <v>0</v>
      </c>
      <c r="V280" s="30">
        <f>МСБ.2!Q450</f>
        <v>0</v>
      </c>
      <c r="W280" s="30">
        <f>МСБ.2!R450</f>
        <v>0</v>
      </c>
      <c r="X280" s="30">
        <f>МСБ.2!S450</f>
        <v>0</v>
      </c>
      <c r="Y280" s="30">
        <f>МСБ.2!T450</f>
        <v>0</v>
      </c>
      <c r="Z280" s="30">
        <f>МСБ.2!U450</f>
        <v>0</v>
      </c>
      <c r="AA280" s="30">
        <f>МСБ.2!V450</f>
        <v>0</v>
      </c>
      <c r="AB280" s="30">
        <f>МСБ.2!W450</f>
        <v>0</v>
      </c>
      <c r="AC280" s="30">
        <f>МСБ.2!X450</f>
        <v>0</v>
      </c>
      <c r="AD280" s="30">
        <f>МСБ.2!Y450</f>
        <v>0</v>
      </c>
      <c r="AE280" s="30">
        <f>МСБ.2!Z450</f>
        <v>0</v>
      </c>
      <c r="AF280" s="30">
        <f>МСБ.2!AA450</f>
        <v>0</v>
      </c>
      <c r="AG280" s="30">
        <f>МСБ.2!AB450</f>
        <v>0</v>
      </c>
      <c r="AH280" s="30">
        <f>МСБ.2!AC450</f>
        <v>0</v>
      </c>
      <c r="AI280" s="30">
        <f>МСБ.2!AD450</f>
        <v>0</v>
      </c>
      <c r="AJ280" s="30">
        <f>МСБ.2!AE450</f>
        <v>0</v>
      </c>
      <c r="AK280" s="30">
        <f>МСБ.2!AF450</f>
        <v>0</v>
      </c>
      <c r="AL280" s="30">
        <f>МСБ.2!AG450</f>
        <v>0</v>
      </c>
      <c r="AM280" s="30">
        <f>МСБ.2!AH450</f>
        <v>0</v>
      </c>
      <c r="AN280" s="30">
        <f>МСБ.2!AI450</f>
        <v>0</v>
      </c>
      <c r="AO280" s="30">
        <f>МСБ.2!AJ450</f>
        <v>0</v>
      </c>
      <c r="AP280" s="30">
        <f>МСБ.2!AK450</f>
        <v>0</v>
      </c>
      <c r="AQ280" s="30">
        <f>МСБ.2!AL450</f>
        <v>0</v>
      </c>
      <c r="AR280" s="30">
        <f>МСБ.2!AM450</f>
        <v>0</v>
      </c>
      <c r="AT280" s="30"/>
      <c r="AU280" s="30"/>
      <c r="AV280" s="30"/>
    </row>
    <row r="281" spans="1:48" ht="22.8">
      <c r="A281" s="276" t="s">
        <v>243</v>
      </c>
      <c r="B281" s="215" t="s">
        <v>402</v>
      </c>
      <c r="C281" s="268" t="s">
        <v>390</v>
      </c>
      <c r="D281" s="238" t="s">
        <v>418</v>
      </c>
      <c r="E281" s="238"/>
      <c r="F281" s="238"/>
      <c r="G281" s="238"/>
      <c r="H281" s="239" t="s">
        <v>249</v>
      </c>
      <c r="I281" s="224">
        <f>I282+I283</f>
        <v>0</v>
      </c>
      <c r="J281" s="224">
        <f t="shared" ref="J281:AR281" si="672">J282+J283</f>
        <v>0</v>
      </c>
      <c r="K281" s="224">
        <f t="shared" si="672"/>
        <v>0</v>
      </c>
      <c r="L281" s="224">
        <f t="shared" si="672"/>
        <v>0</v>
      </c>
      <c r="M281" s="224">
        <f t="shared" si="672"/>
        <v>0</v>
      </c>
      <c r="N281" s="224">
        <f t="shared" si="672"/>
        <v>0</v>
      </c>
      <c r="O281" s="224">
        <f t="shared" si="672"/>
        <v>0</v>
      </c>
      <c r="P281" s="224">
        <f t="shared" si="672"/>
        <v>0</v>
      </c>
      <c r="Q281" s="224">
        <f t="shared" si="672"/>
        <v>0</v>
      </c>
      <c r="R281" s="224">
        <f t="shared" si="672"/>
        <v>0</v>
      </c>
      <c r="S281" s="224">
        <f t="shared" si="672"/>
        <v>0</v>
      </c>
      <c r="T281" s="224">
        <f t="shared" si="672"/>
        <v>0</v>
      </c>
      <c r="U281" s="224">
        <f t="shared" si="672"/>
        <v>0</v>
      </c>
      <c r="V281" s="224">
        <f t="shared" si="672"/>
        <v>0</v>
      </c>
      <c r="W281" s="224">
        <f t="shared" si="672"/>
        <v>0</v>
      </c>
      <c r="X281" s="224">
        <f t="shared" si="672"/>
        <v>0</v>
      </c>
      <c r="Y281" s="224">
        <f t="shared" si="672"/>
        <v>0</v>
      </c>
      <c r="Z281" s="224">
        <f t="shared" si="672"/>
        <v>0</v>
      </c>
      <c r="AA281" s="224">
        <f t="shared" si="672"/>
        <v>0</v>
      </c>
      <c r="AB281" s="224">
        <f t="shared" si="672"/>
        <v>0</v>
      </c>
      <c r="AC281" s="224">
        <f t="shared" si="672"/>
        <v>0</v>
      </c>
      <c r="AD281" s="224">
        <f t="shared" si="672"/>
        <v>0</v>
      </c>
      <c r="AE281" s="224">
        <f t="shared" si="672"/>
        <v>0</v>
      </c>
      <c r="AF281" s="224">
        <f t="shared" si="672"/>
        <v>0</v>
      </c>
      <c r="AG281" s="224">
        <f t="shared" si="672"/>
        <v>0</v>
      </c>
      <c r="AH281" s="224">
        <f t="shared" si="672"/>
        <v>0</v>
      </c>
      <c r="AI281" s="224">
        <f t="shared" si="672"/>
        <v>0</v>
      </c>
      <c r="AJ281" s="224">
        <f t="shared" si="672"/>
        <v>0</v>
      </c>
      <c r="AK281" s="224">
        <f t="shared" si="672"/>
        <v>0</v>
      </c>
      <c r="AL281" s="224">
        <f t="shared" si="672"/>
        <v>0</v>
      </c>
      <c r="AM281" s="224">
        <f t="shared" si="672"/>
        <v>0</v>
      </c>
      <c r="AN281" s="224">
        <f t="shared" si="672"/>
        <v>0</v>
      </c>
      <c r="AO281" s="224">
        <f t="shared" si="672"/>
        <v>0</v>
      </c>
      <c r="AP281" s="224">
        <f t="shared" si="672"/>
        <v>0</v>
      </c>
      <c r="AQ281" s="224">
        <f t="shared" si="672"/>
        <v>0</v>
      </c>
      <c r="AR281" s="224">
        <f t="shared" si="672"/>
        <v>0</v>
      </c>
      <c r="AT281" s="30"/>
      <c r="AU281" s="30"/>
      <c r="AV281" s="30"/>
    </row>
    <row r="282" spans="1:48">
      <c r="A282" s="276" t="s">
        <v>243</v>
      </c>
      <c r="B282" s="215" t="s">
        <v>402</v>
      </c>
      <c r="C282" s="268" t="s">
        <v>390</v>
      </c>
      <c r="D282" s="240" t="s">
        <v>413</v>
      </c>
      <c r="E282" s="221" t="str">
        <f>_xlfn.XLOOKUP(D282,'0'!A:A,'0'!B:B)</f>
        <v>Фил</v>
      </c>
      <c r="F282" s="241">
        <f>G282/(8*21*60)</f>
        <v>0</v>
      </c>
      <c r="G282" s="242">
        <v>0</v>
      </c>
      <c r="H282" s="239" t="s">
        <v>249</v>
      </c>
      <c r="I282" s="30">
        <f>'0'!D$28*$F282</f>
        <v>0</v>
      </c>
      <c r="J282" s="30">
        <f>'0'!E$28*$F282</f>
        <v>0</v>
      </c>
      <c r="K282" s="30">
        <f>'0'!F$28*$F282</f>
        <v>0</v>
      </c>
      <c r="L282" s="30">
        <f>'0'!G$28*$F282</f>
        <v>0</v>
      </c>
      <c r="M282" s="30">
        <f>'0'!H$28*$F282</f>
        <v>0</v>
      </c>
      <c r="N282" s="30">
        <f>'0'!I$28*$F282</f>
        <v>0</v>
      </c>
      <c r="O282" s="30">
        <f>'0'!J$28*$F282</f>
        <v>0</v>
      </c>
      <c r="P282" s="30">
        <f>'0'!K$28*$F282</f>
        <v>0</v>
      </c>
      <c r="Q282" s="30">
        <f>'0'!L$28*$F282</f>
        <v>0</v>
      </c>
      <c r="R282" s="30">
        <f>'0'!M$28*$F282</f>
        <v>0</v>
      </c>
      <c r="S282" s="30">
        <f>'0'!N$28*$F282</f>
        <v>0</v>
      </c>
      <c r="T282" s="30">
        <f>'0'!O$28*$F282</f>
        <v>0</v>
      </c>
      <c r="U282" s="30">
        <f>'0'!P$28*$F282</f>
        <v>0</v>
      </c>
      <c r="V282" s="30">
        <f>'0'!Q$28*$F282</f>
        <v>0</v>
      </c>
      <c r="W282" s="30">
        <f>'0'!R$28*$F282</f>
        <v>0</v>
      </c>
      <c r="X282" s="30">
        <f>'0'!S$28*$F282</f>
        <v>0</v>
      </c>
      <c r="Y282" s="30">
        <f>'0'!T$28*$F282</f>
        <v>0</v>
      </c>
      <c r="Z282" s="30">
        <f>'0'!U$28*$F282</f>
        <v>0</v>
      </c>
      <c r="AA282" s="30">
        <f>'0'!V$28*$F282</f>
        <v>0</v>
      </c>
      <c r="AB282" s="30">
        <f>'0'!W$28*$F282</f>
        <v>0</v>
      </c>
      <c r="AC282" s="30">
        <f>'0'!X$28*$F282</f>
        <v>0</v>
      </c>
      <c r="AD282" s="30">
        <f>'0'!Y$28*$F282</f>
        <v>0</v>
      </c>
      <c r="AE282" s="30">
        <f>'0'!Z$28*$F282</f>
        <v>0</v>
      </c>
      <c r="AF282" s="30">
        <f>'0'!AA$28*$F282</f>
        <v>0</v>
      </c>
      <c r="AG282" s="30">
        <f>'0'!AB$28*$F282</f>
        <v>0</v>
      </c>
      <c r="AH282" s="30">
        <f>'0'!AC$28*$F282</f>
        <v>0</v>
      </c>
      <c r="AI282" s="30">
        <f>'0'!AD$28*$F282</f>
        <v>0</v>
      </c>
      <c r="AJ282" s="30">
        <f>'0'!AE$28*$F282</f>
        <v>0</v>
      </c>
      <c r="AK282" s="30">
        <f>'0'!AF$28*$F282</f>
        <v>0</v>
      </c>
      <c r="AL282" s="30">
        <f>'0'!AG$28*$F282</f>
        <v>0</v>
      </c>
      <c r="AM282" s="30">
        <f>'0'!AH$28*$F282</f>
        <v>0</v>
      </c>
      <c r="AN282" s="30">
        <f>'0'!AI$28*$F282</f>
        <v>0</v>
      </c>
      <c r="AO282" s="30">
        <f>'0'!AJ$28*$F282</f>
        <v>0</v>
      </c>
      <c r="AP282" s="30">
        <f>'0'!AK$28*$F282</f>
        <v>0</v>
      </c>
      <c r="AQ282" s="30">
        <f>'0'!AL$28*$F282</f>
        <v>0</v>
      </c>
      <c r="AR282" s="30">
        <f>'0'!AM$28*$F282</f>
        <v>0</v>
      </c>
      <c r="AT282" s="30"/>
      <c r="AU282" s="30"/>
      <c r="AV282" s="30"/>
    </row>
    <row r="283" spans="1:48">
      <c r="A283" s="276" t="s">
        <v>243</v>
      </c>
      <c r="B283" s="215" t="s">
        <v>402</v>
      </c>
      <c r="C283" s="268" t="s">
        <v>390</v>
      </c>
      <c r="D283" s="240" t="s">
        <v>406</v>
      </c>
      <c r="E283" s="221" t="str">
        <f>_xlfn.XLOOKUP(D283,'0'!A:A,'0'!B:B)</f>
        <v>Фил</v>
      </c>
      <c r="F283" s="241">
        <f>G283/(8*21*60)</f>
        <v>0</v>
      </c>
      <c r="G283" s="242">
        <v>0</v>
      </c>
      <c r="H283" s="239" t="s">
        <v>249</v>
      </c>
      <c r="I283" s="30">
        <f>'0'!D$31*$F283</f>
        <v>0</v>
      </c>
      <c r="J283" s="30">
        <f>'0'!E$31*$F283</f>
        <v>0</v>
      </c>
      <c r="K283" s="30">
        <f>'0'!F$31*$F283</f>
        <v>0</v>
      </c>
      <c r="L283" s="30">
        <f>'0'!G$31*$F283</f>
        <v>0</v>
      </c>
      <c r="M283" s="30">
        <f>'0'!H$31*$F283</f>
        <v>0</v>
      </c>
      <c r="N283" s="30">
        <f>'0'!I$31*$F283</f>
        <v>0</v>
      </c>
      <c r="O283" s="30">
        <f>'0'!J$31*$F283</f>
        <v>0</v>
      </c>
      <c r="P283" s="30">
        <f>'0'!K$31*$F283</f>
        <v>0</v>
      </c>
      <c r="Q283" s="30">
        <f>'0'!L$31*$F283</f>
        <v>0</v>
      </c>
      <c r="R283" s="30">
        <f>'0'!M$31*$F283</f>
        <v>0</v>
      </c>
      <c r="S283" s="30">
        <f>'0'!N$31*$F283</f>
        <v>0</v>
      </c>
      <c r="T283" s="30">
        <f>'0'!O$31*$F283</f>
        <v>0</v>
      </c>
      <c r="U283" s="30">
        <f>'0'!P$31*$F283</f>
        <v>0</v>
      </c>
      <c r="V283" s="30">
        <f>'0'!Q$31*$F283</f>
        <v>0</v>
      </c>
      <c r="W283" s="30">
        <f>'0'!R$31*$F283</f>
        <v>0</v>
      </c>
      <c r="X283" s="30">
        <f>'0'!S$31*$F283</f>
        <v>0</v>
      </c>
      <c r="Y283" s="30">
        <f>'0'!T$31*$F283</f>
        <v>0</v>
      </c>
      <c r="Z283" s="30">
        <f>'0'!U$31*$F283</f>
        <v>0</v>
      </c>
      <c r="AA283" s="30">
        <f>'0'!V$31*$F283</f>
        <v>0</v>
      </c>
      <c r="AB283" s="30">
        <f>'0'!W$31*$F283</f>
        <v>0</v>
      </c>
      <c r="AC283" s="30">
        <f>'0'!X$31*$F283</f>
        <v>0</v>
      </c>
      <c r="AD283" s="30">
        <f>'0'!Y$31*$F283</f>
        <v>0</v>
      </c>
      <c r="AE283" s="30">
        <f>'0'!Z$31*$F283</f>
        <v>0</v>
      </c>
      <c r="AF283" s="30">
        <f>'0'!AA$31*$F283</f>
        <v>0</v>
      </c>
      <c r="AG283" s="30">
        <f>'0'!AB$31*$F283</f>
        <v>0</v>
      </c>
      <c r="AH283" s="30">
        <f>'0'!AC$31*$F283</f>
        <v>0</v>
      </c>
      <c r="AI283" s="30">
        <f>'0'!AD$31*$F283</f>
        <v>0</v>
      </c>
      <c r="AJ283" s="30">
        <f>'0'!AE$31*$F283</f>
        <v>0</v>
      </c>
      <c r="AK283" s="30">
        <f>'0'!AF$31*$F283</f>
        <v>0</v>
      </c>
      <c r="AL283" s="30">
        <f>'0'!AG$31*$F283</f>
        <v>0</v>
      </c>
      <c r="AM283" s="30">
        <f>'0'!AH$31*$F283</f>
        <v>0</v>
      </c>
      <c r="AN283" s="30">
        <f>'0'!AI$31*$F283</f>
        <v>0</v>
      </c>
      <c r="AO283" s="30">
        <f>'0'!AJ$31*$F283</f>
        <v>0</v>
      </c>
      <c r="AP283" s="30">
        <f>'0'!AK$31*$F283</f>
        <v>0</v>
      </c>
      <c r="AQ283" s="30">
        <f>'0'!AL$31*$F283</f>
        <v>0</v>
      </c>
      <c r="AR283" s="30">
        <f>'0'!AM$31*$F283</f>
        <v>0</v>
      </c>
      <c r="AT283" s="30"/>
      <c r="AU283" s="30"/>
      <c r="AV283" s="30"/>
    </row>
    <row r="284" spans="1:48">
      <c r="A284" s="276" t="s">
        <v>321</v>
      </c>
      <c r="B284" s="215" t="s">
        <v>392</v>
      </c>
      <c r="C284" s="268" t="s">
        <v>390</v>
      </c>
      <c r="D284" s="239" t="s">
        <v>50</v>
      </c>
      <c r="E284" s="239"/>
      <c r="F284" s="241"/>
      <c r="G284" s="242"/>
      <c r="H284" s="239"/>
      <c r="I284" s="30">
        <f>(I285*I286+I288*I289+I291*I292+I293*I294+I296*I297+I299*I300+I302*I303+I305*I306)/1000</f>
        <v>297.80072301587302</v>
      </c>
      <c r="J284" s="30">
        <f t="shared" ref="J284:AR284" si="673">(J285*J286+J288*J289+J291*J292+J293*J294+J296*J297+J299*J300+J302*J303+J305*J306)/1000</f>
        <v>303.57827619047612</v>
      </c>
      <c r="K284" s="30">
        <f t="shared" si="673"/>
        <v>309.58677142857141</v>
      </c>
      <c r="L284" s="30">
        <f t="shared" si="673"/>
        <v>315.83176984126982</v>
      </c>
      <c r="M284" s="30">
        <f t="shared" si="673"/>
        <v>322.02378174603172</v>
      </c>
      <c r="N284" s="30">
        <f t="shared" si="673"/>
        <v>328.45229682539684</v>
      </c>
      <c r="O284" s="30">
        <f t="shared" si="673"/>
        <v>334.9753507936507</v>
      </c>
      <c r="P284" s="30">
        <f t="shared" si="673"/>
        <v>341.74046904761906</v>
      </c>
      <c r="Q284" s="30">
        <f t="shared" si="673"/>
        <v>348.60568730158724</v>
      </c>
      <c r="R284" s="30">
        <f t="shared" si="673"/>
        <v>355.71853095238095</v>
      </c>
      <c r="S284" s="30">
        <f t="shared" si="673"/>
        <v>362.78951031746027</v>
      </c>
      <c r="T284" s="30">
        <f t="shared" si="673"/>
        <v>370.40316587301589</v>
      </c>
      <c r="U284" s="30">
        <f t="shared" si="673"/>
        <v>377.69102857142855</v>
      </c>
      <c r="V284" s="30">
        <f t="shared" si="673"/>
        <v>385.52156746031744</v>
      </c>
      <c r="W284" s="30">
        <f t="shared" si="673"/>
        <v>393.61641507936508</v>
      </c>
      <c r="X284" s="30">
        <f t="shared" si="673"/>
        <v>401.53855634920637</v>
      </c>
      <c r="Y284" s="30">
        <f t="shared" si="673"/>
        <v>410.01449603174603</v>
      </c>
      <c r="Z284" s="30">
        <f t="shared" si="673"/>
        <v>418.32329047619049</v>
      </c>
      <c r="AA284" s="30">
        <f t="shared" si="673"/>
        <v>427.33896984126983</v>
      </c>
      <c r="AB284" s="30">
        <f t="shared" si="673"/>
        <v>436.1986261904762</v>
      </c>
      <c r="AC284" s="30">
        <f t="shared" si="673"/>
        <v>445.48123888888892</v>
      </c>
      <c r="AD284" s="30">
        <f t="shared" si="673"/>
        <v>454.60782857142857</v>
      </c>
      <c r="AE284" s="30">
        <f t="shared" si="673"/>
        <v>464.45242539682545</v>
      </c>
      <c r="AF284" s="30">
        <f t="shared" si="673"/>
        <v>474.15212142857143</v>
      </c>
      <c r="AG284" s="30">
        <f t="shared" si="673"/>
        <v>484.13837063492059</v>
      </c>
      <c r="AH284" s="30">
        <f t="shared" si="673"/>
        <v>494.56425952380954</v>
      </c>
      <c r="AI284" s="30">
        <f t="shared" si="673"/>
        <v>504.9983341269841</v>
      </c>
      <c r="AJ284" s="30">
        <f t="shared" si="673"/>
        <v>516.02513492063486</v>
      </c>
      <c r="AK284" s="30">
        <f t="shared" si="673"/>
        <v>526.77619285714275</v>
      </c>
      <c r="AL284" s="30">
        <f t="shared" si="673"/>
        <v>538.26750238095235</v>
      </c>
      <c r="AM284" s="30">
        <f t="shared" si="673"/>
        <v>549.93120634920638</v>
      </c>
      <c r="AN284" s="30">
        <f t="shared" si="673"/>
        <v>561.76730476190471</v>
      </c>
      <c r="AO284" s="30">
        <f t="shared" si="673"/>
        <v>573.92332301587294</v>
      </c>
      <c r="AP284" s="30">
        <f t="shared" si="673"/>
        <v>586.40482222222226</v>
      </c>
      <c r="AQ284" s="30">
        <f t="shared" si="673"/>
        <v>598.92231269841272</v>
      </c>
      <c r="AR284" s="30">
        <f t="shared" si="673"/>
        <v>612.20786031746024</v>
      </c>
      <c r="AT284" s="30"/>
      <c r="AU284" s="30"/>
      <c r="AV284" s="30"/>
    </row>
    <row r="285" spans="1:48" ht="24">
      <c r="A285" s="276" t="s">
        <v>321</v>
      </c>
      <c r="B285" s="215" t="s">
        <v>392</v>
      </c>
      <c r="C285" s="268" t="s">
        <v>390</v>
      </c>
      <c r="D285" s="225" t="s">
        <v>467</v>
      </c>
      <c r="E285" s="225"/>
      <c r="F285" s="241"/>
      <c r="G285" s="242"/>
      <c r="H285" s="239" t="s">
        <v>158</v>
      </c>
      <c r="I285" s="214">
        <f>3*4</f>
        <v>12</v>
      </c>
      <c r="J285" s="214">
        <f t="shared" ref="J285:AR285" si="674">3*4</f>
        <v>12</v>
      </c>
      <c r="K285" s="214">
        <f t="shared" si="674"/>
        <v>12</v>
      </c>
      <c r="L285" s="214">
        <f t="shared" si="674"/>
        <v>12</v>
      </c>
      <c r="M285" s="214">
        <f t="shared" si="674"/>
        <v>12</v>
      </c>
      <c r="N285" s="214">
        <f t="shared" si="674"/>
        <v>12</v>
      </c>
      <c r="O285" s="214">
        <f t="shared" si="674"/>
        <v>12</v>
      </c>
      <c r="P285" s="214">
        <f t="shared" si="674"/>
        <v>12</v>
      </c>
      <c r="Q285" s="214">
        <f t="shared" si="674"/>
        <v>12</v>
      </c>
      <c r="R285" s="214">
        <f t="shared" si="674"/>
        <v>12</v>
      </c>
      <c r="S285" s="214">
        <f t="shared" si="674"/>
        <v>12</v>
      </c>
      <c r="T285" s="214">
        <f t="shared" si="674"/>
        <v>12</v>
      </c>
      <c r="U285" s="214">
        <f t="shared" si="674"/>
        <v>12</v>
      </c>
      <c r="V285" s="214">
        <f t="shared" si="674"/>
        <v>12</v>
      </c>
      <c r="W285" s="214">
        <f t="shared" si="674"/>
        <v>12</v>
      </c>
      <c r="X285" s="214">
        <f t="shared" si="674"/>
        <v>12</v>
      </c>
      <c r="Y285" s="214">
        <f t="shared" si="674"/>
        <v>12</v>
      </c>
      <c r="Z285" s="214">
        <f t="shared" si="674"/>
        <v>12</v>
      </c>
      <c r="AA285" s="214">
        <f t="shared" si="674"/>
        <v>12</v>
      </c>
      <c r="AB285" s="214">
        <f t="shared" si="674"/>
        <v>12</v>
      </c>
      <c r="AC285" s="214">
        <f t="shared" si="674"/>
        <v>12</v>
      </c>
      <c r="AD285" s="214">
        <f t="shared" si="674"/>
        <v>12</v>
      </c>
      <c r="AE285" s="214">
        <f t="shared" si="674"/>
        <v>12</v>
      </c>
      <c r="AF285" s="214">
        <f t="shared" si="674"/>
        <v>12</v>
      </c>
      <c r="AG285" s="214">
        <f t="shared" si="674"/>
        <v>12</v>
      </c>
      <c r="AH285" s="214">
        <f t="shared" si="674"/>
        <v>12</v>
      </c>
      <c r="AI285" s="214">
        <f t="shared" si="674"/>
        <v>12</v>
      </c>
      <c r="AJ285" s="214">
        <f t="shared" si="674"/>
        <v>12</v>
      </c>
      <c r="AK285" s="214">
        <f t="shared" si="674"/>
        <v>12</v>
      </c>
      <c r="AL285" s="214">
        <f t="shared" si="674"/>
        <v>12</v>
      </c>
      <c r="AM285" s="214">
        <f t="shared" si="674"/>
        <v>12</v>
      </c>
      <c r="AN285" s="214">
        <f t="shared" si="674"/>
        <v>12</v>
      </c>
      <c r="AO285" s="214">
        <f t="shared" si="674"/>
        <v>12</v>
      </c>
      <c r="AP285" s="214">
        <f t="shared" si="674"/>
        <v>12</v>
      </c>
      <c r="AQ285" s="214">
        <f t="shared" si="674"/>
        <v>12</v>
      </c>
      <c r="AR285" s="214">
        <f t="shared" si="674"/>
        <v>12</v>
      </c>
      <c r="AT285" s="30"/>
      <c r="AU285" s="30"/>
      <c r="AV285" s="30"/>
    </row>
    <row r="286" spans="1:48" ht="22.8">
      <c r="A286" s="276" t="s">
        <v>321</v>
      </c>
      <c r="B286" s="215" t="s">
        <v>392</v>
      </c>
      <c r="C286" s="268" t="s">
        <v>390</v>
      </c>
      <c r="D286" s="219" t="s">
        <v>468</v>
      </c>
      <c r="E286" s="219"/>
      <c r="F286" s="219"/>
      <c r="G286" s="219"/>
      <c r="H286" s="218" t="s">
        <v>249</v>
      </c>
      <c r="I286" s="224">
        <f>I287</f>
        <v>24.305555555555557</v>
      </c>
      <c r="J286" s="224">
        <f t="shared" ref="J286:AR286" si="675">J287</f>
        <v>24.305555555555557</v>
      </c>
      <c r="K286" s="224">
        <f t="shared" si="675"/>
        <v>24.305555555555557</v>
      </c>
      <c r="L286" s="224">
        <f t="shared" si="675"/>
        <v>24.305555555555557</v>
      </c>
      <c r="M286" s="224">
        <f t="shared" si="675"/>
        <v>24.305555555555557</v>
      </c>
      <c r="N286" s="224">
        <f t="shared" si="675"/>
        <v>24.305555555555557</v>
      </c>
      <c r="O286" s="224">
        <f t="shared" si="675"/>
        <v>24.305555555555557</v>
      </c>
      <c r="P286" s="224">
        <f t="shared" si="675"/>
        <v>24.305555555555557</v>
      </c>
      <c r="Q286" s="224">
        <f t="shared" si="675"/>
        <v>24.305555555555557</v>
      </c>
      <c r="R286" s="224">
        <f t="shared" si="675"/>
        <v>24.305555555555557</v>
      </c>
      <c r="S286" s="224">
        <f t="shared" si="675"/>
        <v>24.305555555555557</v>
      </c>
      <c r="T286" s="224">
        <f t="shared" si="675"/>
        <v>24.305555555555557</v>
      </c>
      <c r="U286" s="224">
        <f t="shared" si="675"/>
        <v>24.305555555555557</v>
      </c>
      <c r="V286" s="224">
        <f t="shared" si="675"/>
        <v>24.305555555555557</v>
      </c>
      <c r="W286" s="224">
        <f t="shared" si="675"/>
        <v>24.305555555555557</v>
      </c>
      <c r="X286" s="224">
        <f t="shared" si="675"/>
        <v>24.305555555555557</v>
      </c>
      <c r="Y286" s="224">
        <f t="shared" si="675"/>
        <v>24.305555555555557</v>
      </c>
      <c r="Z286" s="224">
        <f t="shared" si="675"/>
        <v>24.305555555555557</v>
      </c>
      <c r="AA286" s="224">
        <f t="shared" si="675"/>
        <v>24.305555555555557</v>
      </c>
      <c r="AB286" s="224">
        <f t="shared" si="675"/>
        <v>24.305555555555557</v>
      </c>
      <c r="AC286" s="224">
        <f t="shared" si="675"/>
        <v>24.305555555555557</v>
      </c>
      <c r="AD286" s="224">
        <f t="shared" si="675"/>
        <v>24.305555555555557</v>
      </c>
      <c r="AE286" s="224">
        <f t="shared" si="675"/>
        <v>24.305555555555557</v>
      </c>
      <c r="AF286" s="224">
        <f t="shared" si="675"/>
        <v>24.305555555555557</v>
      </c>
      <c r="AG286" s="224">
        <f t="shared" si="675"/>
        <v>24.305555555555557</v>
      </c>
      <c r="AH286" s="224">
        <f t="shared" si="675"/>
        <v>24.305555555555557</v>
      </c>
      <c r="AI286" s="224">
        <f t="shared" si="675"/>
        <v>24.305555555555557</v>
      </c>
      <c r="AJ286" s="224">
        <f t="shared" si="675"/>
        <v>24.305555555555557</v>
      </c>
      <c r="AK286" s="224">
        <f t="shared" si="675"/>
        <v>24.305555555555557</v>
      </c>
      <c r="AL286" s="224">
        <f t="shared" si="675"/>
        <v>24.305555555555557</v>
      </c>
      <c r="AM286" s="224">
        <f t="shared" si="675"/>
        <v>24.305555555555557</v>
      </c>
      <c r="AN286" s="224">
        <f t="shared" si="675"/>
        <v>24.305555555555557</v>
      </c>
      <c r="AO286" s="224">
        <f t="shared" si="675"/>
        <v>24.305555555555557</v>
      </c>
      <c r="AP286" s="224">
        <f t="shared" si="675"/>
        <v>24.305555555555557</v>
      </c>
      <c r="AQ286" s="224">
        <f t="shared" si="675"/>
        <v>24.305555555555557</v>
      </c>
      <c r="AR286" s="224">
        <f t="shared" si="675"/>
        <v>24.305555555555557</v>
      </c>
      <c r="AT286" s="30"/>
      <c r="AU286" s="30"/>
      <c r="AV286" s="30"/>
    </row>
    <row r="287" spans="1:48">
      <c r="A287" s="276" t="s">
        <v>321</v>
      </c>
      <c r="B287" s="215" t="s">
        <v>392</v>
      </c>
      <c r="C287" s="268" t="s">
        <v>390</v>
      </c>
      <c r="D287" s="221" t="s">
        <v>448</v>
      </c>
      <c r="E287" s="221" t="str">
        <f>_xlfn.XLOOKUP(D287,'0'!A:A,'0'!B:B)</f>
        <v>ГО</v>
      </c>
      <c r="F287" s="222">
        <f>G287/(8*21*60)</f>
        <v>6.9444444444444447E-4</v>
      </c>
      <c r="G287" s="223">
        <v>7</v>
      </c>
      <c r="H287" s="218" t="s">
        <v>249</v>
      </c>
      <c r="I287" s="30">
        <f>'0'!D$32*$F287</f>
        <v>24.305555555555557</v>
      </c>
      <c r="J287" s="30">
        <f>'0'!E$32*$F287</f>
        <v>24.305555555555557</v>
      </c>
      <c r="K287" s="30">
        <f>'0'!F$32*$F287</f>
        <v>24.305555555555557</v>
      </c>
      <c r="L287" s="30">
        <f>'0'!G$32*$F287</f>
        <v>24.305555555555557</v>
      </c>
      <c r="M287" s="30">
        <f>'0'!H$32*$F287</f>
        <v>24.305555555555557</v>
      </c>
      <c r="N287" s="30">
        <f>'0'!I$32*$F287</f>
        <v>24.305555555555557</v>
      </c>
      <c r="O287" s="30">
        <f>'0'!J$32*$F287</f>
        <v>24.305555555555557</v>
      </c>
      <c r="P287" s="30">
        <f>'0'!K$32*$F287</f>
        <v>24.305555555555557</v>
      </c>
      <c r="Q287" s="30">
        <f>'0'!L$32*$F287</f>
        <v>24.305555555555557</v>
      </c>
      <c r="R287" s="30">
        <f>'0'!M$32*$F287</f>
        <v>24.305555555555557</v>
      </c>
      <c r="S287" s="30">
        <f>'0'!N$32*$F287</f>
        <v>24.305555555555557</v>
      </c>
      <c r="T287" s="30">
        <f>'0'!O$32*$F287</f>
        <v>24.305555555555557</v>
      </c>
      <c r="U287" s="30">
        <f>'0'!P$32*$F287</f>
        <v>24.305555555555557</v>
      </c>
      <c r="V287" s="30">
        <f>'0'!Q$32*$F287</f>
        <v>24.305555555555557</v>
      </c>
      <c r="W287" s="30">
        <f>'0'!R$32*$F287</f>
        <v>24.305555555555557</v>
      </c>
      <c r="X287" s="30">
        <f>'0'!S$32*$F287</f>
        <v>24.305555555555557</v>
      </c>
      <c r="Y287" s="30">
        <f>'0'!T$32*$F287</f>
        <v>24.305555555555557</v>
      </c>
      <c r="Z287" s="30">
        <f>'0'!U$32*$F287</f>
        <v>24.305555555555557</v>
      </c>
      <c r="AA287" s="30">
        <f>'0'!V$32*$F287</f>
        <v>24.305555555555557</v>
      </c>
      <c r="AB287" s="30">
        <f>'0'!W$32*$F287</f>
        <v>24.305555555555557</v>
      </c>
      <c r="AC287" s="30">
        <f>'0'!X$32*$F287</f>
        <v>24.305555555555557</v>
      </c>
      <c r="AD287" s="30">
        <f>'0'!Y$32*$F287</f>
        <v>24.305555555555557</v>
      </c>
      <c r="AE287" s="30">
        <f>'0'!Z$32*$F287</f>
        <v>24.305555555555557</v>
      </c>
      <c r="AF287" s="30">
        <f>'0'!AA$32*$F287</f>
        <v>24.305555555555557</v>
      </c>
      <c r="AG287" s="30">
        <f>'0'!AB$32*$F287</f>
        <v>24.305555555555557</v>
      </c>
      <c r="AH287" s="30">
        <f>'0'!AC$32*$F287</f>
        <v>24.305555555555557</v>
      </c>
      <c r="AI287" s="30">
        <f>'0'!AD$32*$F287</f>
        <v>24.305555555555557</v>
      </c>
      <c r="AJ287" s="30">
        <f>'0'!AE$32*$F287</f>
        <v>24.305555555555557</v>
      </c>
      <c r="AK287" s="30">
        <f>'0'!AF$32*$F287</f>
        <v>24.305555555555557</v>
      </c>
      <c r="AL287" s="30">
        <f>'0'!AG$32*$F287</f>
        <v>24.305555555555557</v>
      </c>
      <c r="AM287" s="30">
        <f>'0'!AH$32*$F287</f>
        <v>24.305555555555557</v>
      </c>
      <c r="AN287" s="30">
        <f>'0'!AI$32*$F287</f>
        <v>24.305555555555557</v>
      </c>
      <c r="AO287" s="30">
        <f>'0'!AJ$32*$F287</f>
        <v>24.305555555555557</v>
      </c>
      <c r="AP287" s="30">
        <f>'0'!AK$32*$F287</f>
        <v>24.305555555555557</v>
      </c>
      <c r="AQ287" s="30">
        <f>'0'!AL$32*$F287</f>
        <v>24.305555555555557</v>
      </c>
      <c r="AR287" s="30">
        <f>'0'!AM$32*$F287</f>
        <v>24.305555555555557</v>
      </c>
      <c r="AT287" s="30"/>
      <c r="AU287" s="30"/>
      <c r="AV287" s="30"/>
    </row>
    <row r="288" spans="1:48" ht="12">
      <c r="A288" s="276" t="s">
        <v>321</v>
      </c>
      <c r="B288" s="215" t="s">
        <v>392</v>
      </c>
      <c r="C288" s="268" t="s">
        <v>390</v>
      </c>
      <c r="D288" s="225" t="s">
        <v>469</v>
      </c>
      <c r="E288" s="225"/>
      <c r="F288" s="241"/>
      <c r="G288" s="242"/>
      <c r="H288" s="239" t="s">
        <v>158</v>
      </c>
      <c r="I288" s="214">
        <f>3*4</f>
        <v>12</v>
      </c>
      <c r="J288" s="214">
        <f t="shared" ref="J288:AR288" si="676">3*4</f>
        <v>12</v>
      </c>
      <c r="K288" s="214">
        <f t="shared" si="676"/>
        <v>12</v>
      </c>
      <c r="L288" s="214">
        <f t="shared" si="676"/>
        <v>12</v>
      </c>
      <c r="M288" s="214">
        <f t="shared" si="676"/>
        <v>12</v>
      </c>
      <c r="N288" s="214">
        <f t="shared" si="676"/>
        <v>12</v>
      </c>
      <c r="O288" s="214">
        <f t="shared" si="676"/>
        <v>12</v>
      </c>
      <c r="P288" s="214">
        <f t="shared" si="676"/>
        <v>12</v>
      </c>
      <c r="Q288" s="214">
        <f t="shared" si="676"/>
        <v>12</v>
      </c>
      <c r="R288" s="214">
        <f t="shared" si="676"/>
        <v>12</v>
      </c>
      <c r="S288" s="214">
        <f t="shared" si="676"/>
        <v>12</v>
      </c>
      <c r="T288" s="214">
        <f t="shared" si="676"/>
        <v>12</v>
      </c>
      <c r="U288" s="214">
        <f t="shared" si="676"/>
        <v>12</v>
      </c>
      <c r="V288" s="214">
        <f t="shared" si="676"/>
        <v>12</v>
      </c>
      <c r="W288" s="214">
        <f t="shared" si="676"/>
        <v>12</v>
      </c>
      <c r="X288" s="214">
        <f t="shared" si="676"/>
        <v>12</v>
      </c>
      <c r="Y288" s="214">
        <f t="shared" si="676"/>
        <v>12</v>
      </c>
      <c r="Z288" s="214">
        <f t="shared" si="676"/>
        <v>12</v>
      </c>
      <c r="AA288" s="214">
        <f t="shared" si="676"/>
        <v>12</v>
      </c>
      <c r="AB288" s="214">
        <f t="shared" si="676"/>
        <v>12</v>
      </c>
      <c r="AC288" s="214">
        <f t="shared" si="676"/>
        <v>12</v>
      </c>
      <c r="AD288" s="214">
        <f t="shared" si="676"/>
        <v>12</v>
      </c>
      <c r="AE288" s="214">
        <f t="shared" si="676"/>
        <v>12</v>
      </c>
      <c r="AF288" s="214">
        <f t="shared" si="676"/>
        <v>12</v>
      </c>
      <c r="AG288" s="214">
        <f t="shared" si="676"/>
        <v>12</v>
      </c>
      <c r="AH288" s="214">
        <f t="shared" si="676"/>
        <v>12</v>
      </c>
      <c r="AI288" s="214">
        <f t="shared" si="676"/>
        <v>12</v>
      </c>
      <c r="AJ288" s="214">
        <f t="shared" si="676"/>
        <v>12</v>
      </c>
      <c r="AK288" s="214">
        <f t="shared" si="676"/>
        <v>12</v>
      </c>
      <c r="AL288" s="214">
        <f t="shared" si="676"/>
        <v>12</v>
      </c>
      <c r="AM288" s="214">
        <f t="shared" si="676"/>
        <v>12</v>
      </c>
      <c r="AN288" s="214">
        <f t="shared" si="676"/>
        <v>12</v>
      </c>
      <c r="AO288" s="214">
        <f t="shared" si="676"/>
        <v>12</v>
      </c>
      <c r="AP288" s="214">
        <f t="shared" si="676"/>
        <v>12</v>
      </c>
      <c r="AQ288" s="214">
        <f t="shared" si="676"/>
        <v>12</v>
      </c>
      <c r="AR288" s="214">
        <f t="shared" si="676"/>
        <v>12</v>
      </c>
      <c r="AT288" s="30"/>
      <c r="AU288" s="30"/>
      <c r="AV288" s="30"/>
    </row>
    <row r="289" spans="1:48" ht="22.8">
      <c r="A289" s="276" t="s">
        <v>321</v>
      </c>
      <c r="B289" s="215" t="s">
        <v>392</v>
      </c>
      <c r="C289" s="268" t="s">
        <v>390</v>
      </c>
      <c r="D289" s="219" t="s">
        <v>470</v>
      </c>
      <c r="E289" s="219"/>
      <c r="F289" s="219"/>
      <c r="G289" s="219"/>
      <c r="H289" s="218" t="s">
        <v>249</v>
      </c>
      <c r="I289" s="224">
        <f>I290</f>
        <v>208.33333333333331</v>
      </c>
      <c r="J289" s="224">
        <f t="shared" ref="J289:AR289" si="677">J290</f>
        <v>208.33333333333331</v>
      </c>
      <c r="K289" s="224">
        <f t="shared" si="677"/>
        <v>208.33333333333331</v>
      </c>
      <c r="L289" s="224">
        <f t="shared" si="677"/>
        <v>208.33333333333331</v>
      </c>
      <c r="M289" s="224">
        <f t="shared" si="677"/>
        <v>208.33333333333331</v>
      </c>
      <c r="N289" s="224">
        <f t="shared" si="677"/>
        <v>208.33333333333331</v>
      </c>
      <c r="O289" s="224">
        <f t="shared" si="677"/>
        <v>208.33333333333331</v>
      </c>
      <c r="P289" s="224">
        <f t="shared" si="677"/>
        <v>208.33333333333331</v>
      </c>
      <c r="Q289" s="224">
        <f t="shared" si="677"/>
        <v>208.33333333333331</v>
      </c>
      <c r="R289" s="224">
        <f t="shared" si="677"/>
        <v>208.33333333333331</v>
      </c>
      <c r="S289" s="224">
        <f t="shared" si="677"/>
        <v>208.33333333333331</v>
      </c>
      <c r="T289" s="224">
        <f t="shared" si="677"/>
        <v>208.33333333333331</v>
      </c>
      <c r="U289" s="224">
        <f t="shared" si="677"/>
        <v>208.33333333333331</v>
      </c>
      <c r="V289" s="224">
        <f t="shared" si="677"/>
        <v>208.33333333333331</v>
      </c>
      <c r="W289" s="224">
        <f t="shared" si="677"/>
        <v>208.33333333333331</v>
      </c>
      <c r="X289" s="224">
        <f t="shared" si="677"/>
        <v>208.33333333333331</v>
      </c>
      <c r="Y289" s="224">
        <f t="shared" si="677"/>
        <v>208.33333333333331</v>
      </c>
      <c r="Z289" s="224">
        <f t="shared" si="677"/>
        <v>208.33333333333331</v>
      </c>
      <c r="AA289" s="224">
        <f t="shared" si="677"/>
        <v>208.33333333333331</v>
      </c>
      <c r="AB289" s="224">
        <f t="shared" si="677"/>
        <v>208.33333333333331</v>
      </c>
      <c r="AC289" s="224">
        <f t="shared" si="677"/>
        <v>208.33333333333331</v>
      </c>
      <c r="AD289" s="224">
        <f t="shared" si="677"/>
        <v>208.33333333333331</v>
      </c>
      <c r="AE289" s="224">
        <f t="shared" si="677"/>
        <v>208.33333333333331</v>
      </c>
      <c r="AF289" s="224">
        <f t="shared" si="677"/>
        <v>208.33333333333331</v>
      </c>
      <c r="AG289" s="224">
        <f t="shared" si="677"/>
        <v>208.33333333333331</v>
      </c>
      <c r="AH289" s="224">
        <f t="shared" si="677"/>
        <v>208.33333333333331</v>
      </c>
      <c r="AI289" s="224">
        <f t="shared" si="677"/>
        <v>208.33333333333331</v>
      </c>
      <c r="AJ289" s="224">
        <f t="shared" si="677"/>
        <v>208.33333333333331</v>
      </c>
      <c r="AK289" s="224">
        <f t="shared" si="677"/>
        <v>208.33333333333331</v>
      </c>
      <c r="AL289" s="224">
        <f t="shared" si="677"/>
        <v>208.33333333333331</v>
      </c>
      <c r="AM289" s="224">
        <f t="shared" si="677"/>
        <v>208.33333333333331</v>
      </c>
      <c r="AN289" s="224">
        <f t="shared" si="677"/>
        <v>208.33333333333331</v>
      </c>
      <c r="AO289" s="224">
        <f t="shared" si="677"/>
        <v>208.33333333333331</v>
      </c>
      <c r="AP289" s="224">
        <f t="shared" si="677"/>
        <v>208.33333333333331</v>
      </c>
      <c r="AQ289" s="224">
        <f t="shared" si="677"/>
        <v>208.33333333333331</v>
      </c>
      <c r="AR289" s="224">
        <f t="shared" si="677"/>
        <v>208.33333333333331</v>
      </c>
      <c r="AT289" s="30"/>
      <c r="AU289" s="30"/>
      <c r="AV289" s="30"/>
    </row>
    <row r="290" spans="1:48">
      <c r="A290" s="276" t="s">
        <v>321</v>
      </c>
      <c r="B290" s="215" t="s">
        <v>392</v>
      </c>
      <c r="C290" s="268" t="s">
        <v>390</v>
      </c>
      <c r="D290" s="221" t="s">
        <v>448</v>
      </c>
      <c r="E290" s="221" t="str">
        <f>_xlfn.XLOOKUP(D290,'0'!A:A,'0'!B:B)</f>
        <v>ГО</v>
      </c>
      <c r="F290" s="222">
        <f>G290/(8*21*60)</f>
        <v>5.9523809523809521E-3</v>
      </c>
      <c r="G290" s="223">
        <v>60</v>
      </c>
      <c r="H290" s="218" t="s">
        <v>249</v>
      </c>
      <c r="I290" s="30">
        <f>'0'!D$32*$F290</f>
        <v>208.33333333333331</v>
      </c>
      <c r="J290" s="30">
        <f>'0'!E$32*$F290</f>
        <v>208.33333333333331</v>
      </c>
      <c r="K290" s="30">
        <f>'0'!F$32*$F290</f>
        <v>208.33333333333331</v>
      </c>
      <c r="L290" s="30">
        <f>'0'!G$32*$F290</f>
        <v>208.33333333333331</v>
      </c>
      <c r="M290" s="30">
        <f>'0'!H$32*$F290</f>
        <v>208.33333333333331</v>
      </c>
      <c r="N290" s="30">
        <f>'0'!I$32*$F290</f>
        <v>208.33333333333331</v>
      </c>
      <c r="O290" s="30">
        <f>'0'!J$32*$F290</f>
        <v>208.33333333333331</v>
      </c>
      <c r="P290" s="30">
        <f>'0'!K$32*$F290</f>
        <v>208.33333333333331</v>
      </c>
      <c r="Q290" s="30">
        <f>'0'!L$32*$F290</f>
        <v>208.33333333333331</v>
      </c>
      <c r="R290" s="30">
        <f>'0'!M$32*$F290</f>
        <v>208.33333333333331</v>
      </c>
      <c r="S290" s="30">
        <f>'0'!N$32*$F290</f>
        <v>208.33333333333331</v>
      </c>
      <c r="T290" s="30">
        <f>'0'!O$32*$F290</f>
        <v>208.33333333333331</v>
      </c>
      <c r="U290" s="30">
        <f>'0'!P$32*$F290</f>
        <v>208.33333333333331</v>
      </c>
      <c r="V290" s="30">
        <f>'0'!Q$32*$F290</f>
        <v>208.33333333333331</v>
      </c>
      <c r="W290" s="30">
        <f>'0'!R$32*$F290</f>
        <v>208.33333333333331</v>
      </c>
      <c r="X290" s="30">
        <f>'0'!S$32*$F290</f>
        <v>208.33333333333331</v>
      </c>
      <c r="Y290" s="30">
        <f>'0'!T$32*$F290</f>
        <v>208.33333333333331</v>
      </c>
      <c r="Z290" s="30">
        <f>'0'!U$32*$F290</f>
        <v>208.33333333333331</v>
      </c>
      <c r="AA290" s="30">
        <f>'0'!V$32*$F290</f>
        <v>208.33333333333331</v>
      </c>
      <c r="AB290" s="30">
        <f>'0'!W$32*$F290</f>
        <v>208.33333333333331</v>
      </c>
      <c r="AC290" s="30">
        <f>'0'!X$32*$F290</f>
        <v>208.33333333333331</v>
      </c>
      <c r="AD290" s="30">
        <f>'0'!Y$32*$F290</f>
        <v>208.33333333333331</v>
      </c>
      <c r="AE290" s="30">
        <f>'0'!Z$32*$F290</f>
        <v>208.33333333333331</v>
      </c>
      <c r="AF290" s="30">
        <f>'0'!AA$32*$F290</f>
        <v>208.33333333333331</v>
      </c>
      <c r="AG290" s="30">
        <f>'0'!AB$32*$F290</f>
        <v>208.33333333333331</v>
      </c>
      <c r="AH290" s="30">
        <f>'0'!AC$32*$F290</f>
        <v>208.33333333333331</v>
      </c>
      <c r="AI290" s="30">
        <f>'0'!AD$32*$F290</f>
        <v>208.33333333333331</v>
      </c>
      <c r="AJ290" s="30">
        <f>'0'!AE$32*$F290</f>
        <v>208.33333333333331</v>
      </c>
      <c r="AK290" s="30">
        <f>'0'!AF$32*$F290</f>
        <v>208.33333333333331</v>
      </c>
      <c r="AL290" s="30">
        <f>'0'!AG$32*$F290</f>
        <v>208.33333333333331</v>
      </c>
      <c r="AM290" s="30">
        <f>'0'!AH$32*$F290</f>
        <v>208.33333333333331</v>
      </c>
      <c r="AN290" s="30">
        <f>'0'!AI$32*$F290</f>
        <v>208.33333333333331</v>
      </c>
      <c r="AO290" s="30">
        <f>'0'!AJ$32*$F290</f>
        <v>208.33333333333331</v>
      </c>
      <c r="AP290" s="30">
        <f>'0'!AK$32*$F290</f>
        <v>208.33333333333331</v>
      </c>
      <c r="AQ290" s="30">
        <f>'0'!AL$32*$F290</f>
        <v>208.33333333333331</v>
      </c>
      <c r="AR290" s="30">
        <f>'0'!AM$32*$F290</f>
        <v>208.33333333333331</v>
      </c>
      <c r="AT290" s="30"/>
      <c r="AU290" s="30"/>
      <c r="AV290" s="30"/>
    </row>
    <row r="291" spans="1:48" ht="12">
      <c r="A291" s="276" t="s">
        <v>321</v>
      </c>
      <c r="B291" s="215" t="s">
        <v>392</v>
      </c>
      <c r="C291" s="268" t="s">
        <v>390</v>
      </c>
      <c r="D291" s="225" t="s">
        <v>445</v>
      </c>
      <c r="E291" s="225"/>
      <c r="F291" s="234"/>
      <c r="G291" s="235"/>
      <c r="H291" s="233"/>
      <c r="I291" s="30">
        <f>РБ.3!D8</f>
        <v>641</v>
      </c>
      <c r="J291" s="30">
        <f>РБ.3!E8</f>
        <v>656</v>
      </c>
      <c r="K291" s="30">
        <f>РБ.3!F8</f>
        <v>672</v>
      </c>
      <c r="L291" s="30">
        <f>РБ.3!G8</f>
        <v>689</v>
      </c>
      <c r="M291" s="30">
        <f>РБ.3!H8</f>
        <v>705</v>
      </c>
      <c r="N291" s="30">
        <f>РБ.3!I8</f>
        <v>722</v>
      </c>
      <c r="O291" s="30">
        <f>РБ.3!J8</f>
        <v>739</v>
      </c>
      <c r="P291" s="30">
        <f>РБ.3!K8</f>
        <v>757</v>
      </c>
      <c r="Q291" s="30">
        <f>РБ.3!L8</f>
        <v>775</v>
      </c>
      <c r="R291" s="30">
        <f>РБ.3!M8</f>
        <v>794</v>
      </c>
      <c r="S291" s="30">
        <f>РБ.3!N8</f>
        <v>812</v>
      </c>
      <c r="T291" s="30">
        <f>РБ.3!O8</f>
        <v>833</v>
      </c>
      <c r="U291" s="30">
        <f>РБ.3!P8</f>
        <v>851</v>
      </c>
      <c r="V291" s="30">
        <f>РБ.3!Q8</f>
        <v>872</v>
      </c>
      <c r="W291" s="30">
        <f>РБ.3!R8</f>
        <v>894</v>
      </c>
      <c r="X291" s="30">
        <f>РБ.3!S8</f>
        <v>914</v>
      </c>
      <c r="Y291" s="30">
        <f>РБ.3!T8</f>
        <v>937</v>
      </c>
      <c r="Z291" s="30">
        <f>РБ.3!U8</f>
        <v>958</v>
      </c>
      <c r="AA291" s="30">
        <f>РБ.3!V8</f>
        <v>983</v>
      </c>
      <c r="AB291" s="30">
        <f>РБ.3!W8</f>
        <v>1006</v>
      </c>
      <c r="AC291" s="30">
        <f>РБ.3!X8</f>
        <v>1031</v>
      </c>
      <c r="AD291" s="30">
        <f>РБ.3!Y8</f>
        <v>1054</v>
      </c>
      <c r="AE291" s="30">
        <f>РБ.3!Z8</f>
        <v>1081</v>
      </c>
      <c r="AF291" s="30">
        <f>РБ.3!AA8</f>
        <v>1106</v>
      </c>
      <c r="AG291" s="30">
        <f>РБ.3!AB8</f>
        <v>1132</v>
      </c>
      <c r="AH291" s="30">
        <f>РБ.3!AC8</f>
        <v>1160</v>
      </c>
      <c r="AI291" s="30">
        <f>РБ.3!AD8</f>
        <v>1187</v>
      </c>
      <c r="AJ291" s="30">
        <f>РБ.3!AE8</f>
        <v>1217</v>
      </c>
      <c r="AK291" s="30">
        <f>РБ.3!AF8</f>
        <v>1244</v>
      </c>
      <c r="AL291" s="30">
        <f>РБ.3!AG8</f>
        <v>1275</v>
      </c>
      <c r="AM291" s="30">
        <f>РБ.3!AH8</f>
        <v>1306</v>
      </c>
      <c r="AN291" s="30">
        <f>РБ.3!AI8</f>
        <v>1337</v>
      </c>
      <c r="AO291" s="30">
        <f>РБ.3!AJ8</f>
        <v>1369</v>
      </c>
      <c r="AP291" s="30">
        <f>РБ.3!AK8</f>
        <v>1402</v>
      </c>
      <c r="AQ291" s="30">
        <f>РБ.3!AL8</f>
        <v>1434</v>
      </c>
      <c r="AR291" s="30">
        <f>РБ.3!AM8</f>
        <v>1470</v>
      </c>
      <c r="AT291" s="30"/>
      <c r="AU291" s="30"/>
      <c r="AV291" s="30"/>
    </row>
    <row r="292" spans="1:48" ht="22.8">
      <c r="A292" s="276" t="s">
        <v>321</v>
      </c>
      <c r="B292" s="215" t="s">
        <v>392</v>
      </c>
      <c r="C292" s="268" t="s">
        <v>390</v>
      </c>
      <c r="D292" s="219" t="s">
        <v>471</v>
      </c>
      <c r="E292" s="219"/>
      <c r="F292" s="234"/>
      <c r="G292" s="235"/>
      <c r="H292" s="239" t="s">
        <v>249</v>
      </c>
      <c r="I292" s="214">
        <f>60+7+8</f>
        <v>75</v>
      </c>
      <c r="J292" s="214">
        <f t="shared" ref="J292:AR292" si="678">60+7+8</f>
        <v>75</v>
      </c>
      <c r="K292" s="214">
        <f t="shared" si="678"/>
        <v>75</v>
      </c>
      <c r="L292" s="214">
        <f t="shared" si="678"/>
        <v>75</v>
      </c>
      <c r="M292" s="214">
        <f t="shared" si="678"/>
        <v>75</v>
      </c>
      <c r="N292" s="214">
        <f t="shared" si="678"/>
        <v>75</v>
      </c>
      <c r="O292" s="214">
        <f t="shared" si="678"/>
        <v>75</v>
      </c>
      <c r="P292" s="214">
        <f t="shared" si="678"/>
        <v>75</v>
      </c>
      <c r="Q292" s="214">
        <f t="shared" si="678"/>
        <v>75</v>
      </c>
      <c r="R292" s="214">
        <f t="shared" si="678"/>
        <v>75</v>
      </c>
      <c r="S292" s="214">
        <f t="shared" si="678"/>
        <v>75</v>
      </c>
      <c r="T292" s="214">
        <f t="shared" si="678"/>
        <v>75</v>
      </c>
      <c r="U292" s="214">
        <f t="shared" si="678"/>
        <v>75</v>
      </c>
      <c r="V292" s="214">
        <f t="shared" si="678"/>
        <v>75</v>
      </c>
      <c r="W292" s="214">
        <f t="shared" si="678"/>
        <v>75</v>
      </c>
      <c r="X292" s="214">
        <f t="shared" si="678"/>
        <v>75</v>
      </c>
      <c r="Y292" s="214">
        <f t="shared" si="678"/>
        <v>75</v>
      </c>
      <c r="Z292" s="214">
        <f t="shared" si="678"/>
        <v>75</v>
      </c>
      <c r="AA292" s="214">
        <f t="shared" si="678"/>
        <v>75</v>
      </c>
      <c r="AB292" s="214">
        <f t="shared" si="678"/>
        <v>75</v>
      </c>
      <c r="AC292" s="214">
        <f t="shared" si="678"/>
        <v>75</v>
      </c>
      <c r="AD292" s="214">
        <f t="shared" si="678"/>
        <v>75</v>
      </c>
      <c r="AE292" s="214">
        <f t="shared" si="678"/>
        <v>75</v>
      </c>
      <c r="AF292" s="214">
        <f t="shared" si="678"/>
        <v>75</v>
      </c>
      <c r="AG292" s="214">
        <f t="shared" si="678"/>
        <v>75</v>
      </c>
      <c r="AH292" s="214">
        <f t="shared" si="678"/>
        <v>75</v>
      </c>
      <c r="AI292" s="214">
        <f t="shared" si="678"/>
        <v>75</v>
      </c>
      <c r="AJ292" s="214">
        <f t="shared" si="678"/>
        <v>75</v>
      </c>
      <c r="AK292" s="214">
        <f t="shared" si="678"/>
        <v>75</v>
      </c>
      <c r="AL292" s="214">
        <f t="shared" si="678"/>
        <v>75</v>
      </c>
      <c r="AM292" s="214">
        <f t="shared" si="678"/>
        <v>75</v>
      </c>
      <c r="AN292" s="214">
        <f t="shared" si="678"/>
        <v>75</v>
      </c>
      <c r="AO292" s="214">
        <f t="shared" si="678"/>
        <v>75</v>
      </c>
      <c r="AP292" s="214">
        <f t="shared" si="678"/>
        <v>75</v>
      </c>
      <c r="AQ292" s="214">
        <f t="shared" si="678"/>
        <v>75</v>
      </c>
      <c r="AR292" s="214">
        <f t="shared" si="678"/>
        <v>75</v>
      </c>
      <c r="AT292" s="30"/>
      <c r="AU292" s="30"/>
      <c r="AV292" s="30"/>
    </row>
    <row r="293" spans="1:48" ht="12">
      <c r="A293" s="276" t="s">
        <v>321</v>
      </c>
      <c r="B293" s="215" t="s">
        <v>392</v>
      </c>
      <c r="C293" s="268" t="s">
        <v>390</v>
      </c>
      <c r="D293" s="225" t="s">
        <v>469</v>
      </c>
      <c r="E293" s="225"/>
      <c r="F293" s="241"/>
      <c r="G293" s="242"/>
      <c r="H293" s="239"/>
      <c r="I293" s="244">
        <f>I288</f>
        <v>12</v>
      </c>
      <c r="J293" s="244">
        <f t="shared" ref="J293:AR293" si="679">J288</f>
        <v>12</v>
      </c>
      <c r="K293" s="244">
        <f t="shared" si="679"/>
        <v>12</v>
      </c>
      <c r="L293" s="244">
        <f t="shared" si="679"/>
        <v>12</v>
      </c>
      <c r="M293" s="244">
        <f t="shared" si="679"/>
        <v>12</v>
      </c>
      <c r="N293" s="244">
        <f t="shared" si="679"/>
        <v>12</v>
      </c>
      <c r="O293" s="244">
        <f t="shared" si="679"/>
        <v>12</v>
      </c>
      <c r="P293" s="244">
        <f t="shared" si="679"/>
        <v>12</v>
      </c>
      <c r="Q293" s="244">
        <f t="shared" si="679"/>
        <v>12</v>
      </c>
      <c r="R293" s="244">
        <f t="shared" si="679"/>
        <v>12</v>
      </c>
      <c r="S293" s="244">
        <f t="shared" si="679"/>
        <v>12</v>
      </c>
      <c r="T293" s="244">
        <f t="shared" si="679"/>
        <v>12</v>
      </c>
      <c r="U293" s="244">
        <f t="shared" si="679"/>
        <v>12</v>
      </c>
      <c r="V293" s="244">
        <f t="shared" si="679"/>
        <v>12</v>
      </c>
      <c r="W293" s="244">
        <f t="shared" si="679"/>
        <v>12</v>
      </c>
      <c r="X293" s="244">
        <f t="shared" si="679"/>
        <v>12</v>
      </c>
      <c r="Y293" s="244">
        <f t="shared" si="679"/>
        <v>12</v>
      </c>
      <c r="Z293" s="244">
        <f t="shared" si="679"/>
        <v>12</v>
      </c>
      <c r="AA293" s="244">
        <f t="shared" si="679"/>
        <v>12</v>
      </c>
      <c r="AB293" s="244">
        <f t="shared" si="679"/>
        <v>12</v>
      </c>
      <c r="AC293" s="244">
        <f t="shared" si="679"/>
        <v>12</v>
      </c>
      <c r="AD293" s="244">
        <f t="shared" si="679"/>
        <v>12</v>
      </c>
      <c r="AE293" s="244">
        <f t="shared" si="679"/>
        <v>12</v>
      </c>
      <c r="AF293" s="244">
        <f t="shared" si="679"/>
        <v>12</v>
      </c>
      <c r="AG293" s="244">
        <f t="shared" si="679"/>
        <v>12</v>
      </c>
      <c r="AH293" s="244">
        <f t="shared" si="679"/>
        <v>12</v>
      </c>
      <c r="AI293" s="244">
        <f t="shared" si="679"/>
        <v>12</v>
      </c>
      <c r="AJ293" s="244">
        <f t="shared" si="679"/>
        <v>12</v>
      </c>
      <c r="AK293" s="244">
        <f t="shared" si="679"/>
        <v>12</v>
      </c>
      <c r="AL293" s="244">
        <f t="shared" si="679"/>
        <v>12</v>
      </c>
      <c r="AM293" s="244">
        <f t="shared" si="679"/>
        <v>12</v>
      </c>
      <c r="AN293" s="244">
        <f t="shared" si="679"/>
        <v>12</v>
      </c>
      <c r="AO293" s="244">
        <f t="shared" si="679"/>
        <v>12</v>
      </c>
      <c r="AP293" s="244">
        <f t="shared" si="679"/>
        <v>12</v>
      </c>
      <c r="AQ293" s="244">
        <f t="shared" si="679"/>
        <v>12</v>
      </c>
      <c r="AR293" s="244">
        <f t="shared" si="679"/>
        <v>12</v>
      </c>
      <c r="AT293" s="30"/>
      <c r="AU293" s="30"/>
      <c r="AV293" s="30"/>
    </row>
    <row r="294" spans="1:48" ht="22.8">
      <c r="A294" s="276" t="s">
        <v>321</v>
      </c>
      <c r="B294" s="215" t="s">
        <v>392</v>
      </c>
      <c r="C294" s="268" t="s">
        <v>390</v>
      </c>
      <c r="D294" s="219" t="s">
        <v>449</v>
      </c>
      <c r="E294" s="219"/>
      <c r="F294" s="219"/>
      <c r="G294" s="219"/>
      <c r="H294" s="218" t="s">
        <v>249</v>
      </c>
      <c r="I294" s="224">
        <f>I295</f>
        <v>625</v>
      </c>
      <c r="J294" s="224">
        <f t="shared" ref="J294:AR294" si="680">J295</f>
        <v>625</v>
      </c>
      <c r="K294" s="224">
        <f t="shared" si="680"/>
        <v>625</v>
      </c>
      <c r="L294" s="224">
        <f t="shared" si="680"/>
        <v>625</v>
      </c>
      <c r="M294" s="224">
        <f t="shared" si="680"/>
        <v>625</v>
      </c>
      <c r="N294" s="224">
        <f t="shared" si="680"/>
        <v>625</v>
      </c>
      <c r="O294" s="224">
        <f t="shared" si="680"/>
        <v>625</v>
      </c>
      <c r="P294" s="224">
        <f t="shared" si="680"/>
        <v>625</v>
      </c>
      <c r="Q294" s="224">
        <f t="shared" si="680"/>
        <v>625</v>
      </c>
      <c r="R294" s="224">
        <f t="shared" si="680"/>
        <v>625</v>
      </c>
      <c r="S294" s="224">
        <f t="shared" si="680"/>
        <v>625</v>
      </c>
      <c r="T294" s="224">
        <f t="shared" si="680"/>
        <v>625</v>
      </c>
      <c r="U294" s="224">
        <f t="shared" si="680"/>
        <v>625</v>
      </c>
      <c r="V294" s="224">
        <f t="shared" si="680"/>
        <v>625</v>
      </c>
      <c r="W294" s="224">
        <f t="shared" si="680"/>
        <v>625</v>
      </c>
      <c r="X294" s="224">
        <f t="shared" si="680"/>
        <v>625</v>
      </c>
      <c r="Y294" s="224">
        <f t="shared" si="680"/>
        <v>625</v>
      </c>
      <c r="Z294" s="224">
        <f t="shared" si="680"/>
        <v>625</v>
      </c>
      <c r="AA294" s="224">
        <f t="shared" si="680"/>
        <v>625</v>
      </c>
      <c r="AB294" s="224">
        <f t="shared" si="680"/>
        <v>625</v>
      </c>
      <c r="AC294" s="224">
        <f t="shared" si="680"/>
        <v>625</v>
      </c>
      <c r="AD294" s="224">
        <f t="shared" si="680"/>
        <v>625</v>
      </c>
      <c r="AE294" s="224">
        <f t="shared" si="680"/>
        <v>625</v>
      </c>
      <c r="AF294" s="224">
        <f t="shared" si="680"/>
        <v>625</v>
      </c>
      <c r="AG294" s="224">
        <f t="shared" si="680"/>
        <v>625</v>
      </c>
      <c r="AH294" s="224">
        <f t="shared" si="680"/>
        <v>625</v>
      </c>
      <c r="AI294" s="224">
        <f t="shared" si="680"/>
        <v>625</v>
      </c>
      <c r="AJ294" s="224">
        <f t="shared" si="680"/>
        <v>625</v>
      </c>
      <c r="AK294" s="224">
        <f t="shared" si="680"/>
        <v>625</v>
      </c>
      <c r="AL294" s="224">
        <f t="shared" si="680"/>
        <v>625</v>
      </c>
      <c r="AM294" s="224">
        <f t="shared" si="680"/>
        <v>625</v>
      </c>
      <c r="AN294" s="224">
        <f t="shared" si="680"/>
        <v>625</v>
      </c>
      <c r="AO294" s="224">
        <f t="shared" si="680"/>
        <v>625</v>
      </c>
      <c r="AP294" s="224">
        <f t="shared" si="680"/>
        <v>625</v>
      </c>
      <c r="AQ294" s="224">
        <f t="shared" si="680"/>
        <v>625</v>
      </c>
      <c r="AR294" s="224">
        <f t="shared" si="680"/>
        <v>625</v>
      </c>
      <c r="AT294" s="30"/>
      <c r="AU294" s="30"/>
      <c r="AV294" s="30"/>
    </row>
    <row r="295" spans="1:48">
      <c r="A295" s="276" t="s">
        <v>321</v>
      </c>
      <c r="B295" s="215" t="s">
        <v>392</v>
      </c>
      <c r="C295" s="268" t="s">
        <v>390</v>
      </c>
      <c r="D295" s="221" t="s">
        <v>448</v>
      </c>
      <c r="E295" s="221" t="str">
        <f>_xlfn.XLOOKUP(D295,'0'!A:A,'0'!B:B)</f>
        <v>ГО</v>
      </c>
      <c r="F295" s="222">
        <f>G295/(8*21*60)</f>
        <v>1.7857142857142856E-2</v>
      </c>
      <c r="G295" s="223">
        <f>3*60</f>
        <v>180</v>
      </c>
      <c r="H295" s="218" t="s">
        <v>249</v>
      </c>
      <c r="I295" s="30">
        <f>'0'!D$32*$F295</f>
        <v>625</v>
      </c>
      <c r="J295" s="30">
        <f>'0'!E$32*$F295</f>
        <v>625</v>
      </c>
      <c r="K295" s="30">
        <f>'0'!F$32*$F295</f>
        <v>625</v>
      </c>
      <c r="L295" s="30">
        <f>'0'!G$32*$F295</f>
        <v>625</v>
      </c>
      <c r="M295" s="30">
        <f>'0'!H$32*$F295</f>
        <v>625</v>
      </c>
      <c r="N295" s="30">
        <f>'0'!I$32*$F295</f>
        <v>625</v>
      </c>
      <c r="O295" s="30">
        <f>'0'!J$32*$F295</f>
        <v>625</v>
      </c>
      <c r="P295" s="30">
        <f>'0'!K$32*$F295</f>
        <v>625</v>
      </c>
      <c r="Q295" s="30">
        <f>'0'!L$32*$F295</f>
        <v>625</v>
      </c>
      <c r="R295" s="30">
        <f>'0'!M$32*$F295</f>
        <v>625</v>
      </c>
      <c r="S295" s="30">
        <f>'0'!N$32*$F295</f>
        <v>625</v>
      </c>
      <c r="T295" s="30">
        <f>'0'!O$32*$F295</f>
        <v>625</v>
      </c>
      <c r="U295" s="30">
        <f>'0'!P$32*$F295</f>
        <v>625</v>
      </c>
      <c r="V295" s="30">
        <f>'0'!Q$32*$F295</f>
        <v>625</v>
      </c>
      <c r="W295" s="30">
        <f>'0'!R$32*$F295</f>
        <v>625</v>
      </c>
      <c r="X295" s="30">
        <f>'0'!S$32*$F295</f>
        <v>625</v>
      </c>
      <c r="Y295" s="30">
        <f>'0'!T$32*$F295</f>
        <v>625</v>
      </c>
      <c r="Z295" s="30">
        <f>'0'!U$32*$F295</f>
        <v>625</v>
      </c>
      <c r="AA295" s="30">
        <f>'0'!V$32*$F295</f>
        <v>625</v>
      </c>
      <c r="AB295" s="30">
        <f>'0'!W$32*$F295</f>
        <v>625</v>
      </c>
      <c r="AC295" s="30">
        <f>'0'!X$32*$F295</f>
        <v>625</v>
      </c>
      <c r="AD295" s="30">
        <f>'0'!Y$32*$F295</f>
        <v>625</v>
      </c>
      <c r="AE295" s="30">
        <f>'0'!Z$32*$F295</f>
        <v>625</v>
      </c>
      <c r="AF295" s="30">
        <f>'0'!AA$32*$F295</f>
        <v>625</v>
      </c>
      <c r="AG295" s="30">
        <f>'0'!AB$32*$F295</f>
        <v>625</v>
      </c>
      <c r="AH295" s="30">
        <f>'0'!AC$32*$F295</f>
        <v>625</v>
      </c>
      <c r="AI295" s="30">
        <f>'0'!AD$32*$F295</f>
        <v>625</v>
      </c>
      <c r="AJ295" s="30">
        <f>'0'!AE$32*$F295</f>
        <v>625</v>
      </c>
      <c r="AK295" s="30">
        <f>'0'!AF$32*$F295</f>
        <v>625</v>
      </c>
      <c r="AL295" s="30">
        <f>'0'!AG$32*$F295</f>
        <v>625</v>
      </c>
      <c r="AM295" s="30">
        <f>'0'!AH$32*$F295</f>
        <v>625</v>
      </c>
      <c r="AN295" s="30">
        <f>'0'!AI$32*$F295</f>
        <v>625</v>
      </c>
      <c r="AO295" s="30">
        <f>'0'!AJ$32*$F295</f>
        <v>625</v>
      </c>
      <c r="AP295" s="30">
        <f>'0'!AK$32*$F295</f>
        <v>625</v>
      </c>
      <c r="AQ295" s="30">
        <f>'0'!AL$32*$F295</f>
        <v>625</v>
      </c>
      <c r="AR295" s="30">
        <f>'0'!AM$32*$F295</f>
        <v>625</v>
      </c>
      <c r="AT295" s="30"/>
      <c r="AU295" s="30"/>
      <c r="AV295" s="30"/>
    </row>
    <row r="296" spans="1:48" ht="24">
      <c r="A296" s="276" t="s">
        <v>321</v>
      </c>
      <c r="B296" s="215" t="s">
        <v>392</v>
      </c>
      <c r="C296" s="268" t="s">
        <v>390</v>
      </c>
      <c r="D296" s="225" t="s">
        <v>472</v>
      </c>
      <c r="E296" s="225"/>
      <c r="F296" s="234"/>
      <c r="G296" s="235"/>
      <c r="H296" s="233"/>
      <c r="I296" s="214">
        <f>10*12</f>
        <v>120</v>
      </c>
      <c r="J296" s="214">
        <f t="shared" ref="J296:AR296" si="681">10*12</f>
        <v>120</v>
      </c>
      <c r="K296" s="214">
        <f t="shared" si="681"/>
        <v>120</v>
      </c>
      <c r="L296" s="214">
        <f t="shared" si="681"/>
        <v>120</v>
      </c>
      <c r="M296" s="214">
        <f t="shared" si="681"/>
        <v>120</v>
      </c>
      <c r="N296" s="214">
        <f t="shared" si="681"/>
        <v>120</v>
      </c>
      <c r="O296" s="214">
        <f t="shared" si="681"/>
        <v>120</v>
      </c>
      <c r="P296" s="214">
        <f t="shared" si="681"/>
        <v>120</v>
      </c>
      <c r="Q296" s="214">
        <f t="shared" si="681"/>
        <v>120</v>
      </c>
      <c r="R296" s="214">
        <f t="shared" si="681"/>
        <v>120</v>
      </c>
      <c r="S296" s="214">
        <f t="shared" si="681"/>
        <v>120</v>
      </c>
      <c r="T296" s="214">
        <f t="shared" si="681"/>
        <v>120</v>
      </c>
      <c r="U296" s="214">
        <f t="shared" si="681"/>
        <v>120</v>
      </c>
      <c r="V296" s="214">
        <f t="shared" si="681"/>
        <v>120</v>
      </c>
      <c r="W296" s="214">
        <f t="shared" si="681"/>
        <v>120</v>
      </c>
      <c r="X296" s="214">
        <f t="shared" si="681"/>
        <v>120</v>
      </c>
      <c r="Y296" s="214">
        <f t="shared" si="681"/>
        <v>120</v>
      </c>
      <c r="Z296" s="214">
        <f t="shared" si="681"/>
        <v>120</v>
      </c>
      <c r="AA296" s="214">
        <f t="shared" si="681"/>
        <v>120</v>
      </c>
      <c r="AB296" s="214">
        <f t="shared" si="681"/>
        <v>120</v>
      </c>
      <c r="AC296" s="214">
        <f t="shared" si="681"/>
        <v>120</v>
      </c>
      <c r="AD296" s="214">
        <f t="shared" si="681"/>
        <v>120</v>
      </c>
      <c r="AE296" s="214">
        <f t="shared" si="681"/>
        <v>120</v>
      </c>
      <c r="AF296" s="214">
        <f t="shared" si="681"/>
        <v>120</v>
      </c>
      <c r="AG296" s="214">
        <f t="shared" si="681"/>
        <v>120</v>
      </c>
      <c r="AH296" s="214">
        <f t="shared" si="681"/>
        <v>120</v>
      </c>
      <c r="AI296" s="214">
        <f t="shared" si="681"/>
        <v>120</v>
      </c>
      <c r="AJ296" s="214">
        <f t="shared" si="681"/>
        <v>120</v>
      </c>
      <c r="AK296" s="214">
        <f t="shared" si="681"/>
        <v>120</v>
      </c>
      <c r="AL296" s="214">
        <f t="shared" si="681"/>
        <v>120</v>
      </c>
      <c r="AM296" s="214">
        <f t="shared" si="681"/>
        <v>120</v>
      </c>
      <c r="AN296" s="214">
        <f t="shared" si="681"/>
        <v>120</v>
      </c>
      <c r="AO296" s="214">
        <f t="shared" si="681"/>
        <v>120</v>
      </c>
      <c r="AP296" s="214">
        <f t="shared" si="681"/>
        <v>120</v>
      </c>
      <c r="AQ296" s="214">
        <f t="shared" si="681"/>
        <v>120</v>
      </c>
      <c r="AR296" s="214">
        <f t="shared" si="681"/>
        <v>120</v>
      </c>
      <c r="AT296" s="30"/>
      <c r="AU296" s="30"/>
      <c r="AV296" s="30"/>
    </row>
    <row r="297" spans="1:48">
      <c r="A297" s="276" t="s">
        <v>321</v>
      </c>
      <c r="B297" s="215" t="s">
        <v>392</v>
      </c>
      <c r="C297" s="268" t="s">
        <v>390</v>
      </c>
      <c r="D297" s="219" t="s">
        <v>473</v>
      </c>
      <c r="E297" s="219"/>
      <c r="F297" s="219"/>
      <c r="G297" s="219"/>
      <c r="H297" s="218" t="s">
        <v>249</v>
      </c>
      <c r="I297" s="224">
        <f>I298</f>
        <v>187</v>
      </c>
      <c r="J297" s="224">
        <f t="shared" ref="J297:AR297" si="682">J298</f>
        <v>187</v>
      </c>
      <c r="K297" s="224">
        <f t="shared" si="682"/>
        <v>187</v>
      </c>
      <c r="L297" s="224">
        <f t="shared" si="682"/>
        <v>187</v>
      </c>
      <c r="M297" s="224">
        <f t="shared" si="682"/>
        <v>187</v>
      </c>
      <c r="N297" s="224">
        <f t="shared" si="682"/>
        <v>187</v>
      </c>
      <c r="O297" s="224">
        <f t="shared" si="682"/>
        <v>187</v>
      </c>
      <c r="P297" s="224">
        <f t="shared" si="682"/>
        <v>187</v>
      </c>
      <c r="Q297" s="224">
        <f t="shared" si="682"/>
        <v>187</v>
      </c>
      <c r="R297" s="224">
        <f t="shared" si="682"/>
        <v>187</v>
      </c>
      <c r="S297" s="224">
        <f t="shared" si="682"/>
        <v>187</v>
      </c>
      <c r="T297" s="224">
        <f t="shared" si="682"/>
        <v>187</v>
      </c>
      <c r="U297" s="224">
        <f t="shared" si="682"/>
        <v>187</v>
      </c>
      <c r="V297" s="224">
        <f t="shared" si="682"/>
        <v>187</v>
      </c>
      <c r="W297" s="224">
        <f t="shared" si="682"/>
        <v>187</v>
      </c>
      <c r="X297" s="224">
        <f t="shared" si="682"/>
        <v>187</v>
      </c>
      <c r="Y297" s="224">
        <f t="shared" si="682"/>
        <v>187</v>
      </c>
      <c r="Z297" s="224">
        <f t="shared" si="682"/>
        <v>187</v>
      </c>
      <c r="AA297" s="224">
        <f t="shared" si="682"/>
        <v>187</v>
      </c>
      <c r="AB297" s="224">
        <f t="shared" si="682"/>
        <v>187</v>
      </c>
      <c r="AC297" s="224">
        <f t="shared" si="682"/>
        <v>187</v>
      </c>
      <c r="AD297" s="224">
        <f t="shared" si="682"/>
        <v>187</v>
      </c>
      <c r="AE297" s="224">
        <f t="shared" si="682"/>
        <v>187</v>
      </c>
      <c r="AF297" s="224">
        <f t="shared" si="682"/>
        <v>187</v>
      </c>
      <c r="AG297" s="224">
        <f t="shared" si="682"/>
        <v>187</v>
      </c>
      <c r="AH297" s="224">
        <f t="shared" si="682"/>
        <v>187</v>
      </c>
      <c r="AI297" s="224">
        <f t="shared" si="682"/>
        <v>187</v>
      </c>
      <c r="AJ297" s="224">
        <f t="shared" si="682"/>
        <v>187</v>
      </c>
      <c r="AK297" s="224">
        <f t="shared" si="682"/>
        <v>187</v>
      </c>
      <c r="AL297" s="224">
        <f t="shared" si="682"/>
        <v>187</v>
      </c>
      <c r="AM297" s="224">
        <f t="shared" si="682"/>
        <v>187</v>
      </c>
      <c r="AN297" s="224">
        <f t="shared" si="682"/>
        <v>187</v>
      </c>
      <c r="AO297" s="224">
        <f t="shared" si="682"/>
        <v>187</v>
      </c>
      <c r="AP297" s="224">
        <f t="shared" si="682"/>
        <v>187</v>
      </c>
      <c r="AQ297" s="224">
        <f t="shared" si="682"/>
        <v>187</v>
      </c>
      <c r="AR297" s="224">
        <f t="shared" si="682"/>
        <v>187</v>
      </c>
      <c r="AT297" s="30"/>
      <c r="AU297" s="30"/>
      <c r="AV297" s="30"/>
    </row>
    <row r="298" spans="1:48">
      <c r="A298" s="276" t="s">
        <v>321</v>
      </c>
      <c r="B298" s="215" t="s">
        <v>392</v>
      </c>
      <c r="C298" s="268" t="s">
        <v>390</v>
      </c>
      <c r="D298" s="221" t="s">
        <v>451</v>
      </c>
      <c r="E298" s="221"/>
      <c r="F298" s="219"/>
      <c r="G298" s="219"/>
      <c r="H298" s="218" t="s">
        <v>249</v>
      </c>
      <c r="I298" s="214">
        <v>187</v>
      </c>
      <c r="J298" s="214">
        <v>187</v>
      </c>
      <c r="K298" s="214">
        <v>187</v>
      </c>
      <c r="L298" s="214">
        <v>187</v>
      </c>
      <c r="M298" s="214">
        <v>187</v>
      </c>
      <c r="N298" s="214">
        <v>187</v>
      </c>
      <c r="O298" s="214">
        <v>187</v>
      </c>
      <c r="P298" s="214">
        <v>187</v>
      </c>
      <c r="Q298" s="214">
        <v>187</v>
      </c>
      <c r="R298" s="214">
        <v>187</v>
      </c>
      <c r="S298" s="214">
        <v>187</v>
      </c>
      <c r="T298" s="214">
        <v>187</v>
      </c>
      <c r="U298" s="214">
        <v>187</v>
      </c>
      <c r="V298" s="214">
        <v>187</v>
      </c>
      <c r="W298" s="214">
        <v>187</v>
      </c>
      <c r="X298" s="214">
        <v>187</v>
      </c>
      <c r="Y298" s="214">
        <v>187</v>
      </c>
      <c r="Z298" s="214">
        <v>187</v>
      </c>
      <c r="AA298" s="214">
        <v>187</v>
      </c>
      <c r="AB298" s="214">
        <v>187</v>
      </c>
      <c r="AC298" s="214">
        <v>187</v>
      </c>
      <c r="AD298" s="214">
        <v>187</v>
      </c>
      <c r="AE298" s="214">
        <v>187</v>
      </c>
      <c r="AF298" s="214">
        <v>187</v>
      </c>
      <c r="AG298" s="214">
        <v>187</v>
      </c>
      <c r="AH298" s="214">
        <v>187</v>
      </c>
      <c r="AI298" s="214">
        <v>187</v>
      </c>
      <c r="AJ298" s="214">
        <v>187</v>
      </c>
      <c r="AK298" s="214">
        <v>187</v>
      </c>
      <c r="AL298" s="214">
        <v>187</v>
      </c>
      <c r="AM298" s="214">
        <v>187</v>
      </c>
      <c r="AN298" s="214">
        <v>187</v>
      </c>
      <c r="AO298" s="214">
        <v>187</v>
      </c>
      <c r="AP298" s="214">
        <v>187</v>
      </c>
      <c r="AQ298" s="214">
        <v>187</v>
      </c>
      <c r="AR298" s="214">
        <v>187</v>
      </c>
      <c r="AT298" s="30"/>
      <c r="AU298" s="30"/>
      <c r="AV298" s="30"/>
    </row>
    <row r="299" spans="1:48" ht="12">
      <c r="A299" s="276" t="s">
        <v>321</v>
      </c>
      <c r="B299" s="215" t="s">
        <v>392</v>
      </c>
      <c r="C299" s="268" t="s">
        <v>390</v>
      </c>
      <c r="D299" s="245" t="s">
        <v>453</v>
      </c>
      <c r="E299" s="245"/>
      <c r="F299" s="234"/>
      <c r="G299" s="242"/>
      <c r="H299" s="233"/>
      <c r="I299" s="214">
        <v>12</v>
      </c>
      <c r="J299" s="214">
        <v>12</v>
      </c>
      <c r="K299" s="214">
        <v>12</v>
      </c>
      <c r="L299" s="214">
        <v>12</v>
      </c>
      <c r="M299" s="214">
        <v>12</v>
      </c>
      <c r="N299" s="214">
        <v>12</v>
      </c>
      <c r="O299" s="214">
        <v>12</v>
      </c>
      <c r="P299" s="214">
        <v>12</v>
      </c>
      <c r="Q299" s="214">
        <v>12</v>
      </c>
      <c r="R299" s="214">
        <v>12</v>
      </c>
      <c r="S299" s="214">
        <v>12</v>
      </c>
      <c r="T299" s="214">
        <v>12</v>
      </c>
      <c r="U299" s="214">
        <v>12</v>
      </c>
      <c r="V299" s="214">
        <v>12</v>
      </c>
      <c r="W299" s="214">
        <v>12</v>
      </c>
      <c r="X299" s="214">
        <v>12</v>
      </c>
      <c r="Y299" s="214">
        <v>12</v>
      </c>
      <c r="Z299" s="214">
        <v>12</v>
      </c>
      <c r="AA299" s="214">
        <v>12</v>
      </c>
      <c r="AB299" s="214">
        <v>12</v>
      </c>
      <c r="AC299" s="214">
        <v>12</v>
      </c>
      <c r="AD299" s="214">
        <v>12</v>
      </c>
      <c r="AE299" s="214">
        <v>12</v>
      </c>
      <c r="AF299" s="214">
        <v>12</v>
      </c>
      <c r="AG299" s="214">
        <v>12</v>
      </c>
      <c r="AH299" s="214">
        <v>12</v>
      </c>
      <c r="AI299" s="214">
        <v>12</v>
      </c>
      <c r="AJ299" s="214">
        <v>12</v>
      </c>
      <c r="AK299" s="214">
        <v>12</v>
      </c>
      <c r="AL299" s="214">
        <v>12</v>
      </c>
      <c r="AM299" s="214">
        <v>12</v>
      </c>
      <c r="AN299" s="214">
        <v>12</v>
      </c>
      <c r="AO299" s="214">
        <v>12</v>
      </c>
      <c r="AP299" s="214">
        <v>12</v>
      </c>
      <c r="AQ299" s="214">
        <v>12</v>
      </c>
      <c r="AR299" s="214">
        <v>12</v>
      </c>
      <c r="AT299" s="30"/>
      <c r="AU299" s="30"/>
      <c r="AV299" s="30"/>
    </row>
    <row r="300" spans="1:48">
      <c r="A300" s="276" t="s">
        <v>321</v>
      </c>
      <c r="B300" s="215" t="s">
        <v>392</v>
      </c>
      <c r="C300" s="268" t="s">
        <v>390</v>
      </c>
      <c r="D300" s="219" t="s">
        <v>473</v>
      </c>
      <c r="E300" s="219"/>
      <c r="F300" s="219"/>
      <c r="G300" s="219"/>
      <c r="H300" s="218" t="s">
        <v>249</v>
      </c>
      <c r="I300" s="224">
        <f>I301</f>
        <v>1785.7142857142856</v>
      </c>
      <c r="J300" s="224">
        <f t="shared" ref="J300:AR300" si="683">J301</f>
        <v>1785.7142857142856</v>
      </c>
      <c r="K300" s="224">
        <f t="shared" si="683"/>
        <v>1785.7142857142856</v>
      </c>
      <c r="L300" s="224">
        <f t="shared" si="683"/>
        <v>1785.7142857142856</v>
      </c>
      <c r="M300" s="224">
        <f t="shared" si="683"/>
        <v>1785.7142857142856</v>
      </c>
      <c r="N300" s="224">
        <f t="shared" si="683"/>
        <v>1785.7142857142856</v>
      </c>
      <c r="O300" s="224">
        <f t="shared" si="683"/>
        <v>1785.7142857142856</v>
      </c>
      <c r="P300" s="224">
        <f t="shared" si="683"/>
        <v>1785.7142857142856</v>
      </c>
      <c r="Q300" s="224">
        <f t="shared" si="683"/>
        <v>1785.7142857142856</v>
      </c>
      <c r="R300" s="224">
        <f t="shared" si="683"/>
        <v>1785.7142857142856</v>
      </c>
      <c r="S300" s="224">
        <f t="shared" si="683"/>
        <v>1785.7142857142856</v>
      </c>
      <c r="T300" s="224">
        <f t="shared" si="683"/>
        <v>1785.7142857142856</v>
      </c>
      <c r="U300" s="224">
        <f t="shared" si="683"/>
        <v>1785.7142857142856</v>
      </c>
      <c r="V300" s="224">
        <f t="shared" si="683"/>
        <v>1785.7142857142856</v>
      </c>
      <c r="W300" s="224">
        <f t="shared" si="683"/>
        <v>1785.7142857142856</v>
      </c>
      <c r="X300" s="224">
        <f t="shared" si="683"/>
        <v>1785.7142857142856</v>
      </c>
      <c r="Y300" s="224">
        <f t="shared" si="683"/>
        <v>1785.7142857142856</v>
      </c>
      <c r="Z300" s="224">
        <f t="shared" si="683"/>
        <v>1785.7142857142856</v>
      </c>
      <c r="AA300" s="224">
        <f t="shared" si="683"/>
        <v>1785.7142857142856</v>
      </c>
      <c r="AB300" s="224">
        <f t="shared" si="683"/>
        <v>1785.7142857142856</v>
      </c>
      <c r="AC300" s="224">
        <f t="shared" si="683"/>
        <v>1785.7142857142856</v>
      </c>
      <c r="AD300" s="224">
        <f t="shared" si="683"/>
        <v>1785.7142857142856</v>
      </c>
      <c r="AE300" s="224">
        <f t="shared" si="683"/>
        <v>1785.7142857142856</v>
      </c>
      <c r="AF300" s="224">
        <f t="shared" si="683"/>
        <v>1785.7142857142856</v>
      </c>
      <c r="AG300" s="224">
        <f t="shared" si="683"/>
        <v>1785.7142857142856</v>
      </c>
      <c r="AH300" s="224">
        <f t="shared" si="683"/>
        <v>1785.7142857142856</v>
      </c>
      <c r="AI300" s="224">
        <f t="shared" si="683"/>
        <v>1785.7142857142856</v>
      </c>
      <c r="AJ300" s="224">
        <f t="shared" si="683"/>
        <v>1785.7142857142856</v>
      </c>
      <c r="AK300" s="224">
        <f t="shared" si="683"/>
        <v>1785.7142857142856</v>
      </c>
      <c r="AL300" s="224">
        <f t="shared" si="683"/>
        <v>1785.7142857142856</v>
      </c>
      <c r="AM300" s="224">
        <f t="shared" si="683"/>
        <v>1785.7142857142856</v>
      </c>
      <c r="AN300" s="224">
        <f t="shared" si="683"/>
        <v>1785.7142857142856</v>
      </c>
      <c r="AO300" s="224">
        <f t="shared" si="683"/>
        <v>1785.7142857142856</v>
      </c>
      <c r="AP300" s="224">
        <f t="shared" si="683"/>
        <v>1785.7142857142856</v>
      </c>
      <c r="AQ300" s="224">
        <f t="shared" si="683"/>
        <v>1785.7142857142856</v>
      </c>
      <c r="AR300" s="224">
        <f t="shared" si="683"/>
        <v>1785.7142857142856</v>
      </c>
      <c r="AT300" s="30"/>
      <c r="AU300" s="30"/>
      <c r="AV300" s="30"/>
    </row>
    <row r="301" spans="1:48">
      <c r="A301" s="276" t="s">
        <v>321</v>
      </c>
      <c r="B301" s="215" t="s">
        <v>392</v>
      </c>
      <c r="C301" s="268" t="s">
        <v>390</v>
      </c>
      <c r="D301" s="221" t="s">
        <v>450</v>
      </c>
      <c r="E301" s="221" t="str">
        <f>_xlfn.XLOOKUP(D301,'0'!A:A,'0'!B:B)</f>
        <v>ГО</v>
      </c>
      <c r="F301" s="222">
        <f>G301/(8*21*60)</f>
        <v>7.1428571428571425E-2</v>
      </c>
      <c r="G301" s="223">
        <f>3*4*60</f>
        <v>720</v>
      </c>
      <c r="H301" s="218" t="s">
        <v>249</v>
      </c>
      <c r="I301" s="30">
        <f>'0'!D$33*$F301</f>
        <v>1785.7142857142856</v>
      </c>
      <c r="J301" s="30">
        <f>'0'!E$33*$F301</f>
        <v>1785.7142857142856</v>
      </c>
      <c r="K301" s="30">
        <f>'0'!F$33*$F301</f>
        <v>1785.7142857142856</v>
      </c>
      <c r="L301" s="30">
        <f>'0'!G$33*$F301</f>
        <v>1785.7142857142856</v>
      </c>
      <c r="M301" s="30">
        <f>'0'!H$33*$F301</f>
        <v>1785.7142857142856</v>
      </c>
      <c r="N301" s="30">
        <f>'0'!I$33*$F301</f>
        <v>1785.7142857142856</v>
      </c>
      <c r="O301" s="30">
        <f>'0'!J$33*$F301</f>
        <v>1785.7142857142856</v>
      </c>
      <c r="P301" s="30">
        <f>'0'!K$33*$F301</f>
        <v>1785.7142857142856</v>
      </c>
      <c r="Q301" s="30">
        <f>'0'!L$33*$F301</f>
        <v>1785.7142857142856</v>
      </c>
      <c r="R301" s="30">
        <f>'0'!M$33*$F301</f>
        <v>1785.7142857142856</v>
      </c>
      <c r="S301" s="30">
        <f>'0'!N$33*$F301</f>
        <v>1785.7142857142856</v>
      </c>
      <c r="T301" s="30">
        <f>'0'!O$33*$F301</f>
        <v>1785.7142857142856</v>
      </c>
      <c r="U301" s="30">
        <f>'0'!P$33*$F301</f>
        <v>1785.7142857142856</v>
      </c>
      <c r="V301" s="30">
        <f>'0'!Q$33*$F301</f>
        <v>1785.7142857142856</v>
      </c>
      <c r="W301" s="30">
        <f>'0'!R$33*$F301</f>
        <v>1785.7142857142856</v>
      </c>
      <c r="X301" s="30">
        <f>'0'!S$33*$F301</f>
        <v>1785.7142857142856</v>
      </c>
      <c r="Y301" s="30">
        <f>'0'!T$33*$F301</f>
        <v>1785.7142857142856</v>
      </c>
      <c r="Z301" s="30">
        <f>'0'!U$33*$F301</f>
        <v>1785.7142857142856</v>
      </c>
      <c r="AA301" s="30">
        <f>'0'!V$33*$F301</f>
        <v>1785.7142857142856</v>
      </c>
      <c r="AB301" s="30">
        <f>'0'!W$33*$F301</f>
        <v>1785.7142857142856</v>
      </c>
      <c r="AC301" s="30">
        <f>'0'!X$33*$F301</f>
        <v>1785.7142857142856</v>
      </c>
      <c r="AD301" s="30">
        <f>'0'!Y$33*$F301</f>
        <v>1785.7142857142856</v>
      </c>
      <c r="AE301" s="30">
        <f>'0'!Z$33*$F301</f>
        <v>1785.7142857142856</v>
      </c>
      <c r="AF301" s="30">
        <f>'0'!AA$33*$F301</f>
        <v>1785.7142857142856</v>
      </c>
      <c r="AG301" s="30">
        <f>'0'!AB$33*$F301</f>
        <v>1785.7142857142856</v>
      </c>
      <c r="AH301" s="30">
        <f>'0'!AC$33*$F301</f>
        <v>1785.7142857142856</v>
      </c>
      <c r="AI301" s="30">
        <f>'0'!AD$33*$F301</f>
        <v>1785.7142857142856</v>
      </c>
      <c r="AJ301" s="30">
        <f>'0'!AE$33*$F301</f>
        <v>1785.7142857142856</v>
      </c>
      <c r="AK301" s="30">
        <f>'0'!AF$33*$F301</f>
        <v>1785.7142857142856</v>
      </c>
      <c r="AL301" s="30">
        <f>'0'!AG$33*$F301</f>
        <v>1785.7142857142856</v>
      </c>
      <c r="AM301" s="30">
        <f>'0'!AH$33*$F301</f>
        <v>1785.7142857142856</v>
      </c>
      <c r="AN301" s="30">
        <f>'0'!AI$33*$F301</f>
        <v>1785.7142857142856</v>
      </c>
      <c r="AO301" s="30">
        <f>'0'!AJ$33*$F301</f>
        <v>1785.7142857142856</v>
      </c>
      <c r="AP301" s="30">
        <f>'0'!AK$33*$F301</f>
        <v>1785.7142857142856</v>
      </c>
      <c r="AQ301" s="30">
        <f>'0'!AL$33*$F301</f>
        <v>1785.7142857142856</v>
      </c>
      <c r="AR301" s="30">
        <f>'0'!AM$33*$F301</f>
        <v>1785.7142857142856</v>
      </c>
      <c r="AT301" s="30"/>
      <c r="AU301" s="30"/>
      <c r="AV301" s="30"/>
    </row>
    <row r="302" spans="1:48" ht="24">
      <c r="A302" s="276" t="s">
        <v>321</v>
      </c>
      <c r="B302" s="215" t="s">
        <v>392</v>
      </c>
      <c r="C302" s="268" t="s">
        <v>390</v>
      </c>
      <c r="D302" s="225" t="s">
        <v>454</v>
      </c>
      <c r="E302" s="225"/>
      <c r="F302" s="234"/>
      <c r="G302" s="235"/>
      <c r="H302" s="233"/>
      <c r="I302" s="30">
        <f>РБ.3!D8</f>
        <v>641</v>
      </c>
      <c r="J302" s="30">
        <f>РБ.3!E8</f>
        <v>656</v>
      </c>
      <c r="K302" s="30">
        <f>РБ.3!F8</f>
        <v>672</v>
      </c>
      <c r="L302" s="30">
        <f>РБ.3!G8</f>
        <v>689</v>
      </c>
      <c r="M302" s="30">
        <f>РБ.3!H8</f>
        <v>705</v>
      </c>
      <c r="N302" s="30">
        <f>РБ.3!I8</f>
        <v>722</v>
      </c>
      <c r="O302" s="30">
        <f>РБ.3!J8</f>
        <v>739</v>
      </c>
      <c r="P302" s="30">
        <f>РБ.3!K8</f>
        <v>757</v>
      </c>
      <c r="Q302" s="30">
        <f>РБ.3!L8</f>
        <v>775</v>
      </c>
      <c r="R302" s="30">
        <f>РБ.3!M8</f>
        <v>794</v>
      </c>
      <c r="S302" s="30">
        <f>РБ.3!N8</f>
        <v>812</v>
      </c>
      <c r="T302" s="30">
        <f>РБ.3!O8</f>
        <v>833</v>
      </c>
      <c r="U302" s="30">
        <f>РБ.3!P8</f>
        <v>851</v>
      </c>
      <c r="V302" s="30">
        <f>РБ.3!Q8</f>
        <v>872</v>
      </c>
      <c r="W302" s="30">
        <f>РБ.3!R8</f>
        <v>894</v>
      </c>
      <c r="X302" s="30">
        <f>РБ.3!S8</f>
        <v>914</v>
      </c>
      <c r="Y302" s="30">
        <f>РБ.3!T8</f>
        <v>937</v>
      </c>
      <c r="Z302" s="30">
        <f>РБ.3!U8</f>
        <v>958</v>
      </c>
      <c r="AA302" s="30">
        <f>РБ.3!V8</f>
        <v>983</v>
      </c>
      <c r="AB302" s="30">
        <f>РБ.3!W8</f>
        <v>1006</v>
      </c>
      <c r="AC302" s="30">
        <f>РБ.3!X8</f>
        <v>1031</v>
      </c>
      <c r="AD302" s="30">
        <f>РБ.3!Y8</f>
        <v>1054</v>
      </c>
      <c r="AE302" s="30">
        <f>РБ.3!Z8</f>
        <v>1081</v>
      </c>
      <c r="AF302" s="30">
        <f>РБ.3!AA8</f>
        <v>1106</v>
      </c>
      <c r="AG302" s="30">
        <f>РБ.3!AB8</f>
        <v>1132</v>
      </c>
      <c r="AH302" s="30">
        <f>РБ.3!AC8</f>
        <v>1160</v>
      </c>
      <c r="AI302" s="30">
        <f>РБ.3!AD8</f>
        <v>1187</v>
      </c>
      <c r="AJ302" s="30">
        <f>РБ.3!AE8</f>
        <v>1217</v>
      </c>
      <c r="AK302" s="30">
        <f>РБ.3!AF8</f>
        <v>1244</v>
      </c>
      <c r="AL302" s="30">
        <f>РБ.3!AG8</f>
        <v>1275</v>
      </c>
      <c r="AM302" s="30">
        <f>РБ.3!AH8</f>
        <v>1306</v>
      </c>
      <c r="AN302" s="30">
        <f>РБ.3!AI8</f>
        <v>1337</v>
      </c>
      <c r="AO302" s="30">
        <f>РБ.3!AJ8</f>
        <v>1369</v>
      </c>
      <c r="AP302" s="30">
        <f>РБ.3!AK8</f>
        <v>1402</v>
      </c>
      <c r="AQ302" s="30">
        <f>РБ.3!AL8</f>
        <v>1434</v>
      </c>
      <c r="AR302" s="30">
        <f>РБ.3!AM8</f>
        <v>1470</v>
      </c>
      <c r="AT302" s="30"/>
      <c r="AU302" s="30"/>
      <c r="AV302" s="30"/>
    </row>
    <row r="303" spans="1:48">
      <c r="A303" s="276" t="s">
        <v>321</v>
      </c>
      <c r="B303" s="215" t="s">
        <v>392</v>
      </c>
      <c r="C303" s="268" t="s">
        <v>390</v>
      </c>
      <c r="D303" s="219" t="s">
        <v>532</v>
      </c>
      <c r="E303" s="219"/>
      <c r="F303" s="219"/>
      <c r="G303" s="219"/>
      <c r="H303" s="218" t="s">
        <v>249</v>
      </c>
      <c r="I303" s="224">
        <f>I304</f>
        <v>66.964285714285708</v>
      </c>
      <c r="J303" s="224">
        <f t="shared" ref="J303:AR303" si="684">J304</f>
        <v>66.964285714285708</v>
      </c>
      <c r="K303" s="224">
        <f t="shared" si="684"/>
        <v>66.964285714285708</v>
      </c>
      <c r="L303" s="224">
        <f t="shared" si="684"/>
        <v>66.964285714285708</v>
      </c>
      <c r="M303" s="224">
        <f t="shared" si="684"/>
        <v>66.964285714285708</v>
      </c>
      <c r="N303" s="224">
        <f t="shared" si="684"/>
        <v>66.964285714285708</v>
      </c>
      <c r="O303" s="224">
        <f t="shared" si="684"/>
        <v>66.964285714285708</v>
      </c>
      <c r="P303" s="224">
        <f t="shared" si="684"/>
        <v>66.964285714285708</v>
      </c>
      <c r="Q303" s="224">
        <f t="shared" si="684"/>
        <v>66.964285714285708</v>
      </c>
      <c r="R303" s="224">
        <f t="shared" si="684"/>
        <v>66.964285714285708</v>
      </c>
      <c r="S303" s="224">
        <f t="shared" si="684"/>
        <v>66.964285714285708</v>
      </c>
      <c r="T303" s="224">
        <f t="shared" si="684"/>
        <v>66.964285714285708</v>
      </c>
      <c r="U303" s="224">
        <f t="shared" si="684"/>
        <v>66.964285714285708</v>
      </c>
      <c r="V303" s="224">
        <f t="shared" si="684"/>
        <v>66.964285714285708</v>
      </c>
      <c r="W303" s="224">
        <f t="shared" si="684"/>
        <v>66.964285714285708</v>
      </c>
      <c r="X303" s="224">
        <f t="shared" si="684"/>
        <v>66.964285714285708</v>
      </c>
      <c r="Y303" s="224">
        <f t="shared" si="684"/>
        <v>66.964285714285708</v>
      </c>
      <c r="Z303" s="224">
        <f t="shared" si="684"/>
        <v>66.964285714285708</v>
      </c>
      <c r="AA303" s="224">
        <f t="shared" si="684"/>
        <v>66.964285714285708</v>
      </c>
      <c r="AB303" s="224">
        <f t="shared" si="684"/>
        <v>66.964285714285708</v>
      </c>
      <c r="AC303" s="224">
        <f t="shared" si="684"/>
        <v>66.964285714285708</v>
      </c>
      <c r="AD303" s="224">
        <f t="shared" si="684"/>
        <v>66.964285714285708</v>
      </c>
      <c r="AE303" s="224">
        <f t="shared" si="684"/>
        <v>66.964285714285708</v>
      </c>
      <c r="AF303" s="224">
        <f t="shared" si="684"/>
        <v>66.964285714285708</v>
      </c>
      <c r="AG303" s="224">
        <f t="shared" si="684"/>
        <v>66.964285714285708</v>
      </c>
      <c r="AH303" s="224">
        <f t="shared" si="684"/>
        <v>66.964285714285708</v>
      </c>
      <c r="AI303" s="224">
        <f t="shared" si="684"/>
        <v>66.964285714285708</v>
      </c>
      <c r="AJ303" s="224">
        <f t="shared" si="684"/>
        <v>66.964285714285708</v>
      </c>
      <c r="AK303" s="224">
        <f t="shared" si="684"/>
        <v>66.964285714285708</v>
      </c>
      <c r="AL303" s="224">
        <f t="shared" si="684"/>
        <v>66.964285714285708</v>
      </c>
      <c r="AM303" s="224">
        <f t="shared" si="684"/>
        <v>66.964285714285708</v>
      </c>
      <c r="AN303" s="224">
        <f t="shared" si="684"/>
        <v>66.964285714285708</v>
      </c>
      <c r="AO303" s="224">
        <f t="shared" si="684"/>
        <v>66.964285714285708</v>
      </c>
      <c r="AP303" s="224">
        <f t="shared" si="684"/>
        <v>66.964285714285708</v>
      </c>
      <c r="AQ303" s="224">
        <f t="shared" si="684"/>
        <v>66.964285714285708</v>
      </c>
      <c r="AR303" s="224">
        <f t="shared" si="684"/>
        <v>66.964285714285708</v>
      </c>
      <c r="AT303" s="30"/>
      <c r="AU303" s="30"/>
      <c r="AV303" s="30"/>
    </row>
    <row r="304" spans="1:48">
      <c r="A304" s="276" t="s">
        <v>321</v>
      </c>
      <c r="B304" s="215" t="s">
        <v>392</v>
      </c>
      <c r="C304" s="268" t="s">
        <v>390</v>
      </c>
      <c r="D304" s="221" t="s">
        <v>413</v>
      </c>
      <c r="E304" s="221" t="str">
        <f>_xlfn.XLOOKUP(D304,'0'!A:A,'0'!B:B)</f>
        <v>Фил</v>
      </c>
      <c r="F304" s="222">
        <f>G304/(8*21*60)</f>
        <v>1.488095238095238E-3</v>
      </c>
      <c r="G304" s="223">
        <v>15</v>
      </c>
      <c r="H304" s="218" t="s">
        <v>249</v>
      </c>
      <c r="I304" s="30">
        <f>'0'!D$28*$F304</f>
        <v>66.964285714285708</v>
      </c>
      <c r="J304" s="30">
        <f>'0'!E$28*$F304</f>
        <v>66.964285714285708</v>
      </c>
      <c r="K304" s="30">
        <f>'0'!F$28*$F304</f>
        <v>66.964285714285708</v>
      </c>
      <c r="L304" s="30">
        <f>'0'!G$28*$F304</f>
        <v>66.964285714285708</v>
      </c>
      <c r="M304" s="30">
        <f>'0'!H$28*$F304</f>
        <v>66.964285714285708</v>
      </c>
      <c r="N304" s="30">
        <f>'0'!I$28*$F304</f>
        <v>66.964285714285708</v>
      </c>
      <c r="O304" s="30">
        <f>'0'!J$28*$F304</f>
        <v>66.964285714285708</v>
      </c>
      <c r="P304" s="30">
        <f>'0'!K$28*$F304</f>
        <v>66.964285714285708</v>
      </c>
      <c r="Q304" s="30">
        <f>'0'!L$28*$F304</f>
        <v>66.964285714285708</v>
      </c>
      <c r="R304" s="30">
        <f>'0'!M$28*$F304</f>
        <v>66.964285714285708</v>
      </c>
      <c r="S304" s="30">
        <f>'0'!N$28*$F304</f>
        <v>66.964285714285708</v>
      </c>
      <c r="T304" s="30">
        <f>'0'!O$28*$F304</f>
        <v>66.964285714285708</v>
      </c>
      <c r="U304" s="30">
        <f>'0'!P$28*$F304</f>
        <v>66.964285714285708</v>
      </c>
      <c r="V304" s="30">
        <f>'0'!Q$28*$F304</f>
        <v>66.964285714285708</v>
      </c>
      <c r="W304" s="30">
        <f>'0'!R$28*$F304</f>
        <v>66.964285714285708</v>
      </c>
      <c r="X304" s="30">
        <f>'0'!S$28*$F304</f>
        <v>66.964285714285708</v>
      </c>
      <c r="Y304" s="30">
        <f>'0'!T$28*$F304</f>
        <v>66.964285714285708</v>
      </c>
      <c r="Z304" s="30">
        <f>'0'!U$28*$F304</f>
        <v>66.964285714285708</v>
      </c>
      <c r="AA304" s="30">
        <f>'0'!V$28*$F304</f>
        <v>66.964285714285708</v>
      </c>
      <c r="AB304" s="30">
        <f>'0'!W$28*$F304</f>
        <v>66.964285714285708</v>
      </c>
      <c r="AC304" s="30">
        <f>'0'!X$28*$F304</f>
        <v>66.964285714285708</v>
      </c>
      <c r="AD304" s="30">
        <f>'0'!Y$28*$F304</f>
        <v>66.964285714285708</v>
      </c>
      <c r="AE304" s="30">
        <f>'0'!Z$28*$F304</f>
        <v>66.964285714285708</v>
      </c>
      <c r="AF304" s="30">
        <f>'0'!AA$28*$F304</f>
        <v>66.964285714285708</v>
      </c>
      <c r="AG304" s="30">
        <f>'0'!AB$28*$F304</f>
        <v>66.964285714285708</v>
      </c>
      <c r="AH304" s="30">
        <f>'0'!AC$28*$F304</f>
        <v>66.964285714285708</v>
      </c>
      <c r="AI304" s="30">
        <f>'0'!AD$28*$F304</f>
        <v>66.964285714285708</v>
      </c>
      <c r="AJ304" s="30">
        <f>'0'!AE$28*$F304</f>
        <v>66.964285714285708</v>
      </c>
      <c r="AK304" s="30">
        <f>'0'!AF$28*$F304</f>
        <v>66.964285714285708</v>
      </c>
      <c r="AL304" s="30">
        <f>'0'!AG$28*$F304</f>
        <v>66.964285714285708</v>
      </c>
      <c r="AM304" s="30">
        <f>'0'!AH$28*$F304</f>
        <v>66.964285714285708</v>
      </c>
      <c r="AN304" s="30">
        <f>'0'!AI$28*$F304</f>
        <v>66.964285714285708</v>
      </c>
      <c r="AO304" s="30">
        <f>'0'!AJ$28*$F304</f>
        <v>66.964285714285708</v>
      </c>
      <c r="AP304" s="30">
        <f>'0'!AK$28*$F304</f>
        <v>66.964285714285708</v>
      </c>
      <c r="AQ304" s="30">
        <f>'0'!AL$28*$F304</f>
        <v>66.964285714285708</v>
      </c>
      <c r="AR304" s="30">
        <f>'0'!AM$28*$F304</f>
        <v>66.964285714285708</v>
      </c>
      <c r="AT304" s="30"/>
      <c r="AU304" s="30"/>
      <c r="AV304" s="30"/>
    </row>
    <row r="305" spans="1:48" ht="24">
      <c r="A305" s="276" t="s">
        <v>321</v>
      </c>
      <c r="B305" s="215" t="s">
        <v>392</v>
      </c>
      <c r="C305" s="268" t="s">
        <v>390</v>
      </c>
      <c r="D305" s="225" t="s">
        <v>237</v>
      </c>
      <c r="E305" s="225"/>
      <c r="F305" s="234"/>
      <c r="G305" s="235"/>
      <c r="H305" s="239" t="s">
        <v>158</v>
      </c>
      <c r="I305" s="244">
        <f>РБ.3!D11</f>
        <v>27448</v>
      </c>
      <c r="J305" s="244">
        <f>РБ.3!E11</f>
        <v>28104</v>
      </c>
      <c r="K305" s="244">
        <f>РБ.3!F11</f>
        <v>28776</v>
      </c>
      <c r="L305" s="244">
        <f>РБ.3!G11</f>
        <v>29465</v>
      </c>
      <c r="M305" s="244">
        <f>РБ.3!H11</f>
        <v>30170</v>
      </c>
      <c r="N305" s="244">
        <f>РБ.3!I11</f>
        <v>30892</v>
      </c>
      <c r="O305" s="244">
        <f>РБ.3!J11</f>
        <v>31631</v>
      </c>
      <c r="P305" s="244">
        <f>РБ.3!K11</f>
        <v>32388</v>
      </c>
      <c r="Q305" s="244">
        <f>РБ.3!L11</f>
        <v>33163</v>
      </c>
      <c r="R305" s="244">
        <f>РБ.3!M11</f>
        <v>33957</v>
      </c>
      <c r="S305" s="244">
        <f>РБ.3!N11</f>
        <v>34769</v>
      </c>
      <c r="T305" s="244">
        <f>РБ.3!O11</f>
        <v>35602</v>
      </c>
      <c r="U305" s="244">
        <f>РБ.3!P11</f>
        <v>36453</v>
      </c>
      <c r="V305" s="244">
        <f>РБ.3!Q11</f>
        <v>37325</v>
      </c>
      <c r="W305" s="244">
        <f>РБ.3!R11</f>
        <v>38219</v>
      </c>
      <c r="X305" s="244">
        <f>РБ.3!S11</f>
        <v>39133</v>
      </c>
      <c r="Y305" s="244">
        <f>РБ.3!T11</f>
        <v>40070</v>
      </c>
      <c r="Z305" s="244">
        <f>РБ.3!U11</f>
        <v>41028</v>
      </c>
      <c r="AA305" s="244">
        <f>РБ.3!V11</f>
        <v>42011</v>
      </c>
      <c r="AB305" s="244">
        <f>РБ.3!W11</f>
        <v>43017</v>
      </c>
      <c r="AC305" s="244">
        <f>РБ.3!X11</f>
        <v>44048</v>
      </c>
      <c r="AD305" s="244">
        <f>РБ.3!Y11</f>
        <v>45102</v>
      </c>
      <c r="AE305" s="244">
        <f>РБ.3!Z11</f>
        <v>46183</v>
      </c>
      <c r="AF305" s="244">
        <f>РБ.3!AA11</f>
        <v>47289</v>
      </c>
      <c r="AG305" s="244">
        <f>РБ.3!AB11</f>
        <v>48421</v>
      </c>
      <c r="AH305" s="244">
        <f>РБ.3!AC11</f>
        <v>49581</v>
      </c>
      <c r="AI305" s="244">
        <f>РБ.3!AD11</f>
        <v>50768</v>
      </c>
      <c r="AJ305" s="244">
        <f>РБ.3!AE11</f>
        <v>51985</v>
      </c>
      <c r="AK305" s="244">
        <f>РБ.3!AF11</f>
        <v>53229</v>
      </c>
      <c r="AL305" s="244">
        <f>РБ.3!AG11</f>
        <v>54504</v>
      </c>
      <c r="AM305" s="244">
        <f>РБ.3!AH11</f>
        <v>55810</v>
      </c>
      <c r="AN305" s="244">
        <f>РБ.3!AI11</f>
        <v>57147</v>
      </c>
      <c r="AO305" s="244">
        <f>РБ.3!AJ11</f>
        <v>58516</v>
      </c>
      <c r="AP305" s="244">
        <f>РБ.3!AK11</f>
        <v>59918</v>
      </c>
      <c r="AQ305" s="244">
        <f>РБ.3!AL11</f>
        <v>61352</v>
      </c>
      <c r="AR305" s="244">
        <f>РБ.3!AM11</f>
        <v>62822</v>
      </c>
      <c r="AT305" s="30"/>
      <c r="AU305" s="30"/>
      <c r="AV305" s="30"/>
    </row>
    <row r="306" spans="1:48" ht="22.8">
      <c r="A306" s="276" t="s">
        <v>321</v>
      </c>
      <c r="B306" s="215" t="s">
        <v>392</v>
      </c>
      <c r="C306" s="268" t="s">
        <v>390</v>
      </c>
      <c r="D306" s="219" t="s">
        <v>564</v>
      </c>
      <c r="E306" s="219"/>
      <c r="F306" s="219"/>
      <c r="G306" s="219"/>
      <c r="H306" s="218" t="s">
        <v>249</v>
      </c>
      <c r="I306" s="243">
        <f>73100/18000+1.5</f>
        <v>5.5611111111111109</v>
      </c>
      <c r="J306" s="243">
        <f t="shared" ref="J306:AR306" si="685">73100/18000+1.5</f>
        <v>5.5611111111111109</v>
      </c>
      <c r="K306" s="243">
        <f t="shared" si="685"/>
        <v>5.5611111111111109</v>
      </c>
      <c r="L306" s="243">
        <f t="shared" si="685"/>
        <v>5.5611111111111109</v>
      </c>
      <c r="M306" s="243">
        <f t="shared" si="685"/>
        <v>5.5611111111111109</v>
      </c>
      <c r="N306" s="243">
        <f t="shared" si="685"/>
        <v>5.5611111111111109</v>
      </c>
      <c r="O306" s="243">
        <f t="shared" si="685"/>
        <v>5.5611111111111109</v>
      </c>
      <c r="P306" s="243">
        <f t="shared" si="685"/>
        <v>5.5611111111111109</v>
      </c>
      <c r="Q306" s="243">
        <f t="shared" si="685"/>
        <v>5.5611111111111109</v>
      </c>
      <c r="R306" s="243">
        <f t="shared" si="685"/>
        <v>5.5611111111111109</v>
      </c>
      <c r="S306" s="243">
        <f t="shared" si="685"/>
        <v>5.5611111111111109</v>
      </c>
      <c r="T306" s="243">
        <f t="shared" si="685"/>
        <v>5.5611111111111109</v>
      </c>
      <c r="U306" s="243">
        <f t="shared" si="685"/>
        <v>5.5611111111111109</v>
      </c>
      <c r="V306" s="243">
        <f t="shared" si="685"/>
        <v>5.5611111111111109</v>
      </c>
      <c r="W306" s="243">
        <f t="shared" si="685"/>
        <v>5.5611111111111109</v>
      </c>
      <c r="X306" s="243">
        <f t="shared" si="685"/>
        <v>5.5611111111111109</v>
      </c>
      <c r="Y306" s="243">
        <f t="shared" si="685"/>
        <v>5.5611111111111109</v>
      </c>
      <c r="Z306" s="243">
        <f t="shared" si="685"/>
        <v>5.5611111111111109</v>
      </c>
      <c r="AA306" s="243">
        <f t="shared" si="685"/>
        <v>5.5611111111111109</v>
      </c>
      <c r="AB306" s="243">
        <f t="shared" si="685"/>
        <v>5.5611111111111109</v>
      </c>
      <c r="AC306" s="243">
        <f t="shared" si="685"/>
        <v>5.5611111111111109</v>
      </c>
      <c r="AD306" s="243">
        <f t="shared" si="685"/>
        <v>5.5611111111111109</v>
      </c>
      <c r="AE306" s="243">
        <f t="shared" si="685"/>
        <v>5.5611111111111109</v>
      </c>
      <c r="AF306" s="243">
        <f t="shared" si="685"/>
        <v>5.5611111111111109</v>
      </c>
      <c r="AG306" s="243">
        <f t="shared" si="685"/>
        <v>5.5611111111111109</v>
      </c>
      <c r="AH306" s="243">
        <f t="shared" si="685"/>
        <v>5.5611111111111109</v>
      </c>
      <c r="AI306" s="243">
        <f t="shared" si="685"/>
        <v>5.5611111111111109</v>
      </c>
      <c r="AJ306" s="243">
        <f t="shared" si="685"/>
        <v>5.5611111111111109</v>
      </c>
      <c r="AK306" s="243">
        <f t="shared" si="685"/>
        <v>5.5611111111111109</v>
      </c>
      <c r="AL306" s="243">
        <f t="shared" si="685"/>
        <v>5.5611111111111109</v>
      </c>
      <c r="AM306" s="243">
        <f t="shared" si="685"/>
        <v>5.5611111111111109</v>
      </c>
      <c r="AN306" s="243">
        <f t="shared" si="685"/>
        <v>5.5611111111111109</v>
      </c>
      <c r="AO306" s="243">
        <f t="shared" si="685"/>
        <v>5.5611111111111109</v>
      </c>
      <c r="AP306" s="243">
        <f t="shared" si="685"/>
        <v>5.5611111111111109</v>
      </c>
      <c r="AQ306" s="243">
        <f t="shared" si="685"/>
        <v>5.5611111111111109</v>
      </c>
      <c r="AR306" s="243">
        <f t="shared" si="685"/>
        <v>5.5611111111111109</v>
      </c>
      <c r="AT306" s="30"/>
      <c r="AU306" s="30"/>
      <c r="AV306" s="30"/>
    </row>
    <row r="307" spans="1:48">
      <c r="A307" s="276" t="s">
        <v>420</v>
      </c>
      <c r="B307" s="215" t="s">
        <v>392</v>
      </c>
      <c r="C307" s="268" t="s">
        <v>390</v>
      </c>
      <c r="D307" s="215" t="s">
        <v>42</v>
      </c>
      <c r="E307" s="215"/>
      <c r="F307" s="215"/>
      <c r="G307" s="215"/>
      <c r="H307" s="215" t="s">
        <v>254</v>
      </c>
      <c r="I307" s="227">
        <f>I308*I309/1000</f>
        <v>0.67460317460317454</v>
      </c>
      <c r="J307" s="227">
        <f t="shared" ref="J307:AR307" si="686">J308*J309/1000</f>
        <v>0.68062065452597265</v>
      </c>
      <c r="K307" s="227">
        <f t="shared" si="686"/>
        <v>0.68828808862115087</v>
      </c>
      <c r="L307" s="227">
        <f t="shared" si="686"/>
        <v>0.69616581099320118</v>
      </c>
      <c r="M307" s="227">
        <f t="shared" si="686"/>
        <v>0.70430234970601691</v>
      </c>
      <c r="N307" s="227">
        <f t="shared" si="686"/>
        <v>0.71273005680219392</v>
      </c>
      <c r="O307" s="227">
        <f t="shared" si="686"/>
        <v>0.72149746034562545</v>
      </c>
      <c r="P307" s="227">
        <f t="shared" si="686"/>
        <v>0.72791772319873993</v>
      </c>
      <c r="Q307" s="227">
        <f t="shared" si="686"/>
        <v>0.73742922372187247</v>
      </c>
      <c r="R307" s="227">
        <f t="shared" si="686"/>
        <v>0.74750688499042961</v>
      </c>
      <c r="S307" s="227">
        <f t="shared" si="686"/>
        <v>0.75717367531802149</v>
      </c>
      <c r="T307" s="227">
        <f t="shared" si="686"/>
        <v>0.76635518500667799</v>
      </c>
      <c r="U307" s="227">
        <f t="shared" si="686"/>
        <v>0.77062241942504928</v>
      </c>
      <c r="V307" s="227">
        <f t="shared" si="686"/>
        <v>0.77933158929180879</v>
      </c>
      <c r="W307" s="227">
        <f t="shared" si="686"/>
        <v>0.79063862817900199</v>
      </c>
      <c r="X307" s="227">
        <f t="shared" si="686"/>
        <v>0.80254417985421567</v>
      </c>
      <c r="Y307" s="227">
        <f t="shared" si="686"/>
        <v>0.81512103641328959</v>
      </c>
      <c r="Z307" s="227">
        <f t="shared" si="686"/>
        <v>0.82846625398401141</v>
      </c>
      <c r="AA307" s="227">
        <f t="shared" si="686"/>
        <v>0.8426607126728699</v>
      </c>
      <c r="AB307" s="227">
        <f t="shared" si="686"/>
        <v>0.85329321147194281</v>
      </c>
      <c r="AC307" s="227">
        <f t="shared" si="686"/>
        <v>0.8692589444929153</v>
      </c>
      <c r="AD307" s="227">
        <f t="shared" si="686"/>
        <v>0.88644596712187507</v>
      </c>
      <c r="AE307" s="227">
        <f t="shared" si="686"/>
        <v>0.90315903232680783</v>
      </c>
      <c r="AF307" s="227">
        <f t="shared" si="686"/>
        <v>0.91916682300315455</v>
      </c>
      <c r="AG307" s="227">
        <f t="shared" si="686"/>
        <v>0.92774981990379091</v>
      </c>
      <c r="AH307" s="227">
        <f t="shared" si="686"/>
        <v>0.94553697292290073</v>
      </c>
      <c r="AI307" s="227">
        <f t="shared" si="686"/>
        <v>0.96947748444371051</v>
      </c>
      <c r="AJ307" s="227">
        <f t="shared" si="686"/>
        <v>0.99576351905270755</v>
      </c>
      <c r="AK307" s="227">
        <f t="shared" si="686"/>
        <v>1.024750949218445</v>
      </c>
      <c r="AL307" s="227">
        <f t="shared" si="686"/>
        <v>1.0568199114414214</v>
      </c>
      <c r="AM307" s="227">
        <f t="shared" si="686"/>
        <v>1.092431422328626</v>
      </c>
      <c r="AN307" s="227">
        <f t="shared" si="686"/>
        <v>1.1201789604618835</v>
      </c>
      <c r="AO307" s="227">
        <f t="shared" si="686"/>
        <v>1.1630939449650648</v>
      </c>
      <c r="AP307" s="227">
        <f t="shared" si="686"/>
        <v>1.211120552198365</v>
      </c>
      <c r="AQ307" s="227">
        <f t="shared" si="686"/>
        <v>1.2596364840759247</v>
      </c>
      <c r="AR307" s="227">
        <f t="shared" si="686"/>
        <v>1.3076145632453313</v>
      </c>
      <c r="AT307" s="215"/>
      <c r="AU307" s="215"/>
      <c r="AV307" s="215"/>
    </row>
    <row r="308" spans="1:48" ht="24">
      <c r="A308" s="276" t="s">
        <v>420</v>
      </c>
      <c r="B308" s="215" t="s">
        <v>392</v>
      </c>
      <c r="C308" s="268" t="s">
        <v>390</v>
      </c>
      <c r="D308" s="225" t="s">
        <v>434</v>
      </c>
      <c r="E308" s="225"/>
      <c r="F308" s="219"/>
      <c r="G308" s="219"/>
      <c r="H308" s="218" t="s">
        <v>158</v>
      </c>
      <c r="I308" s="30">
        <f>РБ.3!D45</f>
        <v>40</v>
      </c>
      <c r="J308" s="30">
        <f>РБ.3!E45</f>
        <v>40.356801162481204</v>
      </c>
      <c r="K308" s="30">
        <f>РБ.3!F45</f>
        <v>40.811434901771776</v>
      </c>
      <c r="L308" s="30">
        <f>РБ.3!G45</f>
        <v>41.278537498890991</v>
      </c>
      <c r="M308" s="30">
        <f>РБ.3!H45</f>
        <v>41.760986382568532</v>
      </c>
      <c r="N308" s="30">
        <f>РБ.3!I45</f>
        <v>42.260699838624205</v>
      </c>
      <c r="O308" s="30">
        <f>РБ.3!J45</f>
        <v>42.780555295787678</v>
      </c>
      <c r="P308" s="30">
        <f>РБ.3!K45</f>
        <v>43.161239116725291</v>
      </c>
      <c r="Q308" s="30">
        <f>РБ.3!L45</f>
        <v>43.725215147743974</v>
      </c>
      <c r="R308" s="30">
        <f>РБ.3!M45</f>
        <v>44.322761180609007</v>
      </c>
      <c r="S308" s="30">
        <f>РБ.3!N45</f>
        <v>44.895944983562693</v>
      </c>
      <c r="T308" s="30">
        <f>РБ.3!O45</f>
        <v>45.440354499219495</v>
      </c>
      <c r="U308" s="30">
        <f>РБ.3!P45</f>
        <v>45.693376398849985</v>
      </c>
      <c r="V308" s="30">
        <f>РБ.3!Q45</f>
        <v>46.209778941537841</v>
      </c>
      <c r="W308" s="30">
        <f>РБ.3!R45</f>
        <v>46.880219835554946</v>
      </c>
      <c r="X308" s="30">
        <f>РБ.3!S45</f>
        <v>47.586149017238206</v>
      </c>
      <c r="Y308" s="30">
        <f>РБ.3!T45</f>
        <v>48.33188262968212</v>
      </c>
      <c r="Z308" s="30">
        <f>РБ.3!U45</f>
        <v>49.123175530346089</v>
      </c>
      <c r="AA308" s="30">
        <f>РБ.3!V45</f>
        <v>49.964823433779578</v>
      </c>
      <c r="AB308" s="30">
        <f>РБ.3!W45</f>
        <v>50.595268068454025</v>
      </c>
      <c r="AC308" s="30">
        <f>РБ.3!X45</f>
        <v>51.541942120521099</v>
      </c>
      <c r="AD308" s="30">
        <f>РБ.3!Y45</f>
        <v>52.5610314622853</v>
      </c>
      <c r="AE308" s="30">
        <f>РБ.3!Z45</f>
        <v>53.552017916789552</v>
      </c>
      <c r="AF308" s="30">
        <f>РБ.3!AA45</f>
        <v>54.501185740422351</v>
      </c>
      <c r="AG308" s="30">
        <f>РБ.3!AB45</f>
        <v>55.01010696841302</v>
      </c>
      <c r="AH308" s="30">
        <f>РБ.3!AC45</f>
        <v>56.064780512134355</v>
      </c>
      <c r="AI308" s="30">
        <f>РБ.3!AD45</f>
        <v>57.484312018780017</v>
      </c>
      <c r="AJ308" s="30">
        <f>РБ.3!AE45</f>
        <v>59.042919247360551</v>
      </c>
      <c r="AK308" s="30">
        <f>РБ.3!AF45</f>
        <v>60.761703341893678</v>
      </c>
      <c r="AL308" s="30">
        <f>РБ.3!AG45</f>
        <v>62.663204160761936</v>
      </c>
      <c r="AM308" s="30">
        <f>РБ.3!AH45</f>
        <v>64.774757276897361</v>
      </c>
      <c r="AN308" s="30">
        <f>РБ.3!AI45</f>
        <v>66.420023067386978</v>
      </c>
      <c r="AO308" s="30">
        <f>РБ.3!AJ45</f>
        <v>68.964629207340323</v>
      </c>
      <c r="AP308" s="30">
        <f>РБ.3!AK45</f>
        <v>71.812324506820701</v>
      </c>
      <c r="AQ308" s="30">
        <f>РБ.3!AL45</f>
        <v>74.689033879325422</v>
      </c>
      <c r="AR308" s="30">
        <f>РБ.3!AM45</f>
        <v>77.533851750076124</v>
      </c>
      <c r="AT308" s="30"/>
      <c r="AU308" s="30"/>
      <c r="AV308" s="30"/>
    </row>
    <row r="309" spans="1:48">
      <c r="A309" s="276" t="s">
        <v>420</v>
      </c>
      <c r="B309" s="215" t="s">
        <v>392</v>
      </c>
      <c r="C309" s="268" t="s">
        <v>390</v>
      </c>
      <c r="D309" s="219" t="s">
        <v>530</v>
      </c>
      <c r="E309" s="219"/>
      <c r="F309" s="219"/>
      <c r="G309" s="219"/>
      <c r="H309" s="218" t="s">
        <v>249</v>
      </c>
      <c r="I309" s="224">
        <f>I310+I311</f>
        <v>16.865079365079364</v>
      </c>
      <c r="J309" s="224">
        <f t="shared" ref="J309:AR309" si="687">J310+J311</f>
        <v>16.865079365079364</v>
      </c>
      <c r="K309" s="224">
        <f t="shared" si="687"/>
        <v>16.865079365079364</v>
      </c>
      <c r="L309" s="224">
        <f t="shared" si="687"/>
        <v>16.865079365079364</v>
      </c>
      <c r="M309" s="224">
        <f t="shared" si="687"/>
        <v>16.865079365079364</v>
      </c>
      <c r="N309" s="224">
        <f t="shared" si="687"/>
        <v>16.865079365079364</v>
      </c>
      <c r="O309" s="224">
        <f t="shared" si="687"/>
        <v>16.865079365079364</v>
      </c>
      <c r="P309" s="224">
        <f t="shared" si="687"/>
        <v>16.865079365079364</v>
      </c>
      <c r="Q309" s="224">
        <f t="shared" si="687"/>
        <v>16.865079365079364</v>
      </c>
      <c r="R309" s="224">
        <f t="shared" si="687"/>
        <v>16.865079365079364</v>
      </c>
      <c r="S309" s="224">
        <f t="shared" si="687"/>
        <v>16.865079365079364</v>
      </c>
      <c r="T309" s="224">
        <f t="shared" si="687"/>
        <v>16.865079365079364</v>
      </c>
      <c r="U309" s="224">
        <f t="shared" si="687"/>
        <v>16.865079365079364</v>
      </c>
      <c r="V309" s="224">
        <f t="shared" si="687"/>
        <v>16.865079365079364</v>
      </c>
      <c r="W309" s="224">
        <f t="shared" si="687"/>
        <v>16.865079365079364</v>
      </c>
      <c r="X309" s="224">
        <f t="shared" si="687"/>
        <v>16.865079365079364</v>
      </c>
      <c r="Y309" s="224">
        <f t="shared" si="687"/>
        <v>16.865079365079364</v>
      </c>
      <c r="Z309" s="224">
        <f t="shared" si="687"/>
        <v>16.865079365079364</v>
      </c>
      <c r="AA309" s="224">
        <f t="shared" si="687"/>
        <v>16.865079365079364</v>
      </c>
      <c r="AB309" s="224">
        <f t="shared" si="687"/>
        <v>16.865079365079364</v>
      </c>
      <c r="AC309" s="224">
        <f t="shared" si="687"/>
        <v>16.865079365079364</v>
      </c>
      <c r="AD309" s="224">
        <f t="shared" si="687"/>
        <v>16.865079365079364</v>
      </c>
      <c r="AE309" s="224">
        <f t="shared" si="687"/>
        <v>16.865079365079364</v>
      </c>
      <c r="AF309" s="224">
        <f t="shared" si="687"/>
        <v>16.865079365079364</v>
      </c>
      <c r="AG309" s="224">
        <f t="shared" si="687"/>
        <v>16.865079365079364</v>
      </c>
      <c r="AH309" s="224">
        <f t="shared" si="687"/>
        <v>16.865079365079364</v>
      </c>
      <c r="AI309" s="224">
        <f t="shared" si="687"/>
        <v>16.865079365079364</v>
      </c>
      <c r="AJ309" s="224">
        <f t="shared" si="687"/>
        <v>16.865079365079364</v>
      </c>
      <c r="AK309" s="224">
        <f t="shared" si="687"/>
        <v>16.865079365079364</v>
      </c>
      <c r="AL309" s="224">
        <f t="shared" si="687"/>
        <v>16.865079365079364</v>
      </c>
      <c r="AM309" s="224">
        <f t="shared" si="687"/>
        <v>16.865079365079364</v>
      </c>
      <c r="AN309" s="224">
        <f t="shared" si="687"/>
        <v>16.865079365079364</v>
      </c>
      <c r="AO309" s="224">
        <f t="shared" si="687"/>
        <v>16.865079365079364</v>
      </c>
      <c r="AP309" s="224">
        <f t="shared" si="687"/>
        <v>16.865079365079364</v>
      </c>
      <c r="AQ309" s="224">
        <f t="shared" si="687"/>
        <v>16.865079365079364</v>
      </c>
      <c r="AR309" s="224">
        <f t="shared" si="687"/>
        <v>16.865079365079364</v>
      </c>
      <c r="AT309" s="30"/>
      <c r="AU309" s="30"/>
      <c r="AV309" s="30"/>
    </row>
    <row r="310" spans="1:48">
      <c r="A310" s="276" t="s">
        <v>420</v>
      </c>
      <c r="B310" s="215" t="s">
        <v>392</v>
      </c>
      <c r="C310" s="268" t="s">
        <v>390</v>
      </c>
      <c r="D310" s="221" t="s">
        <v>433</v>
      </c>
      <c r="E310" s="221" t="str">
        <f>_xlfn.XLOOKUP(D310,'0'!A:A,'0'!B:B)</f>
        <v>Фил</v>
      </c>
      <c r="F310" s="222">
        <f>G310/(8*21*60)</f>
        <v>4.96031746031746E-4</v>
      </c>
      <c r="G310" s="223">
        <v>5</v>
      </c>
      <c r="H310" s="218" t="s">
        <v>249</v>
      </c>
      <c r="I310" s="30">
        <f>'0'!D$30*$F310</f>
        <v>12.40079365079365</v>
      </c>
      <c r="J310" s="30">
        <f>'0'!E$30*$F310</f>
        <v>12.40079365079365</v>
      </c>
      <c r="K310" s="30">
        <f>'0'!F$30*$F310</f>
        <v>12.40079365079365</v>
      </c>
      <c r="L310" s="30">
        <f>'0'!G$30*$F310</f>
        <v>12.40079365079365</v>
      </c>
      <c r="M310" s="30">
        <f>'0'!H$30*$F310</f>
        <v>12.40079365079365</v>
      </c>
      <c r="N310" s="30">
        <f>'0'!I$30*$F310</f>
        <v>12.40079365079365</v>
      </c>
      <c r="O310" s="30">
        <f>'0'!J$30*$F310</f>
        <v>12.40079365079365</v>
      </c>
      <c r="P310" s="30">
        <f>'0'!K$30*$F310</f>
        <v>12.40079365079365</v>
      </c>
      <c r="Q310" s="30">
        <f>'0'!L$30*$F310</f>
        <v>12.40079365079365</v>
      </c>
      <c r="R310" s="30">
        <f>'0'!M$30*$F310</f>
        <v>12.40079365079365</v>
      </c>
      <c r="S310" s="30">
        <f>'0'!N$30*$F310</f>
        <v>12.40079365079365</v>
      </c>
      <c r="T310" s="30">
        <f>'0'!O$30*$F310</f>
        <v>12.40079365079365</v>
      </c>
      <c r="U310" s="30">
        <f>'0'!P$30*$F310</f>
        <v>12.40079365079365</v>
      </c>
      <c r="V310" s="30">
        <f>'0'!Q$30*$F310</f>
        <v>12.40079365079365</v>
      </c>
      <c r="W310" s="30">
        <f>'0'!R$30*$F310</f>
        <v>12.40079365079365</v>
      </c>
      <c r="X310" s="30">
        <f>'0'!S$30*$F310</f>
        <v>12.40079365079365</v>
      </c>
      <c r="Y310" s="30">
        <f>'0'!T$30*$F310</f>
        <v>12.40079365079365</v>
      </c>
      <c r="Z310" s="30">
        <f>'0'!U$30*$F310</f>
        <v>12.40079365079365</v>
      </c>
      <c r="AA310" s="30">
        <f>'0'!V$30*$F310</f>
        <v>12.40079365079365</v>
      </c>
      <c r="AB310" s="30">
        <f>'0'!W$30*$F310</f>
        <v>12.40079365079365</v>
      </c>
      <c r="AC310" s="30">
        <f>'0'!X$30*$F310</f>
        <v>12.40079365079365</v>
      </c>
      <c r="AD310" s="30">
        <f>'0'!Y$30*$F310</f>
        <v>12.40079365079365</v>
      </c>
      <c r="AE310" s="30">
        <f>'0'!Z$30*$F310</f>
        <v>12.40079365079365</v>
      </c>
      <c r="AF310" s="30">
        <f>'0'!AA$30*$F310</f>
        <v>12.40079365079365</v>
      </c>
      <c r="AG310" s="30">
        <f>'0'!AB$30*$F310</f>
        <v>12.40079365079365</v>
      </c>
      <c r="AH310" s="30">
        <f>'0'!AC$30*$F310</f>
        <v>12.40079365079365</v>
      </c>
      <c r="AI310" s="30">
        <f>'0'!AD$30*$F310</f>
        <v>12.40079365079365</v>
      </c>
      <c r="AJ310" s="30">
        <f>'0'!AE$30*$F310</f>
        <v>12.40079365079365</v>
      </c>
      <c r="AK310" s="30">
        <f>'0'!AF$30*$F310</f>
        <v>12.40079365079365</v>
      </c>
      <c r="AL310" s="30">
        <f>'0'!AG$30*$F310</f>
        <v>12.40079365079365</v>
      </c>
      <c r="AM310" s="30">
        <f>'0'!AH$30*$F310</f>
        <v>12.40079365079365</v>
      </c>
      <c r="AN310" s="30">
        <f>'0'!AI$30*$F310</f>
        <v>12.40079365079365</v>
      </c>
      <c r="AO310" s="30">
        <f>'0'!AJ$30*$F310</f>
        <v>12.40079365079365</v>
      </c>
      <c r="AP310" s="30">
        <f>'0'!AK$30*$F310</f>
        <v>12.40079365079365</v>
      </c>
      <c r="AQ310" s="30">
        <f>'0'!AL$30*$F310</f>
        <v>12.40079365079365</v>
      </c>
      <c r="AR310" s="30">
        <f>'0'!AM$30*$F310</f>
        <v>12.40079365079365</v>
      </c>
      <c r="AT310" s="30"/>
      <c r="AU310" s="30"/>
      <c r="AV310" s="30"/>
    </row>
    <row r="311" spans="1:48">
      <c r="A311" s="276" t="s">
        <v>420</v>
      </c>
      <c r="B311" s="215" t="s">
        <v>392</v>
      </c>
      <c r="C311" s="268" t="s">
        <v>390</v>
      </c>
      <c r="D311" s="221" t="s">
        <v>406</v>
      </c>
      <c r="E311" s="221" t="str">
        <f>_xlfn.XLOOKUP(D311,'0'!A:A,'0'!B:B)</f>
        <v>Фил</v>
      </c>
      <c r="F311" s="222">
        <f>G311/(8*21*60)</f>
        <v>9.9206349206349206E-5</v>
      </c>
      <c r="G311" s="223">
        <v>1</v>
      </c>
      <c r="H311" s="218" t="s">
        <v>249</v>
      </c>
      <c r="I311" s="30">
        <f>'0'!D$31*$F311</f>
        <v>4.4642857142857144</v>
      </c>
      <c r="J311" s="30">
        <f>'0'!E$31*$F311</f>
        <v>4.4642857142857144</v>
      </c>
      <c r="K311" s="30">
        <f>'0'!F$31*$F311</f>
        <v>4.4642857142857144</v>
      </c>
      <c r="L311" s="30">
        <f>'0'!G$31*$F311</f>
        <v>4.4642857142857144</v>
      </c>
      <c r="M311" s="30">
        <f>'0'!H$31*$F311</f>
        <v>4.4642857142857144</v>
      </c>
      <c r="N311" s="30">
        <f>'0'!I$31*$F311</f>
        <v>4.4642857142857144</v>
      </c>
      <c r="O311" s="30">
        <f>'0'!J$31*$F311</f>
        <v>4.4642857142857144</v>
      </c>
      <c r="P311" s="30">
        <f>'0'!K$31*$F311</f>
        <v>4.4642857142857144</v>
      </c>
      <c r="Q311" s="30">
        <f>'0'!L$31*$F311</f>
        <v>4.4642857142857144</v>
      </c>
      <c r="R311" s="30">
        <f>'0'!M$31*$F311</f>
        <v>4.4642857142857144</v>
      </c>
      <c r="S311" s="30">
        <f>'0'!N$31*$F311</f>
        <v>4.4642857142857144</v>
      </c>
      <c r="T311" s="30">
        <f>'0'!O$31*$F311</f>
        <v>4.4642857142857144</v>
      </c>
      <c r="U311" s="30">
        <f>'0'!P$31*$F311</f>
        <v>4.4642857142857144</v>
      </c>
      <c r="V311" s="30">
        <f>'0'!Q$31*$F311</f>
        <v>4.4642857142857144</v>
      </c>
      <c r="W311" s="30">
        <f>'0'!R$31*$F311</f>
        <v>4.4642857142857144</v>
      </c>
      <c r="X311" s="30">
        <f>'0'!S$31*$F311</f>
        <v>4.4642857142857144</v>
      </c>
      <c r="Y311" s="30">
        <f>'0'!T$31*$F311</f>
        <v>4.4642857142857144</v>
      </c>
      <c r="Z311" s="30">
        <f>'0'!U$31*$F311</f>
        <v>4.4642857142857144</v>
      </c>
      <c r="AA311" s="30">
        <f>'0'!V$31*$F311</f>
        <v>4.4642857142857144</v>
      </c>
      <c r="AB311" s="30">
        <f>'0'!W$31*$F311</f>
        <v>4.4642857142857144</v>
      </c>
      <c r="AC311" s="30">
        <f>'0'!X$31*$F311</f>
        <v>4.4642857142857144</v>
      </c>
      <c r="AD311" s="30">
        <f>'0'!Y$31*$F311</f>
        <v>4.4642857142857144</v>
      </c>
      <c r="AE311" s="30">
        <f>'0'!Z$31*$F311</f>
        <v>4.4642857142857144</v>
      </c>
      <c r="AF311" s="30">
        <f>'0'!AA$31*$F311</f>
        <v>4.4642857142857144</v>
      </c>
      <c r="AG311" s="30">
        <f>'0'!AB$31*$F311</f>
        <v>4.4642857142857144</v>
      </c>
      <c r="AH311" s="30">
        <f>'0'!AC$31*$F311</f>
        <v>4.4642857142857144</v>
      </c>
      <c r="AI311" s="30">
        <f>'0'!AD$31*$F311</f>
        <v>4.4642857142857144</v>
      </c>
      <c r="AJ311" s="30">
        <f>'0'!AE$31*$F311</f>
        <v>4.4642857142857144</v>
      </c>
      <c r="AK311" s="30">
        <f>'0'!AF$31*$F311</f>
        <v>4.4642857142857144</v>
      </c>
      <c r="AL311" s="30">
        <f>'0'!AG$31*$F311</f>
        <v>4.4642857142857144</v>
      </c>
      <c r="AM311" s="30">
        <f>'0'!AH$31*$F311</f>
        <v>4.4642857142857144</v>
      </c>
      <c r="AN311" s="30">
        <f>'0'!AI$31*$F311</f>
        <v>4.4642857142857144</v>
      </c>
      <c r="AO311" s="30">
        <f>'0'!AJ$31*$F311</f>
        <v>4.4642857142857144</v>
      </c>
      <c r="AP311" s="30">
        <f>'0'!AK$31*$F311</f>
        <v>4.4642857142857144</v>
      </c>
      <c r="AQ311" s="30">
        <f>'0'!AL$31*$F311</f>
        <v>4.4642857142857144</v>
      </c>
      <c r="AR311" s="30">
        <f>'0'!AM$31*$F311</f>
        <v>4.4642857142857144</v>
      </c>
      <c r="AT311" s="30"/>
      <c r="AU311" s="30"/>
      <c r="AV311" s="30"/>
    </row>
    <row r="312" spans="1:48">
      <c r="A312" s="276" t="s">
        <v>421</v>
      </c>
      <c r="B312" s="215" t="s">
        <v>392</v>
      </c>
      <c r="C312" s="268" t="s">
        <v>390</v>
      </c>
      <c r="D312" s="215" t="s">
        <v>42</v>
      </c>
      <c r="E312" s="215"/>
      <c r="F312" s="215"/>
      <c r="G312" s="215"/>
      <c r="H312" s="215" t="s">
        <v>254</v>
      </c>
      <c r="I312" s="227">
        <f>I313*I314/1000</f>
        <v>100.39682539682541</v>
      </c>
      <c r="J312" s="227">
        <f t="shared" ref="J312:AR312" si="688">J313*J314/1000</f>
        <v>100.39682539682541</v>
      </c>
      <c r="K312" s="227">
        <f t="shared" si="688"/>
        <v>100.39682539682541</v>
      </c>
      <c r="L312" s="227">
        <f t="shared" si="688"/>
        <v>100.39682539682541</v>
      </c>
      <c r="M312" s="227">
        <f t="shared" si="688"/>
        <v>100.39682539682541</v>
      </c>
      <c r="N312" s="227">
        <f t="shared" si="688"/>
        <v>100.39682539682541</v>
      </c>
      <c r="O312" s="227">
        <f t="shared" si="688"/>
        <v>100.39682539682541</v>
      </c>
      <c r="P312" s="227">
        <f t="shared" si="688"/>
        <v>100.39682539682541</v>
      </c>
      <c r="Q312" s="227">
        <f t="shared" si="688"/>
        <v>100.39682539682541</v>
      </c>
      <c r="R312" s="227">
        <f t="shared" si="688"/>
        <v>100.39682539682541</v>
      </c>
      <c r="S312" s="227">
        <f t="shared" si="688"/>
        <v>100.39682539682541</v>
      </c>
      <c r="T312" s="227">
        <f t="shared" si="688"/>
        <v>100.39682539682541</v>
      </c>
      <c r="U312" s="227">
        <f t="shared" si="688"/>
        <v>100.39682539682541</v>
      </c>
      <c r="V312" s="227">
        <f t="shared" si="688"/>
        <v>100.39682539682541</v>
      </c>
      <c r="W312" s="227">
        <f t="shared" si="688"/>
        <v>100.39682539682541</v>
      </c>
      <c r="X312" s="227">
        <f t="shared" si="688"/>
        <v>100.39682539682541</v>
      </c>
      <c r="Y312" s="227">
        <f t="shared" si="688"/>
        <v>100.39682539682541</v>
      </c>
      <c r="Z312" s="227">
        <f t="shared" si="688"/>
        <v>100.39682539682541</v>
      </c>
      <c r="AA312" s="227">
        <f t="shared" si="688"/>
        <v>100.39682539682541</v>
      </c>
      <c r="AB312" s="227">
        <f t="shared" si="688"/>
        <v>100.39682539682541</v>
      </c>
      <c r="AC312" s="227">
        <f t="shared" si="688"/>
        <v>100.39682539682541</v>
      </c>
      <c r="AD312" s="227">
        <f t="shared" si="688"/>
        <v>100.39682539682541</v>
      </c>
      <c r="AE312" s="227">
        <f t="shared" si="688"/>
        <v>100.39682539682541</v>
      </c>
      <c r="AF312" s="227">
        <f t="shared" si="688"/>
        <v>100.39682539682541</v>
      </c>
      <c r="AG312" s="227">
        <f t="shared" si="688"/>
        <v>100.39682539682541</v>
      </c>
      <c r="AH312" s="227">
        <f t="shared" si="688"/>
        <v>100.39682539682541</v>
      </c>
      <c r="AI312" s="227">
        <f t="shared" si="688"/>
        <v>100.39682539682541</v>
      </c>
      <c r="AJ312" s="227">
        <f t="shared" si="688"/>
        <v>100.39682539682541</v>
      </c>
      <c r="AK312" s="227">
        <f t="shared" si="688"/>
        <v>100.39682539682541</v>
      </c>
      <c r="AL312" s="227">
        <f t="shared" si="688"/>
        <v>100.39682539682541</v>
      </c>
      <c r="AM312" s="227">
        <f t="shared" si="688"/>
        <v>100.39682539682541</v>
      </c>
      <c r="AN312" s="227">
        <f t="shared" si="688"/>
        <v>100.39682539682541</v>
      </c>
      <c r="AO312" s="227">
        <f t="shared" si="688"/>
        <v>100.39682539682541</v>
      </c>
      <c r="AP312" s="227">
        <f t="shared" si="688"/>
        <v>100.39682539682541</v>
      </c>
      <c r="AQ312" s="227">
        <f t="shared" si="688"/>
        <v>100.39682539682541</v>
      </c>
      <c r="AR312" s="227">
        <f t="shared" si="688"/>
        <v>100.39682539682541</v>
      </c>
      <c r="AT312" s="215"/>
      <c r="AU312" s="215"/>
      <c r="AV312" s="215"/>
    </row>
    <row r="313" spans="1:48" ht="24">
      <c r="A313" s="276" t="s">
        <v>421</v>
      </c>
      <c r="B313" s="215" t="s">
        <v>392</v>
      </c>
      <c r="C313" s="268" t="s">
        <v>390</v>
      </c>
      <c r="D313" s="225" t="s">
        <v>434</v>
      </c>
      <c r="E313" s="225"/>
      <c r="F313" s="219"/>
      <c r="G313" s="219"/>
      <c r="H313" s="218" t="s">
        <v>158</v>
      </c>
      <c r="I313" s="30">
        <f>РБ.3!D57</f>
        <v>2300</v>
      </c>
      <c r="J313" s="30">
        <f>РБ.3!E57</f>
        <v>2300</v>
      </c>
      <c r="K313" s="30">
        <f>РБ.3!F57</f>
        <v>2300</v>
      </c>
      <c r="L313" s="30">
        <f>РБ.3!G57</f>
        <v>2300</v>
      </c>
      <c r="M313" s="30">
        <f>РБ.3!H57</f>
        <v>2300</v>
      </c>
      <c r="N313" s="30">
        <f>РБ.3!I57</f>
        <v>2300</v>
      </c>
      <c r="O313" s="30">
        <f>РБ.3!J57</f>
        <v>2300</v>
      </c>
      <c r="P313" s="30">
        <f>РБ.3!K57</f>
        <v>2300</v>
      </c>
      <c r="Q313" s="30">
        <f>РБ.3!L57</f>
        <v>2300</v>
      </c>
      <c r="R313" s="30">
        <f>РБ.3!M57</f>
        <v>2300</v>
      </c>
      <c r="S313" s="30">
        <f>РБ.3!N57</f>
        <v>2300</v>
      </c>
      <c r="T313" s="30">
        <f>РБ.3!O57</f>
        <v>2300</v>
      </c>
      <c r="U313" s="30">
        <f>РБ.3!P57</f>
        <v>2300</v>
      </c>
      <c r="V313" s="30">
        <f>РБ.3!Q57</f>
        <v>2300</v>
      </c>
      <c r="W313" s="30">
        <f>РБ.3!R57</f>
        <v>2300</v>
      </c>
      <c r="X313" s="30">
        <f>РБ.3!S57</f>
        <v>2300</v>
      </c>
      <c r="Y313" s="30">
        <f>РБ.3!T57</f>
        <v>2300</v>
      </c>
      <c r="Z313" s="30">
        <f>РБ.3!U57</f>
        <v>2300</v>
      </c>
      <c r="AA313" s="30">
        <f>РБ.3!V57</f>
        <v>2300</v>
      </c>
      <c r="AB313" s="30">
        <f>РБ.3!W57</f>
        <v>2300</v>
      </c>
      <c r="AC313" s="30">
        <f>РБ.3!X57</f>
        <v>2300</v>
      </c>
      <c r="AD313" s="30">
        <f>РБ.3!Y57</f>
        <v>2300</v>
      </c>
      <c r="AE313" s="30">
        <f>РБ.3!Z57</f>
        <v>2300</v>
      </c>
      <c r="AF313" s="30">
        <f>РБ.3!AA57</f>
        <v>2300</v>
      </c>
      <c r="AG313" s="30">
        <f>РБ.3!AB57</f>
        <v>2300</v>
      </c>
      <c r="AH313" s="30">
        <f>РБ.3!AC57</f>
        <v>2300</v>
      </c>
      <c r="AI313" s="30">
        <f>РБ.3!AD57</f>
        <v>2300</v>
      </c>
      <c r="AJ313" s="30">
        <f>РБ.3!AE57</f>
        <v>2300</v>
      </c>
      <c r="AK313" s="30">
        <f>РБ.3!AF57</f>
        <v>2300</v>
      </c>
      <c r="AL313" s="30">
        <f>РБ.3!AG57</f>
        <v>2300</v>
      </c>
      <c r="AM313" s="30">
        <f>РБ.3!AH57</f>
        <v>2300</v>
      </c>
      <c r="AN313" s="30">
        <f>РБ.3!AI57</f>
        <v>2300</v>
      </c>
      <c r="AO313" s="30">
        <f>РБ.3!AJ57</f>
        <v>2300</v>
      </c>
      <c r="AP313" s="30">
        <f>РБ.3!AK57</f>
        <v>2300</v>
      </c>
      <c r="AQ313" s="30">
        <f>РБ.3!AL57</f>
        <v>2300</v>
      </c>
      <c r="AR313" s="30">
        <f>РБ.3!AM57</f>
        <v>2300</v>
      </c>
      <c r="AT313" s="30"/>
      <c r="AU313" s="30"/>
      <c r="AV313" s="30"/>
    </row>
    <row r="314" spans="1:48">
      <c r="A314" s="276" t="s">
        <v>421</v>
      </c>
      <c r="B314" s="215" t="s">
        <v>392</v>
      </c>
      <c r="C314" s="268" t="s">
        <v>390</v>
      </c>
      <c r="D314" s="219" t="s">
        <v>530</v>
      </c>
      <c r="E314" s="219"/>
      <c r="F314" s="219"/>
      <c r="G314" s="219"/>
      <c r="H314" s="218" t="s">
        <v>249</v>
      </c>
      <c r="I314" s="224">
        <f>I315+I316</f>
        <v>43.650793650793652</v>
      </c>
      <c r="J314" s="224">
        <f t="shared" ref="J314:AR314" si="689">J315+J316</f>
        <v>43.650793650793652</v>
      </c>
      <c r="K314" s="224">
        <f t="shared" si="689"/>
        <v>43.650793650793652</v>
      </c>
      <c r="L314" s="224">
        <f t="shared" si="689"/>
        <v>43.650793650793652</v>
      </c>
      <c r="M314" s="224">
        <f t="shared" si="689"/>
        <v>43.650793650793652</v>
      </c>
      <c r="N314" s="224">
        <f t="shared" si="689"/>
        <v>43.650793650793652</v>
      </c>
      <c r="O314" s="224">
        <f t="shared" si="689"/>
        <v>43.650793650793652</v>
      </c>
      <c r="P314" s="224">
        <f t="shared" si="689"/>
        <v>43.650793650793652</v>
      </c>
      <c r="Q314" s="224">
        <f t="shared" si="689"/>
        <v>43.650793650793652</v>
      </c>
      <c r="R314" s="224">
        <f t="shared" si="689"/>
        <v>43.650793650793652</v>
      </c>
      <c r="S314" s="224">
        <f t="shared" si="689"/>
        <v>43.650793650793652</v>
      </c>
      <c r="T314" s="224">
        <f t="shared" si="689"/>
        <v>43.650793650793652</v>
      </c>
      <c r="U314" s="224">
        <f t="shared" si="689"/>
        <v>43.650793650793652</v>
      </c>
      <c r="V314" s="224">
        <f t="shared" si="689"/>
        <v>43.650793650793652</v>
      </c>
      <c r="W314" s="224">
        <f t="shared" si="689"/>
        <v>43.650793650793652</v>
      </c>
      <c r="X314" s="224">
        <f t="shared" si="689"/>
        <v>43.650793650793652</v>
      </c>
      <c r="Y314" s="224">
        <f t="shared" si="689"/>
        <v>43.650793650793652</v>
      </c>
      <c r="Z314" s="224">
        <f t="shared" si="689"/>
        <v>43.650793650793652</v>
      </c>
      <c r="AA314" s="224">
        <f t="shared" si="689"/>
        <v>43.650793650793652</v>
      </c>
      <c r="AB314" s="224">
        <f t="shared" si="689"/>
        <v>43.650793650793652</v>
      </c>
      <c r="AC314" s="224">
        <f t="shared" si="689"/>
        <v>43.650793650793652</v>
      </c>
      <c r="AD314" s="224">
        <f t="shared" si="689"/>
        <v>43.650793650793652</v>
      </c>
      <c r="AE314" s="224">
        <f t="shared" si="689"/>
        <v>43.650793650793652</v>
      </c>
      <c r="AF314" s="224">
        <f t="shared" si="689"/>
        <v>43.650793650793652</v>
      </c>
      <c r="AG314" s="224">
        <f t="shared" si="689"/>
        <v>43.650793650793652</v>
      </c>
      <c r="AH314" s="224">
        <f t="shared" si="689"/>
        <v>43.650793650793652</v>
      </c>
      <c r="AI314" s="224">
        <f t="shared" si="689"/>
        <v>43.650793650793652</v>
      </c>
      <c r="AJ314" s="224">
        <f t="shared" si="689"/>
        <v>43.650793650793652</v>
      </c>
      <c r="AK314" s="224">
        <f t="shared" si="689"/>
        <v>43.650793650793652</v>
      </c>
      <c r="AL314" s="224">
        <f t="shared" si="689"/>
        <v>43.650793650793652</v>
      </c>
      <c r="AM314" s="224">
        <f t="shared" si="689"/>
        <v>43.650793650793652</v>
      </c>
      <c r="AN314" s="224">
        <f t="shared" si="689"/>
        <v>43.650793650793652</v>
      </c>
      <c r="AO314" s="224">
        <f t="shared" si="689"/>
        <v>43.650793650793652</v>
      </c>
      <c r="AP314" s="224">
        <f t="shared" si="689"/>
        <v>43.650793650793652</v>
      </c>
      <c r="AQ314" s="224">
        <f t="shared" si="689"/>
        <v>43.650793650793652</v>
      </c>
      <c r="AR314" s="224">
        <f t="shared" si="689"/>
        <v>43.650793650793652</v>
      </c>
      <c r="AT314" s="30"/>
      <c r="AU314" s="30"/>
      <c r="AV314" s="30"/>
    </row>
    <row r="315" spans="1:48">
      <c r="A315" s="276" t="s">
        <v>421</v>
      </c>
      <c r="B315" s="215" t="s">
        <v>392</v>
      </c>
      <c r="C315" s="268" t="s">
        <v>390</v>
      </c>
      <c r="D315" s="221" t="s">
        <v>433</v>
      </c>
      <c r="E315" s="221" t="str">
        <f>_xlfn.XLOOKUP(D315,'0'!A:A,'0'!B:B)</f>
        <v>Фил</v>
      </c>
      <c r="F315" s="222">
        <f>G315/(8*21*60)</f>
        <v>4.96031746031746E-4</v>
      </c>
      <c r="G315" s="223">
        <v>5</v>
      </c>
      <c r="H315" s="218" t="s">
        <v>249</v>
      </c>
      <c r="I315" s="30">
        <f>'0'!D$30*$F315</f>
        <v>12.40079365079365</v>
      </c>
      <c r="J315" s="30">
        <f>'0'!E$30*$F315</f>
        <v>12.40079365079365</v>
      </c>
      <c r="K315" s="30">
        <f>'0'!F$30*$F315</f>
        <v>12.40079365079365</v>
      </c>
      <c r="L315" s="30">
        <f>'0'!G$30*$F315</f>
        <v>12.40079365079365</v>
      </c>
      <c r="M315" s="30">
        <f>'0'!H$30*$F315</f>
        <v>12.40079365079365</v>
      </c>
      <c r="N315" s="30">
        <f>'0'!I$30*$F315</f>
        <v>12.40079365079365</v>
      </c>
      <c r="O315" s="30">
        <f>'0'!J$30*$F315</f>
        <v>12.40079365079365</v>
      </c>
      <c r="P315" s="30">
        <f>'0'!K$30*$F315</f>
        <v>12.40079365079365</v>
      </c>
      <c r="Q315" s="30">
        <f>'0'!L$30*$F315</f>
        <v>12.40079365079365</v>
      </c>
      <c r="R315" s="30">
        <f>'0'!M$30*$F315</f>
        <v>12.40079365079365</v>
      </c>
      <c r="S315" s="30">
        <f>'0'!N$30*$F315</f>
        <v>12.40079365079365</v>
      </c>
      <c r="T315" s="30">
        <f>'0'!O$30*$F315</f>
        <v>12.40079365079365</v>
      </c>
      <c r="U315" s="30">
        <f>'0'!P$30*$F315</f>
        <v>12.40079365079365</v>
      </c>
      <c r="V315" s="30">
        <f>'0'!Q$30*$F315</f>
        <v>12.40079365079365</v>
      </c>
      <c r="W315" s="30">
        <f>'0'!R$30*$F315</f>
        <v>12.40079365079365</v>
      </c>
      <c r="X315" s="30">
        <f>'0'!S$30*$F315</f>
        <v>12.40079365079365</v>
      </c>
      <c r="Y315" s="30">
        <f>'0'!T$30*$F315</f>
        <v>12.40079365079365</v>
      </c>
      <c r="Z315" s="30">
        <f>'0'!U$30*$F315</f>
        <v>12.40079365079365</v>
      </c>
      <c r="AA315" s="30">
        <f>'0'!V$30*$F315</f>
        <v>12.40079365079365</v>
      </c>
      <c r="AB315" s="30">
        <f>'0'!W$30*$F315</f>
        <v>12.40079365079365</v>
      </c>
      <c r="AC315" s="30">
        <f>'0'!X$30*$F315</f>
        <v>12.40079365079365</v>
      </c>
      <c r="AD315" s="30">
        <f>'0'!Y$30*$F315</f>
        <v>12.40079365079365</v>
      </c>
      <c r="AE315" s="30">
        <f>'0'!Z$30*$F315</f>
        <v>12.40079365079365</v>
      </c>
      <c r="AF315" s="30">
        <f>'0'!AA$30*$F315</f>
        <v>12.40079365079365</v>
      </c>
      <c r="AG315" s="30">
        <f>'0'!AB$30*$F315</f>
        <v>12.40079365079365</v>
      </c>
      <c r="AH315" s="30">
        <f>'0'!AC$30*$F315</f>
        <v>12.40079365079365</v>
      </c>
      <c r="AI315" s="30">
        <f>'0'!AD$30*$F315</f>
        <v>12.40079365079365</v>
      </c>
      <c r="AJ315" s="30">
        <f>'0'!AE$30*$F315</f>
        <v>12.40079365079365</v>
      </c>
      <c r="AK315" s="30">
        <f>'0'!AF$30*$F315</f>
        <v>12.40079365079365</v>
      </c>
      <c r="AL315" s="30">
        <f>'0'!AG$30*$F315</f>
        <v>12.40079365079365</v>
      </c>
      <c r="AM315" s="30">
        <f>'0'!AH$30*$F315</f>
        <v>12.40079365079365</v>
      </c>
      <c r="AN315" s="30">
        <f>'0'!AI$30*$F315</f>
        <v>12.40079365079365</v>
      </c>
      <c r="AO315" s="30">
        <f>'0'!AJ$30*$F315</f>
        <v>12.40079365079365</v>
      </c>
      <c r="AP315" s="30">
        <f>'0'!AK$30*$F315</f>
        <v>12.40079365079365</v>
      </c>
      <c r="AQ315" s="30">
        <f>'0'!AL$30*$F315</f>
        <v>12.40079365079365</v>
      </c>
      <c r="AR315" s="30">
        <f>'0'!AM$30*$F315</f>
        <v>12.40079365079365</v>
      </c>
      <c r="AT315" s="30"/>
      <c r="AU315" s="30"/>
      <c r="AV315" s="30"/>
    </row>
    <row r="316" spans="1:48">
      <c r="A316" s="276" t="s">
        <v>421</v>
      </c>
      <c r="B316" s="215" t="s">
        <v>392</v>
      </c>
      <c r="C316" s="268" t="s">
        <v>390</v>
      </c>
      <c r="D316" s="221" t="s">
        <v>413</v>
      </c>
      <c r="E316" s="221" t="str">
        <f>_xlfn.XLOOKUP(D316,'0'!A:A,'0'!B:B)</f>
        <v>Фил</v>
      </c>
      <c r="F316" s="222">
        <f>G316/(8*21*60)</f>
        <v>6.9444444444444447E-4</v>
      </c>
      <c r="G316" s="223">
        <v>7</v>
      </c>
      <c r="H316" s="218" t="s">
        <v>249</v>
      </c>
      <c r="I316" s="30">
        <f>'0'!D$28*$F316</f>
        <v>31.25</v>
      </c>
      <c r="J316" s="30">
        <f>'0'!E$28*$F316</f>
        <v>31.25</v>
      </c>
      <c r="K316" s="30">
        <f>'0'!F$28*$F316</f>
        <v>31.25</v>
      </c>
      <c r="L316" s="30">
        <f>'0'!G$28*$F316</f>
        <v>31.25</v>
      </c>
      <c r="M316" s="30">
        <f>'0'!H$28*$F316</f>
        <v>31.25</v>
      </c>
      <c r="N316" s="30">
        <f>'0'!I$28*$F316</f>
        <v>31.25</v>
      </c>
      <c r="O316" s="30">
        <f>'0'!J$28*$F316</f>
        <v>31.25</v>
      </c>
      <c r="P316" s="30">
        <f>'0'!K$28*$F316</f>
        <v>31.25</v>
      </c>
      <c r="Q316" s="30">
        <f>'0'!L$28*$F316</f>
        <v>31.25</v>
      </c>
      <c r="R316" s="30">
        <f>'0'!M$28*$F316</f>
        <v>31.25</v>
      </c>
      <c r="S316" s="30">
        <f>'0'!N$28*$F316</f>
        <v>31.25</v>
      </c>
      <c r="T316" s="30">
        <f>'0'!O$28*$F316</f>
        <v>31.25</v>
      </c>
      <c r="U316" s="30">
        <f>'0'!P$28*$F316</f>
        <v>31.25</v>
      </c>
      <c r="V316" s="30">
        <f>'0'!Q$28*$F316</f>
        <v>31.25</v>
      </c>
      <c r="W316" s="30">
        <f>'0'!R$28*$F316</f>
        <v>31.25</v>
      </c>
      <c r="X316" s="30">
        <f>'0'!S$28*$F316</f>
        <v>31.25</v>
      </c>
      <c r="Y316" s="30">
        <f>'0'!T$28*$F316</f>
        <v>31.25</v>
      </c>
      <c r="Z316" s="30">
        <f>'0'!U$28*$F316</f>
        <v>31.25</v>
      </c>
      <c r="AA316" s="30">
        <f>'0'!V$28*$F316</f>
        <v>31.25</v>
      </c>
      <c r="AB316" s="30">
        <f>'0'!W$28*$F316</f>
        <v>31.25</v>
      </c>
      <c r="AC316" s="30">
        <f>'0'!X$28*$F316</f>
        <v>31.25</v>
      </c>
      <c r="AD316" s="30">
        <f>'0'!Y$28*$F316</f>
        <v>31.25</v>
      </c>
      <c r="AE316" s="30">
        <f>'0'!Z$28*$F316</f>
        <v>31.25</v>
      </c>
      <c r="AF316" s="30">
        <f>'0'!AA$28*$F316</f>
        <v>31.25</v>
      </c>
      <c r="AG316" s="30">
        <f>'0'!AB$28*$F316</f>
        <v>31.25</v>
      </c>
      <c r="AH316" s="30">
        <f>'0'!AC$28*$F316</f>
        <v>31.25</v>
      </c>
      <c r="AI316" s="30">
        <f>'0'!AD$28*$F316</f>
        <v>31.25</v>
      </c>
      <c r="AJ316" s="30">
        <f>'0'!AE$28*$F316</f>
        <v>31.25</v>
      </c>
      <c r="AK316" s="30">
        <f>'0'!AF$28*$F316</f>
        <v>31.25</v>
      </c>
      <c r="AL316" s="30">
        <f>'0'!AG$28*$F316</f>
        <v>31.25</v>
      </c>
      <c r="AM316" s="30">
        <f>'0'!AH$28*$F316</f>
        <v>31.25</v>
      </c>
      <c r="AN316" s="30">
        <f>'0'!AI$28*$F316</f>
        <v>31.25</v>
      </c>
      <c r="AO316" s="30">
        <f>'0'!AJ$28*$F316</f>
        <v>31.25</v>
      </c>
      <c r="AP316" s="30">
        <f>'0'!AK$28*$F316</f>
        <v>31.25</v>
      </c>
      <c r="AQ316" s="30">
        <f>'0'!AL$28*$F316</f>
        <v>31.25</v>
      </c>
      <c r="AR316" s="30">
        <f>'0'!AM$28*$F316</f>
        <v>31.25</v>
      </c>
      <c r="AT316" s="30"/>
      <c r="AU316" s="30"/>
      <c r="AV316" s="30"/>
    </row>
    <row r="317" spans="1:48">
      <c r="A317" s="276" t="s">
        <v>422</v>
      </c>
      <c r="B317" s="215" t="s">
        <v>392</v>
      </c>
      <c r="C317" s="268" t="s">
        <v>390</v>
      </c>
      <c r="D317" s="215" t="s">
        <v>42</v>
      </c>
      <c r="E317" s="215"/>
      <c r="F317" s="215"/>
      <c r="G317" s="215"/>
      <c r="H317" s="215" t="s">
        <v>254</v>
      </c>
      <c r="I317" s="227">
        <f>I318*I319/1000</f>
        <v>20.656714504065825</v>
      </c>
      <c r="J317" s="227">
        <f t="shared" ref="J317:AR317" si="690">J318*J319/1000</f>
        <v>20.763625056745507</v>
      </c>
      <c r="K317" s="227">
        <f t="shared" si="690"/>
        <v>20.909929080248077</v>
      </c>
      <c r="L317" s="227">
        <f t="shared" si="690"/>
        <v>21.050009992344634</v>
      </c>
      <c r="M317" s="227">
        <f t="shared" si="690"/>
        <v>21.183585710670627</v>
      </c>
      <c r="N317" s="227">
        <f t="shared" si="690"/>
        <v>21.309618973500179</v>
      </c>
      <c r="O317" s="227">
        <f t="shared" si="690"/>
        <v>21.427251683738966</v>
      </c>
      <c r="P317" s="227">
        <f t="shared" si="690"/>
        <v>21.454642205902964</v>
      </c>
      <c r="Q317" s="227">
        <f t="shared" si="690"/>
        <v>21.549720494147206</v>
      </c>
      <c r="R317" s="227">
        <f t="shared" si="690"/>
        <v>21.633886748698238</v>
      </c>
      <c r="S317" s="227">
        <f t="shared" si="690"/>
        <v>21.675040098457213</v>
      </c>
      <c r="T317" s="227">
        <f t="shared" si="690"/>
        <v>21.667380545650932</v>
      </c>
      <c r="U317" s="227">
        <f t="shared" si="690"/>
        <v>21.483391679791161</v>
      </c>
      <c r="V317" s="227">
        <f t="shared" si="690"/>
        <v>21.381135567813391</v>
      </c>
      <c r="W317" s="227">
        <f t="shared" si="690"/>
        <v>21.299283607344101</v>
      </c>
      <c r="X317" s="227">
        <f t="shared" si="690"/>
        <v>21.174288472384458</v>
      </c>
      <c r="Y317" s="227">
        <f t="shared" si="690"/>
        <v>20.999082850266699</v>
      </c>
      <c r="Z317" s="227">
        <f t="shared" si="690"/>
        <v>20.765707197200406</v>
      </c>
      <c r="AA317" s="227">
        <f t="shared" si="690"/>
        <v>20.463984130918117</v>
      </c>
      <c r="AB317" s="227">
        <f t="shared" si="690"/>
        <v>19.976490211701577</v>
      </c>
      <c r="AC317" s="227">
        <f t="shared" si="690"/>
        <v>19.499449604790119</v>
      </c>
      <c r="AD317" s="227">
        <f t="shared" si="690"/>
        <v>18.913239462152131</v>
      </c>
      <c r="AE317" s="227">
        <f t="shared" si="690"/>
        <v>18.160945389200702</v>
      </c>
      <c r="AF317" s="227">
        <f t="shared" si="690"/>
        <v>17.218870683435632</v>
      </c>
      <c r="AG317" s="227">
        <f t="shared" si="690"/>
        <v>16.665228133426048</v>
      </c>
      <c r="AH317" s="227">
        <f t="shared" si="690"/>
        <v>16.21292607707278</v>
      </c>
      <c r="AI317" s="227">
        <f t="shared" si="690"/>
        <v>15.784591981488608</v>
      </c>
      <c r="AJ317" s="227">
        <f t="shared" si="690"/>
        <v>15.299293421700227</v>
      </c>
      <c r="AK317" s="227">
        <f t="shared" si="690"/>
        <v>14.748413735693697</v>
      </c>
      <c r="AL317" s="227">
        <f t="shared" si="690"/>
        <v>14.120879724547482</v>
      </c>
      <c r="AM317" s="227">
        <f t="shared" si="690"/>
        <v>13.403387320249683</v>
      </c>
      <c r="AN317" s="227">
        <f t="shared" si="690"/>
        <v>12.446780930730531</v>
      </c>
      <c r="AO317" s="227">
        <f t="shared" si="690"/>
        <v>11.496082200234417</v>
      </c>
      <c r="AP317" s="227">
        <f t="shared" si="690"/>
        <v>10.395098651887661</v>
      </c>
      <c r="AQ317" s="227">
        <f t="shared" si="690"/>
        <v>9.0743840483893017</v>
      </c>
      <c r="AR317" s="227">
        <f t="shared" si="690"/>
        <v>7.5085249750702214</v>
      </c>
      <c r="AT317" s="215"/>
      <c r="AU317" s="215"/>
      <c r="AV317" s="215"/>
    </row>
    <row r="318" spans="1:48" ht="24">
      <c r="A318" s="276" t="s">
        <v>422</v>
      </c>
      <c r="B318" s="215" t="s">
        <v>392</v>
      </c>
      <c r="C318" s="268" t="s">
        <v>390</v>
      </c>
      <c r="D318" s="225" t="s">
        <v>565</v>
      </c>
      <c r="E318" s="225"/>
      <c r="F318" s="219"/>
      <c r="G318" s="219"/>
      <c r="H318" s="218" t="s">
        <v>158</v>
      </c>
      <c r="I318" s="30">
        <f>РБ.3!D69</f>
        <v>195.5114386863695</v>
      </c>
      <c r="J318" s="30">
        <f>РБ.3!E69</f>
        <v>196.52332448074623</v>
      </c>
      <c r="K318" s="30">
        <f>РБ.3!F69</f>
        <v>197.90806115389731</v>
      </c>
      <c r="L318" s="30">
        <f>РБ.3!G69</f>
        <v>199.23389739233235</v>
      </c>
      <c r="M318" s="30">
        <f>РБ.3!H69</f>
        <v>200.49816334606567</v>
      </c>
      <c r="N318" s="30">
        <f>РБ.3!I69</f>
        <v>201.69104155200171</v>
      </c>
      <c r="O318" s="30">
        <f>РБ.3!J69</f>
        <v>202.8044103024308</v>
      </c>
      <c r="P318" s="30">
        <f>РБ.3!K69</f>
        <v>203.063655807983</v>
      </c>
      <c r="Q318" s="30">
        <f>РБ.3!L69</f>
        <v>203.96355171925242</v>
      </c>
      <c r="R318" s="30">
        <f>РБ.3!M69</f>
        <v>204.76016753697488</v>
      </c>
      <c r="S318" s="30">
        <f>РБ.3!N69</f>
        <v>205.1496752980739</v>
      </c>
      <c r="T318" s="30">
        <f>РБ.3!O69</f>
        <v>205.07717924897784</v>
      </c>
      <c r="U318" s="30">
        <f>РБ.3!P69</f>
        <v>203.3357635045023</v>
      </c>
      <c r="V318" s="30">
        <f>РБ.3!Q69</f>
        <v>202.36793100803663</v>
      </c>
      <c r="W318" s="30">
        <f>РБ.3!R69</f>
        <v>201.59321949486247</v>
      </c>
      <c r="X318" s="30">
        <f>РБ.3!S69</f>
        <v>200.41016694989236</v>
      </c>
      <c r="Y318" s="30">
        <f>РБ.3!T69</f>
        <v>198.75188275182003</v>
      </c>
      <c r="Z318" s="30">
        <f>РБ.3!U69</f>
        <v>196.543031500263</v>
      </c>
      <c r="AA318" s="30">
        <f>РБ.3!V69</f>
        <v>193.68728642221092</v>
      </c>
      <c r="AB318" s="30">
        <f>РБ.3!W69</f>
        <v>189.07325946849946</v>
      </c>
      <c r="AC318" s="30">
        <f>РБ.3!X69</f>
        <v>184.55817090730932</v>
      </c>
      <c r="AD318" s="30">
        <f>РБ.3!Y69</f>
        <v>179.00981575445397</v>
      </c>
      <c r="AE318" s="30">
        <f>РБ.3!Z69</f>
        <v>171.88951128933621</v>
      </c>
      <c r="AF318" s="30">
        <f>РБ.3!AA69</f>
        <v>162.97297322913724</v>
      </c>
      <c r="AG318" s="30">
        <f>РБ.3!AB69</f>
        <v>157.73286346003246</v>
      </c>
      <c r="AH318" s="30">
        <f>РБ.3!AC69</f>
        <v>153.45192005342125</v>
      </c>
      <c r="AI318" s="30">
        <f>РБ.3!AD69</f>
        <v>149.39782833183585</v>
      </c>
      <c r="AJ318" s="30">
        <f>РБ.3!AE69</f>
        <v>144.80457999130357</v>
      </c>
      <c r="AK318" s="30">
        <f>РБ.3!AF69</f>
        <v>139.59062014628401</v>
      </c>
      <c r="AL318" s="30">
        <f>РБ.3!AG69</f>
        <v>133.65114330839307</v>
      </c>
      <c r="AM318" s="30">
        <f>РБ.3!AH69</f>
        <v>126.86022928461672</v>
      </c>
      <c r="AN318" s="30">
        <f>РБ.3!AI69</f>
        <v>117.8061519077594</v>
      </c>
      <c r="AO318" s="30">
        <f>РБ.3!AJ69</f>
        <v>108.80798927545816</v>
      </c>
      <c r="AP318" s="30">
        <f>РБ.3!AK69</f>
        <v>98.38741259251421</v>
      </c>
      <c r="AQ318" s="30">
        <f>РБ.3!AL69</f>
        <v>85.887127894614238</v>
      </c>
      <c r="AR318" s="30">
        <f>РБ.3!AM69</f>
        <v>71.066602580946324</v>
      </c>
      <c r="AT318" s="30"/>
      <c r="AU318" s="30"/>
      <c r="AV318" s="30"/>
    </row>
    <row r="319" spans="1:48">
      <c r="A319" s="276" t="s">
        <v>422</v>
      </c>
      <c r="B319" s="215" t="s">
        <v>392</v>
      </c>
      <c r="C319" s="268" t="s">
        <v>390</v>
      </c>
      <c r="D319" s="219" t="s">
        <v>530</v>
      </c>
      <c r="E319" s="219"/>
      <c r="F319" s="219"/>
      <c r="G319" s="219"/>
      <c r="H319" s="218" t="s">
        <v>249</v>
      </c>
      <c r="I319" s="224">
        <f>I320+I321</f>
        <v>105.6547619047619</v>
      </c>
      <c r="J319" s="224">
        <f t="shared" ref="J319:AR319" si="691">J320+J321</f>
        <v>105.6547619047619</v>
      </c>
      <c r="K319" s="224">
        <f t="shared" si="691"/>
        <v>105.6547619047619</v>
      </c>
      <c r="L319" s="224">
        <f t="shared" si="691"/>
        <v>105.6547619047619</v>
      </c>
      <c r="M319" s="224">
        <f t="shared" si="691"/>
        <v>105.6547619047619</v>
      </c>
      <c r="N319" s="224">
        <f t="shared" si="691"/>
        <v>105.6547619047619</v>
      </c>
      <c r="O319" s="224">
        <f t="shared" si="691"/>
        <v>105.6547619047619</v>
      </c>
      <c r="P319" s="224">
        <f t="shared" si="691"/>
        <v>105.6547619047619</v>
      </c>
      <c r="Q319" s="224">
        <f t="shared" si="691"/>
        <v>105.6547619047619</v>
      </c>
      <c r="R319" s="224">
        <f t="shared" si="691"/>
        <v>105.6547619047619</v>
      </c>
      <c r="S319" s="224">
        <f t="shared" si="691"/>
        <v>105.6547619047619</v>
      </c>
      <c r="T319" s="224">
        <f t="shared" si="691"/>
        <v>105.6547619047619</v>
      </c>
      <c r="U319" s="224">
        <f t="shared" si="691"/>
        <v>105.6547619047619</v>
      </c>
      <c r="V319" s="224">
        <f t="shared" si="691"/>
        <v>105.6547619047619</v>
      </c>
      <c r="W319" s="224">
        <f t="shared" si="691"/>
        <v>105.6547619047619</v>
      </c>
      <c r="X319" s="224">
        <f t="shared" si="691"/>
        <v>105.6547619047619</v>
      </c>
      <c r="Y319" s="224">
        <f t="shared" si="691"/>
        <v>105.6547619047619</v>
      </c>
      <c r="Z319" s="224">
        <f t="shared" si="691"/>
        <v>105.6547619047619</v>
      </c>
      <c r="AA319" s="224">
        <f t="shared" si="691"/>
        <v>105.6547619047619</v>
      </c>
      <c r="AB319" s="224">
        <f t="shared" si="691"/>
        <v>105.6547619047619</v>
      </c>
      <c r="AC319" s="224">
        <f t="shared" si="691"/>
        <v>105.6547619047619</v>
      </c>
      <c r="AD319" s="224">
        <f t="shared" si="691"/>
        <v>105.6547619047619</v>
      </c>
      <c r="AE319" s="224">
        <f t="shared" si="691"/>
        <v>105.6547619047619</v>
      </c>
      <c r="AF319" s="224">
        <f t="shared" si="691"/>
        <v>105.6547619047619</v>
      </c>
      <c r="AG319" s="224">
        <f t="shared" si="691"/>
        <v>105.6547619047619</v>
      </c>
      <c r="AH319" s="224">
        <f t="shared" si="691"/>
        <v>105.6547619047619</v>
      </c>
      <c r="AI319" s="224">
        <f t="shared" si="691"/>
        <v>105.6547619047619</v>
      </c>
      <c r="AJ319" s="224">
        <f t="shared" si="691"/>
        <v>105.6547619047619</v>
      </c>
      <c r="AK319" s="224">
        <f t="shared" si="691"/>
        <v>105.6547619047619</v>
      </c>
      <c r="AL319" s="224">
        <f t="shared" si="691"/>
        <v>105.6547619047619</v>
      </c>
      <c r="AM319" s="224">
        <f t="shared" si="691"/>
        <v>105.6547619047619</v>
      </c>
      <c r="AN319" s="224">
        <f t="shared" si="691"/>
        <v>105.6547619047619</v>
      </c>
      <c r="AO319" s="224">
        <f t="shared" si="691"/>
        <v>105.6547619047619</v>
      </c>
      <c r="AP319" s="224">
        <f t="shared" si="691"/>
        <v>105.6547619047619</v>
      </c>
      <c r="AQ319" s="224">
        <f t="shared" si="691"/>
        <v>105.6547619047619</v>
      </c>
      <c r="AR319" s="224">
        <f t="shared" si="691"/>
        <v>105.6547619047619</v>
      </c>
      <c r="AT319" s="30"/>
      <c r="AU319" s="30"/>
      <c r="AV319" s="30"/>
    </row>
    <row r="320" spans="1:48">
      <c r="A320" s="276" t="s">
        <v>422</v>
      </c>
      <c r="B320" s="215" t="s">
        <v>392</v>
      </c>
      <c r="C320" s="268" t="s">
        <v>390</v>
      </c>
      <c r="D320" s="221" t="s">
        <v>433</v>
      </c>
      <c r="E320" s="221" t="str">
        <f>_xlfn.XLOOKUP(D320,'0'!A:A,'0'!B:B)</f>
        <v>Фил</v>
      </c>
      <c r="F320" s="222">
        <f>G320/(8*21*60)</f>
        <v>2.976190476190476E-3</v>
      </c>
      <c r="G320" s="223">
        <v>30</v>
      </c>
      <c r="H320" s="218" t="s">
        <v>249</v>
      </c>
      <c r="I320" s="30">
        <f>'0'!D$30*$F320</f>
        <v>74.404761904761898</v>
      </c>
      <c r="J320" s="30">
        <f>'0'!E$30*$F320</f>
        <v>74.404761904761898</v>
      </c>
      <c r="K320" s="30">
        <f>'0'!F$30*$F320</f>
        <v>74.404761904761898</v>
      </c>
      <c r="L320" s="30">
        <f>'0'!G$30*$F320</f>
        <v>74.404761904761898</v>
      </c>
      <c r="M320" s="30">
        <f>'0'!H$30*$F320</f>
        <v>74.404761904761898</v>
      </c>
      <c r="N320" s="30">
        <f>'0'!I$30*$F320</f>
        <v>74.404761904761898</v>
      </c>
      <c r="O320" s="30">
        <f>'0'!J$30*$F320</f>
        <v>74.404761904761898</v>
      </c>
      <c r="P320" s="30">
        <f>'0'!K$30*$F320</f>
        <v>74.404761904761898</v>
      </c>
      <c r="Q320" s="30">
        <f>'0'!L$30*$F320</f>
        <v>74.404761904761898</v>
      </c>
      <c r="R320" s="30">
        <f>'0'!M$30*$F320</f>
        <v>74.404761904761898</v>
      </c>
      <c r="S320" s="30">
        <f>'0'!N$30*$F320</f>
        <v>74.404761904761898</v>
      </c>
      <c r="T320" s="30">
        <f>'0'!O$30*$F320</f>
        <v>74.404761904761898</v>
      </c>
      <c r="U320" s="30">
        <f>'0'!P$30*$F320</f>
        <v>74.404761904761898</v>
      </c>
      <c r="V320" s="30">
        <f>'0'!Q$30*$F320</f>
        <v>74.404761904761898</v>
      </c>
      <c r="W320" s="30">
        <f>'0'!R$30*$F320</f>
        <v>74.404761904761898</v>
      </c>
      <c r="X320" s="30">
        <f>'0'!S$30*$F320</f>
        <v>74.404761904761898</v>
      </c>
      <c r="Y320" s="30">
        <f>'0'!T$30*$F320</f>
        <v>74.404761904761898</v>
      </c>
      <c r="Z320" s="30">
        <f>'0'!U$30*$F320</f>
        <v>74.404761904761898</v>
      </c>
      <c r="AA320" s="30">
        <f>'0'!V$30*$F320</f>
        <v>74.404761904761898</v>
      </c>
      <c r="AB320" s="30">
        <f>'0'!W$30*$F320</f>
        <v>74.404761904761898</v>
      </c>
      <c r="AC320" s="30">
        <f>'0'!X$30*$F320</f>
        <v>74.404761904761898</v>
      </c>
      <c r="AD320" s="30">
        <f>'0'!Y$30*$F320</f>
        <v>74.404761904761898</v>
      </c>
      <c r="AE320" s="30">
        <f>'0'!Z$30*$F320</f>
        <v>74.404761904761898</v>
      </c>
      <c r="AF320" s="30">
        <f>'0'!AA$30*$F320</f>
        <v>74.404761904761898</v>
      </c>
      <c r="AG320" s="30">
        <f>'0'!AB$30*$F320</f>
        <v>74.404761904761898</v>
      </c>
      <c r="AH320" s="30">
        <f>'0'!AC$30*$F320</f>
        <v>74.404761904761898</v>
      </c>
      <c r="AI320" s="30">
        <f>'0'!AD$30*$F320</f>
        <v>74.404761904761898</v>
      </c>
      <c r="AJ320" s="30">
        <f>'0'!AE$30*$F320</f>
        <v>74.404761904761898</v>
      </c>
      <c r="AK320" s="30">
        <f>'0'!AF$30*$F320</f>
        <v>74.404761904761898</v>
      </c>
      <c r="AL320" s="30">
        <f>'0'!AG$30*$F320</f>
        <v>74.404761904761898</v>
      </c>
      <c r="AM320" s="30">
        <f>'0'!AH$30*$F320</f>
        <v>74.404761904761898</v>
      </c>
      <c r="AN320" s="30">
        <f>'0'!AI$30*$F320</f>
        <v>74.404761904761898</v>
      </c>
      <c r="AO320" s="30">
        <f>'0'!AJ$30*$F320</f>
        <v>74.404761904761898</v>
      </c>
      <c r="AP320" s="30">
        <f>'0'!AK$30*$F320</f>
        <v>74.404761904761898</v>
      </c>
      <c r="AQ320" s="30">
        <f>'0'!AL$30*$F320</f>
        <v>74.404761904761898</v>
      </c>
      <c r="AR320" s="30">
        <f>'0'!AM$30*$F320</f>
        <v>74.404761904761898</v>
      </c>
      <c r="AT320" s="30"/>
      <c r="AU320" s="30"/>
      <c r="AV320" s="30"/>
    </row>
    <row r="321" spans="1:48">
      <c r="A321" s="276" t="s">
        <v>422</v>
      </c>
      <c r="B321" s="215" t="s">
        <v>392</v>
      </c>
      <c r="C321" s="268" t="s">
        <v>390</v>
      </c>
      <c r="D321" s="221" t="s">
        <v>413</v>
      </c>
      <c r="E321" s="221" t="str">
        <f>_xlfn.XLOOKUP(D321,'0'!A:A,'0'!B:B)</f>
        <v>Фил</v>
      </c>
      <c r="F321" s="222">
        <f>G321/(8*21*60)</f>
        <v>6.9444444444444447E-4</v>
      </c>
      <c r="G321" s="223">
        <v>7</v>
      </c>
      <c r="H321" s="218" t="s">
        <v>249</v>
      </c>
      <c r="I321" s="30">
        <f>'0'!D$28*$F321</f>
        <v>31.25</v>
      </c>
      <c r="J321" s="30">
        <f>'0'!E$28*$F321</f>
        <v>31.25</v>
      </c>
      <c r="K321" s="30">
        <f>'0'!F$28*$F321</f>
        <v>31.25</v>
      </c>
      <c r="L321" s="30">
        <f>'0'!G$28*$F321</f>
        <v>31.25</v>
      </c>
      <c r="M321" s="30">
        <f>'0'!H$28*$F321</f>
        <v>31.25</v>
      </c>
      <c r="N321" s="30">
        <f>'0'!I$28*$F321</f>
        <v>31.25</v>
      </c>
      <c r="O321" s="30">
        <f>'0'!J$28*$F321</f>
        <v>31.25</v>
      </c>
      <c r="P321" s="30">
        <f>'0'!K$28*$F321</f>
        <v>31.25</v>
      </c>
      <c r="Q321" s="30">
        <f>'0'!L$28*$F321</f>
        <v>31.25</v>
      </c>
      <c r="R321" s="30">
        <f>'0'!M$28*$F321</f>
        <v>31.25</v>
      </c>
      <c r="S321" s="30">
        <f>'0'!N$28*$F321</f>
        <v>31.25</v>
      </c>
      <c r="T321" s="30">
        <f>'0'!O$28*$F321</f>
        <v>31.25</v>
      </c>
      <c r="U321" s="30">
        <f>'0'!P$28*$F321</f>
        <v>31.25</v>
      </c>
      <c r="V321" s="30">
        <f>'0'!Q$28*$F321</f>
        <v>31.25</v>
      </c>
      <c r="W321" s="30">
        <f>'0'!R$28*$F321</f>
        <v>31.25</v>
      </c>
      <c r="X321" s="30">
        <f>'0'!S$28*$F321</f>
        <v>31.25</v>
      </c>
      <c r="Y321" s="30">
        <f>'0'!T$28*$F321</f>
        <v>31.25</v>
      </c>
      <c r="Z321" s="30">
        <f>'0'!U$28*$F321</f>
        <v>31.25</v>
      </c>
      <c r="AA321" s="30">
        <f>'0'!V$28*$F321</f>
        <v>31.25</v>
      </c>
      <c r="AB321" s="30">
        <f>'0'!W$28*$F321</f>
        <v>31.25</v>
      </c>
      <c r="AC321" s="30">
        <f>'0'!X$28*$F321</f>
        <v>31.25</v>
      </c>
      <c r="AD321" s="30">
        <f>'0'!Y$28*$F321</f>
        <v>31.25</v>
      </c>
      <c r="AE321" s="30">
        <f>'0'!Z$28*$F321</f>
        <v>31.25</v>
      </c>
      <c r="AF321" s="30">
        <f>'0'!AA$28*$F321</f>
        <v>31.25</v>
      </c>
      <c r="AG321" s="30">
        <f>'0'!AB$28*$F321</f>
        <v>31.25</v>
      </c>
      <c r="AH321" s="30">
        <f>'0'!AC$28*$F321</f>
        <v>31.25</v>
      </c>
      <c r="AI321" s="30">
        <f>'0'!AD$28*$F321</f>
        <v>31.25</v>
      </c>
      <c r="AJ321" s="30">
        <f>'0'!AE$28*$F321</f>
        <v>31.25</v>
      </c>
      <c r="AK321" s="30">
        <f>'0'!AF$28*$F321</f>
        <v>31.25</v>
      </c>
      <c r="AL321" s="30">
        <f>'0'!AG$28*$F321</f>
        <v>31.25</v>
      </c>
      <c r="AM321" s="30">
        <f>'0'!AH$28*$F321</f>
        <v>31.25</v>
      </c>
      <c r="AN321" s="30">
        <f>'0'!AI$28*$F321</f>
        <v>31.25</v>
      </c>
      <c r="AO321" s="30">
        <f>'0'!AJ$28*$F321</f>
        <v>31.25</v>
      </c>
      <c r="AP321" s="30">
        <f>'0'!AK$28*$F321</f>
        <v>31.25</v>
      </c>
      <c r="AQ321" s="30">
        <f>'0'!AL$28*$F321</f>
        <v>31.25</v>
      </c>
      <c r="AR321" s="30">
        <f>'0'!AM$28*$F321</f>
        <v>31.25</v>
      </c>
      <c r="AT321" s="30"/>
      <c r="AU321" s="30"/>
      <c r="AV321" s="30"/>
    </row>
    <row r="322" spans="1:48">
      <c r="A322" s="276" t="s">
        <v>422</v>
      </c>
      <c r="B322" s="215" t="s">
        <v>392</v>
      </c>
      <c r="C322" s="268" t="s">
        <v>390</v>
      </c>
      <c r="D322" s="221" t="s">
        <v>435</v>
      </c>
      <c r="E322" s="221" t="str">
        <f>_xlfn.XLOOKUP(D322,'0'!A:A,'0'!B:B)</f>
        <v>ГО</v>
      </c>
      <c r="F322" s="222">
        <f t="shared" ref="F322:F324" si="692">G322/(8*21*60)</f>
        <v>2.976190476190476E-3</v>
      </c>
      <c r="G322" s="223">
        <v>30</v>
      </c>
      <c r="H322" s="218" t="s">
        <v>249</v>
      </c>
      <c r="I322" s="30">
        <f>'0'!D$34*$F322</f>
        <v>133.92857142857142</v>
      </c>
      <c r="J322" s="30">
        <f>'0'!E$34*$F322</f>
        <v>133.92857142857142</v>
      </c>
      <c r="K322" s="30">
        <f>'0'!F$34*$F322</f>
        <v>133.92857142857142</v>
      </c>
      <c r="L322" s="30">
        <f>'0'!G$34*$F322</f>
        <v>133.92857142857142</v>
      </c>
      <c r="M322" s="30">
        <f>'0'!H$34*$F322</f>
        <v>133.92857142857142</v>
      </c>
      <c r="N322" s="30">
        <f>'0'!I$34*$F322</f>
        <v>133.92857142857142</v>
      </c>
      <c r="O322" s="30">
        <f>'0'!J$34*$F322</f>
        <v>133.92857142857142</v>
      </c>
      <c r="P322" s="30">
        <f>'0'!K$34*$F322</f>
        <v>133.92857142857142</v>
      </c>
      <c r="Q322" s="30">
        <f>'0'!L$34*$F322</f>
        <v>133.92857142857142</v>
      </c>
      <c r="R322" s="30">
        <f>'0'!M$34*$F322</f>
        <v>133.92857142857142</v>
      </c>
      <c r="S322" s="30">
        <f>'0'!N$34*$F322</f>
        <v>133.92857142857142</v>
      </c>
      <c r="T322" s="30">
        <f>'0'!O$34*$F322</f>
        <v>133.92857142857142</v>
      </c>
      <c r="U322" s="30">
        <f>'0'!P$34*$F322</f>
        <v>133.92857142857142</v>
      </c>
      <c r="V322" s="30">
        <f>'0'!Q$34*$F322</f>
        <v>133.92857142857142</v>
      </c>
      <c r="W322" s="30">
        <f>'0'!R$34*$F322</f>
        <v>133.92857142857142</v>
      </c>
      <c r="X322" s="30">
        <f>'0'!S$34*$F322</f>
        <v>133.92857142857142</v>
      </c>
      <c r="Y322" s="30">
        <f>'0'!T$34*$F322</f>
        <v>133.92857142857142</v>
      </c>
      <c r="Z322" s="30">
        <f>'0'!U$34*$F322</f>
        <v>133.92857142857142</v>
      </c>
      <c r="AA322" s="30">
        <f>'0'!V$34*$F322</f>
        <v>133.92857142857142</v>
      </c>
      <c r="AB322" s="30">
        <f>'0'!W$34*$F322</f>
        <v>133.92857142857142</v>
      </c>
      <c r="AC322" s="30">
        <f>'0'!X$34*$F322</f>
        <v>133.92857142857142</v>
      </c>
      <c r="AD322" s="30">
        <f>'0'!Y$34*$F322</f>
        <v>133.92857142857142</v>
      </c>
      <c r="AE322" s="30">
        <f>'0'!Z$34*$F322</f>
        <v>133.92857142857142</v>
      </c>
      <c r="AF322" s="30">
        <f>'0'!AA$34*$F322</f>
        <v>133.92857142857142</v>
      </c>
      <c r="AG322" s="30">
        <f>'0'!AB$34*$F322</f>
        <v>133.92857142857142</v>
      </c>
      <c r="AH322" s="30">
        <f>'0'!AC$34*$F322</f>
        <v>133.92857142857142</v>
      </c>
      <c r="AI322" s="30">
        <f>'0'!AD$34*$F322</f>
        <v>133.92857142857142</v>
      </c>
      <c r="AJ322" s="30">
        <f>'0'!AE$34*$F322</f>
        <v>133.92857142857142</v>
      </c>
      <c r="AK322" s="30">
        <f>'0'!AF$34*$F322</f>
        <v>133.92857142857142</v>
      </c>
      <c r="AL322" s="30">
        <f>'0'!AG$34*$F322</f>
        <v>133.92857142857142</v>
      </c>
      <c r="AM322" s="30">
        <f>'0'!AH$34*$F322</f>
        <v>133.92857142857142</v>
      </c>
      <c r="AN322" s="30">
        <f>'0'!AI$34*$F322</f>
        <v>133.92857142857142</v>
      </c>
      <c r="AO322" s="30">
        <f>'0'!AJ$34*$F322</f>
        <v>133.92857142857142</v>
      </c>
      <c r="AP322" s="30">
        <f>'0'!AK$34*$F322</f>
        <v>133.92857142857142</v>
      </c>
      <c r="AQ322" s="30">
        <f>'0'!AL$34*$F322</f>
        <v>133.92857142857142</v>
      </c>
      <c r="AR322" s="30">
        <f>'0'!AM$34*$F322</f>
        <v>133.92857142857142</v>
      </c>
      <c r="AT322" s="30"/>
      <c r="AU322" s="30"/>
      <c r="AV322" s="30"/>
    </row>
    <row r="323" spans="1:48">
      <c r="A323" s="276" t="s">
        <v>422</v>
      </c>
      <c r="B323" s="215" t="s">
        <v>392</v>
      </c>
      <c r="C323" s="268" t="s">
        <v>390</v>
      </c>
      <c r="D323" s="221" t="s">
        <v>436</v>
      </c>
      <c r="E323" s="221" t="str">
        <f>_xlfn.XLOOKUP(D323,'0'!A:A,'0'!B:B)</f>
        <v>ГО</v>
      </c>
      <c r="F323" s="222">
        <f t="shared" si="692"/>
        <v>2.9761904761904765E-4</v>
      </c>
      <c r="G323" s="223">
        <v>3</v>
      </c>
      <c r="H323" s="218" t="s">
        <v>249</v>
      </c>
      <c r="I323" s="30">
        <f>'0'!D$35*$F323</f>
        <v>13.392857142857144</v>
      </c>
      <c r="J323" s="30">
        <f>'0'!E$35*$F323</f>
        <v>13.392857142857144</v>
      </c>
      <c r="K323" s="30">
        <f>'0'!F$35*$F323</f>
        <v>13.392857142857144</v>
      </c>
      <c r="L323" s="30">
        <f>'0'!G$35*$F323</f>
        <v>13.392857142857144</v>
      </c>
      <c r="M323" s="30">
        <f>'0'!H$35*$F323</f>
        <v>13.392857142857144</v>
      </c>
      <c r="N323" s="30">
        <f>'0'!I$35*$F323</f>
        <v>13.392857142857144</v>
      </c>
      <c r="O323" s="30">
        <f>'0'!J$35*$F323</f>
        <v>13.392857142857144</v>
      </c>
      <c r="P323" s="30">
        <f>'0'!K$35*$F323</f>
        <v>13.392857142857144</v>
      </c>
      <c r="Q323" s="30">
        <f>'0'!L$35*$F323</f>
        <v>13.392857142857144</v>
      </c>
      <c r="R323" s="30">
        <f>'0'!M$35*$F323</f>
        <v>13.392857142857144</v>
      </c>
      <c r="S323" s="30">
        <f>'0'!N$35*$F323</f>
        <v>13.392857142857144</v>
      </c>
      <c r="T323" s="30">
        <f>'0'!O$35*$F323</f>
        <v>13.392857142857144</v>
      </c>
      <c r="U323" s="30">
        <f>'0'!P$35*$F323</f>
        <v>13.392857142857144</v>
      </c>
      <c r="V323" s="30">
        <f>'0'!Q$35*$F323</f>
        <v>13.392857142857144</v>
      </c>
      <c r="W323" s="30">
        <f>'0'!R$35*$F323</f>
        <v>13.392857142857144</v>
      </c>
      <c r="X323" s="30">
        <f>'0'!S$35*$F323</f>
        <v>13.392857142857144</v>
      </c>
      <c r="Y323" s="30">
        <f>'0'!T$35*$F323</f>
        <v>13.392857142857144</v>
      </c>
      <c r="Z323" s="30">
        <f>'0'!U$35*$F323</f>
        <v>13.392857142857144</v>
      </c>
      <c r="AA323" s="30">
        <f>'0'!V$35*$F323</f>
        <v>13.392857142857144</v>
      </c>
      <c r="AB323" s="30">
        <f>'0'!W$35*$F323</f>
        <v>13.392857142857144</v>
      </c>
      <c r="AC323" s="30">
        <f>'0'!X$35*$F323</f>
        <v>13.392857142857144</v>
      </c>
      <c r="AD323" s="30">
        <f>'0'!Y$35*$F323</f>
        <v>13.392857142857144</v>
      </c>
      <c r="AE323" s="30">
        <f>'0'!Z$35*$F323</f>
        <v>13.392857142857144</v>
      </c>
      <c r="AF323" s="30">
        <f>'0'!AA$35*$F323</f>
        <v>13.392857142857144</v>
      </c>
      <c r="AG323" s="30">
        <f>'0'!AB$35*$F323</f>
        <v>13.392857142857144</v>
      </c>
      <c r="AH323" s="30">
        <f>'0'!AC$35*$F323</f>
        <v>13.392857142857144</v>
      </c>
      <c r="AI323" s="30">
        <f>'0'!AD$35*$F323</f>
        <v>13.392857142857144</v>
      </c>
      <c r="AJ323" s="30">
        <f>'0'!AE$35*$F323</f>
        <v>13.392857142857144</v>
      </c>
      <c r="AK323" s="30">
        <f>'0'!AF$35*$F323</f>
        <v>13.392857142857144</v>
      </c>
      <c r="AL323" s="30">
        <f>'0'!AG$35*$F323</f>
        <v>13.392857142857144</v>
      </c>
      <c r="AM323" s="30">
        <f>'0'!AH$35*$F323</f>
        <v>13.392857142857144</v>
      </c>
      <c r="AN323" s="30">
        <f>'0'!AI$35*$F323</f>
        <v>13.392857142857144</v>
      </c>
      <c r="AO323" s="30">
        <f>'0'!AJ$35*$F323</f>
        <v>13.392857142857144</v>
      </c>
      <c r="AP323" s="30">
        <f>'0'!AK$35*$F323</f>
        <v>13.392857142857144</v>
      </c>
      <c r="AQ323" s="30">
        <f>'0'!AL$35*$F323</f>
        <v>13.392857142857144</v>
      </c>
      <c r="AR323" s="30">
        <f>'0'!AM$35*$F323</f>
        <v>13.392857142857144</v>
      </c>
      <c r="AT323" s="30"/>
      <c r="AU323" s="30"/>
      <c r="AV323" s="30"/>
    </row>
    <row r="324" spans="1:48">
      <c r="A324" s="276" t="s">
        <v>422</v>
      </c>
      <c r="B324" s="215" t="s">
        <v>392</v>
      </c>
      <c r="C324" s="268" t="s">
        <v>390</v>
      </c>
      <c r="D324" s="221" t="s">
        <v>437</v>
      </c>
      <c r="E324" s="221" t="str">
        <f>_xlfn.XLOOKUP(D324,'0'!A:A,'0'!B:B)</f>
        <v>ГО</v>
      </c>
      <c r="F324" s="222">
        <f t="shared" si="692"/>
        <v>9.9206349206349201E-4</v>
      </c>
      <c r="G324" s="223">
        <v>10</v>
      </c>
      <c r="H324" s="218" t="s">
        <v>249</v>
      </c>
      <c r="I324" s="30">
        <f>'0'!D$36*$F324</f>
        <v>44.642857142857139</v>
      </c>
      <c r="J324" s="30">
        <f>'0'!E$36*$F324</f>
        <v>44.642857142857139</v>
      </c>
      <c r="K324" s="30">
        <f>'0'!F$36*$F324</f>
        <v>44.642857142857139</v>
      </c>
      <c r="L324" s="30">
        <f>'0'!G$36*$F324</f>
        <v>44.642857142857139</v>
      </c>
      <c r="M324" s="30">
        <f>'0'!H$36*$F324</f>
        <v>44.642857142857139</v>
      </c>
      <c r="N324" s="30">
        <f>'0'!I$36*$F324</f>
        <v>44.642857142857139</v>
      </c>
      <c r="O324" s="30">
        <f>'0'!J$36*$F324</f>
        <v>44.642857142857139</v>
      </c>
      <c r="P324" s="30">
        <f>'0'!K$36*$F324</f>
        <v>44.642857142857139</v>
      </c>
      <c r="Q324" s="30">
        <f>'0'!L$36*$F324</f>
        <v>44.642857142857139</v>
      </c>
      <c r="R324" s="30">
        <f>'0'!M$36*$F324</f>
        <v>44.642857142857139</v>
      </c>
      <c r="S324" s="30">
        <f>'0'!N$36*$F324</f>
        <v>44.642857142857139</v>
      </c>
      <c r="T324" s="30">
        <f>'0'!O$36*$F324</f>
        <v>44.642857142857139</v>
      </c>
      <c r="U324" s="30">
        <f>'0'!P$36*$F324</f>
        <v>44.642857142857139</v>
      </c>
      <c r="V324" s="30">
        <f>'0'!Q$36*$F324</f>
        <v>44.642857142857139</v>
      </c>
      <c r="W324" s="30">
        <f>'0'!R$36*$F324</f>
        <v>44.642857142857139</v>
      </c>
      <c r="X324" s="30">
        <f>'0'!S$36*$F324</f>
        <v>44.642857142857139</v>
      </c>
      <c r="Y324" s="30">
        <f>'0'!T$36*$F324</f>
        <v>44.642857142857139</v>
      </c>
      <c r="Z324" s="30">
        <f>'0'!U$36*$F324</f>
        <v>44.642857142857139</v>
      </c>
      <c r="AA324" s="30">
        <f>'0'!V$36*$F324</f>
        <v>44.642857142857139</v>
      </c>
      <c r="AB324" s="30">
        <f>'0'!W$36*$F324</f>
        <v>44.642857142857139</v>
      </c>
      <c r="AC324" s="30">
        <f>'0'!X$36*$F324</f>
        <v>44.642857142857139</v>
      </c>
      <c r="AD324" s="30">
        <f>'0'!Y$36*$F324</f>
        <v>44.642857142857139</v>
      </c>
      <c r="AE324" s="30">
        <f>'0'!Z$36*$F324</f>
        <v>44.642857142857139</v>
      </c>
      <c r="AF324" s="30">
        <f>'0'!AA$36*$F324</f>
        <v>44.642857142857139</v>
      </c>
      <c r="AG324" s="30">
        <f>'0'!AB$36*$F324</f>
        <v>44.642857142857139</v>
      </c>
      <c r="AH324" s="30">
        <f>'0'!AC$36*$F324</f>
        <v>44.642857142857139</v>
      </c>
      <c r="AI324" s="30">
        <f>'0'!AD$36*$F324</f>
        <v>44.642857142857139</v>
      </c>
      <c r="AJ324" s="30">
        <f>'0'!AE$36*$F324</f>
        <v>44.642857142857139</v>
      </c>
      <c r="AK324" s="30">
        <f>'0'!AF$36*$F324</f>
        <v>44.642857142857139</v>
      </c>
      <c r="AL324" s="30">
        <f>'0'!AG$36*$F324</f>
        <v>44.642857142857139</v>
      </c>
      <c r="AM324" s="30">
        <f>'0'!AH$36*$F324</f>
        <v>44.642857142857139</v>
      </c>
      <c r="AN324" s="30">
        <f>'0'!AI$36*$F324</f>
        <v>44.642857142857139</v>
      </c>
      <c r="AO324" s="30">
        <f>'0'!AJ$36*$F324</f>
        <v>44.642857142857139</v>
      </c>
      <c r="AP324" s="30">
        <f>'0'!AK$36*$F324</f>
        <v>44.642857142857139</v>
      </c>
      <c r="AQ324" s="30">
        <f>'0'!AL$36*$F324</f>
        <v>44.642857142857139</v>
      </c>
      <c r="AR324" s="30">
        <f>'0'!AM$36*$F324</f>
        <v>44.642857142857139</v>
      </c>
      <c r="AT324" s="30"/>
      <c r="AU324" s="30"/>
      <c r="AV324" s="30"/>
    </row>
    <row r="325" spans="1:48">
      <c r="A325" s="276" t="s">
        <v>103</v>
      </c>
      <c r="B325" s="215" t="s">
        <v>392</v>
      </c>
      <c r="C325" s="268" t="s">
        <v>390</v>
      </c>
      <c r="D325" s="215" t="s">
        <v>42</v>
      </c>
      <c r="E325" s="215"/>
      <c r="F325" s="215"/>
      <c r="G325" s="215"/>
      <c r="H325" s="215" t="s">
        <v>254</v>
      </c>
      <c r="I325" s="227">
        <f>I326*I327/1000</f>
        <v>4654.7619047619046</v>
      </c>
      <c r="J325" s="227">
        <f t="shared" ref="J325:AR325" si="693">J326*J327/1000</f>
        <v>4794.4047619047624</v>
      </c>
      <c r="K325" s="227">
        <f t="shared" si="693"/>
        <v>4691.3250595238096</v>
      </c>
      <c r="L325" s="227">
        <f t="shared" si="693"/>
        <v>4781.2009711904766</v>
      </c>
      <c r="M325" s="227">
        <f t="shared" si="693"/>
        <v>4861.769293939049</v>
      </c>
      <c r="N325" s="227">
        <f t="shared" si="693"/>
        <v>4929.9178876627111</v>
      </c>
      <c r="O325" s="227">
        <f t="shared" si="693"/>
        <v>4981.7726807157806</v>
      </c>
      <c r="P325" s="227">
        <f t="shared" si="693"/>
        <v>5012.5170300763139</v>
      </c>
      <c r="Q325" s="227">
        <f t="shared" si="693"/>
        <v>5016.1684257872812</v>
      </c>
      <c r="R325" s="227">
        <f t="shared" si="693"/>
        <v>4985.3024721844249</v>
      </c>
      <c r="S325" s="227">
        <f t="shared" si="693"/>
        <v>4910.7117024686358</v>
      </c>
      <c r="T325" s="227">
        <f t="shared" si="693"/>
        <v>4780.9838465053808</v>
      </c>
      <c r="U325" s="227">
        <f t="shared" si="693"/>
        <v>4718.6961010277246</v>
      </c>
      <c r="V325" s="227">
        <f t="shared" si="693"/>
        <v>4649.0253745854652</v>
      </c>
      <c r="W325" s="227">
        <f t="shared" si="693"/>
        <v>4571.4411405129158</v>
      </c>
      <c r="X325" s="227">
        <f t="shared" si="693"/>
        <v>4485.3763421572858</v>
      </c>
      <c r="Y325" s="227">
        <f t="shared" si="693"/>
        <v>4390.2248897089976</v>
      </c>
      <c r="Z325" s="227">
        <f t="shared" si="693"/>
        <v>4285.3389856021777</v>
      </c>
      <c r="AA325" s="227">
        <f t="shared" si="693"/>
        <v>4170.0262667456891</v>
      </c>
      <c r="AB325" s="227">
        <f t="shared" si="693"/>
        <v>4043.5467510411831</v>
      </c>
      <c r="AC325" s="227">
        <f t="shared" si="693"/>
        <v>3905.1095747856243</v>
      </c>
      <c r="AD325" s="227">
        <f t="shared" si="693"/>
        <v>3753.8695066379496</v>
      </c>
      <c r="AE325" s="227">
        <f t="shared" si="693"/>
        <v>3588.9232228488891</v>
      </c>
      <c r="AF325" s="227">
        <f t="shared" si="693"/>
        <v>3409.3053274051249</v>
      </c>
      <c r="AG325" s="227">
        <f t="shared" si="693"/>
        <v>3373.6872130760744</v>
      </c>
      <c r="AH325" s="227">
        <f t="shared" si="693"/>
        <v>3333.4936160682623</v>
      </c>
      <c r="AI325" s="227">
        <f t="shared" si="693"/>
        <v>3288.4783269980107</v>
      </c>
      <c r="AJ325" s="227">
        <f t="shared" si="693"/>
        <v>3238.38380544151</v>
      </c>
      <c r="AK325" s="227">
        <f t="shared" si="693"/>
        <v>3182.9406841601253</v>
      </c>
      <c r="AL325" s="227">
        <f t="shared" si="693"/>
        <v>3121.8672520365153</v>
      </c>
      <c r="AM325" s="227">
        <f t="shared" si="693"/>
        <v>3054.8689148140247</v>
      </c>
      <c r="AN325" s="227">
        <f t="shared" si="693"/>
        <v>2981.6376326932391</v>
      </c>
      <c r="AO325" s="227">
        <f t="shared" si="693"/>
        <v>2901.8513337993386</v>
      </c>
      <c r="AP325" s="227">
        <f t="shared" si="693"/>
        <v>2815.1733024920291</v>
      </c>
      <c r="AQ325" s="227">
        <f t="shared" si="693"/>
        <v>2721.2515414460636</v>
      </c>
      <c r="AR325" s="227">
        <f t="shared" si="693"/>
        <v>2619.7181063848511</v>
      </c>
      <c r="AT325" s="215"/>
      <c r="AU325" s="215"/>
      <c r="AV325" s="215"/>
    </row>
    <row r="326" spans="1:48" ht="24">
      <c r="A326" s="276" t="s">
        <v>103</v>
      </c>
      <c r="B326" s="215" t="s">
        <v>392</v>
      </c>
      <c r="C326" s="268" t="s">
        <v>390</v>
      </c>
      <c r="D326" s="225" t="s">
        <v>565</v>
      </c>
      <c r="E326" s="225"/>
      <c r="F326" s="219"/>
      <c r="G326" s="219"/>
      <c r="H326" s="218" t="s">
        <v>158</v>
      </c>
      <c r="I326" s="30">
        <f>РБ.3!D83</f>
        <v>117300</v>
      </c>
      <c r="J326" s="30">
        <f>РБ.3!E83</f>
        <v>120819</v>
      </c>
      <c r="K326" s="30">
        <f>РБ.3!F83</f>
        <v>118221.3915</v>
      </c>
      <c r="L326" s="30">
        <f>РБ.3!G83</f>
        <v>120486.26447400001</v>
      </c>
      <c r="M326" s="30">
        <f>РБ.3!H83</f>
        <v>122516.58620726403</v>
      </c>
      <c r="N326" s="30">
        <f>РБ.3!I83</f>
        <v>124233.93076910033</v>
      </c>
      <c r="O326" s="30">
        <f>РБ.3!J83</f>
        <v>125540.67155403766</v>
      </c>
      <c r="P326" s="30">
        <f>РБ.3!K83</f>
        <v>126315.42915792311</v>
      </c>
      <c r="Q326" s="30">
        <f>РБ.3!L83</f>
        <v>126407.44432983948</v>
      </c>
      <c r="R326" s="30">
        <f>РБ.3!M83</f>
        <v>125629.62229904752</v>
      </c>
      <c r="S326" s="30">
        <f>РБ.3!N83</f>
        <v>123749.93490220961</v>
      </c>
      <c r="T326" s="30">
        <f>РБ.3!O83</f>
        <v>120480.7929319356</v>
      </c>
      <c r="U326" s="30">
        <f>РБ.3!P83</f>
        <v>118911.14174589864</v>
      </c>
      <c r="V326" s="30">
        <f>РБ.3!Q83</f>
        <v>117155.43943955372</v>
      </c>
      <c r="W326" s="30">
        <f>РБ.3!R83</f>
        <v>115200.3167409255</v>
      </c>
      <c r="X326" s="30">
        <f>РБ.3!S83</f>
        <v>113031.4838223636</v>
      </c>
      <c r="Y326" s="30">
        <f>РБ.3!T83</f>
        <v>110633.66722066673</v>
      </c>
      <c r="Z326" s="30">
        <f>РБ.3!U83</f>
        <v>107990.54243717487</v>
      </c>
      <c r="AA326" s="30">
        <f>РБ.3!V83</f>
        <v>105084.66192199136</v>
      </c>
      <c r="AB326" s="30">
        <f>РБ.3!W83</f>
        <v>101897.37812623782</v>
      </c>
      <c r="AC326" s="30">
        <f>РБ.3!X83</f>
        <v>98408.761284597727</v>
      </c>
      <c r="AD326" s="30">
        <f>РБ.3!Y83</f>
        <v>94597.51156727632</v>
      </c>
      <c r="AE326" s="30">
        <f>РБ.3!Z83</f>
        <v>90440.865215792001</v>
      </c>
      <c r="AF326" s="30">
        <f>РБ.3!AA83</f>
        <v>85914.494250609147</v>
      </c>
      <c r="AG326" s="30">
        <f>РБ.3!AB83</f>
        <v>85016.91776951708</v>
      </c>
      <c r="AH326" s="30">
        <f>РБ.3!AC83</f>
        <v>84004.039124920208</v>
      </c>
      <c r="AI326" s="30">
        <f>РБ.3!AD83</f>
        <v>82869.653840349871</v>
      </c>
      <c r="AJ326" s="30">
        <f>РБ.3!AE83</f>
        <v>81607.271897126047</v>
      </c>
      <c r="AK326" s="30">
        <f>РБ.3!AF83</f>
        <v>80210.105240835153</v>
      </c>
      <c r="AL326" s="30">
        <f>РБ.3!AG83</f>
        <v>78671.054751320175</v>
      </c>
      <c r="AM326" s="30">
        <f>РБ.3!AH83</f>
        <v>76982.696653313425</v>
      </c>
      <c r="AN326" s="30">
        <f>РБ.3!AI83</f>
        <v>75137.268343869626</v>
      </c>
      <c r="AO326" s="30">
        <f>РБ.3!AJ83</f>
        <v>73126.653611743328</v>
      </c>
      <c r="AP326" s="30">
        <f>РБ.3!AK83</f>
        <v>70942.367222799134</v>
      </c>
      <c r="AQ326" s="30">
        <f>РБ.3!AL83</f>
        <v>68575.538844440802</v>
      </c>
      <c r="AR326" s="30">
        <f>РБ.3!AM83</f>
        <v>66016.896280898247</v>
      </c>
      <c r="AT326" s="30"/>
      <c r="AU326" s="30"/>
      <c r="AV326" s="30"/>
    </row>
    <row r="327" spans="1:48">
      <c r="A327" s="276" t="s">
        <v>103</v>
      </c>
      <c r="B327" s="215" t="s">
        <v>392</v>
      </c>
      <c r="C327" s="268" t="s">
        <v>390</v>
      </c>
      <c r="D327" s="219" t="s">
        <v>530</v>
      </c>
      <c r="E327" s="219"/>
      <c r="F327" s="219"/>
      <c r="G327" s="219"/>
      <c r="H327" s="218" t="s">
        <v>249</v>
      </c>
      <c r="I327" s="224">
        <f>I328+I329</f>
        <v>39.682539682539684</v>
      </c>
      <c r="J327" s="224">
        <f t="shared" ref="J327:AR327" si="694">J328+J329</f>
        <v>39.682539682539684</v>
      </c>
      <c r="K327" s="224">
        <f t="shared" si="694"/>
        <v>39.682539682539684</v>
      </c>
      <c r="L327" s="224">
        <f t="shared" si="694"/>
        <v>39.682539682539684</v>
      </c>
      <c r="M327" s="224">
        <f t="shared" si="694"/>
        <v>39.682539682539684</v>
      </c>
      <c r="N327" s="224">
        <f t="shared" si="694"/>
        <v>39.682539682539684</v>
      </c>
      <c r="O327" s="224">
        <f t="shared" si="694"/>
        <v>39.682539682539684</v>
      </c>
      <c r="P327" s="224">
        <f t="shared" si="694"/>
        <v>39.682539682539684</v>
      </c>
      <c r="Q327" s="224">
        <f t="shared" si="694"/>
        <v>39.682539682539684</v>
      </c>
      <c r="R327" s="224">
        <f t="shared" si="694"/>
        <v>39.682539682539684</v>
      </c>
      <c r="S327" s="224">
        <f t="shared" si="694"/>
        <v>39.682539682539684</v>
      </c>
      <c r="T327" s="224">
        <f t="shared" si="694"/>
        <v>39.682539682539684</v>
      </c>
      <c r="U327" s="224">
        <f t="shared" si="694"/>
        <v>39.682539682539684</v>
      </c>
      <c r="V327" s="224">
        <f t="shared" si="694"/>
        <v>39.682539682539684</v>
      </c>
      <c r="W327" s="224">
        <f t="shared" si="694"/>
        <v>39.682539682539684</v>
      </c>
      <c r="X327" s="224">
        <f t="shared" si="694"/>
        <v>39.682539682539684</v>
      </c>
      <c r="Y327" s="224">
        <f t="shared" si="694"/>
        <v>39.682539682539684</v>
      </c>
      <c r="Z327" s="224">
        <f t="shared" si="694"/>
        <v>39.682539682539684</v>
      </c>
      <c r="AA327" s="224">
        <f t="shared" si="694"/>
        <v>39.682539682539684</v>
      </c>
      <c r="AB327" s="224">
        <f t="shared" si="694"/>
        <v>39.682539682539684</v>
      </c>
      <c r="AC327" s="224">
        <f t="shared" si="694"/>
        <v>39.682539682539684</v>
      </c>
      <c r="AD327" s="224">
        <f t="shared" si="694"/>
        <v>39.682539682539684</v>
      </c>
      <c r="AE327" s="224">
        <f t="shared" si="694"/>
        <v>39.682539682539684</v>
      </c>
      <c r="AF327" s="224">
        <f t="shared" si="694"/>
        <v>39.682539682539684</v>
      </c>
      <c r="AG327" s="224">
        <f t="shared" si="694"/>
        <v>39.682539682539684</v>
      </c>
      <c r="AH327" s="224">
        <f t="shared" si="694"/>
        <v>39.682539682539684</v>
      </c>
      <c r="AI327" s="224">
        <f t="shared" si="694"/>
        <v>39.682539682539684</v>
      </c>
      <c r="AJ327" s="224">
        <f t="shared" si="694"/>
        <v>39.682539682539684</v>
      </c>
      <c r="AK327" s="224">
        <f t="shared" si="694"/>
        <v>39.682539682539684</v>
      </c>
      <c r="AL327" s="224">
        <f t="shared" si="694"/>
        <v>39.682539682539684</v>
      </c>
      <c r="AM327" s="224">
        <f t="shared" si="694"/>
        <v>39.682539682539684</v>
      </c>
      <c r="AN327" s="224">
        <f t="shared" si="694"/>
        <v>39.682539682539684</v>
      </c>
      <c r="AO327" s="224">
        <f t="shared" si="694"/>
        <v>39.682539682539684</v>
      </c>
      <c r="AP327" s="224">
        <f t="shared" si="694"/>
        <v>39.682539682539684</v>
      </c>
      <c r="AQ327" s="224">
        <f t="shared" si="694"/>
        <v>39.682539682539684</v>
      </c>
      <c r="AR327" s="224">
        <f t="shared" si="694"/>
        <v>39.682539682539684</v>
      </c>
      <c r="AT327" s="30"/>
      <c r="AU327" s="30"/>
      <c r="AV327" s="30"/>
    </row>
    <row r="328" spans="1:48">
      <c r="A328" s="276" t="s">
        <v>103</v>
      </c>
      <c r="B328" s="215" t="s">
        <v>392</v>
      </c>
      <c r="C328" s="268" t="s">
        <v>390</v>
      </c>
      <c r="D328" s="221" t="s">
        <v>433</v>
      </c>
      <c r="E328" s="221" t="str">
        <f>_xlfn.XLOOKUP(D328,'0'!A:A,'0'!B:B)</f>
        <v>Фил</v>
      </c>
      <c r="F328" s="222">
        <f>G328/(8*21*60)</f>
        <v>6.9444444444444447E-4</v>
      </c>
      <c r="G328" s="223">
        <v>7</v>
      </c>
      <c r="H328" s="218" t="s">
        <v>249</v>
      </c>
      <c r="I328" s="30">
        <f>'0'!D$30*$F328</f>
        <v>17.361111111111111</v>
      </c>
      <c r="J328" s="30">
        <f>'0'!E$30*$F328</f>
        <v>17.361111111111111</v>
      </c>
      <c r="K328" s="30">
        <f>'0'!F$30*$F328</f>
        <v>17.361111111111111</v>
      </c>
      <c r="L328" s="30">
        <f>'0'!G$30*$F328</f>
        <v>17.361111111111111</v>
      </c>
      <c r="M328" s="30">
        <f>'0'!H$30*$F328</f>
        <v>17.361111111111111</v>
      </c>
      <c r="N328" s="30">
        <f>'0'!I$30*$F328</f>
        <v>17.361111111111111</v>
      </c>
      <c r="O328" s="30">
        <f>'0'!J$30*$F328</f>
        <v>17.361111111111111</v>
      </c>
      <c r="P328" s="30">
        <f>'0'!K$30*$F328</f>
        <v>17.361111111111111</v>
      </c>
      <c r="Q328" s="30">
        <f>'0'!L$30*$F328</f>
        <v>17.361111111111111</v>
      </c>
      <c r="R328" s="30">
        <f>'0'!M$30*$F328</f>
        <v>17.361111111111111</v>
      </c>
      <c r="S328" s="30">
        <f>'0'!N$30*$F328</f>
        <v>17.361111111111111</v>
      </c>
      <c r="T328" s="30">
        <f>'0'!O$30*$F328</f>
        <v>17.361111111111111</v>
      </c>
      <c r="U328" s="30">
        <f>'0'!P$30*$F328</f>
        <v>17.361111111111111</v>
      </c>
      <c r="V328" s="30">
        <f>'0'!Q$30*$F328</f>
        <v>17.361111111111111</v>
      </c>
      <c r="W328" s="30">
        <f>'0'!R$30*$F328</f>
        <v>17.361111111111111</v>
      </c>
      <c r="X328" s="30">
        <f>'0'!S$30*$F328</f>
        <v>17.361111111111111</v>
      </c>
      <c r="Y328" s="30">
        <f>'0'!T$30*$F328</f>
        <v>17.361111111111111</v>
      </c>
      <c r="Z328" s="30">
        <f>'0'!U$30*$F328</f>
        <v>17.361111111111111</v>
      </c>
      <c r="AA328" s="30">
        <f>'0'!V$30*$F328</f>
        <v>17.361111111111111</v>
      </c>
      <c r="AB328" s="30">
        <f>'0'!W$30*$F328</f>
        <v>17.361111111111111</v>
      </c>
      <c r="AC328" s="30">
        <f>'0'!X$30*$F328</f>
        <v>17.361111111111111</v>
      </c>
      <c r="AD328" s="30">
        <f>'0'!Y$30*$F328</f>
        <v>17.361111111111111</v>
      </c>
      <c r="AE328" s="30">
        <f>'0'!Z$30*$F328</f>
        <v>17.361111111111111</v>
      </c>
      <c r="AF328" s="30">
        <f>'0'!AA$30*$F328</f>
        <v>17.361111111111111</v>
      </c>
      <c r="AG328" s="30">
        <f>'0'!AB$30*$F328</f>
        <v>17.361111111111111</v>
      </c>
      <c r="AH328" s="30">
        <f>'0'!AC$30*$F328</f>
        <v>17.361111111111111</v>
      </c>
      <c r="AI328" s="30">
        <f>'0'!AD$30*$F328</f>
        <v>17.361111111111111</v>
      </c>
      <c r="AJ328" s="30">
        <f>'0'!AE$30*$F328</f>
        <v>17.361111111111111</v>
      </c>
      <c r="AK328" s="30">
        <f>'0'!AF$30*$F328</f>
        <v>17.361111111111111</v>
      </c>
      <c r="AL328" s="30">
        <f>'0'!AG$30*$F328</f>
        <v>17.361111111111111</v>
      </c>
      <c r="AM328" s="30">
        <f>'0'!AH$30*$F328</f>
        <v>17.361111111111111</v>
      </c>
      <c r="AN328" s="30">
        <f>'0'!AI$30*$F328</f>
        <v>17.361111111111111</v>
      </c>
      <c r="AO328" s="30">
        <f>'0'!AJ$30*$F328</f>
        <v>17.361111111111111</v>
      </c>
      <c r="AP328" s="30">
        <f>'0'!AK$30*$F328</f>
        <v>17.361111111111111</v>
      </c>
      <c r="AQ328" s="30">
        <f>'0'!AL$30*$F328</f>
        <v>17.361111111111111</v>
      </c>
      <c r="AR328" s="30">
        <f>'0'!AM$30*$F328</f>
        <v>17.361111111111111</v>
      </c>
      <c r="AT328" s="30"/>
      <c r="AU328" s="30"/>
      <c r="AV328" s="30"/>
    </row>
    <row r="329" spans="1:48">
      <c r="A329" s="276" t="s">
        <v>103</v>
      </c>
      <c r="B329" s="215" t="s">
        <v>392</v>
      </c>
      <c r="C329" s="268" t="s">
        <v>390</v>
      </c>
      <c r="D329" s="221" t="s">
        <v>413</v>
      </c>
      <c r="E329" s="221" t="str">
        <f>_xlfn.XLOOKUP(D329,'0'!A:A,'0'!B:B)</f>
        <v>Фил</v>
      </c>
      <c r="F329" s="222">
        <f>G329/(8*21*60)</f>
        <v>4.96031746031746E-4</v>
      </c>
      <c r="G329" s="223">
        <v>5</v>
      </c>
      <c r="H329" s="218" t="s">
        <v>249</v>
      </c>
      <c r="I329" s="30">
        <f>'0'!D$28*$F329</f>
        <v>22.321428571428569</v>
      </c>
      <c r="J329" s="30">
        <f>'0'!E$28*$F329</f>
        <v>22.321428571428569</v>
      </c>
      <c r="K329" s="30">
        <f>'0'!F$28*$F329</f>
        <v>22.321428571428569</v>
      </c>
      <c r="L329" s="30">
        <f>'0'!G$28*$F329</f>
        <v>22.321428571428569</v>
      </c>
      <c r="M329" s="30">
        <f>'0'!H$28*$F329</f>
        <v>22.321428571428569</v>
      </c>
      <c r="N329" s="30">
        <f>'0'!I$28*$F329</f>
        <v>22.321428571428569</v>
      </c>
      <c r="O329" s="30">
        <f>'0'!J$28*$F329</f>
        <v>22.321428571428569</v>
      </c>
      <c r="P329" s="30">
        <f>'0'!K$28*$F329</f>
        <v>22.321428571428569</v>
      </c>
      <c r="Q329" s="30">
        <f>'0'!L$28*$F329</f>
        <v>22.321428571428569</v>
      </c>
      <c r="R329" s="30">
        <f>'0'!M$28*$F329</f>
        <v>22.321428571428569</v>
      </c>
      <c r="S329" s="30">
        <f>'0'!N$28*$F329</f>
        <v>22.321428571428569</v>
      </c>
      <c r="T329" s="30">
        <f>'0'!O$28*$F329</f>
        <v>22.321428571428569</v>
      </c>
      <c r="U329" s="30">
        <f>'0'!P$28*$F329</f>
        <v>22.321428571428569</v>
      </c>
      <c r="V329" s="30">
        <f>'0'!Q$28*$F329</f>
        <v>22.321428571428569</v>
      </c>
      <c r="W329" s="30">
        <f>'0'!R$28*$F329</f>
        <v>22.321428571428569</v>
      </c>
      <c r="X329" s="30">
        <f>'0'!S$28*$F329</f>
        <v>22.321428571428569</v>
      </c>
      <c r="Y329" s="30">
        <f>'0'!T$28*$F329</f>
        <v>22.321428571428569</v>
      </c>
      <c r="Z329" s="30">
        <f>'0'!U$28*$F329</f>
        <v>22.321428571428569</v>
      </c>
      <c r="AA329" s="30">
        <f>'0'!V$28*$F329</f>
        <v>22.321428571428569</v>
      </c>
      <c r="AB329" s="30">
        <f>'0'!W$28*$F329</f>
        <v>22.321428571428569</v>
      </c>
      <c r="AC329" s="30">
        <f>'0'!X$28*$F329</f>
        <v>22.321428571428569</v>
      </c>
      <c r="AD329" s="30">
        <f>'0'!Y$28*$F329</f>
        <v>22.321428571428569</v>
      </c>
      <c r="AE329" s="30">
        <f>'0'!Z$28*$F329</f>
        <v>22.321428571428569</v>
      </c>
      <c r="AF329" s="30">
        <f>'0'!AA$28*$F329</f>
        <v>22.321428571428569</v>
      </c>
      <c r="AG329" s="30">
        <f>'0'!AB$28*$F329</f>
        <v>22.321428571428569</v>
      </c>
      <c r="AH329" s="30">
        <f>'0'!AC$28*$F329</f>
        <v>22.321428571428569</v>
      </c>
      <c r="AI329" s="30">
        <f>'0'!AD$28*$F329</f>
        <v>22.321428571428569</v>
      </c>
      <c r="AJ329" s="30">
        <f>'0'!AE$28*$F329</f>
        <v>22.321428571428569</v>
      </c>
      <c r="AK329" s="30">
        <f>'0'!AF$28*$F329</f>
        <v>22.321428571428569</v>
      </c>
      <c r="AL329" s="30">
        <f>'0'!AG$28*$F329</f>
        <v>22.321428571428569</v>
      </c>
      <c r="AM329" s="30">
        <f>'0'!AH$28*$F329</f>
        <v>22.321428571428569</v>
      </c>
      <c r="AN329" s="30">
        <f>'0'!AI$28*$F329</f>
        <v>22.321428571428569</v>
      </c>
      <c r="AO329" s="30">
        <f>'0'!AJ$28*$F329</f>
        <v>22.321428571428569</v>
      </c>
      <c r="AP329" s="30">
        <f>'0'!AK$28*$F329</f>
        <v>22.321428571428569</v>
      </c>
      <c r="AQ329" s="30">
        <f>'0'!AL$28*$F329</f>
        <v>22.321428571428569</v>
      </c>
      <c r="AR329" s="30">
        <f>'0'!AM$28*$F329</f>
        <v>22.321428571428569</v>
      </c>
      <c r="AT329" s="30"/>
      <c r="AU329" s="30"/>
      <c r="AV329" s="30"/>
    </row>
    <row r="330" spans="1:48">
      <c r="A330" s="276" t="s">
        <v>423</v>
      </c>
      <c r="B330" s="215" t="s">
        <v>392</v>
      </c>
      <c r="C330" s="268" t="s">
        <v>390</v>
      </c>
      <c r="D330" s="215" t="s">
        <v>42</v>
      </c>
      <c r="E330" s="215"/>
      <c r="F330" s="241"/>
      <c r="G330" s="242"/>
      <c r="H330" s="239"/>
      <c r="I330" s="227">
        <f>I331*I332/1000</f>
        <v>0</v>
      </c>
      <c r="J330" s="227">
        <f t="shared" ref="J330:AR330" si="695">J331*J332/1000</f>
        <v>0</v>
      </c>
      <c r="K330" s="227">
        <f t="shared" si="695"/>
        <v>0</v>
      </c>
      <c r="L330" s="227">
        <f t="shared" si="695"/>
        <v>0</v>
      </c>
      <c r="M330" s="227">
        <f t="shared" si="695"/>
        <v>0</v>
      </c>
      <c r="N330" s="227">
        <f t="shared" si="695"/>
        <v>0</v>
      </c>
      <c r="O330" s="227">
        <f t="shared" si="695"/>
        <v>0</v>
      </c>
      <c r="P330" s="227">
        <f t="shared" si="695"/>
        <v>0</v>
      </c>
      <c r="Q330" s="227">
        <f t="shared" si="695"/>
        <v>0</v>
      </c>
      <c r="R330" s="227">
        <f t="shared" si="695"/>
        <v>0</v>
      </c>
      <c r="S330" s="227">
        <f t="shared" si="695"/>
        <v>0</v>
      </c>
      <c r="T330" s="227">
        <f t="shared" si="695"/>
        <v>0</v>
      </c>
      <c r="U330" s="227">
        <f t="shared" si="695"/>
        <v>0</v>
      </c>
      <c r="V330" s="227">
        <f t="shared" si="695"/>
        <v>0</v>
      </c>
      <c r="W330" s="227">
        <f t="shared" si="695"/>
        <v>0</v>
      </c>
      <c r="X330" s="227">
        <f t="shared" si="695"/>
        <v>0</v>
      </c>
      <c r="Y330" s="227">
        <f t="shared" si="695"/>
        <v>0</v>
      </c>
      <c r="Z330" s="227">
        <f t="shared" si="695"/>
        <v>0</v>
      </c>
      <c r="AA330" s="227">
        <f t="shared" si="695"/>
        <v>0</v>
      </c>
      <c r="AB330" s="227">
        <f t="shared" si="695"/>
        <v>0</v>
      </c>
      <c r="AC330" s="227">
        <f t="shared" si="695"/>
        <v>0</v>
      </c>
      <c r="AD330" s="227">
        <f t="shared" si="695"/>
        <v>0</v>
      </c>
      <c r="AE330" s="227">
        <f t="shared" si="695"/>
        <v>0</v>
      </c>
      <c r="AF330" s="227">
        <f t="shared" si="695"/>
        <v>0</v>
      </c>
      <c r="AG330" s="227">
        <f t="shared" si="695"/>
        <v>0</v>
      </c>
      <c r="AH330" s="227">
        <f t="shared" si="695"/>
        <v>0</v>
      </c>
      <c r="AI330" s="227">
        <f t="shared" si="695"/>
        <v>0</v>
      </c>
      <c r="AJ330" s="227">
        <f t="shared" si="695"/>
        <v>0</v>
      </c>
      <c r="AK330" s="227">
        <f t="shared" si="695"/>
        <v>0</v>
      </c>
      <c r="AL330" s="227">
        <f t="shared" si="695"/>
        <v>0</v>
      </c>
      <c r="AM330" s="227">
        <f t="shared" si="695"/>
        <v>0</v>
      </c>
      <c r="AN330" s="227">
        <f t="shared" si="695"/>
        <v>0</v>
      </c>
      <c r="AO330" s="227">
        <f t="shared" si="695"/>
        <v>0</v>
      </c>
      <c r="AP330" s="227">
        <f t="shared" si="695"/>
        <v>0</v>
      </c>
      <c r="AQ330" s="227">
        <f t="shared" si="695"/>
        <v>0</v>
      </c>
      <c r="AR330" s="227">
        <f t="shared" si="695"/>
        <v>0</v>
      </c>
      <c r="AT330" s="30"/>
      <c r="AU330" s="30"/>
      <c r="AV330" s="30"/>
    </row>
    <row r="331" spans="1:48" ht="24">
      <c r="A331" s="276" t="s">
        <v>423</v>
      </c>
      <c r="B331" s="215" t="s">
        <v>392</v>
      </c>
      <c r="C331" s="268" t="s">
        <v>390</v>
      </c>
      <c r="D331" s="225" t="s">
        <v>295</v>
      </c>
      <c r="E331" s="225"/>
      <c r="F331" s="219"/>
      <c r="G331" s="219"/>
      <c r="H331" s="218" t="s">
        <v>158</v>
      </c>
      <c r="I331" s="30">
        <f>РБ.3!D108</f>
        <v>0</v>
      </c>
      <c r="J331" s="30">
        <f>РБ.3!E108</f>
        <v>0</v>
      </c>
      <c r="K331" s="30">
        <f>РБ.3!F108</f>
        <v>0</v>
      </c>
      <c r="L331" s="30">
        <f>РБ.3!G108</f>
        <v>0</v>
      </c>
      <c r="M331" s="30">
        <f>РБ.3!H108</f>
        <v>0</v>
      </c>
      <c r="N331" s="30">
        <f>РБ.3!I108</f>
        <v>0</v>
      </c>
      <c r="O331" s="30">
        <f>РБ.3!J108</f>
        <v>0</v>
      </c>
      <c r="P331" s="30">
        <f>РБ.3!K108</f>
        <v>0</v>
      </c>
      <c r="Q331" s="30">
        <f>РБ.3!L108</f>
        <v>0</v>
      </c>
      <c r="R331" s="30">
        <f>РБ.3!M108</f>
        <v>0</v>
      </c>
      <c r="S331" s="30">
        <f>РБ.3!N108</f>
        <v>0</v>
      </c>
      <c r="T331" s="30">
        <f>РБ.3!O108</f>
        <v>0</v>
      </c>
      <c r="U331" s="30">
        <f>РБ.3!P108</f>
        <v>0</v>
      </c>
      <c r="V331" s="30">
        <f>РБ.3!Q108</f>
        <v>0</v>
      </c>
      <c r="W331" s="30">
        <f>РБ.3!R108</f>
        <v>0</v>
      </c>
      <c r="X331" s="30">
        <f>РБ.3!S108</f>
        <v>0</v>
      </c>
      <c r="Y331" s="30">
        <f>РБ.3!T108</f>
        <v>0</v>
      </c>
      <c r="Z331" s="30">
        <f>РБ.3!U108</f>
        <v>0</v>
      </c>
      <c r="AA331" s="30">
        <f>РБ.3!V108</f>
        <v>0</v>
      </c>
      <c r="AB331" s="30">
        <f>РБ.3!W108</f>
        <v>0</v>
      </c>
      <c r="AC331" s="30">
        <f>РБ.3!X108</f>
        <v>0</v>
      </c>
      <c r="AD331" s="30">
        <f>РБ.3!Y108</f>
        <v>0</v>
      </c>
      <c r="AE331" s="30">
        <f>РБ.3!Z108</f>
        <v>0</v>
      </c>
      <c r="AF331" s="30">
        <f>РБ.3!AA108</f>
        <v>0</v>
      </c>
      <c r="AG331" s="30">
        <f>РБ.3!AB108</f>
        <v>0</v>
      </c>
      <c r="AH331" s="30">
        <f>РБ.3!AC108</f>
        <v>0</v>
      </c>
      <c r="AI331" s="30">
        <f>РБ.3!AD108</f>
        <v>0</v>
      </c>
      <c r="AJ331" s="30">
        <f>РБ.3!AE108</f>
        <v>0</v>
      </c>
      <c r="AK331" s="30">
        <f>РБ.3!AF108</f>
        <v>0</v>
      </c>
      <c r="AL331" s="30">
        <f>РБ.3!AG108</f>
        <v>0</v>
      </c>
      <c r="AM331" s="30">
        <f>РБ.3!AH108</f>
        <v>0</v>
      </c>
      <c r="AN331" s="30">
        <f>РБ.3!AI108</f>
        <v>0</v>
      </c>
      <c r="AO331" s="30">
        <f>РБ.3!AJ108</f>
        <v>0</v>
      </c>
      <c r="AP331" s="30">
        <f>РБ.3!AK108</f>
        <v>0</v>
      </c>
      <c r="AQ331" s="30">
        <f>РБ.3!AL108</f>
        <v>0</v>
      </c>
      <c r="AR331" s="30">
        <f>РБ.3!AM108</f>
        <v>0</v>
      </c>
      <c r="AT331" s="30"/>
      <c r="AU331" s="30"/>
      <c r="AV331" s="30"/>
    </row>
    <row r="332" spans="1:48">
      <c r="A332" s="276" t="s">
        <v>423</v>
      </c>
      <c r="B332" s="215" t="s">
        <v>392</v>
      </c>
      <c r="C332" s="268" t="s">
        <v>390</v>
      </c>
      <c r="D332" s="219" t="s">
        <v>531</v>
      </c>
      <c r="E332" s="219"/>
      <c r="F332" s="219"/>
      <c r="G332" s="219"/>
      <c r="H332" s="218" t="s">
        <v>249</v>
      </c>
      <c r="I332" s="224">
        <f>I333+I334</f>
        <v>39.682539682539684</v>
      </c>
      <c r="J332" s="224">
        <f t="shared" ref="J332:AR332" si="696">J333+J334</f>
        <v>39.682539682539684</v>
      </c>
      <c r="K332" s="224">
        <f t="shared" si="696"/>
        <v>39.682539682539684</v>
      </c>
      <c r="L332" s="224">
        <f t="shared" si="696"/>
        <v>39.682539682539684</v>
      </c>
      <c r="M332" s="224">
        <f t="shared" si="696"/>
        <v>39.682539682539684</v>
      </c>
      <c r="N332" s="224">
        <f t="shared" si="696"/>
        <v>39.682539682539684</v>
      </c>
      <c r="O332" s="224">
        <f t="shared" si="696"/>
        <v>39.682539682539684</v>
      </c>
      <c r="P332" s="224">
        <f t="shared" si="696"/>
        <v>39.682539682539684</v>
      </c>
      <c r="Q332" s="224">
        <f t="shared" si="696"/>
        <v>39.682539682539684</v>
      </c>
      <c r="R332" s="224">
        <f t="shared" si="696"/>
        <v>39.682539682539684</v>
      </c>
      <c r="S332" s="224">
        <f t="shared" si="696"/>
        <v>39.682539682539684</v>
      </c>
      <c r="T332" s="224">
        <f t="shared" si="696"/>
        <v>39.682539682539684</v>
      </c>
      <c r="U332" s="224">
        <f t="shared" si="696"/>
        <v>39.682539682539684</v>
      </c>
      <c r="V332" s="224">
        <f t="shared" si="696"/>
        <v>39.682539682539684</v>
      </c>
      <c r="W332" s="224">
        <f t="shared" si="696"/>
        <v>39.682539682539684</v>
      </c>
      <c r="X332" s="224">
        <f t="shared" si="696"/>
        <v>39.682539682539684</v>
      </c>
      <c r="Y332" s="224">
        <f t="shared" si="696"/>
        <v>39.682539682539684</v>
      </c>
      <c r="Z332" s="224">
        <f t="shared" si="696"/>
        <v>39.682539682539684</v>
      </c>
      <c r="AA332" s="224">
        <f t="shared" si="696"/>
        <v>39.682539682539684</v>
      </c>
      <c r="AB332" s="224">
        <f t="shared" si="696"/>
        <v>39.682539682539684</v>
      </c>
      <c r="AC332" s="224">
        <f t="shared" si="696"/>
        <v>39.682539682539684</v>
      </c>
      <c r="AD332" s="224">
        <f t="shared" si="696"/>
        <v>39.682539682539684</v>
      </c>
      <c r="AE332" s="224">
        <f t="shared" si="696"/>
        <v>39.682539682539684</v>
      </c>
      <c r="AF332" s="224">
        <f t="shared" si="696"/>
        <v>39.682539682539684</v>
      </c>
      <c r="AG332" s="224">
        <f t="shared" si="696"/>
        <v>39.682539682539684</v>
      </c>
      <c r="AH332" s="224">
        <f t="shared" si="696"/>
        <v>39.682539682539684</v>
      </c>
      <c r="AI332" s="224">
        <f t="shared" si="696"/>
        <v>39.682539682539684</v>
      </c>
      <c r="AJ332" s="224">
        <f t="shared" si="696"/>
        <v>39.682539682539684</v>
      </c>
      <c r="AK332" s="224">
        <f t="shared" si="696"/>
        <v>39.682539682539684</v>
      </c>
      <c r="AL332" s="224">
        <f t="shared" si="696"/>
        <v>39.682539682539684</v>
      </c>
      <c r="AM332" s="224">
        <f t="shared" si="696"/>
        <v>39.682539682539684</v>
      </c>
      <c r="AN332" s="224">
        <f t="shared" si="696"/>
        <v>39.682539682539684</v>
      </c>
      <c r="AO332" s="224">
        <f t="shared" si="696"/>
        <v>39.682539682539684</v>
      </c>
      <c r="AP332" s="224">
        <f t="shared" si="696"/>
        <v>39.682539682539684</v>
      </c>
      <c r="AQ332" s="224">
        <f t="shared" si="696"/>
        <v>39.682539682539684</v>
      </c>
      <c r="AR332" s="224">
        <f t="shared" si="696"/>
        <v>39.682539682539684</v>
      </c>
      <c r="AT332" s="30"/>
      <c r="AU332" s="30"/>
      <c r="AV332" s="30"/>
    </row>
    <row r="333" spans="1:48">
      <c r="A333" s="276" t="s">
        <v>423</v>
      </c>
      <c r="B333" s="215" t="s">
        <v>392</v>
      </c>
      <c r="C333" s="268" t="s">
        <v>390</v>
      </c>
      <c r="D333" s="221" t="s">
        <v>433</v>
      </c>
      <c r="E333" s="221" t="str">
        <f>_xlfn.XLOOKUP(D333,'0'!A:A,'0'!B:B)</f>
        <v>Фил</v>
      </c>
      <c r="F333" s="222">
        <f>G333/(8*21*60)</f>
        <v>6.9444444444444447E-4</v>
      </c>
      <c r="G333" s="223">
        <v>7</v>
      </c>
      <c r="H333" s="218" t="s">
        <v>249</v>
      </c>
      <c r="I333" s="30">
        <f>'0'!D$30*$F333</f>
        <v>17.361111111111111</v>
      </c>
      <c r="J333" s="30">
        <f>'0'!E$30*$F333</f>
        <v>17.361111111111111</v>
      </c>
      <c r="K333" s="30">
        <f>'0'!F$30*$F333</f>
        <v>17.361111111111111</v>
      </c>
      <c r="L333" s="30">
        <f>'0'!G$30*$F333</f>
        <v>17.361111111111111</v>
      </c>
      <c r="M333" s="30">
        <f>'0'!H$30*$F333</f>
        <v>17.361111111111111</v>
      </c>
      <c r="N333" s="30">
        <f>'0'!I$30*$F333</f>
        <v>17.361111111111111</v>
      </c>
      <c r="O333" s="30">
        <f>'0'!J$30*$F333</f>
        <v>17.361111111111111</v>
      </c>
      <c r="P333" s="30">
        <f>'0'!K$30*$F333</f>
        <v>17.361111111111111</v>
      </c>
      <c r="Q333" s="30">
        <f>'0'!L$30*$F333</f>
        <v>17.361111111111111</v>
      </c>
      <c r="R333" s="30">
        <f>'0'!M$30*$F333</f>
        <v>17.361111111111111</v>
      </c>
      <c r="S333" s="30">
        <f>'0'!N$30*$F333</f>
        <v>17.361111111111111</v>
      </c>
      <c r="T333" s="30">
        <f>'0'!O$30*$F333</f>
        <v>17.361111111111111</v>
      </c>
      <c r="U333" s="30">
        <f>'0'!P$30*$F333</f>
        <v>17.361111111111111</v>
      </c>
      <c r="V333" s="30">
        <f>'0'!Q$30*$F333</f>
        <v>17.361111111111111</v>
      </c>
      <c r="W333" s="30">
        <f>'0'!R$30*$F333</f>
        <v>17.361111111111111</v>
      </c>
      <c r="X333" s="30">
        <f>'0'!S$30*$F333</f>
        <v>17.361111111111111</v>
      </c>
      <c r="Y333" s="30">
        <f>'0'!T$30*$F333</f>
        <v>17.361111111111111</v>
      </c>
      <c r="Z333" s="30">
        <f>'0'!U$30*$F333</f>
        <v>17.361111111111111</v>
      </c>
      <c r="AA333" s="30">
        <f>'0'!V$30*$F333</f>
        <v>17.361111111111111</v>
      </c>
      <c r="AB333" s="30">
        <f>'0'!W$30*$F333</f>
        <v>17.361111111111111</v>
      </c>
      <c r="AC333" s="30">
        <f>'0'!X$30*$F333</f>
        <v>17.361111111111111</v>
      </c>
      <c r="AD333" s="30">
        <f>'0'!Y$30*$F333</f>
        <v>17.361111111111111</v>
      </c>
      <c r="AE333" s="30">
        <f>'0'!Z$30*$F333</f>
        <v>17.361111111111111</v>
      </c>
      <c r="AF333" s="30">
        <f>'0'!AA$30*$F333</f>
        <v>17.361111111111111</v>
      </c>
      <c r="AG333" s="30">
        <f>'0'!AB$30*$F333</f>
        <v>17.361111111111111</v>
      </c>
      <c r="AH333" s="30">
        <f>'0'!AC$30*$F333</f>
        <v>17.361111111111111</v>
      </c>
      <c r="AI333" s="30">
        <f>'0'!AD$30*$F333</f>
        <v>17.361111111111111</v>
      </c>
      <c r="AJ333" s="30">
        <f>'0'!AE$30*$F333</f>
        <v>17.361111111111111</v>
      </c>
      <c r="AK333" s="30">
        <f>'0'!AF$30*$F333</f>
        <v>17.361111111111111</v>
      </c>
      <c r="AL333" s="30">
        <f>'0'!AG$30*$F333</f>
        <v>17.361111111111111</v>
      </c>
      <c r="AM333" s="30">
        <f>'0'!AH$30*$F333</f>
        <v>17.361111111111111</v>
      </c>
      <c r="AN333" s="30">
        <f>'0'!AI$30*$F333</f>
        <v>17.361111111111111</v>
      </c>
      <c r="AO333" s="30">
        <f>'0'!AJ$30*$F333</f>
        <v>17.361111111111111</v>
      </c>
      <c r="AP333" s="30">
        <f>'0'!AK$30*$F333</f>
        <v>17.361111111111111</v>
      </c>
      <c r="AQ333" s="30">
        <f>'0'!AL$30*$F333</f>
        <v>17.361111111111111</v>
      </c>
      <c r="AR333" s="30">
        <f>'0'!AM$30*$F333</f>
        <v>17.361111111111111</v>
      </c>
      <c r="AT333" s="30"/>
      <c r="AU333" s="30"/>
      <c r="AV333" s="30"/>
    </row>
    <row r="334" spans="1:48">
      <c r="A334" s="276" t="s">
        <v>423</v>
      </c>
      <c r="B334" s="215" t="s">
        <v>392</v>
      </c>
      <c r="C334" s="268" t="s">
        <v>390</v>
      </c>
      <c r="D334" s="221" t="s">
        <v>413</v>
      </c>
      <c r="E334" s="221" t="str">
        <f>_xlfn.XLOOKUP(D334,'0'!A:A,'0'!B:B)</f>
        <v>Фил</v>
      </c>
      <c r="F334" s="222">
        <f>G334/(8*21*60)</f>
        <v>4.96031746031746E-4</v>
      </c>
      <c r="G334" s="223">
        <v>5</v>
      </c>
      <c r="H334" s="218" t="s">
        <v>249</v>
      </c>
      <c r="I334" s="30">
        <f>'0'!D$28*$F334</f>
        <v>22.321428571428569</v>
      </c>
      <c r="J334" s="30">
        <f>'0'!E$28*$F334</f>
        <v>22.321428571428569</v>
      </c>
      <c r="K334" s="30">
        <f>'0'!F$28*$F334</f>
        <v>22.321428571428569</v>
      </c>
      <c r="L334" s="30">
        <f>'0'!G$28*$F334</f>
        <v>22.321428571428569</v>
      </c>
      <c r="M334" s="30">
        <f>'0'!H$28*$F334</f>
        <v>22.321428571428569</v>
      </c>
      <c r="N334" s="30">
        <f>'0'!I$28*$F334</f>
        <v>22.321428571428569</v>
      </c>
      <c r="O334" s="30">
        <f>'0'!J$28*$F334</f>
        <v>22.321428571428569</v>
      </c>
      <c r="P334" s="30">
        <f>'0'!K$28*$F334</f>
        <v>22.321428571428569</v>
      </c>
      <c r="Q334" s="30">
        <f>'0'!L$28*$F334</f>
        <v>22.321428571428569</v>
      </c>
      <c r="R334" s="30">
        <f>'0'!M$28*$F334</f>
        <v>22.321428571428569</v>
      </c>
      <c r="S334" s="30">
        <f>'0'!N$28*$F334</f>
        <v>22.321428571428569</v>
      </c>
      <c r="T334" s="30">
        <f>'0'!O$28*$F334</f>
        <v>22.321428571428569</v>
      </c>
      <c r="U334" s="30">
        <f>'0'!P$28*$F334</f>
        <v>22.321428571428569</v>
      </c>
      <c r="V334" s="30">
        <f>'0'!Q$28*$F334</f>
        <v>22.321428571428569</v>
      </c>
      <c r="W334" s="30">
        <f>'0'!R$28*$F334</f>
        <v>22.321428571428569</v>
      </c>
      <c r="X334" s="30">
        <f>'0'!S$28*$F334</f>
        <v>22.321428571428569</v>
      </c>
      <c r="Y334" s="30">
        <f>'0'!T$28*$F334</f>
        <v>22.321428571428569</v>
      </c>
      <c r="Z334" s="30">
        <f>'0'!U$28*$F334</f>
        <v>22.321428571428569</v>
      </c>
      <c r="AA334" s="30">
        <f>'0'!V$28*$F334</f>
        <v>22.321428571428569</v>
      </c>
      <c r="AB334" s="30">
        <f>'0'!W$28*$F334</f>
        <v>22.321428571428569</v>
      </c>
      <c r="AC334" s="30">
        <f>'0'!X$28*$F334</f>
        <v>22.321428571428569</v>
      </c>
      <c r="AD334" s="30">
        <f>'0'!Y$28*$F334</f>
        <v>22.321428571428569</v>
      </c>
      <c r="AE334" s="30">
        <f>'0'!Z$28*$F334</f>
        <v>22.321428571428569</v>
      </c>
      <c r="AF334" s="30">
        <f>'0'!AA$28*$F334</f>
        <v>22.321428571428569</v>
      </c>
      <c r="AG334" s="30">
        <f>'0'!AB$28*$F334</f>
        <v>22.321428571428569</v>
      </c>
      <c r="AH334" s="30">
        <f>'0'!AC$28*$F334</f>
        <v>22.321428571428569</v>
      </c>
      <c r="AI334" s="30">
        <f>'0'!AD$28*$F334</f>
        <v>22.321428571428569</v>
      </c>
      <c r="AJ334" s="30">
        <f>'0'!AE$28*$F334</f>
        <v>22.321428571428569</v>
      </c>
      <c r="AK334" s="30">
        <f>'0'!AF$28*$F334</f>
        <v>22.321428571428569</v>
      </c>
      <c r="AL334" s="30">
        <f>'0'!AG$28*$F334</f>
        <v>22.321428571428569</v>
      </c>
      <c r="AM334" s="30">
        <f>'0'!AH$28*$F334</f>
        <v>22.321428571428569</v>
      </c>
      <c r="AN334" s="30">
        <f>'0'!AI$28*$F334</f>
        <v>22.321428571428569</v>
      </c>
      <c r="AO334" s="30">
        <f>'0'!AJ$28*$F334</f>
        <v>22.321428571428569</v>
      </c>
      <c r="AP334" s="30">
        <f>'0'!AK$28*$F334</f>
        <v>22.321428571428569</v>
      </c>
      <c r="AQ334" s="30">
        <f>'0'!AL$28*$F334</f>
        <v>22.321428571428569</v>
      </c>
      <c r="AR334" s="30">
        <f>'0'!AM$28*$F334</f>
        <v>22.321428571428569</v>
      </c>
      <c r="AT334" s="30"/>
      <c r="AU334" s="30"/>
      <c r="AV334" s="30"/>
    </row>
    <row r="335" spans="1:48">
      <c r="A335" s="276" t="s">
        <v>424</v>
      </c>
      <c r="B335" s="215" t="s">
        <v>392</v>
      </c>
      <c r="C335" s="268" t="s">
        <v>390</v>
      </c>
      <c r="D335" s="215" t="s">
        <v>42</v>
      </c>
      <c r="E335" s="215"/>
      <c r="F335" s="241"/>
      <c r="G335" s="242"/>
      <c r="H335" s="239"/>
      <c r="I335" s="227">
        <f>I336/1000</f>
        <v>3.125</v>
      </c>
      <c r="J335" s="227">
        <f t="shared" ref="J335:AR335" si="697">J336/1000</f>
        <v>3.125</v>
      </c>
      <c r="K335" s="227">
        <f t="shared" si="697"/>
        <v>3.125</v>
      </c>
      <c r="L335" s="227">
        <f t="shared" si="697"/>
        <v>3.125</v>
      </c>
      <c r="M335" s="227">
        <f t="shared" si="697"/>
        <v>3.125</v>
      </c>
      <c r="N335" s="227">
        <f t="shared" si="697"/>
        <v>3.125</v>
      </c>
      <c r="O335" s="227">
        <f t="shared" si="697"/>
        <v>3.125</v>
      </c>
      <c r="P335" s="227">
        <f t="shared" si="697"/>
        <v>3.125</v>
      </c>
      <c r="Q335" s="227">
        <f t="shared" si="697"/>
        <v>3.125</v>
      </c>
      <c r="R335" s="227">
        <f t="shared" si="697"/>
        <v>3.125</v>
      </c>
      <c r="S335" s="227">
        <f t="shared" si="697"/>
        <v>3.125</v>
      </c>
      <c r="T335" s="227">
        <f t="shared" si="697"/>
        <v>3.125</v>
      </c>
      <c r="U335" s="227">
        <f t="shared" si="697"/>
        <v>3.125</v>
      </c>
      <c r="V335" s="227">
        <f t="shared" si="697"/>
        <v>3.125</v>
      </c>
      <c r="W335" s="227">
        <f t="shared" si="697"/>
        <v>3.125</v>
      </c>
      <c r="X335" s="227">
        <f t="shared" si="697"/>
        <v>3.125</v>
      </c>
      <c r="Y335" s="227">
        <f t="shared" si="697"/>
        <v>3.125</v>
      </c>
      <c r="Z335" s="227">
        <f t="shared" si="697"/>
        <v>3.125</v>
      </c>
      <c r="AA335" s="227">
        <f t="shared" si="697"/>
        <v>3.125</v>
      </c>
      <c r="AB335" s="227">
        <f t="shared" si="697"/>
        <v>3.125</v>
      </c>
      <c r="AC335" s="227">
        <f t="shared" si="697"/>
        <v>3.125</v>
      </c>
      <c r="AD335" s="227">
        <f t="shared" si="697"/>
        <v>3.125</v>
      </c>
      <c r="AE335" s="227">
        <f t="shared" si="697"/>
        <v>3.125</v>
      </c>
      <c r="AF335" s="227">
        <f t="shared" si="697"/>
        <v>3.125</v>
      </c>
      <c r="AG335" s="227">
        <f t="shared" si="697"/>
        <v>3.125</v>
      </c>
      <c r="AH335" s="227">
        <f t="shared" si="697"/>
        <v>3.125</v>
      </c>
      <c r="AI335" s="227">
        <f t="shared" si="697"/>
        <v>3.125</v>
      </c>
      <c r="AJ335" s="227">
        <f t="shared" si="697"/>
        <v>3.125</v>
      </c>
      <c r="AK335" s="227">
        <f t="shared" si="697"/>
        <v>3.125</v>
      </c>
      <c r="AL335" s="227">
        <f t="shared" si="697"/>
        <v>3.125</v>
      </c>
      <c r="AM335" s="227">
        <f t="shared" si="697"/>
        <v>3.125</v>
      </c>
      <c r="AN335" s="227">
        <f t="shared" si="697"/>
        <v>3.125</v>
      </c>
      <c r="AO335" s="227">
        <f t="shared" si="697"/>
        <v>3.125</v>
      </c>
      <c r="AP335" s="227">
        <f t="shared" si="697"/>
        <v>3.125</v>
      </c>
      <c r="AQ335" s="227">
        <f t="shared" si="697"/>
        <v>3.125</v>
      </c>
      <c r="AR335" s="227">
        <f t="shared" si="697"/>
        <v>3.125</v>
      </c>
      <c r="AT335" s="30"/>
      <c r="AU335" s="30"/>
      <c r="AV335" s="30"/>
    </row>
    <row r="336" spans="1:48">
      <c r="A336" s="276" t="s">
        <v>424</v>
      </c>
      <c r="B336" s="215" t="s">
        <v>392</v>
      </c>
      <c r="C336" s="268" t="s">
        <v>390</v>
      </c>
      <c r="D336" s="221" t="s">
        <v>456</v>
      </c>
      <c r="E336" s="221"/>
      <c r="F336" s="249">
        <f>G336/(8*21*60)</f>
        <v>0.125</v>
      </c>
      <c r="G336" s="223">
        <f>60*21</f>
        <v>1260</v>
      </c>
      <c r="H336" s="218" t="s">
        <v>249</v>
      </c>
      <c r="I336" s="30">
        <f>'0'!D$37*$F336</f>
        <v>3125</v>
      </c>
      <c r="J336" s="30">
        <f>'0'!E$37*$F336</f>
        <v>3125</v>
      </c>
      <c r="K336" s="30">
        <f>'0'!F$37*$F336</f>
        <v>3125</v>
      </c>
      <c r="L336" s="30">
        <f>'0'!G$37*$F336</f>
        <v>3125</v>
      </c>
      <c r="M336" s="30">
        <f>'0'!H$37*$F336</f>
        <v>3125</v>
      </c>
      <c r="N336" s="30">
        <f>'0'!I$37*$F336</f>
        <v>3125</v>
      </c>
      <c r="O336" s="30">
        <f>'0'!J$37*$F336</f>
        <v>3125</v>
      </c>
      <c r="P336" s="30">
        <f>'0'!K$37*$F336</f>
        <v>3125</v>
      </c>
      <c r="Q336" s="30">
        <f>'0'!L$37*$F336</f>
        <v>3125</v>
      </c>
      <c r="R336" s="30">
        <f>'0'!M$37*$F336</f>
        <v>3125</v>
      </c>
      <c r="S336" s="30">
        <f>'0'!N$37*$F336</f>
        <v>3125</v>
      </c>
      <c r="T336" s="30">
        <f>'0'!O$37*$F336</f>
        <v>3125</v>
      </c>
      <c r="U336" s="30">
        <f>'0'!P$37*$F336</f>
        <v>3125</v>
      </c>
      <c r="V336" s="30">
        <f>'0'!Q$37*$F336</f>
        <v>3125</v>
      </c>
      <c r="W336" s="30">
        <f>'0'!R$37*$F336</f>
        <v>3125</v>
      </c>
      <c r="X336" s="30">
        <f>'0'!S$37*$F336</f>
        <v>3125</v>
      </c>
      <c r="Y336" s="30">
        <f>'0'!T$37*$F336</f>
        <v>3125</v>
      </c>
      <c r="Z336" s="30">
        <f>'0'!U$37*$F336</f>
        <v>3125</v>
      </c>
      <c r="AA336" s="30">
        <f>'0'!V$37*$F336</f>
        <v>3125</v>
      </c>
      <c r="AB336" s="30">
        <f>'0'!W$37*$F336</f>
        <v>3125</v>
      </c>
      <c r="AC336" s="30">
        <f>'0'!X$37*$F336</f>
        <v>3125</v>
      </c>
      <c r="AD336" s="30">
        <f>'0'!Y$37*$F336</f>
        <v>3125</v>
      </c>
      <c r="AE336" s="30">
        <f>'0'!Z$37*$F336</f>
        <v>3125</v>
      </c>
      <c r="AF336" s="30">
        <f>'0'!AA$37*$F336</f>
        <v>3125</v>
      </c>
      <c r="AG336" s="30">
        <f>'0'!AB$37*$F336</f>
        <v>3125</v>
      </c>
      <c r="AH336" s="30">
        <f>'0'!AC$37*$F336</f>
        <v>3125</v>
      </c>
      <c r="AI336" s="30">
        <f>'0'!AD$37*$F336</f>
        <v>3125</v>
      </c>
      <c r="AJ336" s="30">
        <f>'0'!AE$37*$F336</f>
        <v>3125</v>
      </c>
      <c r="AK336" s="30">
        <f>'0'!AF$37*$F336</f>
        <v>3125</v>
      </c>
      <c r="AL336" s="30">
        <f>'0'!AG$37*$F336</f>
        <v>3125</v>
      </c>
      <c r="AM336" s="30">
        <f>'0'!AH$37*$F336</f>
        <v>3125</v>
      </c>
      <c r="AN336" s="30">
        <f>'0'!AI$37*$F336</f>
        <v>3125</v>
      </c>
      <c r="AO336" s="30">
        <f>'0'!AJ$37*$F336</f>
        <v>3125</v>
      </c>
      <c r="AP336" s="30">
        <f>'0'!AK$37*$F336</f>
        <v>3125</v>
      </c>
      <c r="AQ336" s="30">
        <f>'0'!AL$37*$F336</f>
        <v>3125</v>
      </c>
      <c r="AR336" s="30">
        <f>'0'!AM$37*$F336</f>
        <v>3125</v>
      </c>
      <c r="AT336" s="30"/>
      <c r="AU336" s="30"/>
      <c r="AV336" s="30"/>
    </row>
    <row r="337" spans="1:48">
      <c r="A337" s="276" t="s">
        <v>425</v>
      </c>
      <c r="B337" s="215" t="s">
        <v>392</v>
      </c>
      <c r="C337" s="268" t="s">
        <v>390</v>
      </c>
      <c r="D337" s="215" t="s">
        <v>42</v>
      </c>
      <c r="E337" s="215"/>
      <c r="F337" s="215"/>
      <c r="G337" s="215"/>
      <c r="H337" s="215" t="s">
        <v>254</v>
      </c>
      <c r="I337" s="227">
        <f>I338*I339/1000</f>
        <v>101.19047619047619</v>
      </c>
      <c r="J337" s="227">
        <f t="shared" ref="J337:AR337" si="698">J338*J339/1000</f>
        <v>102.20238095238095</v>
      </c>
      <c r="K337" s="227">
        <f t="shared" si="698"/>
        <v>103.22440476190476</v>
      </c>
      <c r="L337" s="227">
        <f t="shared" si="698"/>
        <v>104.2566488095238</v>
      </c>
      <c r="M337" s="227">
        <f t="shared" si="698"/>
        <v>105.29921529761904</v>
      </c>
      <c r="N337" s="227">
        <f t="shared" si="698"/>
        <v>106.35220745059523</v>
      </c>
      <c r="O337" s="227">
        <f t="shared" si="698"/>
        <v>107.41572952510118</v>
      </c>
      <c r="P337" s="227">
        <f t="shared" si="698"/>
        <v>108.4898868203522</v>
      </c>
      <c r="Q337" s="227">
        <f t="shared" si="698"/>
        <v>109.57478568855571</v>
      </c>
      <c r="R337" s="227">
        <f t="shared" si="698"/>
        <v>110.67053354544127</v>
      </c>
      <c r="S337" s="227">
        <f t="shared" si="698"/>
        <v>111.77723888089569</v>
      </c>
      <c r="T337" s="227">
        <f t="shared" si="698"/>
        <v>112.89501126970465</v>
      </c>
      <c r="U337" s="227">
        <f t="shared" si="698"/>
        <v>114.02396138240171</v>
      </c>
      <c r="V337" s="227">
        <f t="shared" si="698"/>
        <v>115.16420099622573</v>
      </c>
      <c r="W337" s="227">
        <f t="shared" si="698"/>
        <v>116.31584300618799</v>
      </c>
      <c r="X337" s="227">
        <f t="shared" si="698"/>
        <v>117.47900143624987</v>
      </c>
      <c r="Y337" s="227">
        <f t="shared" si="698"/>
        <v>118.65379145061236</v>
      </c>
      <c r="Z337" s="227">
        <f t="shared" si="698"/>
        <v>119.84032936511848</v>
      </c>
      <c r="AA337" s="227">
        <f t="shared" si="698"/>
        <v>121.03873265876967</v>
      </c>
      <c r="AB337" s="227">
        <f t="shared" si="698"/>
        <v>122.24911998535738</v>
      </c>
      <c r="AC337" s="227">
        <f t="shared" si="698"/>
        <v>123.47161118521095</v>
      </c>
      <c r="AD337" s="227">
        <f t="shared" si="698"/>
        <v>124.70632729706307</v>
      </c>
      <c r="AE337" s="227">
        <f t="shared" si="698"/>
        <v>125.95339057003369</v>
      </c>
      <c r="AF337" s="227">
        <f t="shared" si="698"/>
        <v>127.21292447573406</v>
      </c>
      <c r="AG337" s="227">
        <f t="shared" si="698"/>
        <v>128.48505372049141</v>
      </c>
      <c r="AH337" s="227">
        <f t="shared" si="698"/>
        <v>129.76990425769631</v>
      </c>
      <c r="AI337" s="227">
        <f t="shared" si="698"/>
        <v>131.06760330027325</v>
      </c>
      <c r="AJ337" s="227">
        <f t="shared" si="698"/>
        <v>132.378279333276</v>
      </c>
      <c r="AK337" s="227">
        <f t="shared" si="698"/>
        <v>133.70206212660878</v>
      </c>
      <c r="AL337" s="227">
        <f t="shared" si="698"/>
        <v>135.03908274787486</v>
      </c>
      <c r="AM337" s="227">
        <f t="shared" si="698"/>
        <v>136.38947357535363</v>
      </c>
      <c r="AN337" s="227">
        <f t="shared" si="698"/>
        <v>137.75336831110715</v>
      </c>
      <c r="AO337" s="227">
        <f t="shared" si="698"/>
        <v>139.13090199421819</v>
      </c>
      <c r="AP337" s="227">
        <f t="shared" si="698"/>
        <v>140.52221101416043</v>
      </c>
      <c r="AQ337" s="227">
        <f t="shared" si="698"/>
        <v>141.92743312430201</v>
      </c>
      <c r="AR337" s="227">
        <f t="shared" si="698"/>
        <v>143.34670745554504</v>
      </c>
      <c r="AT337" s="215"/>
      <c r="AU337" s="215"/>
      <c r="AV337" s="215"/>
    </row>
    <row r="338" spans="1:48" ht="24">
      <c r="A338" s="276" t="s">
        <v>425</v>
      </c>
      <c r="B338" s="215" t="s">
        <v>392</v>
      </c>
      <c r="C338" s="268" t="s">
        <v>390</v>
      </c>
      <c r="D338" s="225" t="s">
        <v>566</v>
      </c>
      <c r="E338" s="225"/>
      <c r="F338" s="219"/>
      <c r="G338" s="219"/>
      <c r="H338" s="218" t="s">
        <v>158</v>
      </c>
      <c r="I338" s="30">
        <f>РБ.3!D134</f>
        <v>3400</v>
      </c>
      <c r="J338" s="30">
        <f>РБ.3!E134</f>
        <v>3434</v>
      </c>
      <c r="K338" s="30">
        <f>РБ.3!F134</f>
        <v>3468.34</v>
      </c>
      <c r="L338" s="30">
        <f>РБ.3!G134</f>
        <v>3503.0234</v>
      </c>
      <c r="M338" s="30">
        <f>РБ.3!H134</f>
        <v>3538.0536339999999</v>
      </c>
      <c r="N338" s="30">
        <f>РБ.3!I134</f>
        <v>3573.43417034</v>
      </c>
      <c r="O338" s="30">
        <f>РБ.3!J134</f>
        <v>3609.1685120433999</v>
      </c>
      <c r="P338" s="30">
        <f>РБ.3!K134</f>
        <v>3645.2601971638342</v>
      </c>
      <c r="Q338" s="30">
        <f>РБ.3!L134</f>
        <v>3681.7127991354723</v>
      </c>
      <c r="R338" s="30">
        <f>РБ.3!M134</f>
        <v>3718.5299271268273</v>
      </c>
      <c r="S338" s="30">
        <f>РБ.3!N134</f>
        <v>3755.7152263980956</v>
      </c>
      <c r="T338" s="30">
        <f>РБ.3!O134</f>
        <v>3793.2723786620768</v>
      </c>
      <c r="U338" s="30">
        <f>РБ.3!P134</f>
        <v>3831.2051024486977</v>
      </c>
      <c r="V338" s="30">
        <f>РБ.3!Q134</f>
        <v>3869.5171534731849</v>
      </c>
      <c r="W338" s="30">
        <f>РБ.3!R134</f>
        <v>3908.2123250079167</v>
      </c>
      <c r="X338" s="30">
        <f>РБ.3!S134</f>
        <v>3947.294448257996</v>
      </c>
      <c r="Y338" s="30">
        <f>РБ.3!T134</f>
        <v>3986.7673927405758</v>
      </c>
      <c r="Z338" s="30">
        <f>РБ.3!U134</f>
        <v>4026.6350666679814</v>
      </c>
      <c r="AA338" s="30">
        <f>РБ.3!V134</f>
        <v>4066.9014173346613</v>
      </c>
      <c r="AB338" s="30">
        <f>РБ.3!W134</f>
        <v>4107.5704315080084</v>
      </c>
      <c r="AC338" s="30">
        <f>РБ.3!X134</f>
        <v>4148.6461358230881</v>
      </c>
      <c r="AD338" s="30">
        <f>РБ.3!Y134</f>
        <v>4190.1325971813194</v>
      </c>
      <c r="AE338" s="30">
        <f>РБ.3!Z134</f>
        <v>4232.0339231531325</v>
      </c>
      <c r="AF338" s="30">
        <f>РБ.3!AA134</f>
        <v>4274.3542623846643</v>
      </c>
      <c r="AG338" s="30">
        <f>РБ.3!AB134</f>
        <v>4317.0978050085114</v>
      </c>
      <c r="AH338" s="30">
        <f>РБ.3!AC134</f>
        <v>4360.2687830585965</v>
      </c>
      <c r="AI338" s="30">
        <f>РБ.3!AD134</f>
        <v>4403.8714708891821</v>
      </c>
      <c r="AJ338" s="30">
        <f>РБ.3!AE134</f>
        <v>4447.9101855980743</v>
      </c>
      <c r="AK338" s="30">
        <f>РБ.3!AF134</f>
        <v>4492.3892874540552</v>
      </c>
      <c r="AL338" s="30">
        <f>РБ.3!AG134</f>
        <v>4537.313180328596</v>
      </c>
      <c r="AM338" s="30">
        <f>РБ.3!AH134</f>
        <v>4582.686312131882</v>
      </c>
      <c r="AN338" s="30">
        <f>РБ.3!AI134</f>
        <v>4628.5131752532006</v>
      </c>
      <c r="AO338" s="30">
        <f>РБ.3!AJ134</f>
        <v>4674.7983070057326</v>
      </c>
      <c r="AP338" s="30">
        <f>РБ.3!AK134</f>
        <v>4721.5462900757902</v>
      </c>
      <c r="AQ338" s="30">
        <f>РБ.3!AL134</f>
        <v>4768.7617529765485</v>
      </c>
      <c r="AR338" s="30">
        <f>РБ.3!AM134</f>
        <v>4816.4493705063142</v>
      </c>
      <c r="AT338" s="30"/>
      <c r="AU338" s="30"/>
      <c r="AV338" s="30"/>
    </row>
    <row r="339" spans="1:48">
      <c r="A339" s="276" t="s">
        <v>425</v>
      </c>
      <c r="B339" s="215" t="s">
        <v>392</v>
      </c>
      <c r="C339" s="268" t="s">
        <v>390</v>
      </c>
      <c r="D339" s="219" t="s">
        <v>529</v>
      </c>
      <c r="E339" s="219"/>
      <c r="F339" s="219"/>
      <c r="G339" s="219"/>
      <c r="H339" s="218" t="s">
        <v>249</v>
      </c>
      <c r="I339" s="224">
        <f>I340+I341</f>
        <v>29.761904761904759</v>
      </c>
      <c r="J339" s="224">
        <f t="shared" ref="J339:AR339" si="699">J340+J341</f>
        <v>29.761904761904759</v>
      </c>
      <c r="K339" s="224">
        <f t="shared" si="699"/>
        <v>29.761904761904759</v>
      </c>
      <c r="L339" s="224">
        <f t="shared" si="699"/>
        <v>29.761904761904759</v>
      </c>
      <c r="M339" s="224">
        <f t="shared" si="699"/>
        <v>29.761904761904759</v>
      </c>
      <c r="N339" s="224">
        <f t="shared" si="699"/>
        <v>29.761904761904759</v>
      </c>
      <c r="O339" s="224">
        <f t="shared" si="699"/>
        <v>29.761904761904759</v>
      </c>
      <c r="P339" s="224">
        <f t="shared" si="699"/>
        <v>29.761904761904759</v>
      </c>
      <c r="Q339" s="224">
        <f t="shared" si="699"/>
        <v>29.761904761904759</v>
      </c>
      <c r="R339" s="224">
        <f t="shared" si="699"/>
        <v>29.761904761904759</v>
      </c>
      <c r="S339" s="224">
        <f t="shared" si="699"/>
        <v>29.761904761904759</v>
      </c>
      <c r="T339" s="224">
        <f t="shared" si="699"/>
        <v>29.761904761904759</v>
      </c>
      <c r="U339" s="224">
        <f t="shared" si="699"/>
        <v>29.761904761904759</v>
      </c>
      <c r="V339" s="224">
        <f t="shared" si="699"/>
        <v>29.761904761904759</v>
      </c>
      <c r="W339" s="224">
        <f t="shared" si="699"/>
        <v>29.761904761904759</v>
      </c>
      <c r="X339" s="224">
        <f t="shared" si="699"/>
        <v>29.761904761904759</v>
      </c>
      <c r="Y339" s="224">
        <f t="shared" si="699"/>
        <v>29.761904761904759</v>
      </c>
      <c r="Z339" s="224">
        <f t="shared" si="699"/>
        <v>29.761904761904759</v>
      </c>
      <c r="AA339" s="224">
        <f t="shared" si="699"/>
        <v>29.761904761904759</v>
      </c>
      <c r="AB339" s="224">
        <f t="shared" si="699"/>
        <v>29.761904761904759</v>
      </c>
      <c r="AC339" s="224">
        <f t="shared" si="699"/>
        <v>29.761904761904759</v>
      </c>
      <c r="AD339" s="224">
        <f t="shared" si="699"/>
        <v>29.761904761904759</v>
      </c>
      <c r="AE339" s="224">
        <f t="shared" si="699"/>
        <v>29.761904761904759</v>
      </c>
      <c r="AF339" s="224">
        <f t="shared" si="699"/>
        <v>29.761904761904759</v>
      </c>
      <c r="AG339" s="224">
        <f t="shared" si="699"/>
        <v>29.761904761904759</v>
      </c>
      <c r="AH339" s="224">
        <f t="shared" si="699"/>
        <v>29.761904761904759</v>
      </c>
      <c r="AI339" s="224">
        <f t="shared" si="699"/>
        <v>29.761904761904759</v>
      </c>
      <c r="AJ339" s="224">
        <f t="shared" si="699"/>
        <v>29.761904761904759</v>
      </c>
      <c r="AK339" s="224">
        <f t="shared" si="699"/>
        <v>29.761904761904759</v>
      </c>
      <c r="AL339" s="224">
        <f t="shared" si="699"/>
        <v>29.761904761904759</v>
      </c>
      <c r="AM339" s="224">
        <f t="shared" si="699"/>
        <v>29.761904761904759</v>
      </c>
      <c r="AN339" s="224">
        <f t="shared" si="699"/>
        <v>29.761904761904759</v>
      </c>
      <c r="AO339" s="224">
        <f t="shared" si="699"/>
        <v>29.761904761904759</v>
      </c>
      <c r="AP339" s="224">
        <f t="shared" si="699"/>
        <v>29.761904761904759</v>
      </c>
      <c r="AQ339" s="224">
        <f t="shared" si="699"/>
        <v>29.761904761904759</v>
      </c>
      <c r="AR339" s="224">
        <f t="shared" si="699"/>
        <v>29.761904761904759</v>
      </c>
      <c r="AT339" s="30"/>
      <c r="AU339" s="30"/>
      <c r="AV339" s="30"/>
    </row>
    <row r="340" spans="1:48">
      <c r="A340" s="276" t="s">
        <v>425</v>
      </c>
      <c r="B340" s="215" t="s">
        <v>392</v>
      </c>
      <c r="C340" s="268" t="s">
        <v>390</v>
      </c>
      <c r="D340" s="221" t="s">
        <v>433</v>
      </c>
      <c r="E340" s="221" t="str">
        <f>_xlfn.XLOOKUP(D340,'0'!A:A,'0'!B:B)</f>
        <v>Фил</v>
      </c>
      <c r="F340" s="222">
        <f>G340/(8*21*60)</f>
        <v>2.9761904761904765E-4</v>
      </c>
      <c r="G340" s="223">
        <v>3</v>
      </c>
      <c r="H340" s="218" t="s">
        <v>249</v>
      </c>
      <c r="I340" s="30">
        <f>'0'!D$30*$F340</f>
        <v>7.4404761904761916</v>
      </c>
      <c r="J340" s="30">
        <f>'0'!E$30*$F340</f>
        <v>7.4404761904761916</v>
      </c>
      <c r="K340" s="30">
        <f>'0'!F$30*$F340</f>
        <v>7.4404761904761916</v>
      </c>
      <c r="L340" s="30">
        <f>'0'!G$30*$F340</f>
        <v>7.4404761904761916</v>
      </c>
      <c r="M340" s="30">
        <f>'0'!H$30*$F340</f>
        <v>7.4404761904761916</v>
      </c>
      <c r="N340" s="30">
        <f>'0'!I$30*$F340</f>
        <v>7.4404761904761916</v>
      </c>
      <c r="O340" s="30">
        <f>'0'!J$30*$F340</f>
        <v>7.4404761904761916</v>
      </c>
      <c r="P340" s="30">
        <f>'0'!K$30*$F340</f>
        <v>7.4404761904761916</v>
      </c>
      <c r="Q340" s="30">
        <f>'0'!L$30*$F340</f>
        <v>7.4404761904761916</v>
      </c>
      <c r="R340" s="30">
        <f>'0'!M$30*$F340</f>
        <v>7.4404761904761916</v>
      </c>
      <c r="S340" s="30">
        <f>'0'!N$30*$F340</f>
        <v>7.4404761904761916</v>
      </c>
      <c r="T340" s="30">
        <f>'0'!O$30*$F340</f>
        <v>7.4404761904761916</v>
      </c>
      <c r="U340" s="30">
        <f>'0'!P$30*$F340</f>
        <v>7.4404761904761916</v>
      </c>
      <c r="V340" s="30">
        <f>'0'!Q$30*$F340</f>
        <v>7.4404761904761916</v>
      </c>
      <c r="W340" s="30">
        <f>'0'!R$30*$F340</f>
        <v>7.4404761904761916</v>
      </c>
      <c r="X340" s="30">
        <f>'0'!S$30*$F340</f>
        <v>7.4404761904761916</v>
      </c>
      <c r="Y340" s="30">
        <f>'0'!T$30*$F340</f>
        <v>7.4404761904761916</v>
      </c>
      <c r="Z340" s="30">
        <f>'0'!U$30*$F340</f>
        <v>7.4404761904761916</v>
      </c>
      <c r="AA340" s="30">
        <f>'0'!V$30*$F340</f>
        <v>7.4404761904761916</v>
      </c>
      <c r="AB340" s="30">
        <f>'0'!W$30*$F340</f>
        <v>7.4404761904761916</v>
      </c>
      <c r="AC340" s="30">
        <f>'0'!X$30*$F340</f>
        <v>7.4404761904761916</v>
      </c>
      <c r="AD340" s="30">
        <f>'0'!Y$30*$F340</f>
        <v>7.4404761904761916</v>
      </c>
      <c r="AE340" s="30">
        <f>'0'!Z$30*$F340</f>
        <v>7.4404761904761916</v>
      </c>
      <c r="AF340" s="30">
        <f>'0'!AA$30*$F340</f>
        <v>7.4404761904761916</v>
      </c>
      <c r="AG340" s="30">
        <f>'0'!AB$30*$F340</f>
        <v>7.4404761904761916</v>
      </c>
      <c r="AH340" s="30">
        <f>'0'!AC$30*$F340</f>
        <v>7.4404761904761916</v>
      </c>
      <c r="AI340" s="30">
        <f>'0'!AD$30*$F340</f>
        <v>7.4404761904761916</v>
      </c>
      <c r="AJ340" s="30">
        <f>'0'!AE$30*$F340</f>
        <v>7.4404761904761916</v>
      </c>
      <c r="AK340" s="30">
        <f>'0'!AF$30*$F340</f>
        <v>7.4404761904761916</v>
      </c>
      <c r="AL340" s="30">
        <f>'0'!AG$30*$F340</f>
        <v>7.4404761904761916</v>
      </c>
      <c r="AM340" s="30">
        <f>'0'!AH$30*$F340</f>
        <v>7.4404761904761916</v>
      </c>
      <c r="AN340" s="30">
        <f>'0'!AI$30*$F340</f>
        <v>7.4404761904761916</v>
      </c>
      <c r="AO340" s="30">
        <f>'0'!AJ$30*$F340</f>
        <v>7.4404761904761916</v>
      </c>
      <c r="AP340" s="30">
        <f>'0'!AK$30*$F340</f>
        <v>7.4404761904761916</v>
      </c>
      <c r="AQ340" s="30">
        <f>'0'!AL$30*$F340</f>
        <v>7.4404761904761916</v>
      </c>
      <c r="AR340" s="30">
        <f>'0'!AM$30*$F340</f>
        <v>7.4404761904761916</v>
      </c>
      <c r="AT340" s="30"/>
      <c r="AU340" s="30"/>
      <c r="AV340" s="30"/>
    </row>
    <row r="341" spans="1:48">
      <c r="A341" s="276" t="s">
        <v>425</v>
      </c>
      <c r="B341" s="215" t="s">
        <v>392</v>
      </c>
      <c r="C341" s="268" t="s">
        <v>390</v>
      </c>
      <c r="D341" s="221" t="s">
        <v>413</v>
      </c>
      <c r="E341" s="221" t="str">
        <f>_xlfn.XLOOKUP(D341,'0'!A:A,'0'!B:B)</f>
        <v>Фил</v>
      </c>
      <c r="F341" s="222">
        <f>G341/(8*21*60)</f>
        <v>4.96031746031746E-4</v>
      </c>
      <c r="G341" s="223">
        <v>5</v>
      </c>
      <c r="H341" s="218" t="s">
        <v>249</v>
      </c>
      <c r="I341" s="30">
        <f>'0'!D$28*$F341</f>
        <v>22.321428571428569</v>
      </c>
      <c r="J341" s="30">
        <f>'0'!E$28*$F341</f>
        <v>22.321428571428569</v>
      </c>
      <c r="K341" s="30">
        <f>'0'!F$28*$F341</f>
        <v>22.321428571428569</v>
      </c>
      <c r="L341" s="30">
        <f>'0'!G$28*$F341</f>
        <v>22.321428571428569</v>
      </c>
      <c r="M341" s="30">
        <f>'0'!H$28*$F341</f>
        <v>22.321428571428569</v>
      </c>
      <c r="N341" s="30">
        <f>'0'!I$28*$F341</f>
        <v>22.321428571428569</v>
      </c>
      <c r="O341" s="30">
        <f>'0'!J$28*$F341</f>
        <v>22.321428571428569</v>
      </c>
      <c r="P341" s="30">
        <f>'0'!K$28*$F341</f>
        <v>22.321428571428569</v>
      </c>
      <c r="Q341" s="30">
        <f>'0'!L$28*$F341</f>
        <v>22.321428571428569</v>
      </c>
      <c r="R341" s="30">
        <f>'0'!M$28*$F341</f>
        <v>22.321428571428569</v>
      </c>
      <c r="S341" s="30">
        <f>'0'!N$28*$F341</f>
        <v>22.321428571428569</v>
      </c>
      <c r="T341" s="30">
        <f>'0'!O$28*$F341</f>
        <v>22.321428571428569</v>
      </c>
      <c r="U341" s="30">
        <f>'0'!P$28*$F341</f>
        <v>22.321428571428569</v>
      </c>
      <c r="V341" s="30">
        <f>'0'!Q$28*$F341</f>
        <v>22.321428571428569</v>
      </c>
      <c r="W341" s="30">
        <f>'0'!R$28*$F341</f>
        <v>22.321428571428569</v>
      </c>
      <c r="X341" s="30">
        <f>'0'!S$28*$F341</f>
        <v>22.321428571428569</v>
      </c>
      <c r="Y341" s="30">
        <f>'0'!T$28*$F341</f>
        <v>22.321428571428569</v>
      </c>
      <c r="Z341" s="30">
        <f>'0'!U$28*$F341</f>
        <v>22.321428571428569</v>
      </c>
      <c r="AA341" s="30">
        <f>'0'!V$28*$F341</f>
        <v>22.321428571428569</v>
      </c>
      <c r="AB341" s="30">
        <f>'0'!W$28*$F341</f>
        <v>22.321428571428569</v>
      </c>
      <c r="AC341" s="30">
        <f>'0'!X$28*$F341</f>
        <v>22.321428571428569</v>
      </c>
      <c r="AD341" s="30">
        <f>'0'!Y$28*$F341</f>
        <v>22.321428571428569</v>
      </c>
      <c r="AE341" s="30">
        <f>'0'!Z$28*$F341</f>
        <v>22.321428571428569</v>
      </c>
      <c r="AF341" s="30">
        <f>'0'!AA$28*$F341</f>
        <v>22.321428571428569</v>
      </c>
      <c r="AG341" s="30">
        <f>'0'!AB$28*$F341</f>
        <v>22.321428571428569</v>
      </c>
      <c r="AH341" s="30">
        <f>'0'!AC$28*$F341</f>
        <v>22.321428571428569</v>
      </c>
      <c r="AI341" s="30">
        <f>'0'!AD$28*$F341</f>
        <v>22.321428571428569</v>
      </c>
      <c r="AJ341" s="30">
        <f>'0'!AE$28*$F341</f>
        <v>22.321428571428569</v>
      </c>
      <c r="AK341" s="30">
        <f>'0'!AF$28*$F341</f>
        <v>22.321428571428569</v>
      </c>
      <c r="AL341" s="30">
        <f>'0'!AG$28*$F341</f>
        <v>22.321428571428569</v>
      </c>
      <c r="AM341" s="30">
        <f>'0'!AH$28*$F341</f>
        <v>22.321428571428569</v>
      </c>
      <c r="AN341" s="30">
        <f>'0'!AI$28*$F341</f>
        <v>22.321428571428569</v>
      </c>
      <c r="AO341" s="30">
        <f>'0'!AJ$28*$F341</f>
        <v>22.321428571428569</v>
      </c>
      <c r="AP341" s="30">
        <f>'0'!AK$28*$F341</f>
        <v>22.321428571428569</v>
      </c>
      <c r="AQ341" s="30">
        <f>'0'!AL$28*$F341</f>
        <v>22.321428571428569</v>
      </c>
      <c r="AR341" s="30">
        <f>'0'!AM$28*$F341</f>
        <v>22.321428571428569</v>
      </c>
      <c r="AT341" s="30"/>
      <c r="AU341" s="30"/>
      <c r="AV341" s="30"/>
    </row>
    <row r="342" spans="1:48">
      <c r="A342" s="276" t="s">
        <v>426</v>
      </c>
      <c r="B342" s="215" t="s">
        <v>392</v>
      </c>
      <c r="C342" s="268" t="s">
        <v>390</v>
      </c>
      <c r="D342" s="215" t="s">
        <v>42</v>
      </c>
      <c r="E342" s="215"/>
      <c r="F342" s="215"/>
      <c r="G342" s="215"/>
      <c r="H342" s="215" t="s">
        <v>254</v>
      </c>
      <c r="I342" s="227">
        <f>I343*I344/1000</f>
        <v>110.11904761904761</v>
      </c>
      <c r="J342" s="227">
        <f t="shared" ref="J342:AR342" si="700">J343*J344/1000</f>
        <v>111.22023809523809</v>
      </c>
      <c r="K342" s="227">
        <f t="shared" si="700"/>
        <v>112.33244047619046</v>
      </c>
      <c r="L342" s="227">
        <f t="shared" si="700"/>
        <v>113.45576488095237</v>
      </c>
      <c r="M342" s="227">
        <f t="shared" si="700"/>
        <v>114.59032252976189</v>
      </c>
      <c r="N342" s="227">
        <f t="shared" si="700"/>
        <v>115.73622575505952</v>
      </c>
      <c r="O342" s="227">
        <f t="shared" si="700"/>
        <v>116.89358801261011</v>
      </c>
      <c r="P342" s="227">
        <f t="shared" si="700"/>
        <v>118.06252389273622</v>
      </c>
      <c r="Q342" s="227">
        <f t="shared" si="700"/>
        <v>119.2431491316636</v>
      </c>
      <c r="R342" s="227">
        <f t="shared" si="700"/>
        <v>120.43558062298023</v>
      </c>
      <c r="S342" s="227">
        <f t="shared" si="700"/>
        <v>121.63993642921004</v>
      </c>
      <c r="T342" s="227">
        <f t="shared" si="700"/>
        <v>122.85633579350214</v>
      </c>
      <c r="U342" s="227">
        <f t="shared" si="700"/>
        <v>124.08489915143714</v>
      </c>
      <c r="V342" s="227">
        <f t="shared" si="700"/>
        <v>125.32574814295151</v>
      </c>
      <c r="W342" s="227">
        <f t="shared" si="700"/>
        <v>126.57900562438103</v>
      </c>
      <c r="X342" s="227">
        <f t="shared" si="700"/>
        <v>127.84479568062484</v>
      </c>
      <c r="Y342" s="227">
        <f t="shared" si="700"/>
        <v>129.12324363743107</v>
      </c>
      <c r="Z342" s="227">
        <f t="shared" si="700"/>
        <v>130.41447607380539</v>
      </c>
      <c r="AA342" s="227">
        <f t="shared" si="700"/>
        <v>131.71862083454346</v>
      </c>
      <c r="AB342" s="227">
        <f t="shared" si="700"/>
        <v>133.03580704288888</v>
      </c>
      <c r="AC342" s="227">
        <f t="shared" si="700"/>
        <v>134.36616511331778</v>
      </c>
      <c r="AD342" s="227">
        <f t="shared" si="700"/>
        <v>135.70982676445095</v>
      </c>
      <c r="AE342" s="227">
        <f t="shared" si="700"/>
        <v>137.06692503209547</v>
      </c>
      <c r="AF342" s="227">
        <f t="shared" si="700"/>
        <v>138.43759428241643</v>
      </c>
      <c r="AG342" s="227">
        <f t="shared" si="700"/>
        <v>139.82197022524059</v>
      </c>
      <c r="AH342" s="227">
        <f t="shared" si="700"/>
        <v>141.22018992749298</v>
      </c>
      <c r="AI342" s="227">
        <f t="shared" si="700"/>
        <v>142.63239182676793</v>
      </c>
      <c r="AJ342" s="227">
        <f t="shared" si="700"/>
        <v>144.05871574503561</v>
      </c>
      <c r="AK342" s="227">
        <f t="shared" si="700"/>
        <v>145.49930290248594</v>
      </c>
      <c r="AL342" s="227">
        <f t="shared" si="700"/>
        <v>146.95429593151084</v>
      </c>
      <c r="AM342" s="227">
        <f t="shared" si="700"/>
        <v>148.42383889082592</v>
      </c>
      <c r="AN342" s="227">
        <f t="shared" si="700"/>
        <v>149.90807727973419</v>
      </c>
      <c r="AO342" s="227">
        <f t="shared" si="700"/>
        <v>151.40715805253151</v>
      </c>
      <c r="AP342" s="227">
        <f t="shared" si="700"/>
        <v>152.92122963305681</v>
      </c>
      <c r="AQ342" s="227">
        <f t="shared" si="700"/>
        <v>154.45044192938741</v>
      </c>
      <c r="AR342" s="227">
        <f t="shared" si="700"/>
        <v>155.99494634868128</v>
      </c>
      <c r="AT342" s="215"/>
      <c r="AU342" s="215"/>
      <c r="AV342" s="215"/>
    </row>
    <row r="343" spans="1:48" ht="24">
      <c r="A343" s="276" t="s">
        <v>426</v>
      </c>
      <c r="B343" s="215" t="s">
        <v>392</v>
      </c>
      <c r="C343" s="268" t="s">
        <v>390</v>
      </c>
      <c r="D343" s="225" t="s">
        <v>566</v>
      </c>
      <c r="E343" s="225"/>
      <c r="F343" s="219"/>
      <c r="G343" s="219"/>
      <c r="H343" s="218" t="s">
        <v>158</v>
      </c>
      <c r="I343" s="30">
        <f>РБ.3!D152</f>
        <v>3700</v>
      </c>
      <c r="J343" s="30">
        <f>РБ.3!E152</f>
        <v>3737</v>
      </c>
      <c r="K343" s="30">
        <f>РБ.3!F152</f>
        <v>3774.37</v>
      </c>
      <c r="L343" s="30">
        <f>РБ.3!G152</f>
        <v>3812.1136999999999</v>
      </c>
      <c r="M343" s="30">
        <f>РБ.3!H152</f>
        <v>3850.234837</v>
      </c>
      <c r="N343" s="30">
        <f>РБ.3!I152</f>
        <v>3888.7371853700001</v>
      </c>
      <c r="O343" s="30">
        <f>РБ.3!J152</f>
        <v>3927.6245572237003</v>
      </c>
      <c r="P343" s="30">
        <f>РБ.3!K152</f>
        <v>3966.9008027959376</v>
      </c>
      <c r="Q343" s="30">
        <f>РБ.3!L152</f>
        <v>4006.5698108238971</v>
      </c>
      <c r="R343" s="30">
        <f>РБ.3!M152</f>
        <v>4046.635508932136</v>
      </c>
      <c r="S343" s="30">
        <f>РБ.3!N152</f>
        <v>4087.1018640214575</v>
      </c>
      <c r="T343" s="30">
        <f>РБ.3!O152</f>
        <v>4127.972882661672</v>
      </c>
      <c r="U343" s="30">
        <f>РБ.3!P152</f>
        <v>4169.2526114882885</v>
      </c>
      <c r="V343" s="30">
        <f>РБ.3!Q152</f>
        <v>4210.9451376031711</v>
      </c>
      <c r="W343" s="30">
        <f>РБ.3!R152</f>
        <v>4253.0545889792029</v>
      </c>
      <c r="X343" s="30">
        <f>РБ.3!S152</f>
        <v>4295.5851348689948</v>
      </c>
      <c r="Y343" s="30">
        <f>РБ.3!T152</f>
        <v>4338.5409862176848</v>
      </c>
      <c r="Z343" s="30">
        <f>РБ.3!U152</f>
        <v>4381.9263960798617</v>
      </c>
      <c r="AA343" s="30">
        <f>РБ.3!V152</f>
        <v>4425.7456600406604</v>
      </c>
      <c r="AB343" s="30">
        <f>РБ.3!W152</f>
        <v>4470.0031166410672</v>
      </c>
      <c r="AC343" s="30">
        <f>РБ.3!X152</f>
        <v>4514.7031478074778</v>
      </c>
      <c r="AD343" s="30">
        <f>РБ.3!Y152</f>
        <v>4559.8501792855523</v>
      </c>
      <c r="AE343" s="30">
        <f>РБ.3!Z152</f>
        <v>4605.4486810784074</v>
      </c>
      <c r="AF343" s="30">
        <f>РБ.3!AA152</f>
        <v>4651.5031678891919</v>
      </c>
      <c r="AG343" s="30">
        <f>РБ.3!AB152</f>
        <v>4698.0181995680841</v>
      </c>
      <c r="AH343" s="30">
        <f>РБ.3!AC152</f>
        <v>4744.9983815637652</v>
      </c>
      <c r="AI343" s="30">
        <f>РБ.3!AD152</f>
        <v>4792.4483653794032</v>
      </c>
      <c r="AJ343" s="30">
        <f>РБ.3!AE152</f>
        <v>4840.3728490331969</v>
      </c>
      <c r="AK343" s="30">
        <f>РБ.3!AF152</f>
        <v>4888.7765775235284</v>
      </c>
      <c r="AL343" s="30">
        <f>РБ.3!AG152</f>
        <v>4937.6643432987639</v>
      </c>
      <c r="AM343" s="30">
        <f>РБ.3!AH152</f>
        <v>4987.0409867317512</v>
      </c>
      <c r="AN343" s="30">
        <f>РБ.3!AI152</f>
        <v>5036.9113965990691</v>
      </c>
      <c r="AO343" s="30">
        <f>РБ.3!AJ152</f>
        <v>5087.2805105650596</v>
      </c>
      <c r="AP343" s="30">
        <f>РБ.3!AK152</f>
        <v>5138.1533156707101</v>
      </c>
      <c r="AQ343" s="30">
        <f>РБ.3!AL152</f>
        <v>5189.5348488274176</v>
      </c>
      <c r="AR343" s="30">
        <f>РБ.3!AM152</f>
        <v>5241.4301973156917</v>
      </c>
      <c r="AT343" s="30"/>
      <c r="AU343" s="30"/>
      <c r="AV343" s="30"/>
    </row>
    <row r="344" spans="1:48">
      <c r="A344" s="276" t="s">
        <v>426</v>
      </c>
      <c r="B344" s="215" t="s">
        <v>392</v>
      </c>
      <c r="C344" s="268" t="s">
        <v>390</v>
      </c>
      <c r="D344" s="219" t="s">
        <v>529</v>
      </c>
      <c r="E344" s="219"/>
      <c r="F344" s="219"/>
      <c r="G344" s="219"/>
      <c r="H344" s="218" t="s">
        <v>249</v>
      </c>
      <c r="I344" s="224">
        <f>I345+I346</f>
        <v>29.761904761904759</v>
      </c>
      <c r="J344" s="224">
        <f t="shared" ref="J344:AR344" si="701">J345+J346</f>
        <v>29.761904761904759</v>
      </c>
      <c r="K344" s="224">
        <f t="shared" si="701"/>
        <v>29.761904761904759</v>
      </c>
      <c r="L344" s="224">
        <f t="shared" si="701"/>
        <v>29.761904761904759</v>
      </c>
      <c r="M344" s="224">
        <f t="shared" si="701"/>
        <v>29.761904761904759</v>
      </c>
      <c r="N344" s="224">
        <f t="shared" si="701"/>
        <v>29.761904761904759</v>
      </c>
      <c r="O344" s="224">
        <f t="shared" si="701"/>
        <v>29.761904761904759</v>
      </c>
      <c r="P344" s="224">
        <f t="shared" si="701"/>
        <v>29.761904761904759</v>
      </c>
      <c r="Q344" s="224">
        <f t="shared" si="701"/>
        <v>29.761904761904759</v>
      </c>
      <c r="R344" s="224">
        <f t="shared" si="701"/>
        <v>29.761904761904759</v>
      </c>
      <c r="S344" s="224">
        <f t="shared" si="701"/>
        <v>29.761904761904759</v>
      </c>
      <c r="T344" s="224">
        <f t="shared" si="701"/>
        <v>29.761904761904759</v>
      </c>
      <c r="U344" s="224">
        <f t="shared" si="701"/>
        <v>29.761904761904759</v>
      </c>
      <c r="V344" s="224">
        <f t="shared" si="701"/>
        <v>29.761904761904759</v>
      </c>
      <c r="W344" s="224">
        <f t="shared" si="701"/>
        <v>29.761904761904759</v>
      </c>
      <c r="X344" s="224">
        <f t="shared" si="701"/>
        <v>29.761904761904759</v>
      </c>
      <c r="Y344" s="224">
        <f t="shared" si="701"/>
        <v>29.761904761904759</v>
      </c>
      <c r="Z344" s="224">
        <f t="shared" si="701"/>
        <v>29.761904761904759</v>
      </c>
      <c r="AA344" s="224">
        <f t="shared" si="701"/>
        <v>29.761904761904759</v>
      </c>
      <c r="AB344" s="224">
        <f t="shared" si="701"/>
        <v>29.761904761904759</v>
      </c>
      <c r="AC344" s="224">
        <f t="shared" si="701"/>
        <v>29.761904761904759</v>
      </c>
      <c r="AD344" s="224">
        <f t="shared" si="701"/>
        <v>29.761904761904759</v>
      </c>
      <c r="AE344" s="224">
        <f t="shared" si="701"/>
        <v>29.761904761904759</v>
      </c>
      <c r="AF344" s="224">
        <f t="shared" si="701"/>
        <v>29.761904761904759</v>
      </c>
      <c r="AG344" s="224">
        <f t="shared" si="701"/>
        <v>29.761904761904759</v>
      </c>
      <c r="AH344" s="224">
        <f t="shared" si="701"/>
        <v>29.761904761904759</v>
      </c>
      <c r="AI344" s="224">
        <f t="shared" si="701"/>
        <v>29.761904761904759</v>
      </c>
      <c r="AJ344" s="224">
        <f t="shared" si="701"/>
        <v>29.761904761904759</v>
      </c>
      <c r="AK344" s="224">
        <f t="shared" si="701"/>
        <v>29.761904761904759</v>
      </c>
      <c r="AL344" s="224">
        <f t="shared" si="701"/>
        <v>29.761904761904759</v>
      </c>
      <c r="AM344" s="224">
        <f t="shared" si="701"/>
        <v>29.761904761904759</v>
      </c>
      <c r="AN344" s="224">
        <f t="shared" si="701"/>
        <v>29.761904761904759</v>
      </c>
      <c r="AO344" s="224">
        <f t="shared" si="701"/>
        <v>29.761904761904759</v>
      </c>
      <c r="AP344" s="224">
        <f t="shared" si="701"/>
        <v>29.761904761904759</v>
      </c>
      <c r="AQ344" s="224">
        <f t="shared" si="701"/>
        <v>29.761904761904759</v>
      </c>
      <c r="AR344" s="224">
        <f t="shared" si="701"/>
        <v>29.761904761904759</v>
      </c>
      <c r="AT344" s="30"/>
      <c r="AU344" s="30"/>
      <c r="AV344" s="30"/>
    </row>
    <row r="345" spans="1:48">
      <c r="A345" s="276" t="s">
        <v>426</v>
      </c>
      <c r="B345" s="215" t="s">
        <v>392</v>
      </c>
      <c r="C345" s="268" t="s">
        <v>390</v>
      </c>
      <c r="D345" s="221" t="s">
        <v>433</v>
      </c>
      <c r="E345" s="221" t="str">
        <f>_xlfn.XLOOKUP(D345,'0'!A:A,'0'!B:B)</f>
        <v>Фил</v>
      </c>
      <c r="F345" s="222">
        <f>G345/(8*21*60)</f>
        <v>2.9761904761904765E-4</v>
      </c>
      <c r="G345" s="223">
        <v>3</v>
      </c>
      <c r="H345" s="218" t="s">
        <v>249</v>
      </c>
      <c r="I345" s="30">
        <f>'0'!D$30*$F345</f>
        <v>7.4404761904761916</v>
      </c>
      <c r="J345" s="30">
        <f>'0'!E$30*$F345</f>
        <v>7.4404761904761916</v>
      </c>
      <c r="K345" s="30">
        <f>'0'!F$30*$F345</f>
        <v>7.4404761904761916</v>
      </c>
      <c r="L345" s="30">
        <f>'0'!G$30*$F345</f>
        <v>7.4404761904761916</v>
      </c>
      <c r="M345" s="30">
        <f>'0'!H$30*$F345</f>
        <v>7.4404761904761916</v>
      </c>
      <c r="N345" s="30">
        <f>'0'!I$30*$F345</f>
        <v>7.4404761904761916</v>
      </c>
      <c r="O345" s="30">
        <f>'0'!J$30*$F345</f>
        <v>7.4404761904761916</v>
      </c>
      <c r="P345" s="30">
        <f>'0'!K$30*$F345</f>
        <v>7.4404761904761916</v>
      </c>
      <c r="Q345" s="30">
        <f>'0'!L$30*$F345</f>
        <v>7.4404761904761916</v>
      </c>
      <c r="R345" s="30">
        <f>'0'!M$30*$F345</f>
        <v>7.4404761904761916</v>
      </c>
      <c r="S345" s="30">
        <f>'0'!N$30*$F345</f>
        <v>7.4404761904761916</v>
      </c>
      <c r="T345" s="30">
        <f>'0'!O$30*$F345</f>
        <v>7.4404761904761916</v>
      </c>
      <c r="U345" s="30">
        <f>'0'!P$30*$F345</f>
        <v>7.4404761904761916</v>
      </c>
      <c r="V345" s="30">
        <f>'0'!Q$30*$F345</f>
        <v>7.4404761904761916</v>
      </c>
      <c r="W345" s="30">
        <f>'0'!R$30*$F345</f>
        <v>7.4404761904761916</v>
      </c>
      <c r="X345" s="30">
        <f>'0'!S$30*$F345</f>
        <v>7.4404761904761916</v>
      </c>
      <c r="Y345" s="30">
        <f>'0'!T$30*$F345</f>
        <v>7.4404761904761916</v>
      </c>
      <c r="Z345" s="30">
        <f>'0'!U$30*$F345</f>
        <v>7.4404761904761916</v>
      </c>
      <c r="AA345" s="30">
        <f>'0'!V$30*$F345</f>
        <v>7.4404761904761916</v>
      </c>
      <c r="AB345" s="30">
        <f>'0'!W$30*$F345</f>
        <v>7.4404761904761916</v>
      </c>
      <c r="AC345" s="30">
        <f>'0'!X$30*$F345</f>
        <v>7.4404761904761916</v>
      </c>
      <c r="AD345" s="30">
        <f>'0'!Y$30*$F345</f>
        <v>7.4404761904761916</v>
      </c>
      <c r="AE345" s="30">
        <f>'0'!Z$30*$F345</f>
        <v>7.4404761904761916</v>
      </c>
      <c r="AF345" s="30">
        <f>'0'!AA$30*$F345</f>
        <v>7.4404761904761916</v>
      </c>
      <c r="AG345" s="30">
        <f>'0'!AB$30*$F345</f>
        <v>7.4404761904761916</v>
      </c>
      <c r="AH345" s="30">
        <f>'0'!AC$30*$F345</f>
        <v>7.4404761904761916</v>
      </c>
      <c r="AI345" s="30">
        <f>'0'!AD$30*$F345</f>
        <v>7.4404761904761916</v>
      </c>
      <c r="AJ345" s="30">
        <f>'0'!AE$30*$F345</f>
        <v>7.4404761904761916</v>
      </c>
      <c r="AK345" s="30">
        <f>'0'!AF$30*$F345</f>
        <v>7.4404761904761916</v>
      </c>
      <c r="AL345" s="30">
        <f>'0'!AG$30*$F345</f>
        <v>7.4404761904761916</v>
      </c>
      <c r="AM345" s="30">
        <f>'0'!AH$30*$F345</f>
        <v>7.4404761904761916</v>
      </c>
      <c r="AN345" s="30">
        <f>'0'!AI$30*$F345</f>
        <v>7.4404761904761916</v>
      </c>
      <c r="AO345" s="30">
        <f>'0'!AJ$30*$F345</f>
        <v>7.4404761904761916</v>
      </c>
      <c r="AP345" s="30">
        <f>'0'!AK$30*$F345</f>
        <v>7.4404761904761916</v>
      </c>
      <c r="AQ345" s="30">
        <f>'0'!AL$30*$F345</f>
        <v>7.4404761904761916</v>
      </c>
      <c r="AR345" s="30">
        <f>'0'!AM$30*$F345</f>
        <v>7.4404761904761916</v>
      </c>
      <c r="AT345" s="30"/>
      <c r="AU345" s="30"/>
      <c r="AV345" s="30"/>
    </row>
    <row r="346" spans="1:48">
      <c r="A346" s="276" t="s">
        <v>426</v>
      </c>
      <c r="B346" s="215" t="s">
        <v>392</v>
      </c>
      <c r="C346" s="268" t="s">
        <v>390</v>
      </c>
      <c r="D346" s="221" t="s">
        <v>413</v>
      </c>
      <c r="E346" s="221" t="str">
        <f>_xlfn.XLOOKUP(D346,'0'!A:A,'0'!B:B)</f>
        <v>Фил</v>
      </c>
      <c r="F346" s="222">
        <f>G346/(8*21*60)</f>
        <v>4.96031746031746E-4</v>
      </c>
      <c r="G346" s="223">
        <v>5</v>
      </c>
      <c r="H346" s="218" t="s">
        <v>249</v>
      </c>
      <c r="I346" s="30">
        <f>'0'!D$28*$F346</f>
        <v>22.321428571428569</v>
      </c>
      <c r="J346" s="30">
        <f>'0'!E$28*$F346</f>
        <v>22.321428571428569</v>
      </c>
      <c r="K346" s="30">
        <f>'0'!F$28*$F346</f>
        <v>22.321428571428569</v>
      </c>
      <c r="L346" s="30">
        <f>'0'!G$28*$F346</f>
        <v>22.321428571428569</v>
      </c>
      <c r="M346" s="30">
        <f>'0'!H$28*$F346</f>
        <v>22.321428571428569</v>
      </c>
      <c r="N346" s="30">
        <f>'0'!I$28*$F346</f>
        <v>22.321428571428569</v>
      </c>
      <c r="O346" s="30">
        <f>'0'!J$28*$F346</f>
        <v>22.321428571428569</v>
      </c>
      <c r="P346" s="30">
        <f>'0'!K$28*$F346</f>
        <v>22.321428571428569</v>
      </c>
      <c r="Q346" s="30">
        <f>'0'!L$28*$F346</f>
        <v>22.321428571428569</v>
      </c>
      <c r="R346" s="30">
        <f>'0'!M$28*$F346</f>
        <v>22.321428571428569</v>
      </c>
      <c r="S346" s="30">
        <f>'0'!N$28*$F346</f>
        <v>22.321428571428569</v>
      </c>
      <c r="T346" s="30">
        <f>'0'!O$28*$F346</f>
        <v>22.321428571428569</v>
      </c>
      <c r="U346" s="30">
        <f>'0'!P$28*$F346</f>
        <v>22.321428571428569</v>
      </c>
      <c r="V346" s="30">
        <f>'0'!Q$28*$F346</f>
        <v>22.321428571428569</v>
      </c>
      <c r="W346" s="30">
        <f>'0'!R$28*$F346</f>
        <v>22.321428571428569</v>
      </c>
      <c r="X346" s="30">
        <f>'0'!S$28*$F346</f>
        <v>22.321428571428569</v>
      </c>
      <c r="Y346" s="30">
        <f>'0'!T$28*$F346</f>
        <v>22.321428571428569</v>
      </c>
      <c r="Z346" s="30">
        <f>'0'!U$28*$F346</f>
        <v>22.321428571428569</v>
      </c>
      <c r="AA346" s="30">
        <f>'0'!V$28*$F346</f>
        <v>22.321428571428569</v>
      </c>
      <c r="AB346" s="30">
        <f>'0'!W$28*$F346</f>
        <v>22.321428571428569</v>
      </c>
      <c r="AC346" s="30">
        <f>'0'!X$28*$F346</f>
        <v>22.321428571428569</v>
      </c>
      <c r="AD346" s="30">
        <f>'0'!Y$28*$F346</f>
        <v>22.321428571428569</v>
      </c>
      <c r="AE346" s="30">
        <f>'0'!Z$28*$F346</f>
        <v>22.321428571428569</v>
      </c>
      <c r="AF346" s="30">
        <f>'0'!AA$28*$F346</f>
        <v>22.321428571428569</v>
      </c>
      <c r="AG346" s="30">
        <f>'0'!AB$28*$F346</f>
        <v>22.321428571428569</v>
      </c>
      <c r="AH346" s="30">
        <f>'0'!AC$28*$F346</f>
        <v>22.321428571428569</v>
      </c>
      <c r="AI346" s="30">
        <f>'0'!AD$28*$F346</f>
        <v>22.321428571428569</v>
      </c>
      <c r="AJ346" s="30">
        <f>'0'!AE$28*$F346</f>
        <v>22.321428571428569</v>
      </c>
      <c r="AK346" s="30">
        <f>'0'!AF$28*$F346</f>
        <v>22.321428571428569</v>
      </c>
      <c r="AL346" s="30">
        <f>'0'!AG$28*$F346</f>
        <v>22.321428571428569</v>
      </c>
      <c r="AM346" s="30">
        <f>'0'!AH$28*$F346</f>
        <v>22.321428571428569</v>
      </c>
      <c r="AN346" s="30">
        <f>'0'!AI$28*$F346</f>
        <v>22.321428571428569</v>
      </c>
      <c r="AO346" s="30">
        <f>'0'!AJ$28*$F346</f>
        <v>22.321428571428569</v>
      </c>
      <c r="AP346" s="30">
        <f>'0'!AK$28*$F346</f>
        <v>22.321428571428569</v>
      </c>
      <c r="AQ346" s="30">
        <f>'0'!AL$28*$F346</f>
        <v>22.321428571428569</v>
      </c>
      <c r="AR346" s="30">
        <f>'0'!AM$28*$F346</f>
        <v>22.321428571428569</v>
      </c>
      <c r="AT346" s="30"/>
      <c r="AU346" s="30"/>
      <c r="AV346" s="30"/>
    </row>
    <row r="347" spans="1:48">
      <c r="A347" s="276" t="s">
        <v>108</v>
      </c>
      <c r="B347" s="215" t="s">
        <v>392</v>
      </c>
      <c r="C347" s="268" t="s">
        <v>390</v>
      </c>
      <c r="D347" s="215" t="s">
        <v>42</v>
      </c>
      <c r="E347" s="215"/>
      <c r="F347" s="215"/>
      <c r="G347" s="215"/>
      <c r="H347" s="215" t="s">
        <v>254</v>
      </c>
      <c r="I347" s="227">
        <f>I348*I349/1000</f>
        <v>1272.3214285714284</v>
      </c>
      <c r="J347" s="227">
        <f t="shared" ref="J347:AR347" si="702">J348*J349/1000</f>
        <v>1272.3214285714284</v>
      </c>
      <c r="K347" s="227">
        <f t="shared" si="702"/>
        <v>1272.3214285714284</v>
      </c>
      <c r="L347" s="227">
        <f t="shared" si="702"/>
        <v>1272.3214285714284</v>
      </c>
      <c r="M347" s="227">
        <f t="shared" si="702"/>
        <v>1272.3214285714284</v>
      </c>
      <c r="N347" s="227">
        <f t="shared" si="702"/>
        <v>1272.3214285714284</v>
      </c>
      <c r="O347" s="227">
        <f t="shared" si="702"/>
        <v>1272.3214285714284</v>
      </c>
      <c r="P347" s="227">
        <f t="shared" si="702"/>
        <v>1272.3214285714284</v>
      </c>
      <c r="Q347" s="227">
        <f t="shared" si="702"/>
        <v>1272.3214285714284</v>
      </c>
      <c r="R347" s="227">
        <f t="shared" si="702"/>
        <v>1272.3214285714284</v>
      </c>
      <c r="S347" s="227">
        <f t="shared" si="702"/>
        <v>1272.3214285714284</v>
      </c>
      <c r="T347" s="227">
        <f t="shared" si="702"/>
        <v>1272.3214285714284</v>
      </c>
      <c r="U347" s="227">
        <f t="shared" si="702"/>
        <v>1272.3214285714284</v>
      </c>
      <c r="V347" s="227">
        <f t="shared" si="702"/>
        <v>1272.3214285714284</v>
      </c>
      <c r="W347" s="227">
        <f t="shared" si="702"/>
        <v>1272.3214285714284</v>
      </c>
      <c r="X347" s="227">
        <f t="shared" si="702"/>
        <v>1272.3214285714284</v>
      </c>
      <c r="Y347" s="227">
        <f t="shared" si="702"/>
        <v>1272.3214285714284</v>
      </c>
      <c r="Z347" s="227">
        <f t="shared" si="702"/>
        <v>1272.3214285714284</v>
      </c>
      <c r="AA347" s="227">
        <f t="shared" si="702"/>
        <v>1272.3214285714284</v>
      </c>
      <c r="AB347" s="227">
        <f t="shared" si="702"/>
        <v>1272.3214285714284</v>
      </c>
      <c r="AC347" s="227">
        <f t="shared" si="702"/>
        <v>1272.3214285714284</v>
      </c>
      <c r="AD347" s="227">
        <f t="shared" si="702"/>
        <v>1272.3214285714284</v>
      </c>
      <c r="AE347" s="227">
        <f t="shared" si="702"/>
        <v>1272.3214285714284</v>
      </c>
      <c r="AF347" s="227">
        <f t="shared" si="702"/>
        <v>1272.3214285714284</v>
      </c>
      <c r="AG347" s="227">
        <f t="shared" si="702"/>
        <v>1272.3214285714284</v>
      </c>
      <c r="AH347" s="227">
        <f t="shared" si="702"/>
        <v>1272.3214285714284</v>
      </c>
      <c r="AI347" s="227">
        <f t="shared" si="702"/>
        <v>1272.3214285714284</v>
      </c>
      <c r="AJ347" s="227">
        <f t="shared" si="702"/>
        <v>1272.3214285714284</v>
      </c>
      <c r="AK347" s="227">
        <f t="shared" si="702"/>
        <v>1272.3214285714284</v>
      </c>
      <c r="AL347" s="227">
        <f t="shared" si="702"/>
        <v>1272.3214285714284</v>
      </c>
      <c r="AM347" s="227">
        <f t="shared" si="702"/>
        <v>1272.3214285714284</v>
      </c>
      <c r="AN347" s="227">
        <f t="shared" si="702"/>
        <v>1272.3214285714284</v>
      </c>
      <c r="AO347" s="227">
        <f t="shared" si="702"/>
        <v>1272.3214285714284</v>
      </c>
      <c r="AP347" s="227">
        <f t="shared" si="702"/>
        <v>1272.3214285714284</v>
      </c>
      <c r="AQ347" s="227">
        <f t="shared" si="702"/>
        <v>1272.3214285714284</v>
      </c>
      <c r="AR347" s="227">
        <f t="shared" si="702"/>
        <v>1272.3214285714284</v>
      </c>
      <c r="AT347" s="215"/>
      <c r="AU347" s="215"/>
      <c r="AV347" s="215"/>
    </row>
    <row r="348" spans="1:48" ht="12">
      <c r="A348" s="276" t="s">
        <v>108</v>
      </c>
      <c r="B348" s="215" t="s">
        <v>392</v>
      </c>
      <c r="C348" s="268" t="s">
        <v>390</v>
      </c>
      <c r="D348" s="225" t="s">
        <v>308</v>
      </c>
      <c r="E348" s="225"/>
      <c r="F348" s="219"/>
      <c r="G348" s="219"/>
      <c r="H348" s="218" t="s">
        <v>158</v>
      </c>
      <c r="I348" s="30">
        <f>РБ.3!D178</f>
        <v>57000</v>
      </c>
      <c r="J348" s="30">
        <f>РБ.3!E178</f>
        <v>57000</v>
      </c>
      <c r="K348" s="30">
        <f>РБ.3!F178</f>
        <v>57000</v>
      </c>
      <c r="L348" s="30">
        <f>РБ.3!G178</f>
        <v>57000</v>
      </c>
      <c r="M348" s="30">
        <f>РБ.3!H178</f>
        <v>57000</v>
      </c>
      <c r="N348" s="30">
        <f>РБ.3!I178</f>
        <v>57000</v>
      </c>
      <c r="O348" s="30">
        <f>РБ.3!J178</f>
        <v>57000</v>
      </c>
      <c r="P348" s="30">
        <f>РБ.3!K178</f>
        <v>57000</v>
      </c>
      <c r="Q348" s="30">
        <f>РБ.3!L178</f>
        <v>57000</v>
      </c>
      <c r="R348" s="30">
        <f>РБ.3!M178</f>
        <v>57000</v>
      </c>
      <c r="S348" s="30">
        <f>РБ.3!N178</f>
        <v>57000</v>
      </c>
      <c r="T348" s="30">
        <f>РБ.3!O178</f>
        <v>57000</v>
      </c>
      <c r="U348" s="30">
        <f>РБ.3!P178</f>
        <v>57000</v>
      </c>
      <c r="V348" s="30">
        <f>РБ.3!Q178</f>
        <v>57000</v>
      </c>
      <c r="W348" s="30">
        <f>РБ.3!R178</f>
        <v>57000</v>
      </c>
      <c r="X348" s="30">
        <f>РБ.3!S178</f>
        <v>57000</v>
      </c>
      <c r="Y348" s="30">
        <f>РБ.3!T178</f>
        <v>57000</v>
      </c>
      <c r="Z348" s="30">
        <f>РБ.3!U178</f>
        <v>57000</v>
      </c>
      <c r="AA348" s="30">
        <f>РБ.3!V178</f>
        <v>57000</v>
      </c>
      <c r="AB348" s="30">
        <f>РБ.3!W178</f>
        <v>57000</v>
      </c>
      <c r="AC348" s="30">
        <f>РБ.3!X178</f>
        <v>57000</v>
      </c>
      <c r="AD348" s="30">
        <f>РБ.3!Y178</f>
        <v>57000</v>
      </c>
      <c r="AE348" s="30">
        <f>РБ.3!Z178</f>
        <v>57000</v>
      </c>
      <c r="AF348" s="30">
        <f>РБ.3!AA178</f>
        <v>57000</v>
      </c>
      <c r="AG348" s="30">
        <f>РБ.3!AB178</f>
        <v>57000</v>
      </c>
      <c r="AH348" s="30">
        <f>РБ.3!AC178</f>
        <v>57000</v>
      </c>
      <c r="AI348" s="30">
        <f>РБ.3!AD178</f>
        <v>57000</v>
      </c>
      <c r="AJ348" s="30">
        <f>РБ.3!AE178</f>
        <v>57000</v>
      </c>
      <c r="AK348" s="30">
        <f>РБ.3!AF178</f>
        <v>57000</v>
      </c>
      <c r="AL348" s="30">
        <f>РБ.3!AG178</f>
        <v>57000</v>
      </c>
      <c r="AM348" s="30">
        <f>РБ.3!AH178</f>
        <v>57000</v>
      </c>
      <c r="AN348" s="30">
        <f>РБ.3!AI178</f>
        <v>57000</v>
      </c>
      <c r="AO348" s="30">
        <f>РБ.3!AJ178</f>
        <v>57000</v>
      </c>
      <c r="AP348" s="30">
        <f>РБ.3!AK178</f>
        <v>57000</v>
      </c>
      <c r="AQ348" s="30">
        <f>РБ.3!AL178</f>
        <v>57000</v>
      </c>
      <c r="AR348" s="30">
        <f>РБ.3!AM178</f>
        <v>57000</v>
      </c>
      <c r="AT348" s="30"/>
      <c r="AU348" s="30"/>
      <c r="AV348" s="30"/>
    </row>
    <row r="349" spans="1:48">
      <c r="A349" s="276" t="s">
        <v>108</v>
      </c>
      <c r="B349" s="215" t="s">
        <v>392</v>
      </c>
      <c r="C349" s="268" t="s">
        <v>390</v>
      </c>
      <c r="D349" s="219" t="s">
        <v>529</v>
      </c>
      <c r="E349" s="219"/>
      <c r="F349" s="219"/>
      <c r="G349" s="219"/>
      <c r="H349" s="218" t="s">
        <v>249</v>
      </c>
      <c r="I349" s="224">
        <f>I350</f>
        <v>22.321428571428569</v>
      </c>
      <c r="J349" s="224">
        <f t="shared" ref="J349:AR349" si="703">J350</f>
        <v>22.321428571428569</v>
      </c>
      <c r="K349" s="224">
        <f t="shared" si="703"/>
        <v>22.321428571428569</v>
      </c>
      <c r="L349" s="224">
        <f t="shared" si="703"/>
        <v>22.321428571428569</v>
      </c>
      <c r="M349" s="224">
        <f t="shared" si="703"/>
        <v>22.321428571428569</v>
      </c>
      <c r="N349" s="224">
        <f t="shared" si="703"/>
        <v>22.321428571428569</v>
      </c>
      <c r="O349" s="224">
        <f t="shared" si="703"/>
        <v>22.321428571428569</v>
      </c>
      <c r="P349" s="224">
        <f t="shared" si="703"/>
        <v>22.321428571428569</v>
      </c>
      <c r="Q349" s="224">
        <f t="shared" si="703"/>
        <v>22.321428571428569</v>
      </c>
      <c r="R349" s="224">
        <f t="shared" si="703"/>
        <v>22.321428571428569</v>
      </c>
      <c r="S349" s="224">
        <f t="shared" si="703"/>
        <v>22.321428571428569</v>
      </c>
      <c r="T349" s="224">
        <f t="shared" si="703"/>
        <v>22.321428571428569</v>
      </c>
      <c r="U349" s="224">
        <f t="shared" si="703"/>
        <v>22.321428571428569</v>
      </c>
      <c r="V349" s="224">
        <f t="shared" si="703"/>
        <v>22.321428571428569</v>
      </c>
      <c r="W349" s="224">
        <f t="shared" si="703"/>
        <v>22.321428571428569</v>
      </c>
      <c r="X349" s="224">
        <f t="shared" si="703"/>
        <v>22.321428571428569</v>
      </c>
      <c r="Y349" s="224">
        <f t="shared" si="703"/>
        <v>22.321428571428569</v>
      </c>
      <c r="Z349" s="224">
        <f t="shared" si="703"/>
        <v>22.321428571428569</v>
      </c>
      <c r="AA349" s="224">
        <f t="shared" si="703"/>
        <v>22.321428571428569</v>
      </c>
      <c r="AB349" s="224">
        <f t="shared" si="703"/>
        <v>22.321428571428569</v>
      </c>
      <c r="AC349" s="224">
        <f t="shared" si="703"/>
        <v>22.321428571428569</v>
      </c>
      <c r="AD349" s="224">
        <f t="shared" si="703"/>
        <v>22.321428571428569</v>
      </c>
      <c r="AE349" s="224">
        <f t="shared" si="703"/>
        <v>22.321428571428569</v>
      </c>
      <c r="AF349" s="224">
        <f t="shared" si="703"/>
        <v>22.321428571428569</v>
      </c>
      <c r="AG349" s="224">
        <f t="shared" si="703"/>
        <v>22.321428571428569</v>
      </c>
      <c r="AH349" s="224">
        <f t="shared" si="703"/>
        <v>22.321428571428569</v>
      </c>
      <c r="AI349" s="224">
        <f t="shared" si="703"/>
        <v>22.321428571428569</v>
      </c>
      <c r="AJ349" s="224">
        <f t="shared" si="703"/>
        <v>22.321428571428569</v>
      </c>
      <c r="AK349" s="224">
        <f t="shared" si="703"/>
        <v>22.321428571428569</v>
      </c>
      <c r="AL349" s="224">
        <f t="shared" si="703"/>
        <v>22.321428571428569</v>
      </c>
      <c r="AM349" s="224">
        <f t="shared" si="703"/>
        <v>22.321428571428569</v>
      </c>
      <c r="AN349" s="224">
        <f t="shared" si="703"/>
        <v>22.321428571428569</v>
      </c>
      <c r="AO349" s="224">
        <f t="shared" si="703"/>
        <v>22.321428571428569</v>
      </c>
      <c r="AP349" s="224">
        <f t="shared" si="703"/>
        <v>22.321428571428569</v>
      </c>
      <c r="AQ349" s="224">
        <f t="shared" si="703"/>
        <v>22.321428571428569</v>
      </c>
      <c r="AR349" s="224">
        <f t="shared" si="703"/>
        <v>22.321428571428569</v>
      </c>
      <c r="AT349" s="30"/>
      <c r="AU349" s="30"/>
      <c r="AV349" s="30"/>
    </row>
    <row r="350" spans="1:48">
      <c r="A350" s="276" t="s">
        <v>108</v>
      </c>
      <c r="B350" s="215" t="s">
        <v>392</v>
      </c>
      <c r="C350" s="268" t="s">
        <v>390</v>
      </c>
      <c r="D350" s="221" t="s">
        <v>413</v>
      </c>
      <c r="E350" s="221" t="str">
        <f>_xlfn.XLOOKUP(D350,'0'!A:A,'0'!B:B)</f>
        <v>Фил</v>
      </c>
      <c r="F350" s="222">
        <f>G350/(8*21*60)</f>
        <v>4.96031746031746E-4</v>
      </c>
      <c r="G350" s="223">
        <v>5</v>
      </c>
      <c r="H350" s="218" t="s">
        <v>249</v>
      </c>
      <c r="I350" s="30">
        <f>'0'!D$28*$F350</f>
        <v>22.321428571428569</v>
      </c>
      <c r="J350" s="30">
        <f>'0'!E$28*$F350</f>
        <v>22.321428571428569</v>
      </c>
      <c r="K350" s="30">
        <f>'0'!F$28*$F350</f>
        <v>22.321428571428569</v>
      </c>
      <c r="L350" s="30">
        <f>'0'!G$28*$F350</f>
        <v>22.321428571428569</v>
      </c>
      <c r="M350" s="30">
        <f>'0'!H$28*$F350</f>
        <v>22.321428571428569</v>
      </c>
      <c r="N350" s="30">
        <f>'0'!I$28*$F350</f>
        <v>22.321428571428569</v>
      </c>
      <c r="O350" s="30">
        <f>'0'!J$28*$F350</f>
        <v>22.321428571428569</v>
      </c>
      <c r="P350" s="30">
        <f>'0'!K$28*$F350</f>
        <v>22.321428571428569</v>
      </c>
      <c r="Q350" s="30">
        <f>'0'!L$28*$F350</f>
        <v>22.321428571428569</v>
      </c>
      <c r="R350" s="30">
        <f>'0'!M$28*$F350</f>
        <v>22.321428571428569</v>
      </c>
      <c r="S350" s="30">
        <f>'0'!N$28*$F350</f>
        <v>22.321428571428569</v>
      </c>
      <c r="T350" s="30">
        <f>'0'!O$28*$F350</f>
        <v>22.321428571428569</v>
      </c>
      <c r="U350" s="30">
        <f>'0'!P$28*$F350</f>
        <v>22.321428571428569</v>
      </c>
      <c r="V350" s="30">
        <f>'0'!Q$28*$F350</f>
        <v>22.321428571428569</v>
      </c>
      <c r="W350" s="30">
        <f>'0'!R$28*$F350</f>
        <v>22.321428571428569</v>
      </c>
      <c r="X350" s="30">
        <f>'0'!S$28*$F350</f>
        <v>22.321428571428569</v>
      </c>
      <c r="Y350" s="30">
        <f>'0'!T$28*$F350</f>
        <v>22.321428571428569</v>
      </c>
      <c r="Z350" s="30">
        <f>'0'!U$28*$F350</f>
        <v>22.321428571428569</v>
      </c>
      <c r="AA350" s="30">
        <f>'0'!V$28*$F350</f>
        <v>22.321428571428569</v>
      </c>
      <c r="AB350" s="30">
        <f>'0'!W$28*$F350</f>
        <v>22.321428571428569</v>
      </c>
      <c r="AC350" s="30">
        <f>'0'!X$28*$F350</f>
        <v>22.321428571428569</v>
      </c>
      <c r="AD350" s="30">
        <f>'0'!Y$28*$F350</f>
        <v>22.321428571428569</v>
      </c>
      <c r="AE350" s="30">
        <f>'0'!Z$28*$F350</f>
        <v>22.321428571428569</v>
      </c>
      <c r="AF350" s="30">
        <f>'0'!AA$28*$F350</f>
        <v>22.321428571428569</v>
      </c>
      <c r="AG350" s="30">
        <f>'0'!AB$28*$F350</f>
        <v>22.321428571428569</v>
      </c>
      <c r="AH350" s="30">
        <f>'0'!AC$28*$F350</f>
        <v>22.321428571428569</v>
      </c>
      <c r="AI350" s="30">
        <f>'0'!AD$28*$F350</f>
        <v>22.321428571428569</v>
      </c>
      <c r="AJ350" s="30">
        <f>'0'!AE$28*$F350</f>
        <v>22.321428571428569</v>
      </c>
      <c r="AK350" s="30">
        <f>'0'!AF$28*$F350</f>
        <v>22.321428571428569</v>
      </c>
      <c r="AL350" s="30">
        <f>'0'!AG$28*$F350</f>
        <v>22.321428571428569</v>
      </c>
      <c r="AM350" s="30">
        <f>'0'!AH$28*$F350</f>
        <v>22.321428571428569</v>
      </c>
      <c r="AN350" s="30">
        <f>'0'!AI$28*$F350</f>
        <v>22.321428571428569</v>
      </c>
      <c r="AO350" s="30">
        <f>'0'!AJ$28*$F350</f>
        <v>22.321428571428569</v>
      </c>
      <c r="AP350" s="30">
        <f>'0'!AK$28*$F350</f>
        <v>22.321428571428569</v>
      </c>
      <c r="AQ350" s="30">
        <f>'0'!AL$28*$F350</f>
        <v>22.321428571428569</v>
      </c>
      <c r="AR350" s="30">
        <f>'0'!AM$28*$F350</f>
        <v>22.321428571428569</v>
      </c>
      <c r="AT350" s="30"/>
      <c r="AU350" s="30"/>
      <c r="AV350" s="30"/>
    </row>
    <row r="351" spans="1:48">
      <c r="A351" s="276" t="s">
        <v>330</v>
      </c>
      <c r="B351" s="215" t="s">
        <v>392</v>
      </c>
      <c r="C351" s="268" t="s">
        <v>390</v>
      </c>
      <c r="D351" s="215" t="s">
        <v>42</v>
      </c>
      <c r="E351" s="215"/>
      <c r="F351" s="215"/>
      <c r="G351" s="215"/>
      <c r="H351" s="215" t="s">
        <v>254</v>
      </c>
      <c r="I351" s="227">
        <f>I352*I353/1000</f>
        <v>8.199404761904761</v>
      </c>
      <c r="J351" s="227">
        <f t="shared" ref="J351:AR351" si="704">J352*J353/1000</f>
        <v>8.199404761904761</v>
      </c>
      <c r="K351" s="227">
        <f t="shared" si="704"/>
        <v>8.2465277777777768</v>
      </c>
      <c r="L351" s="227">
        <f t="shared" si="704"/>
        <v>8.4350198412698418</v>
      </c>
      <c r="M351" s="227">
        <f t="shared" si="704"/>
        <v>8.4821428571428577</v>
      </c>
      <c r="N351" s="227">
        <f t="shared" si="704"/>
        <v>8.5763888888888893</v>
      </c>
      <c r="O351" s="227">
        <f t="shared" si="704"/>
        <v>8.7177579365079367</v>
      </c>
      <c r="P351" s="227">
        <f t="shared" si="704"/>
        <v>8.7648809523809526</v>
      </c>
      <c r="Q351" s="227">
        <f t="shared" si="704"/>
        <v>8.9533730158730158</v>
      </c>
      <c r="R351" s="227">
        <f t="shared" si="704"/>
        <v>9.0004960317460316</v>
      </c>
      <c r="S351" s="227">
        <f t="shared" si="704"/>
        <v>9.0947420634920633</v>
      </c>
      <c r="T351" s="227">
        <f t="shared" si="704"/>
        <v>9.2361111111111107</v>
      </c>
      <c r="U351" s="227">
        <f t="shared" si="704"/>
        <v>9.3303571428571423</v>
      </c>
      <c r="V351" s="227">
        <f t="shared" si="704"/>
        <v>9.4717261904761916</v>
      </c>
      <c r="W351" s="227">
        <f t="shared" si="704"/>
        <v>9.5659722222222232</v>
      </c>
      <c r="X351" s="227">
        <f t="shared" si="704"/>
        <v>9.7073412698412707</v>
      </c>
      <c r="Y351" s="227">
        <f t="shared" si="704"/>
        <v>9.8015873015873023</v>
      </c>
      <c r="Z351" s="227">
        <f t="shared" si="704"/>
        <v>9.8487103174603181</v>
      </c>
      <c r="AA351" s="227">
        <f t="shared" si="704"/>
        <v>9.9900793650793656</v>
      </c>
      <c r="AB351" s="227">
        <f t="shared" si="704"/>
        <v>10.084325396825397</v>
      </c>
      <c r="AC351" s="227">
        <f t="shared" si="704"/>
        <v>10.225694444444445</v>
      </c>
      <c r="AD351" s="227">
        <f t="shared" si="704"/>
        <v>10.319940476190476</v>
      </c>
      <c r="AE351" s="227">
        <f t="shared" si="704"/>
        <v>10.461309523809526</v>
      </c>
      <c r="AF351" s="227">
        <f t="shared" si="704"/>
        <v>10.602678571428571</v>
      </c>
      <c r="AG351" s="227">
        <f t="shared" si="704"/>
        <v>10.744047619047619</v>
      </c>
      <c r="AH351" s="227">
        <f t="shared" si="704"/>
        <v>10.83829365079365</v>
      </c>
      <c r="AI351" s="227">
        <f t="shared" si="704"/>
        <v>10.979662698412698</v>
      </c>
      <c r="AJ351" s="227">
        <f t="shared" si="704"/>
        <v>11.121031746031745</v>
      </c>
      <c r="AK351" s="227">
        <f t="shared" si="704"/>
        <v>11.309523809523808</v>
      </c>
      <c r="AL351" s="227">
        <f t="shared" si="704"/>
        <v>11.356646825396824</v>
      </c>
      <c r="AM351" s="227">
        <f t="shared" si="704"/>
        <v>11.545138888888889</v>
      </c>
      <c r="AN351" s="227">
        <f t="shared" si="704"/>
        <v>11.639384920634921</v>
      </c>
      <c r="AO351" s="227">
        <f t="shared" si="704"/>
        <v>11.827876984126984</v>
      </c>
      <c r="AP351" s="227">
        <f t="shared" si="704"/>
        <v>11.875</v>
      </c>
      <c r="AQ351" s="227">
        <f t="shared" si="704"/>
        <v>12.110615079365079</v>
      </c>
      <c r="AR351" s="227">
        <f t="shared" si="704"/>
        <v>12.157738095238095</v>
      </c>
      <c r="AT351" s="215"/>
      <c r="AU351" s="215"/>
      <c r="AV351" s="215"/>
    </row>
    <row r="352" spans="1:48" ht="12">
      <c r="A352" s="276" t="s">
        <v>330</v>
      </c>
      <c r="B352" s="215" t="s">
        <v>392</v>
      </c>
      <c r="C352" s="268" t="s">
        <v>390</v>
      </c>
      <c r="D352" s="225" t="s">
        <v>223</v>
      </c>
      <c r="E352" s="225"/>
      <c r="F352" s="219"/>
      <c r="G352" s="219"/>
      <c r="H352" s="218" t="s">
        <v>158</v>
      </c>
      <c r="I352" s="30">
        <f>МСБ.3!D9</f>
        <v>174</v>
      </c>
      <c r="J352" s="30">
        <f>МСБ.3!E9</f>
        <v>174</v>
      </c>
      <c r="K352" s="30">
        <f>МСБ.3!F9</f>
        <v>175</v>
      </c>
      <c r="L352" s="30">
        <f>МСБ.3!G9</f>
        <v>179</v>
      </c>
      <c r="M352" s="30">
        <f>МСБ.3!H9</f>
        <v>180</v>
      </c>
      <c r="N352" s="30">
        <f>МСБ.3!I9</f>
        <v>182</v>
      </c>
      <c r="O352" s="30">
        <f>МСБ.3!J9</f>
        <v>185</v>
      </c>
      <c r="P352" s="30">
        <f>МСБ.3!K9</f>
        <v>186</v>
      </c>
      <c r="Q352" s="30">
        <f>МСБ.3!L9</f>
        <v>190</v>
      </c>
      <c r="R352" s="30">
        <f>МСБ.3!M9</f>
        <v>191</v>
      </c>
      <c r="S352" s="30">
        <f>МСБ.3!N9</f>
        <v>193</v>
      </c>
      <c r="T352" s="30">
        <f>МСБ.3!O9</f>
        <v>196</v>
      </c>
      <c r="U352" s="30">
        <f>МСБ.3!P9</f>
        <v>198</v>
      </c>
      <c r="V352" s="30">
        <f>МСБ.3!Q9</f>
        <v>201</v>
      </c>
      <c r="W352" s="30">
        <f>МСБ.3!R9</f>
        <v>203</v>
      </c>
      <c r="X352" s="30">
        <f>МСБ.3!S9</f>
        <v>206</v>
      </c>
      <c r="Y352" s="30">
        <f>МСБ.3!T9</f>
        <v>208</v>
      </c>
      <c r="Z352" s="30">
        <f>МСБ.3!U9</f>
        <v>209</v>
      </c>
      <c r="AA352" s="30">
        <f>МСБ.3!V9</f>
        <v>212</v>
      </c>
      <c r="AB352" s="30">
        <f>МСБ.3!W9</f>
        <v>214</v>
      </c>
      <c r="AC352" s="30">
        <f>МСБ.3!X9</f>
        <v>217</v>
      </c>
      <c r="AD352" s="30">
        <f>МСБ.3!Y9</f>
        <v>219</v>
      </c>
      <c r="AE352" s="30">
        <f>МСБ.3!Z9</f>
        <v>222</v>
      </c>
      <c r="AF352" s="30">
        <f>МСБ.3!AA9</f>
        <v>225</v>
      </c>
      <c r="AG352" s="30">
        <f>МСБ.3!AB9</f>
        <v>228</v>
      </c>
      <c r="AH352" s="30">
        <f>МСБ.3!AC9</f>
        <v>230</v>
      </c>
      <c r="AI352" s="30">
        <f>МСБ.3!AD9</f>
        <v>233</v>
      </c>
      <c r="AJ352" s="30">
        <f>МСБ.3!AE9</f>
        <v>236</v>
      </c>
      <c r="AK352" s="30">
        <f>МСБ.3!AF9</f>
        <v>240</v>
      </c>
      <c r="AL352" s="30">
        <f>МСБ.3!AG9</f>
        <v>241</v>
      </c>
      <c r="AM352" s="30">
        <f>МСБ.3!AH9</f>
        <v>245</v>
      </c>
      <c r="AN352" s="30">
        <f>МСБ.3!AI9</f>
        <v>247</v>
      </c>
      <c r="AO352" s="30">
        <f>МСБ.3!AJ9</f>
        <v>251</v>
      </c>
      <c r="AP352" s="30">
        <f>МСБ.3!AK9</f>
        <v>252</v>
      </c>
      <c r="AQ352" s="30">
        <f>МСБ.3!AL9</f>
        <v>257</v>
      </c>
      <c r="AR352" s="30">
        <f>МСБ.3!AM9</f>
        <v>258</v>
      </c>
      <c r="AT352" s="30"/>
      <c r="AU352" s="30"/>
      <c r="AV352" s="30"/>
    </row>
    <row r="353" spans="1:48" ht="22.8">
      <c r="A353" s="276" t="s">
        <v>330</v>
      </c>
      <c r="B353" s="215" t="s">
        <v>392</v>
      </c>
      <c r="C353" s="268" t="s">
        <v>390</v>
      </c>
      <c r="D353" s="219" t="s">
        <v>418</v>
      </c>
      <c r="E353" s="219"/>
      <c r="F353" s="219"/>
      <c r="G353" s="219"/>
      <c r="H353" s="218" t="s">
        <v>249</v>
      </c>
      <c r="I353" s="224">
        <f>I354+I355</f>
        <v>47.123015873015873</v>
      </c>
      <c r="J353" s="224">
        <f t="shared" ref="J353:AR353" si="705">J354+J355</f>
        <v>47.123015873015873</v>
      </c>
      <c r="K353" s="224">
        <f t="shared" si="705"/>
        <v>47.123015873015873</v>
      </c>
      <c r="L353" s="224">
        <f t="shared" si="705"/>
        <v>47.123015873015873</v>
      </c>
      <c r="M353" s="224">
        <f t="shared" si="705"/>
        <v>47.123015873015873</v>
      </c>
      <c r="N353" s="224">
        <f t="shared" si="705"/>
        <v>47.123015873015873</v>
      </c>
      <c r="O353" s="224">
        <f t="shared" si="705"/>
        <v>47.123015873015873</v>
      </c>
      <c r="P353" s="224">
        <f t="shared" si="705"/>
        <v>47.123015873015873</v>
      </c>
      <c r="Q353" s="224">
        <f t="shared" si="705"/>
        <v>47.123015873015873</v>
      </c>
      <c r="R353" s="224">
        <f t="shared" si="705"/>
        <v>47.123015873015873</v>
      </c>
      <c r="S353" s="224">
        <f t="shared" si="705"/>
        <v>47.123015873015873</v>
      </c>
      <c r="T353" s="224">
        <f t="shared" si="705"/>
        <v>47.123015873015873</v>
      </c>
      <c r="U353" s="224">
        <f t="shared" si="705"/>
        <v>47.123015873015873</v>
      </c>
      <c r="V353" s="224">
        <f t="shared" si="705"/>
        <v>47.123015873015873</v>
      </c>
      <c r="W353" s="224">
        <f t="shared" si="705"/>
        <v>47.123015873015873</v>
      </c>
      <c r="X353" s="224">
        <f t="shared" si="705"/>
        <v>47.123015873015873</v>
      </c>
      <c r="Y353" s="224">
        <f t="shared" si="705"/>
        <v>47.123015873015873</v>
      </c>
      <c r="Z353" s="224">
        <f t="shared" si="705"/>
        <v>47.123015873015873</v>
      </c>
      <c r="AA353" s="224">
        <f t="shared" si="705"/>
        <v>47.123015873015873</v>
      </c>
      <c r="AB353" s="224">
        <f t="shared" si="705"/>
        <v>47.123015873015873</v>
      </c>
      <c r="AC353" s="224">
        <f t="shared" si="705"/>
        <v>47.123015873015873</v>
      </c>
      <c r="AD353" s="224">
        <f t="shared" si="705"/>
        <v>47.123015873015873</v>
      </c>
      <c r="AE353" s="224">
        <f t="shared" si="705"/>
        <v>47.123015873015873</v>
      </c>
      <c r="AF353" s="224">
        <f t="shared" si="705"/>
        <v>47.123015873015873</v>
      </c>
      <c r="AG353" s="224">
        <f t="shared" si="705"/>
        <v>47.123015873015873</v>
      </c>
      <c r="AH353" s="224">
        <f t="shared" si="705"/>
        <v>47.123015873015873</v>
      </c>
      <c r="AI353" s="224">
        <f t="shared" si="705"/>
        <v>47.123015873015873</v>
      </c>
      <c r="AJ353" s="224">
        <f t="shared" si="705"/>
        <v>47.123015873015873</v>
      </c>
      <c r="AK353" s="224">
        <f t="shared" si="705"/>
        <v>47.123015873015873</v>
      </c>
      <c r="AL353" s="224">
        <f t="shared" si="705"/>
        <v>47.123015873015873</v>
      </c>
      <c r="AM353" s="224">
        <f t="shared" si="705"/>
        <v>47.123015873015873</v>
      </c>
      <c r="AN353" s="224">
        <f t="shared" si="705"/>
        <v>47.123015873015873</v>
      </c>
      <c r="AO353" s="224">
        <f t="shared" si="705"/>
        <v>47.123015873015873</v>
      </c>
      <c r="AP353" s="224">
        <f t="shared" si="705"/>
        <v>47.123015873015873</v>
      </c>
      <c r="AQ353" s="224">
        <f t="shared" si="705"/>
        <v>47.123015873015873</v>
      </c>
      <c r="AR353" s="224">
        <f t="shared" si="705"/>
        <v>47.123015873015873</v>
      </c>
      <c r="AT353" s="30"/>
      <c r="AU353" s="30"/>
      <c r="AV353" s="30"/>
    </row>
    <row r="354" spans="1:48">
      <c r="A354" s="276" t="s">
        <v>330</v>
      </c>
      <c r="B354" s="215" t="s">
        <v>392</v>
      </c>
      <c r="C354" s="268" t="s">
        <v>390</v>
      </c>
      <c r="D354" s="221" t="s">
        <v>433</v>
      </c>
      <c r="E354" s="221" t="str">
        <f>_xlfn.XLOOKUP(D354,'0'!A:A,'0'!B:B)</f>
        <v>Фил</v>
      </c>
      <c r="F354" s="222">
        <f>G354/(8*21*60)</f>
        <v>9.9206349206349201E-4</v>
      </c>
      <c r="G354" s="223">
        <v>10</v>
      </c>
      <c r="H354" s="218" t="s">
        <v>249</v>
      </c>
      <c r="I354" s="30">
        <f>'0'!D$30*$F354</f>
        <v>24.801587301587301</v>
      </c>
      <c r="J354" s="30">
        <f>'0'!E$30*$F354</f>
        <v>24.801587301587301</v>
      </c>
      <c r="K354" s="30">
        <f>'0'!F$30*$F354</f>
        <v>24.801587301587301</v>
      </c>
      <c r="L354" s="30">
        <f>'0'!G$30*$F354</f>
        <v>24.801587301587301</v>
      </c>
      <c r="M354" s="30">
        <f>'0'!H$30*$F354</f>
        <v>24.801587301587301</v>
      </c>
      <c r="N354" s="30">
        <f>'0'!I$30*$F354</f>
        <v>24.801587301587301</v>
      </c>
      <c r="O354" s="30">
        <f>'0'!J$30*$F354</f>
        <v>24.801587301587301</v>
      </c>
      <c r="P354" s="30">
        <f>'0'!K$30*$F354</f>
        <v>24.801587301587301</v>
      </c>
      <c r="Q354" s="30">
        <f>'0'!L$30*$F354</f>
        <v>24.801587301587301</v>
      </c>
      <c r="R354" s="30">
        <f>'0'!M$30*$F354</f>
        <v>24.801587301587301</v>
      </c>
      <c r="S354" s="30">
        <f>'0'!N$30*$F354</f>
        <v>24.801587301587301</v>
      </c>
      <c r="T354" s="30">
        <f>'0'!O$30*$F354</f>
        <v>24.801587301587301</v>
      </c>
      <c r="U354" s="30">
        <f>'0'!P$30*$F354</f>
        <v>24.801587301587301</v>
      </c>
      <c r="V354" s="30">
        <f>'0'!Q$30*$F354</f>
        <v>24.801587301587301</v>
      </c>
      <c r="W354" s="30">
        <f>'0'!R$30*$F354</f>
        <v>24.801587301587301</v>
      </c>
      <c r="X354" s="30">
        <f>'0'!S$30*$F354</f>
        <v>24.801587301587301</v>
      </c>
      <c r="Y354" s="30">
        <f>'0'!T$30*$F354</f>
        <v>24.801587301587301</v>
      </c>
      <c r="Z354" s="30">
        <f>'0'!U$30*$F354</f>
        <v>24.801587301587301</v>
      </c>
      <c r="AA354" s="30">
        <f>'0'!V$30*$F354</f>
        <v>24.801587301587301</v>
      </c>
      <c r="AB354" s="30">
        <f>'0'!W$30*$F354</f>
        <v>24.801587301587301</v>
      </c>
      <c r="AC354" s="30">
        <f>'0'!X$30*$F354</f>
        <v>24.801587301587301</v>
      </c>
      <c r="AD354" s="30">
        <f>'0'!Y$30*$F354</f>
        <v>24.801587301587301</v>
      </c>
      <c r="AE354" s="30">
        <f>'0'!Z$30*$F354</f>
        <v>24.801587301587301</v>
      </c>
      <c r="AF354" s="30">
        <f>'0'!AA$30*$F354</f>
        <v>24.801587301587301</v>
      </c>
      <c r="AG354" s="30">
        <f>'0'!AB$30*$F354</f>
        <v>24.801587301587301</v>
      </c>
      <c r="AH354" s="30">
        <f>'0'!AC$30*$F354</f>
        <v>24.801587301587301</v>
      </c>
      <c r="AI354" s="30">
        <f>'0'!AD$30*$F354</f>
        <v>24.801587301587301</v>
      </c>
      <c r="AJ354" s="30">
        <f>'0'!AE$30*$F354</f>
        <v>24.801587301587301</v>
      </c>
      <c r="AK354" s="30">
        <f>'0'!AF$30*$F354</f>
        <v>24.801587301587301</v>
      </c>
      <c r="AL354" s="30">
        <f>'0'!AG$30*$F354</f>
        <v>24.801587301587301</v>
      </c>
      <c r="AM354" s="30">
        <f>'0'!AH$30*$F354</f>
        <v>24.801587301587301</v>
      </c>
      <c r="AN354" s="30">
        <f>'0'!AI$30*$F354</f>
        <v>24.801587301587301</v>
      </c>
      <c r="AO354" s="30">
        <f>'0'!AJ$30*$F354</f>
        <v>24.801587301587301</v>
      </c>
      <c r="AP354" s="30">
        <f>'0'!AK$30*$F354</f>
        <v>24.801587301587301</v>
      </c>
      <c r="AQ354" s="30">
        <f>'0'!AL$30*$F354</f>
        <v>24.801587301587301</v>
      </c>
      <c r="AR354" s="30">
        <f>'0'!AM$30*$F354</f>
        <v>24.801587301587301</v>
      </c>
      <c r="AT354" s="30"/>
      <c r="AU354" s="30"/>
      <c r="AV354" s="30"/>
    </row>
    <row r="355" spans="1:48">
      <c r="A355" s="276" t="s">
        <v>330</v>
      </c>
      <c r="B355" s="215" t="s">
        <v>392</v>
      </c>
      <c r="C355" s="268" t="s">
        <v>390</v>
      </c>
      <c r="D355" s="221" t="s">
        <v>406</v>
      </c>
      <c r="E355" s="221" t="str">
        <f>_xlfn.XLOOKUP(D355,'0'!A:A,'0'!B:B)</f>
        <v>Фил</v>
      </c>
      <c r="F355" s="222">
        <f>G355/(8*21*60)</f>
        <v>4.96031746031746E-4</v>
      </c>
      <c r="G355" s="223">
        <v>5</v>
      </c>
      <c r="H355" s="218" t="s">
        <v>249</v>
      </c>
      <c r="I355" s="30">
        <f>'0'!D$31*$F355</f>
        <v>22.321428571428569</v>
      </c>
      <c r="J355" s="30">
        <f>'0'!E$31*$F355</f>
        <v>22.321428571428569</v>
      </c>
      <c r="K355" s="30">
        <f>'0'!F$31*$F355</f>
        <v>22.321428571428569</v>
      </c>
      <c r="L355" s="30">
        <f>'0'!G$31*$F355</f>
        <v>22.321428571428569</v>
      </c>
      <c r="M355" s="30">
        <f>'0'!H$31*$F355</f>
        <v>22.321428571428569</v>
      </c>
      <c r="N355" s="30">
        <f>'0'!I$31*$F355</f>
        <v>22.321428571428569</v>
      </c>
      <c r="O355" s="30">
        <f>'0'!J$31*$F355</f>
        <v>22.321428571428569</v>
      </c>
      <c r="P355" s="30">
        <f>'0'!K$31*$F355</f>
        <v>22.321428571428569</v>
      </c>
      <c r="Q355" s="30">
        <f>'0'!L$31*$F355</f>
        <v>22.321428571428569</v>
      </c>
      <c r="R355" s="30">
        <f>'0'!M$31*$F355</f>
        <v>22.321428571428569</v>
      </c>
      <c r="S355" s="30">
        <f>'0'!N$31*$F355</f>
        <v>22.321428571428569</v>
      </c>
      <c r="T355" s="30">
        <f>'0'!O$31*$F355</f>
        <v>22.321428571428569</v>
      </c>
      <c r="U355" s="30">
        <f>'0'!P$31*$F355</f>
        <v>22.321428571428569</v>
      </c>
      <c r="V355" s="30">
        <f>'0'!Q$31*$F355</f>
        <v>22.321428571428569</v>
      </c>
      <c r="W355" s="30">
        <f>'0'!R$31*$F355</f>
        <v>22.321428571428569</v>
      </c>
      <c r="X355" s="30">
        <f>'0'!S$31*$F355</f>
        <v>22.321428571428569</v>
      </c>
      <c r="Y355" s="30">
        <f>'0'!T$31*$F355</f>
        <v>22.321428571428569</v>
      </c>
      <c r="Z355" s="30">
        <f>'0'!U$31*$F355</f>
        <v>22.321428571428569</v>
      </c>
      <c r="AA355" s="30">
        <f>'0'!V$31*$F355</f>
        <v>22.321428571428569</v>
      </c>
      <c r="AB355" s="30">
        <f>'0'!W$31*$F355</f>
        <v>22.321428571428569</v>
      </c>
      <c r="AC355" s="30">
        <f>'0'!X$31*$F355</f>
        <v>22.321428571428569</v>
      </c>
      <c r="AD355" s="30">
        <f>'0'!Y$31*$F355</f>
        <v>22.321428571428569</v>
      </c>
      <c r="AE355" s="30">
        <f>'0'!Z$31*$F355</f>
        <v>22.321428571428569</v>
      </c>
      <c r="AF355" s="30">
        <f>'0'!AA$31*$F355</f>
        <v>22.321428571428569</v>
      </c>
      <c r="AG355" s="30">
        <f>'0'!AB$31*$F355</f>
        <v>22.321428571428569</v>
      </c>
      <c r="AH355" s="30">
        <f>'0'!AC$31*$F355</f>
        <v>22.321428571428569</v>
      </c>
      <c r="AI355" s="30">
        <f>'0'!AD$31*$F355</f>
        <v>22.321428571428569</v>
      </c>
      <c r="AJ355" s="30">
        <f>'0'!AE$31*$F355</f>
        <v>22.321428571428569</v>
      </c>
      <c r="AK355" s="30">
        <f>'0'!AF$31*$F355</f>
        <v>22.321428571428569</v>
      </c>
      <c r="AL355" s="30">
        <f>'0'!AG$31*$F355</f>
        <v>22.321428571428569</v>
      </c>
      <c r="AM355" s="30">
        <f>'0'!AH$31*$F355</f>
        <v>22.321428571428569</v>
      </c>
      <c r="AN355" s="30">
        <f>'0'!AI$31*$F355</f>
        <v>22.321428571428569</v>
      </c>
      <c r="AO355" s="30">
        <f>'0'!AJ$31*$F355</f>
        <v>22.321428571428569</v>
      </c>
      <c r="AP355" s="30">
        <f>'0'!AK$31*$F355</f>
        <v>22.321428571428569</v>
      </c>
      <c r="AQ355" s="30">
        <f>'0'!AL$31*$F355</f>
        <v>22.321428571428569</v>
      </c>
      <c r="AR355" s="30">
        <f>'0'!AM$31*$F355</f>
        <v>22.321428571428569</v>
      </c>
      <c r="AT355" s="30"/>
      <c r="AU355" s="30"/>
      <c r="AV355" s="30"/>
    </row>
    <row r="356" spans="1:48">
      <c r="A356" s="276" t="s">
        <v>330</v>
      </c>
      <c r="B356" s="215" t="s">
        <v>392</v>
      </c>
      <c r="C356" s="268" t="s">
        <v>390</v>
      </c>
      <c r="D356" s="215" t="s">
        <v>42</v>
      </c>
      <c r="E356" s="215"/>
      <c r="F356" s="215"/>
      <c r="G356" s="215"/>
      <c r="H356" s="215" t="s">
        <v>254</v>
      </c>
      <c r="I356" s="227">
        <f>I357*I358/1000</f>
        <v>1873.0952380952378</v>
      </c>
      <c r="J356" s="227">
        <f t="shared" ref="J356:AR356" si="706">J357*J358/1000</f>
        <v>1897.3809523809523</v>
      </c>
      <c r="K356" s="227">
        <f t="shared" si="706"/>
        <v>1923.5714285714284</v>
      </c>
      <c r="L356" s="227">
        <f t="shared" si="706"/>
        <v>1952.8571428571427</v>
      </c>
      <c r="M356" s="227">
        <f t="shared" si="706"/>
        <v>1986.3095238095236</v>
      </c>
      <c r="N356" s="227">
        <f t="shared" si="706"/>
        <v>2025.9523809523807</v>
      </c>
      <c r="O356" s="227">
        <f t="shared" si="706"/>
        <v>2074.9999999999995</v>
      </c>
      <c r="P356" s="227">
        <f t="shared" si="706"/>
        <v>2137.6190476190477</v>
      </c>
      <c r="Q356" s="227">
        <f t="shared" si="706"/>
        <v>2220.9523809523807</v>
      </c>
      <c r="R356" s="227">
        <f t="shared" si="706"/>
        <v>2334.7619047619046</v>
      </c>
      <c r="S356" s="227">
        <f t="shared" si="706"/>
        <v>2494.4047619047615</v>
      </c>
      <c r="T356" s="227">
        <f t="shared" si="706"/>
        <v>2722.738095238095</v>
      </c>
      <c r="U356" s="227">
        <f t="shared" si="706"/>
        <v>2838.4523809523807</v>
      </c>
      <c r="V356" s="227">
        <f t="shared" si="706"/>
        <v>2968.4523809523807</v>
      </c>
      <c r="W356" s="227">
        <f t="shared" si="706"/>
        <v>3114.5238095238092</v>
      </c>
      <c r="X356" s="227">
        <f t="shared" si="706"/>
        <v>3279.2857142857142</v>
      </c>
      <c r="Y356" s="227">
        <f t="shared" si="706"/>
        <v>3465.238095238095</v>
      </c>
      <c r="Z356" s="227">
        <f t="shared" si="706"/>
        <v>3675.5952380952381</v>
      </c>
      <c r="AA356" s="227">
        <f t="shared" si="706"/>
        <v>3914.0476190476184</v>
      </c>
      <c r="AB356" s="227">
        <f t="shared" si="706"/>
        <v>4184.7619047619046</v>
      </c>
      <c r="AC356" s="227">
        <f t="shared" si="706"/>
        <v>4492.6190476190477</v>
      </c>
      <c r="AD356" s="227">
        <f t="shared" si="706"/>
        <v>4842.9761904761899</v>
      </c>
      <c r="AE356" s="227">
        <f t="shared" si="706"/>
        <v>5242.3809523809514</v>
      </c>
      <c r="AF356" s="227">
        <f t="shared" si="706"/>
        <v>5698.0952380952376</v>
      </c>
      <c r="AG356" s="227">
        <f t="shared" si="706"/>
        <v>5889.642857142856</v>
      </c>
      <c r="AH356" s="227">
        <f t="shared" si="706"/>
        <v>6089.642857142856</v>
      </c>
      <c r="AI356" s="227">
        <f t="shared" si="706"/>
        <v>6298.5714285714284</v>
      </c>
      <c r="AJ356" s="227">
        <f t="shared" si="706"/>
        <v>6516.9047619047615</v>
      </c>
      <c r="AK356" s="227">
        <f t="shared" si="706"/>
        <v>6745.2380952380945</v>
      </c>
      <c r="AL356" s="227">
        <f t="shared" si="706"/>
        <v>6983.6904761904761</v>
      </c>
      <c r="AM356" s="227">
        <f t="shared" si="706"/>
        <v>7233.0952380952376</v>
      </c>
      <c r="AN356" s="227">
        <f t="shared" si="706"/>
        <v>7493.8095238095229</v>
      </c>
      <c r="AO356" s="227">
        <f t="shared" si="706"/>
        <v>7766.5476190476184</v>
      </c>
      <c r="AP356" s="227">
        <f t="shared" si="706"/>
        <v>8051.5476190476184</v>
      </c>
      <c r="AQ356" s="227">
        <f t="shared" si="706"/>
        <v>8349.8809523809523</v>
      </c>
      <c r="AR356" s="227">
        <f t="shared" si="706"/>
        <v>8661.7857142857119</v>
      </c>
      <c r="AT356" s="215"/>
      <c r="AU356" s="215"/>
      <c r="AV356" s="215"/>
    </row>
    <row r="357" spans="1:48" ht="12">
      <c r="A357" s="276" t="s">
        <v>330</v>
      </c>
      <c r="B357" s="215" t="s">
        <v>392</v>
      </c>
      <c r="C357" s="268" t="s">
        <v>390</v>
      </c>
      <c r="D357" s="225" t="s">
        <v>438</v>
      </c>
      <c r="E357" s="225"/>
      <c r="F357" s="219"/>
      <c r="G357" s="219"/>
      <c r="H357" s="218" t="s">
        <v>158</v>
      </c>
      <c r="I357" s="30">
        <f>МСБ.3!D11</f>
        <v>15734</v>
      </c>
      <c r="J357" s="30">
        <f>МСБ.3!E11</f>
        <v>15938</v>
      </c>
      <c r="K357" s="30">
        <f>МСБ.3!F11</f>
        <v>16158</v>
      </c>
      <c r="L357" s="30">
        <f>МСБ.3!G11</f>
        <v>16404</v>
      </c>
      <c r="M357" s="30">
        <f>МСБ.3!H11</f>
        <v>16685</v>
      </c>
      <c r="N357" s="30">
        <f>МСБ.3!I11</f>
        <v>17018</v>
      </c>
      <c r="O357" s="30">
        <f>МСБ.3!J11</f>
        <v>17430</v>
      </c>
      <c r="P357" s="30">
        <f>МСБ.3!K11</f>
        <v>17956</v>
      </c>
      <c r="Q357" s="30">
        <f>МСБ.3!L11</f>
        <v>18656</v>
      </c>
      <c r="R357" s="30">
        <f>МСБ.3!M11</f>
        <v>19612</v>
      </c>
      <c r="S357" s="30">
        <f>МСБ.3!N11</f>
        <v>20953</v>
      </c>
      <c r="T357" s="30">
        <f>МСБ.3!O11</f>
        <v>22871</v>
      </c>
      <c r="U357" s="30">
        <f>МСБ.3!P11</f>
        <v>23843</v>
      </c>
      <c r="V357" s="30">
        <f>МСБ.3!Q11</f>
        <v>24935</v>
      </c>
      <c r="W357" s="30">
        <f>МСБ.3!R11</f>
        <v>26162</v>
      </c>
      <c r="X357" s="30">
        <f>МСБ.3!S11</f>
        <v>27546</v>
      </c>
      <c r="Y357" s="30">
        <f>МСБ.3!T11</f>
        <v>29108</v>
      </c>
      <c r="Z357" s="30">
        <f>МСБ.3!U11</f>
        <v>30875</v>
      </c>
      <c r="AA357" s="30">
        <f>МСБ.3!V11</f>
        <v>32878</v>
      </c>
      <c r="AB357" s="30">
        <f>МСБ.3!W11</f>
        <v>35152</v>
      </c>
      <c r="AC357" s="30">
        <f>МСБ.3!X11</f>
        <v>37738</v>
      </c>
      <c r="AD357" s="30">
        <f>МСБ.3!Y11</f>
        <v>40681</v>
      </c>
      <c r="AE357" s="30">
        <f>МСБ.3!Z11</f>
        <v>44036</v>
      </c>
      <c r="AF357" s="30">
        <f>МСБ.3!AA11</f>
        <v>47864</v>
      </c>
      <c r="AG357" s="30">
        <f>МСБ.3!AB11</f>
        <v>49473</v>
      </c>
      <c r="AH357" s="30">
        <f>МСБ.3!AC11</f>
        <v>51153</v>
      </c>
      <c r="AI357" s="30">
        <f>МСБ.3!AD11</f>
        <v>52908</v>
      </c>
      <c r="AJ357" s="30">
        <f>МСБ.3!AE11</f>
        <v>54742</v>
      </c>
      <c r="AK357" s="30">
        <f>МСБ.3!AF11</f>
        <v>56660</v>
      </c>
      <c r="AL357" s="30">
        <f>МСБ.3!AG11</f>
        <v>58663</v>
      </c>
      <c r="AM357" s="30">
        <f>МСБ.3!AH11</f>
        <v>60758</v>
      </c>
      <c r="AN357" s="30">
        <f>МСБ.3!AI11</f>
        <v>62948</v>
      </c>
      <c r="AO357" s="30">
        <f>МСБ.3!AJ11</f>
        <v>65239</v>
      </c>
      <c r="AP357" s="30">
        <f>МСБ.3!AK11</f>
        <v>67633</v>
      </c>
      <c r="AQ357" s="30">
        <f>МСБ.3!AL11</f>
        <v>70139</v>
      </c>
      <c r="AR357" s="30">
        <f>МСБ.3!AM11</f>
        <v>72759</v>
      </c>
      <c r="AT357" s="30"/>
      <c r="AU357" s="30"/>
      <c r="AV357" s="30"/>
    </row>
    <row r="358" spans="1:48" ht="22.8">
      <c r="A358" s="276" t="s">
        <v>330</v>
      </c>
      <c r="B358" s="215" t="s">
        <v>392</v>
      </c>
      <c r="C358" s="268" t="s">
        <v>390</v>
      </c>
      <c r="D358" s="219" t="s">
        <v>567</v>
      </c>
      <c r="E358" s="219"/>
      <c r="F358" s="219"/>
      <c r="G358" s="219"/>
      <c r="H358" s="218" t="s">
        <v>249</v>
      </c>
      <c r="I358" s="224">
        <f>I359+I360</f>
        <v>119.04761904761904</v>
      </c>
      <c r="J358" s="224">
        <f t="shared" ref="J358:AR358" si="707">J359+J360</f>
        <v>119.04761904761904</v>
      </c>
      <c r="K358" s="224">
        <f t="shared" si="707"/>
        <v>119.04761904761904</v>
      </c>
      <c r="L358" s="224">
        <f t="shared" si="707"/>
        <v>119.04761904761904</v>
      </c>
      <c r="M358" s="224">
        <f t="shared" si="707"/>
        <v>119.04761904761904</v>
      </c>
      <c r="N358" s="224">
        <f t="shared" si="707"/>
        <v>119.04761904761904</v>
      </c>
      <c r="O358" s="224">
        <f t="shared" si="707"/>
        <v>119.04761904761904</v>
      </c>
      <c r="P358" s="224">
        <f t="shared" si="707"/>
        <v>119.04761904761904</v>
      </c>
      <c r="Q358" s="224">
        <f t="shared" si="707"/>
        <v>119.04761904761904</v>
      </c>
      <c r="R358" s="224">
        <f t="shared" si="707"/>
        <v>119.04761904761904</v>
      </c>
      <c r="S358" s="224">
        <f t="shared" si="707"/>
        <v>119.04761904761904</v>
      </c>
      <c r="T358" s="224">
        <f t="shared" si="707"/>
        <v>119.04761904761904</v>
      </c>
      <c r="U358" s="224">
        <f t="shared" si="707"/>
        <v>119.04761904761904</v>
      </c>
      <c r="V358" s="224">
        <f t="shared" si="707"/>
        <v>119.04761904761904</v>
      </c>
      <c r="W358" s="224">
        <f t="shared" si="707"/>
        <v>119.04761904761904</v>
      </c>
      <c r="X358" s="224">
        <f t="shared" si="707"/>
        <v>119.04761904761904</v>
      </c>
      <c r="Y358" s="224">
        <f t="shared" si="707"/>
        <v>119.04761904761904</v>
      </c>
      <c r="Z358" s="224">
        <f t="shared" si="707"/>
        <v>119.04761904761904</v>
      </c>
      <c r="AA358" s="224">
        <f t="shared" si="707"/>
        <v>119.04761904761904</v>
      </c>
      <c r="AB358" s="224">
        <f t="shared" si="707"/>
        <v>119.04761904761904</v>
      </c>
      <c r="AC358" s="224">
        <f t="shared" si="707"/>
        <v>119.04761904761904</v>
      </c>
      <c r="AD358" s="224">
        <f t="shared" si="707"/>
        <v>119.04761904761904</v>
      </c>
      <c r="AE358" s="224">
        <f t="shared" si="707"/>
        <v>119.04761904761904</v>
      </c>
      <c r="AF358" s="224">
        <f t="shared" si="707"/>
        <v>119.04761904761904</v>
      </c>
      <c r="AG358" s="224">
        <f t="shared" si="707"/>
        <v>119.04761904761904</v>
      </c>
      <c r="AH358" s="224">
        <f t="shared" si="707"/>
        <v>119.04761904761904</v>
      </c>
      <c r="AI358" s="224">
        <f t="shared" si="707"/>
        <v>119.04761904761904</v>
      </c>
      <c r="AJ358" s="224">
        <f t="shared" si="707"/>
        <v>119.04761904761904</v>
      </c>
      <c r="AK358" s="224">
        <f t="shared" si="707"/>
        <v>119.04761904761904</v>
      </c>
      <c r="AL358" s="224">
        <f t="shared" si="707"/>
        <v>119.04761904761904</v>
      </c>
      <c r="AM358" s="224">
        <f t="shared" si="707"/>
        <v>119.04761904761904</v>
      </c>
      <c r="AN358" s="224">
        <f t="shared" si="707"/>
        <v>119.04761904761904</v>
      </c>
      <c r="AO358" s="224">
        <f t="shared" si="707"/>
        <v>119.04761904761904</v>
      </c>
      <c r="AP358" s="224">
        <f t="shared" si="707"/>
        <v>119.04761904761904</v>
      </c>
      <c r="AQ358" s="224">
        <f t="shared" si="707"/>
        <v>119.04761904761904</v>
      </c>
      <c r="AR358" s="224">
        <f t="shared" si="707"/>
        <v>119.04761904761904</v>
      </c>
      <c r="AT358" s="30"/>
      <c r="AU358" s="30"/>
      <c r="AV358" s="30"/>
    </row>
    <row r="359" spans="1:48">
      <c r="A359" s="276" t="s">
        <v>330</v>
      </c>
      <c r="B359" s="215" t="s">
        <v>392</v>
      </c>
      <c r="C359" s="268" t="s">
        <v>390</v>
      </c>
      <c r="D359" s="221" t="s">
        <v>433</v>
      </c>
      <c r="E359" s="221" t="str">
        <f>_xlfn.XLOOKUP(D359,'0'!A:A,'0'!B:B)</f>
        <v>Фил</v>
      </c>
      <c r="F359" s="222">
        <f>G359/(8*21*60)</f>
        <v>2.976190476190476E-3</v>
      </c>
      <c r="G359" s="223">
        <v>30</v>
      </c>
      <c r="H359" s="218" t="s">
        <v>249</v>
      </c>
      <c r="I359" s="30">
        <f>'0'!D$30*$F359</f>
        <v>74.404761904761898</v>
      </c>
      <c r="J359" s="30">
        <f>'0'!E$30*$F359</f>
        <v>74.404761904761898</v>
      </c>
      <c r="K359" s="30">
        <f>'0'!F$30*$F359</f>
        <v>74.404761904761898</v>
      </c>
      <c r="L359" s="30">
        <f>'0'!G$30*$F359</f>
        <v>74.404761904761898</v>
      </c>
      <c r="M359" s="30">
        <f>'0'!H$30*$F359</f>
        <v>74.404761904761898</v>
      </c>
      <c r="N359" s="30">
        <f>'0'!I$30*$F359</f>
        <v>74.404761904761898</v>
      </c>
      <c r="O359" s="30">
        <f>'0'!J$30*$F359</f>
        <v>74.404761904761898</v>
      </c>
      <c r="P359" s="30">
        <f>'0'!K$30*$F359</f>
        <v>74.404761904761898</v>
      </c>
      <c r="Q359" s="30">
        <f>'0'!L$30*$F359</f>
        <v>74.404761904761898</v>
      </c>
      <c r="R359" s="30">
        <f>'0'!M$30*$F359</f>
        <v>74.404761904761898</v>
      </c>
      <c r="S359" s="30">
        <f>'0'!N$30*$F359</f>
        <v>74.404761904761898</v>
      </c>
      <c r="T359" s="30">
        <f>'0'!O$30*$F359</f>
        <v>74.404761904761898</v>
      </c>
      <c r="U359" s="30">
        <f>'0'!P$30*$F359</f>
        <v>74.404761904761898</v>
      </c>
      <c r="V359" s="30">
        <f>'0'!Q$30*$F359</f>
        <v>74.404761904761898</v>
      </c>
      <c r="W359" s="30">
        <f>'0'!R$30*$F359</f>
        <v>74.404761904761898</v>
      </c>
      <c r="X359" s="30">
        <f>'0'!S$30*$F359</f>
        <v>74.404761904761898</v>
      </c>
      <c r="Y359" s="30">
        <f>'0'!T$30*$F359</f>
        <v>74.404761904761898</v>
      </c>
      <c r="Z359" s="30">
        <f>'0'!U$30*$F359</f>
        <v>74.404761904761898</v>
      </c>
      <c r="AA359" s="30">
        <f>'0'!V$30*$F359</f>
        <v>74.404761904761898</v>
      </c>
      <c r="AB359" s="30">
        <f>'0'!W$30*$F359</f>
        <v>74.404761904761898</v>
      </c>
      <c r="AC359" s="30">
        <f>'0'!X$30*$F359</f>
        <v>74.404761904761898</v>
      </c>
      <c r="AD359" s="30">
        <f>'0'!Y$30*$F359</f>
        <v>74.404761904761898</v>
      </c>
      <c r="AE359" s="30">
        <f>'0'!Z$30*$F359</f>
        <v>74.404761904761898</v>
      </c>
      <c r="AF359" s="30">
        <f>'0'!AA$30*$F359</f>
        <v>74.404761904761898</v>
      </c>
      <c r="AG359" s="30">
        <f>'0'!AB$30*$F359</f>
        <v>74.404761904761898</v>
      </c>
      <c r="AH359" s="30">
        <f>'0'!AC$30*$F359</f>
        <v>74.404761904761898</v>
      </c>
      <c r="AI359" s="30">
        <f>'0'!AD$30*$F359</f>
        <v>74.404761904761898</v>
      </c>
      <c r="AJ359" s="30">
        <f>'0'!AE$30*$F359</f>
        <v>74.404761904761898</v>
      </c>
      <c r="AK359" s="30">
        <f>'0'!AF$30*$F359</f>
        <v>74.404761904761898</v>
      </c>
      <c r="AL359" s="30">
        <f>'0'!AG$30*$F359</f>
        <v>74.404761904761898</v>
      </c>
      <c r="AM359" s="30">
        <f>'0'!AH$30*$F359</f>
        <v>74.404761904761898</v>
      </c>
      <c r="AN359" s="30">
        <f>'0'!AI$30*$F359</f>
        <v>74.404761904761898</v>
      </c>
      <c r="AO359" s="30">
        <f>'0'!AJ$30*$F359</f>
        <v>74.404761904761898</v>
      </c>
      <c r="AP359" s="30">
        <f>'0'!AK$30*$F359</f>
        <v>74.404761904761898</v>
      </c>
      <c r="AQ359" s="30">
        <f>'0'!AL$30*$F359</f>
        <v>74.404761904761898</v>
      </c>
      <c r="AR359" s="30">
        <f>'0'!AM$30*$F359</f>
        <v>74.404761904761898</v>
      </c>
      <c r="AT359" s="30"/>
      <c r="AU359" s="30"/>
      <c r="AV359" s="30"/>
    </row>
    <row r="360" spans="1:48">
      <c r="A360" s="276" t="s">
        <v>330</v>
      </c>
      <c r="B360" s="215" t="s">
        <v>392</v>
      </c>
      <c r="C360" s="268" t="s">
        <v>390</v>
      </c>
      <c r="D360" s="221" t="s">
        <v>406</v>
      </c>
      <c r="E360" s="221" t="str">
        <f>_xlfn.XLOOKUP(D360,'0'!A:A,'0'!B:B)</f>
        <v>Фил</v>
      </c>
      <c r="F360" s="222">
        <f>G360/(8*21*60)</f>
        <v>9.9206349206349201E-4</v>
      </c>
      <c r="G360" s="223">
        <v>10</v>
      </c>
      <c r="H360" s="218" t="s">
        <v>249</v>
      </c>
      <c r="I360" s="30">
        <f>'0'!D$31*$F360</f>
        <v>44.642857142857139</v>
      </c>
      <c r="J360" s="30">
        <f>'0'!E$31*$F360</f>
        <v>44.642857142857139</v>
      </c>
      <c r="K360" s="30">
        <f>'0'!F$31*$F360</f>
        <v>44.642857142857139</v>
      </c>
      <c r="L360" s="30">
        <f>'0'!G$31*$F360</f>
        <v>44.642857142857139</v>
      </c>
      <c r="M360" s="30">
        <f>'0'!H$31*$F360</f>
        <v>44.642857142857139</v>
      </c>
      <c r="N360" s="30">
        <f>'0'!I$31*$F360</f>
        <v>44.642857142857139</v>
      </c>
      <c r="O360" s="30">
        <f>'0'!J$31*$F360</f>
        <v>44.642857142857139</v>
      </c>
      <c r="P360" s="30">
        <f>'0'!K$31*$F360</f>
        <v>44.642857142857139</v>
      </c>
      <c r="Q360" s="30">
        <f>'0'!L$31*$F360</f>
        <v>44.642857142857139</v>
      </c>
      <c r="R360" s="30">
        <f>'0'!M$31*$F360</f>
        <v>44.642857142857139</v>
      </c>
      <c r="S360" s="30">
        <f>'0'!N$31*$F360</f>
        <v>44.642857142857139</v>
      </c>
      <c r="T360" s="30">
        <f>'0'!O$31*$F360</f>
        <v>44.642857142857139</v>
      </c>
      <c r="U360" s="30">
        <f>'0'!P$31*$F360</f>
        <v>44.642857142857139</v>
      </c>
      <c r="V360" s="30">
        <f>'0'!Q$31*$F360</f>
        <v>44.642857142857139</v>
      </c>
      <c r="W360" s="30">
        <f>'0'!R$31*$F360</f>
        <v>44.642857142857139</v>
      </c>
      <c r="X360" s="30">
        <f>'0'!S$31*$F360</f>
        <v>44.642857142857139</v>
      </c>
      <c r="Y360" s="30">
        <f>'0'!T$31*$F360</f>
        <v>44.642857142857139</v>
      </c>
      <c r="Z360" s="30">
        <f>'0'!U$31*$F360</f>
        <v>44.642857142857139</v>
      </c>
      <c r="AA360" s="30">
        <f>'0'!V$31*$F360</f>
        <v>44.642857142857139</v>
      </c>
      <c r="AB360" s="30">
        <f>'0'!W$31*$F360</f>
        <v>44.642857142857139</v>
      </c>
      <c r="AC360" s="30">
        <f>'0'!X$31*$F360</f>
        <v>44.642857142857139</v>
      </c>
      <c r="AD360" s="30">
        <f>'0'!Y$31*$F360</f>
        <v>44.642857142857139</v>
      </c>
      <c r="AE360" s="30">
        <f>'0'!Z$31*$F360</f>
        <v>44.642857142857139</v>
      </c>
      <c r="AF360" s="30">
        <f>'0'!AA$31*$F360</f>
        <v>44.642857142857139</v>
      </c>
      <c r="AG360" s="30">
        <f>'0'!AB$31*$F360</f>
        <v>44.642857142857139</v>
      </c>
      <c r="AH360" s="30">
        <f>'0'!AC$31*$F360</f>
        <v>44.642857142857139</v>
      </c>
      <c r="AI360" s="30">
        <f>'0'!AD$31*$F360</f>
        <v>44.642857142857139</v>
      </c>
      <c r="AJ360" s="30">
        <f>'0'!AE$31*$F360</f>
        <v>44.642857142857139</v>
      </c>
      <c r="AK360" s="30">
        <f>'0'!AF$31*$F360</f>
        <v>44.642857142857139</v>
      </c>
      <c r="AL360" s="30">
        <f>'0'!AG$31*$F360</f>
        <v>44.642857142857139</v>
      </c>
      <c r="AM360" s="30">
        <f>'0'!AH$31*$F360</f>
        <v>44.642857142857139</v>
      </c>
      <c r="AN360" s="30">
        <f>'0'!AI$31*$F360</f>
        <v>44.642857142857139</v>
      </c>
      <c r="AO360" s="30">
        <f>'0'!AJ$31*$F360</f>
        <v>44.642857142857139</v>
      </c>
      <c r="AP360" s="30">
        <f>'0'!AK$31*$F360</f>
        <v>44.642857142857139</v>
      </c>
      <c r="AQ360" s="30">
        <f>'0'!AL$31*$F360</f>
        <v>44.642857142857139</v>
      </c>
      <c r="AR360" s="30">
        <f>'0'!AM$31*$F360</f>
        <v>44.642857142857139</v>
      </c>
      <c r="AT360" s="30"/>
      <c r="AU360" s="30"/>
      <c r="AV360" s="30"/>
    </row>
    <row r="361" spans="1:48">
      <c r="A361" s="276" t="s">
        <v>427</v>
      </c>
      <c r="B361" s="215" t="s">
        <v>392</v>
      </c>
      <c r="C361" s="268" t="s">
        <v>390</v>
      </c>
      <c r="D361" s="215" t="s">
        <v>42</v>
      </c>
      <c r="E361" s="215"/>
      <c r="F361" s="215"/>
      <c r="G361" s="215"/>
      <c r="H361" s="215" t="s">
        <v>254</v>
      </c>
      <c r="I361" s="227">
        <f>I362*I363/1000</f>
        <v>68.524037966470402</v>
      </c>
      <c r="J361" s="227">
        <f t="shared" ref="J361:AR361" si="708">J362*J363/1000</f>
        <v>69.412489965018779</v>
      </c>
      <c r="K361" s="227">
        <f t="shared" si="708"/>
        <v>136.25297619047618</v>
      </c>
      <c r="L361" s="227">
        <f t="shared" si="708"/>
        <v>131.41101190476189</v>
      </c>
      <c r="M361" s="227">
        <f t="shared" si="708"/>
        <v>126.97897445436506</v>
      </c>
      <c r="N361" s="227">
        <f t="shared" si="708"/>
        <v>123.03756535218251</v>
      </c>
      <c r="O361" s="227">
        <f t="shared" si="708"/>
        <v>119.71544986979164</v>
      </c>
      <c r="P361" s="227">
        <f t="shared" si="708"/>
        <v>117.16179500682041</v>
      </c>
      <c r="Q361" s="227">
        <f t="shared" si="708"/>
        <v>115.64278933308528</v>
      </c>
      <c r="R361" s="227">
        <f t="shared" si="708"/>
        <v>115.49030152125025</v>
      </c>
      <c r="S361" s="227">
        <f t="shared" si="708"/>
        <v>117.21776837579129</v>
      </c>
      <c r="T361" s="227">
        <f t="shared" si="708"/>
        <v>121.55028881289488</v>
      </c>
      <c r="U361" s="227">
        <f t="shared" si="708"/>
        <v>125.44892225106877</v>
      </c>
      <c r="V361" s="227">
        <f t="shared" si="708"/>
        <v>129.88248909814601</v>
      </c>
      <c r="W361" s="227">
        <f t="shared" si="708"/>
        <v>134.9110015234746</v>
      </c>
      <c r="X361" s="227">
        <f t="shared" si="708"/>
        <v>140.6274697456607</v>
      </c>
      <c r="Y361" s="227">
        <f t="shared" si="708"/>
        <v>147.1157534837408</v>
      </c>
      <c r="Z361" s="227">
        <f t="shared" si="708"/>
        <v>154.48594544188512</v>
      </c>
      <c r="AA361" s="227">
        <f t="shared" si="708"/>
        <v>162.86306154156813</v>
      </c>
      <c r="AB361" s="227">
        <f t="shared" si="708"/>
        <v>172.38617665052956</v>
      </c>
      <c r="AC361" s="227">
        <f t="shared" si="708"/>
        <v>183.21729742527617</v>
      </c>
      <c r="AD361" s="227">
        <f t="shared" si="708"/>
        <v>195.53045333065037</v>
      </c>
      <c r="AE361" s="227">
        <f t="shared" si="708"/>
        <v>209.53947180354061</v>
      </c>
      <c r="AF361" s="227">
        <f t="shared" si="708"/>
        <v>225.47695761696389</v>
      </c>
      <c r="AG361" s="227">
        <f t="shared" si="708"/>
        <v>230.72604272401415</v>
      </c>
      <c r="AH361" s="227">
        <f t="shared" si="708"/>
        <v>236.17540821916768</v>
      </c>
      <c r="AI361" s="227">
        <f t="shared" si="708"/>
        <v>241.83552896368005</v>
      </c>
      <c r="AJ361" s="227">
        <f t="shared" si="708"/>
        <v>247.71631740501391</v>
      </c>
      <c r="AK361" s="227">
        <f t="shared" si="708"/>
        <v>253.83161884341834</v>
      </c>
      <c r="AL361" s="227">
        <f t="shared" si="708"/>
        <v>260.17682692639141</v>
      </c>
      <c r="AM361" s="227">
        <f t="shared" si="708"/>
        <v>266.77369745648451</v>
      </c>
      <c r="AN361" s="227">
        <f t="shared" si="708"/>
        <v>273.62556371861933</v>
      </c>
      <c r="AO361" s="227">
        <f t="shared" si="708"/>
        <v>280.74835689655936</v>
      </c>
      <c r="AP361" s="227">
        <f t="shared" si="708"/>
        <v>288.14014754617858</v>
      </c>
      <c r="AQ361" s="227">
        <f t="shared" si="708"/>
        <v>295.82841498460829</v>
      </c>
      <c r="AR361" s="227">
        <f t="shared" si="708"/>
        <v>303.81011775768775</v>
      </c>
      <c r="AT361" s="215"/>
      <c r="AU361" s="215"/>
      <c r="AV361" s="215"/>
    </row>
    <row r="362" spans="1:48" ht="24">
      <c r="A362" s="276" t="s">
        <v>427</v>
      </c>
      <c r="B362" s="215" t="s">
        <v>392</v>
      </c>
      <c r="C362" s="268" t="s">
        <v>390</v>
      </c>
      <c r="D362" s="225" t="s">
        <v>565</v>
      </c>
      <c r="E362" s="225"/>
      <c r="F362" s="219"/>
      <c r="G362" s="219"/>
      <c r="H362" s="218" t="s">
        <v>158</v>
      </c>
      <c r="I362" s="30">
        <f>МСБ.3!D29</f>
        <v>4063.0723688354224</v>
      </c>
      <c r="J362" s="30">
        <f>МСБ.3!E29</f>
        <v>4115.7523461611136</v>
      </c>
      <c r="K362" s="30">
        <f>МСБ.3!F29</f>
        <v>8079</v>
      </c>
      <c r="L362" s="30">
        <f>МСБ.3!G29</f>
        <v>7791.9</v>
      </c>
      <c r="M362" s="30">
        <f>МСБ.3!H29</f>
        <v>7529.1062499999998</v>
      </c>
      <c r="N362" s="30">
        <f>МСБ.3!I29</f>
        <v>7295.4038749999991</v>
      </c>
      <c r="O362" s="30">
        <f>МСБ.3!J29</f>
        <v>7098.421968749999</v>
      </c>
      <c r="P362" s="30">
        <f>МСБ.3!K29</f>
        <v>6947.0052568749988</v>
      </c>
      <c r="Q362" s="30">
        <f>МСБ.3!L29</f>
        <v>6856.9371557499981</v>
      </c>
      <c r="R362" s="30">
        <f>МСБ.3!M29</f>
        <v>6847.8955254953098</v>
      </c>
      <c r="S362" s="30">
        <f>МСБ.3!N29</f>
        <v>6950.3241483998609</v>
      </c>
      <c r="T362" s="30">
        <f>МСБ.3!O29</f>
        <v>7207.2171249057674</v>
      </c>
      <c r="U362" s="30">
        <f>МСБ.3!P29</f>
        <v>7438.3831546516076</v>
      </c>
      <c r="V362" s="30">
        <f>МСБ.3!Q29</f>
        <v>7701.267588878306</v>
      </c>
      <c r="W362" s="30">
        <f>МСБ.3!R29</f>
        <v>7999.4287962154358</v>
      </c>
      <c r="X362" s="30">
        <f>МСБ.3!S29</f>
        <v>8338.3817355074116</v>
      </c>
      <c r="Y362" s="30">
        <f>МСБ.3!T29</f>
        <v>8723.0987948006332</v>
      </c>
      <c r="Z362" s="30">
        <f>МСБ.3!U29</f>
        <v>9160.1078238482478</v>
      </c>
      <c r="AA362" s="30">
        <f>МСБ.3!V29</f>
        <v>9656.8215314059235</v>
      </c>
      <c r="AB362" s="30">
        <f>МСБ.3!W29</f>
        <v>10221.486239043164</v>
      </c>
      <c r="AC362" s="30">
        <f>МСБ.3!X29</f>
        <v>10863.707988510494</v>
      </c>
      <c r="AD362" s="30">
        <f>МСБ.3!Y29</f>
        <v>11593.805703370328</v>
      </c>
      <c r="AE362" s="30">
        <f>МСБ.3!Z29</f>
        <v>12424.458092821702</v>
      </c>
      <c r="AF362" s="30">
        <f>МСБ.3!AA29</f>
        <v>13369.457251641154</v>
      </c>
      <c r="AG362" s="30">
        <f>МСБ.3!AB29</f>
        <v>13680.697121518017</v>
      </c>
      <c r="AH362" s="30">
        <f>МСБ.3!AC29</f>
        <v>14003.812440289472</v>
      </c>
      <c r="AI362" s="30">
        <f>МСБ.3!AD29</f>
        <v>14339.424305611148</v>
      </c>
      <c r="AJ362" s="30">
        <f>МСБ.3!AE29</f>
        <v>14688.120467309061</v>
      </c>
      <c r="AK362" s="30">
        <f>МСБ.3!AF29</f>
        <v>15050.721870245041</v>
      </c>
      <c r="AL362" s="30">
        <f>МСБ.3!AG29</f>
        <v>15426.955384811914</v>
      </c>
      <c r="AM362" s="30">
        <f>МСБ.3!AH29</f>
        <v>15818.111002125668</v>
      </c>
      <c r="AN362" s="30">
        <f>МСБ.3!AI29</f>
        <v>16224.386366374609</v>
      </c>
      <c r="AO362" s="30">
        <f>МСБ.3!AJ29</f>
        <v>16646.726103043049</v>
      </c>
      <c r="AP362" s="30">
        <f>МСБ.3!AK29</f>
        <v>17085.015807444004</v>
      </c>
      <c r="AQ362" s="30">
        <f>МСБ.3!AL29</f>
        <v>17540.884841440304</v>
      </c>
      <c r="AR362" s="30">
        <f>МСБ.3!AM29</f>
        <v>18014.152864691136</v>
      </c>
      <c r="AT362" s="30"/>
      <c r="AU362" s="30"/>
      <c r="AV362" s="30"/>
    </row>
    <row r="363" spans="1:48">
      <c r="A363" s="276" t="s">
        <v>427</v>
      </c>
      <c r="B363" s="215" t="s">
        <v>392</v>
      </c>
      <c r="C363" s="268" t="s">
        <v>390</v>
      </c>
      <c r="D363" s="219" t="s">
        <v>530</v>
      </c>
      <c r="E363" s="219"/>
      <c r="F363" s="219"/>
      <c r="G363" s="219"/>
      <c r="H363" s="218" t="s">
        <v>249</v>
      </c>
      <c r="I363" s="224">
        <f>I364+I365</f>
        <v>16.865079365079364</v>
      </c>
      <c r="J363" s="224">
        <f t="shared" ref="J363:AR363" si="709">J364+J365</f>
        <v>16.865079365079364</v>
      </c>
      <c r="K363" s="224">
        <f t="shared" si="709"/>
        <v>16.865079365079364</v>
      </c>
      <c r="L363" s="224">
        <f t="shared" si="709"/>
        <v>16.865079365079364</v>
      </c>
      <c r="M363" s="224">
        <f t="shared" si="709"/>
        <v>16.865079365079364</v>
      </c>
      <c r="N363" s="224">
        <f t="shared" si="709"/>
        <v>16.865079365079364</v>
      </c>
      <c r="O363" s="224">
        <f t="shared" si="709"/>
        <v>16.865079365079364</v>
      </c>
      <c r="P363" s="224">
        <f t="shared" si="709"/>
        <v>16.865079365079364</v>
      </c>
      <c r="Q363" s="224">
        <f t="shared" si="709"/>
        <v>16.865079365079364</v>
      </c>
      <c r="R363" s="224">
        <f t="shared" si="709"/>
        <v>16.865079365079364</v>
      </c>
      <c r="S363" s="224">
        <f t="shared" si="709"/>
        <v>16.865079365079364</v>
      </c>
      <c r="T363" s="224">
        <f t="shared" si="709"/>
        <v>16.865079365079364</v>
      </c>
      <c r="U363" s="224">
        <f t="shared" si="709"/>
        <v>16.865079365079364</v>
      </c>
      <c r="V363" s="224">
        <f t="shared" si="709"/>
        <v>16.865079365079364</v>
      </c>
      <c r="W363" s="224">
        <f t="shared" si="709"/>
        <v>16.865079365079364</v>
      </c>
      <c r="X363" s="224">
        <f t="shared" si="709"/>
        <v>16.865079365079364</v>
      </c>
      <c r="Y363" s="224">
        <f t="shared" si="709"/>
        <v>16.865079365079364</v>
      </c>
      <c r="Z363" s="224">
        <f t="shared" si="709"/>
        <v>16.865079365079364</v>
      </c>
      <c r="AA363" s="224">
        <f t="shared" si="709"/>
        <v>16.865079365079364</v>
      </c>
      <c r="AB363" s="224">
        <f t="shared" si="709"/>
        <v>16.865079365079364</v>
      </c>
      <c r="AC363" s="224">
        <f t="shared" si="709"/>
        <v>16.865079365079364</v>
      </c>
      <c r="AD363" s="224">
        <f t="shared" si="709"/>
        <v>16.865079365079364</v>
      </c>
      <c r="AE363" s="224">
        <f t="shared" si="709"/>
        <v>16.865079365079364</v>
      </c>
      <c r="AF363" s="224">
        <f t="shared" si="709"/>
        <v>16.865079365079364</v>
      </c>
      <c r="AG363" s="224">
        <f t="shared" si="709"/>
        <v>16.865079365079364</v>
      </c>
      <c r="AH363" s="224">
        <f t="shared" si="709"/>
        <v>16.865079365079364</v>
      </c>
      <c r="AI363" s="224">
        <f t="shared" si="709"/>
        <v>16.865079365079364</v>
      </c>
      <c r="AJ363" s="224">
        <f t="shared" si="709"/>
        <v>16.865079365079364</v>
      </c>
      <c r="AK363" s="224">
        <f t="shared" si="709"/>
        <v>16.865079365079364</v>
      </c>
      <c r="AL363" s="224">
        <f t="shared" si="709"/>
        <v>16.865079365079364</v>
      </c>
      <c r="AM363" s="224">
        <f t="shared" si="709"/>
        <v>16.865079365079364</v>
      </c>
      <c r="AN363" s="224">
        <f t="shared" si="709"/>
        <v>16.865079365079364</v>
      </c>
      <c r="AO363" s="224">
        <f t="shared" si="709"/>
        <v>16.865079365079364</v>
      </c>
      <c r="AP363" s="224">
        <f t="shared" si="709"/>
        <v>16.865079365079364</v>
      </c>
      <c r="AQ363" s="224">
        <f t="shared" si="709"/>
        <v>16.865079365079364</v>
      </c>
      <c r="AR363" s="224">
        <f t="shared" si="709"/>
        <v>16.865079365079364</v>
      </c>
      <c r="AT363" s="30"/>
      <c r="AU363" s="30"/>
      <c r="AV363" s="30"/>
    </row>
    <row r="364" spans="1:48">
      <c r="A364" s="276" t="s">
        <v>427</v>
      </c>
      <c r="B364" s="215" t="s">
        <v>392</v>
      </c>
      <c r="C364" s="268" t="s">
        <v>390</v>
      </c>
      <c r="D364" s="221" t="s">
        <v>433</v>
      </c>
      <c r="E364" s="221" t="str">
        <f>_xlfn.XLOOKUP(D364,'0'!A:A,'0'!B:B)</f>
        <v>Фил</v>
      </c>
      <c r="F364" s="222">
        <f>G364/(8*21*60)</f>
        <v>4.96031746031746E-4</v>
      </c>
      <c r="G364" s="223">
        <v>5</v>
      </c>
      <c r="H364" s="218" t="s">
        <v>249</v>
      </c>
      <c r="I364" s="30">
        <f>'0'!D$30*$F364</f>
        <v>12.40079365079365</v>
      </c>
      <c r="J364" s="30">
        <f>'0'!E$30*$F364</f>
        <v>12.40079365079365</v>
      </c>
      <c r="K364" s="30">
        <f>'0'!F$30*$F364</f>
        <v>12.40079365079365</v>
      </c>
      <c r="L364" s="30">
        <f>'0'!G$30*$F364</f>
        <v>12.40079365079365</v>
      </c>
      <c r="M364" s="30">
        <f>'0'!H$30*$F364</f>
        <v>12.40079365079365</v>
      </c>
      <c r="N364" s="30">
        <f>'0'!I$30*$F364</f>
        <v>12.40079365079365</v>
      </c>
      <c r="O364" s="30">
        <f>'0'!J$30*$F364</f>
        <v>12.40079365079365</v>
      </c>
      <c r="P364" s="30">
        <f>'0'!K$30*$F364</f>
        <v>12.40079365079365</v>
      </c>
      <c r="Q364" s="30">
        <f>'0'!L$30*$F364</f>
        <v>12.40079365079365</v>
      </c>
      <c r="R364" s="30">
        <f>'0'!M$30*$F364</f>
        <v>12.40079365079365</v>
      </c>
      <c r="S364" s="30">
        <f>'0'!N$30*$F364</f>
        <v>12.40079365079365</v>
      </c>
      <c r="T364" s="30">
        <f>'0'!O$30*$F364</f>
        <v>12.40079365079365</v>
      </c>
      <c r="U364" s="30">
        <f>'0'!P$30*$F364</f>
        <v>12.40079365079365</v>
      </c>
      <c r="V364" s="30">
        <f>'0'!Q$30*$F364</f>
        <v>12.40079365079365</v>
      </c>
      <c r="W364" s="30">
        <f>'0'!R$30*$F364</f>
        <v>12.40079365079365</v>
      </c>
      <c r="X364" s="30">
        <f>'0'!S$30*$F364</f>
        <v>12.40079365079365</v>
      </c>
      <c r="Y364" s="30">
        <f>'0'!T$30*$F364</f>
        <v>12.40079365079365</v>
      </c>
      <c r="Z364" s="30">
        <f>'0'!U$30*$F364</f>
        <v>12.40079365079365</v>
      </c>
      <c r="AA364" s="30">
        <f>'0'!V$30*$F364</f>
        <v>12.40079365079365</v>
      </c>
      <c r="AB364" s="30">
        <f>'0'!W$30*$F364</f>
        <v>12.40079365079365</v>
      </c>
      <c r="AC364" s="30">
        <f>'0'!X$30*$F364</f>
        <v>12.40079365079365</v>
      </c>
      <c r="AD364" s="30">
        <f>'0'!Y$30*$F364</f>
        <v>12.40079365079365</v>
      </c>
      <c r="AE364" s="30">
        <f>'0'!Z$30*$F364</f>
        <v>12.40079365079365</v>
      </c>
      <c r="AF364" s="30">
        <f>'0'!AA$30*$F364</f>
        <v>12.40079365079365</v>
      </c>
      <c r="AG364" s="30">
        <f>'0'!AB$30*$F364</f>
        <v>12.40079365079365</v>
      </c>
      <c r="AH364" s="30">
        <f>'0'!AC$30*$F364</f>
        <v>12.40079365079365</v>
      </c>
      <c r="AI364" s="30">
        <f>'0'!AD$30*$F364</f>
        <v>12.40079365079365</v>
      </c>
      <c r="AJ364" s="30">
        <f>'0'!AE$30*$F364</f>
        <v>12.40079365079365</v>
      </c>
      <c r="AK364" s="30">
        <f>'0'!AF$30*$F364</f>
        <v>12.40079365079365</v>
      </c>
      <c r="AL364" s="30">
        <f>'0'!AG$30*$F364</f>
        <v>12.40079365079365</v>
      </c>
      <c r="AM364" s="30">
        <f>'0'!AH$30*$F364</f>
        <v>12.40079365079365</v>
      </c>
      <c r="AN364" s="30">
        <f>'0'!AI$30*$F364</f>
        <v>12.40079365079365</v>
      </c>
      <c r="AO364" s="30">
        <f>'0'!AJ$30*$F364</f>
        <v>12.40079365079365</v>
      </c>
      <c r="AP364" s="30">
        <f>'0'!AK$30*$F364</f>
        <v>12.40079365079365</v>
      </c>
      <c r="AQ364" s="30">
        <f>'0'!AL$30*$F364</f>
        <v>12.40079365079365</v>
      </c>
      <c r="AR364" s="30">
        <f>'0'!AM$30*$F364</f>
        <v>12.40079365079365</v>
      </c>
      <c r="AT364" s="30"/>
      <c r="AU364" s="30"/>
      <c r="AV364" s="30"/>
    </row>
    <row r="365" spans="1:48">
      <c r="A365" s="276" t="s">
        <v>427</v>
      </c>
      <c r="B365" s="215" t="s">
        <v>392</v>
      </c>
      <c r="C365" s="268" t="s">
        <v>390</v>
      </c>
      <c r="D365" s="221" t="s">
        <v>406</v>
      </c>
      <c r="E365" s="221" t="str">
        <f>_xlfn.XLOOKUP(D365,'0'!A:A,'0'!B:B)</f>
        <v>Фил</v>
      </c>
      <c r="F365" s="222">
        <f>G365/(8*21*60)</f>
        <v>9.9206349206349206E-5</v>
      </c>
      <c r="G365" s="223">
        <v>1</v>
      </c>
      <c r="H365" s="218" t="s">
        <v>249</v>
      </c>
      <c r="I365" s="30">
        <f>'0'!D$31*$F365</f>
        <v>4.4642857142857144</v>
      </c>
      <c r="J365" s="30">
        <f>'0'!E$31*$F365</f>
        <v>4.4642857142857144</v>
      </c>
      <c r="K365" s="30">
        <f>'0'!F$31*$F365</f>
        <v>4.4642857142857144</v>
      </c>
      <c r="L365" s="30">
        <f>'0'!G$31*$F365</f>
        <v>4.4642857142857144</v>
      </c>
      <c r="M365" s="30">
        <f>'0'!H$31*$F365</f>
        <v>4.4642857142857144</v>
      </c>
      <c r="N365" s="30">
        <f>'0'!I$31*$F365</f>
        <v>4.4642857142857144</v>
      </c>
      <c r="O365" s="30">
        <f>'0'!J$31*$F365</f>
        <v>4.4642857142857144</v>
      </c>
      <c r="P365" s="30">
        <f>'0'!K$31*$F365</f>
        <v>4.4642857142857144</v>
      </c>
      <c r="Q365" s="30">
        <f>'0'!L$31*$F365</f>
        <v>4.4642857142857144</v>
      </c>
      <c r="R365" s="30">
        <f>'0'!M$31*$F365</f>
        <v>4.4642857142857144</v>
      </c>
      <c r="S365" s="30">
        <f>'0'!N$31*$F365</f>
        <v>4.4642857142857144</v>
      </c>
      <c r="T365" s="30">
        <f>'0'!O$31*$F365</f>
        <v>4.4642857142857144</v>
      </c>
      <c r="U365" s="30">
        <f>'0'!P$31*$F365</f>
        <v>4.4642857142857144</v>
      </c>
      <c r="V365" s="30">
        <f>'0'!Q$31*$F365</f>
        <v>4.4642857142857144</v>
      </c>
      <c r="W365" s="30">
        <f>'0'!R$31*$F365</f>
        <v>4.4642857142857144</v>
      </c>
      <c r="X365" s="30">
        <f>'0'!S$31*$F365</f>
        <v>4.4642857142857144</v>
      </c>
      <c r="Y365" s="30">
        <f>'0'!T$31*$F365</f>
        <v>4.4642857142857144</v>
      </c>
      <c r="Z365" s="30">
        <f>'0'!U$31*$F365</f>
        <v>4.4642857142857144</v>
      </c>
      <c r="AA365" s="30">
        <f>'0'!V$31*$F365</f>
        <v>4.4642857142857144</v>
      </c>
      <c r="AB365" s="30">
        <f>'0'!W$31*$F365</f>
        <v>4.4642857142857144</v>
      </c>
      <c r="AC365" s="30">
        <f>'0'!X$31*$F365</f>
        <v>4.4642857142857144</v>
      </c>
      <c r="AD365" s="30">
        <f>'0'!Y$31*$F365</f>
        <v>4.4642857142857144</v>
      </c>
      <c r="AE365" s="30">
        <f>'0'!Z$31*$F365</f>
        <v>4.4642857142857144</v>
      </c>
      <c r="AF365" s="30">
        <f>'0'!AA$31*$F365</f>
        <v>4.4642857142857144</v>
      </c>
      <c r="AG365" s="30">
        <f>'0'!AB$31*$F365</f>
        <v>4.4642857142857144</v>
      </c>
      <c r="AH365" s="30">
        <f>'0'!AC$31*$F365</f>
        <v>4.4642857142857144</v>
      </c>
      <c r="AI365" s="30">
        <f>'0'!AD$31*$F365</f>
        <v>4.4642857142857144</v>
      </c>
      <c r="AJ365" s="30">
        <f>'0'!AE$31*$F365</f>
        <v>4.4642857142857144</v>
      </c>
      <c r="AK365" s="30">
        <f>'0'!AF$31*$F365</f>
        <v>4.4642857142857144</v>
      </c>
      <c r="AL365" s="30">
        <f>'0'!AG$31*$F365</f>
        <v>4.4642857142857144</v>
      </c>
      <c r="AM365" s="30">
        <f>'0'!AH$31*$F365</f>
        <v>4.4642857142857144</v>
      </c>
      <c r="AN365" s="30">
        <f>'0'!AI$31*$F365</f>
        <v>4.4642857142857144</v>
      </c>
      <c r="AO365" s="30">
        <f>'0'!AJ$31*$F365</f>
        <v>4.4642857142857144</v>
      </c>
      <c r="AP365" s="30">
        <f>'0'!AK$31*$F365</f>
        <v>4.4642857142857144</v>
      </c>
      <c r="AQ365" s="30">
        <f>'0'!AL$31*$F365</f>
        <v>4.4642857142857144</v>
      </c>
      <c r="AR365" s="30">
        <f>'0'!AM$31*$F365</f>
        <v>4.4642857142857144</v>
      </c>
      <c r="AT365" s="30"/>
      <c r="AU365" s="30"/>
      <c r="AV365" s="30"/>
    </row>
    <row r="366" spans="1:48">
      <c r="A366" s="276" t="s">
        <v>428</v>
      </c>
      <c r="B366" s="215" t="s">
        <v>392</v>
      </c>
      <c r="C366" s="268" t="s">
        <v>390</v>
      </c>
      <c r="D366" s="215" t="s">
        <v>42</v>
      </c>
      <c r="E366" s="215"/>
      <c r="F366" s="215"/>
      <c r="G366" s="215"/>
      <c r="H366" s="215" t="s">
        <v>254</v>
      </c>
      <c r="I366" s="227">
        <f>I367*I368/1000</f>
        <v>179.91246697079032</v>
      </c>
      <c r="J366" s="227">
        <f t="shared" ref="J366:AR366" si="710">J367*J368/1000</f>
        <v>182.24513147200051</v>
      </c>
      <c r="K366" s="227">
        <f t="shared" si="710"/>
        <v>184.76075005173701</v>
      </c>
      <c r="L366" s="227">
        <f t="shared" si="710"/>
        <v>187.57366900907869</v>
      </c>
      <c r="M366" s="227">
        <f t="shared" si="710"/>
        <v>190.78680001319665</v>
      </c>
      <c r="N366" s="227">
        <f t="shared" si="710"/>
        <v>192.64858645479978</v>
      </c>
      <c r="O366" s="227">
        <f t="shared" si="710"/>
        <v>195.33941786861493</v>
      </c>
      <c r="P366" s="227">
        <f t="shared" si="710"/>
        <v>199.22199893151816</v>
      </c>
      <c r="Q366" s="227">
        <f t="shared" si="710"/>
        <v>204.9186208479471</v>
      </c>
      <c r="R366" s="227">
        <f t="shared" si="710"/>
        <v>213.26518825842834</v>
      </c>
      <c r="S366" s="227">
        <f t="shared" si="710"/>
        <v>225.5690411321161</v>
      </c>
      <c r="T366" s="227">
        <f t="shared" si="710"/>
        <v>243.75505389850142</v>
      </c>
      <c r="U366" s="227">
        <f t="shared" si="710"/>
        <v>251.57331260552448</v>
      </c>
      <c r="V366" s="227">
        <f t="shared" si="710"/>
        <v>260.46431842975147</v>
      </c>
      <c r="W366" s="227">
        <f t="shared" si="710"/>
        <v>270.54841883984625</v>
      </c>
      <c r="X366" s="227">
        <f t="shared" si="710"/>
        <v>282.01213507792914</v>
      </c>
      <c r="Y366" s="227">
        <f t="shared" si="710"/>
        <v>295.02363811696353</v>
      </c>
      <c r="Z366" s="227">
        <f t="shared" si="710"/>
        <v>309.8037061492592</v>
      </c>
      <c r="AA366" s="227">
        <f t="shared" si="710"/>
        <v>326.60304415441584</v>
      </c>
      <c r="AB366" s="227">
        <f t="shared" si="710"/>
        <v>345.70055070365788</v>
      </c>
      <c r="AC366" s="227">
        <f t="shared" si="710"/>
        <v>367.42111141983662</v>
      </c>
      <c r="AD366" s="227">
        <f t="shared" si="710"/>
        <v>392.11372227817236</v>
      </c>
      <c r="AE366" s="227">
        <f t="shared" si="710"/>
        <v>420.20718948647243</v>
      </c>
      <c r="AF366" s="227">
        <f t="shared" si="710"/>
        <v>452.16797502962834</v>
      </c>
      <c r="AG366" s="227">
        <f t="shared" si="710"/>
        <v>462.69440845634279</v>
      </c>
      <c r="AH366" s="227">
        <f t="shared" si="710"/>
        <v>478.40654651562079</v>
      </c>
      <c r="AI366" s="227">
        <f t="shared" si="710"/>
        <v>494.82011930968781</v>
      </c>
      <c r="AJ366" s="227">
        <f t="shared" si="710"/>
        <v>511.97253669106624</v>
      </c>
      <c r="AK366" s="227">
        <f t="shared" si="710"/>
        <v>529.91056097540854</v>
      </c>
      <c r="AL366" s="227">
        <f t="shared" si="710"/>
        <v>548.64354462584515</v>
      </c>
      <c r="AM366" s="227">
        <f t="shared" si="710"/>
        <v>568.23695488428996</v>
      </c>
      <c r="AN366" s="227">
        <f t="shared" si="710"/>
        <v>588.71884914013435</v>
      </c>
      <c r="AO366" s="227">
        <f t="shared" si="710"/>
        <v>610.14534217216158</v>
      </c>
      <c r="AP366" s="227">
        <f t="shared" si="710"/>
        <v>632.5351389066326</v>
      </c>
      <c r="AQ366" s="227">
        <f t="shared" si="710"/>
        <v>655.97241151172216</v>
      </c>
      <c r="AR366" s="227">
        <f t="shared" si="710"/>
        <v>680.47586491369134</v>
      </c>
      <c r="AT366" s="215"/>
      <c r="AU366" s="215"/>
      <c r="AV366" s="215"/>
    </row>
    <row r="367" spans="1:48" ht="24">
      <c r="A367" s="276" t="s">
        <v>428</v>
      </c>
      <c r="B367" s="215" t="s">
        <v>392</v>
      </c>
      <c r="C367" s="268" t="s">
        <v>390</v>
      </c>
      <c r="D367" s="225" t="s">
        <v>565</v>
      </c>
      <c r="E367" s="225"/>
      <c r="F367" s="219"/>
      <c r="G367" s="219"/>
      <c r="H367" s="218" t="s">
        <v>158</v>
      </c>
      <c r="I367" s="30">
        <f>МСБ.3!D46</f>
        <v>604.50588902185552</v>
      </c>
      <c r="J367" s="30">
        <f>МСБ.3!E46</f>
        <v>612.34364174592179</v>
      </c>
      <c r="K367" s="30">
        <f>МСБ.3!F46</f>
        <v>620.79612017383636</v>
      </c>
      <c r="L367" s="30">
        <f>МСБ.3!G46</f>
        <v>630.24752787050443</v>
      </c>
      <c r="M367" s="30">
        <f>МСБ.3!H46</f>
        <v>641.04364804434078</v>
      </c>
      <c r="N367" s="30">
        <f>МСБ.3!I46</f>
        <v>647.29925048812731</v>
      </c>
      <c r="O367" s="30">
        <f>МСБ.3!J46</f>
        <v>656.34044403854625</v>
      </c>
      <c r="P367" s="30">
        <f>МСБ.3!K46</f>
        <v>669.38591640990103</v>
      </c>
      <c r="Q367" s="30">
        <f>МСБ.3!L46</f>
        <v>688.52656604910237</v>
      </c>
      <c r="R367" s="30">
        <f>МСБ.3!M46</f>
        <v>716.57103254831929</v>
      </c>
      <c r="S367" s="30">
        <f>МСБ.3!N46</f>
        <v>757.91197820391017</v>
      </c>
      <c r="T367" s="30">
        <f>МСБ.3!O46</f>
        <v>819.01698109896483</v>
      </c>
      <c r="U367" s="30">
        <f>МСБ.3!P46</f>
        <v>845.28633035456232</v>
      </c>
      <c r="V367" s="30">
        <f>МСБ.3!Q46</f>
        <v>875.16010992396514</v>
      </c>
      <c r="W367" s="30">
        <f>МСБ.3!R46</f>
        <v>909.04268730188357</v>
      </c>
      <c r="X367" s="30">
        <f>МСБ.3!S46</f>
        <v>947.56077386184188</v>
      </c>
      <c r="Y367" s="30">
        <f>МСБ.3!T46</f>
        <v>991.27942407299747</v>
      </c>
      <c r="Z367" s="30">
        <f>МСБ.3!U46</f>
        <v>1040.940452661511</v>
      </c>
      <c r="AA367" s="30">
        <f>МСБ.3!V46</f>
        <v>1097.3862283588373</v>
      </c>
      <c r="AB367" s="30">
        <f>МСБ.3!W46</f>
        <v>1161.5538503642906</v>
      </c>
      <c r="AC367" s="30">
        <f>МСБ.3!X46</f>
        <v>1234.5349343706512</v>
      </c>
      <c r="AD367" s="30">
        <f>МСБ.3!Y46</f>
        <v>1317.5021068546594</v>
      </c>
      <c r="AE367" s="30">
        <f>МСБ.3!Z46</f>
        <v>1411.8961566745475</v>
      </c>
      <c r="AF367" s="30">
        <f>МСБ.3!AA46</f>
        <v>1519.2843960995513</v>
      </c>
      <c r="AG367" s="30">
        <f>МСБ.3!AB46</f>
        <v>1554.6532124133118</v>
      </c>
      <c r="AH367" s="30">
        <f>МСБ.3!AC46</f>
        <v>1607.4459962924859</v>
      </c>
      <c r="AI367" s="30">
        <f>МСБ.3!AD46</f>
        <v>1662.5956008805513</v>
      </c>
      <c r="AJ367" s="30">
        <f>МСБ.3!AE46</f>
        <v>1720.2277232819827</v>
      </c>
      <c r="AK367" s="30">
        <f>МСБ.3!AF46</f>
        <v>1780.4994848773727</v>
      </c>
      <c r="AL367" s="30">
        <f>МСБ.3!AG46</f>
        <v>1843.44230994284</v>
      </c>
      <c r="AM367" s="30">
        <f>МСБ.3!AH46</f>
        <v>1909.2761684112145</v>
      </c>
      <c r="AN367" s="30">
        <f>МСБ.3!AI46</f>
        <v>1978.0953331108517</v>
      </c>
      <c r="AO367" s="30">
        <f>МСБ.3!AJ46</f>
        <v>2050.0883496984629</v>
      </c>
      <c r="AP367" s="30">
        <f>МСБ.3!AK46</f>
        <v>2125.3180667262855</v>
      </c>
      <c r="AQ367" s="30">
        <f>МСБ.3!AL46</f>
        <v>2204.0673026793866</v>
      </c>
      <c r="AR367" s="30">
        <f>МСБ.3!AM46</f>
        <v>2286.3989061100028</v>
      </c>
      <c r="AT367" s="30"/>
      <c r="AU367" s="30"/>
      <c r="AV367" s="30"/>
    </row>
    <row r="368" spans="1:48">
      <c r="A368" s="276" t="s">
        <v>428</v>
      </c>
      <c r="B368" s="215" t="s">
        <v>392</v>
      </c>
      <c r="C368" s="268" t="s">
        <v>390</v>
      </c>
      <c r="D368" s="219" t="s">
        <v>530</v>
      </c>
      <c r="E368" s="219"/>
      <c r="F368" s="219"/>
      <c r="G368" s="219"/>
      <c r="H368" s="218" t="s">
        <v>249</v>
      </c>
      <c r="I368" s="224">
        <f>SUM(I369:I373)</f>
        <v>297.61904761904759</v>
      </c>
      <c r="J368" s="224">
        <f t="shared" ref="J368:AR368" si="711">SUM(J369:J373)</f>
        <v>297.61904761904759</v>
      </c>
      <c r="K368" s="224">
        <f t="shared" si="711"/>
        <v>297.61904761904759</v>
      </c>
      <c r="L368" s="224">
        <f t="shared" si="711"/>
        <v>297.61904761904759</v>
      </c>
      <c r="M368" s="224">
        <f t="shared" si="711"/>
        <v>297.61904761904759</v>
      </c>
      <c r="N368" s="224">
        <f t="shared" si="711"/>
        <v>297.61904761904759</v>
      </c>
      <c r="O368" s="224">
        <f t="shared" si="711"/>
        <v>297.61904761904759</v>
      </c>
      <c r="P368" s="224">
        <f t="shared" si="711"/>
        <v>297.61904761904759</v>
      </c>
      <c r="Q368" s="224">
        <f t="shared" si="711"/>
        <v>297.61904761904759</v>
      </c>
      <c r="R368" s="224">
        <f t="shared" si="711"/>
        <v>297.61904761904759</v>
      </c>
      <c r="S368" s="224">
        <f t="shared" si="711"/>
        <v>297.61904761904759</v>
      </c>
      <c r="T368" s="224">
        <f t="shared" si="711"/>
        <v>297.61904761904759</v>
      </c>
      <c r="U368" s="224">
        <f t="shared" si="711"/>
        <v>297.61904761904759</v>
      </c>
      <c r="V368" s="224">
        <f t="shared" si="711"/>
        <v>297.61904761904759</v>
      </c>
      <c r="W368" s="224">
        <f t="shared" si="711"/>
        <v>297.61904761904759</v>
      </c>
      <c r="X368" s="224">
        <f t="shared" si="711"/>
        <v>297.61904761904759</v>
      </c>
      <c r="Y368" s="224">
        <f t="shared" si="711"/>
        <v>297.61904761904759</v>
      </c>
      <c r="Z368" s="224">
        <f t="shared" si="711"/>
        <v>297.61904761904759</v>
      </c>
      <c r="AA368" s="224">
        <f t="shared" si="711"/>
        <v>297.61904761904759</v>
      </c>
      <c r="AB368" s="224">
        <f t="shared" si="711"/>
        <v>297.61904761904759</v>
      </c>
      <c r="AC368" s="224">
        <f t="shared" si="711"/>
        <v>297.61904761904759</v>
      </c>
      <c r="AD368" s="224">
        <f t="shared" si="711"/>
        <v>297.61904761904759</v>
      </c>
      <c r="AE368" s="224">
        <f t="shared" si="711"/>
        <v>297.61904761904759</v>
      </c>
      <c r="AF368" s="224">
        <f t="shared" si="711"/>
        <v>297.61904761904759</v>
      </c>
      <c r="AG368" s="224">
        <f t="shared" si="711"/>
        <v>297.61904761904759</v>
      </c>
      <c r="AH368" s="224">
        <f t="shared" si="711"/>
        <v>297.61904761904759</v>
      </c>
      <c r="AI368" s="224">
        <f t="shared" si="711"/>
        <v>297.61904761904759</v>
      </c>
      <c r="AJ368" s="224">
        <f t="shared" si="711"/>
        <v>297.61904761904759</v>
      </c>
      <c r="AK368" s="224">
        <f t="shared" si="711"/>
        <v>297.61904761904759</v>
      </c>
      <c r="AL368" s="224">
        <f t="shared" si="711"/>
        <v>297.61904761904759</v>
      </c>
      <c r="AM368" s="224">
        <f t="shared" si="711"/>
        <v>297.61904761904759</v>
      </c>
      <c r="AN368" s="224">
        <f t="shared" si="711"/>
        <v>297.61904761904759</v>
      </c>
      <c r="AO368" s="224">
        <f t="shared" si="711"/>
        <v>297.61904761904759</v>
      </c>
      <c r="AP368" s="224">
        <f t="shared" si="711"/>
        <v>297.61904761904759</v>
      </c>
      <c r="AQ368" s="224">
        <f t="shared" si="711"/>
        <v>297.61904761904759</v>
      </c>
      <c r="AR368" s="224">
        <f t="shared" si="711"/>
        <v>297.61904761904759</v>
      </c>
      <c r="AT368" s="30"/>
      <c r="AU368" s="30"/>
      <c r="AV368" s="30"/>
    </row>
    <row r="369" spans="1:48">
      <c r="A369" s="276" t="s">
        <v>428</v>
      </c>
      <c r="B369" s="215" t="s">
        <v>392</v>
      </c>
      <c r="C369" s="268" t="s">
        <v>390</v>
      </c>
      <c r="D369" s="221" t="s">
        <v>433</v>
      </c>
      <c r="E369" s="221" t="str">
        <f>_xlfn.XLOOKUP(D369,'0'!A:A,'0'!B:B)</f>
        <v>Фил</v>
      </c>
      <c r="F369" s="222">
        <f>G369/(8*21*60)</f>
        <v>2.976190476190476E-3</v>
      </c>
      <c r="G369" s="223">
        <v>30</v>
      </c>
      <c r="H369" s="218" t="s">
        <v>249</v>
      </c>
      <c r="I369" s="30">
        <f>'0'!D$30*$F369</f>
        <v>74.404761904761898</v>
      </c>
      <c r="J369" s="30">
        <f>'0'!E$30*$F369</f>
        <v>74.404761904761898</v>
      </c>
      <c r="K369" s="30">
        <f>'0'!F$30*$F369</f>
        <v>74.404761904761898</v>
      </c>
      <c r="L369" s="30">
        <f>'0'!G$30*$F369</f>
        <v>74.404761904761898</v>
      </c>
      <c r="M369" s="30">
        <f>'0'!H$30*$F369</f>
        <v>74.404761904761898</v>
      </c>
      <c r="N369" s="30">
        <f>'0'!I$30*$F369</f>
        <v>74.404761904761898</v>
      </c>
      <c r="O369" s="30">
        <f>'0'!J$30*$F369</f>
        <v>74.404761904761898</v>
      </c>
      <c r="P369" s="30">
        <f>'0'!K$30*$F369</f>
        <v>74.404761904761898</v>
      </c>
      <c r="Q369" s="30">
        <f>'0'!L$30*$F369</f>
        <v>74.404761904761898</v>
      </c>
      <c r="R369" s="30">
        <f>'0'!M$30*$F369</f>
        <v>74.404761904761898</v>
      </c>
      <c r="S369" s="30">
        <f>'0'!N$30*$F369</f>
        <v>74.404761904761898</v>
      </c>
      <c r="T369" s="30">
        <f>'0'!O$30*$F369</f>
        <v>74.404761904761898</v>
      </c>
      <c r="U369" s="30">
        <f>'0'!P$30*$F369</f>
        <v>74.404761904761898</v>
      </c>
      <c r="V369" s="30">
        <f>'0'!Q$30*$F369</f>
        <v>74.404761904761898</v>
      </c>
      <c r="W369" s="30">
        <f>'0'!R$30*$F369</f>
        <v>74.404761904761898</v>
      </c>
      <c r="X369" s="30">
        <f>'0'!S$30*$F369</f>
        <v>74.404761904761898</v>
      </c>
      <c r="Y369" s="30">
        <f>'0'!T$30*$F369</f>
        <v>74.404761904761898</v>
      </c>
      <c r="Z369" s="30">
        <f>'0'!U$30*$F369</f>
        <v>74.404761904761898</v>
      </c>
      <c r="AA369" s="30">
        <f>'0'!V$30*$F369</f>
        <v>74.404761904761898</v>
      </c>
      <c r="AB369" s="30">
        <f>'0'!W$30*$F369</f>
        <v>74.404761904761898</v>
      </c>
      <c r="AC369" s="30">
        <f>'0'!X$30*$F369</f>
        <v>74.404761904761898</v>
      </c>
      <c r="AD369" s="30">
        <f>'0'!Y$30*$F369</f>
        <v>74.404761904761898</v>
      </c>
      <c r="AE369" s="30">
        <f>'0'!Z$30*$F369</f>
        <v>74.404761904761898</v>
      </c>
      <c r="AF369" s="30">
        <f>'0'!AA$30*$F369</f>
        <v>74.404761904761898</v>
      </c>
      <c r="AG369" s="30">
        <f>'0'!AB$30*$F369</f>
        <v>74.404761904761898</v>
      </c>
      <c r="AH369" s="30">
        <f>'0'!AC$30*$F369</f>
        <v>74.404761904761898</v>
      </c>
      <c r="AI369" s="30">
        <f>'0'!AD$30*$F369</f>
        <v>74.404761904761898</v>
      </c>
      <c r="AJ369" s="30">
        <f>'0'!AE$30*$F369</f>
        <v>74.404761904761898</v>
      </c>
      <c r="AK369" s="30">
        <f>'0'!AF$30*$F369</f>
        <v>74.404761904761898</v>
      </c>
      <c r="AL369" s="30">
        <f>'0'!AG$30*$F369</f>
        <v>74.404761904761898</v>
      </c>
      <c r="AM369" s="30">
        <f>'0'!AH$30*$F369</f>
        <v>74.404761904761898</v>
      </c>
      <c r="AN369" s="30">
        <f>'0'!AI$30*$F369</f>
        <v>74.404761904761898</v>
      </c>
      <c r="AO369" s="30">
        <f>'0'!AJ$30*$F369</f>
        <v>74.404761904761898</v>
      </c>
      <c r="AP369" s="30">
        <f>'0'!AK$30*$F369</f>
        <v>74.404761904761898</v>
      </c>
      <c r="AQ369" s="30">
        <f>'0'!AL$30*$F369</f>
        <v>74.404761904761898</v>
      </c>
      <c r="AR369" s="30">
        <f>'0'!AM$30*$F369</f>
        <v>74.404761904761898</v>
      </c>
      <c r="AT369" s="30"/>
      <c r="AU369" s="30"/>
      <c r="AV369" s="30"/>
    </row>
    <row r="370" spans="1:48">
      <c r="A370" s="276" t="s">
        <v>428</v>
      </c>
      <c r="B370" s="215" t="s">
        <v>392</v>
      </c>
      <c r="C370" s="268" t="s">
        <v>390</v>
      </c>
      <c r="D370" s="221" t="s">
        <v>413</v>
      </c>
      <c r="E370" s="221" t="str">
        <f>_xlfn.XLOOKUP(D370,'0'!A:A,'0'!B:B)</f>
        <v>Фил</v>
      </c>
      <c r="F370" s="222">
        <f>G370/(8*21*60)</f>
        <v>6.9444444444444447E-4</v>
      </c>
      <c r="G370" s="223">
        <v>7</v>
      </c>
      <c r="H370" s="218" t="s">
        <v>249</v>
      </c>
      <c r="I370" s="30">
        <f>'0'!D$28*$F370</f>
        <v>31.25</v>
      </c>
      <c r="J370" s="30">
        <f>'0'!E$28*$F370</f>
        <v>31.25</v>
      </c>
      <c r="K370" s="30">
        <f>'0'!F$28*$F370</f>
        <v>31.25</v>
      </c>
      <c r="L370" s="30">
        <f>'0'!G$28*$F370</f>
        <v>31.25</v>
      </c>
      <c r="M370" s="30">
        <f>'0'!H$28*$F370</f>
        <v>31.25</v>
      </c>
      <c r="N370" s="30">
        <f>'0'!I$28*$F370</f>
        <v>31.25</v>
      </c>
      <c r="O370" s="30">
        <f>'0'!J$28*$F370</f>
        <v>31.25</v>
      </c>
      <c r="P370" s="30">
        <f>'0'!K$28*$F370</f>
        <v>31.25</v>
      </c>
      <c r="Q370" s="30">
        <f>'0'!L$28*$F370</f>
        <v>31.25</v>
      </c>
      <c r="R370" s="30">
        <f>'0'!M$28*$F370</f>
        <v>31.25</v>
      </c>
      <c r="S370" s="30">
        <f>'0'!N$28*$F370</f>
        <v>31.25</v>
      </c>
      <c r="T370" s="30">
        <f>'0'!O$28*$F370</f>
        <v>31.25</v>
      </c>
      <c r="U370" s="30">
        <f>'0'!P$28*$F370</f>
        <v>31.25</v>
      </c>
      <c r="V370" s="30">
        <f>'0'!Q$28*$F370</f>
        <v>31.25</v>
      </c>
      <c r="W370" s="30">
        <f>'0'!R$28*$F370</f>
        <v>31.25</v>
      </c>
      <c r="X370" s="30">
        <f>'0'!S$28*$F370</f>
        <v>31.25</v>
      </c>
      <c r="Y370" s="30">
        <f>'0'!T$28*$F370</f>
        <v>31.25</v>
      </c>
      <c r="Z370" s="30">
        <f>'0'!U$28*$F370</f>
        <v>31.25</v>
      </c>
      <c r="AA370" s="30">
        <f>'0'!V$28*$F370</f>
        <v>31.25</v>
      </c>
      <c r="AB370" s="30">
        <f>'0'!W$28*$F370</f>
        <v>31.25</v>
      </c>
      <c r="AC370" s="30">
        <f>'0'!X$28*$F370</f>
        <v>31.25</v>
      </c>
      <c r="AD370" s="30">
        <f>'0'!Y$28*$F370</f>
        <v>31.25</v>
      </c>
      <c r="AE370" s="30">
        <f>'0'!Z$28*$F370</f>
        <v>31.25</v>
      </c>
      <c r="AF370" s="30">
        <f>'0'!AA$28*$F370</f>
        <v>31.25</v>
      </c>
      <c r="AG370" s="30">
        <f>'0'!AB$28*$F370</f>
        <v>31.25</v>
      </c>
      <c r="AH370" s="30">
        <f>'0'!AC$28*$F370</f>
        <v>31.25</v>
      </c>
      <c r="AI370" s="30">
        <f>'0'!AD$28*$F370</f>
        <v>31.25</v>
      </c>
      <c r="AJ370" s="30">
        <f>'0'!AE$28*$F370</f>
        <v>31.25</v>
      </c>
      <c r="AK370" s="30">
        <f>'0'!AF$28*$F370</f>
        <v>31.25</v>
      </c>
      <c r="AL370" s="30">
        <f>'0'!AG$28*$F370</f>
        <v>31.25</v>
      </c>
      <c r="AM370" s="30">
        <f>'0'!AH$28*$F370</f>
        <v>31.25</v>
      </c>
      <c r="AN370" s="30">
        <f>'0'!AI$28*$F370</f>
        <v>31.25</v>
      </c>
      <c r="AO370" s="30">
        <f>'0'!AJ$28*$F370</f>
        <v>31.25</v>
      </c>
      <c r="AP370" s="30">
        <f>'0'!AK$28*$F370</f>
        <v>31.25</v>
      </c>
      <c r="AQ370" s="30">
        <f>'0'!AL$28*$F370</f>
        <v>31.25</v>
      </c>
      <c r="AR370" s="30">
        <f>'0'!AM$28*$F370</f>
        <v>31.25</v>
      </c>
      <c r="AT370" s="30"/>
      <c r="AU370" s="30"/>
      <c r="AV370" s="30"/>
    </row>
    <row r="371" spans="1:48">
      <c r="A371" s="276" t="s">
        <v>428</v>
      </c>
      <c r="B371" s="215" t="s">
        <v>392</v>
      </c>
      <c r="C371" s="268" t="s">
        <v>390</v>
      </c>
      <c r="D371" s="221" t="s">
        <v>435</v>
      </c>
      <c r="E371" s="221" t="str">
        <f>_xlfn.XLOOKUP(D371,'0'!A:A,'0'!B:B)</f>
        <v>ГО</v>
      </c>
      <c r="F371" s="222">
        <f t="shared" ref="F371:F373" si="712">G371/(8*21*60)</f>
        <v>2.976190476190476E-3</v>
      </c>
      <c r="G371" s="223">
        <v>30</v>
      </c>
      <c r="H371" s="218" t="s">
        <v>249</v>
      </c>
      <c r="I371" s="30">
        <f>'0'!D$34*$F371</f>
        <v>133.92857142857142</v>
      </c>
      <c r="J371" s="30">
        <f>'0'!E$34*$F371</f>
        <v>133.92857142857142</v>
      </c>
      <c r="K371" s="30">
        <f>'0'!F$34*$F371</f>
        <v>133.92857142857142</v>
      </c>
      <c r="L371" s="30">
        <f>'0'!G$34*$F371</f>
        <v>133.92857142857142</v>
      </c>
      <c r="M371" s="30">
        <f>'0'!H$34*$F371</f>
        <v>133.92857142857142</v>
      </c>
      <c r="N371" s="30">
        <f>'0'!I$34*$F371</f>
        <v>133.92857142857142</v>
      </c>
      <c r="O371" s="30">
        <f>'0'!J$34*$F371</f>
        <v>133.92857142857142</v>
      </c>
      <c r="P371" s="30">
        <f>'0'!K$34*$F371</f>
        <v>133.92857142857142</v>
      </c>
      <c r="Q371" s="30">
        <f>'0'!L$34*$F371</f>
        <v>133.92857142857142</v>
      </c>
      <c r="R371" s="30">
        <f>'0'!M$34*$F371</f>
        <v>133.92857142857142</v>
      </c>
      <c r="S371" s="30">
        <f>'0'!N$34*$F371</f>
        <v>133.92857142857142</v>
      </c>
      <c r="T371" s="30">
        <f>'0'!O$34*$F371</f>
        <v>133.92857142857142</v>
      </c>
      <c r="U371" s="30">
        <f>'0'!P$34*$F371</f>
        <v>133.92857142857142</v>
      </c>
      <c r="V371" s="30">
        <f>'0'!Q$34*$F371</f>
        <v>133.92857142857142</v>
      </c>
      <c r="W371" s="30">
        <f>'0'!R$34*$F371</f>
        <v>133.92857142857142</v>
      </c>
      <c r="X371" s="30">
        <f>'0'!S$34*$F371</f>
        <v>133.92857142857142</v>
      </c>
      <c r="Y371" s="30">
        <f>'0'!T$34*$F371</f>
        <v>133.92857142857142</v>
      </c>
      <c r="Z371" s="30">
        <f>'0'!U$34*$F371</f>
        <v>133.92857142857142</v>
      </c>
      <c r="AA371" s="30">
        <f>'0'!V$34*$F371</f>
        <v>133.92857142857142</v>
      </c>
      <c r="AB371" s="30">
        <f>'0'!W$34*$F371</f>
        <v>133.92857142857142</v>
      </c>
      <c r="AC371" s="30">
        <f>'0'!X$34*$F371</f>
        <v>133.92857142857142</v>
      </c>
      <c r="AD371" s="30">
        <f>'0'!Y$34*$F371</f>
        <v>133.92857142857142</v>
      </c>
      <c r="AE371" s="30">
        <f>'0'!Z$34*$F371</f>
        <v>133.92857142857142</v>
      </c>
      <c r="AF371" s="30">
        <f>'0'!AA$34*$F371</f>
        <v>133.92857142857142</v>
      </c>
      <c r="AG371" s="30">
        <f>'0'!AB$34*$F371</f>
        <v>133.92857142857142</v>
      </c>
      <c r="AH371" s="30">
        <f>'0'!AC$34*$F371</f>
        <v>133.92857142857142</v>
      </c>
      <c r="AI371" s="30">
        <f>'0'!AD$34*$F371</f>
        <v>133.92857142857142</v>
      </c>
      <c r="AJ371" s="30">
        <f>'0'!AE$34*$F371</f>
        <v>133.92857142857142</v>
      </c>
      <c r="AK371" s="30">
        <f>'0'!AF$34*$F371</f>
        <v>133.92857142857142</v>
      </c>
      <c r="AL371" s="30">
        <f>'0'!AG$34*$F371</f>
        <v>133.92857142857142</v>
      </c>
      <c r="AM371" s="30">
        <f>'0'!AH$34*$F371</f>
        <v>133.92857142857142</v>
      </c>
      <c r="AN371" s="30">
        <f>'0'!AI$34*$F371</f>
        <v>133.92857142857142</v>
      </c>
      <c r="AO371" s="30">
        <f>'0'!AJ$34*$F371</f>
        <v>133.92857142857142</v>
      </c>
      <c r="AP371" s="30">
        <f>'0'!AK$34*$F371</f>
        <v>133.92857142857142</v>
      </c>
      <c r="AQ371" s="30">
        <f>'0'!AL$34*$F371</f>
        <v>133.92857142857142</v>
      </c>
      <c r="AR371" s="30">
        <f>'0'!AM$34*$F371</f>
        <v>133.92857142857142</v>
      </c>
      <c r="AT371" s="30"/>
      <c r="AU371" s="30"/>
      <c r="AV371" s="30"/>
    </row>
    <row r="372" spans="1:48">
      <c r="A372" s="276" t="s">
        <v>428</v>
      </c>
      <c r="B372" s="215" t="s">
        <v>392</v>
      </c>
      <c r="C372" s="268" t="s">
        <v>390</v>
      </c>
      <c r="D372" s="221" t="s">
        <v>436</v>
      </c>
      <c r="E372" s="221" t="str">
        <f>_xlfn.XLOOKUP(D372,'0'!A:A,'0'!B:B)</f>
        <v>ГО</v>
      </c>
      <c r="F372" s="222">
        <f t="shared" si="712"/>
        <v>2.9761904761904765E-4</v>
      </c>
      <c r="G372" s="223">
        <v>3</v>
      </c>
      <c r="H372" s="218" t="s">
        <v>249</v>
      </c>
      <c r="I372" s="30">
        <f>'0'!D$35*$F372</f>
        <v>13.392857142857144</v>
      </c>
      <c r="J372" s="30">
        <f>'0'!E$35*$F372</f>
        <v>13.392857142857144</v>
      </c>
      <c r="K372" s="30">
        <f>'0'!F$35*$F372</f>
        <v>13.392857142857144</v>
      </c>
      <c r="L372" s="30">
        <f>'0'!G$35*$F372</f>
        <v>13.392857142857144</v>
      </c>
      <c r="M372" s="30">
        <f>'0'!H$35*$F372</f>
        <v>13.392857142857144</v>
      </c>
      <c r="N372" s="30">
        <f>'0'!I$35*$F372</f>
        <v>13.392857142857144</v>
      </c>
      <c r="O372" s="30">
        <f>'0'!J$35*$F372</f>
        <v>13.392857142857144</v>
      </c>
      <c r="P372" s="30">
        <f>'0'!K$35*$F372</f>
        <v>13.392857142857144</v>
      </c>
      <c r="Q372" s="30">
        <f>'0'!L$35*$F372</f>
        <v>13.392857142857144</v>
      </c>
      <c r="R372" s="30">
        <f>'0'!M$35*$F372</f>
        <v>13.392857142857144</v>
      </c>
      <c r="S372" s="30">
        <f>'0'!N$35*$F372</f>
        <v>13.392857142857144</v>
      </c>
      <c r="T372" s="30">
        <f>'0'!O$35*$F372</f>
        <v>13.392857142857144</v>
      </c>
      <c r="U372" s="30">
        <f>'0'!P$35*$F372</f>
        <v>13.392857142857144</v>
      </c>
      <c r="V372" s="30">
        <f>'0'!Q$35*$F372</f>
        <v>13.392857142857144</v>
      </c>
      <c r="W372" s="30">
        <f>'0'!R$35*$F372</f>
        <v>13.392857142857144</v>
      </c>
      <c r="X372" s="30">
        <f>'0'!S$35*$F372</f>
        <v>13.392857142857144</v>
      </c>
      <c r="Y372" s="30">
        <f>'0'!T$35*$F372</f>
        <v>13.392857142857144</v>
      </c>
      <c r="Z372" s="30">
        <f>'0'!U$35*$F372</f>
        <v>13.392857142857144</v>
      </c>
      <c r="AA372" s="30">
        <f>'0'!V$35*$F372</f>
        <v>13.392857142857144</v>
      </c>
      <c r="AB372" s="30">
        <f>'0'!W$35*$F372</f>
        <v>13.392857142857144</v>
      </c>
      <c r="AC372" s="30">
        <f>'0'!X$35*$F372</f>
        <v>13.392857142857144</v>
      </c>
      <c r="AD372" s="30">
        <f>'0'!Y$35*$F372</f>
        <v>13.392857142857144</v>
      </c>
      <c r="AE372" s="30">
        <f>'0'!Z$35*$F372</f>
        <v>13.392857142857144</v>
      </c>
      <c r="AF372" s="30">
        <f>'0'!AA$35*$F372</f>
        <v>13.392857142857144</v>
      </c>
      <c r="AG372" s="30">
        <f>'0'!AB$35*$F372</f>
        <v>13.392857142857144</v>
      </c>
      <c r="AH372" s="30">
        <f>'0'!AC$35*$F372</f>
        <v>13.392857142857144</v>
      </c>
      <c r="AI372" s="30">
        <f>'0'!AD$35*$F372</f>
        <v>13.392857142857144</v>
      </c>
      <c r="AJ372" s="30">
        <f>'0'!AE$35*$F372</f>
        <v>13.392857142857144</v>
      </c>
      <c r="AK372" s="30">
        <f>'0'!AF$35*$F372</f>
        <v>13.392857142857144</v>
      </c>
      <c r="AL372" s="30">
        <f>'0'!AG$35*$F372</f>
        <v>13.392857142857144</v>
      </c>
      <c r="AM372" s="30">
        <f>'0'!AH$35*$F372</f>
        <v>13.392857142857144</v>
      </c>
      <c r="AN372" s="30">
        <f>'0'!AI$35*$F372</f>
        <v>13.392857142857144</v>
      </c>
      <c r="AO372" s="30">
        <f>'0'!AJ$35*$F372</f>
        <v>13.392857142857144</v>
      </c>
      <c r="AP372" s="30">
        <f>'0'!AK$35*$F372</f>
        <v>13.392857142857144</v>
      </c>
      <c r="AQ372" s="30">
        <f>'0'!AL$35*$F372</f>
        <v>13.392857142857144</v>
      </c>
      <c r="AR372" s="30">
        <f>'0'!AM$35*$F372</f>
        <v>13.392857142857144</v>
      </c>
      <c r="AT372" s="30"/>
      <c r="AU372" s="30"/>
      <c r="AV372" s="30"/>
    </row>
    <row r="373" spans="1:48">
      <c r="A373" s="276" t="s">
        <v>428</v>
      </c>
      <c r="B373" s="215" t="s">
        <v>392</v>
      </c>
      <c r="C373" s="268" t="s">
        <v>390</v>
      </c>
      <c r="D373" s="221" t="s">
        <v>437</v>
      </c>
      <c r="E373" s="221" t="str">
        <f>_xlfn.XLOOKUP(D373,'0'!A:A,'0'!B:B)</f>
        <v>ГО</v>
      </c>
      <c r="F373" s="222">
        <f t="shared" si="712"/>
        <v>9.9206349206349201E-4</v>
      </c>
      <c r="G373" s="223">
        <v>10</v>
      </c>
      <c r="H373" s="218" t="s">
        <v>249</v>
      </c>
      <c r="I373" s="30">
        <f>'0'!D$36*$F373</f>
        <v>44.642857142857139</v>
      </c>
      <c r="J373" s="30">
        <f>'0'!E$36*$F373</f>
        <v>44.642857142857139</v>
      </c>
      <c r="K373" s="30">
        <f>'0'!F$36*$F373</f>
        <v>44.642857142857139</v>
      </c>
      <c r="L373" s="30">
        <f>'0'!G$36*$F373</f>
        <v>44.642857142857139</v>
      </c>
      <c r="M373" s="30">
        <f>'0'!H$36*$F373</f>
        <v>44.642857142857139</v>
      </c>
      <c r="N373" s="30">
        <f>'0'!I$36*$F373</f>
        <v>44.642857142857139</v>
      </c>
      <c r="O373" s="30">
        <f>'0'!J$36*$F373</f>
        <v>44.642857142857139</v>
      </c>
      <c r="P373" s="30">
        <f>'0'!K$36*$F373</f>
        <v>44.642857142857139</v>
      </c>
      <c r="Q373" s="30">
        <f>'0'!L$36*$F373</f>
        <v>44.642857142857139</v>
      </c>
      <c r="R373" s="30">
        <f>'0'!M$36*$F373</f>
        <v>44.642857142857139</v>
      </c>
      <c r="S373" s="30">
        <f>'0'!N$36*$F373</f>
        <v>44.642857142857139</v>
      </c>
      <c r="T373" s="30">
        <f>'0'!O$36*$F373</f>
        <v>44.642857142857139</v>
      </c>
      <c r="U373" s="30">
        <f>'0'!P$36*$F373</f>
        <v>44.642857142857139</v>
      </c>
      <c r="V373" s="30">
        <f>'0'!Q$36*$F373</f>
        <v>44.642857142857139</v>
      </c>
      <c r="W373" s="30">
        <f>'0'!R$36*$F373</f>
        <v>44.642857142857139</v>
      </c>
      <c r="X373" s="30">
        <f>'0'!S$36*$F373</f>
        <v>44.642857142857139</v>
      </c>
      <c r="Y373" s="30">
        <f>'0'!T$36*$F373</f>
        <v>44.642857142857139</v>
      </c>
      <c r="Z373" s="30">
        <f>'0'!U$36*$F373</f>
        <v>44.642857142857139</v>
      </c>
      <c r="AA373" s="30">
        <f>'0'!V$36*$F373</f>
        <v>44.642857142857139</v>
      </c>
      <c r="AB373" s="30">
        <f>'0'!W$36*$F373</f>
        <v>44.642857142857139</v>
      </c>
      <c r="AC373" s="30">
        <f>'0'!X$36*$F373</f>
        <v>44.642857142857139</v>
      </c>
      <c r="AD373" s="30">
        <f>'0'!Y$36*$F373</f>
        <v>44.642857142857139</v>
      </c>
      <c r="AE373" s="30">
        <f>'0'!Z$36*$F373</f>
        <v>44.642857142857139</v>
      </c>
      <c r="AF373" s="30">
        <f>'0'!AA$36*$F373</f>
        <v>44.642857142857139</v>
      </c>
      <c r="AG373" s="30">
        <f>'0'!AB$36*$F373</f>
        <v>44.642857142857139</v>
      </c>
      <c r="AH373" s="30">
        <f>'0'!AC$36*$F373</f>
        <v>44.642857142857139</v>
      </c>
      <c r="AI373" s="30">
        <f>'0'!AD$36*$F373</f>
        <v>44.642857142857139</v>
      </c>
      <c r="AJ373" s="30">
        <f>'0'!AE$36*$F373</f>
        <v>44.642857142857139</v>
      </c>
      <c r="AK373" s="30">
        <f>'0'!AF$36*$F373</f>
        <v>44.642857142857139</v>
      </c>
      <c r="AL373" s="30">
        <f>'0'!AG$36*$F373</f>
        <v>44.642857142857139</v>
      </c>
      <c r="AM373" s="30">
        <f>'0'!AH$36*$F373</f>
        <v>44.642857142857139</v>
      </c>
      <c r="AN373" s="30">
        <f>'0'!AI$36*$F373</f>
        <v>44.642857142857139</v>
      </c>
      <c r="AO373" s="30">
        <f>'0'!AJ$36*$F373</f>
        <v>44.642857142857139</v>
      </c>
      <c r="AP373" s="30">
        <f>'0'!AK$36*$F373</f>
        <v>44.642857142857139</v>
      </c>
      <c r="AQ373" s="30">
        <f>'0'!AL$36*$F373</f>
        <v>44.642857142857139</v>
      </c>
      <c r="AR373" s="30">
        <f>'0'!AM$36*$F373</f>
        <v>44.642857142857139</v>
      </c>
      <c r="AT373" s="30"/>
      <c r="AU373" s="30"/>
      <c r="AV373" s="30"/>
    </row>
    <row r="374" spans="1:48">
      <c r="A374" s="276" t="s">
        <v>429</v>
      </c>
      <c r="B374" s="215" t="s">
        <v>392</v>
      </c>
      <c r="C374" s="268" t="s">
        <v>390</v>
      </c>
      <c r="D374" s="215" t="s">
        <v>42</v>
      </c>
      <c r="E374" s="215"/>
      <c r="F374" s="215"/>
      <c r="G374" s="215"/>
      <c r="H374" s="215" t="s">
        <v>254</v>
      </c>
      <c r="I374" s="227">
        <f>I375*I376/1000</f>
        <v>280.72916666666663</v>
      </c>
      <c r="J374" s="227">
        <f t="shared" ref="J374:AR374" si="713">J375*J376/1000</f>
        <v>283.53645833333331</v>
      </c>
      <c r="K374" s="227">
        <f t="shared" si="713"/>
        <v>286.37182291666664</v>
      </c>
      <c r="L374" s="227">
        <f t="shared" si="713"/>
        <v>289.23554114583334</v>
      </c>
      <c r="M374" s="227">
        <f t="shared" si="713"/>
        <v>292.12789655729171</v>
      </c>
      <c r="N374" s="227">
        <f t="shared" si="713"/>
        <v>295.04917552286457</v>
      </c>
      <c r="O374" s="227">
        <f t="shared" si="713"/>
        <v>297.99966727809323</v>
      </c>
      <c r="P374" s="227">
        <f t="shared" si="713"/>
        <v>300.97966395087417</v>
      </c>
      <c r="Q374" s="227">
        <f t="shared" si="713"/>
        <v>303.98946059038292</v>
      </c>
      <c r="R374" s="227">
        <f t="shared" si="713"/>
        <v>307.02935519628676</v>
      </c>
      <c r="S374" s="227">
        <f t="shared" si="713"/>
        <v>310.09964874824965</v>
      </c>
      <c r="T374" s="227">
        <f t="shared" si="713"/>
        <v>313.20064523573205</v>
      </c>
      <c r="U374" s="227">
        <f t="shared" si="713"/>
        <v>316.33265168808941</v>
      </c>
      <c r="V374" s="227">
        <f t="shared" si="713"/>
        <v>319.4959782049703</v>
      </c>
      <c r="W374" s="227">
        <f t="shared" si="713"/>
        <v>322.69093798701999</v>
      </c>
      <c r="X374" s="227">
        <f t="shared" si="713"/>
        <v>325.91784736689021</v>
      </c>
      <c r="Y374" s="227">
        <f t="shared" si="713"/>
        <v>329.17702584055917</v>
      </c>
      <c r="Z374" s="227">
        <f t="shared" si="713"/>
        <v>332.46879609896467</v>
      </c>
      <c r="AA374" s="227">
        <f t="shared" si="713"/>
        <v>335.79348405995438</v>
      </c>
      <c r="AB374" s="227">
        <f t="shared" si="713"/>
        <v>339.15141890055389</v>
      </c>
      <c r="AC374" s="227">
        <f t="shared" si="713"/>
        <v>342.54293308955943</v>
      </c>
      <c r="AD374" s="227">
        <f t="shared" si="713"/>
        <v>345.96836242045498</v>
      </c>
      <c r="AE374" s="227">
        <f t="shared" si="713"/>
        <v>349.4280460446596</v>
      </c>
      <c r="AF374" s="227">
        <f t="shared" si="713"/>
        <v>352.92232650510618</v>
      </c>
      <c r="AG374" s="227">
        <f t="shared" si="713"/>
        <v>356.45154977015721</v>
      </c>
      <c r="AH374" s="227">
        <f t="shared" si="713"/>
        <v>360.01606526785878</v>
      </c>
      <c r="AI374" s="227">
        <f t="shared" si="713"/>
        <v>363.61622592053743</v>
      </c>
      <c r="AJ374" s="227">
        <f t="shared" si="713"/>
        <v>367.25238817974281</v>
      </c>
      <c r="AK374" s="227">
        <f t="shared" si="713"/>
        <v>370.92491206154023</v>
      </c>
      <c r="AL374" s="227">
        <f t="shared" si="713"/>
        <v>374.63416118215559</v>
      </c>
      <c r="AM374" s="227">
        <f t="shared" si="713"/>
        <v>378.3805027939772</v>
      </c>
      <c r="AN374" s="227">
        <f t="shared" si="713"/>
        <v>382.16430782191696</v>
      </c>
      <c r="AO374" s="227">
        <f t="shared" si="713"/>
        <v>385.98595090013612</v>
      </c>
      <c r="AP374" s="227">
        <f t="shared" si="713"/>
        <v>389.84581040913758</v>
      </c>
      <c r="AQ374" s="227">
        <f t="shared" si="713"/>
        <v>393.74426851322892</v>
      </c>
      <c r="AR374" s="227">
        <f t="shared" si="713"/>
        <v>397.68171119836126</v>
      </c>
      <c r="AT374" s="215"/>
      <c r="AU374" s="215"/>
      <c r="AV374" s="215"/>
    </row>
    <row r="375" spans="1:48" ht="24">
      <c r="A375" s="276" t="s">
        <v>429</v>
      </c>
      <c r="B375" s="215" t="s">
        <v>392</v>
      </c>
      <c r="C375" s="268" t="s">
        <v>390</v>
      </c>
      <c r="D375" s="225" t="s">
        <v>566</v>
      </c>
      <c r="E375" s="225"/>
      <c r="F375" s="219"/>
      <c r="G375" s="219"/>
      <c r="H375" s="218" t="s">
        <v>158</v>
      </c>
      <c r="I375" s="30">
        <f>МСБ.3!D62</f>
        <v>3773</v>
      </c>
      <c r="J375" s="30">
        <f>МСБ.3!E62</f>
        <v>3810.73</v>
      </c>
      <c r="K375" s="30">
        <f>МСБ.3!F62</f>
        <v>3848.8373000000001</v>
      </c>
      <c r="L375" s="30">
        <f>МСБ.3!G62</f>
        <v>3887.3256730000003</v>
      </c>
      <c r="M375" s="30">
        <f>МСБ.3!H62</f>
        <v>3926.1989297300001</v>
      </c>
      <c r="N375" s="30">
        <f>МСБ.3!I62</f>
        <v>3965.4609190273004</v>
      </c>
      <c r="O375" s="30">
        <f>МСБ.3!J62</f>
        <v>4005.1155282175732</v>
      </c>
      <c r="P375" s="30">
        <f>МСБ.3!K62</f>
        <v>4045.1666834997491</v>
      </c>
      <c r="Q375" s="30">
        <f>МСБ.3!L62</f>
        <v>4085.6183503347465</v>
      </c>
      <c r="R375" s="30">
        <f>МСБ.3!M62</f>
        <v>4126.4745338380944</v>
      </c>
      <c r="S375" s="30">
        <f>МСБ.3!N62</f>
        <v>4167.7392791764751</v>
      </c>
      <c r="T375" s="30">
        <f>МСБ.3!O62</f>
        <v>4209.4166719682398</v>
      </c>
      <c r="U375" s="30">
        <f>МСБ.3!P62</f>
        <v>4251.5108386879219</v>
      </c>
      <c r="V375" s="30">
        <f>МСБ.3!Q62</f>
        <v>4294.0259470748015</v>
      </c>
      <c r="W375" s="30">
        <f>МСБ.3!R62</f>
        <v>4336.9662065455495</v>
      </c>
      <c r="X375" s="30">
        <f>МСБ.3!S62</f>
        <v>4380.335868611005</v>
      </c>
      <c r="Y375" s="30">
        <f>МСБ.3!T62</f>
        <v>4424.1392272971152</v>
      </c>
      <c r="Z375" s="30">
        <f>МСБ.3!U62</f>
        <v>4468.3806195700863</v>
      </c>
      <c r="AA375" s="30">
        <f>МСБ.3!V62</f>
        <v>4513.0644257657868</v>
      </c>
      <c r="AB375" s="30">
        <f>МСБ.3!W62</f>
        <v>4558.1950700234447</v>
      </c>
      <c r="AC375" s="30">
        <f>МСБ.3!X62</f>
        <v>4603.777020723679</v>
      </c>
      <c r="AD375" s="30">
        <f>МСБ.3!Y62</f>
        <v>4649.8147909309155</v>
      </c>
      <c r="AE375" s="30">
        <f>МСБ.3!Z62</f>
        <v>4696.3129388402249</v>
      </c>
      <c r="AF375" s="30">
        <f>МСБ.3!AA62</f>
        <v>4743.2760682286271</v>
      </c>
      <c r="AG375" s="30">
        <f>МСБ.3!AB62</f>
        <v>4790.7088289109133</v>
      </c>
      <c r="AH375" s="30">
        <f>МСБ.3!AC62</f>
        <v>4838.6159172000225</v>
      </c>
      <c r="AI375" s="30">
        <f>МСБ.3!AD62</f>
        <v>4887.0020763720231</v>
      </c>
      <c r="AJ375" s="30">
        <f>МСБ.3!AE62</f>
        <v>4935.8720971357434</v>
      </c>
      <c r="AK375" s="30">
        <f>МСБ.3!AF62</f>
        <v>4985.2308181071012</v>
      </c>
      <c r="AL375" s="30">
        <f>МСБ.3!AG62</f>
        <v>5035.083126288172</v>
      </c>
      <c r="AM375" s="30">
        <f>МСБ.3!AH62</f>
        <v>5085.4339575510539</v>
      </c>
      <c r="AN375" s="30">
        <f>МСБ.3!AI62</f>
        <v>5136.2882971265644</v>
      </c>
      <c r="AO375" s="30">
        <f>МСБ.3!AJ62</f>
        <v>5187.6511800978305</v>
      </c>
      <c r="AP375" s="30">
        <f>МСБ.3!AK62</f>
        <v>5239.5276918988093</v>
      </c>
      <c r="AQ375" s="30">
        <f>МСБ.3!AL62</f>
        <v>5291.9229688177975</v>
      </c>
      <c r="AR375" s="30">
        <f>МСБ.3!AM62</f>
        <v>5344.8421985059758</v>
      </c>
      <c r="AT375" s="30"/>
      <c r="AU375" s="30"/>
      <c r="AV375" s="30"/>
    </row>
    <row r="376" spans="1:48">
      <c r="A376" s="276" t="s">
        <v>429</v>
      </c>
      <c r="B376" s="215" t="s">
        <v>392</v>
      </c>
      <c r="C376" s="268" t="s">
        <v>390</v>
      </c>
      <c r="D376" s="219" t="s">
        <v>529</v>
      </c>
      <c r="E376" s="219"/>
      <c r="F376" s="219"/>
      <c r="G376" s="219"/>
      <c r="H376" s="218" t="s">
        <v>249</v>
      </c>
      <c r="I376" s="224">
        <f>I377+I378</f>
        <v>74.404761904761898</v>
      </c>
      <c r="J376" s="224">
        <f t="shared" ref="J376:AR376" si="714">J377+J378</f>
        <v>74.404761904761898</v>
      </c>
      <c r="K376" s="224">
        <f t="shared" si="714"/>
        <v>74.404761904761898</v>
      </c>
      <c r="L376" s="224">
        <f t="shared" si="714"/>
        <v>74.404761904761898</v>
      </c>
      <c r="M376" s="224">
        <f t="shared" si="714"/>
        <v>74.404761904761898</v>
      </c>
      <c r="N376" s="224">
        <f t="shared" si="714"/>
        <v>74.404761904761898</v>
      </c>
      <c r="O376" s="224">
        <f t="shared" si="714"/>
        <v>74.404761904761898</v>
      </c>
      <c r="P376" s="224">
        <f t="shared" si="714"/>
        <v>74.404761904761898</v>
      </c>
      <c r="Q376" s="224">
        <f t="shared" si="714"/>
        <v>74.404761904761898</v>
      </c>
      <c r="R376" s="224">
        <f t="shared" si="714"/>
        <v>74.404761904761898</v>
      </c>
      <c r="S376" s="224">
        <f t="shared" si="714"/>
        <v>74.404761904761898</v>
      </c>
      <c r="T376" s="224">
        <f t="shared" si="714"/>
        <v>74.404761904761898</v>
      </c>
      <c r="U376" s="224">
        <f t="shared" si="714"/>
        <v>74.404761904761898</v>
      </c>
      <c r="V376" s="224">
        <f t="shared" si="714"/>
        <v>74.404761904761898</v>
      </c>
      <c r="W376" s="224">
        <f t="shared" si="714"/>
        <v>74.404761904761898</v>
      </c>
      <c r="X376" s="224">
        <f t="shared" si="714"/>
        <v>74.404761904761898</v>
      </c>
      <c r="Y376" s="224">
        <f t="shared" si="714"/>
        <v>74.404761904761898</v>
      </c>
      <c r="Z376" s="224">
        <f t="shared" si="714"/>
        <v>74.404761904761898</v>
      </c>
      <c r="AA376" s="224">
        <f t="shared" si="714"/>
        <v>74.404761904761898</v>
      </c>
      <c r="AB376" s="224">
        <f t="shared" si="714"/>
        <v>74.404761904761898</v>
      </c>
      <c r="AC376" s="224">
        <f t="shared" si="714"/>
        <v>74.404761904761898</v>
      </c>
      <c r="AD376" s="224">
        <f t="shared" si="714"/>
        <v>74.404761904761898</v>
      </c>
      <c r="AE376" s="224">
        <f t="shared" si="714"/>
        <v>74.404761904761898</v>
      </c>
      <c r="AF376" s="224">
        <f t="shared" si="714"/>
        <v>74.404761904761898</v>
      </c>
      <c r="AG376" s="224">
        <f t="shared" si="714"/>
        <v>74.404761904761898</v>
      </c>
      <c r="AH376" s="224">
        <f t="shared" si="714"/>
        <v>74.404761904761898</v>
      </c>
      <c r="AI376" s="224">
        <f t="shared" si="714"/>
        <v>74.404761904761898</v>
      </c>
      <c r="AJ376" s="224">
        <f t="shared" si="714"/>
        <v>74.404761904761898</v>
      </c>
      <c r="AK376" s="224">
        <f t="shared" si="714"/>
        <v>74.404761904761898</v>
      </c>
      <c r="AL376" s="224">
        <f t="shared" si="714"/>
        <v>74.404761904761898</v>
      </c>
      <c r="AM376" s="224">
        <f t="shared" si="714"/>
        <v>74.404761904761898</v>
      </c>
      <c r="AN376" s="224">
        <f t="shared" si="714"/>
        <v>74.404761904761898</v>
      </c>
      <c r="AO376" s="224">
        <f t="shared" si="714"/>
        <v>74.404761904761898</v>
      </c>
      <c r="AP376" s="224">
        <f t="shared" si="714"/>
        <v>74.404761904761898</v>
      </c>
      <c r="AQ376" s="224">
        <f t="shared" si="714"/>
        <v>74.404761904761898</v>
      </c>
      <c r="AR376" s="224">
        <f t="shared" si="714"/>
        <v>74.404761904761898</v>
      </c>
      <c r="AT376" s="30"/>
      <c r="AU376" s="30"/>
      <c r="AV376" s="30"/>
    </row>
    <row r="377" spans="1:48">
      <c r="A377" s="276" t="s">
        <v>429</v>
      </c>
      <c r="B377" s="215" t="s">
        <v>392</v>
      </c>
      <c r="C377" s="268" t="s">
        <v>390</v>
      </c>
      <c r="D377" s="221" t="s">
        <v>433</v>
      </c>
      <c r="E377" s="221" t="str">
        <f>_xlfn.XLOOKUP(D377,'0'!A:A,'0'!B:B)</f>
        <v>Фил</v>
      </c>
      <c r="F377" s="222">
        <f>G377/(8*21*60)</f>
        <v>2.9761904761904765E-4</v>
      </c>
      <c r="G377" s="223">
        <v>3</v>
      </c>
      <c r="H377" s="218" t="s">
        <v>249</v>
      </c>
      <c r="I377" s="30">
        <f>'0'!D$30*$F377</f>
        <v>7.4404761904761916</v>
      </c>
      <c r="J377" s="30">
        <f>'0'!E$30*$F377</f>
        <v>7.4404761904761916</v>
      </c>
      <c r="K377" s="30">
        <f>'0'!F$30*$F377</f>
        <v>7.4404761904761916</v>
      </c>
      <c r="L377" s="30">
        <f>'0'!G$30*$F377</f>
        <v>7.4404761904761916</v>
      </c>
      <c r="M377" s="30">
        <f>'0'!H$30*$F377</f>
        <v>7.4404761904761916</v>
      </c>
      <c r="N377" s="30">
        <f>'0'!I$30*$F377</f>
        <v>7.4404761904761916</v>
      </c>
      <c r="O377" s="30">
        <f>'0'!J$30*$F377</f>
        <v>7.4404761904761916</v>
      </c>
      <c r="P377" s="30">
        <f>'0'!K$30*$F377</f>
        <v>7.4404761904761916</v>
      </c>
      <c r="Q377" s="30">
        <f>'0'!L$30*$F377</f>
        <v>7.4404761904761916</v>
      </c>
      <c r="R377" s="30">
        <f>'0'!M$30*$F377</f>
        <v>7.4404761904761916</v>
      </c>
      <c r="S377" s="30">
        <f>'0'!N$30*$F377</f>
        <v>7.4404761904761916</v>
      </c>
      <c r="T377" s="30">
        <f>'0'!O$30*$F377</f>
        <v>7.4404761904761916</v>
      </c>
      <c r="U377" s="30">
        <f>'0'!P$30*$F377</f>
        <v>7.4404761904761916</v>
      </c>
      <c r="V377" s="30">
        <f>'0'!Q$30*$F377</f>
        <v>7.4404761904761916</v>
      </c>
      <c r="W377" s="30">
        <f>'0'!R$30*$F377</f>
        <v>7.4404761904761916</v>
      </c>
      <c r="X377" s="30">
        <f>'0'!S$30*$F377</f>
        <v>7.4404761904761916</v>
      </c>
      <c r="Y377" s="30">
        <f>'0'!T$30*$F377</f>
        <v>7.4404761904761916</v>
      </c>
      <c r="Z377" s="30">
        <f>'0'!U$30*$F377</f>
        <v>7.4404761904761916</v>
      </c>
      <c r="AA377" s="30">
        <f>'0'!V$30*$F377</f>
        <v>7.4404761904761916</v>
      </c>
      <c r="AB377" s="30">
        <f>'0'!W$30*$F377</f>
        <v>7.4404761904761916</v>
      </c>
      <c r="AC377" s="30">
        <f>'0'!X$30*$F377</f>
        <v>7.4404761904761916</v>
      </c>
      <c r="AD377" s="30">
        <f>'0'!Y$30*$F377</f>
        <v>7.4404761904761916</v>
      </c>
      <c r="AE377" s="30">
        <f>'0'!Z$30*$F377</f>
        <v>7.4404761904761916</v>
      </c>
      <c r="AF377" s="30">
        <f>'0'!AA$30*$F377</f>
        <v>7.4404761904761916</v>
      </c>
      <c r="AG377" s="30">
        <f>'0'!AB$30*$F377</f>
        <v>7.4404761904761916</v>
      </c>
      <c r="AH377" s="30">
        <f>'0'!AC$30*$F377</f>
        <v>7.4404761904761916</v>
      </c>
      <c r="AI377" s="30">
        <f>'0'!AD$30*$F377</f>
        <v>7.4404761904761916</v>
      </c>
      <c r="AJ377" s="30">
        <f>'0'!AE$30*$F377</f>
        <v>7.4404761904761916</v>
      </c>
      <c r="AK377" s="30">
        <f>'0'!AF$30*$F377</f>
        <v>7.4404761904761916</v>
      </c>
      <c r="AL377" s="30">
        <f>'0'!AG$30*$F377</f>
        <v>7.4404761904761916</v>
      </c>
      <c r="AM377" s="30">
        <f>'0'!AH$30*$F377</f>
        <v>7.4404761904761916</v>
      </c>
      <c r="AN377" s="30">
        <f>'0'!AI$30*$F377</f>
        <v>7.4404761904761916</v>
      </c>
      <c r="AO377" s="30">
        <f>'0'!AJ$30*$F377</f>
        <v>7.4404761904761916</v>
      </c>
      <c r="AP377" s="30">
        <f>'0'!AK$30*$F377</f>
        <v>7.4404761904761916</v>
      </c>
      <c r="AQ377" s="30">
        <f>'0'!AL$30*$F377</f>
        <v>7.4404761904761916</v>
      </c>
      <c r="AR377" s="30">
        <f>'0'!AM$30*$F377</f>
        <v>7.4404761904761916</v>
      </c>
      <c r="AT377" s="30"/>
      <c r="AU377" s="30"/>
      <c r="AV377" s="30"/>
    </row>
    <row r="378" spans="1:48">
      <c r="A378" s="276" t="s">
        <v>429</v>
      </c>
      <c r="B378" s="215" t="s">
        <v>392</v>
      </c>
      <c r="C378" s="268" t="s">
        <v>390</v>
      </c>
      <c r="D378" s="221" t="s">
        <v>413</v>
      </c>
      <c r="E378" s="221" t="str">
        <f>_xlfn.XLOOKUP(D378,'0'!A:A,'0'!B:B)</f>
        <v>Фил</v>
      </c>
      <c r="F378" s="222">
        <f>G378/(8*21*60)</f>
        <v>1.488095238095238E-3</v>
      </c>
      <c r="G378" s="223">
        <v>15</v>
      </c>
      <c r="H378" s="218" t="s">
        <v>249</v>
      </c>
      <c r="I378" s="30">
        <f>'0'!D$28*$F378</f>
        <v>66.964285714285708</v>
      </c>
      <c r="J378" s="30">
        <f>'0'!E$28*$F378</f>
        <v>66.964285714285708</v>
      </c>
      <c r="K378" s="30">
        <f>'0'!F$28*$F378</f>
        <v>66.964285714285708</v>
      </c>
      <c r="L378" s="30">
        <f>'0'!G$28*$F378</f>
        <v>66.964285714285708</v>
      </c>
      <c r="M378" s="30">
        <f>'0'!H$28*$F378</f>
        <v>66.964285714285708</v>
      </c>
      <c r="N378" s="30">
        <f>'0'!I$28*$F378</f>
        <v>66.964285714285708</v>
      </c>
      <c r="O378" s="30">
        <f>'0'!J$28*$F378</f>
        <v>66.964285714285708</v>
      </c>
      <c r="P378" s="30">
        <f>'0'!K$28*$F378</f>
        <v>66.964285714285708</v>
      </c>
      <c r="Q378" s="30">
        <f>'0'!L$28*$F378</f>
        <v>66.964285714285708</v>
      </c>
      <c r="R378" s="30">
        <f>'0'!M$28*$F378</f>
        <v>66.964285714285708</v>
      </c>
      <c r="S378" s="30">
        <f>'0'!N$28*$F378</f>
        <v>66.964285714285708</v>
      </c>
      <c r="T378" s="30">
        <f>'0'!O$28*$F378</f>
        <v>66.964285714285708</v>
      </c>
      <c r="U378" s="30">
        <f>'0'!P$28*$F378</f>
        <v>66.964285714285708</v>
      </c>
      <c r="V378" s="30">
        <f>'0'!Q$28*$F378</f>
        <v>66.964285714285708</v>
      </c>
      <c r="W378" s="30">
        <f>'0'!R$28*$F378</f>
        <v>66.964285714285708</v>
      </c>
      <c r="X378" s="30">
        <f>'0'!S$28*$F378</f>
        <v>66.964285714285708</v>
      </c>
      <c r="Y378" s="30">
        <f>'0'!T$28*$F378</f>
        <v>66.964285714285708</v>
      </c>
      <c r="Z378" s="30">
        <f>'0'!U$28*$F378</f>
        <v>66.964285714285708</v>
      </c>
      <c r="AA378" s="30">
        <f>'0'!V$28*$F378</f>
        <v>66.964285714285708</v>
      </c>
      <c r="AB378" s="30">
        <f>'0'!W$28*$F378</f>
        <v>66.964285714285708</v>
      </c>
      <c r="AC378" s="30">
        <f>'0'!X$28*$F378</f>
        <v>66.964285714285708</v>
      </c>
      <c r="AD378" s="30">
        <f>'0'!Y$28*$F378</f>
        <v>66.964285714285708</v>
      </c>
      <c r="AE378" s="30">
        <f>'0'!Z$28*$F378</f>
        <v>66.964285714285708</v>
      </c>
      <c r="AF378" s="30">
        <f>'0'!AA$28*$F378</f>
        <v>66.964285714285708</v>
      </c>
      <c r="AG378" s="30">
        <f>'0'!AB$28*$F378</f>
        <v>66.964285714285708</v>
      </c>
      <c r="AH378" s="30">
        <f>'0'!AC$28*$F378</f>
        <v>66.964285714285708</v>
      </c>
      <c r="AI378" s="30">
        <f>'0'!AD$28*$F378</f>
        <v>66.964285714285708</v>
      </c>
      <c r="AJ378" s="30">
        <f>'0'!AE$28*$F378</f>
        <v>66.964285714285708</v>
      </c>
      <c r="AK378" s="30">
        <f>'0'!AF$28*$F378</f>
        <v>66.964285714285708</v>
      </c>
      <c r="AL378" s="30">
        <f>'0'!AG$28*$F378</f>
        <v>66.964285714285708</v>
      </c>
      <c r="AM378" s="30">
        <f>'0'!AH$28*$F378</f>
        <v>66.964285714285708</v>
      </c>
      <c r="AN378" s="30">
        <f>'0'!AI$28*$F378</f>
        <v>66.964285714285708</v>
      </c>
      <c r="AO378" s="30">
        <f>'0'!AJ$28*$F378</f>
        <v>66.964285714285708</v>
      </c>
      <c r="AP378" s="30">
        <f>'0'!AK$28*$F378</f>
        <v>66.964285714285708</v>
      </c>
      <c r="AQ378" s="30">
        <f>'0'!AL$28*$F378</f>
        <v>66.964285714285708</v>
      </c>
      <c r="AR378" s="30">
        <f>'0'!AM$28*$F378</f>
        <v>66.964285714285708</v>
      </c>
      <c r="AT378" s="30"/>
      <c r="AU378" s="30"/>
      <c r="AV378" s="30"/>
    </row>
    <row r="379" spans="1:48">
      <c r="A379" s="276" t="s">
        <v>430</v>
      </c>
      <c r="B379" s="215" t="s">
        <v>392</v>
      </c>
      <c r="C379" s="268" t="s">
        <v>390</v>
      </c>
      <c r="D379" s="215" t="s">
        <v>42</v>
      </c>
      <c r="E379" s="215"/>
      <c r="F379" s="215"/>
      <c r="G379" s="215"/>
      <c r="H379" s="215" t="s">
        <v>254</v>
      </c>
      <c r="I379" s="227">
        <f>I380*I381/1000</f>
        <v>422.12301587301585</v>
      </c>
      <c r="J379" s="227">
        <f t="shared" ref="J379:AR379" si="715">J380*J381/1000</f>
        <v>426.34424603174602</v>
      </c>
      <c r="K379" s="227">
        <f t="shared" si="715"/>
        <v>430.60768849206352</v>
      </c>
      <c r="L379" s="227">
        <f t="shared" si="715"/>
        <v>434.91376537698414</v>
      </c>
      <c r="M379" s="227">
        <f t="shared" si="715"/>
        <v>439.26290303075393</v>
      </c>
      <c r="N379" s="227">
        <f t="shared" si="715"/>
        <v>443.65553206106148</v>
      </c>
      <c r="O379" s="227">
        <f t="shared" si="715"/>
        <v>448.09208738167212</v>
      </c>
      <c r="P379" s="227">
        <f t="shared" si="715"/>
        <v>452.57300825548884</v>
      </c>
      <c r="Q379" s="227">
        <f t="shared" si="715"/>
        <v>457.09873833804369</v>
      </c>
      <c r="R379" s="227">
        <f t="shared" si="715"/>
        <v>461.66972572142407</v>
      </c>
      <c r="S379" s="227">
        <f t="shared" si="715"/>
        <v>466.28642297863837</v>
      </c>
      <c r="T379" s="227">
        <f t="shared" si="715"/>
        <v>470.94928720842478</v>
      </c>
      <c r="U379" s="227">
        <f t="shared" si="715"/>
        <v>475.65878008050908</v>
      </c>
      <c r="V379" s="227">
        <f t="shared" si="715"/>
        <v>480.41536788131418</v>
      </c>
      <c r="W379" s="227">
        <f t="shared" si="715"/>
        <v>485.2195215601273</v>
      </c>
      <c r="X379" s="227">
        <f t="shared" si="715"/>
        <v>490.07171677572865</v>
      </c>
      <c r="Y379" s="227">
        <f t="shared" si="715"/>
        <v>494.97243394348584</v>
      </c>
      <c r="Z379" s="227">
        <f t="shared" si="715"/>
        <v>499.92215828292069</v>
      </c>
      <c r="AA379" s="227">
        <f t="shared" si="715"/>
        <v>504.92137986575</v>
      </c>
      <c r="AB379" s="227">
        <f t="shared" si="715"/>
        <v>509.97059366440743</v>
      </c>
      <c r="AC379" s="227">
        <f t="shared" si="715"/>
        <v>515.07029960105149</v>
      </c>
      <c r="AD379" s="227">
        <f t="shared" si="715"/>
        <v>520.22100259706201</v>
      </c>
      <c r="AE379" s="227">
        <f t="shared" si="715"/>
        <v>525.42321262303267</v>
      </c>
      <c r="AF379" s="227">
        <f t="shared" si="715"/>
        <v>530.67744474926303</v>
      </c>
      <c r="AG379" s="227">
        <f t="shared" si="715"/>
        <v>535.98421919675559</v>
      </c>
      <c r="AH379" s="227">
        <f t="shared" si="715"/>
        <v>541.34406138872305</v>
      </c>
      <c r="AI379" s="227">
        <f t="shared" si="715"/>
        <v>546.75750200261041</v>
      </c>
      <c r="AJ379" s="227">
        <f t="shared" si="715"/>
        <v>552.22507702263647</v>
      </c>
      <c r="AK379" s="227">
        <f t="shared" si="715"/>
        <v>557.74732779286273</v>
      </c>
      <c r="AL379" s="227">
        <f t="shared" si="715"/>
        <v>563.32480107079141</v>
      </c>
      <c r="AM379" s="227">
        <f t="shared" si="715"/>
        <v>568.95804908149933</v>
      </c>
      <c r="AN379" s="227">
        <f t="shared" si="715"/>
        <v>574.64762957231437</v>
      </c>
      <c r="AO379" s="227">
        <f t="shared" si="715"/>
        <v>580.39410586803751</v>
      </c>
      <c r="AP379" s="227">
        <f t="shared" si="715"/>
        <v>586.19804692671801</v>
      </c>
      <c r="AQ379" s="227">
        <f t="shared" si="715"/>
        <v>592.06002739598512</v>
      </c>
      <c r="AR379" s="227">
        <f t="shared" si="715"/>
        <v>597.98062766994485</v>
      </c>
      <c r="AT379" s="215"/>
      <c r="AU379" s="215"/>
      <c r="AV379" s="215"/>
    </row>
    <row r="380" spans="1:48" ht="24">
      <c r="A380" s="276" t="s">
        <v>430</v>
      </c>
      <c r="B380" s="215" t="s">
        <v>392</v>
      </c>
      <c r="C380" s="268" t="s">
        <v>390</v>
      </c>
      <c r="D380" s="225" t="s">
        <v>566</v>
      </c>
      <c r="E380" s="225"/>
      <c r="F380" s="219"/>
      <c r="G380" s="219"/>
      <c r="H380" s="218" t="s">
        <v>158</v>
      </c>
      <c r="I380" s="30">
        <f>МСБ.3!D87</f>
        <v>4600</v>
      </c>
      <c r="J380" s="30">
        <f>МСБ.3!E87</f>
        <v>4646</v>
      </c>
      <c r="K380" s="30">
        <f>МСБ.3!F87</f>
        <v>4692.46</v>
      </c>
      <c r="L380" s="30">
        <f>МСБ.3!G87</f>
        <v>4739.3846000000003</v>
      </c>
      <c r="M380" s="30">
        <f>МСБ.3!H87</f>
        <v>4786.7784460000003</v>
      </c>
      <c r="N380" s="30">
        <f>МСБ.3!I87</f>
        <v>4834.64623046</v>
      </c>
      <c r="O380" s="30">
        <f>МСБ.3!J87</f>
        <v>4882.9926927646002</v>
      </c>
      <c r="P380" s="30">
        <f>МСБ.3!K87</f>
        <v>4931.822619692246</v>
      </c>
      <c r="Q380" s="30">
        <f>МСБ.3!L87</f>
        <v>4981.1408458891683</v>
      </c>
      <c r="R380" s="30">
        <f>МСБ.3!M87</f>
        <v>5030.9522543480598</v>
      </c>
      <c r="S380" s="30">
        <f>МСБ.3!N87</f>
        <v>5081.2617768915406</v>
      </c>
      <c r="T380" s="30">
        <f>МСБ.3!O87</f>
        <v>5132.0743946604562</v>
      </c>
      <c r="U380" s="30">
        <f>МСБ.3!P87</f>
        <v>5183.3951386070612</v>
      </c>
      <c r="V380" s="30">
        <f>МСБ.3!Q87</f>
        <v>5235.2290899931322</v>
      </c>
      <c r="W380" s="30">
        <f>МСБ.3!R87</f>
        <v>5287.5813808930634</v>
      </c>
      <c r="X380" s="30">
        <f>МСБ.3!S87</f>
        <v>5340.457194701994</v>
      </c>
      <c r="Y380" s="30">
        <f>МСБ.3!T87</f>
        <v>5393.8617666490136</v>
      </c>
      <c r="Z380" s="30">
        <f>МСБ.3!U87</f>
        <v>5447.8003843155038</v>
      </c>
      <c r="AA380" s="30">
        <f>МСБ.3!V87</f>
        <v>5502.2783881586593</v>
      </c>
      <c r="AB380" s="30">
        <f>МСБ.3!W87</f>
        <v>5557.3011720402455</v>
      </c>
      <c r="AC380" s="30">
        <f>МСБ.3!X87</f>
        <v>5612.8741837606476</v>
      </c>
      <c r="AD380" s="30">
        <f>МСБ.3!Y87</f>
        <v>5669.0029255982545</v>
      </c>
      <c r="AE380" s="30">
        <f>МСБ.3!Z87</f>
        <v>5725.6929548542366</v>
      </c>
      <c r="AF380" s="30">
        <f>МСБ.3!AA87</f>
        <v>5782.9498844027794</v>
      </c>
      <c r="AG380" s="30">
        <f>МСБ.3!AB87</f>
        <v>5840.7793832468069</v>
      </c>
      <c r="AH380" s="30">
        <f>МСБ.3!AC87</f>
        <v>5899.187177079275</v>
      </c>
      <c r="AI380" s="30">
        <f>МСБ.3!AD87</f>
        <v>5958.1790488500674</v>
      </c>
      <c r="AJ380" s="30">
        <f>МСБ.3!AE87</f>
        <v>6017.7608393385681</v>
      </c>
      <c r="AK380" s="30">
        <f>МСБ.3!AF87</f>
        <v>6077.9384477319536</v>
      </c>
      <c r="AL380" s="30">
        <f>МСБ.3!AG87</f>
        <v>6138.7178322092732</v>
      </c>
      <c r="AM380" s="30">
        <f>МСБ.3!AH87</f>
        <v>6200.1050105313661</v>
      </c>
      <c r="AN380" s="30">
        <f>МСБ.3!AI87</f>
        <v>6262.10606063668</v>
      </c>
      <c r="AO380" s="30">
        <f>МСБ.3!AJ87</f>
        <v>6324.7271212430469</v>
      </c>
      <c r="AP380" s="30">
        <f>МСБ.3!AK87</f>
        <v>6387.9743924554778</v>
      </c>
      <c r="AQ380" s="30">
        <f>МСБ.3!AL87</f>
        <v>6451.8541363800323</v>
      </c>
      <c r="AR380" s="30">
        <f>МСБ.3!AM87</f>
        <v>6516.3726777438324</v>
      </c>
      <c r="AT380" s="30"/>
      <c r="AU380" s="30"/>
      <c r="AV380" s="30"/>
    </row>
    <row r="381" spans="1:48">
      <c r="A381" s="276" t="s">
        <v>430</v>
      </c>
      <c r="B381" s="215" t="s">
        <v>392</v>
      </c>
      <c r="C381" s="268" t="s">
        <v>390</v>
      </c>
      <c r="D381" s="219" t="s">
        <v>529</v>
      </c>
      <c r="E381" s="219"/>
      <c r="F381" s="219"/>
      <c r="G381" s="219"/>
      <c r="H381" s="218" t="s">
        <v>249</v>
      </c>
      <c r="I381" s="224">
        <f>I382+I383</f>
        <v>91.765873015873012</v>
      </c>
      <c r="J381" s="224">
        <f t="shared" ref="J381:AR381" si="716">J382+J383</f>
        <v>91.765873015873012</v>
      </c>
      <c r="K381" s="224">
        <f t="shared" si="716"/>
        <v>91.765873015873012</v>
      </c>
      <c r="L381" s="224">
        <f t="shared" si="716"/>
        <v>91.765873015873012</v>
      </c>
      <c r="M381" s="224">
        <f t="shared" si="716"/>
        <v>91.765873015873012</v>
      </c>
      <c r="N381" s="224">
        <f t="shared" si="716"/>
        <v>91.765873015873012</v>
      </c>
      <c r="O381" s="224">
        <f t="shared" si="716"/>
        <v>91.765873015873012</v>
      </c>
      <c r="P381" s="224">
        <f t="shared" si="716"/>
        <v>91.765873015873012</v>
      </c>
      <c r="Q381" s="224">
        <f t="shared" si="716"/>
        <v>91.765873015873012</v>
      </c>
      <c r="R381" s="224">
        <f t="shared" si="716"/>
        <v>91.765873015873012</v>
      </c>
      <c r="S381" s="224">
        <f t="shared" si="716"/>
        <v>91.765873015873012</v>
      </c>
      <c r="T381" s="224">
        <f t="shared" si="716"/>
        <v>91.765873015873012</v>
      </c>
      <c r="U381" s="224">
        <f t="shared" si="716"/>
        <v>91.765873015873012</v>
      </c>
      <c r="V381" s="224">
        <f t="shared" si="716"/>
        <v>91.765873015873012</v>
      </c>
      <c r="W381" s="224">
        <f t="shared" si="716"/>
        <v>91.765873015873012</v>
      </c>
      <c r="X381" s="224">
        <f t="shared" si="716"/>
        <v>91.765873015873012</v>
      </c>
      <c r="Y381" s="224">
        <f t="shared" si="716"/>
        <v>91.765873015873012</v>
      </c>
      <c r="Z381" s="224">
        <f t="shared" si="716"/>
        <v>91.765873015873012</v>
      </c>
      <c r="AA381" s="224">
        <f t="shared" si="716"/>
        <v>91.765873015873012</v>
      </c>
      <c r="AB381" s="224">
        <f t="shared" si="716"/>
        <v>91.765873015873012</v>
      </c>
      <c r="AC381" s="224">
        <f t="shared" si="716"/>
        <v>91.765873015873012</v>
      </c>
      <c r="AD381" s="224">
        <f t="shared" si="716"/>
        <v>91.765873015873012</v>
      </c>
      <c r="AE381" s="224">
        <f t="shared" si="716"/>
        <v>91.765873015873012</v>
      </c>
      <c r="AF381" s="224">
        <f t="shared" si="716"/>
        <v>91.765873015873012</v>
      </c>
      <c r="AG381" s="224">
        <f t="shared" si="716"/>
        <v>91.765873015873012</v>
      </c>
      <c r="AH381" s="224">
        <f t="shared" si="716"/>
        <v>91.765873015873012</v>
      </c>
      <c r="AI381" s="224">
        <f t="shared" si="716"/>
        <v>91.765873015873012</v>
      </c>
      <c r="AJ381" s="224">
        <f t="shared" si="716"/>
        <v>91.765873015873012</v>
      </c>
      <c r="AK381" s="224">
        <f t="shared" si="716"/>
        <v>91.765873015873012</v>
      </c>
      <c r="AL381" s="224">
        <f t="shared" si="716"/>
        <v>91.765873015873012</v>
      </c>
      <c r="AM381" s="224">
        <f t="shared" si="716"/>
        <v>91.765873015873012</v>
      </c>
      <c r="AN381" s="224">
        <f t="shared" si="716"/>
        <v>91.765873015873012</v>
      </c>
      <c r="AO381" s="224">
        <f t="shared" si="716"/>
        <v>91.765873015873012</v>
      </c>
      <c r="AP381" s="224">
        <f t="shared" si="716"/>
        <v>91.765873015873012</v>
      </c>
      <c r="AQ381" s="224">
        <f t="shared" si="716"/>
        <v>91.765873015873012</v>
      </c>
      <c r="AR381" s="224">
        <f t="shared" si="716"/>
        <v>91.765873015873012</v>
      </c>
      <c r="AT381" s="30"/>
      <c r="AU381" s="30"/>
      <c r="AV381" s="30"/>
    </row>
    <row r="382" spans="1:48">
      <c r="A382" s="276" t="s">
        <v>430</v>
      </c>
      <c r="B382" s="215" t="s">
        <v>392</v>
      </c>
      <c r="C382" s="268" t="s">
        <v>390</v>
      </c>
      <c r="D382" s="221" t="s">
        <v>433</v>
      </c>
      <c r="E382" s="221" t="str">
        <f>_xlfn.XLOOKUP(D382,'0'!A:A,'0'!B:B)</f>
        <v>Фил</v>
      </c>
      <c r="F382" s="222">
        <f>G382/(8*21*60)</f>
        <v>9.9206349206349201E-4</v>
      </c>
      <c r="G382" s="223">
        <v>10</v>
      </c>
      <c r="H382" s="218" t="s">
        <v>249</v>
      </c>
      <c r="I382" s="30">
        <f>'0'!D$30*$F382</f>
        <v>24.801587301587301</v>
      </c>
      <c r="J382" s="30">
        <f>'0'!E$30*$F382</f>
        <v>24.801587301587301</v>
      </c>
      <c r="K382" s="30">
        <f>'0'!F$30*$F382</f>
        <v>24.801587301587301</v>
      </c>
      <c r="L382" s="30">
        <f>'0'!G$30*$F382</f>
        <v>24.801587301587301</v>
      </c>
      <c r="M382" s="30">
        <f>'0'!H$30*$F382</f>
        <v>24.801587301587301</v>
      </c>
      <c r="N382" s="30">
        <f>'0'!I$30*$F382</f>
        <v>24.801587301587301</v>
      </c>
      <c r="O382" s="30">
        <f>'0'!J$30*$F382</f>
        <v>24.801587301587301</v>
      </c>
      <c r="P382" s="30">
        <f>'0'!K$30*$F382</f>
        <v>24.801587301587301</v>
      </c>
      <c r="Q382" s="30">
        <f>'0'!L$30*$F382</f>
        <v>24.801587301587301</v>
      </c>
      <c r="R382" s="30">
        <f>'0'!M$30*$F382</f>
        <v>24.801587301587301</v>
      </c>
      <c r="S382" s="30">
        <f>'0'!N$30*$F382</f>
        <v>24.801587301587301</v>
      </c>
      <c r="T382" s="30">
        <f>'0'!O$30*$F382</f>
        <v>24.801587301587301</v>
      </c>
      <c r="U382" s="30">
        <f>'0'!P$30*$F382</f>
        <v>24.801587301587301</v>
      </c>
      <c r="V382" s="30">
        <f>'0'!Q$30*$F382</f>
        <v>24.801587301587301</v>
      </c>
      <c r="W382" s="30">
        <f>'0'!R$30*$F382</f>
        <v>24.801587301587301</v>
      </c>
      <c r="X382" s="30">
        <f>'0'!S$30*$F382</f>
        <v>24.801587301587301</v>
      </c>
      <c r="Y382" s="30">
        <f>'0'!T$30*$F382</f>
        <v>24.801587301587301</v>
      </c>
      <c r="Z382" s="30">
        <f>'0'!U$30*$F382</f>
        <v>24.801587301587301</v>
      </c>
      <c r="AA382" s="30">
        <f>'0'!V$30*$F382</f>
        <v>24.801587301587301</v>
      </c>
      <c r="AB382" s="30">
        <f>'0'!W$30*$F382</f>
        <v>24.801587301587301</v>
      </c>
      <c r="AC382" s="30">
        <f>'0'!X$30*$F382</f>
        <v>24.801587301587301</v>
      </c>
      <c r="AD382" s="30">
        <f>'0'!Y$30*$F382</f>
        <v>24.801587301587301</v>
      </c>
      <c r="AE382" s="30">
        <f>'0'!Z$30*$F382</f>
        <v>24.801587301587301</v>
      </c>
      <c r="AF382" s="30">
        <f>'0'!AA$30*$F382</f>
        <v>24.801587301587301</v>
      </c>
      <c r="AG382" s="30">
        <f>'0'!AB$30*$F382</f>
        <v>24.801587301587301</v>
      </c>
      <c r="AH382" s="30">
        <f>'0'!AC$30*$F382</f>
        <v>24.801587301587301</v>
      </c>
      <c r="AI382" s="30">
        <f>'0'!AD$30*$F382</f>
        <v>24.801587301587301</v>
      </c>
      <c r="AJ382" s="30">
        <f>'0'!AE$30*$F382</f>
        <v>24.801587301587301</v>
      </c>
      <c r="AK382" s="30">
        <f>'0'!AF$30*$F382</f>
        <v>24.801587301587301</v>
      </c>
      <c r="AL382" s="30">
        <f>'0'!AG$30*$F382</f>
        <v>24.801587301587301</v>
      </c>
      <c r="AM382" s="30">
        <f>'0'!AH$30*$F382</f>
        <v>24.801587301587301</v>
      </c>
      <c r="AN382" s="30">
        <f>'0'!AI$30*$F382</f>
        <v>24.801587301587301</v>
      </c>
      <c r="AO382" s="30">
        <f>'0'!AJ$30*$F382</f>
        <v>24.801587301587301</v>
      </c>
      <c r="AP382" s="30">
        <f>'0'!AK$30*$F382</f>
        <v>24.801587301587301</v>
      </c>
      <c r="AQ382" s="30">
        <f>'0'!AL$30*$F382</f>
        <v>24.801587301587301</v>
      </c>
      <c r="AR382" s="30">
        <f>'0'!AM$30*$F382</f>
        <v>24.801587301587301</v>
      </c>
      <c r="AT382" s="30"/>
      <c r="AU382" s="30"/>
      <c r="AV382" s="30"/>
    </row>
    <row r="383" spans="1:48">
      <c r="A383" s="276" t="s">
        <v>430</v>
      </c>
      <c r="B383" s="215" t="s">
        <v>392</v>
      </c>
      <c r="C383" s="268" t="s">
        <v>390</v>
      </c>
      <c r="D383" s="221" t="s">
        <v>413</v>
      </c>
      <c r="E383" s="221" t="str">
        <f>_xlfn.XLOOKUP(D383,'0'!A:A,'0'!B:B)</f>
        <v>Фил</v>
      </c>
      <c r="F383" s="222">
        <f>G383/(8*21*60)</f>
        <v>1.488095238095238E-3</v>
      </c>
      <c r="G383" s="223">
        <v>15</v>
      </c>
      <c r="H383" s="218" t="s">
        <v>249</v>
      </c>
      <c r="I383" s="30">
        <f>'0'!D$28*$F383</f>
        <v>66.964285714285708</v>
      </c>
      <c r="J383" s="30">
        <f>'0'!E$28*$F383</f>
        <v>66.964285714285708</v>
      </c>
      <c r="K383" s="30">
        <f>'0'!F$28*$F383</f>
        <v>66.964285714285708</v>
      </c>
      <c r="L383" s="30">
        <f>'0'!G$28*$F383</f>
        <v>66.964285714285708</v>
      </c>
      <c r="M383" s="30">
        <f>'0'!H$28*$F383</f>
        <v>66.964285714285708</v>
      </c>
      <c r="N383" s="30">
        <f>'0'!I$28*$F383</f>
        <v>66.964285714285708</v>
      </c>
      <c r="O383" s="30">
        <f>'0'!J$28*$F383</f>
        <v>66.964285714285708</v>
      </c>
      <c r="P383" s="30">
        <f>'0'!K$28*$F383</f>
        <v>66.964285714285708</v>
      </c>
      <c r="Q383" s="30">
        <f>'0'!L$28*$F383</f>
        <v>66.964285714285708</v>
      </c>
      <c r="R383" s="30">
        <f>'0'!M$28*$F383</f>
        <v>66.964285714285708</v>
      </c>
      <c r="S383" s="30">
        <f>'0'!N$28*$F383</f>
        <v>66.964285714285708</v>
      </c>
      <c r="T383" s="30">
        <f>'0'!O$28*$F383</f>
        <v>66.964285714285708</v>
      </c>
      <c r="U383" s="30">
        <f>'0'!P$28*$F383</f>
        <v>66.964285714285708</v>
      </c>
      <c r="V383" s="30">
        <f>'0'!Q$28*$F383</f>
        <v>66.964285714285708</v>
      </c>
      <c r="W383" s="30">
        <f>'0'!R$28*$F383</f>
        <v>66.964285714285708</v>
      </c>
      <c r="X383" s="30">
        <f>'0'!S$28*$F383</f>
        <v>66.964285714285708</v>
      </c>
      <c r="Y383" s="30">
        <f>'0'!T$28*$F383</f>
        <v>66.964285714285708</v>
      </c>
      <c r="Z383" s="30">
        <f>'0'!U$28*$F383</f>
        <v>66.964285714285708</v>
      </c>
      <c r="AA383" s="30">
        <f>'0'!V$28*$F383</f>
        <v>66.964285714285708</v>
      </c>
      <c r="AB383" s="30">
        <f>'0'!W$28*$F383</f>
        <v>66.964285714285708</v>
      </c>
      <c r="AC383" s="30">
        <f>'0'!X$28*$F383</f>
        <v>66.964285714285708</v>
      </c>
      <c r="AD383" s="30">
        <f>'0'!Y$28*$F383</f>
        <v>66.964285714285708</v>
      </c>
      <c r="AE383" s="30">
        <f>'0'!Z$28*$F383</f>
        <v>66.964285714285708</v>
      </c>
      <c r="AF383" s="30">
        <f>'0'!AA$28*$F383</f>
        <v>66.964285714285708</v>
      </c>
      <c r="AG383" s="30">
        <f>'0'!AB$28*$F383</f>
        <v>66.964285714285708</v>
      </c>
      <c r="AH383" s="30">
        <f>'0'!AC$28*$F383</f>
        <v>66.964285714285708</v>
      </c>
      <c r="AI383" s="30">
        <f>'0'!AD$28*$F383</f>
        <v>66.964285714285708</v>
      </c>
      <c r="AJ383" s="30">
        <f>'0'!AE$28*$F383</f>
        <v>66.964285714285708</v>
      </c>
      <c r="AK383" s="30">
        <f>'0'!AF$28*$F383</f>
        <v>66.964285714285708</v>
      </c>
      <c r="AL383" s="30">
        <f>'0'!AG$28*$F383</f>
        <v>66.964285714285708</v>
      </c>
      <c r="AM383" s="30">
        <f>'0'!AH$28*$F383</f>
        <v>66.964285714285708</v>
      </c>
      <c r="AN383" s="30">
        <f>'0'!AI$28*$F383</f>
        <v>66.964285714285708</v>
      </c>
      <c r="AO383" s="30">
        <f>'0'!AJ$28*$F383</f>
        <v>66.964285714285708</v>
      </c>
      <c r="AP383" s="30">
        <f>'0'!AK$28*$F383</f>
        <v>66.964285714285708</v>
      </c>
      <c r="AQ383" s="30">
        <f>'0'!AL$28*$F383</f>
        <v>66.964285714285708</v>
      </c>
      <c r="AR383" s="30">
        <f>'0'!AM$28*$F383</f>
        <v>66.964285714285708</v>
      </c>
      <c r="AT383" s="30"/>
      <c r="AU383" s="30"/>
      <c r="AV383" s="30"/>
    </row>
    <row r="384" spans="1:48">
      <c r="A384" s="276" t="s">
        <v>533</v>
      </c>
      <c r="B384" s="215" t="s">
        <v>392</v>
      </c>
      <c r="C384" s="268" t="s">
        <v>390</v>
      </c>
      <c r="D384" s="215" t="s">
        <v>42</v>
      </c>
      <c r="E384" s="215"/>
      <c r="F384" s="215"/>
      <c r="G384" s="215"/>
      <c r="H384" s="215" t="s">
        <v>254</v>
      </c>
      <c r="I384" s="227">
        <f>I385*I386/1000</f>
        <v>38.169642857142854</v>
      </c>
      <c r="J384" s="227">
        <f t="shared" ref="J384:AR384" si="717">J385*J386/1000</f>
        <v>38.360491071428569</v>
      </c>
      <c r="K384" s="227">
        <f t="shared" si="717"/>
        <v>38.552293526785711</v>
      </c>
      <c r="L384" s="227">
        <f t="shared" si="717"/>
        <v>38.745054994419633</v>
      </c>
      <c r="M384" s="227">
        <f t="shared" si="717"/>
        <v>38.938780269391728</v>
      </c>
      <c r="N384" s="227">
        <f t="shared" si="717"/>
        <v>39.13347417073868</v>
      </c>
      <c r="O384" s="227">
        <f t="shared" si="717"/>
        <v>39.329141541592371</v>
      </c>
      <c r="P384" s="227">
        <f t="shared" si="717"/>
        <v>39.525787249300322</v>
      </c>
      <c r="Q384" s="227">
        <f t="shared" si="717"/>
        <v>39.723416185546824</v>
      </c>
      <c r="R384" s="227">
        <f t="shared" si="717"/>
        <v>39.92203326647455</v>
      </c>
      <c r="S384" s="227">
        <f t="shared" si="717"/>
        <v>40.12164343280692</v>
      </c>
      <c r="T384" s="227">
        <f t="shared" si="717"/>
        <v>40.322251649970951</v>
      </c>
      <c r="U384" s="227">
        <f t="shared" si="717"/>
        <v>40.523862908220799</v>
      </c>
      <c r="V384" s="227">
        <f t="shared" si="717"/>
        <v>40.726482222761902</v>
      </c>
      <c r="W384" s="227">
        <f t="shared" si="717"/>
        <v>40.930114633875704</v>
      </c>
      <c r="X384" s="227">
        <f t="shared" si="717"/>
        <v>41.134765207045078</v>
      </c>
      <c r="Y384" s="227">
        <f t="shared" si="717"/>
        <v>41.340439033080301</v>
      </c>
      <c r="Z384" s="227">
        <f t="shared" si="717"/>
        <v>41.547141228245692</v>
      </c>
      <c r="AA384" s="227">
        <f t="shared" si="717"/>
        <v>41.754876934386921</v>
      </c>
      <c r="AB384" s="227">
        <f t="shared" si="717"/>
        <v>41.963651319058854</v>
      </c>
      <c r="AC384" s="227">
        <f t="shared" si="717"/>
        <v>42.173469575654138</v>
      </c>
      <c r="AD384" s="227">
        <f t="shared" si="717"/>
        <v>42.384336923532409</v>
      </c>
      <c r="AE384" s="227">
        <f t="shared" si="717"/>
        <v>42.596258608150066</v>
      </c>
      <c r="AF384" s="227">
        <f t="shared" si="717"/>
        <v>42.809239901190814</v>
      </c>
      <c r="AG384" s="227">
        <f t="shared" si="717"/>
        <v>43.023286100696765</v>
      </c>
      <c r="AH384" s="227">
        <f t="shared" si="717"/>
        <v>43.238402531200244</v>
      </c>
      <c r="AI384" s="227">
        <f t="shared" si="717"/>
        <v>43.454594543856238</v>
      </c>
      <c r="AJ384" s="227">
        <f t="shared" si="717"/>
        <v>43.67186751657551</v>
      </c>
      <c r="AK384" s="227">
        <f t="shared" si="717"/>
        <v>43.890226854158392</v>
      </c>
      <c r="AL384" s="227">
        <f t="shared" si="717"/>
        <v>44.109677988429176</v>
      </c>
      <c r="AM384" s="227">
        <f t="shared" si="717"/>
        <v>44.330226378371322</v>
      </c>
      <c r="AN384" s="227">
        <f t="shared" si="717"/>
        <v>44.551877510263175</v>
      </c>
      <c r="AO384" s="227">
        <f t="shared" si="717"/>
        <v>44.774636897814489</v>
      </c>
      <c r="AP384" s="227">
        <f t="shared" si="717"/>
        <v>44.998510082303554</v>
      </c>
      <c r="AQ384" s="227">
        <f t="shared" si="717"/>
        <v>45.223502632715068</v>
      </c>
      <c r="AR384" s="227">
        <f t="shared" si="717"/>
        <v>45.44962014587864</v>
      </c>
      <c r="AT384" s="215"/>
      <c r="AU384" s="215"/>
      <c r="AV384" s="215"/>
    </row>
    <row r="385" spans="1:48" ht="12">
      <c r="A385" s="276" t="s">
        <v>533</v>
      </c>
      <c r="B385" s="215" t="s">
        <v>392</v>
      </c>
      <c r="C385" s="268" t="s">
        <v>390</v>
      </c>
      <c r="D385" s="225" t="s">
        <v>308</v>
      </c>
      <c r="E385" s="225"/>
      <c r="F385" s="219"/>
      <c r="G385" s="219"/>
      <c r="H385" s="218" t="s">
        <v>158</v>
      </c>
      <c r="I385" s="30">
        <f>МСБ.3!D113</f>
        <v>810</v>
      </c>
      <c r="J385" s="30">
        <f>МСБ.3!E113</f>
        <v>814.05</v>
      </c>
      <c r="K385" s="30">
        <f>МСБ.3!F113</f>
        <v>818.12024999999983</v>
      </c>
      <c r="L385" s="30">
        <f>МСБ.3!G113</f>
        <v>822.21085124999979</v>
      </c>
      <c r="M385" s="30">
        <f>МСБ.3!H113</f>
        <v>826.32190550624966</v>
      </c>
      <c r="N385" s="30">
        <f>МСБ.3!I113</f>
        <v>830.45351503378083</v>
      </c>
      <c r="O385" s="30">
        <f>МСБ.3!J113</f>
        <v>834.60578260894965</v>
      </c>
      <c r="P385" s="30">
        <f>МСБ.3!K113</f>
        <v>838.77881152199427</v>
      </c>
      <c r="Q385" s="30">
        <f>МСБ.3!L113</f>
        <v>842.97270557960417</v>
      </c>
      <c r="R385" s="30">
        <f>МСБ.3!M113</f>
        <v>847.1875691075021</v>
      </c>
      <c r="S385" s="30">
        <f>МСБ.3!N113</f>
        <v>851.42350695303946</v>
      </c>
      <c r="T385" s="30">
        <f>МСБ.3!O113</f>
        <v>855.68062448780461</v>
      </c>
      <c r="U385" s="30">
        <f>МСБ.3!P113</f>
        <v>859.95902761024354</v>
      </c>
      <c r="V385" s="30">
        <f>МСБ.3!Q113</f>
        <v>864.25882274829462</v>
      </c>
      <c r="W385" s="30">
        <f>МСБ.3!R113</f>
        <v>868.58011686203599</v>
      </c>
      <c r="X385" s="30">
        <f>МСБ.3!S113</f>
        <v>872.92301744634608</v>
      </c>
      <c r="Y385" s="30">
        <f>МСБ.3!T113</f>
        <v>877.28763253357772</v>
      </c>
      <c r="Z385" s="30">
        <f>МСБ.3!U113</f>
        <v>881.67407069624551</v>
      </c>
      <c r="AA385" s="30">
        <f>МСБ.3!V113</f>
        <v>886.08244104972664</v>
      </c>
      <c r="AB385" s="30">
        <f>МСБ.3!W113</f>
        <v>890.5128532549752</v>
      </c>
      <c r="AC385" s="30">
        <f>МСБ.3!X113</f>
        <v>894.96541752124995</v>
      </c>
      <c r="AD385" s="30">
        <f>МСБ.3!Y113</f>
        <v>899.44024460885612</v>
      </c>
      <c r="AE385" s="30">
        <f>МСБ.3!Z113</f>
        <v>903.93744583190028</v>
      </c>
      <c r="AF385" s="30">
        <f>МСБ.3!AA113</f>
        <v>908.45713306105972</v>
      </c>
      <c r="AG385" s="30">
        <f>МСБ.3!AB113</f>
        <v>912.99941872636498</v>
      </c>
      <c r="AH385" s="30">
        <f>МСБ.3!AC113</f>
        <v>917.56441581999673</v>
      </c>
      <c r="AI385" s="30">
        <f>МСБ.3!AD113</f>
        <v>922.15223789909658</v>
      </c>
      <c r="AJ385" s="30">
        <f>МСБ.3!AE113</f>
        <v>926.76299908859198</v>
      </c>
      <c r="AK385" s="30">
        <f>МСБ.3!AF113</f>
        <v>931.39681408403487</v>
      </c>
      <c r="AL385" s="30">
        <f>МСБ.3!AG113</f>
        <v>936.05379815445497</v>
      </c>
      <c r="AM385" s="30">
        <f>МСБ.3!AH113</f>
        <v>940.73406714522719</v>
      </c>
      <c r="AN385" s="30">
        <f>МСБ.3!AI113</f>
        <v>945.43773748095327</v>
      </c>
      <c r="AO385" s="30">
        <f>МСБ.3!AJ113</f>
        <v>950.16492616835797</v>
      </c>
      <c r="AP385" s="30">
        <f>МСБ.3!AK113</f>
        <v>954.9157507991996</v>
      </c>
      <c r="AQ385" s="30">
        <f>МСБ.3!AL113</f>
        <v>959.69032955319551</v>
      </c>
      <c r="AR385" s="30">
        <f>МСБ.3!AM113</f>
        <v>964.4887812009614</v>
      </c>
      <c r="AT385" s="30"/>
      <c r="AU385" s="30"/>
      <c r="AV385" s="30"/>
    </row>
    <row r="386" spans="1:48">
      <c r="A386" s="276" t="s">
        <v>533</v>
      </c>
      <c r="B386" s="215" t="s">
        <v>392</v>
      </c>
      <c r="C386" s="268" t="s">
        <v>390</v>
      </c>
      <c r="D386" s="219" t="s">
        <v>529</v>
      </c>
      <c r="E386" s="219"/>
      <c r="F386" s="219"/>
      <c r="G386" s="219"/>
      <c r="H386" s="218" t="s">
        <v>249</v>
      </c>
      <c r="I386" s="224">
        <f>I387+I388</f>
        <v>47.123015873015873</v>
      </c>
      <c r="J386" s="224">
        <f t="shared" ref="J386:AR386" si="718">J387+J388</f>
        <v>47.123015873015873</v>
      </c>
      <c r="K386" s="224">
        <f t="shared" si="718"/>
        <v>47.123015873015873</v>
      </c>
      <c r="L386" s="224">
        <f t="shared" si="718"/>
        <v>47.123015873015873</v>
      </c>
      <c r="M386" s="224">
        <f t="shared" si="718"/>
        <v>47.123015873015873</v>
      </c>
      <c r="N386" s="224">
        <f t="shared" si="718"/>
        <v>47.123015873015873</v>
      </c>
      <c r="O386" s="224">
        <f t="shared" si="718"/>
        <v>47.123015873015873</v>
      </c>
      <c r="P386" s="224">
        <f t="shared" si="718"/>
        <v>47.123015873015873</v>
      </c>
      <c r="Q386" s="224">
        <f t="shared" si="718"/>
        <v>47.123015873015873</v>
      </c>
      <c r="R386" s="224">
        <f t="shared" si="718"/>
        <v>47.123015873015873</v>
      </c>
      <c r="S386" s="224">
        <f t="shared" si="718"/>
        <v>47.123015873015873</v>
      </c>
      <c r="T386" s="224">
        <f t="shared" si="718"/>
        <v>47.123015873015873</v>
      </c>
      <c r="U386" s="224">
        <f t="shared" si="718"/>
        <v>47.123015873015873</v>
      </c>
      <c r="V386" s="224">
        <f t="shared" si="718"/>
        <v>47.123015873015873</v>
      </c>
      <c r="W386" s="224">
        <f t="shared" si="718"/>
        <v>47.123015873015873</v>
      </c>
      <c r="X386" s="224">
        <f t="shared" si="718"/>
        <v>47.123015873015873</v>
      </c>
      <c r="Y386" s="224">
        <f t="shared" si="718"/>
        <v>47.123015873015873</v>
      </c>
      <c r="Z386" s="224">
        <f t="shared" si="718"/>
        <v>47.123015873015873</v>
      </c>
      <c r="AA386" s="224">
        <f t="shared" si="718"/>
        <v>47.123015873015873</v>
      </c>
      <c r="AB386" s="224">
        <f t="shared" si="718"/>
        <v>47.123015873015873</v>
      </c>
      <c r="AC386" s="224">
        <f t="shared" si="718"/>
        <v>47.123015873015873</v>
      </c>
      <c r="AD386" s="224">
        <f t="shared" si="718"/>
        <v>47.123015873015873</v>
      </c>
      <c r="AE386" s="224">
        <f t="shared" si="718"/>
        <v>47.123015873015873</v>
      </c>
      <c r="AF386" s="224">
        <f t="shared" si="718"/>
        <v>47.123015873015873</v>
      </c>
      <c r="AG386" s="224">
        <f t="shared" si="718"/>
        <v>47.123015873015873</v>
      </c>
      <c r="AH386" s="224">
        <f t="shared" si="718"/>
        <v>47.123015873015873</v>
      </c>
      <c r="AI386" s="224">
        <f t="shared" si="718"/>
        <v>47.123015873015873</v>
      </c>
      <c r="AJ386" s="224">
        <f t="shared" si="718"/>
        <v>47.123015873015873</v>
      </c>
      <c r="AK386" s="224">
        <f t="shared" si="718"/>
        <v>47.123015873015873</v>
      </c>
      <c r="AL386" s="224">
        <f t="shared" si="718"/>
        <v>47.123015873015873</v>
      </c>
      <c r="AM386" s="224">
        <f t="shared" si="718"/>
        <v>47.123015873015873</v>
      </c>
      <c r="AN386" s="224">
        <f t="shared" si="718"/>
        <v>47.123015873015873</v>
      </c>
      <c r="AO386" s="224">
        <f t="shared" si="718"/>
        <v>47.123015873015873</v>
      </c>
      <c r="AP386" s="224">
        <f t="shared" si="718"/>
        <v>47.123015873015873</v>
      </c>
      <c r="AQ386" s="224">
        <f t="shared" si="718"/>
        <v>47.123015873015873</v>
      </c>
      <c r="AR386" s="224">
        <f t="shared" si="718"/>
        <v>47.123015873015873</v>
      </c>
      <c r="AT386" s="30"/>
      <c r="AU386" s="30"/>
      <c r="AV386" s="30"/>
    </row>
    <row r="387" spans="1:48">
      <c r="A387" s="276" t="s">
        <v>533</v>
      </c>
      <c r="B387" s="215" t="s">
        <v>392</v>
      </c>
      <c r="C387" s="268" t="s">
        <v>390</v>
      </c>
      <c r="D387" s="221" t="s">
        <v>433</v>
      </c>
      <c r="E387" s="221" t="str">
        <f>_xlfn.XLOOKUP(D387,'0'!A:A,'0'!B:B)</f>
        <v>Фил</v>
      </c>
      <c r="F387" s="222">
        <f>G387/(8*21*60)</f>
        <v>9.9206349206349201E-4</v>
      </c>
      <c r="G387" s="223">
        <v>10</v>
      </c>
      <c r="H387" s="218" t="s">
        <v>249</v>
      </c>
      <c r="I387" s="30">
        <f>'0'!D$30*$F387</f>
        <v>24.801587301587301</v>
      </c>
      <c r="J387" s="30">
        <f>'0'!E$30*$F387</f>
        <v>24.801587301587301</v>
      </c>
      <c r="K387" s="30">
        <f>'0'!F$30*$F387</f>
        <v>24.801587301587301</v>
      </c>
      <c r="L387" s="30">
        <f>'0'!G$30*$F387</f>
        <v>24.801587301587301</v>
      </c>
      <c r="M387" s="30">
        <f>'0'!H$30*$F387</f>
        <v>24.801587301587301</v>
      </c>
      <c r="N387" s="30">
        <f>'0'!I$30*$F387</f>
        <v>24.801587301587301</v>
      </c>
      <c r="O387" s="30">
        <f>'0'!J$30*$F387</f>
        <v>24.801587301587301</v>
      </c>
      <c r="P387" s="30">
        <f>'0'!K$30*$F387</f>
        <v>24.801587301587301</v>
      </c>
      <c r="Q387" s="30">
        <f>'0'!L$30*$F387</f>
        <v>24.801587301587301</v>
      </c>
      <c r="R387" s="30">
        <f>'0'!M$30*$F387</f>
        <v>24.801587301587301</v>
      </c>
      <c r="S387" s="30">
        <f>'0'!N$30*$F387</f>
        <v>24.801587301587301</v>
      </c>
      <c r="T387" s="30">
        <f>'0'!O$30*$F387</f>
        <v>24.801587301587301</v>
      </c>
      <c r="U387" s="30">
        <f>'0'!P$30*$F387</f>
        <v>24.801587301587301</v>
      </c>
      <c r="V387" s="30">
        <f>'0'!Q$30*$F387</f>
        <v>24.801587301587301</v>
      </c>
      <c r="W387" s="30">
        <f>'0'!R$30*$F387</f>
        <v>24.801587301587301</v>
      </c>
      <c r="X387" s="30">
        <f>'0'!S$30*$F387</f>
        <v>24.801587301587301</v>
      </c>
      <c r="Y387" s="30">
        <f>'0'!T$30*$F387</f>
        <v>24.801587301587301</v>
      </c>
      <c r="Z387" s="30">
        <f>'0'!U$30*$F387</f>
        <v>24.801587301587301</v>
      </c>
      <c r="AA387" s="30">
        <f>'0'!V$30*$F387</f>
        <v>24.801587301587301</v>
      </c>
      <c r="AB387" s="30">
        <f>'0'!W$30*$F387</f>
        <v>24.801587301587301</v>
      </c>
      <c r="AC387" s="30">
        <f>'0'!X$30*$F387</f>
        <v>24.801587301587301</v>
      </c>
      <c r="AD387" s="30">
        <f>'0'!Y$30*$F387</f>
        <v>24.801587301587301</v>
      </c>
      <c r="AE387" s="30">
        <f>'0'!Z$30*$F387</f>
        <v>24.801587301587301</v>
      </c>
      <c r="AF387" s="30">
        <f>'0'!AA$30*$F387</f>
        <v>24.801587301587301</v>
      </c>
      <c r="AG387" s="30">
        <f>'0'!AB$30*$F387</f>
        <v>24.801587301587301</v>
      </c>
      <c r="AH387" s="30">
        <f>'0'!AC$30*$F387</f>
        <v>24.801587301587301</v>
      </c>
      <c r="AI387" s="30">
        <f>'0'!AD$30*$F387</f>
        <v>24.801587301587301</v>
      </c>
      <c r="AJ387" s="30">
        <f>'0'!AE$30*$F387</f>
        <v>24.801587301587301</v>
      </c>
      <c r="AK387" s="30">
        <f>'0'!AF$30*$F387</f>
        <v>24.801587301587301</v>
      </c>
      <c r="AL387" s="30">
        <f>'0'!AG$30*$F387</f>
        <v>24.801587301587301</v>
      </c>
      <c r="AM387" s="30">
        <f>'0'!AH$30*$F387</f>
        <v>24.801587301587301</v>
      </c>
      <c r="AN387" s="30">
        <f>'0'!AI$30*$F387</f>
        <v>24.801587301587301</v>
      </c>
      <c r="AO387" s="30">
        <f>'0'!AJ$30*$F387</f>
        <v>24.801587301587301</v>
      </c>
      <c r="AP387" s="30">
        <f>'0'!AK$30*$F387</f>
        <v>24.801587301587301</v>
      </c>
      <c r="AQ387" s="30">
        <f>'0'!AL$30*$F387</f>
        <v>24.801587301587301</v>
      </c>
      <c r="AR387" s="30">
        <f>'0'!AM$30*$F387</f>
        <v>24.801587301587301</v>
      </c>
      <c r="AT387" s="30"/>
      <c r="AU387" s="30"/>
      <c r="AV387" s="30"/>
    </row>
    <row r="388" spans="1:48">
      <c r="A388" s="276" t="s">
        <v>533</v>
      </c>
      <c r="B388" s="215" t="s">
        <v>392</v>
      </c>
      <c r="C388" s="268" t="s">
        <v>390</v>
      </c>
      <c r="D388" s="221" t="s">
        <v>439</v>
      </c>
      <c r="E388" s="221" t="str">
        <f>_xlfn.XLOOKUP(D388,'0'!A:A,'0'!B:B)</f>
        <v>ГО</v>
      </c>
      <c r="F388" s="222">
        <f>G388/(8*21*60)</f>
        <v>4.96031746031746E-4</v>
      </c>
      <c r="G388" s="223">
        <v>5</v>
      </c>
      <c r="H388" s="218" t="s">
        <v>249</v>
      </c>
      <c r="I388" s="30">
        <f>'0'!D$38*$F388</f>
        <v>22.321428571428569</v>
      </c>
      <c r="J388" s="30">
        <f>'0'!E$38*$F388</f>
        <v>22.321428571428569</v>
      </c>
      <c r="K388" s="30">
        <f>'0'!F$38*$F388</f>
        <v>22.321428571428569</v>
      </c>
      <c r="L388" s="30">
        <f>'0'!G$38*$F388</f>
        <v>22.321428571428569</v>
      </c>
      <c r="M388" s="30">
        <f>'0'!H$38*$F388</f>
        <v>22.321428571428569</v>
      </c>
      <c r="N388" s="30">
        <f>'0'!I$38*$F388</f>
        <v>22.321428571428569</v>
      </c>
      <c r="O388" s="30">
        <f>'0'!J$38*$F388</f>
        <v>22.321428571428569</v>
      </c>
      <c r="P388" s="30">
        <f>'0'!K$38*$F388</f>
        <v>22.321428571428569</v>
      </c>
      <c r="Q388" s="30">
        <f>'0'!L$38*$F388</f>
        <v>22.321428571428569</v>
      </c>
      <c r="R388" s="30">
        <f>'0'!M$38*$F388</f>
        <v>22.321428571428569</v>
      </c>
      <c r="S388" s="30">
        <f>'0'!N$38*$F388</f>
        <v>22.321428571428569</v>
      </c>
      <c r="T388" s="30">
        <f>'0'!O$38*$F388</f>
        <v>22.321428571428569</v>
      </c>
      <c r="U388" s="30">
        <f>'0'!P$38*$F388</f>
        <v>22.321428571428569</v>
      </c>
      <c r="V388" s="30">
        <f>'0'!Q$38*$F388</f>
        <v>22.321428571428569</v>
      </c>
      <c r="W388" s="30">
        <f>'0'!R$38*$F388</f>
        <v>22.321428571428569</v>
      </c>
      <c r="X388" s="30">
        <f>'0'!S$38*$F388</f>
        <v>22.321428571428569</v>
      </c>
      <c r="Y388" s="30">
        <f>'0'!T$38*$F388</f>
        <v>22.321428571428569</v>
      </c>
      <c r="Z388" s="30">
        <f>'0'!U$38*$F388</f>
        <v>22.321428571428569</v>
      </c>
      <c r="AA388" s="30">
        <f>'0'!V$38*$F388</f>
        <v>22.321428571428569</v>
      </c>
      <c r="AB388" s="30">
        <f>'0'!W$38*$F388</f>
        <v>22.321428571428569</v>
      </c>
      <c r="AC388" s="30">
        <f>'0'!X$38*$F388</f>
        <v>22.321428571428569</v>
      </c>
      <c r="AD388" s="30">
        <f>'0'!Y$38*$F388</f>
        <v>22.321428571428569</v>
      </c>
      <c r="AE388" s="30">
        <f>'0'!Z$38*$F388</f>
        <v>22.321428571428569</v>
      </c>
      <c r="AF388" s="30">
        <f>'0'!AA$38*$F388</f>
        <v>22.321428571428569</v>
      </c>
      <c r="AG388" s="30">
        <f>'0'!AB$38*$F388</f>
        <v>22.321428571428569</v>
      </c>
      <c r="AH388" s="30">
        <f>'0'!AC$38*$F388</f>
        <v>22.321428571428569</v>
      </c>
      <c r="AI388" s="30">
        <f>'0'!AD$38*$F388</f>
        <v>22.321428571428569</v>
      </c>
      <c r="AJ388" s="30">
        <f>'0'!AE$38*$F388</f>
        <v>22.321428571428569</v>
      </c>
      <c r="AK388" s="30">
        <f>'0'!AF$38*$F388</f>
        <v>22.321428571428569</v>
      </c>
      <c r="AL388" s="30">
        <f>'0'!AG$38*$F388</f>
        <v>22.321428571428569</v>
      </c>
      <c r="AM388" s="30">
        <f>'0'!AH$38*$F388</f>
        <v>22.321428571428569</v>
      </c>
      <c r="AN388" s="30">
        <f>'0'!AI$38*$F388</f>
        <v>22.321428571428569</v>
      </c>
      <c r="AO388" s="30">
        <f>'0'!AJ$38*$F388</f>
        <v>22.321428571428569</v>
      </c>
      <c r="AP388" s="30">
        <f>'0'!AK$38*$F388</f>
        <v>22.321428571428569</v>
      </c>
      <c r="AQ388" s="30">
        <f>'0'!AL$38*$F388</f>
        <v>22.321428571428569</v>
      </c>
      <c r="AR388" s="30">
        <f>'0'!AM$38*$F388</f>
        <v>22.321428571428569</v>
      </c>
      <c r="AT388" s="30"/>
      <c r="AU388" s="30"/>
      <c r="AV388" s="30"/>
    </row>
    <row r="389" spans="1:48">
      <c r="A389" s="276" t="s">
        <v>124</v>
      </c>
      <c r="B389" s="215" t="s">
        <v>392</v>
      </c>
      <c r="C389" s="268" t="s">
        <v>390</v>
      </c>
      <c r="D389" s="215" t="s">
        <v>42</v>
      </c>
      <c r="E389" s="215"/>
      <c r="F389" s="215"/>
      <c r="G389" s="215"/>
      <c r="H389" s="215" t="s">
        <v>254</v>
      </c>
      <c r="I389" s="227">
        <f>I390*I391/1000</f>
        <v>16.666666666666664</v>
      </c>
      <c r="J389" s="227">
        <f t="shared" ref="J389:AR389" si="719">J390*J391/1000</f>
        <v>16.666666666666664</v>
      </c>
      <c r="K389" s="227">
        <f t="shared" si="719"/>
        <v>16.666666666666664</v>
      </c>
      <c r="L389" s="227">
        <f t="shared" si="719"/>
        <v>16.666666666666664</v>
      </c>
      <c r="M389" s="227">
        <f t="shared" si="719"/>
        <v>16.666666666666664</v>
      </c>
      <c r="N389" s="227">
        <f t="shared" si="719"/>
        <v>16.666666666666664</v>
      </c>
      <c r="O389" s="227">
        <f t="shared" si="719"/>
        <v>16.666666666666664</v>
      </c>
      <c r="P389" s="227">
        <f t="shared" si="719"/>
        <v>16.666666666666664</v>
      </c>
      <c r="Q389" s="227">
        <f t="shared" si="719"/>
        <v>16.666666666666664</v>
      </c>
      <c r="R389" s="227">
        <f t="shared" si="719"/>
        <v>16.666666666666664</v>
      </c>
      <c r="S389" s="227">
        <f t="shared" si="719"/>
        <v>16.666666666666664</v>
      </c>
      <c r="T389" s="227">
        <f t="shared" si="719"/>
        <v>16.666666666666664</v>
      </c>
      <c r="U389" s="227">
        <f t="shared" si="719"/>
        <v>16.666666666666664</v>
      </c>
      <c r="V389" s="227">
        <f t="shared" si="719"/>
        <v>16.666666666666664</v>
      </c>
      <c r="W389" s="227">
        <f t="shared" si="719"/>
        <v>16.666666666666664</v>
      </c>
      <c r="X389" s="227">
        <f t="shared" si="719"/>
        <v>16.666666666666664</v>
      </c>
      <c r="Y389" s="227">
        <f t="shared" si="719"/>
        <v>16.666666666666664</v>
      </c>
      <c r="Z389" s="227">
        <f t="shared" si="719"/>
        <v>16.666666666666664</v>
      </c>
      <c r="AA389" s="227">
        <f t="shared" si="719"/>
        <v>16.666666666666664</v>
      </c>
      <c r="AB389" s="227">
        <f t="shared" si="719"/>
        <v>16.666666666666664</v>
      </c>
      <c r="AC389" s="227">
        <f t="shared" si="719"/>
        <v>16.666666666666664</v>
      </c>
      <c r="AD389" s="227">
        <f t="shared" si="719"/>
        <v>16.666666666666664</v>
      </c>
      <c r="AE389" s="227">
        <f t="shared" si="719"/>
        <v>16.666666666666664</v>
      </c>
      <c r="AF389" s="227">
        <f t="shared" si="719"/>
        <v>16.666666666666664</v>
      </c>
      <c r="AG389" s="227">
        <f t="shared" si="719"/>
        <v>16.666666666666664</v>
      </c>
      <c r="AH389" s="227">
        <f t="shared" si="719"/>
        <v>16.666666666666664</v>
      </c>
      <c r="AI389" s="227">
        <f t="shared" si="719"/>
        <v>16.666666666666664</v>
      </c>
      <c r="AJ389" s="227">
        <f t="shared" si="719"/>
        <v>16.666666666666664</v>
      </c>
      <c r="AK389" s="227">
        <f t="shared" si="719"/>
        <v>16.666666666666664</v>
      </c>
      <c r="AL389" s="227">
        <f t="shared" si="719"/>
        <v>16.666666666666664</v>
      </c>
      <c r="AM389" s="227">
        <f t="shared" si="719"/>
        <v>16.666666666666664</v>
      </c>
      <c r="AN389" s="227">
        <f t="shared" si="719"/>
        <v>16.666666666666664</v>
      </c>
      <c r="AO389" s="227">
        <f t="shared" si="719"/>
        <v>16.666666666666664</v>
      </c>
      <c r="AP389" s="227">
        <f t="shared" si="719"/>
        <v>16.666666666666664</v>
      </c>
      <c r="AQ389" s="227">
        <f t="shared" si="719"/>
        <v>16.666666666666664</v>
      </c>
      <c r="AR389" s="227">
        <f t="shared" si="719"/>
        <v>16.666666666666664</v>
      </c>
      <c r="AT389" s="215"/>
      <c r="AU389" s="215"/>
      <c r="AV389" s="215"/>
    </row>
    <row r="390" spans="1:48" ht="12">
      <c r="A390" s="276" t="s">
        <v>124</v>
      </c>
      <c r="B390" s="215" t="s">
        <v>392</v>
      </c>
      <c r="C390" s="268" t="s">
        <v>390</v>
      </c>
      <c r="D390" s="225" t="s">
        <v>444</v>
      </c>
      <c r="E390" s="225"/>
      <c r="F390" s="219"/>
      <c r="G390" s="219"/>
      <c r="H390" s="218" t="s">
        <v>158</v>
      </c>
      <c r="I390" s="30">
        <f>МСБ.3!D126</f>
        <v>5</v>
      </c>
      <c r="J390" s="30">
        <f>МСБ.3!E126</f>
        <v>5</v>
      </c>
      <c r="K390" s="30">
        <f>МСБ.3!F126</f>
        <v>5</v>
      </c>
      <c r="L390" s="30">
        <f>МСБ.3!G126</f>
        <v>5</v>
      </c>
      <c r="M390" s="30">
        <f>МСБ.3!H126</f>
        <v>5</v>
      </c>
      <c r="N390" s="30">
        <f>МСБ.3!I126</f>
        <v>5</v>
      </c>
      <c r="O390" s="30">
        <f>МСБ.3!J126</f>
        <v>5</v>
      </c>
      <c r="P390" s="30">
        <f>МСБ.3!K126</f>
        <v>5</v>
      </c>
      <c r="Q390" s="30">
        <f>МСБ.3!L126</f>
        <v>5</v>
      </c>
      <c r="R390" s="30">
        <f>МСБ.3!M126</f>
        <v>5</v>
      </c>
      <c r="S390" s="30">
        <f>МСБ.3!N126</f>
        <v>5</v>
      </c>
      <c r="T390" s="30">
        <f>МСБ.3!O126</f>
        <v>5</v>
      </c>
      <c r="U390" s="30">
        <f>МСБ.3!P126</f>
        <v>5</v>
      </c>
      <c r="V390" s="30">
        <f>МСБ.3!Q126</f>
        <v>5</v>
      </c>
      <c r="W390" s="30">
        <f>МСБ.3!R126</f>
        <v>5</v>
      </c>
      <c r="X390" s="30">
        <f>МСБ.3!S126</f>
        <v>5</v>
      </c>
      <c r="Y390" s="30">
        <f>МСБ.3!T126</f>
        <v>5</v>
      </c>
      <c r="Z390" s="30">
        <f>МСБ.3!U126</f>
        <v>5</v>
      </c>
      <c r="AA390" s="30">
        <f>МСБ.3!V126</f>
        <v>5</v>
      </c>
      <c r="AB390" s="30">
        <f>МСБ.3!W126</f>
        <v>5</v>
      </c>
      <c r="AC390" s="30">
        <f>МСБ.3!X126</f>
        <v>5</v>
      </c>
      <c r="AD390" s="30">
        <f>МСБ.3!Y126</f>
        <v>5</v>
      </c>
      <c r="AE390" s="30">
        <f>МСБ.3!Z126</f>
        <v>5</v>
      </c>
      <c r="AF390" s="30">
        <f>МСБ.3!AA126</f>
        <v>5</v>
      </c>
      <c r="AG390" s="30">
        <f>МСБ.3!AB126</f>
        <v>5</v>
      </c>
      <c r="AH390" s="30">
        <f>МСБ.3!AC126</f>
        <v>5</v>
      </c>
      <c r="AI390" s="30">
        <f>МСБ.3!AD126</f>
        <v>5</v>
      </c>
      <c r="AJ390" s="30">
        <f>МСБ.3!AE126</f>
        <v>5</v>
      </c>
      <c r="AK390" s="30">
        <f>МСБ.3!AF126</f>
        <v>5</v>
      </c>
      <c r="AL390" s="30">
        <f>МСБ.3!AG126</f>
        <v>5</v>
      </c>
      <c r="AM390" s="30">
        <f>МСБ.3!AH126</f>
        <v>5</v>
      </c>
      <c r="AN390" s="30">
        <f>МСБ.3!AI126</f>
        <v>5</v>
      </c>
      <c r="AO390" s="30">
        <f>МСБ.3!AJ126</f>
        <v>5</v>
      </c>
      <c r="AP390" s="30">
        <f>МСБ.3!AK126</f>
        <v>5</v>
      </c>
      <c r="AQ390" s="30">
        <f>МСБ.3!AL126</f>
        <v>5</v>
      </c>
      <c r="AR390" s="30">
        <f>МСБ.3!AM126</f>
        <v>5</v>
      </c>
      <c r="AT390" s="30"/>
      <c r="AU390" s="30"/>
      <c r="AV390" s="30"/>
    </row>
    <row r="391" spans="1:48" ht="22.8">
      <c r="A391" s="276" t="s">
        <v>124</v>
      </c>
      <c r="B391" s="215" t="s">
        <v>392</v>
      </c>
      <c r="C391" s="268" t="s">
        <v>390</v>
      </c>
      <c r="D391" s="219" t="s">
        <v>534</v>
      </c>
      <c r="E391" s="219"/>
      <c r="F391" s="219"/>
      <c r="G391" s="219"/>
      <c r="H391" s="218" t="s">
        <v>249</v>
      </c>
      <c r="I391" s="224">
        <f>I392+I393</f>
        <v>3333.333333333333</v>
      </c>
      <c r="J391" s="224">
        <f t="shared" ref="J391:AR391" si="720">J392+J393</f>
        <v>3333.333333333333</v>
      </c>
      <c r="K391" s="224">
        <f t="shared" si="720"/>
        <v>3333.333333333333</v>
      </c>
      <c r="L391" s="224">
        <f t="shared" si="720"/>
        <v>3333.333333333333</v>
      </c>
      <c r="M391" s="224">
        <f t="shared" si="720"/>
        <v>3333.333333333333</v>
      </c>
      <c r="N391" s="224">
        <f t="shared" si="720"/>
        <v>3333.333333333333</v>
      </c>
      <c r="O391" s="224">
        <f t="shared" si="720"/>
        <v>3333.333333333333</v>
      </c>
      <c r="P391" s="224">
        <f t="shared" si="720"/>
        <v>3333.333333333333</v>
      </c>
      <c r="Q391" s="224">
        <f t="shared" si="720"/>
        <v>3333.333333333333</v>
      </c>
      <c r="R391" s="224">
        <f t="shared" si="720"/>
        <v>3333.333333333333</v>
      </c>
      <c r="S391" s="224">
        <f t="shared" si="720"/>
        <v>3333.333333333333</v>
      </c>
      <c r="T391" s="224">
        <f t="shared" si="720"/>
        <v>3333.333333333333</v>
      </c>
      <c r="U391" s="224">
        <f t="shared" si="720"/>
        <v>3333.333333333333</v>
      </c>
      <c r="V391" s="224">
        <f t="shared" si="720"/>
        <v>3333.333333333333</v>
      </c>
      <c r="W391" s="224">
        <f t="shared" si="720"/>
        <v>3333.333333333333</v>
      </c>
      <c r="X391" s="224">
        <f t="shared" si="720"/>
        <v>3333.333333333333</v>
      </c>
      <c r="Y391" s="224">
        <f t="shared" si="720"/>
        <v>3333.333333333333</v>
      </c>
      <c r="Z391" s="224">
        <f t="shared" si="720"/>
        <v>3333.333333333333</v>
      </c>
      <c r="AA391" s="224">
        <f t="shared" si="720"/>
        <v>3333.333333333333</v>
      </c>
      <c r="AB391" s="224">
        <f t="shared" si="720"/>
        <v>3333.333333333333</v>
      </c>
      <c r="AC391" s="224">
        <f t="shared" si="720"/>
        <v>3333.333333333333</v>
      </c>
      <c r="AD391" s="224">
        <f t="shared" si="720"/>
        <v>3333.333333333333</v>
      </c>
      <c r="AE391" s="224">
        <f t="shared" si="720"/>
        <v>3333.333333333333</v>
      </c>
      <c r="AF391" s="224">
        <f t="shared" si="720"/>
        <v>3333.333333333333</v>
      </c>
      <c r="AG391" s="224">
        <f t="shared" si="720"/>
        <v>3333.333333333333</v>
      </c>
      <c r="AH391" s="224">
        <f t="shared" si="720"/>
        <v>3333.333333333333</v>
      </c>
      <c r="AI391" s="224">
        <f t="shared" si="720"/>
        <v>3333.333333333333</v>
      </c>
      <c r="AJ391" s="224">
        <f t="shared" si="720"/>
        <v>3333.333333333333</v>
      </c>
      <c r="AK391" s="224">
        <f t="shared" si="720"/>
        <v>3333.333333333333</v>
      </c>
      <c r="AL391" s="224">
        <f t="shared" si="720"/>
        <v>3333.333333333333</v>
      </c>
      <c r="AM391" s="224">
        <f t="shared" si="720"/>
        <v>3333.333333333333</v>
      </c>
      <c r="AN391" s="224">
        <f t="shared" si="720"/>
        <v>3333.333333333333</v>
      </c>
      <c r="AO391" s="224">
        <f t="shared" si="720"/>
        <v>3333.333333333333</v>
      </c>
      <c r="AP391" s="224">
        <f t="shared" si="720"/>
        <v>3333.333333333333</v>
      </c>
      <c r="AQ391" s="224">
        <f t="shared" si="720"/>
        <v>3333.333333333333</v>
      </c>
      <c r="AR391" s="224">
        <f t="shared" si="720"/>
        <v>3333.333333333333</v>
      </c>
      <c r="AT391" s="30"/>
      <c r="AU391" s="30"/>
      <c r="AV391" s="30"/>
    </row>
    <row r="392" spans="1:48">
      <c r="A392" s="276" t="s">
        <v>124</v>
      </c>
      <c r="B392" s="215" t="s">
        <v>392</v>
      </c>
      <c r="C392" s="268" t="s">
        <v>390</v>
      </c>
      <c r="D392" s="221" t="s">
        <v>440</v>
      </c>
      <c r="E392" s="221" t="str">
        <f>_xlfn.XLOOKUP(D392,'0'!A:A,'0'!B:B)</f>
        <v>ГО</v>
      </c>
      <c r="F392" s="222">
        <f>G392/(8*21*60)</f>
        <v>4.7619047619047616E-2</v>
      </c>
      <c r="G392" s="223">
        <f>8*60</f>
        <v>480</v>
      </c>
      <c r="H392" s="218" t="s">
        <v>249</v>
      </c>
      <c r="I392" s="30">
        <f>'0'!D$39*$F392</f>
        <v>1190.4761904761904</v>
      </c>
      <c r="J392" s="30">
        <f>'0'!E$39*$F392</f>
        <v>1190.4761904761904</v>
      </c>
      <c r="K392" s="30">
        <f>'0'!F$39*$F392</f>
        <v>1190.4761904761904</v>
      </c>
      <c r="L392" s="30">
        <f>'0'!G$39*$F392</f>
        <v>1190.4761904761904</v>
      </c>
      <c r="M392" s="30">
        <f>'0'!H$39*$F392</f>
        <v>1190.4761904761904</v>
      </c>
      <c r="N392" s="30">
        <f>'0'!I$39*$F392</f>
        <v>1190.4761904761904</v>
      </c>
      <c r="O392" s="30">
        <f>'0'!J$39*$F392</f>
        <v>1190.4761904761904</v>
      </c>
      <c r="P392" s="30">
        <f>'0'!K$39*$F392</f>
        <v>1190.4761904761904</v>
      </c>
      <c r="Q392" s="30">
        <f>'0'!L$39*$F392</f>
        <v>1190.4761904761904</v>
      </c>
      <c r="R392" s="30">
        <f>'0'!M$39*$F392</f>
        <v>1190.4761904761904</v>
      </c>
      <c r="S392" s="30">
        <f>'0'!N$39*$F392</f>
        <v>1190.4761904761904</v>
      </c>
      <c r="T392" s="30">
        <f>'0'!O$39*$F392</f>
        <v>1190.4761904761904</v>
      </c>
      <c r="U392" s="30">
        <f>'0'!P$39*$F392</f>
        <v>1190.4761904761904</v>
      </c>
      <c r="V392" s="30">
        <f>'0'!Q$39*$F392</f>
        <v>1190.4761904761904</v>
      </c>
      <c r="W392" s="30">
        <f>'0'!R$39*$F392</f>
        <v>1190.4761904761904</v>
      </c>
      <c r="X392" s="30">
        <f>'0'!S$39*$F392</f>
        <v>1190.4761904761904</v>
      </c>
      <c r="Y392" s="30">
        <f>'0'!T$39*$F392</f>
        <v>1190.4761904761904</v>
      </c>
      <c r="Z392" s="30">
        <f>'0'!U$39*$F392</f>
        <v>1190.4761904761904</v>
      </c>
      <c r="AA392" s="30">
        <f>'0'!V$39*$F392</f>
        <v>1190.4761904761904</v>
      </c>
      <c r="AB392" s="30">
        <f>'0'!W$39*$F392</f>
        <v>1190.4761904761904</v>
      </c>
      <c r="AC392" s="30">
        <f>'0'!X$39*$F392</f>
        <v>1190.4761904761904</v>
      </c>
      <c r="AD392" s="30">
        <f>'0'!Y$39*$F392</f>
        <v>1190.4761904761904</v>
      </c>
      <c r="AE392" s="30">
        <f>'0'!Z$39*$F392</f>
        <v>1190.4761904761904</v>
      </c>
      <c r="AF392" s="30">
        <f>'0'!AA$39*$F392</f>
        <v>1190.4761904761904</v>
      </c>
      <c r="AG392" s="30">
        <f>'0'!AB$39*$F392</f>
        <v>1190.4761904761904</v>
      </c>
      <c r="AH392" s="30">
        <f>'0'!AC$39*$F392</f>
        <v>1190.4761904761904</v>
      </c>
      <c r="AI392" s="30">
        <f>'0'!AD$39*$F392</f>
        <v>1190.4761904761904</v>
      </c>
      <c r="AJ392" s="30">
        <f>'0'!AE$39*$F392</f>
        <v>1190.4761904761904</v>
      </c>
      <c r="AK392" s="30">
        <f>'0'!AF$39*$F392</f>
        <v>1190.4761904761904</v>
      </c>
      <c r="AL392" s="30">
        <f>'0'!AG$39*$F392</f>
        <v>1190.4761904761904</v>
      </c>
      <c r="AM392" s="30">
        <f>'0'!AH$39*$F392</f>
        <v>1190.4761904761904</v>
      </c>
      <c r="AN392" s="30">
        <f>'0'!AI$39*$F392</f>
        <v>1190.4761904761904</v>
      </c>
      <c r="AO392" s="30">
        <f>'0'!AJ$39*$F392</f>
        <v>1190.4761904761904</v>
      </c>
      <c r="AP392" s="30">
        <f>'0'!AK$39*$F392</f>
        <v>1190.4761904761904</v>
      </c>
      <c r="AQ392" s="30">
        <f>'0'!AL$39*$F392</f>
        <v>1190.4761904761904</v>
      </c>
      <c r="AR392" s="30">
        <f>'0'!AM$39*$F392</f>
        <v>1190.4761904761904</v>
      </c>
      <c r="AT392" s="30"/>
      <c r="AU392" s="30"/>
      <c r="AV392" s="30"/>
    </row>
    <row r="393" spans="1:48">
      <c r="A393" s="276" t="s">
        <v>124</v>
      </c>
      <c r="B393" s="215" t="s">
        <v>392</v>
      </c>
      <c r="C393" s="268" t="s">
        <v>390</v>
      </c>
      <c r="D393" s="221" t="s">
        <v>441</v>
      </c>
      <c r="E393" s="221" t="str">
        <f>_xlfn.XLOOKUP(D393,'0'!A:A,'0'!B:B)</f>
        <v>ГО</v>
      </c>
      <c r="F393" s="222">
        <f>G393/(8*21*60)</f>
        <v>4.7619047619047616E-2</v>
      </c>
      <c r="G393" s="223">
        <f>8*60</f>
        <v>480</v>
      </c>
      <c r="H393" s="218" t="s">
        <v>249</v>
      </c>
      <c r="I393" s="30">
        <f>'0'!D$40*$F393</f>
        <v>2142.8571428571427</v>
      </c>
      <c r="J393" s="30">
        <f>'0'!E$40*$F393</f>
        <v>2142.8571428571427</v>
      </c>
      <c r="K393" s="30">
        <f>'0'!F$40*$F393</f>
        <v>2142.8571428571427</v>
      </c>
      <c r="L393" s="30">
        <f>'0'!G$40*$F393</f>
        <v>2142.8571428571427</v>
      </c>
      <c r="M393" s="30">
        <f>'0'!H$40*$F393</f>
        <v>2142.8571428571427</v>
      </c>
      <c r="N393" s="30">
        <f>'0'!I$40*$F393</f>
        <v>2142.8571428571427</v>
      </c>
      <c r="O393" s="30">
        <f>'0'!J$40*$F393</f>
        <v>2142.8571428571427</v>
      </c>
      <c r="P393" s="30">
        <f>'0'!K$40*$F393</f>
        <v>2142.8571428571427</v>
      </c>
      <c r="Q393" s="30">
        <f>'0'!L$40*$F393</f>
        <v>2142.8571428571427</v>
      </c>
      <c r="R393" s="30">
        <f>'0'!M$40*$F393</f>
        <v>2142.8571428571427</v>
      </c>
      <c r="S393" s="30">
        <f>'0'!N$40*$F393</f>
        <v>2142.8571428571427</v>
      </c>
      <c r="T393" s="30">
        <f>'0'!O$40*$F393</f>
        <v>2142.8571428571427</v>
      </c>
      <c r="U393" s="30">
        <f>'0'!P$40*$F393</f>
        <v>2142.8571428571427</v>
      </c>
      <c r="V393" s="30">
        <f>'0'!Q$40*$F393</f>
        <v>2142.8571428571427</v>
      </c>
      <c r="W393" s="30">
        <f>'0'!R$40*$F393</f>
        <v>2142.8571428571427</v>
      </c>
      <c r="X393" s="30">
        <f>'0'!S$40*$F393</f>
        <v>2142.8571428571427</v>
      </c>
      <c r="Y393" s="30">
        <f>'0'!T$40*$F393</f>
        <v>2142.8571428571427</v>
      </c>
      <c r="Z393" s="30">
        <f>'0'!U$40*$F393</f>
        <v>2142.8571428571427</v>
      </c>
      <c r="AA393" s="30">
        <f>'0'!V$40*$F393</f>
        <v>2142.8571428571427</v>
      </c>
      <c r="AB393" s="30">
        <f>'0'!W$40*$F393</f>
        <v>2142.8571428571427</v>
      </c>
      <c r="AC393" s="30">
        <f>'0'!X$40*$F393</f>
        <v>2142.8571428571427</v>
      </c>
      <c r="AD393" s="30">
        <f>'0'!Y$40*$F393</f>
        <v>2142.8571428571427</v>
      </c>
      <c r="AE393" s="30">
        <f>'0'!Z$40*$F393</f>
        <v>2142.8571428571427</v>
      </c>
      <c r="AF393" s="30">
        <f>'0'!AA$40*$F393</f>
        <v>2142.8571428571427</v>
      </c>
      <c r="AG393" s="30">
        <f>'0'!AB$40*$F393</f>
        <v>2142.8571428571427</v>
      </c>
      <c r="AH393" s="30">
        <f>'0'!AC$40*$F393</f>
        <v>2142.8571428571427</v>
      </c>
      <c r="AI393" s="30">
        <f>'0'!AD$40*$F393</f>
        <v>2142.8571428571427</v>
      </c>
      <c r="AJ393" s="30">
        <f>'0'!AE$40*$F393</f>
        <v>2142.8571428571427</v>
      </c>
      <c r="AK393" s="30">
        <f>'0'!AF$40*$F393</f>
        <v>2142.8571428571427</v>
      </c>
      <c r="AL393" s="30">
        <f>'0'!AG$40*$F393</f>
        <v>2142.8571428571427</v>
      </c>
      <c r="AM393" s="30">
        <f>'0'!AH$40*$F393</f>
        <v>2142.8571428571427</v>
      </c>
      <c r="AN393" s="30">
        <f>'0'!AI$40*$F393</f>
        <v>2142.8571428571427</v>
      </c>
      <c r="AO393" s="30">
        <f>'0'!AJ$40*$F393</f>
        <v>2142.8571428571427</v>
      </c>
      <c r="AP393" s="30">
        <f>'0'!AK$40*$F393</f>
        <v>2142.8571428571427</v>
      </c>
      <c r="AQ393" s="30">
        <f>'0'!AL$40*$F393</f>
        <v>2142.8571428571427</v>
      </c>
      <c r="AR393" s="30">
        <f>'0'!AM$40*$F393</f>
        <v>2142.8571428571427</v>
      </c>
      <c r="AT393" s="30"/>
      <c r="AU393" s="30"/>
      <c r="AV393" s="30"/>
    </row>
    <row r="394" spans="1:48">
      <c r="A394" s="276" t="s">
        <v>124</v>
      </c>
      <c r="B394" s="215" t="s">
        <v>392</v>
      </c>
      <c r="C394" s="268" t="s">
        <v>390</v>
      </c>
      <c r="D394" s="215" t="s">
        <v>42</v>
      </c>
      <c r="E394" s="215"/>
      <c r="F394" s="215"/>
      <c r="G394" s="215"/>
      <c r="H394" s="215" t="s">
        <v>254</v>
      </c>
      <c r="I394" s="227">
        <f>I395*I396/1000</f>
        <v>20.476190476190478</v>
      </c>
      <c r="J394" s="227">
        <f t="shared" ref="J394:AR394" si="721">J395*J396/1000</f>
        <v>21.269841269841272</v>
      </c>
      <c r="K394" s="227">
        <f t="shared" si="721"/>
        <v>22.063492063492063</v>
      </c>
      <c r="L394" s="227">
        <f t="shared" si="721"/>
        <v>22.857142857142858</v>
      </c>
      <c r="M394" s="227">
        <f t="shared" si="721"/>
        <v>23.650793650793648</v>
      </c>
      <c r="N394" s="227">
        <f t="shared" si="721"/>
        <v>24.444444444444446</v>
      </c>
      <c r="O394" s="227">
        <f t="shared" si="721"/>
        <v>25.238095238095241</v>
      </c>
      <c r="P394" s="227">
        <f t="shared" si="721"/>
        <v>26.031746031746032</v>
      </c>
      <c r="Q394" s="227">
        <f t="shared" si="721"/>
        <v>26.825396825396826</v>
      </c>
      <c r="R394" s="227">
        <f t="shared" si="721"/>
        <v>27.619047619047617</v>
      </c>
      <c r="S394" s="227">
        <f t="shared" si="721"/>
        <v>28.412698412698415</v>
      </c>
      <c r="T394" s="227">
        <f t="shared" si="721"/>
        <v>29.206349206349209</v>
      </c>
      <c r="U394" s="227">
        <f t="shared" si="721"/>
        <v>30</v>
      </c>
      <c r="V394" s="227">
        <f t="shared" si="721"/>
        <v>30.793650793650794</v>
      </c>
      <c r="W394" s="227">
        <f t="shared" si="721"/>
        <v>31.587301587301585</v>
      </c>
      <c r="X394" s="227">
        <f t="shared" si="721"/>
        <v>32.38095238095238</v>
      </c>
      <c r="Y394" s="227">
        <f t="shared" si="721"/>
        <v>33.17460317460317</v>
      </c>
      <c r="Z394" s="227">
        <f t="shared" si="721"/>
        <v>33.968253968253968</v>
      </c>
      <c r="AA394" s="227">
        <f t="shared" si="721"/>
        <v>34.761904761904766</v>
      </c>
      <c r="AB394" s="227">
        <f t="shared" si="721"/>
        <v>35.555555555555557</v>
      </c>
      <c r="AC394" s="227">
        <f t="shared" si="721"/>
        <v>36.349206349206355</v>
      </c>
      <c r="AD394" s="227">
        <f t="shared" si="721"/>
        <v>37.142857142857146</v>
      </c>
      <c r="AE394" s="227">
        <f t="shared" si="721"/>
        <v>37.936507936507937</v>
      </c>
      <c r="AF394" s="227">
        <f t="shared" si="721"/>
        <v>38.730158730158728</v>
      </c>
      <c r="AG394" s="227">
        <f t="shared" si="721"/>
        <v>39.523809523809526</v>
      </c>
      <c r="AH394" s="227">
        <f t="shared" si="721"/>
        <v>40.317460317460316</v>
      </c>
      <c r="AI394" s="227">
        <f t="shared" si="721"/>
        <v>41.111111111111107</v>
      </c>
      <c r="AJ394" s="227">
        <f t="shared" si="721"/>
        <v>41.904761904761905</v>
      </c>
      <c r="AK394" s="227">
        <f t="shared" si="721"/>
        <v>42.698412698412703</v>
      </c>
      <c r="AL394" s="227">
        <f t="shared" si="721"/>
        <v>43.492063492063494</v>
      </c>
      <c r="AM394" s="227">
        <f t="shared" si="721"/>
        <v>44.285714285714292</v>
      </c>
      <c r="AN394" s="227">
        <f t="shared" si="721"/>
        <v>45.079365079365083</v>
      </c>
      <c r="AO394" s="227">
        <f t="shared" si="721"/>
        <v>45.873015873015873</v>
      </c>
      <c r="AP394" s="227">
        <f t="shared" si="721"/>
        <v>46.666666666666671</v>
      </c>
      <c r="AQ394" s="227">
        <f t="shared" si="721"/>
        <v>47.460317460317462</v>
      </c>
      <c r="AR394" s="227">
        <f t="shared" si="721"/>
        <v>48.253968253968253</v>
      </c>
      <c r="AT394" s="215"/>
      <c r="AU394" s="215"/>
      <c r="AV394" s="215"/>
    </row>
    <row r="395" spans="1:48" ht="12">
      <c r="A395" s="276" t="s">
        <v>124</v>
      </c>
      <c r="B395" s="215" t="s">
        <v>392</v>
      </c>
      <c r="C395" s="268" t="s">
        <v>390</v>
      </c>
      <c r="D395" s="225" t="s">
        <v>443</v>
      </c>
      <c r="E395" s="225"/>
      <c r="F395" s="219"/>
      <c r="G395" s="219"/>
      <c r="H395" s="218" t="s">
        <v>158</v>
      </c>
      <c r="I395" s="30">
        <f>МСБ.3!D125</f>
        <v>129</v>
      </c>
      <c r="J395" s="30">
        <f>МСБ.3!E125</f>
        <v>134</v>
      </c>
      <c r="K395" s="30">
        <f>МСБ.3!F125</f>
        <v>139</v>
      </c>
      <c r="L395" s="30">
        <f>МСБ.3!G125</f>
        <v>144</v>
      </c>
      <c r="M395" s="30">
        <f>МСБ.3!H125</f>
        <v>149</v>
      </c>
      <c r="N395" s="30">
        <f>МСБ.3!I125</f>
        <v>154</v>
      </c>
      <c r="O395" s="30">
        <f>МСБ.3!J125</f>
        <v>159</v>
      </c>
      <c r="P395" s="30">
        <f>МСБ.3!K125</f>
        <v>164</v>
      </c>
      <c r="Q395" s="30">
        <f>МСБ.3!L125</f>
        <v>169</v>
      </c>
      <c r="R395" s="30">
        <f>МСБ.3!M125</f>
        <v>174</v>
      </c>
      <c r="S395" s="30">
        <f>МСБ.3!N125</f>
        <v>179</v>
      </c>
      <c r="T395" s="30">
        <f>МСБ.3!O125</f>
        <v>184</v>
      </c>
      <c r="U395" s="30">
        <f>МСБ.3!P125</f>
        <v>189</v>
      </c>
      <c r="V395" s="30">
        <f>МСБ.3!Q125</f>
        <v>194</v>
      </c>
      <c r="W395" s="30">
        <f>МСБ.3!R125</f>
        <v>199</v>
      </c>
      <c r="X395" s="30">
        <f>МСБ.3!S125</f>
        <v>204</v>
      </c>
      <c r="Y395" s="30">
        <f>МСБ.3!T125</f>
        <v>209</v>
      </c>
      <c r="Z395" s="30">
        <f>МСБ.3!U125</f>
        <v>214</v>
      </c>
      <c r="AA395" s="30">
        <f>МСБ.3!V125</f>
        <v>219</v>
      </c>
      <c r="AB395" s="30">
        <f>МСБ.3!W125</f>
        <v>224</v>
      </c>
      <c r="AC395" s="30">
        <f>МСБ.3!X125</f>
        <v>229</v>
      </c>
      <c r="AD395" s="30">
        <f>МСБ.3!Y125</f>
        <v>234</v>
      </c>
      <c r="AE395" s="30">
        <f>МСБ.3!Z125</f>
        <v>239</v>
      </c>
      <c r="AF395" s="30">
        <f>МСБ.3!AA125</f>
        <v>244</v>
      </c>
      <c r="AG395" s="30">
        <f>МСБ.3!AB125</f>
        <v>249</v>
      </c>
      <c r="AH395" s="30">
        <f>МСБ.3!AC125</f>
        <v>254</v>
      </c>
      <c r="AI395" s="30">
        <f>МСБ.3!AD125</f>
        <v>259</v>
      </c>
      <c r="AJ395" s="30">
        <f>МСБ.3!AE125</f>
        <v>264</v>
      </c>
      <c r="AK395" s="30">
        <f>МСБ.3!AF125</f>
        <v>269</v>
      </c>
      <c r="AL395" s="30">
        <f>МСБ.3!AG125</f>
        <v>274</v>
      </c>
      <c r="AM395" s="30">
        <f>МСБ.3!AH125</f>
        <v>279</v>
      </c>
      <c r="AN395" s="30">
        <f>МСБ.3!AI125</f>
        <v>284</v>
      </c>
      <c r="AO395" s="30">
        <f>МСБ.3!AJ125</f>
        <v>289</v>
      </c>
      <c r="AP395" s="30">
        <f>МСБ.3!AK125</f>
        <v>294</v>
      </c>
      <c r="AQ395" s="30">
        <f>МСБ.3!AL125</f>
        <v>299</v>
      </c>
      <c r="AR395" s="30">
        <f>МСБ.3!AM125</f>
        <v>304</v>
      </c>
      <c r="AT395" s="30"/>
      <c r="AU395" s="30"/>
      <c r="AV395" s="30"/>
    </row>
    <row r="396" spans="1:48" ht="22.8">
      <c r="A396" s="276" t="s">
        <v>124</v>
      </c>
      <c r="B396" s="215" t="s">
        <v>392</v>
      </c>
      <c r="C396" s="268" t="s">
        <v>390</v>
      </c>
      <c r="D396" s="219" t="s">
        <v>535</v>
      </c>
      <c r="E396" s="219"/>
      <c r="F396" s="219"/>
      <c r="G396" s="219"/>
      <c r="H396" s="218" t="s">
        <v>249</v>
      </c>
      <c r="I396" s="224">
        <f>I397+I398</f>
        <v>158.73015873015873</v>
      </c>
      <c r="J396" s="224">
        <f t="shared" ref="J396:AR396" si="722">J397+J398</f>
        <v>158.73015873015873</v>
      </c>
      <c r="K396" s="224">
        <f t="shared" si="722"/>
        <v>158.73015873015873</v>
      </c>
      <c r="L396" s="224">
        <f t="shared" si="722"/>
        <v>158.73015873015873</v>
      </c>
      <c r="M396" s="224">
        <f t="shared" si="722"/>
        <v>158.73015873015873</v>
      </c>
      <c r="N396" s="224">
        <f t="shared" si="722"/>
        <v>158.73015873015873</v>
      </c>
      <c r="O396" s="224">
        <f t="shared" si="722"/>
        <v>158.73015873015873</v>
      </c>
      <c r="P396" s="224">
        <f t="shared" si="722"/>
        <v>158.73015873015873</v>
      </c>
      <c r="Q396" s="224">
        <f t="shared" si="722"/>
        <v>158.73015873015873</v>
      </c>
      <c r="R396" s="224">
        <f t="shared" si="722"/>
        <v>158.73015873015873</v>
      </c>
      <c r="S396" s="224">
        <f t="shared" si="722"/>
        <v>158.73015873015873</v>
      </c>
      <c r="T396" s="224">
        <f t="shared" si="722"/>
        <v>158.73015873015873</v>
      </c>
      <c r="U396" s="224">
        <f t="shared" si="722"/>
        <v>158.73015873015873</v>
      </c>
      <c r="V396" s="224">
        <f t="shared" si="722"/>
        <v>158.73015873015873</v>
      </c>
      <c r="W396" s="224">
        <f t="shared" si="722"/>
        <v>158.73015873015873</v>
      </c>
      <c r="X396" s="224">
        <f t="shared" si="722"/>
        <v>158.73015873015873</v>
      </c>
      <c r="Y396" s="224">
        <f t="shared" si="722"/>
        <v>158.73015873015873</v>
      </c>
      <c r="Z396" s="224">
        <f t="shared" si="722"/>
        <v>158.73015873015873</v>
      </c>
      <c r="AA396" s="224">
        <f t="shared" si="722"/>
        <v>158.73015873015873</v>
      </c>
      <c r="AB396" s="224">
        <f t="shared" si="722"/>
        <v>158.73015873015873</v>
      </c>
      <c r="AC396" s="224">
        <f t="shared" si="722"/>
        <v>158.73015873015873</v>
      </c>
      <c r="AD396" s="224">
        <f t="shared" si="722"/>
        <v>158.73015873015873</v>
      </c>
      <c r="AE396" s="224">
        <f t="shared" si="722"/>
        <v>158.73015873015873</v>
      </c>
      <c r="AF396" s="224">
        <f t="shared" si="722"/>
        <v>158.73015873015873</v>
      </c>
      <c r="AG396" s="224">
        <f t="shared" si="722"/>
        <v>158.73015873015873</v>
      </c>
      <c r="AH396" s="224">
        <f t="shared" si="722"/>
        <v>158.73015873015873</v>
      </c>
      <c r="AI396" s="224">
        <f t="shared" si="722"/>
        <v>158.73015873015873</v>
      </c>
      <c r="AJ396" s="224">
        <f t="shared" si="722"/>
        <v>158.73015873015873</v>
      </c>
      <c r="AK396" s="224">
        <f t="shared" si="722"/>
        <v>158.73015873015873</v>
      </c>
      <c r="AL396" s="224">
        <f t="shared" si="722"/>
        <v>158.73015873015873</v>
      </c>
      <c r="AM396" s="224">
        <f t="shared" si="722"/>
        <v>158.73015873015873</v>
      </c>
      <c r="AN396" s="224">
        <f t="shared" si="722"/>
        <v>158.73015873015873</v>
      </c>
      <c r="AO396" s="224">
        <f t="shared" si="722"/>
        <v>158.73015873015873</v>
      </c>
      <c r="AP396" s="224">
        <f t="shared" si="722"/>
        <v>158.73015873015873</v>
      </c>
      <c r="AQ396" s="224">
        <f t="shared" si="722"/>
        <v>158.73015873015873</v>
      </c>
      <c r="AR396" s="224">
        <f t="shared" si="722"/>
        <v>158.73015873015873</v>
      </c>
      <c r="AT396" s="30"/>
      <c r="AU396" s="30"/>
      <c r="AV396" s="30"/>
    </row>
    <row r="397" spans="1:48">
      <c r="A397" s="276" t="s">
        <v>124</v>
      </c>
      <c r="B397" s="215" t="s">
        <v>392</v>
      </c>
      <c r="C397" s="268" t="s">
        <v>390</v>
      </c>
      <c r="D397" s="221" t="s">
        <v>448</v>
      </c>
      <c r="E397" s="221" t="str">
        <f>_xlfn.XLOOKUP(D397,'0'!A:A,'0'!B:B)</f>
        <v>ГО</v>
      </c>
      <c r="F397" s="222">
        <f>G397/(8*21*60)</f>
        <v>1.984126984126984E-3</v>
      </c>
      <c r="G397" s="223">
        <v>20</v>
      </c>
      <c r="H397" s="218" t="s">
        <v>249</v>
      </c>
      <c r="I397" s="30">
        <f>'0'!D$32*$F397</f>
        <v>69.444444444444443</v>
      </c>
      <c r="J397" s="30">
        <f>'0'!E$32*$F397</f>
        <v>69.444444444444443</v>
      </c>
      <c r="K397" s="30">
        <f>'0'!F$32*$F397</f>
        <v>69.444444444444443</v>
      </c>
      <c r="L397" s="30">
        <f>'0'!G$32*$F397</f>
        <v>69.444444444444443</v>
      </c>
      <c r="M397" s="30">
        <f>'0'!H$32*$F397</f>
        <v>69.444444444444443</v>
      </c>
      <c r="N397" s="30">
        <f>'0'!I$32*$F397</f>
        <v>69.444444444444443</v>
      </c>
      <c r="O397" s="30">
        <f>'0'!J$32*$F397</f>
        <v>69.444444444444443</v>
      </c>
      <c r="P397" s="30">
        <f>'0'!K$32*$F397</f>
        <v>69.444444444444443</v>
      </c>
      <c r="Q397" s="30">
        <f>'0'!L$32*$F397</f>
        <v>69.444444444444443</v>
      </c>
      <c r="R397" s="30">
        <f>'0'!M$32*$F397</f>
        <v>69.444444444444443</v>
      </c>
      <c r="S397" s="30">
        <f>'0'!N$32*$F397</f>
        <v>69.444444444444443</v>
      </c>
      <c r="T397" s="30">
        <f>'0'!O$32*$F397</f>
        <v>69.444444444444443</v>
      </c>
      <c r="U397" s="30">
        <f>'0'!P$32*$F397</f>
        <v>69.444444444444443</v>
      </c>
      <c r="V397" s="30">
        <f>'0'!Q$32*$F397</f>
        <v>69.444444444444443</v>
      </c>
      <c r="W397" s="30">
        <f>'0'!R$32*$F397</f>
        <v>69.444444444444443</v>
      </c>
      <c r="X397" s="30">
        <f>'0'!S$32*$F397</f>
        <v>69.444444444444443</v>
      </c>
      <c r="Y397" s="30">
        <f>'0'!T$32*$F397</f>
        <v>69.444444444444443</v>
      </c>
      <c r="Z397" s="30">
        <f>'0'!U$32*$F397</f>
        <v>69.444444444444443</v>
      </c>
      <c r="AA397" s="30">
        <f>'0'!V$32*$F397</f>
        <v>69.444444444444443</v>
      </c>
      <c r="AB397" s="30">
        <f>'0'!W$32*$F397</f>
        <v>69.444444444444443</v>
      </c>
      <c r="AC397" s="30">
        <f>'0'!X$32*$F397</f>
        <v>69.444444444444443</v>
      </c>
      <c r="AD397" s="30">
        <f>'0'!Y$32*$F397</f>
        <v>69.444444444444443</v>
      </c>
      <c r="AE397" s="30">
        <f>'0'!Z$32*$F397</f>
        <v>69.444444444444443</v>
      </c>
      <c r="AF397" s="30">
        <f>'0'!AA$32*$F397</f>
        <v>69.444444444444443</v>
      </c>
      <c r="AG397" s="30">
        <f>'0'!AB$32*$F397</f>
        <v>69.444444444444443</v>
      </c>
      <c r="AH397" s="30">
        <f>'0'!AC$32*$F397</f>
        <v>69.444444444444443</v>
      </c>
      <c r="AI397" s="30">
        <f>'0'!AD$32*$F397</f>
        <v>69.444444444444443</v>
      </c>
      <c r="AJ397" s="30">
        <f>'0'!AE$32*$F397</f>
        <v>69.444444444444443</v>
      </c>
      <c r="AK397" s="30">
        <f>'0'!AF$32*$F397</f>
        <v>69.444444444444443</v>
      </c>
      <c r="AL397" s="30">
        <f>'0'!AG$32*$F397</f>
        <v>69.444444444444443</v>
      </c>
      <c r="AM397" s="30">
        <f>'0'!AH$32*$F397</f>
        <v>69.444444444444443</v>
      </c>
      <c r="AN397" s="30">
        <f>'0'!AI$32*$F397</f>
        <v>69.444444444444443</v>
      </c>
      <c r="AO397" s="30">
        <f>'0'!AJ$32*$F397</f>
        <v>69.444444444444443</v>
      </c>
      <c r="AP397" s="30">
        <f>'0'!AK$32*$F397</f>
        <v>69.444444444444443</v>
      </c>
      <c r="AQ397" s="30">
        <f>'0'!AL$32*$F397</f>
        <v>69.444444444444443</v>
      </c>
      <c r="AR397" s="30">
        <f>'0'!AM$32*$F397</f>
        <v>69.444444444444443</v>
      </c>
      <c r="AT397" s="30"/>
      <c r="AU397" s="30"/>
      <c r="AV397" s="30"/>
    </row>
    <row r="398" spans="1:48">
      <c r="A398" s="276" t="s">
        <v>124</v>
      </c>
      <c r="B398" s="215" t="s">
        <v>392</v>
      </c>
      <c r="C398" s="268" t="s">
        <v>390</v>
      </c>
      <c r="D398" s="221" t="s">
        <v>442</v>
      </c>
      <c r="E398" s="221" t="str">
        <f>_xlfn.XLOOKUP(D398,'0'!A:A,'0'!B:B)</f>
        <v>Фил</v>
      </c>
      <c r="F398" s="222">
        <f>G398/(8*21*60)</f>
        <v>1.984126984126984E-3</v>
      </c>
      <c r="G398" s="223">
        <v>20</v>
      </c>
      <c r="H398" s="218" t="s">
        <v>249</v>
      </c>
      <c r="I398" s="30">
        <f>'0'!D$27*$F398</f>
        <v>89.285714285714278</v>
      </c>
      <c r="J398" s="30">
        <f>'0'!E$27*$F398</f>
        <v>89.285714285714278</v>
      </c>
      <c r="K398" s="30">
        <f>'0'!F$27*$F398</f>
        <v>89.285714285714278</v>
      </c>
      <c r="L398" s="30">
        <f>'0'!G$27*$F398</f>
        <v>89.285714285714278</v>
      </c>
      <c r="M398" s="30">
        <f>'0'!H$27*$F398</f>
        <v>89.285714285714278</v>
      </c>
      <c r="N398" s="30">
        <f>'0'!I$27*$F398</f>
        <v>89.285714285714278</v>
      </c>
      <c r="O398" s="30">
        <f>'0'!J$27*$F398</f>
        <v>89.285714285714278</v>
      </c>
      <c r="P398" s="30">
        <f>'0'!K$27*$F398</f>
        <v>89.285714285714278</v>
      </c>
      <c r="Q398" s="30">
        <f>'0'!L$27*$F398</f>
        <v>89.285714285714278</v>
      </c>
      <c r="R398" s="30">
        <f>'0'!M$27*$F398</f>
        <v>89.285714285714278</v>
      </c>
      <c r="S398" s="30">
        <f>'0'!N$27*$F398</f>
        <v>89.285714285714278</v>
      </c>
      <c r="T398" s="30">
        <f>'0'!O$27*$F398</f>
        <v>89.285714285714278</v>
      </c>
      <c r="U398" s="30">
        <f>'0'!P$27*$F398</f>
        <v>89.285714285714278</v>
      </c>
      <c r="V398" s="30">
        <f>'0'!Q$27*$F398</f>
        <v>89.285714285714278</v>
      </c>
      <c r="W398" s="30">
        <f>'0'!R$27*$F398</f>
        <v>89.285714285714278</v>
      </c>
      <c r="X398" s="30">
        <f>'0'!S$27*$F398</f>
        <v>89.285714285714278</v>
      </c>
      <c r="Y398" s="30">
        <f>'0'!T$27*$F398</f>
        <v>89.285714285714278</v>
      </c>
      <c r="Z398" s="30">
        <f>'0'!U$27*$F398</f>
        <v>89.285714285714278</v>
      </c>
      <c r="AA398" s="30">
        <f>'0'!V$27*$F398</f>
        <v>89.285714285714278</v>
      </c>
      <c r="AB398" s="30">
        <f>'0'!W$27*$F398</f>
        <v>89.285714285714278</v>
      </c>
      <c r="AC398" s="30">
        <f>'0'!X$27*$F398</f>
        <v>89.285714285714278</v>
      </c>
      <c r="AD398" s="30">
        <f>'0'!Y$27*$F398</f>
        <v>89.285714285714278</v>
      </c>
      <c r="AE398" s="30">
        <f>'0'!Z$27*$F398</f>
        <v>89.285714285714278</v>
      </c>
      <c r="AF398" s="30">
        <f>'0'!AA$27*$F398</f>
        <v>89.285714285714278</v>
      </c>
      <c r="AG398" s="30">
        <f>'0'!AB$27*$F398</f>
        <v>89.285714285714278</v>
      </c>
      <c r="AH398" s="30">
        <f>'0'!AC$27*$F398</f>
        <v>89.285714285714278</v>
      </c>
      <c r="AI398" s="30">
        <f>'0'!AD$27*$F398</f>
        <v>89.285714285714278</v>
      </c>
      <c r="AJ398" s="30">
        <f>'0'!AE$27*$F398</f>
        <v>89.285714285714278</v>
      </c>
      <c r="AK398" s="30">
        <f>'0'!AF$27*$F398</f>
        <v>89.285714285714278</v>
      </c>
      <c r="AL398" s="30">
        <f>'0'!AG$27*$F398</f>
        <v>89.285714285714278</v>
      </c>
      <c r="AM398" s="30">
        <f>'0'!AH$27*$F398</f>
        <v>89.285714285714278</v>
      </c>
      <c r="AN398" s="30">
        <f>'0'!AI$27*$F398</f>
        <v>89.285714285714278</v>
      </c>
      <c r="AO398" s="30">
        <f>'0'!AJ$27*$F398</f>
        <v>89.285714285714278</v>
      </c>
      <c r="AP398" s="30">
        <f>'0'!AK$27*$F398</f>
        <v>89.285714285714278</v>
      </c>
      <c r="AQ398" s="30">
        <f>'0'!AL$27*$F398</f>
        <v>89.285714285714278</v>
      </c>
      <c r="AR398" s="30">
        <f>'0'!AM$27*$F398</f>
        <v>89.285714285714278</v>
      </c>
      <c r="AT398" s="30"/>
      <c r="AU398" s="30"/>
      <c r="AV398" s="30"/>
    </row>
    <row r="399" spans="1:48">
      <c r="A399" s="276" t="s">
        <v>431</v>
      </c>
      <c r="B399" s="215" t="s">
        <v>392</v>
      </c>
      <c r="C399" s="268"/>
      <c r="D399" s="215" t="s">
        <v>50</v>
      </c>
      <c r="E399" s="215"/>
      <c r="F399" s="241"/>
      <c r="G399" s="242"/>
      <c r="H399" s="239"/>
      <c r="I399" s="224">
        <f>(I400*I401+I403*I404+I406*I407+I408*I409+I411*I412+I414*I415+I417*I418+I420*I421)/1000</f>
        <v>7.8882047619047615</v>
      </c>
      <c r="J399" s="224">
        <f t="shared" ref="J399:AR399" si="723">(J400*J401+J403*J404+J406*J407+J408*J409+J411*J412+J414*J415+J417*J418+J420*J421)/1000</f>
        <v>7.9391325396825394</v>
      </c>
      <c r="K399" s="224">
        <f t="shared" si="723"/>
        <v>7.9780603174603177</v>
      </c>
      <c r="L399" s="224">
        <f t="shared" si="723"/>
        <v>8.0169880952380943</v>
      </c>
      <c r="M399" s="224">
        <f t="shared" si="723"/>
        <v>8.0559158730158718</v>
      </c>
      <c r="N399" s="224">
        <f t="shared" si="723"/>
        <v>8.094843650793651</v>
      </c>
      <c r="O399" s="224">
        <f t="shared" si="723"/>
        <v>8.1337714285714284</v>
      </c>
      <c r="P399" s="224">
        <f t="shared" si="723"/>
        <v>8.3202246031746032</v>
      </c>
      <c r="Q399" s="224">
        <f t="shared" si="723"/>
        <v>8.3647134920634922</v>
      </c>
      <c r="R399" s="224">
        <f t="shared" si="723"/>
        <v>8.4092023809523795</v>
      </c>
      <c r="S399" s="224">
        <f t="shared" si="723"/>
        <v>8.4536912698412685</v>
      </c>
      <c r="T399" s="224">
        <f t="shared" si="723"/>
        <v>8.4981801587301575</v>
      </c>
      <c r="U399" s="224">
        <f t="shared" si="723"/>
        <v>8.5426690476190466</v>
      </c>
      <c r="V399" s="224">
        <f t="shared" si="723"/>
        <v>8.5871579365079356</v>
      </c>
      <c r="W399" s="224">
        <f t="shared" si="723"/>
        <v>8.6316468253968246</v>
      </c>
      <c r="X399" s="224">
        <f t="shared" si="723"/>
        <v>8.6761357142857136</v>
      </c>
      <c r="Y399" s="224">
        <f t="shared" si="723"/>
        <v>8.7206246031746026</v>
      </c>
      <c r="Z399" s="224">
        <f t="shared" si="723"/>
        <v>8.7651134920634917</v>
      </c>
      <c r="AA399" s="224">
        <f t="shared" si="723"/>
        <v>8.8096023809523807</v>
      </c>
      <c r="AB399" s="224">
        <f t="shared" si="723"/>
        <v>8.8540912698412697</v>
      </c>
      <c r="AC399" s="224">
        <f t="shared" si="723"/>
        <v>9.0461055555555543</v>
      </c>
      <c r="AD399" s="224">
        <f t="shared" si="723"/>
        <v>9.0961555555555549</v>
      </c>
      <c r="AE399" s="224">
        <f t="shared" si="723"/>
        <v>9.1462055555555555</v>
      </c>
      <c r="AF399" s="224">
        <f t="shared" si="723"/>
        <v>9.1962555555555561</v>
      </c>
      <c r="AG399" s="224">
        <f t="shared" si="723"/>
        <v>9.2463055555555549</v>
      </c>
      <c r="AH399" s="224">
        <f t="shared" si="723"/>
        <v>9.2963555555555537</v>
      </c>
      <c r="AI399" s="224">
        <f t="shared" si="723"/>
        <v>9.3464055555555543</v>
      </c>
      <c r="AJ399" s="224">
        <f t="shared" si="723"/>
        <v>9.3964555555555567</v>
      </c>
      <c r="AK399" s="224">
        <f t="shared" si="723"/>
        <v>9.4465055555555555</v>
      </c>
      <c r="AL399" s="224">
        <f t="shared" si="723"/>
        <v>9.4965555555555543</v>
      </c>
      <c r="AM399" s="224">
        <f t="shared" si="723"/>
        <v>9.5466055555555549</v>
      </c>
      <c r="AN399" s="224">
        <f t="shared" si="723"/>
        <v>9.7441809523809511</v>
      </c>
      <c r="AO399" s="224">
        <f t="shared" si="723"/>
        <v>9.7997920634920632</v>
      </c>
      <c r="AP399" s="224">
        <f t="shared" si="723"/>
        <v>9.8554031746031736</v>
      </c>
      <c r="AQ399" s="224">
        <f t="shared" si="723"/>
        <v>9.9110142857142858</v>
      </c>
      <c r="AR399" s="224">
        <f t="shared" si="723"/>
        <v>9.9666253968253944</v>
      </c>
      <c r="AT399" s="30"/>
      <c r="AU399" s="30"/>
      <c r="AV399" s="30"/>
    </row>
    <row r="400" spans="1:48" ht="12">
      <c r="A400" s="276" t="s">
        <v>431</v>
      </c>
      <c r="B400" s="215" t="s">
        <v>392</v>
      </c>
      <c r="C400" s="268"/>
      <c r="D400" s="225" t="s">
        <v>458</v>
      </c>
      <c r="E400" s="225"/>
      <c r="F400" s="241"/>
      <c r="G400" s="242"/>
      <c r="H400" s="239"/>
      <c r="I400" s="214">
        <f>3*4</f>
        <v>12</v>
      </c>
      <c r="J400" s="214">
        <f t="shared" ref="J400:AR400" si="724">3*4</f>
        <v>12</v>
      </c>
      <c r="K400" s="214">
        <f t="shared" si="724"/>
        <v>12</v>
      </c>
      <c r="L400" s="214">
        <f t="shared" si="724"/>
        <v>12</v>
      </c>
      <c r="M400" s="214">
        <f t="shared" si="724"/>
        <v>12</v>
      </c>
      <c r="N400" s="214">
        <f t="shared" si="724"/>
        <v>12</v>
      </c>
      <c r="O400" s="214">
        <f t="shared" si="724"/>
        <v>12</v>
      </c>
      <c r="P400" s="214">
        <f t="shared" si="724"/>
        <v>12</v>
      </c>
      <c r="Q400" s="214">
        <f t="shared" si="724"/>
        <v>12</v>
      </c>
      <c r="R400" s="214">
        <f t="shared" si="724"/>
        <v>12</v>
      </c>
      <c r="S400" s="214">
        <f t="shared" si="724"/>
        <v>12</v>
      </c>
      <c r="T400" s="214">
        <f t="shared" si="724"/>
        <v>12</v>
      </c>
      <c r="U400" s="214">
        <f t="shared" si="724"/>
        <v>12</v>
      </c>
      <c r="V400" s="214">
        <f t="shared" si="724"/>
        <v>12</v>
      </c>
      <c r="W400" s="214">
        <f t="shared" si="724"/>
        <v>12</v>
      </c>
      <c r="X400" s="214">
        <f t="shared" si="724"/>
        <v>12</v>
      </c>
      <c r="Y400" s="214">
        <f t="shared" si="724"/>
        <v>12</v>
      </c>
      <c r="Z400" s="214">
        <f t="shared" si="724"/>
        <v>12</v>
      </c>
      <c r="AA400" s="214">
        <f t="shared" si="724"/>
        <v>12</v>
      </c>
      <c r="AB400" s="214">
        <f t="shared" si="724"/>
        <v>12</v>
      </c>
      <c r="AC400" s="214">
        <f t="shared" si="724"/>
        <v>12</v>
      </c>
      <c r="AD400" s="214">
        <f t="shared" si="724"/>
        <v>12</v>
      </c>
      <c r="AE400" s="214">
        <f t="shared" si="724"/>
        <v>12</v>
      </c>
      <c r="AF400" s="214">
        <f t="shared" si="724"/>
        <v>12</v>
      </c>
      <c r="AG400" s="214">
        <f t="shared" si="724"/>
        <v>12</v>
      </c>
      <c r="AH400" s="214">
        <f t="shared" si="724"/>
        <v>12</v>
      </c>
      <c r="AI400" s="214">
        <f t="shared" si="724"/>
        <v>12</v>
      </c>
      <c r="AJ400" s="214">
        <f t="shared" si="724"/>
        <v>12</v>
      </c>
      <c r="AK400" s="214">
        <f t="shared" si="724"/>
        <v>12</v>
      </c>
      <c r="AL400" s="214">
        <f t="shared" si="724"/>
        <v>12</v>
      </c>
      <c r="AM400" s="214">
        <f t="shared" si="724"/>
        <v>12</v>
      </c>
      <c r="AN400" s="214">
        <f t="shared" si="724"/>
        <v>12</v>
      </c>
      <c r="AO400" s="214">
        <f t="shared" si="724"/>
        <v>12</v>
      </c>
      <c r="AP400" s="214">
        <f t="shared" si="724"/>
        <v>12</v>
      </c>
      <c r="AQ400" s="214">
        <f t="shared" si="724"/>
        <v>12</v>
      </c>
      <c r="AR400" s="214">
        <f t="shared" si="724"/>
        <v>12</v>
      </c>
      <c r="AT400" s="30"/>
      <c r="AU400" s="30"/>
      <c r="AV400" s="30"/>
    </row>
    <row r="401" spans="1:48" ht="22.8">
      <c r="A401" s="276" t="s">
        <v>431</v>
      </c>
      <c r="B401" s="215" t="s">
        <v>392</v>
      </c>
      <c r="C401" s="268" t="s">
        <v>390</v>
      </c>
      <c r="D401" s="219" t="s">
        <v>536</v>
      </c>
      <c r="E401" s="219"/>
      <c r="F401" s="219"/>
      <c r="G401" s="219"/>
      <c r="H401" s="218" t="s">
        <v>249</v>
      </c>
      <c r="I401" s="224">
        <f>I402</f>
        <v>37.202380952380949</v>
      </c>
      <c r="J401" s="224">
        <f t="shared" ref="J401:AR401" si="725">J402+J403</f>
        <v>38.202380952380949</v>
      </c>
      <c r="K401" s="224">
        <f t="shared" si="725"/>
        <v>38.202380952380949</v>
      </c>
      <c r="L401" s="224">
        <f t="shared" si="725"/>
        <v>38.202380952380949</v>
      </c>
      <c r="M401" s="224">
        <f t="shared" si="725"/>
        <v>38.202380952380949</v>
      </c>
      <c r="N401" s="224">
        <f t="shared" si="725"/>
        <v>38.202380952380949</v>
      </c>
      <c r="O401" s="224">
        <f t="shared" si="725"/>
        <v>38.202380952380949</v>
      </c>
      <c r="P401" s="224">
        <f t="shared" si="725"/>
        <v>38.202380952380949</v>
      </c>
      <c r="Q401" s="224">
        <f t="shared" si="725"/>
        <v>38.202380952380949</v>
      </c>
      <c r="R401" s="224">
        <f t="shared" si="725"/>
        <v>38.202380952380949</v>
      </c>
      <c r="S401" s="224">
        <f t="shared" si="725"/>
        <v>38.202380952380949</v>
      </c>
      <c r="T401" s="224">
        <f t="shared" si="725"/>
        <v>38.202380952380949</v>
      </c>
      <c r="U401" s="224">
        <f t="shared" si="725"/>
        <v>38.202380952380949</v>
      </c>
      <c r="V401" s="224">
        <f t="shared" si="725"/>
        <v>38.202380952380949</v>
      </c>
      <c r="W401" s="224">
        <f t="shared" si="725"/>
        <v>38.202380952380949</v>
      </c>
      <c r="X401" s="224">
        <f t="shared" si="725"/>
        <v>38.202380952380949</v>
      </c>
      <c r="Y401" s="224">
        <f t="shared" si="725"/>
        <v>38.202380952380949</v>
      </c>
      <c r="Z401" s="224">
        <f t="shared" si="725"/>
        <v>38.202380952380949</v>
      </c>
      <c r="AA401" s="224">
        <f t="shared" si="725"/>
        <v>38.202380952380949</v>
      </c>
      <c r="AB401" s="224">
        <f t="shared" si="725"/>
        <v>38.202380952380949</v>
      </c>
      <c r="AC401" s="224">
        <f t="shared" si="725"/>
        <v>38.202380952380949</v>
      </c>
      <c r="AD401" s="224">
        <f t="shared" si="725"/>
        <v>38.202380952380949</v>
      </c>
      <c r="AE401" s="224">
        <f t="shared" si="725"/>
        <v>38.202380952380949</v>
      </c>
      <c r="AF401" s="224">
        <f t="shared" si="725"/>
        <v>38.202380952380949</v>
      </c>
      <c r="AG401" s="224">
        <f t="shared" si="725"/>
        <v>38.202380952380949</v>
      </c>
      <c r="AH401" s="224">
        <f t="shared" si="725"/>
        <v>38.202380952380949</v>
      </c>
      <c r="AI401" s="224">
        <f t="shared" si="725"/>
        <v>38.202380952380949</v>
      </c>
      <c r="AJ401" s="224">
        <f t="shared" si="725"/>
        <v>38.202380952380949</v>
      </c>
      <c r="AK401" s="224">
        <f t="shared" si="725"/>
        <v>38.202380952380949</v>
      </c>
      <c r="AL401" s="224">
        <f t="shared" si="725"/>
        <v>38.202380952380949</v>
      </c>
      <c r="AM401" s="224">
        <f t="shared" si="725"/>
        <v>38.202380952380949</v>
      </c>
      <c r="AN401" s="224">
        <f t="shared" si="725"/>
        <v>38.202380952380949</v>
      </c>
      <c r="AO401" s="224">
        <f t="shared" si="725"/>
        <v>38.202380952380949</v>
      </c>
      <c r="AP401" s="224">
        <f t="shared" si="725"/>
        <v>38.202380952380949</v>
      </c>
      <c r="AQ401" s="224">
        <f t="shared" si="725"/>
        <v>38.202380952380949</v>
      </c>
      <c r="AR401" s="224">
        <f t="shared" si="725"/>
        <v>38.202380952380949</v>
      </c>
      <c r="AT401" s="30"/>
      <c r="AU401" s="30"/>
      <c r="AV401" s="30"/>
    </row>
    <row r="402" spans="1:48">
      <c r="A402" s="276" t="s">
        <v>431</v>
      </c>
      <c r="B402" s="215" t="s">
        <v>392</v>
      </c>
      <c r="C402" s="268" t="s">
        <v>390</v>
      </c>
      <c r="D402" s="221" t="s">
        <v>433</v>
      </c>
      <c r="E402" s="221" t="str">
        <f>_xlfn.XLOOKUP(D402,'0'!A:A,'0'!B:B)</f>
        <v>Фил</v>
      </c>
      <c r="F402" s="222">
        <f>G402/(8*21*60)</f>
        <v>1.488095238095238E-3</v>
      </c>
      <c r="G402" s="223">
        <v>15</v>
      </c>
      <c r="H402" s="218"/>
      <c r="I402" s="30">
        <f>'0'!D$30*$F402</f>
        <v>37.202380952380949</v>
      </c>
      <c r="J402" s="30">
        <f>'0'!E$30*$F402</f>
        <v>37.202380952380949</v>
      </c>
      <c r="K402" s="30">
        <f>'0'!F$30*$F402</f>
        <v>37.202380952380949</v>
      </c>
      <c r="L402" s="30">
        <f>'0'!G$30*$F402</f>
        <v>37.202380952380949</v>
      </c>
      <c r="M402" s="30">
        <f>'0'!H$30*$F402</f>
        <v>37.202380952380949</v>
      </c>
      <c r="N402" s="30">
        <f>'0'!I$30*$F402</f>
        <v>37.202380952380949</v>
      </c>
      <c r="O402" s="30">
        <f>'0'!J$30*$F402</f>
        <v>37.202380952380949</v>
      </c>
      <c r="P402" s="30">
        <f>'0'!K$30*$F402</f>
        <v>37.202380952380949</v>
      </c>
      <c r="Q402" s="30">
        <f>'0'!L$30*$F402</f>
        <v>37.202380952380949</v>
      </c>
      <c r="R402" s="30">
        <f>'0'!M$30*$F402</f>
        <v>37.202380952380949</v>
      </c>
      <c r="S402" s="30">
        <f>'0'!N$30*$F402</f>
        <v>37.202380952380949</v>
      </c>
      <c r="T402" s="30">
        <f>'0'!O$30*$F402</f>
        <v>37.202380952380949</v>
      </c>
      <c r="U402" s="30">
        <f>'0'!P$30*$F402</f>
        <v>37.202380952380949</v>
      </c>
      <c r="V402" s="30">
        <f>'0'!Q$30*$F402</f>
        <v>37.202380952380949</v>
      </c>
      <c r="W402" s="30">
        <f>'0'!R$30*$F402</f>
        <v>37.202380952380949</v>
      </c>
      <c r="X402" s="30">
        <f>'0'!S$30*$F402</f>
        <v>37.202380952380949</v>
      </c>
      <c r="Y402" s="30">
        <f>'0'!T$30*$F402</f>
        <v>37.202380952380949</v>
      </c>
      <c r="Z402" s="30">
        <f>'0'!U$30*$F402</f>
        <v>37.202380952380949</v>
      </c>
      <c r="AA402" s="30">
        <f>'0'!V$30*$F402</f>
        <v>37.202380952380949</v>
      </c>
      <c r="AB402" s="30">
        <f>'0'!W$30*$F402</f>
        <v>37.202380952380949</v>
      </c>
      <c r="AC402" s="30">
        <f>'0'!X$30*$F402</f>
        <v>37.202380952380949</v>
      </c>
      <c r="AD402" s="30">
        <f>'0'!Y$30*$F402</f>
        <v>37.202380952380949</v>
      </c>
      <c r="AE402" s="30">
        <f>'0'!Z$30*$F402</f>
        <v>37.202380952380949</v>
      </c>
      <c r="AF402" s="30">
        <f>'0'!AA$30*$F402</f>
        <v>37.202380952380949</v>
      </c>
      <c r="AG402" s="30">
        <f>'0'!AB$30*$F402</f>
        <v>37.202380952380949</v>
      </c>
      <c r="AH402" s="30">
        <f>'0'!AC$30*$F402</f>
        <v>37.202380952380949</v>
      </c>
      <c r="AI402" s="30">
        <f>'0'!AD$30*$F402</f>
        <v>37.202380952380949</v>
      </c>
      <c r="AJ402" s="30">
        <f>'0'!AE$30*$F402</f>
        <v>37.202380952380949</v>
      </c>
      <c r="AK402" s="30">
        <f>'0'!AF$30*$F402</f>
        <v>37.202380952380949</v>
      </c>
      <c r="AL402" s="30">
        <f>'0'!AG$30*$F402</f>
        <v>37.202380952380949</v>
      </c>
      <c r="AM402" s="30">
        <f>'0'!AH$30*$F402</f>
        <v>37.202380952380949</v>
      </c>
      <c r="AN402" s="30">
        <f>'0'!AI$30*$F402</f>
        <v>37.202380952380949</v>
      </c>
      <c r="AO402" s="30">
        <f>'0'!AJ$30*$F402</f>
        <v>37.202380952380949</v>
      </c>
      <c r="AP402" s="30">
        <f>'0'!AK$30*$F402</f>
        <v>37.202380952380949</v>
      </c>
      <c r="AQ402" s="30">
        <f>'0'!AL$30*$F402</f>
        <v>37.202380952380949</v>
      </c>
      <c r="AR402" s="30">
        <f>'0'!AM$30*$F402</f>
        <v>37.202380952380949</v>
      </c>
      <c r="AT402" s="30"/>
      <c r="AU402" s="30"/>
      <c r="AV402" s="30"/>
    </row>
    <row r="403" spans="1:48" ht="12">
      <c r="A403" s="276" t="s">
        <v>431</v>
      </c>
      <c r="B403" s="215" t="s">
        <v>392</v>
      </c>
      <c r="C403" s="268"/>
      <c r="D403" s="225" t="s">
        <v>447</v>
      </c>
      <c r="E403" s="225"/>
      <c r="F403" s="241"/>
      <c r="G403" s="242"/>
      <c r="H403" s="239"/>
      <c r="I403" s="214">
        <v>1</v>
      </c>
      <c r="J403" s="214">
        <v>1</v>
      </c>
      <c r="K403" s="214">
        <v>1</v>
      </c>
      <c r="L403" s="214">
        <v>1</v>
      </c>
      <c r="M403" s="214">
        <v>1</v>
      </c>
      <c r="N403" s="214">
        <v>1</v>
      </c>
      <c r="O403" s="214">
        <v>1</v>
      </c>
      <c r="P403" s="214">
        <v>1</v>
      </c>
      <c r="Q403" s="214">
        <v>1</v>
      </c>
      <c r="R403" s="214">
        <v>1</v>
      </c>
      <c r="S403" s="214">
        <v>1</v>
      </c>
      <c r="T403" s="214">
        <v>1</v>
      </c>
      <c r="U403" s="214">
        <v>1</v>
      </c>
      <c r="V403" s="214">
        <v>1</v>
      </c>
      <c r="W403" s="214">
        <v>1</v>
      </c>
      <c r="X403" s="214">
        <v>1</v>
      </c>
      <c r="Y403" s="214">
        <v>1</v>
      </c>
      <c r="Z403" s="214">
        <v>1</v>
      </c>
      <c r="AA403" s="214">
        <v>1</v>
      </c>
      <c r="AB403" s="214">
        <v>1</v>
      </c>
      <c r="AC403" s="214">
        <v>1</v>
      </c>
      <c r="AD403" s="214">
        <v>1</v>
      </c>
      <c r="AE403" s="214">
        <v>1</v>
      </c>
      <c r="AF403" s="214">
        <v>1</v>
      </c>
      <c r="AG403" s="214">
        <v>1</v>
      </c>
      <c r="AH403" s="214">
        <v>1</v>
      </c>
      <c r="AI403" s="214">
        <v>1</v>
      </c>
      <c r="AJ403" s="214">
        <v>1</v>
      </c>
      <c r="AK403" s="214">
        <v>1</v>
      </c>
      <c r="AL403" s="214">
        <v>1</v>
      </c>
      <c r="AM403" s="214">
        <v>1</v>
      </c>
      <c r="AN403" s="214">
        <v>1</v>
      </c>
      <c r="AO403" s="214">
        <v>1</v>
      </c>
      <c r="AP403" s="214">
        <v>1</v>
      </c>
      <c r="AQ403" s="214">
        <v>1</v>
      </c>
      <c r="AR403" s="214">
        <v>1</v>
      </c>
      <c r="AT403" s="30"/>
      <c r="AU403" s="30"/>
      <c r="AV403" s="30"/>
    </row>
    <row r="404" spans="1:48">
      <c r="A404" s="276" t="s">
        <v>431</v>
      </c>
      <c r="B404" s="215" t="s">
        <v>392</v>
      </c>
      <c r="C404" s="268" t="s">
        <v>390</v>
      </c>
      <c r="D404" s="219" t="s">
        <v>568</v>
      </c>
      <c r="E404" s="219"/>
      <c r="F404" s="219"/>
      <c r="G404" s="219"/>
      <c r="H404" s="218" t="s">
        <v>249</v>
      </c>
      <c r="I404" s="224">
        <f>I405</f>
        <v>104.16666666666666</v>
      </c>
      <c r="J404" s="224">
        <f t="shared" ref="J404:AR404" si="726">J405</f>
        <v>104.16666666666666</v>
      </c>
      <c r="K404" s="224">
        <f t="shared" si="726"/>
        <v>104.16666666666666</v>
      </c>
      <c r="L404" s="224">
        <f t="shared" si="726"/>
        <v>104.16666666666666</v>
      </c>
      <c r="M404" s="224">
        <f t="shared" si="726"/>
        <v>104.16666666666666</v>
      </c>
      <c r="N404" s="224">
        <f t="shared" si="726"/>
        <v>104.16666666666666</v>
      </c>
      <c r="O404" s="224">
        <f t="shared" si="726"/>
        <v>104.16666666666666</v>
      </c>
      <c r="P404" s="224">
        <f t="shared" si="726"/>
        <v>104.16666666666666</v>
      </c>
      <c r="Q404" s="224">
        <f t="shared" si="726"/>
        <v>104.16666666666666</v>
      </c>
      <c r="R404" s="224">
        <f t="shared" si="726"/>
        <v>104.16666666666666</v>
      </c>
      <c r="S404" s="224">
        <f t="shared" si="726"/>
        <v>104.16666666666666</v>
      </c>
      <c r="T404" s="224">
        <f t="shared" si="726"/>
        <v>104.16666666666666</v>
      </c>
      <c r="U404" s="224">
        <f t="shared" si="726"/>
        <v>104.16666666666666</v>
      </c>
      <c r="V404" s="224">
        <f t="shared" si="726"/>
        <v>104.16666666666666</v>
      </c>
      <c r="W404" s="224">
        <f t="shared" si="726"/>
        <v>104.16666666666666</v>
      </c>
      <c r="X404" s="224">
        <f t="shared" si="726"/>
        <v>104.16666666666666</v>
      </c>
      <c r="Y404" s="224">
        <f t="shared" si="726"/>
        <v>104.16666666666666</v>
      </c>
      <c r="Z404" s="224">
        <f t="shared" si="726"/>
        <v>104.16666666666666</v>
      </c>
      <c r="AA404" s="224">
        <f t="shared" si="726"/>
        <v>104.16666666666666</v>
      </c>
      <c r="AB404" s="224">
        <f t="shared" si="726"/>
        <v>104.16666666666666</v>
      </c>
      <c r="AC404" s="224">
        <f t="shared" si="726"/>
        <v>104.16666666666666</v>
      </c>
      <c r="AD404" s="224">
        <f t="shared" si="726"/>
        <v>104.16666666666666</v>
      </c>
      <c r="AE404" s="224">
        <f t="shared" si="726"/>
        <v>104.16666666666666</v>
      </c>
      <c r="AF404" s="224">
        <f t="shared" si="726"/>
        <v>104.16666666666666</v>
      </c>
      <c r="AG404" s="224">
        <f t="shared" si="726"/>
        <v>104.16666666666666</v>
      </c>
      <c r="AH404" s="224">
        <f t="shared" si="726"/>
        <v>104.16666666666666</v>
      </c>
      <c r="AI404" s="224">
        <f t="shared" si="726"/>
        <v>104.16666666666666</v>
      </c>
      <c r="AJ404" s="224">
        <f t="shared" si="726"/>
        <v>104.16666666666666</v>
      </c>
      <c r="AK404" s="224">
        <f t="shared" si="726"/>
        <v>104.16666666666666</v>
      </c>
      <c r="AL404" s="224">
        <f t="shared" si="726"/>
        <v>104.16666666666666</v>
      </c>
      <c r="AM404" s="224">
        <f t="shared" si="726"/>
        <v>104.16666666666666</v>
      </c>
      <c r="AN404" s="224">
        <f t="shared" si="726"/>
        <v>104.16666666666666</v>
      </c>
      <c r="AO404" s="224">
        <f t="shared" si="726"/>
        <v>104.16666666666666</v>
      </c>
      <c r="AP404" s="224">
        <f t="shared" si="726"/>
        <v>104.16666666666666</v>
      </c>
      <c r="AQ404" s="224">
        <f t="shared" si="726"/>
        <v>104.16666666666666</v>
      </c>
      <c r="AR404" s="224">
        <f t="shared" si="726"/>
        <v>104.16666666666666</v>
      </c>
      <c r="AT404" s="30"/>
      <c r="AU404" s="30"/>
      <c r="AV404" s="30"/>
    </row>
    <row r="405" spans="1:48">
      <c r="A405" s="276" t="s">
        <v>431</v>
      </c>
      <c r="B405" s="215" t="s">
        <v>392</v>
      </c>
      <c r="C405" s="268" t="s">
        <v>390</v>
      </c>
      <c r="D405" s="221" t="s">
        <v>448</v>
      </c>
      <c r="E405" s="221" t="str">
        <f>_xlfn.XLOOKUP(D405,'0'!A:A,'0'!B:B)</f>
        <v>ГО</v>
      </c>
      <c r="F405" s="222">
        <f>G405/(8*21*60)</f>
        <v>2.976190476190476E-3</v>
      </c>
      <c r="G405" s="223">
        <v>30</v>
      </c>
      <c r="H405" s="218"/>
      <c r="I405" s="30">
        <f>'0'!D$32*$F405</f>
        <v>104.16666666666666</v>
      </c>
      <c r="J405" s="30">
        <f>'0'!E$32*$F405</f>
        <v>104.16666666666666</v>
      </c>
      <c r="K405" s="30">
        <f>'0'!F$32*$F405</f>
        <v>104.16666666666666</v>
      </c>
      <c r="L405" s="30">
        <f>'0'!G$32*$F405</f>
        <v>104.16666666666666</v>
      </c>
      <c r="M405" s="30">
        <f>'0'!H$32*$F405</f>
        <v>104.16666666666666</v>
      </c>
      <c r="N405" s="30">
        <f>'0'!I$32*$F405</f>
        <v>104.16666666666666</v>
      </c>
      <c r="O405" s="30">
        <f>'0'!J$32*$F405</f>
        <v>104.16666666666666</v>
      </c>
      <c r="P405" s="30">
        <f>'0'!K$32*$F405</f>
        <v>104.16666666666666</v>
      </c>
      <c r="Q405" s="30">
        <f>'0'!L$32*$F405</f>
        <v>104.16666666666666</v>
      </c>
      <c r="R405" s="30">
        <f>'0'!M$32*$F405</f>
        <v>104.16666666666666</v>
      </c>
      <c r="S405" s="30">
        <f>'0'!N$32*$F405</f>
        <v>104.16666666666666</v>
      </c>
      <c r="T405" s="30">
        <f>'0'!O$32*$F405</f>
        <v>104.16666666666666</v>
      </c>
      <c r="U405" s="30">
        <f>'0'!P$32*$F405</f>
        <v>104.16666666666666</v>
      </c>
      <c r="V405" s="30">
        <f>'0'!Q$32*$F405</f>
        <v>104.16666666666666</v>
      </c>
      <c r="W405" s="30">
        <f>'0'!R$32*$F405</f>
        <v>104.16666666666666</v>
      </c>
      <c r="X405" s="30">
        <f>'0'!S$32*$F405</f>
        <v>104.16666666666666</v>
      </c>
      <c r="Y405" s="30">
        <f>'0'!T$32*$F405</f>
        <v>104.16666666666666</v>
      </c>
      <c r="Z405" s="30">
        <f>'0'!U$32*$F405</f>
        <v>104.16666666666666</v>
      </c>
      <c r="AA405" s="30">
        <f>'0'!V$32*$F405</f>
        <v>104.16666666666666</v>
      </c>
      <c r="AB405" s="30">
        <f>'0'!W$32*$F405</f>
        <v>104.16666666666666</v>
      </c>
      <c r="AC405" s="30">
        <f>'0'!X$32*$F405</f>
        <v>104.16666666666666</v>
      </c>
      <c r="AD405" s="30">
        <f>'0'!Y$32*$F405</f>
        <v>104.16666666666666</v>
      </c>
      <c r="AE405" s="30">
        <f>'0'!Z$32*$F405</f>
        <v>104.16666666666666</v>
      </c>
      <c r="AF405" s="30">
        <f>'0'!AA$32*$F405</f>
        <v>104.16666666666666</v>
      </c>
      <c r="AG405" s="30">
        <f>'0'!AB$32*$F405</f>
        <v>104.16666666666666</v>
      </c>
      <c r="AH405" s="30">
        <f>'0'!AC$32*$F405</f>
        <v>104.16666666666666</v>
      </c>
      <c r="AI405" s="30">
        <f>'0'!AD$32*$F405</f>
        <v>104.16666666666666</v>
      </c>
      <c r="AJ405" s="30">
        <f>'0'!AE$32*$F405</f>
        <v>104.16666666666666</v>
      </c>
      <c r="AK405" s="30">
        <f>'0'!AF$32*$F405</f>
        <v>104.16666666666666</v>
      </c>
      <c r="AL405" s="30">
        <f>'0'!AG$32*$F405</f>
        <v>104.16666666666666</v>
      </c>
      <c r="AM405" s="30">
        <f>'0'!AH$32*$F405</f>
        <v>104.16666666666666</v>
      </c>
      <c r="AN405" s="30">
        <f>'0'!AI$32*$F405</f>
        <v>104.16666666666666</v>
      </c>
      <c r="AO405" s="30">
        <f>'0'!AJ$32*$F405</f>
        <v>104.16666666666666</v>
      </c>
      <c r="AP405" s="30">
        <f>'0'!AK$32*$F405</f>
        <v>104.16666666666666</v>
      </c>
      <c r="AQ405" s="30">
        <f>'0'!AL$32*$F405</f>
        <v>104.16666666666666</v>
      </c>
      <c r="AR405" s="30">
        <f>'0'!AM$32*$F405</f>
        <v>104.16666666666666</v>
      </c>
      <c r="AT405" s="30"/>
      <c r="AU405" s="30"/>
      <c r="AV405" s="30"/>
    </row>
    <row r="406" spans="1:48" ht="12">
      <c r="A406" s="276" t="s">
        <v>431</v>
      </c>
      <c r="B406" s="215" t="s">
        <v>392</v>
      </c>
      <c r="C406" s="268"/>
      <c r="D406" s="225" t="s">
        <v>445</v>
      </c>
      <c r="E406" s="225"/>
      <c r="F406" s="234"/>
      <c r="G406" s="235"/>
      <c r="H406" s="233"/>
      <c r="I406" s="224">
        <f>МСБ.3!D136</f>
        <v>7</v>
      </c>
      <c r="J406" s="224">
        <f>МСБ.3!E136</f>
        <v>7</v>
      </c>
      <c r="K406" s="224">
        <f>МСБ.3!F136</f>
        <v>7</v>
      </c>
      <c r="L406" s="224">
        <f>МСБ.3!G136</f>
        <v>7</v>
      </c>
      <c r="M406" s="224">
        <f>МСБ.3!H136</f>
        <v>7</v>
      </c>
      <c r="N406" s="224">
        <f>МСБ.3!I136</f>
        <v>7</v>
      </c>
      <c r="O406" s="224">
        <f>МСБ.3!J136</f>
        <v>7</v>
      </c>
      <c r="P406" s="224">
        <f>МСБ.3!K136</f>
        <v>8</v>
      </c>
      <c r="Q406" s="224">
        <f>МСБ.3!L136</f>
        <v>8</v>
      </c>
      <c r="R406" s="224">
        <f>МСБ.3!M136</f>
        <v>8</v>
      </c>
      <c r="S406" s="224">
        <f>МСБ.3!N136</f>
        <v>8</v>
      </c>
      <c r="T406" s="224">
        <f>МСБ.3!O136</f>
        <v>8</v>
      </c>
      <c r="U406" s="224">
        <f>МСБ.3!P136</f>
        <v>8</v>
      </c>
      <c r="V406" s="224">
        <f>МСБ.3!Q136</f>
        <v>8</v>
      </c>
      <c r="W406" s="224">
        <f>МСБ.3!R136</f>
        <v>8</v>
      </c>
      <c r="X406" s="224">
        <f>МСБ.3!S136</f>
        <v>8</v>
      </c>
      <c r="Y406" s="224">
        <f>МСБ.3!T136</f>
        <v>8</v>
      </c>
      <c r="Z406" s="224">
        <f>МСБ.3!U136</f>
        <v>8</v>
      </c>
      <c r="AA406" s="224">
        <f>МСБ.3!V136</f>
        <v>8</v>
      </c>
      <c r="AB406" s="224">
        <f>МСБ.3!W136</f>
        <v>8</v>
      </c>
      <c r="AC406" s="224">
        <f>МСБ.3!X136</f>
        <v>9</v>
      </c>
      <c r="AD406" s="224">
        <f>МСБ.3!Y136</f>
        <v>9</v>
      </c>
      <c r="AE406" s="224">
        <f>МСБ.3!Z136</f>
        <v>9</v>
      </c>
      <c r="AF406" s="224">
        <f>МСБ.3!AA136</f>
        <v>9</v>
      </c>
      <c r="AG406" s="224">
        <f>МСБ.3!AB136</f>
        <v>9</v>
      </c>
      <c r="AH406" s="224">
        <f>МСБ.3!AC136</f>
        <v>9</v>
      </c>
      <c r="AI406" s="224">
        <f>МСБ.3!AD136</f>
        <v>9</v>
      </c>
      <c r="AJ406" s="224">
        <f>МСБ.3!AE136</f>
        <v>9</v>
      </c>
      <c r="AK406" s="224">
        <f>МСБ.3!AF136</f>
        <v>9</v>
      </c>
      <c r="AL406" s="224">
        <f>МСБ.3!AG136</f>
        <v>9</v>
      </c>
      <c r="AM406" s="224">
        <f>МСБ.3!AH136</f>
        <v>9</v>
      </c>
      <c r="AN406" s="224">
        <f>МСБ.3!AI136</f>
        <v>10</v>
      </c>
      <c r="AO406" s="224">
        <f>МСБ.3!AJ136</f>
        <v>10</v>
      </c>
      <c r="AP406" s="224">
        <f>МСБ.3!AK136</f>
        <v>10</v>
      </c>
      <c r="AQ406" s="224">
        <f>МСБ.3!AL136</f>
        <v>10</v>
      </c>
      <c r="AR406" s="224">
        <f>МСБ.3!AM136</f>
        <v>10</v>
      </c>
      <c r="AT406" s="30"/>
      <c r="AU406" s="30"/>
      <c r="AV406" s="30"/>
    </row>
    <row r="407" spans="1:48" ht="22.8">
      <c r="A407" s="276" t="s">
        <v>431</v>
      </c>
      <c r="B407" s="215" t="s">
        <v>392</v>
      </c>
      <c r="C407" s="268"/>
      <c r="D407" s="219" t="s">
        <v>446</v>
      </c>
      <c r="E407" s="219"/>
      <c r="F407" s="234"/>
      <c r="G407" s="235"/>
      <c r="H407" s="239" t="s">
        <v>249</v>
      </c>
      <c r="I407" s="214">
        <f>60+7+8</f>
        <v>75</v>
      </c>
      <c r="J407" s="214">
        <f t="shared" ref="J407:AR407" si="727">60+7+8</f>
        <v>75</v>
      </c>
      <c r="K407" s="214">
        <f t="shared" si="727"/>
        <v>75</v>
      </c>
      <c r="L407" s="214">
        <f t="shared" si="727"/>
        <v>75</v>
      </c>
      <c r="M407" s="214">
        <f t="shared" si="727"/>
        <v>75</v>
      </c>
      <c r="N407" s="214">
        <f t="shared" si="727"/>
        <v>75</v>
      </c>
      <c r="O407" s="214">
        <f t="shared" si="727"/>
        <v>75</v>
      </c>
      <c r="P407" s="214">
        <f t="shared" si="727"/>
        <v>75</v>
      </c>
      <c r="Q407" s="214">
        <f t="shared" si="727"/>
        <v>75</v>
      </c>
      <c r="R407" s="214">
        <f t="shared" si="727"/>
        <v>75</v>
      </c>
      <c r="S407" s="214">
        <f t="shared" si="727"/>
        <v>75</v>
      </c>
      <c r="T407" s="214">
        <f t="shared" si="727"/>
        <v>75</v>
      </c>
      <c r="U407" s="214">
        <f t="shared" si="727"/>
        <v>75</v>
      </c>
      <c r="V407" s="214">
        <f t="shared" si="727"/>
        <v>75</v>
      </c>
      <c r="W407" s="214">
        <f t="shared" si="727"/>
        <v>75</v>
      </c>
      <c r="X407" s="214">
        <f t="shared" si="727"/>
        <v>75</v>
      </c>
      <c r="Y407" s="214">
        <f t="shared" si="727"/>
        <v>75</v>
      </c>
      <c r="Z407" s="214">
        <f t="shared" si="727"/>
        <v>75</v>
      </c>
      <c r="AA407" s="214">
        <f t="shared" si="727"/>
        <v>75</v>
      </c>
      <c r="AB407" s="214">
        <f t="shared" si="727"/>
        <v>75</v>
      </c>
      <c r="AC407" s="214">
        <f t="shared" si="727"/>
        <v>75</v>
      </c>
      <c r="AD407" s="214">
        <f t="shared" si="727"/>
        <v>75</v>
      </c>
      <c r="AE407" s="214">
        <f t="shared" si="727"/>
        <v>75</v>
      </c>
      <c r="AF407" s="214">
        <f t="shared" si="727"/>
        <v>75</v>
      </c>
      <c r="AG407" s="214">
        <f t="shared" si="727"/>
        <v>75</v>
      </c>
      <c r="AH407" s="214">
        <f t="shared" si="727"/>
        <v>75</v>
      </c>
      <c r="AI407" s="214">
        <f t="shared" si="727"/>
        <v>75</v>
      </c>
      <c r="AJ407" s="214">
        <f t="shared" si="727"/>
        <v>75</v>
      </c>
      <c r="AK407" s="214">
        <f t="shared" si="727"/>
        <v>75</v>
      </c>
      <c r="AL407" s="214">
        <f t="shared" si="727"/>
        <v>75</v>
      </c>
      <c r="AM407" s="214">
        <f t="shared" si="727"/>
        <v>75</v>
      </c>
      <c r="AN407" s="214">
        <f t="shared" si="727"/>
        <v>75</v>
      </c>
      <c r="AO407" s="214">
        <f t="shared" si="727"/>
        <v>75</v>
      </c>
      <c r="AP407" s="214">
        <f t="shared" si="727"/>
        <v>75</v>
      </c>
      <c r="AQ407" s="214">
        <f t="shared" si="727"/>
        <v>75</v>
      </c>
      <c r="AR407" s="214">
        <f t="shared" si="727"/>
        <v>75</v>
      </c>
      <c r="AT407" s="30"/>
      <c r="AU407" s="30"/>
      <c r="AV407" s="30"/>
    </row>
    <row r="408" spans="1:48" ht="12">
      <c r="A408" s="276" t="s">
        <v>431</v>
      </c>
      <c r="B408" s="215" t="s">
        <v>392</v>
      </c>
      <c r="C408" s="268"/>
      <c r="D408" s="225" t="s">
        <v>569</v>
      </c>
      <c r="E408" s="225"/>
      <c r="F408" s="241"/>
      <c r="G408" s="242"/>
      <c r="H408" s="239"/>
      <c r="I408" s="214">
        <v>1</v>
      </c>
      <c r="J408" s="214">
        <v>1</v>
      </c>
      <c r="K408" s="214">
        <v>1</v>
      </c>
      <c r="L408" s="214">
        <v>1</v>
      </c>
      <c r="M408" s="214">
        <v>1</v>
      </c>
      <c r="N408" s="214">
        <v>1</v>
      </c>
      <c r="O408" s="214">
        <v>1</v>
      </c>
      <c r="P408" s="214">
        <v>1</v>
      </c>
      <c r="Q408" s="214">
        <v>1</v>
      </c>
      <c r="R408" s="214">
        <v>1</v>
      </c>
      <c r="S408" s="214">
        <v>1</v>
      </c>
      <c r="T408" s="214">
        <v>1</v>
      </c>
      <c r="U408" s="214">
        <v>1</v>
      </c>
      <c r="V408" s="214">
        <v>1</v>
      </c>
      <c r="W408" s="214">
        <v>1</v>
      </c>
      <c r="X408" s="214">
        <v>1</v>
      </c>
      <c r="Y408" s="214">
        <v>1</v>
      </c>
      <c r="Z408" s="214">
        <v>1</v>
      </c>
      <c r="AA408" s="214">
        <v>1</v>
      </c>
      <c r="AB408" s="214">
        <v>1</v>
      </c>
      <c r="AC408" s="214">
        <v>1</v>
      </c>
      <c r="AD408" s="214">
        <v>1</v>
      </c>
      <c r="AE408" s="214">
        <v>1</v>
      </c>
      <c r="AF408" s="214">
        <v>1</v>
      </c>
      <c r="AG408" s="214">
        <v>1</v>
      </c>
      <c r="AH408" s="214">
        <v>1</v>
      </c>
      <c r="AI408" s="214">
        <v>1</v>
      </c>
      <c r="AJ408" s="214">
        <v>1</v>
      </c>
      <c r="AK408" s="214">
        <v>1</v>
      </c>
      <c r="AL408" s="214">
        <v>1</v>
      </c>
      <c r="AM408" s="214">
        <v>1</v>
      </c>
      <c r="AN408" s="214">
        <v>1</v>
      </c>
      <c r="AO408" s="214">
        <v>1</v>
      </c>
      <c r="AP408" s="214">
        <v>1</v>
      </c>
      <c r="AQ408" s="214">
        <v>1</v>
      </c>
      <c r="AR408" s="214">
        <v>1</v>
      </c>
      <c r="AT408" s="30"/>
      <c r="AU408" s="30"/>
      <c r="AV408" s="30"/>
    </row>
    <row r="409" spans="1:48" ht="22.8">
      <c r="A409" s="276" t="s">
        <v>431</v>
      </c>
      <c r="B409" s="215" t="s">
        <v>392</v>
      </c>
      <c r="C409" s="268" t="s">
        <v>390</v>
      </c>
      <c r="D409" s="219" t="s">
        <v>449</v>
      </c>
      <c r="E409" s="219"/>
      <c r="F409" s="219"/>
      <c r="G409" s="219"/>
      <c r="H409" s="218" t="s">
        <v>249</v>
      </c>
      <c r="I409" s="224">
        <f>I410</f>
        <v>104.16666666666666</v>
      </c>
      <c r="J409" s="224">
        <f t="shared" ref="J409:AR409" si="728">J410</f>
        <v>104.16666666666666</v>
      </c>
      <c r="K409" s="224">
        <f t="shared" si="728"/>
        <v>104.16666666666666</v>
      </c>
      <c r="L409" s="224">
        <f t="shared" si="728"/>
        <v>104.16666666666666</v>
      </c>
      <c r="M409" s="224">
        <f t="shared" si="728"/>
        <v>104.16666666666666</v>
      </c>
      <c r="N409" s="224">
        <f t="shared" si="728"/>
        <v>104.16666666666666</v>
      </c>
      <c r="O409" s="224">
        <f t="shared" si="728"/>
        <v>104.16666666666666</v>
      </c>
      <c r="P409" s="224">
        <f t="shared" si="728"/>
        <v>104.16666666666666</v>
      </c>
      <c r="Q409" s="224">
        <f t="shared" si="728"/>
        <v>104.16666666666666</v>
      </c>
      <c r="R409" s="224">
        <f t="shared" si="728"/>
        <v>104.16666666666666</v>
      </c>
      <c r="S409" s="224">
        <f t="shared" si="728"/>
        <v>104.16666666666666</v>
      </c>
      <c r="T409" s="224">
        <f t="shared" si="728"/>
        <v>104.16666666666666</v>
      </c>
      <c r="U409" s="224">
        <f t="shared" si="728"/>
        <v>104.16666666666666</v>
      </c>
      <c r="V409" s="224">
        <f t="shared" si="728"/>
        <v>104.16666666666666</v>
      </c>
      <c r="W409" s="224">
        <f t="shared" si="728"/>
        <v>104.16666666666666</v>
      </c>
      <c r="X409" s="224">
        <f t="shared" si="728"/>
        <v>104.16666666666666</v>
      </c>
      <c r="Y409" s="224">
        <f t="shared" si="728"/>
        <v>104.16666666666666</v>
      </c>
      <c r="Z409" s="224">
        <f t="shared" si="728"/>
        <v>104.16666666666666</v>
      </c>
      <c r="AA409" s="224">
        <f t="shared" si="728"/>
        <v>104.16666666666666</v>
      </c>
      <c r="AB409" s="224">
        <f t="shared" si="728"/>
        <v>104.16666666666666</v>
      </c>
      <c r="AC409" s="224">
        <f t="shared" si="728"/>
        <v>104.16666666666666</v>
      </c>
      <c r="AD409" s="224">
        <f t="shared" si="728"/>
        <v>104.16666666666666</v>
      </c>
      <c r="AE409" s="224">
        <f t="shared" si="728"/>
        <v>104.16666666666666</v>
      </c>
      <c r="AF409" s="224">
        <f t="shared" si="728"/>
        <v>104.16666666666666</v>
      </c>
      <c r="AG409" s="224">
        <f t="shared" si="728"/>
        <v>104.16666666666666</v>
      </c>
      <c r="AH409" s="224">
        <f t="shared" si="728"/>
        <v>104.16666666666666</v>
      </c>
      <c r="AI409" s="224">
        <f t="shared" si="728"/>
        <v>104.16666666666666</v>
      </c>
      <c r="AJ409" s="224">
        <f t="shared" si="728"/>
        <v>104.16666666666666</v>
      </c>
      <c r="AK409" s="224">
        <f t="shared" si="728"/>
        <v>104.16666666666666</v>
      </c>
      <c r="AL409" s="224">
        <f t="shared" si="728"/>
        <v>104.16666666666666</v>
      </c>
      <c r="AM409" s="224">
        <f t="shared" si="728"/>
        <v>104.16666666666666</v>
      </c>
      <c r="AN409" s="224">
        <f t="shared" si="728"/>
        <v>104.16666666666666</v>
      </c>
      <c r="AO409" s="224">
        <f t="shared" si="728"/>
        <v>104.16666666666666</v>
      </c>
      <c r="AP409" s="224">
        <f t="shared" si="728"/>
        <v>104.16666666666666</v>
      </c>
      <c r="AQ409" s="224">
        <f t="shared" si="728"/>
        <v>104.16666666666666</v>
      </c>
      <c r="AR409" s="224">
        <f t="shared" si="728"/>
        <v>104.16666666666666</v>
      </c>
      <c r="AT409" s="30"/>
      <c r="AU409" s="30"/>
      <c r="AV409" s="30"/>
    </row>
    <row r="410" spans="1:48">
      <c r="A410" s="276" t="s">
        <v>431</v>
      </c>
      <c r="B410" s="215" t="s">
        <v>392</v>
      </c>
      <c r="C410" s="268" t="s">
        <v>390</v>
      </c>
      <c r="D410" s="221" t="s">
        <v>448</v>
      </c>
      <c r="E410" s="221" t="str">
        <f>_xlfn.XLOOKUP(D410,'0'!A:A,'0'!B:B)</f>
        <v>ГО</v>
      </c>
      <c r="F410" s="222">
        <f>G410/(8*21*60)</f>
        <v>2.976190476190476E-3</v>
      </c>
      <c r="G410" s="223">
        <v>30</v>
      </c>
      <c r="H410" s="218" t="s">
        <v>249</v>
      </c>
      <c r="I410" s="30">
        <f>'0'!D$32*$F410</f>
        <v>104.16666666666666</v>
      </c>
      <c r="J410" s="30">
        <f>'0'!E$32*$F410</f>
        <v>104.16666666666666</v>
      </c>
      <c r="K410" s="30">
        <f>'0'!F$32*$F410</f>
        <v>104.16666666666666</v>
      </c>
      <c r="L410" s="30">
        <f>'0'!G$32*$F410</f>
        <v>104.16666666666666</v>
      </c>
      <c r="M410" s="30">
        <f>'0'!H$32*$F410</f>
        <v>104.16666666666666</v>
      </c>
      <c r="N410" s="30">
        <f>'0'!I$32*$F410</f>
        <v>104.16666666666666</v>
      </c>
      <c r="O410" s="30">
        <f>'0'!J$32*$F410</f>
        <v>104.16666666666666</v>
      </c>
      <c r="P410" s="30">
        <f>'0'!K$32*$F410</f>
        <v>104.16666666666666</v>
      </c>
      <c r="Q410" s="30">
        <f>'0'!L$32*$F410</f>
        <v>104.16666666666666</v>
      </c>
      <c r="R410" s="30">
        <f>'0'!M$32*$F410</f>
        <v>104.16666666666666</v>
      </c>
      <c r="S410" s="30">
        <f>'0'!N$32*$F410</f>
        <v>104.16666666666666</v>
      </c>
      <c r="T410" s="30">
        <f>'0'!O$32*$F410</f>
        <v>104.16666666666666</v>
      </c>
      <c r="U410" s="30">
        <f>'0'!P$32*$F410</f>
        <v>104.16666666666666</v>
      </c>
      <c r="V410" s="30">
        <f>'0'!Q$32*$F410</f>
        <v>104.16666666666666</v>
      </c>
      <c r="W410" s="30">
        <f>'0'!R$32*$F410</f>
        <v>104.16666666666666</v>
      </c>
      <c r="X410" s="30">
        <f>'0'!S$32*$F410</f>
        <v>104.16666666666666</v>
      </c>
      <c r="Y410" s="30">
        <f>'0'!T$32*$F410</f>
        <v>104.16666666666666</v>
      </c>
      <c r="Z410" s="30">
        <f>'0'!U$32*$F410</f>
        <v>104.16666666666666</v>
      </c>
      <c r="AA410" s="30">
        <f>'0'!V$32*$F410</f>
        <v>104.16666666666666</v>
      </c>
      <c r="AB410" s="30">
        <f>'0'!W$32*$F410</f>
        <v>104.16666666666666</v>
      </c>
      <c r="AC410" s="30">
        <f>'0'!X$32*$F410</f>
        <v>104.16666666666666</v>
      </c>
      <c r="AD410" s="30">
        <f>'0'!Y$32*$F410</f>
        <v>104.16666666666666</v>
      </c>
      <c r="AE410" s="30">
        <f>'0'!Z$32*$F410</f>
        <v>104.16666666666666</v>
      </c>
      <c r="AF410" s="30">
        <f>'0'!AA$32*$F410</f>
        <v>104.16666666666666</v>
      </c>
      <c r="AG410" s="30">
        <f>'0'!AB$32*$F410</f>
        <v>104.16666666666666</v>
      </c>
      <c r="AH410" s="30">
        <f>'0'!AC$32*$F410</f>
        <v>104.16666666666666</v>
      </c>
      <c r="AI410" s="30">
        <f>'0'!AD$32*$F410</f>
        <v>104.16666666666666</v>
      </c>
      <c r="AJ410" s="30">
        <f>'0'!AE$32*$F410</f>
        <v>104.16666666666666</v>
      </c>
      <c r="AK410" s="30">
        <f>'0'!AF$32*$F410</f>
        <v>104.16666666666666</v>
      </c>
      <c r="AL410" s="30">
        <f>'0'!AG$32*$F410</f>
        <v>104.16666666666666</v>
      </c>
      <c r="AM410" s="30">
        <f>'0'!AH$32*$F410</f>
        <v>104.16666666666666</v>
      </c>
      <c r="AN410" s="30">
        <f>'0'!AI$32*$F410</f>
        <v>104.16666666666666</v>
      </c>
      <c r="AO410" s="30">
        <f>'0'!AJ$32*$F410</f>
        <v>104.16666666666666</v>
      </c>
      <c r="AP410" s="30">
        <f>'0'!AK$32*$F410</f>
        <v>104.16666666666666</v>
      </c>
      <c r="AQ410" s="30">
        <f>'0'!AL$32*$F410</f>
        <v>104.16666666666666</v>
      </c>
      <c r="AR410" s="30">
        <f>'0'!AM$32*$F410</f>
        <v>104.16666666666666</v>
      </c>
      <c r="AT410" s="30"/>
      <c r="AU410" s="30"/>
      <c r="AV410" s="30"/>
    </row>
    <row r="411" spans="1:48" ht="24">
      <c r="A411" s="276" t="s">
        <v>431</v>
      </c>
      <c r="B411" s="215" t="s">
        <v>392</v>
      </c>
      <c r="C411" s="268"/>
      <c r="D411" s="225" t="s">
        <v>452</v>
      </c>
      <c r="E411" s="225"/>
      <c r="F411" s="234"/>
      <c r="G411" s="235"/>
      <c r="H411" s="233"/>
      <c r="I411" s="214">
        <v>10</v>
      </c>
      <c r="J411" s="214">
        <v>10</v>
      </c>
      <c r="K411" s="214">
        <v>10</v>
      </c>
      <c r="L411" s="214">
        <v>10</v>
      </c>
      <c r="M411" s="214">
        <v>10</v>
      </c>
      <c r="N411" s="214">
        <v>10</v>
      </c>
      <c r="O411" s="214">
        <v>10</v>
      </c>
      <c r="P411" s="214">
        <v>10</v>
      </c>
      <c r="Q411" s="214">
        <v>10</v>
      </c>
      <c r="R411" s="214">
        <v>10</v>
      </c>
      <c r="S411" s="214">
        <v>10</v>
      </c>
      <c r="T411" s="214">
        <v>10</v>
      </c>
      <c r="U411" s="214">
        <v>10</v>
      </c>
      <c r="V411" s="214">
        <v>10</v>
      </c>
      <c r="W411" s="214">
        <v>10</v>
      </c>
      <c r="X411" s="214">
        <v>10</v>
      </c>
      <c r="Y411" s="214">
        <v>10</v>
      </c>
      <c r="Z411" s="214">
        <v>10</v>
      </c>
      <c r="AA411" s="214">
        <v>10</v>
      </c>
      <c r="AB411" s="214">
        <v>10</v>
      </c>
      <c r="AC411" s="214">
        <v>10</v>
      </c>
      <c r="AD411" s="214">
        <v>10</v>
      </c>
      <c r="AE411" s="214">
        <v>10</v>
      </c>
      <c r="AF411" s="214">
        <v>10</v>
      </c>
      <c r="AG411" s="214">
        <v>10</v>
      </c>
      <c r="AH411" s="214">
        <v>10</v>
      </c>
      <c r="AI411" s="214">
        <v>10</v>
      </c>
      <c r="AJ411" s="214">
        <v>10</v>
      </c>
      <c r="AK411" s="214">
        <v>10</v>
      </c>
      <c r="AL411" s="214">
        <v>10</v>
      </c>
      <c r="AM411" s="214">
        <v>10</v>
      </c>
      <c r="AN411" s="214">
        <v>10</v>
      </c>
      <c r="AO411" s="214">
        <v>10</v>
      </c>
      <c r="AP411" s="214">
        <v>10</v>
      </c>
      <c r="AQ411" s="214">
        <v>10</v>
      </c>
      <c r="AR411" s="214">
        <v>10</v>
      </c>
      <c r="AT411" s="30"/>
      <c r="AU411" s="30"/>
      <c r="AV411" s="30"/>
    </row>
    <row r="412" spans="1:48" ht="22.8">
      <c r="A412" s="276" t="s">
        <v>431</v>
      </c>
      <c r="B412" s="215" t="s">
        <v>392</v>
      </c>
      <c r="C412" s="268" t="s">
        <v>390</v>
      </c>
      <c r="D412" s="219" t="s">
        <v>570</v>
      </c>
      <c r="E412" s="219"/>
      <c r="F412" s="219"/>
      <c r="G412" s="219"/>
      <c r="H412" s="218" t="s">
        <v>249</v>
      </c>
      <c r="I412" s="224">
        <f>I413</f>
        <v>187</v>
      </c>
      <c r="J412" s="224">
        <f t="shared" ref="J412:AR412" si="729">J413</f>
        <v>187</v>
      </c>
      <c r="K412" s="224">
        <f t="shared" si="729"/>
        <v>187</v>
      </c>
      <c r="L412" s="224">
        <f t="shared" si="729"/>
        <v>187</v>
      </c>
      <c r="M412" s="224">
        <f t="shared" si="729"/>
        <v>187</v>
      </c>
      <c r="N412" s="224">
        <f t="shared" si="729"/>
        <v>187</v>
      </c>
      <c r="O412" s="224">
        <f t="shared" si="729"/>
        <v>187</v>
      </c>
      <c r="P412" s="224">
        <f t="shared" si="729"/>
        <v>187</v>
      </c>
      <c r="Q412" s="224">
        <f t="shared" si="729"/>
        <v>187</v>
      </c>
      <c r="R412" s="224">
        <f t="shared" si="729"/>
        <v>187</v>
      </c>
      <c r="S412" s="224">
        <f t="shared" si="729"/>
        <v>187</v>
      </c>
      <c r="T412" s="224">
        <f t="shared" si="729"/>
        <v>187</v>
      </c>
      <c r="U412" s="224">
        <f t="shared" si="729"/>
        <v>187</v>
      </c>
      <c r="V412" s="224">
        <f t="shared" si="729"/>
        <v>187</v>
      </c>
      <c r="W412" s="224">
        <f t="shared" si="729"/>
        <v>187</v>
      </c>
      <c r="X412" s="224">
        <f t="shared" si="729"/>
        <v>187</v>
      </c>
      <c r="Y412" s="224">
        <f t="shared" si="729"/>
        <v>187</v>
      </c>
      <c r="Z412" s="224">
        <f t="shared" si="729"/>
        <v>187</v>
      </c>
      <c r="AA412" s="224">
        <f t="shared" si="729"/>
        <v>187</v>
      </c>
      <c r="AB412" s="224">
        <f t="shared" si="729"/>
        <v>187</v>
      </c>
      <c r="AC412" s="224">
        <f t="shared" si="729"/>
        <v>187</v>
      </c>
      <c r="AD412" s="224">
        <f t="shared" si="729"/>
        <v>187</v>
      </c>
      <c r="AE412" s="224">
        <f t="shared" si="729"/>
        <v>187</v>
      </c>
      <c r="AF412" s="224">
        <f t="shared" si="729"/>
        <v>187</v>
      </c>
      <c r="AG412" s="224">
        <f t="shared" si="729"/>
        <v>187</v>
      </c>
      <c r="AH412" s="224">
        <f t="shared" si="729"/>
        <v>187</v>
      </c>
      <c r="AI412" s="224">
        <f t="shared" si="729"/>
        <v>187</v>
      </c>
      <c r="AJ412" s="224">
        <f t="shared" si="729"/>
        <v>187</v>
      </c>
      <c r="AK412" s="224">
        <f t="shared" si="729"/>
        <v>187</v>
      </c>
      <c r="AL412" s="224">
        <f t="shared" si="729"/>
        <v>187</v>
      </c>
      <c r="AM412" s="224">
        <f t="shared" si="729"/>
        <v>187</v>
      </c>
      <c r="AN412" s="224">
        <f t="shared" si="729"/>
        <v>187</v>
      </c>
      <c r="AO412" s="224">
        <f t="shared" si="729"/>
        <v>187</v>
      </c>
      <c r="AP412" s="224">
        <f t="shared" si="729"/>
        <v>187</v>
      </c>
      <c r="AQ412" s="224">
        <f t="shared" si="729"/>
        <v>187</v>
      </c>
      <c r="AR412" s="224">
        <f t="shared" si="729"/>
        <v>187</v>
      </c>
      <c r="AT412" s="30"/>
      <c r="AU412" s="30"/>
      <c r="AV412" s="30"/>
    </row>
    <row r="413" spans="1:48">
      <c r="A413" s="276" t="s">
        <v>431</v>
      </c>
      <c r="B413" s="215" t="s">
        <v>392</v>
      </c>
      <c r="C413" s="268"/>
      <c r="D413" s="221" t="s">
        <v>451</v>
      </c>
      <c r="E413" s="221"/>
      <c r="F413" s="219"/>
      <c r="G413" s="219"/>
      <c r="H413" s="218" t="s">
        <v>249</v>
      </c>
      <c r="I413" s="214">
        <v>187</v>
      </c>
      <c r="J413" s="214">
        <v>187</v>
      </c>
      <c r="K413" s="214">
        <v>187</v>
      </c>
      <c r="L413" s="214">
        <v>187</v>
      </c>
      <c r="M413" s="214">
        <v>187</v>
      </c>
      <c r="N413" s="214">
        <v>187</v>
      </c>
      <c r="O413" s="214">
        <v>187</v>
      </c>
      <c r="P413" s="214">
        <v>187</v>
      </c>
      <c r="Q413" s="214">
        <v>187</v>
      </c>
      <c r="R413" s="214">
        <v>187</v>
      </c>
      <c r="S413" s="214">
        <v>187</v>
      </c>
      <c r="T413" s="214">
        <v>187</v>
      </c>
      <c r="U413" s="214">
        <v>187</v>
      </c>
      <c r="V413" s="214">
        <v>187</v>
      </c>
      <c r="W413" s="214">
        <v>187</v>
      </c>
      <c r="X413" s="214">
        <v>187</v>
      </c>
      <c r="Y413" s="214">
        <v>187</v>
      </c>
      <c r="Z413" s="214">
        <v>187</v>
      </c>
      <c r="AA413" s="214">
        <v>187</v>
      </c>
      <c r="AB413" s="214">
        <v>187</v>
      </c>
      <c r="AC413" s="214">
        <v>187</v>
      </c>
      <c r="AD413" s="214">
        <v>187</v>
      </c>
      <c r="AE413" s="214">
        <v>187</v>
      </c>
      <c r="AF413" s="214">
        <v>187</v>
      </c>
      <c r="AG413" s="214">
        <v>187</v>
      </c>
      <c r="AH413" s="214">
        <v>187</v>
      </c>
      <c r="AI413" s="214">
        <v>187</v>
      </c>
      <c r="AJ413" s="214">
        <v>187</v>
      </c>
      <c r="AK413" s="214">
        <v>187</v>
      </c>
      <c r="AL413" s="214">
        <v>187</v>
      </c>
      <c r="AM413" s="214">
        <v>187</v>
      </c>
      <c r="AN413" s="214">
        <v>187</v>
      </c>
      <c r="AO413" s="214">
        <v>187</v>
      </c>
      <c r="AP413" s="214">
        <v>187</v>
      </c>
      <c r="AQ413" s="214">
        <v>187</v>
      </c>
      <c r="AR413" s="214">
        <v>187</v>
      </c>
      <c r="AT413" s="30"/>
      <c r="AU413" s="30"/>
      <c r="AV413" s="30"/>
    </row>
    <row r="414" spans="1:48" ht="24">
      <c r="A414" s="276" t="s">
        <v>431</v>
      </c>
      <c r="B414" s="215" t="s">
        <v>392</v>
      </c>
      <c r="C414" s="268"/>
      <c r="D414" s="225" t="s">
        <v>453</v>
      </c>
      <c r="E414" s="225"/>
      <c r="F414" s="234"/>
      <c r="G414" s="235"/>
      <c r="H414" s="233"/>
      <c r="I414" s="214">
        <v>1</v>
      </c>
      <c r="J414" s="214">
        <v>1</v>
      </c>
      <c r="K414" s="214">
        <v>1</v>
      </c>
      <c r="L414" s="214">
        <v>1</v>
      </c>
      <c r="M414" s="214">
        <v>1</v>
      </c>
      <c r="N414" s="214">
        <v>1</v>
      </c>
      <c r="O414" s="214">
        <v>1</v>
      </c>
      <c r="P414" s="214">
        <v>1</v>
      </c>
      <c r="Q414" s="214">
        <v>1</v>
      </c>
      <c r="R414" s="214">
        <v>1</v>
      </c>
      <c r="S414" s="214">
        <v>1</v>
      </c>
      <c r="T414" s="214">
        <v>1</v>
      </c>
      <c r="U414" s="214">
        <v>1</v>
      </c>
      <c r="V414" s="214">
        <v>1</v>
      </c>
      <c r="W414" s="214">
        <v>1</v>
      </c>
      <c r="X414" s="214">
        <v>1</v>
      </c>
      <c r="Y414" s="214">
        <v>1</v>
      </c>
      <c r="Z414" s="214">
        <v>1</v>
      </c>
      <c r="AA414" s="214">
        <v>1</v>
      </c>
      <c r="AB414" s="214">
        <v>1</v>
      </c>
      <c r="AC414" s="214">
        <v>1</v>
      </c>
      <c r="AD414" s="214">
        <v>1</v>
      </c>
      <c r="AE414" s="214">
        <v>1</v>
      </c>
      <c r="AF414" s="214">
        <v>1</v>
      </c>
      <c r="AG414" s="214">
        <v>1</v>
      </c>
      <c r="AH414" s="214">
        <v>1</v>
      </c>
      <c r="AI414" s="214">
        <v>1</v>
      </c>
      <c r="AJ414" s="214">
        <v>1</v>
      </c>
      <c r="AK414" s="214">
        <v>1</v>
      </c>
      <c r="AL414" s="214">
        <v>1</v>
      </c>
      <c r="AM414" s="214">
        <v>1</v>
      </c>
      <c r="AN414" s="214">
        <v>1</v>
      </c>
      <c r="AO414" s="214">
        <v>1</v>
      </c>
      <c r="AP414" s="214">
        <v>1</v>
      </c>
      <c r="AQ414" s="214">
        <v>1</v>
      </c>
      <c r="AR414" s="214">
        <v>1</v>
      </c>
      <c r="AT414" s="30"/>
      <c r="AU414" s="30"/>
      <c r="AV414" s="30"/>
    </row>
    <row r="415" spans="1:48">
      <c r="A415" s="276" t="s">
        <v>431</v>
      </c>
      <c r="B415" s="215" t="s">
        <v>392</v>
      </c>
      <c r="C415" s="268" t="s">
        <v>390</v>
      </c>
      <c r="D415" s="219" t="s">
        <v>473</v>
      </c>
      <c r="E415" s="219"/>
      <c r="F415" s="219"/>
      <c r="G415" s="219"/>
      <c r="H415" s="218" t="s">
        <v>249</v>
      </c>
      <c r="I415" s="224">
        <f>I416</f>
        <v>148.8095238095238</v>
      </c>
      <c r="J415" s="224">
        <f t="shared" ref="J415:AR415" si="730">J416</f>
        <v>148.8095238095238</v>
      </c>
      <c r="K415" s="224">
        <f t="shared" si="730"/>
        <v>148.8095238095238</v>
      </c>
      <c r="L415" s="224">
        <f t="shared" si="730"/>
        <v>148.8095238095238</v>
      </c>
      <c r="M415" s="224">
        <f t="shared" si="730"/>
        <v>148.8095238095238</v>
      </c>
      <c r="N415" s="224">
        <f t="shared" si="730"/>
        <v>148.8095238095238</v>
      </c>
      <c r="O415" s="224">
        <f t="shared" si="730"/>
        <v>148.8095238095238</v>
      </c>
      <c r="P415" s="224">
        <f t="shared" si="730"/>
        <v>148.8095238095238</v>
      </c>
      <c r="Q415" s="224">
        <f t="shared" si="730"/>
        <v>148.8095238095238</v>
      </c>
      <c r="R415" s="224">
        <f t="shared" si="730"/>
        <v>148.8095238095238</v>
      </c>
      <c r="S415" s="224">
        <f t="shared" si="730"/>
        <v>148.8095238095238</v>
      </c>
      <c r="T415" s="224">
        <f t="shared" si="730"/>
        <v>148.8095238095238</v>
      </c>
      <c r="U415" s="224">
        <f t="shared" si="730"/>
        <v>148.8095238095238</v>
      </c>
      <c r="V415" s="224">
        <f t="shared" si="730"/>
        <v>148.8095238095238</v>
      </c>
      <c r="W415" s="224">
        <f t="shared" si="730"/>
        <v>148.8095238095238</v>
      </c>
      <c r="X415" s="224">
        <f t="shared" si="730"/>
        <v>148.8095238095238</v>
      </c>
      <c r="Y415" s="224">
        <f t="shared" si="730"/>
        <v>148.8095238095238</v>
      </c>
      <c r="Z415" s="224">
        <f t="shared" si="730"/>
        <v>148.8095238095238</v>
      </c>
      <c r="AA415" s="224">
        <f t="shared" si="730"/>
        <v>148.8095238095238</v>
      </c>
      <c r="AB415" s="224">
        <f t="shared" si="730"/>
        <v>148.8095238095238</v>
      </c>
      <c r="AC415" s="224">
        <f t="shared" si="730"/>
        <v>148.8095238095238</v>
      </c>
      <c r="AD415" s="224">
        <f t="shared" si="730"/>
        <v>148.8095238095238</v>
      </c>
      <c r="AE415" s="224">
        <f t="shared" si="730"/>
        <v>148.8095238095238</v>
      </c>
      <c r="AF415" s="224">
        <f t="shared" si="730"/>
        <v>148.8095238095238</v>
      </c>
      <c r="AG415" s="224">
        <f t="shared" si="730"/>
        <v>148.8095238095238</v>
      </c>
      <c r="AH415" s="224">
        <f t="shared" si="730"/>
        <v>148.8095238095238</v>
      </c>
      <c r="AI415" s="224">
        <f t="shared" si="730"/>
        <v>148.8095238095238</v>
      </c>
      <c r="AJ415" s="224">
        <f t="shared" si="730"/>
        <v>148.8095238095238</v>
      </c>
      <c r="AK415" s="224">
        <f t="shared" si="730"/>
        <v>148.8095238095238</v>
      </c>
      <c r="AL415" s="224">
        <f t="shared" si="730"/>
        <v>148.8095238095238</v>
      </c>
      <c r="AM415" s="224">
        <f t="shared" si="730"/>
        <v>148.8095238095238</v>
      </c>
      <c r="AN415" s="224">
        <f t="shared" si="730"/>
        <v>148.8095238095238</v>
      </c>
      <c r="AO415" s="224">
        <f t="shared" si="730"/>
        <v>148.8095238095238</v>
      </c>
      <c r="AP415" s="224">
        <f t="shared" si="730"/>
        <v>148.8095238095238</v>
      </c>
      <c r="AQ415" s="224">
        <f t="shared" si="730"/>
        <v>148.8095238095238</v>
      </c>
      <c r="AR415" s="224">
        <f t="shared" si="730"/>
        <v>148.8095238095238</v>
      </c>
      <c r="AT415" s="30"/>
      <c r="AU415" s="30"/>
      <c r="AV415" s="30"/>
    </row>
    <row r="416" spans="1:48">
      <c r="A416" s="276" t="s">
        <v>431</v>
      </c>
      <c r="B416" s="215" t="s">
        <v>392</v>
      </c>
      <c r="C416" s="268" t="s">
        <v>390</v>
      </c>
      <c r="D416" s="221" t="s">
        <v>450</v>
      </c>
      <c r="E416" s="221" t="str">
        <f>_xlfn.XLOOKUP(D416,'0'!A:A,'0'!B:B)</f>
        <v>ГО</v>
      </c>
      <c r="F416" s="222">
        <f>G416/(8*21*60)</f>
        <v>5.9523809523809521E-3</v>
      </c>
      <c r="G416" s="223">
        <f>60</f>
        <v>60</v>
      </c>
      <c r="H416" s="218" t="s">
        <v>249</v>
      </c>
      <c r="I416" s="30">
        <f>'0'!D$33*$F416</f>
        <v>148.8095238095238</v>
      </c>
      <c r="J416" s="30">
        <f>'0'!E$33*$F416</f>
        <v>148.8095238095238</v>
      </c>
      <c r="K416" s="30">
        <f>'0'!F$33*$F416</f>
        <v>148.8095238095238</v>
      </c>
      <c r="L416" s="30">
        <f>'0'!G$33*$F416</f>
        <v>148.8095238095238</v>
      </c>
      <c r="M416" s="30">
        <f>'0'!H$33*$F416</f>
        <v>148.8095238095238</v>
      </c>
      <c r="N416" s="30">
        <f>'0'!I$33*$F416</f>
        <v>148.8095238095238</v>
      </c>
      <c r="O416" s="30">
        <f>'0'!J$33*$F416</f>
        <v>148.8095238095238</v>
      </c>
      <c r="P416" s="30">
        <f>'0'!K$33*$F416</f>
        <v>148.8095238095238</v>
      </c>
      <c r="Q416" s="30">
        <f>'0'!L$33*$F416</f>
        <v>148.8095238095238</v>
      </c>
      <c r="R416" s="30">
        <f>'0'!M$33*$F416</f>
        <v>148.8095238095238</v>
      </c>
      <c r="S416" s="30">
        <f>'0'!N$33*$F416</f>
        <v>148.8095238095238</v>
      </c>
      <c r="T416" s="30">
        <f>'0'!O$33*$F416</f>
        <v>148.8095238095238</v>
      </c>
      <c r="U416" s="30">
        <f>'0'!P$33*$F416</f>
        <v>148.8095238095238</v>
      </c>
      <c r="V416" s="30">
        <f>'0'!Q$33*$F416</f>
        <v>148.8095238095238</v>
      </c>
      <c r="W416" s="30">
        <f>'0'!R$33*$F416</f>
        <v>148.8095238095238</v>
      </c>
      <c r="X416" s="30">
        <f>'0'!S$33*$F416</f>
        <v>148.8095238095238</v>
      </c>
      <c r="Y416" s="30">
        <f>'0'!T$33*$F416</f>
        <v>148.8095238095238</v>
      </c>
      <c r="Z416" s="30">
        <f>'0'!U$33*$F416</f>
        <v>148.8095238095238</v>
      </c>
      <c r="AA416" s="30">
        <f>'0'!V$33*$F416</f>
        <v>148.8095238095238</v>
      </c>
      <c r="AB416" s="30">
        <f>'0'!W$33*$F416</f>
        <v>148.8095238095238</v>
      </c>
      <c r="AC416" s="30">
        <f>'0'!X$33*$F416</f>
        <v>148.8095238095238</v>
      </c>
      <c r="AD416" s="30">
        <f>'0'!Y$33*$F416</f>
        <v>148.8095238095238</v>
      </c>
      <c r="AE416" s="30">
        <f>'0'!Z$33*$F416</f>
        <v>148.8095238095238</v>
      </c>
      <c r="AF416" s="30">
        <f>'0'!AA$33*$F416</f>
        <v>148.8095238095238</v>
      </c>
      <c r="AG416" s="30">
        <f>'0'!AB$33*$F416</f>
        <v>148.8095238095238</v>
      </c>
      <c r="AH416" s="30">
        <f>'0'!AC$33*$F416</f>
        <v>148.8095238095238</v>
      </c>
      <c r="AI416" s="30">
        <f>'0'!AD$33*$F416</f>
        <v>148.8095238095238</v>
      </c>
      <c r="AJ416" s="30">
        <f>'0'!AE$33*$F416</f>
        <v>148.8095238095238</v>
      </c>
      <c r="AK416" s="30">
        <f>'0'!AF$33*$F416</f>
        <v>148.8095238095238</v>
      </c>
      <c r="AL416" s="30">
        <f>'0'!AG$33*$F416</f>
        <v>148.8095238095238</v>
      </c>
      <c r="AM416" s="30">
        <f>'0'!AH$33*$F416</f>
        <v>148.8095238095238</v>
      </c>
      <c r="AN416" s="30">
        <f>'0'!AI$33*$F416</f>
        <v>148.8095238095238</v>
      </c>
      <c r="AO416" s="30">
        <f>'0'!AJ$33*$F416</f>
        <v>148.8095238095238</v>
      </c>
      <c r="AP416" s="30">
        <f>'0'!AK$33*$F416</f>
        <v>148.8095238095238</v>
      </c>
      <c r="AQ416" s="30">
        <f>'0'!AL$33*$F416</f>
        <v>148.8095238095238</v>
      </c>
      <c r="AR416" s="30">
        <f>'0'!AM$33*$F416</f>
        <v>148.8095238095238</v>
      </c>
      <c r="AT416" s="30"/>
      <c r="AU416" s="30"/>
      <c r="AV416" s="30"/>
    </row>
    <row r="417" spans="1:48" ht="24">
      <c r="A417" s="276" t="s">
        <v>431</v>
      </c>
      <c r="B417" s="215" t="s">
        <v>392</v>
      </c>
      <c r="C417" s="268"/>
      <c r="D417" s="225" t="s">
        <v>454</v>
      </c>
      <c r="E417" s="225"/>
      <c r="F417" s="234"/>
      <c r="G417" s="235"/>
      <c r="H417" s="233"/>
      <c r="I417" s="224">
        <f>МСБ.3!D136</f>
        <v>7</v>
      </c>
      <c r="J417" s="224">
        <f>МСБ.3!E136</f>
        <v>7</v>
      </c>
      <c r="K417" s="224">
        <f>МСБ.3!F136</f>
        <v>7</v>
      </c>
      <c r="L417" s="224">
        <f>МСБ.3!G136</f>
        <v>7</v>
      </c>
      <c r="M417" s="224">
        <f>МСБ.3!H136</f>
        <v>7</v>
      </c>
      <c r="N417" s="224">
        <f>МСБ.3!I136</f>
        <v>7</v>
      </c>
      <c r="O417" s="224">
        <f>МСБ.3!J136</f>
        <v>7</v>
      </c>
      <c r="P417" s="224">
        <f>МСБ.3!K136</f>
        <v>8</v>
      </c>
      <c r="Q417" s="224">
        <f>МСБ.3!L136</f>
        <v>8</v>
      </c>
      <c r="R417" s="224">
        <f>МСБ.3!M136</f>
        <v>8</v>
      </c>
      <c r="S417" s="224">
        <f>МСБ.3!N136</f>
        <v>8</v>
      </c>
      <c r="T417" s="224">
        <f>МСБ.3!O136</f>
        <v>8</v>
      </c>
      <c r="U417" s="224">
        <f>МСБ.3!P136</f>
        <v>8</v>
      </c>
      <c r="V417" s="224">
        <f>МСБ.3!Q136</f>
        <v>8</v>
      </c>
      <c r="W417" s="224">
        <f>МСБ.3!R136</f>
        <v>8</v>
      </c>
      <c r="X417" s="224">
        <f>МСБ.3!S136</f>
        <v>8</v>
      </c>
      <c r="Y417" s="224">
        <f>МСБ.3!T136</f>
        <v>8</v>
      </c>
      <c r="Z417" s="224">
        <f>МСБ.3!U136</f>
        <v>8</v>
      </c>
      <c r="AA417" s="224">
        <f>МСБ.3!V136</f>
        <v>8</v>
      </c>
      <c r="AB417" s="224">
        <f>МСБ.3!W136</f>
        <v>8</v>
      </c>
      <c r="AC417" s="224">
        <f>МСБ.3!X136</f>
        <v>9</v>
      </c>
      <c r="AD417" s="224">
        <f>МСБ.3!Y136</f>
        <v>9</v>
      </c>
      <c r="AE417" s="224">
        <f>МСБ.3!Z136</f>
        <v>9</v>
      </c>
      <c r="AF417" s="224">
        <f>МСБ.3!AA136</f>
        <v>9</v>
      </c>
      <c r="AG417" s="224">
        <f>МСБ.3!AB136</f>
        <v>9</v>
      </c>
      <c r="AH417" s="224">
        <f>МСБ.3!AC136</f>
        <v>9</v>
      </c>
      <c r="AI417" s="224">
        <f>МСБ.3!AD136</f>
        <v>9</v>
      </c>
      <c r="AJ417" s="224">
        <f>МСБ.3!AE136</f>
        <v>9</v>
      </c>
      <c r="AK417" s="224">
        <f>МСБ.3!AF136</f>
        <v>9</v>
      </c>
      <c r="AL417" s="224">
        <f>МСБ.3!AG136</f>
        <v>9</v>
      </c>
      <c r="AM417" s="224">
        <f>МСБ.3!AH136</f>
        <v>9</v>
      </c>
      <c r="AN417" s="224">
        <f>МСБ.3!AI136</f>
        <v>10</v>
      </c>
      <c r="AO417" s="224">
        <f>МСБ.3!AJ136</f>
        <v>10</v>
      </c>
      <c r="AP417" s="224">
        <f>МСБ.3!AK136</f>
        <v>10</v>
      </c>
      <c r="AQ417" s="224">
        <f>МСБ.3!AL136</f>
        <v>10</v>
      </c>
      <c r="AR417" s="224">
        <f>МСБ.3!AM136</f>
        <v>10</v>
      </c>
      <c r="AT417" s="30"/>
      <c r="AU417" s="30"/>
      <c r="AV417" s="30"/>
    </row>
    <row r="418" spans="1:48" ht="22.8">
      <c r="A418" s="276" t="s">
        <v>431</v>
      </c>
      <c r="B418" s="215" t="s">
        <v>392</v>
      </c>
      <c r="C418" s="268" t="s">
        <v>390</v>
      </c>
      <c r="D418" s="219" t="s">
        <v>537</v>
      </c>
      <c r="E418" s="219"/>
      <c r="F418" s="219"/>
      <c r="G418" s="219"/>
      <c r="H418" s="218" t="s">
        <v>249</v>
      </c>
      <c r="I418" s="224">
        <f>I419</f>
        <v>66.964285714285708</v>
      </c>
      <c r="J418" s="224">
        <f t="shared" ref="J418:AR418" si="731">J419</f>
        <v>66.964285714285708</v>
      </c>
      <c r="K418" s="224">
        <f t="shared" si="731"/>
        <v>66.964285714285708</v>
      </c>
      <c r="L418" s="224">
        <f t="shared" si="731"/>
        <v>66.964285714285708</v>
      </c>
      <c r="M418" s="224">
        <f t="shared" si="731"/>
        <v>66.964285714285708</v>
      </c>
      <c r="N418" s="224">
        <f t="shared" si="731"/>
        <v>66.964285714285708</v>
      </c>
      <c r="O418" s="224">
        <f t="shared" si="731"/>
        <v>66.964285714285708</v>
      </c>
      <c r="P418" s="224">
        <f t="shared" si="731"/>
        <v>66.964285714285708</v>
      </c>
      <c r="Q418" s="224">
        <f t="shared" si="731"/>
        <v>66.964285714285708</v>
      </c>
      <c r="R418" s="224">
        <f t="shared" si="731"/>
        <v>66.964285714285708</v>
      </c>
      <c r="S418" s="224">
        <f t="shared" si="731"/>
        <v>66.964285714285708</v>
      </c>
      <c r="T418" s="224">
        <f t="shared" si="731"/>
        <v>66.964285714285708</v>
      </c>
      <c r="U418" s="224">
        <f t="shared" si="731"/>
        <v>66.964285714285708</v>
      </c>
      <c r="V418" s="224">
        <f t="shared" si="731"/>
        <v>66.964285714285708</v>
      </c>
      <c r="W418" s="224">
        <f t="shared" si="731"/>
        <v>66.964285714285708</v>
      </c>
      <c r="X418" s="224">
        <f t="shared" si="731"/>
        <v>66.964285714285708</v>
      </c>
      <c r="Y418" s="224">
        <f t="shared" si="731"/>
        <v>66.964285714285708</v>
      </c>
      <c r="Z418" s="224">
        <f t="shared" si="731"/>
        <v>66.964285714285708</v>
      </c>
      <c r="AA418" s="224">
        <f t="shared" si="731"/>
        <v>66.964285714285708</v>
      </c>
      <c r="AB418" s="224">
        <f t="shared" si="731"/>
        <v>66.964285714285708</v>
      </c>
      <c r="AC418" s="224">
        <f t="shared" si="731"/>
        <v>66.964285714285708</v>
      </c>
      <c r="AD418" s="224">
        <f t="shared" si="731"/>
        <v>66.964285714285708</v>
      </c>
      <c r="AE418" s="224">
        <f t="shared" si="731"/>
        <v>66.964285714285708</v>
      </c>
      <c r="AF418" s="224">
        <f t="shared" si="731"/>
        <v>66.964285714285708</v>
      </c>
      <c r="AG418" s="224">
        <f t="shared" si="731"/>
        <v>66.964285714285708</v>
      </c>
      <c r="AH418" s="224">
        <f t="shared" si="731"/>
        <v>66.964285714285708</v>
      </c>
      <c r="AI418" s="224">
        <f t="shared" si="731"/>
        <v>66.964285714285708</v>
      </c>
      <c r="AJ418" s="224">
        <f t="shared" si="731"/>
        <v>66.964285714285708</v>
      </c>
      <c r="AK418" s="224">
        <f t="shared" si="731"/>
        <v>66.964285714285708</v>
      </c>
      <c r="AL418" s="224">
        <f t="shared" si="731"/>
        <v>66.964285714285708</v>
      </c>
      <c r="AM418" s="224">
        <f t="shared" si="731"/>
        <v>66.964285714285708</v>
      </c>
      <c r="AN418" s="224">
        <f t="shared" si="731"/>
        <v>66.964285714285708</v>
      </c>
      <c r="AO418" s="224">
        <f t="shared" si="731"/>
        <v>66.964285714285708</v>
      </c>
      <c r="AP418" s="224">
        <f t="shared" si="731"/>
        <v>66.964285714285708</v>
      </c>
      <c r="AQ418" s="224">
        <f t="shared" si="731"/>
        <v>66.964285714285708</v>
      </c>
      <c r="AR418" s="224">
        <f t="shared" si="731"/>
        <v>66.964285714285708</v>
      </c>
      <c r="AT418" s="30"/>
      <c r="AU418" s="30"/>
      <c r="AV418" s="30"/>
    </row>
    <row r="419" spans="1:48">
      <c r="A419" s="276" t="s">
        <v>431</v>
      </c>
      <c r="B419" s="215" t="s">
        <v>392</v>
      </c>
      <c r="C419" s="268" t="s">
        <v>390</v>
      </c>
      <c r="D419" s="221" t="s">
        <v>413</v>
      </c>
      <c r="E419" s="221" t="str">
        <f>_xlfn.XLOOKUP(D419,'0'!A:A,'0'!B:B)</f>
        <v>Фил</v>
      </c>
      <c r="F419" s="222">
        <f>G419/(8*21*60)</f>
        <v>1.488095238095238E-3</v>
      </c>
      <c r="G419" s="223">
        <v>15</v>
      </c>
      <c r="H419" s="218" t="s">
        <v>249</v>
      </c>
      <c r="I419" s="30">
        <f>'0'!D$28*$F419</f>
        <v>66.964285714285708</v>
      </c>
      <c r="J419" s="30">
        <f>'0'!E$28*$F419</f>
        <v>66.964285714285708</v>
      </c>
      <c r="K419" s="30">
        <f>'0'!F$28*$F419</f>
        <v>66.964285714285708</v>
      </c>
      <c r="L419" s="30">
        <f>'0'!G$28*$F419</f>
        <v>66.964285714285708</v>
      </c>
      <c r="M419" s="30">
        <f>'0'!H$28*$F419</f>
        <v>66.964285714285708</v>
      </c>
      <c r="N419" s="30">
        <f>'0'!I$28*$F419</f>
        <v>66.964285714285708</v>
      </c>
      <c r="O419" s="30">
        <f>'0'!J$28*$F419</f>
        <v>66.964285714285708</v>
      </c>
      <c r="P419" s="30">
        <f>'0'!K$28*$F419</f>
        <v>66.964285714285708</v>
      </c>
      <c r="Q419" s="30">
        <f>'0'!L$28*$F419</f>
        <v>66.964285714285708</v>
      </c>
      <c r="R419" s="30">
        <f>'0'!M$28*$F419</f>
        <v>66.964285714285708</v>
      </c>
      <c r="S419" s="30">
        <f>'0'!N$28*$F419</f>
        <v>66.964285714285708</v>
      </c>
      <c r="T419" s="30">
        <f>'0'!O$28*$F419</f>
        <v>66.964285714285708</v>
      </c>
      <c r="U419" s="30">
        <f>'0'!P$28*$F419</f>
        <v>66.964285714285708</v>
      </c>
      <c r="V419" s="30">
        <f>'0'!Q$28*$F419</f>
        <v>66.964285714285708</v>
      </c>
      <c r="W419" s="30">
        <f>'0'!R$28*$F419</f>
        <v>66.964285714285708</v>
      </c>
      <c r="X419" s="30">
        <f>'0'!S$28*$F419</f>
        <v>66.964285714285708</v>
      </c>
      <c r="Y419" s="30">
        <f>'0'!T$28*$F419</f>
        <v>66.964285714285708</v>
      </c>
      <c r="Z419" s="30">
        <f>'0'!U$28*$F419</f>
        <v>66.964285714285708</v>
      </c>
      <c r="AA419" s="30">
        <f>'0'!V$28*$F419</f>
        <v>66.964285714285708</v>
      </c>
      <c r="AB419" s="30">
        <f>'0'!W$28*$F419</f>
        <v>66.964285714285708</v>
      </c>
      <c r="AC419" s="30">
        <f>'0'!X$28*$F419</f>
        <v>66.964285714285708</v>
      </c>
      <c r="AD419" s="30">
        <f>'0'!Y$28*$F419</f>
        <v>66.964285714285708</v>
      </c>
      <c r="AE419" s="30">
        <f>'0'!Z$28*$F419</f>
        <v>66.964285714285708</v>
      </c>
      <c r="AF419" s="30">
        <f>'0'!AA$28*$F419</f>
        <v>66.964285714285708</v>
      </c>
      <c r="AG419" s="30">
        <f>'0'!AB$28*$F419</f>
        <v>66.964285714285708</v>
      </c>
      <c r="AH419" s="30">
        <f>'0'!AC$28*$F419</f>
        <v>66.964285714285708</v>
      </c>
      <c r="AI419" s="30">
        <f>'0'!AD$28*$F419</f>
        <v>66.964285714285708</v>
      </c>
      <c r="AJ419" s="30">
        <f>'0'!AE$28*$F419</f>
        <v>66.964285714285708</v>
      </c>
      <c r="AK419" s="30">
        <f>'0'!AF$28*$F419</f>
        <v>66.964285714285708</v>
      </c>
      <c r="AL419" s="30">
        <f>'0'!AG$28*$F419</f>
        <v>66.964285714285708</v>
      </c>
      <c r="AM419" s="30">
        <f>'0'!AH$28*$F419</f>
        <v>66.964285714285708</v>
      </c>
      <c r="AN419" s="30">
        <f>'0'!AI$28*$F419</f>
        <v>66.964285714285708</v>
      </c>
      <c r="AO419" s="30">
        <f>'0'!AJ$28*$F419</f>
        <v>66.964285714285708</v>
      </c>
      <c r="AP419" s="30">
        <f>'0'!AK$28*$F419</f>
        <v>66.964285714285708</v>
      </c>
      <c r="AQ419" s="30">
        <f>'0'!AL$28*$F419</f>
        <v>66.964285714285708</v>
      </c>
      <c r="AR419" s="30">
        <f>'0'!AM$28*$F419</f>
        <v>66.964285714285708</v>
      </c>
      <c r="AT419" s="30"/>
      <c r="AU419" s="30"/>
      <c r="AV419" s="30"/>
    </row>
    <row r="420" spans="1:48" ht="12">
      <c r="A420" s="276" t="s">
        <v>431</v>
      </c>
      <c r="B420" s="215" t="s">
        <v>392</v>
      </c>
      <c r="C420" s="268"/>
      <c r="D420" s="225" t="s">
        <v>445</v>
      </c>
      <c r="E420" s="225"/>
      <c r="F420" s="234"/>
      <c r="G420" s="235"/>
      <c r="H420" s="233"/>
      <c r="I420" s="224">
        <f>МСБ.3!D139</f>
        <v>759</v>
      </c>
      <c r="J420" s="224">
        <f>МСБ.3!E139</f>
        <v>766</v>
      </c>
      <c r="K420" s="224">
        <f>МСБ.3!F139</f>
        <v>773</v>
      </c>
      <c r="L420" s="224">
        <f>МСБ.3!G139</f>
        <v>780</v>
      </c>
      <c r="M420" s="224">
        <f>МСБ.3!H139</f>
        <v>787</v>
      </c>
      <c r="N420" s="224">
        <f>МСБ.3!I139</f>
        <v>794</v>
      </c>
      <c r="O420" s="224">
        <f>МСБ.3!J139</f>
        <v>801</v>
      </c>
      <c r="P420" s="224">
        <f>МСБ.3!K139</f>
        <v>809</v>
      </c>
      <c r="Q420" s="224">
        <f>МСБ.3!L139</f>
        <v>817</v>
      </c>
      <c r="R420" s="224">
        <f>МСБ.3!M139</f>
        <v>825</v>
      </c>
      <c r="S420" s="224">
        <f>МСБ.3!N139</f>
        <v>833</v>
      </c>
      <c r="T420" s="224">
        <f>МСБ.3!O139</f>
        <v>841</v>
      </c>
      <c r="U420" s="224">
        <f>МСБ.3!P139</f>
        <v>849</v>
      </c>
      <c r="V420" s="224">
        <f>МСБ.3!Q139</f>
        <v>857</v>
      </c>
      <c r="W420" s="224">
        <f>МСБ.3!R139</f>
        <v>865</v>
      </c>
      <c r="X420" s="224">
        <f>МСБ.3!S139</f>
        <v>873</v>
      </c>
      <c r="Y420" s="224">
        <f>МСБ.3!T139</f>
        <v>881</v>
      </c>
      <c r="Z420" s="224">
        <f>МСБ.3!U139</f>
        <v>889</v>
      </c>
      <c r="AA420" s="224">
        <f>МСБ.3!V139</f>
        <v>897</v>
      </c>
      <c r="AB420" s="224">
        <f>МСБ.3!W139</f>
        <v>905</v>
      </c>
      <c r="AC420" s="224">
        <f>МСБ.3!X139</f>
        <v>914</v>
      </c>
      <c r="AD420" s="224">
        <f>МСБ.3!Y139</f>
        <v>923</v>
      </c>
      <c r="AE420" s="224">
        <f>МСБ.3!Z139</f>
        <v>932</v>
      </c>
      <c r="AF420" s="224">
        <f>МСБ.3!AA139</f>
        <v>941</v>
      </c>
      <c r="AG420" s="224">
        <f>МСБ.3!AB139</f>
        <v>950</v>
      </c>
      <c r="AH420" s="224">
        <f>МСБ.3!AC139</f>
        <v>959</v>
      </c>
      <c r="AI420" s="224">
        <f>МСБ.3!AD139</f>
        <v>968</v>
      </c>
      <c r="AJ420" s="224">
        <f>МСБ.3!AE139</f>
        <v>977</v>
      </c>
      <c r="AK420" s="224">
        <f>МСБ.3!AF139</f>
        <v>986</v>
      </c>
      <c r="AL420" s="224">
        <f>МСБ.3!AG139</f>
        <v>995</v>
      </c>
      <c r="AM420" s="224">
        <f>МСБ.3!AH139</f>
        <v>1004</v>
      </c>
      <c r="AN420" s="224">
        <f>МСБ.3!AI139</f>
        <v>1014</v>
      </c>
      <c r="AO420" s="224">
        <f>МСБ.3!AJ139</f>
        <v>1024</v>
      </c>
      <c r="AP420" s="224">
        <f>МСБ.3!AK139</f>
        <v>1034</v>
      </c>
      <c r="AQ420" s="224">
        <f>МСБ.3!AL139</f>
        <v>1044</v>
      </c>
      <c r="AR420" s="224">
        <f>МСБ.3!AM139</f>
        <v>1054</v>
      </c>
      <c r="AT420" s="30"/>
      <c r="AU420" s="30"/>
      <c r="AV420" s="30"/>
    </row>
    <row r="421" spans="1:48" ht="22.8">
      <c r="A421" s="276" t="s">
        <v>431</v>
      </c>
      <c r="B421" s="215" t="s">
        <v>392</v>
      </c>
      <c r="C421" s="268" t="s">
        <v>390</v>
      </c>
      <c r="D421" s="219" t="s">
        <v>455</v>
      </c>
      <c r="E421" s="219"/>
      <c r="F421" s="219"/>
      <c r="G421" s="219"/>
      <c r="H421" s="218" t="s">
        <v>249</v>
      </c>
      <c r="I421" s="243">
        <f>73100/18000+1.5</f>
        <v>5.5611111111111109</v>
      </c>
      <c r="J421" s="243">
        <f t="shared" ref="J421:AR421" si="732">73100/18000+1.5</f>
        <v>5.5611111111111109</v>
      </c>
      <c r="K421" s="243">
        <f t="shared" si="732"/>
        <v>5.5611111111111109</v>
      </c>
      <c r="L421" s="243">
        <f t="shared" si="732"/>
        <v>5.5611111111111109</v>
      </c>
      <c r="M421" s="243">
        <f t="shared" si="732"/>
        <v>5.5611111111111109</v>
      </c>
      <c r="N421" s="243">
        <f t="shared" si="732"/>
        <v>5.5611111111111109</v>
      </c>
      <c r="O421" s="243">
        <f t="shared" si="732"/>
        <v>5.5611111111111109</v>
      </c>
      <c r="P421" s="243">
        <f t="shared" si="732"/>
        <v>5.5611111111111109</v>
      </c>
      <c r="Q421" s="243">
        <f t="shared" si="732"/>
        <v>5.5611111111111109</v>
      </c>
      <c r="R421" s="243">
        <f t="shared" si="732"/>
        <v>5.5611111111111109</v>
      </c>
      <c r="S421" s="243">
        <f t="shared" si="732"/>
        <v>5.5611111111111109</v>
      </c>
      <c r="T421" s="243">
        <f t="shared" si="732"/>
        <v>5.5611111111111109</v>
      </c>
      <c r="U421" s="243">
        <f t="shared" si="732"/>
        <v>5.5611111111111109</v>
      </c>
      <c r="V421" s="243">
        <f t="shared" si="732"/>
        <v>5.5611111111111109</v>
      </c>
      <c r="W421" s="243">
        <f t="shared" si="732"/>
        <v>5.5611111111111109</v>
      </c>
      <c r="X421" s="243">
        <f t="shared" si="732"/>
        <v>5.5611111111111109</v>
      </c>
      <c r="Y421" s="243">
        <f t="shared" si="732"/>
        <v>5.5611111111111109</v>
      </c>
      <c r="Z421" s="243">
        <f t="shared" si="732"/>
        <v>5.5611111111111109</v>
      </c>
      <c r="AA421" s="243">
        <f t="shared" si="732"/>
        <v>5.5611111111111109</v>
      </c>
      <c r="AB421" s="243">
        <f t="shared" si="732"/>
        <v>5.5611111111111109</v>
      </c>
      <c r="AC421" s="243">
        <f t="shared" si="732"/>
        <v>5.5611111111111109</v>
      </c>
      <c r="AD421" s="243">
        <f t="shared" si="732"/>
        <v>5.5611111111111109</v>
      </c>
      <c r="AE421" s="243">
        <f t="shared" si="732"/>
        <v>5.5611111111111109</v>
      </c>
      <c r="AF421" s="243">
        <f t="shared" si="732"/>
        <v>5.5611111111111109</v>
      </c>
      <c r="AG421" s="243">
        <f t="shared" si="732"/>
        <v>5.5611111111111109</v>
      </c>
      <c r="AH421" s="243">
        <f t="shared" si="732"/>
        <v>5.5611111111111109</v>
      </c>
      <c r="AI421" s="243">
        <f t="shared" si="732"/>
        <v>5.5611111111111109</v>
      </c>
      <c r="AJ421" s="243">
        <f t="shared" si="732"/>
        <v>5.5611111111111109</v>
      </c>
      <c r="AK421" s="243">
        <f t="shared" si="732"/>
        <v>5.5611111111111109</v>
      </c>
      <c r="AL421" s="243">
        <f t="shared" si="732"/>
        <v>5.5611111111111109</v>
      </c>
      <c r="AM421" s="243">
        <f t="shared" si="732"/>
        <v>5.5611111111111109</v>
      </c>
      <c r="AN421" s="243">
        <f t="shared" si="732"/>
        <v>5.5611111111111109</v>
      </c>
      <c r="AO421" s="243">
        <f t="shared" si="732"/>
        <v>5.5611111111111109</v>
      </c>
      <c r="AP421" s="243">
        <f t="shared" si="732"/>
        <v>5.5611111111111109</v>
      </c>
      <c r="AQ421" s="243">
        <f t="shared" si="732"/>
        <v>5.5611111111111109</v>
      </c>
      <c r="AR421" s="243">
        <f t="shared" si="732"/>
        <v>5.5611111111111109</v>
      </c>
      <c r="AT421" s="30"/>
      <c r="AU421" s="30"/>
      <c r="AV421" s="30"/>
    </row>
    <row r="422" spans="1:48">
      <c r="A422" s="276" t="s">
        <v>432</v>
      </c>
      <c r="B422" s="215" t="s">
        <v>392</v>
      </c>
      <c r="C422" s="268" t="s">
        <v>390</v>
      </c>
      <c r="D422" s="215" t="s">
        <v>42</v>
      </c>
      <c r="E422" s="215"/>
      <c r="F422" s="241"/>
      <c r="G422" s="242"/>
      <c r="H422" s="239" t="s">
        <v>254</v>
      </c>
      <c r="I422" s="224">
        <f>I423/1000</f>
        <v>3.125</v>
      </c>
      <c r="J422" s="224">
        <f t="shared" ref="J422:AR422" si="733">J423/1000</f>
        <v>3.125</v>
      </c>
      <c r="K422" s="224">
        <f t="shared" si="733"/>
        <v>3.125</v>
      </c>
      <c r="L422" s="224">
        <f t="shared" si="733"/>
        <v>3.125</v>
      </c>
      <c r="M422" s="224">
        <f t="shared" si="733"/>
        <v>3.125</v>
      </c>
      <c r="N422" s="224">
        <f t="shared" si="733"/>
        <v>3.125</v>
      </c>
      <c r="O422" s="224">
        <f t="shared" si="733"/>
        <v>3.125</v>
      </c>
      <c r="P422" s="224">
        <f t="shared" si="733"/>
        <v>3.125</v>
      </c>
      <c r="Q422" s="224">
        <f t="shared" si="733"/>
        <v>3.125</v>
      </c>
      <c r="R422" s="224">
        <f t="shared" si="733"/>
        <v>3.125</v>
      </c>
      <c r="S422" s="224">
        <f t="shared" si="733"/>
        <v>3.125</v>
      </c>
      <c r="T422" s="224">
        <f t="shared" si="733"/>
        <v>3.125</v>
      </c>
      <c r="U422" s="224">
        <f t="shared" si="733"/>
        <v>3.125</v>
      </c>
      <c r="V422" s="224">
        <f t="shared" si="733"/>
        <v>3.125</v>
      </c>
      <c r="W422" s="224">
        <f t="shared" si="733"/>
        <v>3.125</v>
      </c>
      <c r="X422" s="224">
        <f t="shared" si="733"/>
        <v>3.125</v>
      </c>
      <c r="Y422" s="224">
        <f t="shared" si="733"/>
        <v>3.125</v>
      </c>
      <c r="Z422" s="224">
        <f t="shared" si="733"/>
        <v>3.125</v>
      </c>
      <c r="AA422" s="224">
        <f t="shared" si="733"/>
        <v>3.125</v>
      </c>
      <c r="AB422" s="224">
        <f t="shared" si="733"/>
        <v>3.125</v>
      </c>
      <c r="AC422" s="224">
        <f t="shared" si="733"/>
        <v>3.125</v>
      </c>
      <c r="AD422" s="224">
        <f t="shared" si="733"/>
        <v>3.125</v>
      </c>
      <c r="AE422" s="224">
        <f t="shared" si="733"/>
        <v>3.125</v>
      </c>
      <c r="AF422" s="224">
        <f t="shared" si="733"/>
        <v>3.125</v>
      </c>
      <c r="AG422" s="224">
        <f t="shared" si="733"/>
        <v>3.125</v>
      </c>
      <c r="AH422" s="224">
        <f t="shared" si="733"/>
        <v>3.125</v>
      </c>
      <c r="AI422" s="224">
        <f t="shared" si="733"/>
        <v>3.125</v>
      </c>
      <c r="AJ422" s="224">
        <f t="shared" si="733"/>
        <v>3.125</v>
      </c>
      <c r="AK422" s="224">
        <f t="shared" si="733"/>
        <v>3.125</v>
      </c>
      <c r="AL422" s="224">
        <f t="shared" si="733"/>
        <v>3.125</v>
      </c>
      <c r="AM422" s="224">
        <f t="shared" si="733"/>
        <v>3.125</v>
      </c>
      <c r="AN422" s="224">
        <f t="shared" si="733"/>
        <v>3.125</v>
      </c>
      <c r="AO422" s="224">
        <f t="shared" si="733"/>
        <v>3.125</v>
      </c>
      <c r="AP422" s="224">
        <f t="shared" si="733"/>
        <v>3.125</v>
      </c>
      <c r="AQ422" s="224">
        <f t="shared" si="733"/>
        <v>3.125</v>
      </c>
      <c r="AR422" s="224">
        <f t="shared" si="733"/>
        <v>3.125</v>
      </c>
      <c r="AT422" s="30"/>
      <c r="AU422" s="30"/>
      <c r="AV422" s="30"/>
    </row>
    <row r="423" spans="1:48">
      <c r="A423" s="276" t="s">
        <v>432</v>
      </c>
      <c r="B423" s="215" t="s">
        <v>392</v>
      </c>
      <c r="C423" s="268" t="s">
        <v>390</v>
      </c>
      <c r="D423" s="219" t="s">
        <v>457</v>
      </c>
      <c r="E423" s="219"/>
      <c r="F423" s="219"/>
      <c r="G423" s="219"/>
      <c r="H423" s="218" t="s">
        <v>249</v>
      </c>
      <c r="I423" s="224">
        <f>I424</f>
        <v>3125</v>
      </c>
      <c r="J423" s="224">
        <f t="shared" ref="J423:AR423" si="734">J424</f>
        <v>3125</v>
      </c>
      <c r="K423" s="224">
        <f t="shared" si="734"/>
        <v>3125</v>
      </c>
      <c r="L423" s="224">
        <f t="shared" si="734"/>
        <v>3125</v>
      </c>
      <c r="M423" s="224">
        <f t="shared" si="734"/>
        <v>3125</v>
      </c>
      <c r="N423" s="224">
        <f t="shared" si="734"/>
        <v>3125</v>
      </c>
      <c r="O423" s="224">
        <f t="shared" si="734"/>
        <v>3125</v>
      </c>
      <c r="P423" s="224">
        <f t="shared" si="734"/>
        <v>3125</v>
      </c>
      <c r="Q423" s="224">
        <f t="shared" si="734"/>
        <v>3125</v>
      </c>
      <c r="R423" s="224">
        <f t="shared" si="734"/>
        <v>3125</v>
      </c>
      <c r="S423" s="224">
        <f t="shared" si="734"/>
        <v>3125</v>
      </c>
      <c r="T423" s="224">
        <f t="shared" si="734"/>
        <v>3125</v>
      </c>
      <c r="U423" s="224">
        <f t="shared" si="734"/>
        <v>3125</v>
      </c>
      <c r="V423" s="224">
        <f t="shared" si="734"/>
        <v>3125</v>
      </c>
      <c r="W423" s="224">
        <f t="shared" si="734"/>
        <v>3125</v>
      </c>
      <c r="X423" s="224">
        <f t="shared" si="734"/>
        <v>3125</v>
      </c>
      <c r="Y423" s="224">
        <f t="shared" si="734"/>
        <v>3125</v>
      </c>
      <c r="Z423" s="224">
        <f t="shared" si="734"/>
        <v>3125</v>
      </c>
      <c r="AA423" s="224">
        <f t="shared" si="734"/>
        <v>3125</v>
      </c>
      <c r="AB423" s="224">
        <f t="shared" si="734"/>
        <v>3125</v>
      </c>
      <c r="AC423" s="224">
        <f t="shared" si="734"/>
        <v>3125</v>
      </c>
      <c r="AD423" s="224">
        <f t="shared" si="734"/>
        <v>3125</v>
      </c>
      <c r="AE423" s="224">
        <f t="shared" si="734"/>
        <v>3125</v>
      </c>
      <c r="AF423" s="224">
        <f t="shared" si="734"/>
        <v>3125</v>
      </c>
      <c r="AG423" s="224">
        <f t="shared" si="734"/>
        <v>3125</v>
      </c>
      <c r="AH423" s="224">
        <f t="shared" si="734"/>
        <v>3125</v>
      </c>
      <c r="AI423" s="224">
        <f t="shared" si="734"/>
        <v>3125</v>
      </c>
      <c r="AJ423" s="224">
        <f t="shared" si="734"/>
        <v>3125</v>
      </c>
      <c r="AK423" s="224">
        <f t="shared" si="734"/>
        <v>3125</v>
      </c>
      <c r="AL423" s="224">
        <f t="shared" si="734"/>
        <v>3125</v>
      </c>
      <c r="AM423" s="224">
        <f t="shared" si="734"/>
        <v>3125</v>
      </c>
      <c r="AN423" s="224">
        <f t="shared" si="734"/>
        <v>3125</v>
      </c>
      <c r="AO423" s="224">
        <f t="shared" si="734"/>
        <v>3125</v>
      </c>
      <c r="AP423" s="224">
        <f t="shared" si="734"/>
        <v>3125</v>
      </c>
      <c r="AQ423" s="224">
        <f t="shared" si="734"/>
        <v>3125</v>
      </c>
      <c r="AR423" s="224">
        <f t="shared" si="734"/>
        <v>3125</v>
      </c>
      <c r="AT423" s="30"/>
      <c r="AU423" s="30"/>
      <c r="AV423" s="30"/>
    </row>
    <row r="424" spans="1:48">
      <c r="A424" s="276" t="s">
        <v>432</v>
      </c>
      <c r="B424" s="215" t="s">
        <v>392</v>
      </c>
      <c r="C424" s="268" t="s">
        <v>390</v>
      </c>
      <c r="D424" s="221" t="s">
        <v>456</v>
      </c>
      <c r="E424" s="221" t="str">
        <f>_xlfn.XLOOKUP(D424,'0'!A:A,'0'!B:B)</f>
        <v>ГО</v>
      </c>
      <c r="F424" s="249">
        <f>G424/(8*21*60)</f>
        <v>0.125</v>
      </c>
      <c r="G424" s="223">
        <f>60*21</f>
        <v>1260</v>
      </c>
      <c r="H424" s="218" t="s">
        <v>249</v>
      </c>
      <c r="I424" s="30">
        <f>'0'!D$37*$F424</f>
        <v>3125</v>
      </c>
      <c r="J424" s="30">
        <f>'0'!E$37*$F424</f>
        <v>3125</v>
      </c>
      <c r="K424" s="30">
        <f>'0'!F$37*$F424</f>
        <v>3125</v>
      </c>
      <c r="L424" s="30">
        <f>'0'!G$37*$F424</f>
        <v>3125</v>
      </c>
      <c r="M424" s="30">
        <f>'0'!H$37*$F424</f>
        <v>3125</v>
      </c>
      <c r="N424" s="30">
        <f>'0'!I$37*$F424</f>
        <v>3125</v>
      </c>
      <c r="O424" s="30">
        <f>'0'!J$37*$F424</f>
        <v>3125</v>
      </c>
      <c r="P424" s="30">
        <f>'0'!K$37*$F424</f>
        <v>3125</v>
      </c>
      <c r="Q424" s="30">
        <f>'0'!L$37*$F424</f>
        <v>3125</v>
      </c>
      <c r="R424" s="30">
        <f>'0'!M$37*$F424</f>
        <v>3125</v>
      </c>
      <c r="S424" s="30">
        <f>'0'!N$37*$F424</f>
        <v>3125</v>
      </c>
      <c r="T424" s="30">
        <f>'0'!O$37*$F424</f>
        <v>3125</v>
      </c>
      <c r="U424" s="30">
        <f>'0'!P$37*$F424</f>
        <v>3125</v>
      </c>
      <c r="V424" s="30">
        <f>'0'!Q$37*$F424</f>
        <v>3125</v>
      </c>
      <c r="W424" s="30">
        <f>'0'!R$37*$F424</f>
        <v>3125</v>
      </c>
      <c r="X424" s="30">
        <f>'0'!S$37*$F424</f>
        <v>3125</v>
      </c>
      <c r="Y424" s="30">
        <f>'0'!T$37*$F424</f>
        <v>3125</v>
      </c>
      <c r="Z424" s="30">
        <f>'0'!U$37*$F424</f>
        <v>3125</v>
      </c>
      <c r="AA424" s="30">
        <f>'0'!V$37*$F424</f>
        <v>3125</v>
      </c>
      <c r="AB424" s="30">
        <f>'0'!W$37*$F424</f>
        <v>3125</v>
      </c>
      <c r="AC424" s="30">
        <f>'0'!X$37*$F424</f>
        <v>3125</v>
      </c>
      <c r="AD424" s="30">
        <f>'0'!Y$37*$F424</f>
        <v>3125</v>
      </c>
      <c r="AE424" s="30">
        <f>'0'!Z$37*$F424</f>
        <v>3125</v>
      </c>
      <c r="AF424" s="30">
        <f>'0'!AA$37*$F424</f>
        <v>3125</v>
      </c>
      <c r="AG424" s="30">
        <f>'0'!AB$37*$F424</f>
        <v>3125</v>
      </c>
      <c r="AH424" s="30">
        <f>'0'!AC$37*$F424</f>
        <v>3125</v>
      </c>
      <c r="AI424" s="30">
        <f>'0'!AD$37*$F424</f>
        <v>3125</v>
      </c>
      <c r="AJ424" s="30">
        <f>'0'!AE$37*$F424</f>
        <v>3125</v>
      </c>
      <c r="AK424" s="30">
        <f>'0'!AF$37*$F424</f>
        <v>3125</v>
      </c>
      <c r="AL424" s="30">
        <f>'0'!AG$37*$F424</f>
        <v>3125</v>
      </c>
      <c r="AM424" s="30">
        <f>'0'!AH$37*$F424</f>
        <v>3125</v>
      </c>
      <c r="AN424" s="30">
        <f>'0'!AI$37*$F424</f>
        <v>3125</v>
      </c>
      <c r="AO424" s="30">
        <f>'0'!AJ$37*$F424</f>
        <v>3125</v>
      </c>
      <c r="AP424" s="30">
        <f>'0'!AK$37*$F424</f>
        <v>3125</v>
      </c>
      <c r="AQ424" s="30">
        <f>'0'!AL$37*$F424</f>
        <v>3125</v>
      </c>
      <c r="AR424" s="30">
        <f>'0'!AM$37*$F424</f>
        <v>3125</v>
      </c>
      <c r="AT424" s="30"/>
      <c r="AU424" s="30"/>
      <c r="AV424" s="30"/>
    </row>
    <row r="425" spans="1:48">
      <c r="A425" s="276" t="s">
        <v>137</v>
      </c>
      <c r="B425" s="215" t="s">
        <v>392</v>
      </c>
      <c r="C425" s="268"/>
      <c r="D425" s="215" t="s">
        <v>42</v>
      </c>
      <c r="E425" s="215"/>
      <c r="F425" s="241"/>
      <c r="G425" s="242"/>
      <c r="H425" s="239"/>
      <c r="I425" s="224">
        <f>(I426+I427)/1000+I429*I430/1000</f>
        <v>92.5</v>
      </c>
      <c r="J425" s="224">
        <f>(J426+J427)/1000+J429*J430/1000</f>
        <v>115.83333333333333</v>
      </c>
      <c r="K425" s="224">
        <f t="shared" ref="K425:AR425" si="735">(K426+K427)/1000+K429*K430/1000</f>
        <v>115.83333333333333</v>
      </c>
      <c r="L425" s="224">
        <f t="shared" si="735"/>
        <v>115.83333333333333</v>
      </c>
      <c r="M425" s="224">
        <f t="shared" si="735"/>
        <v>115.83333333333333</v>
      </c>
      <c r="N425" s="224">
        <f t="shared" si="735"/>
        <v>115.83333333333333</v>
      </c>
      <c r="O425" s="224">
        <f t="shared" si="735"/>
        <v>115.83333333333333</v>
      </c>
      <c r="P425" s="224">
        <f t="shared" si="735"/>
        <v>115.83333333333333</v>
      </c>
      <c r="Q425" s="224">
        <f t="shared" si="735"/>
        <v>115.83333333333333</v>
      </c>
      <c r="R425" s="224">
        <f t="shared" si="735"/>
        <v>115.83333333333333</v>
      </c>
      <c r="S425" s="224">
        <f t="shared" si="735"/>
        <v>115.83333333333333</v>
      </c>
      <c r="T425" s="224">
        <f t="shared" si="735"/>
        <v>115.83333333333333</v>
      </c>
      <c r="U425" s="224">
        <f t="shared" si="735"/>
        <v>80.833333333333329</v>
      </c>
      <c r="V425" s="224">
        <f t="shared" si="735"/>
        <v>80.833333333333329</v>
      </c>
      <c r="W425" s="224">
        <f t="shared" si="735"/>
        <v>80.833333333333329</v>
      </c>
      <c r="X425" s="224">
        <f t="shared" si="735"/>
        <v>80.833333333333329</v>
      </c>
      <c r="Y425" s="224">
        <f t="shared" si="735"/>
        <v>80.833333333333329</v>
      </c>
      <c r="Z425" s="224">
        <f t="shared" si="735"/>
        <v>80.833333333333329</v>
      </c>
      <c r="AA425" s="224">
        <f t="shared" si="735"/>
        <v>80.833333333333329</v>
      </c>
      <c r="AB425" s="224">
        <f t="shared" si="735"/>
        <v>80.833333333333329</v>
      </c>
      <c r="AC425" s="224">
        <f t="shared" si="735"/>
        <v>80.833333333333329</v>
      </c>
      <c r="AD425" s="224">
        <f t="shared" si="735"/>
        <v>80.833333333333329</v>
      </c>
      <c r="AE425" s="224">
        <f t="shared" si="735"/>
        <v>80.833333333333329</v>
      </c>
      <c r="AF425" s="224">
        <f t="shared" si="735"/>
        <v>80.833333333333329</v>
      </c>
      <c r="AG425" s="224">
        <f t="shared" si="735"/>
        <v>80.833333333333329</v>
      </c>
      <c r="AH425" s="224">
        <f t="shared" si="735"/>
        <v>80.833333333333329</v>
      </c>
      <c r="AI425" s="224">
        <f t="shared" si="735"/>
        <v>80.833333333333329</v>
      </c>
      <c r="AJ425" s="224">
        <f t="shared" si="735"/>
        <v>80.833333333333329</v>
      </c>
      <c r="AK425" s="224">
        <f t="shared" si="735"/>
        <v>80.833333333333329</v>
      </c>
      <c r="AL425" s="224">
        <f t="shared" si="735"/>
        <v>80.833333333333329</v>
      </c>
      <c r="AM425" s="224">
        <f t="shared" si="735"/>
        <v>80.833333333333329</v>
      </c>
      <c r="AN425" s="224">
        <f t="shared" si="735"/>
        <v>80.833333333333329</v>
      </c>
      <c r="AO425" s="224">
        <f t="shared" si="735"/>
        <v>80.833333333333329</v>
      </c>
      <c r="AP425" s="224">
        <f t="shared" si="735"/>
        <v>80.833333333333329</v>
      </c>
      <c r="AQ425" s="224">
        <f t="shared" si="735"/>
        <v>80.833333333333329</v>
      </c>
      <c r="AR425" s="224">
        <f t="shared" si="735"/>
        <v>80.833333333333329</v>
      </c>
      <c r="AT425" s="30"/>
      <c r="AU425" s="30"/>
      <c r="AV425" s="30"/>
    </row>
    <row r="426" spans="1:48">
      <c r="A426" s="276" t="s">
        <v>137</v>
      </c>
      <c r="B426" s="215" t="s">
        <v>392</v>
      </c>
      <c r="C426" s="268" t="s">
        <v>390</v>
      </c>
      <c r="D426" s="221" t="s">
        <v>483</v>
      </c>
      <c r="E426" s="221" t="str">
        <f>_xlfn.XLOOKUP(D426,'0'!A:A,'0'!B:B)</f>
        <v>ГО</v>
      </c>
      <c r="F426" s="248">
        <f>(2*21)/(8*21)</f>
        <v>0.25</v>
      </c>
      <c r="G426" s="223"/>
      <c r="H426" s="218" t="s">
        <v>249</v>
      </c>
      <c r="I426" s="30">
        <f>'0'!D$41*$F426</f>
        <v>7500</v>
      </c>
      <c r="J426" s="30">
        <f>'0'!E$41*$F426</f>
        <v>7500</v>
      </c>
      <c r="K426" s="30">
        <f>'0'!F$41*$F426</f>
        <v>7500</v>
      </c>
      <c r="L426" s="30">
        <f>'0'!G$41*$F426</f>
        <v>7500</v>
      </c>
      <c r="M426" s="30">
        <f>'0'!H$41*$F426</f>
        <v>7500</v>
      </c>
      <c r="N426" s="30">
        <f>'0'!I$41*$F426</f>
        <v>7500</v>
      </c>
      <c r="O426" s="30">
        <f>'0'!J$41*$F426</f>
        <v>7500</v>
      </c>
      <c r="P426" s="30">
        <f>'0'!K$41*$F426</f>
        <v>7500</v>
      </c>
      <c r="Q426" s="30">
        <f>'0'!L$41*$F426</f>
        <v>7500</v>
      </c>
      <c r="R426" s="30">
        <f>'0'!M$41*$F426</f>
        <v>7500</v>
      </c>
      <c r="S426" s="30">
        <f>'0'!N$41*$F426</f>
        <v>7500</v>
      </c>
      <c r="T426" s="30">
        <f>'0'!O$41*$F426</f>
        <v>7500</v>
      </c>
      <c r="U426" s="30">
        <f>'0'!P$41*$F426</f>
        <v>7500</v>
      </c>
      <c r="V426" s="30">
        <f>'0'!Q$41*$F426</f>
        <v>7500</v>
      </c>
      <c r="W426" s="30">
        <f>'0'!R$41*$F426</f>
        <v>7500</v>
      </c>
      <c r="X426" s="30">
        <f>'0'!S$41*$F426</f>
        <v>7500</v>
      </c>
      <c r="Y426" s="30">
        <f>'0'!T$41*$F426</f>
        <v>7500</v>
      </c>
      <c r="Z426" s="30">
        <f>'0'!U$41*$F426</f>
        <v>7500</v>
      </c>
      <c r="AA426" s="30">
        <f>'0'!V$41*$F426</f>
        <v>7500</v>
      </c>
      <c r="AB426" s="30">
        <f>'0'!W$41*$F426</f>
        <v>7500</v>
      </c>
      <c r="AC426" s="30">
        <f>'0'!X$41*$F426</f>
        <v>7500</v>
      </c>
      <c r="AD426" s="30">
        <f>'0'!Y$41*$F426</f>
        <v>7500</v>
      </c>
      <c r="AE426" s="30">
        <f>'0'!Z$41*$F426</f>
        <v>7500</v>
      </c>
      <c r="AF426" s="30">
        <f>'0'!AA$41*$F426</f>
        <v>7500</v>
      </c>
      <c r="AG426" s="30">
        <f>'0'!AB$41*$F426</f>
        <v>7500</v>
      </c>
      <c r="AH426" s="30">
        <f>'0'!AC$41*$F426</f>
        <v>7500</v>
      </c>
      <c r="AI426" s="30">
        <f>'0'!AD$41*$F426</f>
        <v>7500</v>
      </c>
      <c r="AJ426" s="30">
        <f>'0'!AE$41*$F426</f>
        <v>7500</v>
      </c>
      <c r="AK426" s="30">
        <f>'0'!AF$41*$F426</f>
        <v>7500</v>
      </c>
      <c r="AL426" s="30">
        <f>'0'!AG$41*$F426</f>
        <v>7500</v>
      </c>
      <c r="AM426" s="30">
        <f>'0'!AH$41*$F426</f>
        <v>7500</v>
      </c>
      <c r="AN426" s="30">
        <f>'0'!AI$41*$F426</f>
        <v>7500</v>
      </c>
      <c r="AO426" s="30">
        <f>'0'!AJ$41*$F426</f>
        <v>7500</v>
      </c>
      <c r="AP426" s="30">
        <f>'0'!AK$41*$F426</f>
        <v>7500</v>
      </c>
      <c r="AQ426" s="30">
        <f>'0'!AL$41*$F426</f>
        <v>7500</v>
      </c>
      <c r="AR426" s="30">
        <f>'0'!AM$41*$F426</f>
        <v>7500</v>
      </c>
      <c r="AT426" s="30"/>
      <c r="AU426" s="30"/>
      <c r="AV426" s="30"/>
    </row>
    <row r="427" spans="1:48">
      <c r="A427" s="276" t="s">
        <v>137</v>
      </c>
      <c r="B427" s="215" t="s">
        <v>392</v>
      </c>
      <c r="C427" s="268" t="s">
        <v>390</v>
      </c>
      <c r="D427" s="221" t="s">
        <v>448</v>
      </c>
      <c r="E427" s="221" t="str">
        <f>_xlfn.XLOOKUP(D427,'0'!A:A,'0'!B:B)</f>
        <v>ГО</v>
      </c>
      <c r="F427" s="249">
        <f>2/21</f>
        <v>9.5238095238095233E-2</v>
      </c>
      <c r="G427" s="223"/>
      <c r="H427" s="218" t="s">
        <v>249</v>
      </c>
      <c r="I427" s="30">
        <f>'0'!D$32*$F427</f>
        <v>3333.333333333333</v>
      </c>
      <c r="J427" s="30">
        <f>'0'!E$32*$F427</f>
        <v>3333.333333333333</v>
      </c>
      <c r="K427" s="30">
        <f>'0'!F$32*$F427</f>
        <v>3333.333333333333</v>
      </c>
      <c r="L427" s="30">
        <f>'0'!G$32*$F427</f>
        <v>3333.333333333333</v>
      </c>
      <c r="M427" s="30">
        <f>'0'!H$32*$F427</f>
        <v>3333.333333333333</v>
      </c>
      <c r="N427" s="30">
        <f>'0'!I$32*$F427</f>
        <v>3333.333333333333</v>
      </c>
      <c r="O427" s="30">
        <f>'0'!J$32*$F427</f>
        <v>3333.333333333333</v>
      </c>
      <c r="P427" s="30">
        <f>'0'!K$32*$F427</f>
        <v>3333.333333333333</v>
      </c>
      <c r="Q427" s="30">
        <f>'0'!L$32*$F427</f>
        <v>3333.333333333333</v>
      </c>
      <c r="R427" s="30">
        <f>'0'!M$32*$F427</f>
        <v>3333.333333333333</v>
      </c>
      <c r="S427" s="30">
        <f>'0'!N$32*$F427</f>
        <v>3333.333333333333</v>
      </c>
      <c r="T427" s="30">
        <f>'0'!O$32*$F427</f>
        <v>3333.333333333333</v>
      </c>
      <c r="U427" s="30">
        <f>'0'!P$32*$F427</f>
        <v>3333.333333333333</v>
      </c>
      <c r="V427" s="30">
        <f>'0'!Q$32*$F427</f>
        <v>3333.333333333333</v>
      </c>
      <c r="W427" s="30">
        <f>'0'!R$32*$F427</f>
        <v>3333.333333333333</v>
      </c>
      <c r="X427" s="30">
        <f>'0'!S$32*$F427</f>
        <v>3333.333333333333</v>
      </c>
      <c r="Y427" s="30">
        <f>'0'!T$32*$F427</f>
        <v>3333.333333333333</v>
      </c>
      <c r="Z427" s="30">
        <f>'0'!U$32*$F427</f>
        <v>3333.333333333333</v>
      </c>
      <c r="AA427" s="30">
        <f>'0'!V$32*$F427</f>
        <v>3333.333333333333</v>
      </c>
      <c r="AB427" s="30">
        <f>'0'!W$32*$F427</f>
        <v>3333.333333333333</v>
      </c>
      <c r="AC427" s="30">
        <f>'0'!X$32*$F427</f>
        <v>3333.333333333333</v>
      </c>
      <c r="AD427" s="30">
        <f>'0'!Y$32*$F427</f>
        <v>3333.333333333333</v>
      </c>
      <c r="AE427" s="30">
        <f>'0'!Z$32*$F427</f>
        <v>3333.333333333333</v>
      </c>
      <c r="AF427" s="30">
        <f>'0'!AA$32*$F427</f>
        <v>3333.333333333333</v>
      </c>
      <c r="AG427" s="30">
        <f>'0'!AB$32*$F427</f>
        <v>3333.333333333333</v>
      </c>
      <c r="AH427" s="30">
        <f>'0'!AC$32*$F427</f>
        <v>3333.333333333333</v>
      </c>
      <c r="AI427" s="30">
        <f>'0'!AD$32*$F427</f>
        <v>3333.333333333333</v>
      </c>
      <c r="AJ427" s="30">
        <f>'0'!AE$32*$F427</f>
        <v>3333.333333333333</v>
      </c>
      <c r="AK427" s="30">
        <f>'0'!AF$32*$F427</f>
        <v>3333.333333333333</v>
      </c>
      <c r="AL427" s="30">
        <f>'0'!AG$32*$F427</f>
        <v>3333.333333333333</v>
      </c>
      <c r="AM427" s="30">
        <f>'0'!AH$32*$F427</f>
        <v>3333.333333333333</v>
      </c>
      <c r="AN427" s="30">
        <f>'0'!AI$32*$F427</f>
        <v>3333.333333333333</v>
      </c>
      <c r="AO427" s="30">
        <f>'0'!AJ$32*$F427</f>
        <v>3333.333333333333</v>
      </c>
      <c r="AP427" s="30">
        <f>'0'!AK$32*$F427</f>
        <v>3333.333333333333</v>
      </c>
      <c r="AQ427" s="30">
        <f>'0'!AL$32*$F427</f>
        <v>3333.333333333333</v>
      </c>
      <c r="AR427" s="30">
        <f>'0'!AM$32*$F427</f>
        <v>3333.333333333333</v>
      </c>
      <c r="AT427" s="30"/>
      <c r="AU427" s="30"/>
      <c r="AV427" s="30"/>
    </row>
    <row r="428" spans="1:48" ht="12">
      <c r="A428" s="276" t="s">
        <v>137</v>
      </c>
      <c r="B428" s="215" t="s">
        <v>392</v>
      </c>
      <c r="C428" s="268"/>
      <c r="D428" s="225" t="s">
        <v>485</v>
      </c>
      <c r="E428" s="225"/>
      <c r="F428" s="234"/>
      <c r="G428" s="235"/>
      <c r="H428" s="233"/>
      <c r="I428" s="30">
        <f>МСБ.3!D169</f>
        <v>35</v>
      </c>
      <c r="J428" s="30">
        <f>МСБ.3!E169</f>
        <v>45</v>
      </c>
      <c r="K428" s="30">
        <f>МСБ.3!F169</f>
        <v>45</v>
      </c>
      <c r="L428" s="30">
        <f>МСБ.3!G169</f>
        <v>45</v>
      </c>
      <c r="M428" s="30">
        <f>МСБ.3!H169</f>
        <v>45</v>
      </c>
      <c r="N428" s="30">
        <f>МСБ.3!I169</f>
        <v>45</v>
      </c>
      <c r="O428" s="30">
        <f>МСБ.3!J169</f>
        <v>45</v>
      </c>
      <c r="P428" s="30">
        <f>МСБ.3!K169</f>
        <v>45</v>
      </c>
      <c r="Q428" s="30">
        <f>МСБ.3!L169</f>
        <v>45</v>
      </c>
      <c r="R428" s="30">
        <f>МСБ.3!M169</f>
        <v>45</v>
      </c>
      <c r="S428" s="30">
        <f>МСБ.3!N169</f>
        <v>45</v>
      </c>
      <c r="T428" s="30">
        <f>МСБ.3!O169</f>
        <v>45</v>
      </c>
      <c r="U428" s="30">
        <f>МСБ.3!P169</f>
        <v>30</v>
      </c>
      <c r="V428" s="30">
        <f>МСБ.3!Q169</f>
        <v>30</v>
      </c>
      <c r="W428" s="30">
        <f>МСБ.3!R169</f>
        <v>30</v>
      </c>
      <c r="X428" s="30">
        <f>МСБ.3!S169</f>
        <v>30</v>
      </c>
      <c r="Y428" s="30">
        <f>МСБ.3!T169</f>
        <v>30</v>
      </c>
      <c r="Z428" s="30">
        <f>МСБ.3!U169</f>
        <v>30</v>
      </c>
      <c r="AA428" s="30">
        <f>МСБ.3!V169</f>
        <v>30</v>
      </c>
      <c r="AB428" s="30">
        <f>МСБ.3!W169</f>
        <v>30</v>
      </c>
      <c r="AC428" s="30">
        <f>МСБ.3!X169</f>
        <v>30</v>
      </c>
      <c r="AD428" s="30">
        <f>МСБ.3!Y169</f>
        <v>30</v>
      </c>
      <c r="AE428" s="30">
        <f>МСБ.3!Z169</f>
        <v>30</v>
      </c>
      <c r="AF428" s="30">
        <f>МСБ.3!AA169</f>
        <v>30</v>
      </c>
      <c r="AG428" s="30">
        <f>МСБ.3!AB169</f>
        <v>30</v>
      </c>
      <c r="AH428" s="30">
        <f>МСБ.3!AC169</f>
        <v>30</v>
      </c>
      <c r="AI428" s="30">
        <f>МСБ.3!AD169</f>
        <v>30</v>
      </c>
      <c r="AJ428" s="30">
        <f>МСБ.3!AE169</f>
        <v>30</v>
      </c>
      <c r="AK428" s="30">
        <f>МСБ.3!AF169</f>
        <v>30</v>
      </c>
      <c r="AL428" s="30">
        <f>МСБ.3!AG169</f>
        <v>30</v>
      </c>
      <c r="AM428" s="30">
        <f>МСБ.3!AH169</f>
        <v>30</v>
      </c>
      <c r="AN428" s="30">
        <f>МСБ.3!AI169</f>
        <v>30</v>
      </c>
      <c r="AO428" s="30">
        <f>МСБ.3!AJ169</f>
        <v>30</v>
      </c>
      <c r="AP428" s="30">
        <f>МСБ.3!AK169</f>
        <v>30</v>
      </c>
      <c r="AQ428" s="30">
        <f>МСБ.3!AL169</f>
        <v>30</v>
      </c>
      <c r="AR428" s="30">
        <f>МСБ.3!AM169</f>
        <v>30</v>
      </c>
      <c r="AT428" s="30"/>
      <c r="AU428" s="30"/>
      <c r="AV428" s="30"/>
    </row>
    <row r="429" spans="1:48" ht="22.8">
      <c r="A429" s="276" t="s">
        <v>137</v>
      </c>
      <c r="B429" s="215" t="s">
        <v>392</v>
      </c>
      <c r="C429" s="268" t="s">
        <v>390</v>
      </c>
      <c r="D429" s="219" t="s">
        <v>538</v>
      </c>
      <c r="E429" s="219"/>
      <c r="F429" s="219"/>
      <c r="G429" s="219"/>
      <c r="H429" s="218" t="s">
        <v>249</v>
      </c>
      <c r="I429" s="30">
        <f>I428/15</f>
        <v>2.3333333333333335</v>
      </c>
      <c r="J429" s="30">
        <f t="shared" ref="J429:AR429" si="736">J428/15</f>
        <v>3</v>
      </c>
      <c r="K429" s="30">
        <f t="shared" si="736"/>
        <v>3</v>
      </c>
      <c r="L429" s="30">
        <f t="shared" si="736"/>
        <v>3</v>
      </c>
      <c r="M429" s="30">
        <f t="shared" si="736"/>
        <v>3</v>
      </c>
      <c r="N429" s="30">
        <f t="shared" si="736"/>
        <v>3</v>
      </c>
      <c r="O429" s="30">
        <f t="shared" si="736"/>
        <v>3</v>
      </c>
      <c r="P429" s="30">
        <f t="shared" si="736"/>
        <v>3</v>
      </c>
      <c r="Q429" s="30">
        <f t="shared" si="736"/>
        <v>3</v>
      </c>
      <c r="R429" s="30">
        <f t="shared" si="736"/>
        <v>3</v>
      </c>
      <c r="S429" s="30">
        <f t="shared" si="736"/>
        <v>3</v>
      </c>
      <c r="T429" s="30">
        <f t="shared" si="736"/>
        <v>3</v>
      </c>
      <c r="U429" s="30">
        <f t="shared" si="736"/>
        <v>2</v>
      </c>
      <c r="V429" s="30">
        <f t="shared" si="736"/>
        <v>2</v>
      </c>
      <c r="W429" s="30">
        <f t="shared" si="736"/>
        <v>2</v>
      </c>
      <c r="X429" s="30">
        <f t="shared" si="736"/>
        <v>2</v>
      </c>
      <c r="Y429" s="30">
        <f t="shared" si="736"/>
        <v>2</v>
      </c>
      <c r="Z429" s="30">
        <f t="shared" si="736"/>
        <v>2</v>
      </c>
      <c r="AA429" s="30">
        <f t="shared" si="736"/>
        <v>2</v>
      </c>
      <c r="AB429" s="30">
        <f t="shared" si="736"/>
        <v>2</v>
      </c>
      <c r="AC429" s="30">
        <f t="shared" si="736"/>
        <v>2</v>
      </c>
      <c r="AD429" s="30">
        <f t="shared" si="736"/>
        <v>2</v>
      </c>
      <c r="AE429" s="30">
        <f t="shared" si="736"/>
        <v>2</v>
      </c>
      <c r="AF429" s="30">
        <f t="shared" si="736"/>
        <v>2</v>
      </c>
      <c r="AG429" s="30">
        <f t="shared" si="736"/>
        <v>2</v>
      </c>
      <c r="AH429" s="30">
        <f t="shared" si="736"/>
        <v>2</v>
      </c>
      <c r="AI429" s="30">
        <f t="shared" si="736"/>
        <v>2</v>
      </c>
      <c r="AJ429" s="30">
        <f t="shared" si="736"/>
        <v>2</v>
      </c>
      <c r="AK429" s="30">
        <f t="shared" si="736"/>
        <v>2</v>
      </c>
      <c r="AL429" s="30">
        <f t="shared" si="736"/>
        <v>2</v>
      </c>
      <c r="AM429" s="30">
        <f t="shared" si="736"/>
        <v>2</v>
      </c>
      <c r="AN429" s="30">
        <f t="shared" si="736"/>
        <v>2</v>
      </c>
      <c r="AO429" s="30">
        <f t="shared" si="736"/>
        <v>2</v>
      </c>
      <c r="AP429" s="30">
        <f t="shared" si="736"/>
        <v>2</v>
      </c>
      <c r="AQ429" s="30">
        <f t="shared" si="736"/>
        <v>2</v>
      </c>
      <c r="AR429" s="30">
        <f t="shared" si="736"/>
        <v>2</v>
      </c>
      <c r="AT429" s="30"/>
      <c r="AU429" s="30"/>
      <c r="AV429" s="30"/>
    </row>
    <row r="430" spans="1:48" ht="34.200000000000003">
      <c r="A430" s="276" t="s">
        <v>137</v>
      </c>
      <c r="B430" s="215" t="s">
        <v>392</v>
      </c>
      <c r="C430" s="268" t="s">
        <v>390</v>
      </c>
      <c r="D430" s="221" t="s">
        <v>484</v>
      </c>
      <c r="E430" s="221" t="str">
        <f>_xlfn.XLOOKUP(D430,'0'!A:A,'0'!B:B)</f>
        <v>ГО</v>
      </c>
      <c r="F430" s="248">
        <v>1</v>
      </c>
      <c r="G430" s="223" t="s">
        <v>486</v>
      </c>
      <c r="H430" s="218" t="s">
        <v>249</v>
      </c>
      <c r="I430" s="30">
        <f>'0'!D42</f>
        <v>35000</v>
      </c>
      <c r="J430" s="30">
        <f>'0'!E42</f>
        <v>35000</v>
      </c>
      <c r="K430" s="30">
        <f>'0'!F42</f>
        <v>35000</v>
      </c>
      <c r="L430" s="30">
        <f>'0'!G42</f>
        <v>35000</v>
      </c>
      <c r="M430" s="30">
        <f>'0'!H42</f>
        <v>35000</v>
      </c>
      <c r="N430" s="30">
        <f>'0'!I42</f>
        <v>35000</v>
      </c>
      <c r="O430" s="30">
        <f>'0'!J42</f>
        <v>35000</v>
      </c>
      <c r="P430" s="30">
        <f>'0'!K42</f>
        <v>35000</v>
      </c>
      <c r="Q430" s="30">
        <f>'0'!L42</f>
        <v>35000</v>
      </c>
      <c r="R430" s="30">
        <f>'0'!M42</f>
        <v>35000</v>
      </c>
      <c r="S430" s="30">
        <f>'0'!N42</f>
        <v>35000</v>
      </c>
      <c r="T430" s="30">
        <f>'0'!O42</f>
        <v>35000</v>
      </c>
      <c r="U430" s="30">
        <f>'0'!P42</f>
        <v>35000</v>
      </c>
      <c r="V430" s="30">
        <f>'0'!Q42</f>
        <v>35000</v>
      </c>
      <c r="W430" s="30">
        <f>'0'!R42</f>
        <v>35000</v>
      </c>
      <c r="X430" s="30">
        <f>'0'!S42</f>
        <v>35000</v>
      </c>
      <c r="Y430" s="30">
        <f>'0'!T42</f>
        <v>35000</v>
      </c>
      <c r="Z430" s="30">
        <f>'0'!U42</f>
        <v>35000</v>
      </c>
      <c r="AA430" s="30">
        <f>'0'!V42</f>
        <v>35000</v>
      </c>
      <c r="AB430" s="30">
        <f>'0'!W42</f>
        <v>35000</v>
      </c>
      <c r="AC430" s="30">
        <f>'0'!X42</f>
        <v>35000</v>
      </c>
      <c r="AD430" s="30">
        <f>'0'!Y42</f>
        <v>35000</v>
      </c>
      <c r="AE430" s="30">
        <f>'0'!Z42</f>
        <v>35000</v>
      </c>
      <c r="AF430" s="30">
        <f>'0'!AA42</f>
        <v>35000</v>
      </c>
      <c r="AG430" s="30">
        <f>'0'!AB42</f>
        <v>35000</v>
      </c>
      <c r="AH430" s="30">
        <f>'0'!AC42</f>
        <v>35000</v>
      </c>
      <c r="AI430" s="30">
        <f>'0'!AD42</f>
        <v>35000</v>
      </c>
      <c r="AJ430" s="30">
        <f>'0'!AE42</f>
        <v>35000</v>
      </c>
      <c r="AK430" s="30">
        <f>'0'!AF42</f>
        <v>35000</v>
      </c>
      <c r="AL430" s="30">
        <f>'0'!AG42</f>
        <v>35000</v>
      </c>
      <c r="AM430" s="30">
        <f>'0'!AH42</f>
        <v>35000</v>
      </c>
      <c r="AN430" s="30">
        <f>'0'!AI42</f>
        <v>35000</v>
      </c>
      <c r="AO430" s="30">
        <f>'0'!AJ42</f>
        <v>35000</v>
      </c>
      <c r="AP430" s="30">
        <f>'0'!AK42</f>
        <v>35000</v>
      </c>
      <c r="AQ430" s="30">
        <f>'0'!AL42</f>
        <v>35000</v>
      </c>
      <c r="AR430" s="30">
        <f>'0'!AM42</f>
        <v>35000</v>
      </c>
      <c r="AT430" s="30"/>
      <c r="AU430" s="30"/>
      <c r="AV430" s="30"/>
    </row>
    <row r="431" spans="1:48" ht="12">
      <c r="A431" s="277" t="s">
        <v>461</v>
      </c>
      <c r="B431" s="215" t="s">
        <v>392</v>
      </c>
      <c r="C431" s="14"/>
      <c r="D431" s="236"/>
      <c r="E431" s="236"/>
      <c r="F431" s="14"/>
      <c r="G431" s="14"/>
      <c r="H431" s="14"/>
      <c r="I431" s="16"/>
      <c r="J431" s="16"/>
      <c r="K431" s="16"/>
      <c r="L431" s="16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T431" s="14"/>
      <c r="AU431" s="14"/>
      <c r="AV431" s="14"/>
    </row>
    <row r="432" spans="1:48">
      <c r="A432" s="276" t="s">
        <v>357</v>
      </c>
      <c r="B432" s="215" t="s">
        <v>392</v>
      </c>
      <c r="C432" s="268" t="s">
        <v>390</v>
      </c>
      <c r="D432" s="215" t="s">
        <v>42</v>
      </c>
      <c r="E432" s="215"/>
      <c r="F432" s="215"/>
      <c r="G432" s="215"/>
      <c r="H432" s="215" t="s">
        <v>254</v>
      </c>
      <c r="I432" s="227">
        <f>I433*I434/1000</f>
        <v>297.61904761904765</v>
      </c>
      <c r="J432" s="227">
        <f>J433*J434/1000</f>
        <v>300.59523809523813</v>
      </c>
      <c r="K432" s="227">
        <f t="shared" ref="K432:AR432" si="737">K433*K434/1000</f>
        <v>303.60119047619048</v>
      </c>
      <c r="L432" s="227">
        <f t="shared" si="737"/>
        <v>306.63720238095237</v>
      </c>
      <c r="M432" s="227">
        <f t="shared" si="737"/>
        <v>309.70357440476198</v>
      </c>
      <c r="N432" s="227">
        <f t="shared" si="737"/>
        <v>312.80061014880954</v>
      </c>
      <c r="O432" s="227">
        <f t="shared" si="737"/>
        <v>315.92861625029764</v>
      </c>
      <c r="P432" s="227">
        <f t="shared" si="737"/>
        <v>319.08790241280064</v>
      </c>
      <c r="Q432" s="227">
        <f t="shared" si="737"/>
        <v>322.27878143692863</v>
      </c>
      <c r="R432" s="227">
        <f t="shared" si="737"/>
        <v>325.50156925129789</v>
      </c>
      <c r="S432" s="227">
        <f t="shared" si="737"/>
        <v>328.75658494381088</v>
      </c>
      <c r="T432" s="227">
        <f t="shared" si="737"/>
        <v>332.044150793249</v>
      </c>
      <c r="U432" s="227">
        <f t="shared" si="737"/>
        <v>335.36459230118152</v>
      </c>
      <c r="V432" s="227">
        <f t="shared" si="737"/>
        <v>338.71823822419333</v>
      </c>
      <c r="W432" s="227">
        <f t="shared" si="737"/>
        <v>342.1054206064353</v>
      </c>
      <c r="X432" s="227">
        <f t="shared" si="737"/>
        <v>345.5264748124996</v>
      </c>
      <c r="Y432" s="227">
        <f t="shared" si="737"/>
        <v>348.98173956062459</v>
      </c>
      <c r="Z432" s="227">
        <f t="shared" si="737"/>
        <v>352.47155695623081</v>
      </c>
      <c r="AA432" s="227">
        <f t="shared" si="737"/>
        <v>355.99627252579319</v>
      </c>
      <c r="AB432" s="227">
        <f t="shared" si="737"/>
        <v>359.55623525105108</v>
      </c>
      <c r="AC432" s="227">
        <f t="shared" si="737"/>
        <v>363.15179760356159</v>
      </c>
      <c r="AD432" s="227">
        <f t="shared" si="737"/>
        <v>366.78331557959717</v>
      </c>
      <c r="AE432" s="227">
        <f t="shared" si="737"/>
        <v>370.45114873539319</v>
      </c>
      <c r="AF432" s="227">
        <f t="shared" si="737"/>
        <v>374.15566022274714</v>
      </c>
      <c r="AG432" s="227">
        <f t="shared" si="737"/>
        <v>377.89721682497458</v>
      </c>
      <c r="AH432" s="227">
        <f t="shared" si="737"/>
        <v>381.67618899322434</v>
      </c>
      <c r="AI432" s="227">
        <f t="shared" si="737"/>
        <v>385.49295088315654</v>
      </c>
      <c r="AJ432" s="227">
        <f t="shared" si="737"/>
        <v>389.3478803919881</v>
      </c>
      <c r="AK432" s="227">
        <f t="shared" si="737"/>
        <v>393.24135919590799</v>
      </c>
      <c r="AL432" s="227">
        <f t="shared" si="737"/>
        <v>397.17377278786705</v>
      </c>
      <c r="AM432" s="227">
        <f t="shared" si="737"/>
        <v>401.14551051574574</v>
      </c>
      <c r="AN432" s="227">
        <f t="shared" si="737"/>
        <v>405.15696562090318</v>
      </c>
      <c r="AO432" s="227">
        <f t="shared" si="737"/>
        <v>409.20853527711228</v>
      </c>
      <c r="AP432" s="227">
        <f t="shared" si="737"/>
        <v>413.30062062988338</v>
      </c>
      <c r="AQ432" s="227">
        <f t="shared" si="737"/>
        <v>417.43362683618221</v>
      </c>
      <c r="AR432" s="227">
        <f t="shared" si="737"/>
        <v>421.60796310454401</v>
      </c>
      <c r="AT432" s="215"/>
      <c r="AU432" s="215"/>
      <c r="AV432" s="215"/>
    </row>
    <row r="433" spans="1:48" ht="24">
      <c r="A433" s="276" t="s">
        <v>357</v>
      </c>
      <c r="B433" s="215" t="s">
        <v>392</v>
      </c>
      <c r="C433" s="268" t="s">
        <v>390</v>
      </c>
      <c r="D433" s="225" t="s">
        <v>519</v>
      </c>
      <c r="E433" s="225"/>
      <c r="F433" s="219"/>
      <c r="G433" s="219"/>
      <c r="H433" s="218" t="s">
        <v>158</v>
      </c>
      <c r="I433" s="30">
        <f>Симбанк!D11</f>
        <v>6000</v>
      </c>
      <c r="J433" s="30">
        <f>Симбанк!E11</f>
        <v>6060</v>
      </c>
      <c r="K433" s="30">
        <f>Симбанк!F11</f>
        <v>6120.6</v>
      </c>
      <c r="L433" s="30">
        <f>Симбанк!G11</f>
        <v>6181.8060000000005</v>
      </c>
      <c r="M433" s="30">
        <f>Симбанк!H11</f>
        <v>6243.624060000001</v>
      </c>
      <c r="N433" s="30">
        <f>Симбанк!I11</f>
        <v>6306.060300600001</v>
      </c>
      <c r="O433" s="30">
        <f>Симбанк!J11</f>
        <v>6369.1209036060009</v>
      </c>
      <c r="P433" s="30">
        <f>Симбанк!K11</f>
        <v>6432.812112642061</v>
      </c>
      <c r="Q433" s="30">
        <f>Симбанк!L11</f>
        <v>6497.1402337684813</v>
      </c>
      <c r="R433" s="30">
        <f>Симбанк!M11</f>
        <v>6562.1116361061659</v>
      </c>
      <c r="S433" s="30">
        <f>Симбанк!N11</f>
        <v>6627.7327524672273</v>
      </c>
      <c r="T433" s="30">
        <f>Симбанк!O11</f>
        <v>6694.0100799919001</v>
      </c>
      <c r="U433" s="30">
        <f>Симбанк!P11</f>
        <v>6760.9501807918195</v>
      </c>
      <c r="V433" s="30">
        <f>Симбанк!Q11</f>
        <v>6828.5596825997382</v>
      </c>
      <c r="W433" s="30">
        <f>Симбанк!R11</f>
        <v>6896.8452794257355</v>
      </c>
      <c r="X433" s="30">
        <f>Симбанк!S11</f>
        <v>6965.8137322199927</v>
      </c>
      <c r="Y433" s="30">
        <f>Симбанк!T11</f>
        <v>7035.4718695421925</v>
      </c>
      <c r="Z433" s="30">
        <f>Симбанк!U11</f>
        <v>7105.8265882376145</v>
      </c>
      <c r="AA433" s="30">
        <f>Симбанк!V11</f>
        <v>7176.8848541199905</v>
      </c>
      <c r="AB433" s="30">
        <f>Симбанк!W11</f>
        <v>7248.6537026611904</v>
      </c>
      <c r="AC433" s="30">
        <f>Симбанк!X11</f>
        <v>7321.140239687802</v>
      </c>
      <c r="AD433" s="30">
        <f>Симбанк!Y11</f>
        <v>7394.35164208468</v>
      </c>
      <c r="AE433" s="30">
        <f>Симбанк!Z11</f>
        <v>7468.2951585055271</v>
      </c>
      <c r="AF433" s="30">
        <f>Симбанк!AA11</f>
        <v>7542.978110090582</v>
      </c>
      <c r="AG433" s="30">
        <f>Симбанк!AB11</f>
        <v>7618.4078911914876</v>
      </c>
      <c r="AH433" s="30">
        <f>Симбанк!AC11</f>
        <v>7694.5919701034027</v>
      </c>
      <c r="AI433" s="30">
        <f>Симбанк!AD11</f>
        <v>7771.5378898044364</v>
      </c>
      <c r="AJ433" s="30">
        <f>Симбанк!AE11</f>
        <v>7849.2532687024805</v>
      </c>
      <c r="AK433" s="30">
        <f>Симбанк!AF11</f>
        <v>7927.7458013895057</v>
      </c>
      <c r="AL433" s="30">
        <f>Симбанк!AG11</f>
        <v>8007.0232594034005</v>
      </c>
      <c r="AM433" s="30">
        <f>Симбанк!AH11</f>
        <v>8087.0934919974343</v>
      </c>
      <c r="AN433" s="30">
        <f>Симбанк!AI11</f>
        <v>8167.9644269174087</v>
      </c>
      <c r="AO433" s="30">
        <f>Симбанк!AJ11</f>
        <v>8249.6440711865835</v>
      </c>
      <c r="AP433" s="30">
        <f>Симбанк!AK11</f>
        <v>8332.1405118984494</v>
      </c>
      <c r="AQ433" s="30">
        <f>Симбанк!AL11</f>
        <v>8415.4619170174337</v>
      </c>
      <c r="AR433" s="30">
        <f>Симбанк!AM11</f>
        <v>8499.6165361876083</v>
      </c>
      <c r="AT433" s="30"/>
      <c r="AU433" s="30"/>
      <c r="AV433" s="30"/>
    </row>
    <row r="434" spans="1:48" ht="22.8">
      <c r="A434" s="276" t="s">
        <v>357</v>
      </c>
      <c r="B434" s="215" t="s">
        <v>392</v>
      </c>
      <c r="C434" s="268" t="s">
        <v>390</v>
      </c>
      <c r="D434" s="219" t="s">
        <v>539</v>
      </c>
      <c r="E434" s="219"/>
      <c r="F434" s="219"/>
      <c r="G434" s="219"/>
      <c r="H434" s="218" t="s">
        <v>249</v>
      </c>
      <c r="I434" s="224">
        <f>I435</f>
        <v>49.603174603174601</v>
      </c>
      <c r="J434" s="224">
        <f t="shared" ref="J434:AR434" si="738">J435</f>
        <v>49.603174603174601</v>
      </c>
      <c r="K434" s="224">
        <f t="shared" si="738"/>
        <v>49.603174603174601</v>
      </c>
      <c r="L434" s="224">
        <f t="shared" si="738"/>
        <v>49.603174603174601</v>
      </c>
      <c r="M434" s="224">
        <f t="shared" si="738"/>
        <v>49.603174603174601</v>
      </c>
      <c r="N434" s="224">
        <f t="shared" si="738"/>
        <v>49.603174603174601</v>
      </c>
      <c r="O434" s="224">
        <f t="shared" si="738"/>
        <v>49.603174603174601</v>
      </c>
      <c r="P434" s="224">
        <f t="shared" si="738"/>
        <v>49.603174603174601</v>
      </c>
      <c r="Q434" s="224">
        <f t="shared" si="738"/>
        <v>49.603174603174601</v>
      </c>
      <c r="R434" s="224">
        <f t="shared" si="738"/>
        <v>49.603174603174601</v>
      </c>
      <c r="S434" s="224">
        <f t="shared" si="738"/>
        <v>49.603174603174601</v>
      </c>
      <c r="T434" s="224">
        <f t="shared" si="738"/>
        <v>49.603174603174601</v>
      </c>
      <c r="U434" s="224">
        <f t="shared" si="738"/>
        <v>49.603174603174601</v>
      </c>
      <c r="V434" s="224">
        <f t="shared" si="738"/>
        <v>49.603174603174601</v>
      </c>
      <c r="W434" s="224">
        <f t="shared" si="738"/>
        <v>49.603174603174601</v>
      </c>
      <c r="X434" s="224">
        <f t="shared" si="738"/>
        <v>49.603174603174601</v>
      </c>
      <c r="Y434" s="224">
        <f t="shared" si="738"/>
        <v>49.603174603174601</v>
      </c>
      <c r="Z434" s="224">
        <f t="shared" si="738"/>
        <v>49.603174603174601</v>
      </c>
      <c r="AA434" s="224">
        <f t="shared" si="738"/>
        <v>49.603174603174601</v>
      </c>
      <c r="AB434" s="224">
        <f t="shared" si="738"/>
        <v>49.603174603174601</v>
      </c>
      <c r="AC434" s="224">
        <f t="shared" si="738"/>
        <v>49.603174603174601</v>
      </c>
      <c r="AD434" s="224">
        <f t="shared" si="738"/>
        <v>49.603174603174601</v>
      </c>
      <c r="AE434" s="224">
        <f t="shared" si="738"/>
        <v>49.603174603174601</v>
      </c>
      <c r="AF434" s="224">
        <f t="shared" si="738"/>
        <v>49.603174603174601</v>
      </c>
      <c r="AG434" s="224">
        <f t="shared" si="738"/>
        <v>49.603174603174601</v>
      </c>
      <c r="AH434" s="224">
        <f t="shared" si="738"/>
        <v>49.603174603174601</v>
      </c>
      <c r="AI434" s="224">
        <f t="shared" si="738"/>
        <v>49.603174603174601</v>
      </c>
      <c r="AJ434" s="224">
        <f t="shared" si="738"/>
        <v>49.603174603174601</v>
      </c>
      <c r="AK434" s="224">
        <f t="shared" si="738"/>
        <v>49.603174603174601</v>
      </c>
      <c r="AL434" s="224">
        <f t="shared" si="738"/>
        <v>49.603174603174601</v>
      </c>
      <c r="AM434" s="224">
        <f t="shared" si="738"/>
        <v>49.603174603174601</v>
      </c>
      <c r="AN434" s="224">
        <f t="shared" si="738"/>
        <v>49.603174603174601</v>
      </c>
      <c r="AO434" s="224">
        <f t="shared" si="738"/>
        <v>49.603174603174601</v>
      </c>
      <c r="AP434" s="224">
        <f t="shared" si="738"/>
        <v>49.603174603174601</v>
      </c>
      <c r="AQ434" s="224">
        <f t="shared" si="738"/>
        <v>49.603174603174601</v>
      </c>
      <c r="AR434" s="224">
        <f t="shared" si="738"/>
        <v>49.603174603174601</v>
      </c>
      <c r="AT434" s="30"/>
      <c r="AU434" s="30"/>
      <c r="AV434" s="30"/>
    </row>
    <row r="435" spans="1:48">
      <c r="A435" s="276" t="s">
        <v>357</v>
      </c>
      <c r="B435" s="215" t="s">
        <v>392</v>
      </c>
      <c r="C435" s="268" t="s">
        <v>390</v>
      </c>
      <c r="D435" s="221" t="s">
        <v>433</v>
      </c>
      <c r="E435" s="221" t="str">
        <f>_xlfn.XLOOKUP(D435,'0'!A:A,'0'!B:B)</f>
        <v>Фил</v>
      </c>
      <c r="F435" s="222">
        <f>G435/(8*21*60)</f>
        <v>1.984126984126984E-3</v>
      </c>
      <c r="G435" s="223">
        <v>20</v>
      </c>
      <c r="H435" s="218" t="s">
        <v>249</v>
      </c>
      <c r="I435" s="30">
        <f>'0'!D$30*$F435</f>
        <v>49.603174603174601</v>
      </c>
      <c r="J435" s="30">
        <f>'0'!E$30*$F435</f>
        <v>49.603174603174601</v>
      </c>
      <c r="K435" s="30">
        <f>'0'!F$30*$F435</f>
        <v>49.603174603174601</v>
      </c>
      <c r="L435" s="30">
        <f>'0'!G$30*$F435</f>
        <v>49.603174603174601</v>
      </c>
      <c r="M435" s="30">
        <f>'0'!H$30*$F435</f>
        <v>49.603174603174601</v>
      </c>
      <c r="N435" s="30">
        <f>'0'!I$30*$F435</f>
        <v>49.603174603174601</v>
      </c>
      <c r="O435" s="30">
        <f>'0'!J$30*$F435</f>
        <v>49.603174603174601</v>
      </c>
      <c r="P435" s="30">
        <f>'0'!K$30*$F435</f>
        <v>49.603174603174601</v>
      </c>
      <c r="Q435" s="30">
        <f>'0'!L$30*$F435</f>
        <v>49.603174603174601</v>
      </c>
      <c r="R435" s="30">
        <f>'0'!M$30*$F435</f>
        <v>49.603174603174601</v>
      </c>
      <c r="S435" s="30">
        <f>'0'!N$30*$F435</f>
        <v>49.603174603174601</v>
      </c>
      <c r="T435" s="30">
        <f>'0'!O$30*$F435</f>
        <v>49.603174603174601</v>
      </c>
      <c r="U435" s="30">
        <f>'0'!P$30*$F435</f>
        <v>49.603174603174601</v>
      </c>
      <c r="V435" s="30">
        <f>'0'!Q$30*$F435</f>
        <v>49.603174603174601</v>
      </c>
      <c r="W435" s="30">
        <f>'0'!R$30*$F435</f>
        <v>49.603174603174601</v>
      </c>
      <c r="X435" s="30">
        <f>'0'!S$30*$F435</f>
        <v>49.603174603174601</v>
      </c>
      <c r="Y435" s="30">
        <f>'0'!T$30*$F435</f>
        <v>49.603174603174601</v>
      </c>
      <c r="Z435" s="30">
        <f>'0'!U$30*$F435</f>
        <v>49.603174603174601</v>
      </c>
      <c r="AA435" s="30">
        <f>'0'!V$30*$F435</f>
        <v>49.603174603174601</v>
      </c>
      <c r="AB435" s="30">
        <f>'0'!W$30*$F435</f>
        <v>49.603174603174601</v>
      </c>
      <c r="AC435" s="30">
        <f>'0'!X$30*$F435</f>
        <v>49.603174603174601</v>
      </c>
      <c r="AD435" s="30">
        <f>'0'!Y$30*$F435</f>
        <v>49.603174603174601</v>
      </c>
      <c r="AE435" s="30">
        <f>'0'!Z$30*$F435</f>
        <v>49.603174603174601</v>
      </c>
      <c r="AF435" s="30">
        <f>'0'!AA$30*$F435</f>
        <v>49.603174603174601</v>
      </c>
      <c r="AG435" s="30">
        <f>'0'!AB$30*$F435</f>
        <v>49.603174603174601</v>
      </c>
      <c r="AH435" s="30">
        <f>'0'!AC$30*$F435</f>
        <v>49.603174603174601</v>
      </c>
      <c r="AI435" s="30">
        <f>'0'!AD$30*$F435</f>
        <v>49.603174603174601</v>
      </c>
      <c r="AJ435" s="30">
        <f>'0'!AE$30*$F435</f>
        <v>49.603174603174601</v>
      </c>
      <c r="AK435" s="30">
        <f>'0'!AF$30*$F435</f>
        <v>49.603174603174601</v>
      </c>
      <c r="AL435" s="30">
        <f>'0'!AG$30*$F435</f>
        <v>49.603174603174601</v>
      </c>
      <c r="AM435" s="30">
        <f>'0'!AH$30*$F435</f>
        <v>49.603174603174601</v>
      </c>
      <c r="AN435" s="30">
        <f>'0'!AI$30*$F435</f>
        <v>49.603174603174601</v>
      </c>
      <c r="AO435" s="30">
        <f>'0'!AJ$30*$F435</f>
        <v>49.603174603174601</v>
      </c>
      <c r="AP435" s="30">
        <f>'0'!AK$30*$F435</f>
        <v>49.603174603174601</v>
      </c>
      <c r="AQ435" s="30">
        <f>'0'!AL$30*$F435</f>
        <v>49.603174603174601</v>
      </c>
      <c r="AR435" s="30">
        <f>'0'!AM$30*$F435</f>
        <v>49.603174603174601</v>
      </c>
      <c r="AT435" s="30"/>
      <c r="AU435" s="30"/>
      <c r="AV435" s="30"/>
    </row>
    <row r="436" spans="1:48">
      <c r="A436" s="276" t="s">
        <v>381</v>
      </c>
      <c r="B436" s="215" t="s">
        <v>392</v>
      </c>
      <c r="C436" s="268" t="s">
        <v>390</v>
      </c>
      <c r="D436" s="215" t="s">
        <v>42</v>
      </c>
      <c r="E436" s="215"/>
      <c r="F436" s="215"/>
      <c r="G436" s="215"/>
      <c r="H436" s="215" t="s">
        <v>254</v>
      </c>
      <c r="I436" s="227">
        <f>I437*I438/1000</f>
        <v>372.02380952380946</v>
      </c>
      <c r="J436" s="227">
        <f t="shared" ref="J436" si="739">J437*J438/1000</f>
        <v>375.74404761904759</v>
      </c>
      <c r="K436" s="227">
        <f t="shared" ref="K436" si="740">K437*K438/1000</f>
        <v>379.50148809523807</v>
      </c>
      <c r="L436" s="227">
        <f t="shared" ref="L436" si="741">L437*L438/1000</f>
        <v>383.29650297619048</v>
      </c>
      <c r="M436" s="227">
        <f t="shared" ref="M436" si="742">M437*M438/1000</f>
        <v>387.12946800595239</v>
      </c>
      <c r="N436" s="227">
        <f t="shared" ref="N436" si="743">N437*N438/1000</f>
        <v>391.00076268601191</v>
      </c>
      <c r="O436" s="227">
        <f t="shared" ref="O436" si="744">O437*O438/1000</f>
        <v>394.91077031287199</v>
      </c>
      <c r="P436" s="227">
        <f t="shared" ref="P436" si="745">P437*P438/1000</f>
        <v>398.85987801600072</v>
      </c>
      <c r="Q436" s="227">
        <f t="shared" ref="Q436" si="746">Q437*Q438/1000</f>
        <v>402.84847679616081</v>
      </c>
      <c r="R436" s="227">
        <f t="shared" ref="R436" si="747">R437*R438/1000</f>
        <v>406.87696156412233</v>
      </c>
      <c r="S436" s="227">
        <f t="shared" ref="S436" si="748">S437*S438/1000</f>
        <v>410.94573117976358</v>
      </c>
      <c r="T436" s="227">
        <f t="shared" ref="T436" si="749">T437*T438/1000</f>
        <v>415.05518849156124</v>
      </c>
      <c r="U436" s="227">
        <f t="shared" ref="U436" si="750">U437*U438/1000</f>
        <v>419.20574037647685</v>
      </c>
      <c r="V436" s="227">
        <f t="shared" ref="V436" si="751">V437*V438/1000</f>
        <v>423.3977977802416</v>
      </c>
      <c r="W436" s="227">
        <f t="shared" ref="W436" si="752">W437*W438/1000</f>
        <v>427.63177575804406</v>
      </c>
      <c r="X436" s="227">
        <f t="shared" ref="X436" si="753">X437*X438/1000</f>
        <v>431.90809351562444</v>
      </c>
      <c r="Y436" s="227">
        <f t="shared" ref="Y436" si="754">Y437*Y438/1000</f>
        <v>436.22717445078081</v>
      </c>
      <c r="Z436" s="227">
        <f t="shared" ref="Z436" si="755">Z437*Z438/1000</f>
        <v>440.58944619528864</v>
      </c>
      <c r="AA436" s="227">
        <f t="shared" ref="AA436" si="756">AA437*AA438/1000</f>
        <v>444.99534065724146</v>
      </c>
      <c r="AB436" s="227">
        <f t="shared" ref="AB436" si="757">AB437*AB438/1000</f>
        <v>449.44529406381389</v>
      </c>
      <c r="AC436" s="227">
        <f t="shared" ref="AC436" si="758">AC437*AC438/1000</f>
        <v>453.93974700445199</v>
      </c>
      <c r="AD436" s="227">
        <f t="shared" ref="AD436" si="759">AD437*AD438/1000</f>
        <v>458.47914447449654</v>
      </c>
      <c r="AE436" s="227">
        <f t="shared" ref="AE436" si="760">AE437*AE438/1000</f>
        <v>463.06393591924149</v>
      </c>
      <c r="AF436" s="227">
        <f t="shared" ref="AF436" si="761">AF437*AF438/1000</f>
        <v>467.69457527843389</v>
      </c>
      <c r="AG436" s="227">
        <f t="shared" ref="AG436" si="762">AG437*AG438/1000</f>
        <v>472.37152103121826</v>
      </c>
      <c r="AH436" s="227">
        <f t="shared" ref="AH436" si="763">AH437*AH438/1000</f>
        <v>477.09523624153053</v>
      </c>
      <c r="AI436" s="227">
        <f t="shared" ref="AI436" si="764">AI437*AI438/1000</f>
        <v>481.86618860394577</v>
      </c>
      <c r="AJ436" s="227">
        <f t="shared" ref="AJ436" si="765">AJ437*AJ438/1000</f>
        <v>486.68485048998525</v>
      </c>
      <c r="AK436" s="227">
        <f t="shared" ref="AK436" si="766">AK437*AK438/1000</f>
        <v>491.5516989948851</v>
      </c>
      <c r="AL436" s="227">
        <f t="shared" ref="AL436" si="767">AL437*AL438/1000</f>
        <v>496.46721598483396</v>
      </c>
      <c r="AM436" s="227">
        <f t="shared" ref="AM436" si="768">AM437*AM438/1000</f>
        <v>501.43188814468226</v>
      </c>
      <c r="AN436" s="227">
        <f t="shared" ref="AN436" si="769">AN437*AN438/1000</f>
        <v>506.44620702612912</v>
      </c>
      <c r="AO436" s="227">
        <f t="shared" ref="AO436" si="770">AO437*AO438/1000</f>
        <v>511.51066909639042</v>
      </c>
      <c r="AP436" s="227">
        <f t="shared" ref="AP436" si="771">AP437*AP438/1000</f>
        <v>516.62577578735431</v>
      </c>
      <c r="AQ436" s="227">
        <f t="shared" ref="AQ436" si="772">AQ437*AQ438/1000</f>
        <v>521.79203354522781</v>
      </c>
      <c r="AR436" s="227">
        <f t="shared" ref="AR436" si="773">AR437*AR438/1000</f>
        <v>527.00995388068009</v>
      </c>
      <c r="AT436" s="215"/>
      <c r="AU436" s="215"/>
      <c r="AV436" s="215"/>
    </row>
    <row r="437" spans="1:48" ht="24">
      <c r="A437" s="276" t="s">
        <v>381</v>
      </c>
      <c r="B437" s="215" t="s">
        <v>392</v>
      </c>
      <c r="C437" s="268" t="s">
        <v>390</v>
      </c>
      <c r="D437" s="225" t="s">
        <v>522</v>
      </c>
      <c r="E437" s="225"/>
      <c r="F437" s="219"/>
      <c r="G437" s="219"/>
      <c r="H437" s="218" t="s">
        <v>158</v>
      </c>
      <c r="I437" s="30">
        <f>Симбанк!D21</f>
        <v>10000</v>
      </c>
      <c r="J437" s="30">
        <f>Симбанк!E21</f>
        <v>10100</v>
      </c>
      <c r="K437" s="30">
        <f>Симбанк!F21</f>
        <v>10201</v>
      </c>
      <c r="L437" s="30">
        <f>Симбанк!G21</f>
        <v>10303.01</v>
      </c>
      <c r="M437" s="30">
        <f>Симбанк!H21</f>
        <v>10406.0401</v>
      </c>
      <c r="N437" s="30">
        <f>Симбанк!I21</f>
        <v>10510.100501000001</v>
      </c>
      <c r="O437" s="30">
        <f>Симбанк!J21</f>
        <v>10615.20150601</v>
      </c>
      <c r="P437" s="30">
        <f>Симбанк!K21</f>
        <v>10721.353521070101</v>
      </c>
      <c r="Q437" s="30">
        <f>Симбанк!L21</f>
        <v>10828.567056280803</v>
      </c>
      <c r="R437" s="30">
        <f>Симбанк!M21</f>
        <v>10936.85272684361</v>
      </c>
      <c r="S437" s="30">
        <f>Симбанк!N21</f>
        <v>11046.221254112046</v>
      </c>
      <c r="T437" s="30">
        <f>Симбанк!O21</f>
        <v>11156.683466653167</v>
      </c>
      <c r="U437" s="30">
        <f>Симбанк!P21</f>
        <v>11268.250301319698</v>
      </c>
      <c r="V437" s="30">
        <f>Симбанк!Q21</f>
        <v>11380.932804332895</v>
      </c>
      <c r="W437" s="30">
        <f>Симбанк!R21</f>
        <v>11494.742132376225</v>
      </c>
      <c r="X437" s="30">
        <f>Симбанк!S21</f>
        <v>11609.689553699987</v>
      </c>
      <c r="Y437" s="30">
        <f>Симбанк!T21</f>
        <v>11725.786449236988</v>
      </c>
      <c r="Z437" s="30">
        <f>Симбанк!U21</f>
        <v>11843.044313729359</v>
      </c>
      <c r="AA437" s="30">
        <f>Симбанк!V21</f>
        <v>11961.474756866652</v>
      </c>
      <c r="AB437" s="30">
        <f>Симбанк!W21</f>
        <v>12081.089504435318</v>
      </c>
      <c r="AC437" s="30">
        <f>Симбанк!X21</f>
        <v>12201.900399479671</v>
      </c>
      <c r="AD437" s="30">
        <f>Симбанк!Y21</f>
        <v>12323.919403474469</v>
      </c>
      <c r="AE437" s="30">
        <f>Симбанк!Z21</f>
        <v>12447.158597509213</v>
      </c>
      <c r="AF437" s="30">
        <f>Симбанк!AA21</f>
        <v>12571.630183484305</v>
      </c>
      <c r="AG437" s="30">
        <f>Симбанк!AB21</f>
        <v>12697.346485319149</v>
      </c>
      <c r="AH437" s="30">
        <f>Симбанк!AC21</f>
        <v>12824.319950172341</v>
      </c>
      <c r="AI437" s="30">
        <f>Симбанк!AD21</f>
        <v>12952.563149674064</v>
      </c>
      <c r="AJ437" s="30">
        <f>Симбанк!AE21</f>
        <v>13082.088781170805</v>
      </c>
      <c r="AK437" s="30">
        <f>Симбанк!AF21</f>
        <v>13212.909668982513</v>
      </c>
      <c r="AL437" s="30">
        <f>Симбанк!AG21</f>
        <v>13345.038765672338</v>
      </c>
      <c r="AM437" s="30">
        <f>Симбанк!AH21</f>
        <v>13478.489153329061</v>
      </c>
      <c r="AN437" s="30">
        <f>Симбанк!AI21</f>
        <v>13613.274044862352</v>
      </c>
      <c r="AO437" s="30">
        <f>Симбанк!AJ21</f>
        <v>13749.406785310975</v>
      </c>
      <c r="AP437" s="30">
        <f>Симбанк!AK21</f>
        <v>13886.900853164085</v>
      </c>
      <c r="AQ437" s="30">
        <f>Симбанк!AL21</f>
        <v>14025.769861695726</v>
      </c>
      <c r="AR437" s="30">
        <f>Симбанк!AM21</f>
        <v>14166.027560312683</v>
      </c>
      <c r="AT437" s="30"/>
      <c r="AU437" s="30"/>
      <c r="AV437" s="30"/>
    </row>
    <row r="438" spans="1:48" ht="22.8">
      <c r="A438" s="276" t="s">
        <v>381</v>
      </c>
      <c r="B438" s="215" t="s">
        <v>392</v>
      </c>
      <c r="C438" s="268" t="s">
        <v>390</v>
      </c>
      <c r="D438" s="219" t="s">
        <v>537</v>
      </c>
      <c r="E438" s="219"/>
      <c r="F438" s="219"/>
      <c r="G438" s="219"/>
      <c r="H438" s="218" t="s">
        <v>249</v>
      </c>
      <c r="I438" s="224">
        <f>I439</f>
        <v>37.202380952380949</v>
      </c>
      <c r="J438" s="224">
        <f t="shared" ref="J438:AR438" si="774">J439</f>
        <v>37.202380952380949</v>
      </c>
      <c r="K438" s="224">
        <f t="shared" si="774"/>
        <v>37.202380952380949</v>
      </c>
      <c r="L438" s="224">
        <f t="shared" si="774"/>
        <v>37.202380952380949</v>
      </c>
      <c r="M438" s="224">
        <f t="shared" si="774"/>
        <v>37.202380952380949</v>
      </c>
      <c r="N438" s="224">
        <f t="shared" si="774"/>
        <v>37.202380952380949</v>
      </c>
      <c r="O438" s="224">
        <f t="shared" si="774"/>
        <v>37.202380952380949</v>
      </c>
      <c r="P438" s="224">
        <f t="shared" si="774"/>
        <v>37.202380952380949</v>
      </c>
      <c r="Q438" s="224">
        <f t="shared" si="774"/>
        <v>37.202380952380949</v>
      </c>
      <c r="R438" s="224">
        <f t="shared" si="774"/>
        <v>37.202380952380949</v>
      </c>
      <c r="S438" s="224">
        <f t="shared" si="774"/>
        <v>37.202380952380949</v>
      </c>
      <c r="T438" s="224">
        <f t="shared" si="774"/>
        <v>37.202380952380949</v>
      </c>
      <c r="U438" s="224">
        <f t="shared" si="774"/>
        <v>37.202380952380949</v>
      </c>
      <c r="V438" s="224">
        <f t="shared" si="774"/>
        <v>37.202380952380949</v>
      </c>
      <c r="W438" s="224">
        <f t="shared" si="774"/>
        <v>37.202380952380949</v>
      </c>
      <c r="X438" s="224">
        <f t="shared" si="774"/>
        <v>37.202380952380949</v>
      </c>
      <c r="Y438" s="224">
        <f t="shared" si="774"/>
        <v>37.202380952380949</v>
      </c>
      <c r="Z438" s="224">
        <f t="shared" si="774"/>
        <v>37.202380952380949</v>
      </c>
      <c r="AA438" s="224">
        <f t="shared" si="774"/>
        <v>37.202380952380949</v>
      </c>
      <c r="AB438" s="224">
        <f t="shared" si="774"/>
        <v>37.202380952380949</v>
      </c>
      <c r="AC438" s="224">
        <f t="shared" si="774"/>
        <v>37.202380952380949</v>
      </c>
      <c r="AD438" s="224">
        <f t="shared" si="774"/>
        <v>37.202380952380949</v>
      </c>
      <c r="AE438" s="224">
        <f t="shared" si="774"/>
        <v>37.202380952380949</v>
      </c>
      <c r="AF438" s="224">
        <f t="shared" si="774"/>
        <v>37.202380952380949</v>
      </c>
      <c r="AG438" s="224">
        <f t="shared" si="774"/>
        <v>37.202380952380949</v>
      </c>
      <c r="AH438" s="224">
        <f t="shared" si="774"/>
        <v>37.202380952380949</v>
      </c>
      <c r="AI438" s="224">
        <f t="shared" si="774"/>
        <v>37.202380952380949</v>
      </c>
      <c r="AJ438" s="224">
        <f t="shared" si="774"/>
        <v>37.202380952380949</v>
      </c>
      <c r="AK438" s="224">
        <f t="shared" si="774"/>
        <v>37.202380952380949</v>
      </c>
      <c r="AL438" s="224">
        <f t="shared" si="774"/>
        <v>37.202380952380949</v>
      </c>
      <c r="AM438" s="224">
        <f t="shared" si="774"/>
        <v>37.202380952380949</v>
      </c>
      <c r="AN438" s="224">
        <f t="shared" si="774"/>
        <v>37.202380952380949</v>
      </c>
      <c r="AO438" s="224">
        <f t="shared" si="774"/>
        <v>37.202380952380949</v>
      </c>
      <c r="AP438" s="224">
        <f t="shared" si="774"/>
        <v>37.202380952380949</v>
      </c>
      <c r="AQ438" s="224">
        <f t="shared" si="774"/>
        <v>37.202380952380949</v>
      </c>
      <c r="AR438" s="224">
        <f t="shared" si="774"/>
        <v>37.202380952380949</v>
      </c>
      <c r="AT438" s="30"/>
      <c r="AU438" s="30"/>
      <c r="AV438" s="30"/>
    </row>
    <row r="439" spans="1:48">
      <c r="A439" s="276" t="s">
        <v>381</v>
      </c>
      <c r="B439" s="215" t="s">
        <v>392</v>
      </c>
      <c r="C439" s="268" t="s">
        <v>390</v>
      </c>
      <c r="D439" s="221" t="s">
        <v>433</v>
      </c>
      <c r="E439" s="221" t="str">
        <f>_xlfn.XLOOKUP(D439,'0'!A:A,'0'!B:B)</f>
        <v>Фил</v>
      </c>
      <c r="F439" s="222">
        <f>G439/(8*21*60)</f>
        <v>1.488095238095238E-3</v>
      </c>
      <c r="G439" s="223">
        <v>15</v>
      </c>
      <c r="H439" s="218" t="s">
        <v>249</v>
      </c>
      <c r="I439" s="30">
        <f>'0'!D$30*$F439</f>
        <v>37.202380952380949</v>
      </c>
      <c r="J439" s="30">
        <f>'0'!E$30*$F439</f>
        <v>37.202380952380949</v>
      </c>
      <c r="K439" s="30">
        <f>'0'!F$30*$F439</f>
        <v>37.202380952380949</v>
      </c>
      <c r="L439" s="30">
        <f>'0'!G$30*$F439</f>
        <v>37.202380952380949</v>
      </c>
      <c r="M439" s="30">
        <f>'0'!H$30*$F439</f>
        <v>37.202380952380949</v>
      </c>
      <c r="N439" s="30">
        <f>'0'!I$30*$F439</f>
        <v>37.202380952380949</v>
      </c>
      <c r="O439" s="30">
        <f>'0'!J$30*$F439</f>
        <v>37.202380952380949</v>
      </c>
      <c r="P439" s="30">
        <f>'0'!K$30*$F439</f>
        <v>37.202380952380949</v>
      </c>
      <c r="Q439" s="30">
        <f>'0'!L$30*$F439</f>
        <v>37.202380952380949</v>
      </c>
      <c r="R439" s="30">
        <f>'0'!M$30*$F439</f>
        <v>37.202380952380949</v>
      </c>
      <c r="S439" s="30">
        <f>'0'!N$30*$F439</f>
        <v>37.202380952380949</v>
      </c>
      <c r="T439" s="30">
        <f>'0'!O$30*$F439</f>
        <v>37.202380952380949</v>
      </c>
      <c r="U439" s="30">
        <f>'0'!P$30*$F439</f>
        <v>37.202380952380949</v>
      </c>
      <c r="V439" s="30">
        <f>'0'!Q$30*$F439</f>
        <v>37.202380952380949</v>
      </c>
      <c r="W439" s="30">
        <f>'0'!R$30*$F439</f>
        <v>37.202380952380949</v>
      </c>
      <c r="X439" s="30">
        <f>'0'!S$30*$F439</f>
        <v>37.202380952380949</v>
      </c>
      <c r="Y439" s="30">
        <f>'0'!T$30*$F439</f>
        <v>37.202380952380949</v>
      </c>
      <c r="Z439" s="30">
        <f>'0'!U$30*$F439</f>
        <v>37.202380952380949</v>
      </c>
      <c r="AA439" s="30">
        <f>'0'!V$30*$F439</f>
        <v>37.202380952380949</v>
      </c>
      <c r="AB439" s="30">
        <f>'0'!W$30*$F439</f>
        <v>37.202380952380949</v>
      </c>
      <c r="AC439" s="30">
        <f>'0'!X$30*$F439</f>
        <v>37.202380952380949</v>
      </c>
      <c r="AD439" s="30">
        <f>'0'!Y$30*$F439</f>
        <v>37.202380952380949</v>
      </c>
      <c r="AE439" s="30">
        <f>'0'!Z$30*$F439</f>
        <v>37.202380952380949</v>
      </c>
      <c r="AF439" s="30">
        <f>'0'!AA$30*$F439</f>
        <v>37.202380952380949</v>
      </c>
      <c r="AG439" s="30">
        <f>'0'!AB$30*$F439</f>
        <v>37.202380952380949</v>
      </c>
      <c r="AH439" s="30">
        <f>'0'!AC$30*$F439</f>
        <v>37.202380952380949</v>
      </c>
      <c r="AI439" s="30">
        <f>'0'!AD$30*$F439</f>
        <v>37.202380952380949</v>
      </c>
      <c r="AJ439" s="30">
        <f>'0'!AE$30*$F439</f>
        <v>37.202380952380949</v>
      </c>
      <c r="AK439" s="30">
        <f>'0'!AF$30*$F439</f>
        <v>37.202380952380949</v>
      </c>
      <c r="AL439" s="30">
        <f>'0'!AG$30*$F439</f>
        <v>37.202380952380949</v>
      </c>
      <c r="AM439" s="30">
        <f>'0'!AH$30*$F439</f>
        <v>37.202380952380949</v>
      </c>
      <c r="AN439" s="30">
        <f>'0'!AI$30*$F439</f>
        <v>37.202380952380949</v>
      </c>
      <c r="AO439" s="30">
        <f>'0'!AJ$30*$F439</f>
        <v>37.202380952380949</v>
      </c>
      <c r="AP439" s="30">
        <f>'0'!AK$30*$F439</f>
        <v>37.202380952380949</v>
      </c>
      <c r="AQ439" s="30">
        <f>'0'!AL$30*$F439</f>
        <v>37.202380952380949</v>
      </c>
      <c r="AR439" s="30">
        <f>'0'!AM$30*$F439</f>
        <v>37.202380952380949</v>
      </c>
      <c r="AT439" s="30"/>
      <c r="AU439" s="30"/>
      <c r="AV439" s="30"/>
    </row>
    <row r="440" spans="1:48">
      <c r="A440" s="276" t="s">
        <v>205</v>
      </c>
      <c r="B440" s="215" t="s">
        <v>392</v>
      </c>
      <c r="C440" s="268" t="s">
        <v>390</v>
      </c>
      <c r="D440" s="215" t="s">
        <v>42</v>
      </c>
      <c r="E440" s="215"/>
      <c r="F440" s="215"/>
      <c r="G440" s="215"/>
      <c r="H440" s="215" t="s">
        <v>254</v>
      </c>
      <c r="I440" s="227">
        <f>I441*I442/1000</f>
        <v>14.880952380952378</v>
      </c>
      <c r="J440" s="227">
        <f>J441*J442/1000</f>
        <v>15.029761904761905</v>
      </c>
      <c r="K440" s="227">
        <f t="shared" ref="K440" si="775">K441*K442/1000</f>
        <v>15.180059523809524</v>
      </c>
      <c r="L440" s="227">
        <f t="shared" ref="L440" si="776">L441*L442/1000</f>
        <v>15.331860119047617</v>
      </c>
      <c r="M440" s="227">
        <f t="shared" ref="M440" si="777">M441*M442/1000</f>
        <v>15.485178720238093</v>
      </c>
      <c r="N440" s="227">
        <f t="shared" ref="N440" si="778">N441*N442/1000</f>
        <v>15.640030507440477</v>
      </c>
      <c r="O440" s="227">
        <f t="shared" ref="O440" si="779">O441*O442/1000</f>
        <v>15.796430812514879</v>
      </c>
      <c r="P440" s="227">
        <f t="shared" ref="P440" si="780">P441*P442/1000</f>
        <v>15.954395120640029</v>
      </c>
      <c r="Q440" s="227">
        <f t="shared" ref="Q440" si="781">Q441*Q442/1000</f>
        <v>16.113939071846428</v>
      </c>
      <c r="R440" s="227">
        <f t="shared" ref="R440" si="782">R441*R442/1000</f>
        <v>16.275078462564895</v>
      </c>
      <c r="S440" s="227">
        <f t="shared" ref="S440" si="783">S441*S442/1000</f>
        <v>16.437829247190543</v>
      </c>
      <c r="T440" s="227">
        <f t="shared" ref="T440" si="784">T441*T442/1000</f>
        <v>16.602207539662448</v>
      </c>
      <c r="U440" s="227">
        <f t="shared" ref="U440" si="785">U441*U442/1000</f>
        <v>16.768229615059074</v>
      </c>
      <c r="V440" s="227">
        <f t="shared" ref="V440" si="786">V441*V442/1000</f>
        <v>16.935911911209669</v>
      </c>
      <c r="W440" s="227">
        <f t="shared" ref="W440" si="787">W441*W442/1000</f>
        <v>17.105271030321763</v>
      </c>
      <c r="X440" s="227">
        <f t="shared" ref="X440" si="788">X441*X442/1000</f>
        <v>17.276323740624981</v>
      </c>
      <c r="Y440" s="227">
        <f t="shared" ref="Y440" si="789">Y441*Y442/1000</f>
        <v>17.449086978031229</v>
      </c>
      <c r="Z440" s="227">
        <f t="shared" ref="Z440" si="790">Z441*Z442/1000</f>
        <v>17.623577847811543</v>
      </c>
      <c r="AA440" s="227">
        <f t="shared" ref="AA440" si="791">AA441*AA442/1000</f>
        <v>17.799813626289659</v>
      </c>
      <c r="AB440" s="227">
        <f t="shared" ref="AB440" si="792">AB441*AB442/1000</f>
        <v>17.977811762552559</v>
      </c>
      <c r="AC440" s="227">
        <f t="shared" ref="AC440" si="793">AC441*AC442/1000</f>
        <v>18.15758988017808</v>
      </c>
      <c r="AD440" s="227">
        <f t="shared" ref="AD440" si="794">AD441*AD442/1000</f>
        <v>18.339165778979861</v>
      </c>
      <c r="AE440" s="227">
        <f t="shared" ref="AE440" si="795">AE441*AE442/1000</f>
        <v>18.522557436769659</v>
      </c>
      <c r="AF440" s="227">
        <f t="shared" ref="AF440" si="796">AF441*AF442/1000</f>
        <v>18.707783011137359</v>
      </c>
      <c r="AG440" s="227">
        <f t="shared" ref="AG440" si="797">AG441*AG442/1000</f>
        <v>18.894860841248732</v>
      </c>
      <c r="AH440" s="227">
        <f t="shared" ref="AH440" si="798">AH441*AH442/1000</f>
        <v>19.083809449661221</v>
      </c>
      <c r="AI440" s="227">
        <f t="shared" ref="AI440" si="799">AI441*AI442/1000</f>
        <v>19.27464754415783</v>
      </c>
      <c r="AJ440" s="227">
        <f t="shared" ref="AJ440" si="800">AJ441*AJ442/1000</f>
        <v>19.467394019599411</v>
      </c>
      <c r="AK440" s="227">
        <f t="shared" ref="AK440" si="801">AK441*AK442/1000</f>
        <v>19.662067959795408</v>
      </c>
      <c r="AL440" s="227">
        <f t="shared" ref="AL440" si="802">AL441*AL442/1000</f>
        <v>19.858688639393364</v>
      </c>
      <c r="AM440" s="227">
        <f t="shared" ref="AM440" si="803">AM441*AM442/1000</f>
        <v>20.057275525787297</v>
      </c>
      <c r="AN440" s="227">
        <f t="shared" ref="AN440" si="804">AN441*AN442/1000</f>
        <v>20.257848281045167</v>
      </c>
      <c r="AO440" s="227">
        <f t="shared" ref="AO440" si="805">AO441*AO442/1000</f>
        <v>20.460426763855619</v>
      </c>
      <c r="AP440" s="227">
        <f t="shared" ref="AP440" si="806">AP441*AP442/1000</f>
        <v>20.665031031494177</v>
      </c>
      <c r="AQ440" s="227">
        <f t="shared" ref="AQ440" si="807">AQ441*AQ442/1000</f>
        <v>20.871681341809126</v>
      </c>
      <c r="AR440" s="227">
        <f t="shared" ref="AR440" si="808">AR441*AR442/1000</f>
        <v>21.080398155227211</v>
      </c>
      <c r="AT440" s="215"/>
      <c r="AU440" s="215"/>
      <c r="AV440" s="215"/>
    </row>
    <row r="441" spans="1:48" ht="36">
      <c r="A441" s="276" t="s">
        <v>205</v>
      </c>
      <c r="B441" s="215" t="s">
        <v>392</v>
      </c>
      <c r="C441" s="268" t="s">
        <v>390</v>
      </c>
      <c r="D441" s="225" t="s">
        <v>540</v>
      </c>
      <c r="E441" s="225"/>
      <c r="F441" s="219"/>
      <c r="G441" s="219"/>
      <c r="H441" s="218" t="s">
        <v>158</v>
      </c>
      <c r="I441" s="30">
        <f>Симбанк!D41</f>
        <v>333.33333333333331</v>
      </c>
      <c r="J441" s="30">
        <f>Симбанк!E41</f>
        <v>336.66666666666669</v>
      </c>
      <c r="K441" s="30">
        <f>Симбанк!F41</f>
        <v>340.03333333333336</v>
      </c>
      <c r="L441" s="30">
        <f>Симбанк!G41</f>
        <v>343.43366666666662</v>
      </c>
      <c r="M441" s="30">
        <f>Симбанк!H41</f>
        <v>346.86800333333332</v>
      </c>
      <c r="N441" s="30">
        <f>Симбанк!I41</f>
        <v>350.3366833666667</v>
      </c>
      <c r="O441" s="30">
        <f>Симбанк!J41</f>
        <v>353.84005020033334</v>
      </c>
      <c r="P441" s="30">
        <f>Симбанк!K41</f>
        <v>357.37845070233669</v>
      </c>
      <c r="Q441" s="30">
        <f>Симбанк!L41</f>
        <v>360.95223520936003</v>
      </c>
      <c r="R441" s="30">
        <f>Симбанк!M41</f>
        <v>364.5617575614537</v>
      </c>
      <c r="S441" s="30">
        <f>Симбанк!N41</f>
        <v>368.2073751370682</v>
      </c>
      <c r="T441" s="30">
        <f>Симбанк!O41</f>
        <v>371.88944888843889</v>
      </c>
      <c r="U441" s="30">
        <f>Симбанк!P41</f>
        <v>375.60834337732331</v>
      </c>
      <c r="V441" s="30">
        <f>Симбанк!Q41</f>
        <v>379.36442681109656</v>
      </c>
      <c r="W441" s="30">
        <f>Симбанк!R41</f>
        <v>383.15807107920756</v>
      </c>
      <c r="X441" s="30">
        <f>Симбанк!S41</f>
        <v>386.98965178999964</v>
      </c>
      <c r="Y441" s="30">
        <f>Симбанк!T41</f>
        <v>390.85954830789956</v>
      </c>
      <c r="Z441" s="30">
        <f>Симбанк!U41</f>
        <v>394.76814379097863</v>
      </c>
      <c r="AA441" s="30">
        <f>Симбанк!V41</f>
        <v>398.71582522888838</v>
      </c>
      <c r="AB441" s="30">
        <f>Симбанк!W41</f>
        <v>402.70298348117734</v>
      </c>
      <c r="AC441" s="30">
        <f>Симбанк!X41</f>
        <v>406.73001331598903</v>
      </c>
      <c r="AD441" s="30">
        <f>Симбанк!Y41</f>
        <v>410.79731344914899</v>
      </c>
      <c r="AE441" s="30">
        <f>Симбанк!Z41</f>
        <v>414.90528658364042</v>
      </c>
      <c r="AF441" s="30">
        <f>Симбанк!AA41</f>
        <v>419.05433944947691</v>
      </c>
      <c r="AG441" s="30">
        <f>Симбанк!AB41</f>
        <v>423.24488284397171</v>
      </c>
      <c r="AH441" s="30">
        <f>Симбанк!AC41</f>
        <v>427.47733167241137</v>
      </c>
      <c r="AI441" s="30">
        <f>Симбанк!AD41</f>
        <v>431.75210498913543</v>
      </c>
      <c r="AJ441" s="30">
        <f>Симбанк!AE41</f>
        <v>436.06962603902684</v>
      </c>
      <c r="AK441" s="30">
        <f>Симбанк!AF41</f>
        <v>440.43032229941718</v>
      </c>
      <c r="AL441" s="30">
        <f>Симбанк!AG41</f>
        <v>444.83462552241139</v>
      </c>
      <c r="AM441" s="30">
        <f>Симбанк!AH41</f>
        <v>449.28297177763551</v>
      </c>
      <c r="AN441" s="30">
        <f>Симбанк!AI41</f>
        <v>453.77580149541183</v>
      </c>
      <c r="AO441" s="30">
        <f>Симбанк!AJ41</f>
        <v>458.31355951036591</v>
      </c>
      <c r="AP441" s="30">
        <f>Симбанк!AK41</f>
        <v>462.89669510546963</v>
      </c>
      <c r="AQ441" s="30">
        <f>Симбанк!AL41</f>
        <v>467.52566205652442</v>
      </c>
      <c r="AR441" s="30">
        <f>Симбанк!AM41</f>
        <v>472.20091867708959</v>
      </c>
      <c r="AT441" s="30"/>
      <c r="AU441" s="30"/>
      <c r="AV441" s="30"/>
    </row>
    <row r="442" spans="1:48" ht="22.8">
      <c r="A442" s="276" t="s">
        <v>205</v>
      </c>
      <c r="B442" s="215" t="s">
        <v>392</v>
      </c>
      <c r="C442" s="268" t="s">
        <v>390</v>
      </c>
      <c r="D442" s="219" t="s">
        <v>541</v>
      </c>
      <c r="E442" s="219"/>
      <c r="F442" s="219"/>
      <c r="G442" s="219"/>
      <c r="H442" s="218" t="s">
        <v>249</v>
      </c>
      <c r="I442" s="224">
        <f>I443</f>
        <v>44.642857142857139</v>
      </c>
      <c r="J442" s="224">
        <f t="shared" ref="J442:AR442" si="809">J443</f>
        <v>44.642857142857139</v>
      </c>
      <c r="K442" s="224">
        <f t="shared" si="809"/>
        <v>44.642857142857139</v>
      </c>
      <c r="L442" s="224">
        <f t="shared" si="809"/>
        <v>44.642857142857139</v>
      </c>
      <c r="M442" s="224">
        <f t="shared" si="809"/>
        <v>44.642857142857139</v>
      </c>
      <c r="N442" s="224">
        <f t="shared" si="809"/>
        <v>44.642857142857139</v>
      </c>
      <c r="O442" s="224">
        <f t="shared" si="809"/>
        <v>44.642857142857139</v>
      </c>
      <c r="P442" s="224">
        <f t="shared" si="809"/>
        <v>44.642857142857139</v>
      </c>
      <c r="Q442" s="224">
        <f t="shared" si="809"/>
        <v>44.642857142857139</v>
      </c>
      <c r="R442" s="224">
        <f t="shared" si="809"/>
        <v>44.642857142857139</v>
      </c>
      <c r="S442" s="224">
        <f t="shared" si="809"/>
        <v>44.642857142857139</v>
      </c>
      <c r="T442" s="224">
        <f t="shared" si="809"/>
        <v>44.642857142857139</v>
      </c>
      <c r="U442" s="224">
        <f t="shared" si="809"/>
        <v>44.642857142857139</v>
      </c>
      <c r="V442" s="224">
        <f t="shared" si="809"/>
        <v>44.642857142857139</v>
      </c>
      <c r="W442" s="224">
        <f t="shared" si="809"/>
        <v>44.642857142857139</v>
      </c>
      <c r="X442" s="224">
        <f t="shared" si="809"/>
        <v>44.642857142857139</v>
      </c>
      <c r="Y442" s="224">
        <f t="shared" si="809"/>
        <v>44.642857142857139</v>
      </c>
      <c r="Z442" s="224">
        <f t="shared" si="809"/>
        <v>44.642857142857139</v>
      </c>
      <c r="AA442" s="224">
        <f t="shared" si="809"/>
        <v>44.642857142857139</v>
      </c>
      <c r="AB442" s="224">
        <f t="shared" si="809"/>
        <v>44.642857142857139</v>
      </c>
      <c r="AC442" s="224">
        <f t="shared" si="809"/>
        <v>44.642857142857139</v>
      </c>
      <c r="AD442" s="224">
        <f t="shared" si="809"/>
        <v>44.642857142857139</v>
      </c>
      <c r="AE442" s="224">
        <f t="shared" si="809"/>
        <v>44.642857142857139</v>
      </c>
      <c r="AF442" s="224">
        <f t="shared" si="809"/>
        <v>44.642857142857139</v>
      </c>
      <c r="AG442" s="224">
        <f t="shared" si="809"/>
        <v>44.642857142857139</v>
      </c>
      <c r="AH442" s="224">
        <f t="shared" si="809"/>
        <v>44.642857142857139</v>
      </c>
      <c r="AI442" s="224">
        <f t="shared" si="809"/>
        <v>44.642857142857139</v>
      </c>
      <c r="AJ442" s="224">
        <f t="shared" si="809"/>
        <v>44.642857142857139</v>
      </c>
      <c r="AK442" s="224">
        <f t="shared" si="809"/>
        <v>44.642857142857139</v>
      </c>
      <c r="AL442" s="224">
        <f t="shared" si="809"/>
        <v>44.642857142857139</v>
      </c>
      <c r="AM442" s="224">
        <f t="shared" si="809"/>
        <v>44.642857142857139</v>
      </c>
      <c r="AN442" s="224">
        <f t="shared" si="809"/>
        <v>44.642857142857139</v>
      </c>
      <c r="AO442" s="224">
        <f t="shared" si="809"/>
        <v>44.642857142857139</v>
      </c>
      <c r="AP442" s="224">
        <f t="shared" si="809"/>
        <v>44.642857142857139</v>
      </c>
      <c r="AQ442" s="224">
        <f t="shared" si="809"/>
        <v>44.642857142857139</v>
      </c>
      <c r="AR442" s="224">
        <f t="shared" si="809"/>
        <v>44.642857142857139</v>
      </c>
      <c r="AT442" s="30"/>
      <c r="AU442" s="30"/>
      <c r="AV442" s="30"/>
    </row>
    <row r="443" spans="1:48">
      <c r="A443" s="276" t="s">
        <v>205</v>
      </c>
      <c r="B443" s="215" t="s">
        <v>392</v>
      </c>
      <c r="C443" s="268" t="s">
        <v>390</v>
      </c>
      <c r="D443" s="221" t="s">
        <v>413</v>
      </c>
      <c r="E443" s="221" t="str">
        <f>_xlfn.XLOOKUP(D443,'0'!A:A,'0'!B:B)</f>
        <v>Фил</v>
      </c>
      <c r="F443" s="222">
        <f>G443/(8*21*60)</f>
        <v>9.9206349206349201E-4</v>
      </c>
      <c r="G443" s="223">
        <v>10</v>
      </c>
      <c r="H443" s="218" t="s">
        <v>249</v>
      </c>
      <c r="I443" s="30">
        <f>'0'!D$28*$F443</f>
        <v>44.642857142857139</v>
      </c>
      <c r="J443" s="30">
        <f>'0'!E$28*$F443</f>
        <v>44.642857142857139</v>
      </c>
      <c r="K443" s="30">
        <f>'0'!F$28*$F443</f>
        <v>44.642857142857139</v>
      </c>
      <c r="L443" s="30">
        <f>'0'!G$28*$F443</f>
        <v>44.642857142857139</v>
      </c>
      <c r="M443" s="30">
        <f>'0'!H$28*$F443</f>
        <v>44.642857142857139</v>
      </c>
      <c r="N443" s="30">
        <f>'0'!I$28*$F443</f>
        <v>44.642857142857139</v>
      </c>
      <c r="O443" s="30">
        <f>'0'!J$28*$F443</f>
        <v>44.642857142857139</v>
      </c>
      <c r="P443" s="30">
        <f>'0'!K$28*$F443</f>
        <v>44.642857142857139</v>
      </c>
      <c r="Q443" s="30">
        <f>'0'!L$28*$F443</f>
        <v>44.642857142857139</v>
      </c>
      <c r="R443" s="30">
        <f>'0'!M$28*$F443</f>
        <v>44.642857142857139</v>
      </c>
      <c r="S443" s="30">
        <f>'0'!N$28*$F443</f>
        <v>44.642857142857139</v>
      </c>
      <c r="T443" s="30">
        <f>'0'!O$28*$F443</f>
        <v>44.642857142857139</v>
      </c>
      <c r="U443" s="30">
        <f>'0'!P$28*$F443</f>
        <v>44.642857142857139</v>
      </c>
      <c r="V443" s="30">
        <f>'0'!Q$28*$F443</f>
        <v>44.642857142857139</v>
      </c>
      <c r="W443" s="30">
        <f>'0'!R$28*$F443</f>
        <v>44.642857142857139</v>
      </c>
      <c r="X443" s="30">
        <f>'0'!S$28*$F443</f>
        <v>44.642857142857139</v>
      </c>
      <c r="Y443" s="30">
        <f>'0'!T$28*$F443</f>
        <v>44.642857142857139</v>
      </c>
      <c r="Z443" s="30">
        <f>'0'!U$28*$F443</f>
        <v>44.642857142857139</v>
      </c>
      <c r="AA443" s="30">
        <f>'0'!V$28*$F443</f>
        <v>44.642857142857139</v>
      </c>
      <c r="AB443" s="30">
        <f>'0'!W$28*$F443</f>
        <v>44.642857142857139</v>
      </c>
      <c r="AC443" s="30">
        <f>'0'!X$28*$F443</f>
        <v>44.642857142857139</v>
      </c>
      <c r="AD443" s="30">
        <f>'0'!Y$28*$F443</f>
        <v>44.642857142857139</v>
      </c>
      <c r="AE443" s="30">
        <f>'0'!Z$28*$F443</f>
        <v>44.642857142857139</v>
      </c>
      <c r="AF443" s="30">
        <f>'0'!AA$28*$F443</f>
        <v>44.642857142857139</v>
      </c>
      <c r="AG443" s="30">
        <f>'0'!AB$28*$F443</f>
        <v>44.642857142857139</v>
      </c>
      <c r="AH443" s="30">
        <f>'0'!AC$28*$F443</f>
        <v>44.642857142857139</v>
      </c>
      <c r="AI443" s="30">
        <f>'0'!AD$28*$F443</f>
        <v>44.642857142857139</v>
      </c>
      <c r="AJ443" s="30">
        <f>'0'!AE$28*$F443</f>
        <v>44.642857142857139</v>
      </c>
      <c r="AK443" s="30">
        <f>'0'!AF$28*$F443</f>
        <v>44.642857142857139</v>
      </c>
      <c r="AL443" s="30">
        <f>'0'!AG$28*$F443</f>
        <v>44.642857142857139</v>
      </c>
      <c r="AM443" s="30">
        <f>'0'!AH$28*$F443</f>
        <v>44.642857142857139</v>
      </c>
      <c r="AN443" s="30">
        <f>'0'!AI$28*$F443</f>
        <v>44.642857142857139</v>
      </c>
      <c r="AO443" s="30">
        <f>'0'!AJ$28*$F443</f>
        <v>44.642857142857139</v>
      </c>
      <c r="AP443" s="30">
        <f>'0'!AK$28*$F443</f>
        <v>44.642857142857139</v>
      </c>
      <c r="AQ443" s="30">
        <f>'0'!AL$28*$F443</f>
        <v>44.642857142857139</v>
      </c>
      <c r="AR443" s="30">
        <f>'0'!AM$28*$F443</f>
        <v>44.642857142857139</v>
      </c>
      <c r="AT443" s="30"/>
      <c r="AU443" s="30"/>
      <c r="AV443" s="30"/>
    </row>
    <row r="444" spans="1:48">
      <c r="A444" s="276" t="s">
        <v>373</v>
      </c>
      <c r="B444" s="215" t="s">
        <v>392</v>
      </c>
      <c r="C444" s="268" t="s">
        <v>390</v>
      </c>
      <c r="D444" s="215" t="s">
        <v>42</v>
      </c>
      <c r="E444" s="215"/>
      <c r="F444" s="215"/>
      <c r="G444" s="215"/>
      <c r="H444" s="215" t="s">
        <v>254</v>
      </c>
      <c r="I444" s="227">
        <f>I445*I446/1000</f>
        <v>54.90705249380504</v>
      </c>
      <c r="J444" s="227">
        <f t="shared" ref="J444:AR444" si="810">J445*J446/1000</f>
        <v>55.456123018743078</v>
      </c>
      <c r="K444" s="227">
        <f t="shared" si="810"/>
        <v>56.010684248930502</v>
      </c>
      <c r="L444" s="227">
        <f t="shared" si="810"/>
        <v>56.570791091419814</v>
      </c>
      <c r="M444" s="227">
        <f t="shared" si="810"/>
        <v>57.136499002334013</v>
      </c>
      <c r="N444" s="227">
        <f t="shared" si="810"/>
        <v>57.707863992357353</v>
      </c>
      <c r="O444" s="227">
        <f t="shared" si="810"/>
        <v>58.284942632280931</v>
      </c>
      <c r="P444" s="227">
        <f t="shared" si="810"/>
        <v>58.867792058603733</v>
      </c>
      <c r="Q444" s="227">
        <f t="shared" si="810"/>
        <v>59.456469979189798</v>
      </c>
      <c r="R444" s="227">
        <f t="shared" si="810"/>
        <v>60.051034678981686</v>
      </c>
      <c r="S444" s="227">
        <f t="shared" si="810"/>
        <v>60.651545025771497</v>
      </c>
      <c r="T444" s="227">
        <f t="shared" si="810"/>
        <v>61.258060476029222</v>
      </c>
      <c r="U444" s="227">
        <f t="shared" si="810"/>
        <v>61.870641080789504</v>
      </c>
      <c r="V444" s="227">
        <f t="shared" si="810"/>
        <v>62.489347491597407</v>
      </c>
      <c r="W444" s="227">
        <f t="shared" si="810"/>
        <v>63.114240966513364</v>
      </c>
      <c r="X444" s="227">
        <f t="shared" si="810"/>
        <v>63.745383376178509</v>
      </c>
      <c r="Y444" s="227">
        <f t="shared" si="810"/>
        <v>64.382837209940277</v>
      </c>
      <c r="Z444" s="227">
        <f t="shared" si="810"/>
        <v>65.026665582039683</v>
      </c>
      <c r="AA444" s="227">
        <f t="shared" si="810"/>
        <v>65.676932237860086</v>
      </c>
      <c r="AB444" s="227">
        <f t="shared" si="810"/>
        <v>66.333701560238694</v>
      </c>
      <c r="AC444" s="227">
        <f t="shared" si="810"/>
        <v>66.997038575841088</v>
      </c>
      <c r="AD444" s="227">
        <f t="shared" si="810"/>
        <v>67.667008961599493</v>
      </c>
      <c r="AE444" s="227">
        <f t="shared" si="810"/>
        <v>68.343679051215474</v>
      </c>
      <c r="AF444" s="227">
        <f t="shared" si="810"/>
        <v>69.027115841727635</v>
      </c>
      <c r="AG444" s="227">
        <f t="shared" si="810"/>
        <v>69.71738700014491</v>
      </c>
      <c r="AH444" s="227">
        <f t="shared" si="810"/>
        <v>70.41456087014636</v>
      </c>
      <c r="AI444" s="227">
        <f t="shared" si="810"/>
        <v>71.118706478847841</v>
      </c>
      <c r="AJ444" s="227">
        <f t="shared" si="810"/>
        <v>71.829893543636317</v>
      </c>
      <c r="AK444" s="227">
        <f t="shared" si="810"/>
        <v>72.548192479072682</v>
      </c>
      <c r="AL444" s="227">
        <f t="shared" si="810"/>
        <v>73.27367440386341</v>
      </c>
      <c r="AM444" s="227">
        <f t="shared" si="810"/>
        <v>74.006411147902014</v>
      </c>
      <c r="AN444" s="227">
        <f t="shared" si="810"/>
        <v>74.746475259381057</v>
      </c>
      <c r="AO444" s="227">
        <f t="shared" si="810"/>
        <v>75.493940011974857</v>
      </c>
      <c r="AP444" s="227">
        <f t="shared" si="810"/>
        <v>76.24887941209461</v>
      </c>
      <c r="AQ444" s="227">
        <f t="shared" si="810"/>
        <v>77.011368206215565</v>
      </c>
      <c r="AR444" s="227">
        <f t="shared" si="810"/>
        <v>77.781481888277725</v>
      </c>
      <c r="AT444" s="215"/>
      <c r="AU444" s="215"/>
      <c r="AV444" s="215"/>
    </row>
    <row r="445" spans="1:48" ht="12">
      <c r="A445" s="276" t="s">
        <v>373</v>
      </c>
      <c r="B445" s="215" t="s">
        <v>392</v>
      </c>
      <c r="C445" s="268" t="s">
        <v>390</v>
      </c>
      <c r="D445" s="225" t="s">
        <v>527</v>
      </c>
      <c r="E445" s="225"/>
      <c r="F445" s="219"/>
      <c r="G445" s="219"/>
      <c r="H445" s="218" t="s">
        <v>158</v>
      </c>
      <c r="I445" s="30">
        <f>Симбанк!D60/РБ.3!D156</f>
        <v>2459.8359517224658</v>
      </c>
      <c r="J445" s="30">
        <f>Симбанк!E60/РБ.3!E156</f>
        <v>2484.43431123969</v>
      </c>
      <c r="K445" s="30">
        <f>Симбанк!F60/РБ.3!F156</f>
        <v>2509.278654352087</v>
      </c>
      <c r="L445" s="30">
        <f>Симбанк!G60/РБ.3!G156</f>
        <v>2534.371440895608</v>
      </c>
      <c r="M445" s="30">
        <f>Симбанк!H60/РБ.3!H156</f>
        <v>2559.7151553045642</v>
      </c>
      <c r="N445" s="30">
        <f>Симбанк!I60/РБ.3!I156</f>
        <v>2585.3123068576097</v>
      </c>
      <c r="O445" s="30">
        <f>Симбанк!J60/РБ.3!J156</f>
        <v>2611.1654299261859</v>
      </c>
      <c r="P445" s="30">
        <f>Симбанк!K60/РБ.3!K156</f>
        <v>2637.2770842254477</v>
      </c>
      <c r="Q445" s="30">
        <f>Симбанк!L60/РБ.3!L156</f>
        <v>2663.6498550677029</v>
      </c>
      <c r="R445" s="30">
        <f>Симбанк!M60/РБ.3!M156</f>
        <v>2690.2863536183795</v>
      </c>
      <c r="S445" s="30">
        <f>Симбанк!N60/РБ.3!N156</f>
        <v>2717.1892171545633</v>
      </c>
      <c r="T445" s="30">
        <f>Симбанк!O60/РБ.3!O156</f>
        <v>2744.3611093261093</v>
      </c>
      <c r="U445" s="30">
        <f>Симбанк!P60/РБ.3!P156</f>
        <v>2771.8047204193699</v>
      </c>
      <c r="V445" s="30">
        <f>Симбанк!Q60/РБ.3!Q156</f>
        <v>2799.5227676235641</v>
      </c>
      <c r="W445" s="30">
        <f>Симбанк!R60/РБ.3!R156</f>
        <v>2827.5179952997992</v>
      </c>
      <c r="X445" s="30">
        <f>Симбанк!S60/РБ.3!S156</f>
        <v>2855.7931752527975</v>
      </c>
      <c r="Y445" s="30">
        <f>Симбанк!T60/РБ.3!T156</f>
        <v>2884.351107005325</v>
      </c>
      <c r="Z445" s="30">
        <f>Симбанк!U60/РБ.3!U156</f>
        <v>2913.194618075378</v>
      </c>
      <c r="AA445" s="30">
        <f>Симбанк!V60/РБ.3!V156</f>
        <v>2942.3265642561323</v>
      </c>
      <c r="AB445" s="30">
        <f>Симбанк!W60/РБ.3!W156</f>
        <v>2971.7498298986939</v>
      </c>
      <c r="AC445" s="30">
        <f>Симбанк!X60/РБ.3!X156</f>
        <v>3001.4673281976807</v>
      </c>
      <c r="AD445" s="30">
        <f>Симбанк!Y60/РБ.3!Y156</f>
        <v>3031.4820014796574</v>
      </c>
      <c r="AE445" s="30">
        <f>Симбанк!Z60/РБ.3!Z156</f>
        <v>3061.7968214944535</v>
      </c>
      <c r="AF445" s="30">
        <f>Симбанк!AA60/РБ.3!AA156</f>
        <v>3092.4147897093981</v>
      </c>
      <c r="AG445" s="30">
        <f>Симбанк!AB60/РБ.3!AB156</f>
        <v>3123.3389376064924</v>
      </c>
      <c r="AH445" s="30">
        <f>Симбанк!AC60/РБ.3!AC156</f>
        <v>3154.5723269825576</v>
      </c>
      <c r="AI445" s="30">
        <f>Симбанк!AD60/РБ.3!AD156</f>
        <v>3186.1180502523835</v>
      </c>
      <c r="AJ445" s="30">
        <f>Симбанк!AE60/РБ.3!AE156</f>
        <v>3217.9792307549069</v>
      </c>
      <c r="AK445" s="30">
        <f>Симбанк!AF60/РБ.3!AF156</f>
        <v>3250.1590230624561</v>
      </c>
      <c r="AL445" s="30">
        <f>Симбанк!AG60/РБ.3!AG156</f>
        <v>3282.6606132930806</v>
      </c>
      <c r="AM445" s="30">
        <f>Симбанк!AH60/РБ.3!AH156</f>
        <v>3315.4872194260111</v>
      </c>
      <c r="AN445" s="30">
        <f>Симбанк!AI60/РБ.3!AI156</f>
        <v>3348.6420916202715</v>
      </c>
      <c r="AO445" s="30">
        <f>Симбанк!AJ60/РБ.3!AJ156</f>
        <v>3382.1285125364743</v>
      </c>
      <c r="AP445" s="30">
        <f>Симбанк!AK60/РБ.3!AK156</f>
        <v>3415.9497976618386</v>
      </c>
      <c r="AQ445" s="30">
        <f>Симбанк!AL60/РБ.3!AL156</f>
        <v>3450.1092956384578</v>
      </c>
      <c r="AR445" s="30">
        <f>Симбанк!AM60/РБ.3!AM156</f>
        <v>3484.6103885948419</v>
      </c>
      <c r="AT445" s="30"/>
      <c r="AU445" s="30"/>
      <c r="AV445" s="30"/>
    </row>
    <row r="446" spans="1:48">
      <c r="A446" s="276" t="s">
        <v>373</v>
      </c>
      <c r="B446" s="215" t="s">
        <v>392</v>
      </c>
      <c r="C446" s="268" t="s">
        <v>390</v>
      </c>
      <c r="D446" s="219" t="s">
        <v>529</v>
      </c>
      <c r="E446" s="219"/>
      <c r="F446" s="219"/>
      <c r="G446" s="219"/>
      <c r="H446" s="218" t="s">
        <v>249</v>
      </c>
      <c r="I446" s="224">
        <f>I447</f>
        <v>22.321428571428569</v>
      </c>
      <c r="J446" s="224">
        <f t="shared" ref="J446:AR446" si="811">J447</f>
        <v>22.321428571428569</v>
      </c>
      <c r="K446" s="224">
        <f t="shared" si="811"/>
        <v>22.321428571428569</v>
      </c>
      <c r="L446" s="224">
        <f t="shared" si="811"/>
        <v>22.321428571428569</v>
      </c>
      <c r="M446" s="224">
        <f t="shared" si="811"/>
        <v>22.321428571428569</v>
      </c>
      <c r="N446" s="224">
        <f t="shared" si="811"/>
        <v>22.321428571428569</v>
      </c>
      <c r="O446" s="224">
        <f t="shared" si="811"/>
        <v>22.321428571428569</v>
      </c>
      <c r="P446" s="224">
        <f t="shared" si="811"/>
        <v>22.321428571428569</v>
      </c>
      <c r="Q446" s="224">
        <f t="shared" si="811"/>
        <v>22.321428571428569</v>
      </c>
      <c r="R446" s="224">
        <f t="shared" si="811"/>
        <v>22.321428571428569</v>
      </c>
      <c r="S446" s="224">
        <f t="shared" si="811"/>
        <v>22.321428571428569</v>
      </c>
      <c r="T446" s="224">
        <f t="shared" si="811"/>
        <v>22.321428571428569</v>
      </c>
      <c r="U446" s="224">
        <f t="shared" si="811"/>
        <v>22.321428571428569</v>
      </c>
      <c r="V446" s="224">
        <f t="shared" si="811"/>
        <v>22.321428571428569</v>
      </c>
      <c r="W446" s="224">
        <f t="shared" si="811"/>
        <v>22.321428571428569</v>
      </c>
      <c r="X446" s="224">
        <f t="shared" si="811"/>
        <v>22.321428571428569</v>
      </c>
      <c r="Y446" s="224">
        <f t="shared" si="811"/>
        <v>22.321428571428569</v>
      </c>
      <c r="Z446" s="224">
        <f t="shared" si="811"/>
        <v>22.321428571428569</v>
      </c>
      <c r="AA446" s="224">
        <f t="shared" si="811"/>
        <v>22.321428571428569</v>
      </c>
      <c r="AB446" s="224">
        <f t="shared" si="811"/>
        <v>22.321428571428569</v>
      </c>
      <c r="AC446" s="224">
        <f t="shared" si="811"/>
        <v>22.321428571428569</v>
      </c>
      <c r="AD446" s="224">
        <f t="shared" si="811"/>
        <v>22.321428571428569</v>
      </c>
      <c r="AE446" s="224">
        <f t="shared" si="811"/>
        <v>22.321428571428569</v>
      </c>
      <c r="AF446" s="224">
        <f t="shared" si="811"/>
        <v>22.321428571428569</v>
      </c>
      <c r="AG446" s="224">
        <f t="shared" si="811"/>
        <v>22.321428571428569</v>
      </c>
      <c r="AH446" s="224">
        <f t="shared" si="811"/>
        <v>22.321428571428569</v>
      </c>
      <c r="AI446" s="224">
        <f t="shared" si="811"/>
        <v>22.321428571428569</v>
      </c>
      <c r="AJ446" s="224">
        <f t="shared" si="811"/>
        <v>22.321428571428569</v>
      </c>
      <c r="AK446" s="224">
        <f t="shared" si="811"/>
        <v>22.321428571428569</v>
      </c>
      <c r="AL446" s="224">
        <f t="shared" si="811"/>
        <v>22.321428571428569</v>
      </c>
      <c r="AM446" s="224">
        <f t="shared" si="811"/>
        <v>22.321428571428569</v>
      </c>
      <c r="AN446" s="224">
        <f t="shared" si="811"/>
        <v>22.321428571428569</v>
      </c>
      <c r="AO446" s="224">
        <f t="shared" si="811"/>
        <v>22.321428571428569</v>
      </c>
      <c r="AP446" s="224">
        <f t="shared" si="811"/>
        <v>22.321428571428569</v>
      </c>
      <c r="AQ446" s="224">
        <f t="shared" si="811"/>
        <v>22.321428571428569</v>
      </c>
      <c r="AR446" s="224">
        <f t="shared" si="811"/>
        <v>22.321428571428569</v>
      </c>
      <c r="AT446" s="30"/>
      <c r="AU446" s="30"/>
      <c r="AV446" s="30"/>
    </row>
    <row r="447" spans="1:48">
      <c r="A447" s="276" t="s">
        <v>373</v>
      </c>
      <c r="B447" s="215" t="s">
        <v>392</v>
      </c>
      <c r="C447" s="268" t="s">
        <v>390</v>
      </c>
      <c r="D447" s="221" t="s">
        <v>413</v>
      </c>
      <c r="E447" s="221" t="str">
        <f>_xlfn.XLOOKUP(D447,'0'!A:A,'0'!B:B)</f>
        <v>Фил</v>
      </c>
      <c r="F447" s="222">
        <f>G447/(8*21*60)</f>
        <v>4.96031746031746E-4</v>
      </c>
      <c r="G447" s="223">
        <v>5</v>
      </c>
      <c r="H447" s="218" t="s">
        <v>249</v>
      </c>
      <c r="I447" s="30">
        <f>'0'!D$28*$F447</f>
        <v>22.321428571428569</v>
      </c>
      <c r="J447" s="30">
        <f>'0'!E$28*$F447</f>
        <v>22.321428571428569</v>
      </c>
      <c r="K447" s="30">
        <f>'0'!F$28*$F447</f>
        <v>22.321428571428569</v>
      </c>
      <c r="L447" s="30">
        <f>'0'!G$28*$F447</f>
        <v>22.321428571428569</v>
      </c>
      <c r="M447" s="30">
        <f>'0'!H$28*$F447</f>
        <v>22.321428571428569</v>
      </c>
      <c r="N447" s="30">
        <f>'0'!I$28*$F447</f>
        <v>22.321428571428569</v>
      </c>
      <c r="O447" s="30">
        <f>'0'!J$28*$F447</f>
        <v>22.321428571428569</v>
      </c>
      <c r="P447" s="30">
        <f>'0'!K$28*$F447</f>
        <v>22.321428571428569</v>
      </c>
      <c r="Q447" s="30">
        <f>'0'!L$28*$F447</f>
        <v>22.321428571428569</v>
      </c>
      <c r="R447" s="30">
        <f>'0'!M$28*$F447</f>
        <v>22.321428571428569</v>
      </c>
      <c r="S447" s="30">
        <f>'0'!N$28*$F447</f>
        <v>22.321428571428569</v>
      </c>
      <c r="T447" s="30">
        <f>'0'!O$28*$F447</f>
        <v>22.321428571428569</v>
      </c>
      <c r="U447" s="30">
        <f>'0'!P$28*$F447</f>
        <v>22.321428571428569</v>
      </c>
      <c r="V447" s="30">
        <f>'0'!Q$28*$F447</f>
        <v>22.321428571428569</v>
      </c>
      <c r="W447" s="30">
        <f>'0'!R$28*$F447</f>
        <v>22.321428571428569</v>
      </c>
      <c r="X447" s="30">
        <f>'0'!S$28*$F447</f>
        <v>22.321428571428569</v>
      </c>
      <c r="Y447" s="30">
        <f>'0'!T$28*$F447</f>
        <v>22.321428571428569</v>
      </c>
      <c r="Z447" s="30">
        <f>'0'!U$28*$F447</f>
        <v>22.321428571428569</v>
      </c>
      <c r="AA447" s="30">
        <f>'0'!V$28*$F447</f>
        <v>22.321428571428569</v>
      </c>
      <c r="AB447" s="30">
        <f>'0'!W$28*$F447</f>
        <v>22.321428571428569</v>
      </c>
      <c r="AC447" s="30">
        <f>'0'!X$28*$F447</f>
        <v>22.321428571428569</v>
      </c>
      <c r="AD447" s="30">
        <f>'0'!Y$28*$F447</f>
        <v>22.321428571428569</v>
      </c>
      <c r="AE447" s="30">
        <f>'0'!Z$28*$F447</f>
        <v>22.321428571428569</v>
      </c>
      <c r="AF447" s="30">
        <f>'0'!AA$28*$F447</f>
        <v>22.321428571428569</v>
      </c>
      <c r="AG447" s="30">
        <f>'0'!AB$28*$F447</f>
        <v>22.321428571428569</v>
      </c>
      <c r="AH447" s="30">
        <f>'0'!AC$28*$F447</f>
        <v>22.321428571428569</v>
      </c>
      <c r="AI447" s="30">
        <f>'0'!AD$28*$F447</f>
        <v>22.321428571428569</v>
      </c>
      <c r="AJ447" s="30">
        <f>'0'!AE$28*$F447</f>
        <v>22.321428571428569</v>
      </c>
      <c r="AK447" s="30">
        <f>'0'!AF$28*$F447</f>
        <v>22.321428571428569</v>
      </c>
      <c r="AL447" s="30">
        <f>'0'!AG$28*$F447</f>
        <v>22.321428571428569</v>
      </c>
      <c r="AM447" s="30">
        <f>'0'!AH$28*$F447</f>
        <v>22.321428571428569</v>
      </c>
      <c r="AN447" s="30">
        <f>'0'!AI$28*$F447</f>
        <v>22.321428571428569</v>
      </c>
      <c r="AO447" s="30">
        <f>'0'!AJ$28*$F447</f>
        <v>22.321428571428569</v>
      </c>
      <c r="AP447" s="30">
        <f>'0'!AK$28*$F447</f>
        <v>22.321428571428569</v>
      </c>
      <c r="AQ447" s="30">
        <f>'0'!AL$28*$F447</f>
        <v>22.321428571428569</v>
      </c>
      <c r="AR447" s="30">
        <f>'0'!AM$28*$F447</f>
        <v>22.321428571428569</v>
      </c>
      <c r="AT447" s="30"/>
      <c r="AU447" s="30"/>
      <c r="AV447" s="30"/>
    </row>
    <row r="448" spans="1:48">
      <c r="A448" s="276" t="s">
        <v>358</v>
      </c>
      <c r="B448" s="215" t="s">
        <v>392</v>
      </c>
      <c r="C448" s="268" t="s">
        <v>390</v>
      </c>
      <c r="D448" s="215" t="s">
        <v>42</v>
      </c>
      <c r="E448" s="215"/>
      <c r="F448" s="215"/>
      <c r="G448" s="215"/>
      <c r="H448" s="215" t="s">
        <v>254</v>
      </c>
      <c r="I448" s="227">
        <f>(I450+I449)/1000</f>
        <v>32.5</v>
      </c>
      <c r="J448" s="227">
        <f t="shared" ref="J448:AR448" si="812">(J450+J449)/1000</f>
        <v>32.5</v>
      </c>
      <c r="K448" s="227">
        <f t="shared" si="812"/>
        <v>32.5</v>
      </c>
      <c r="L448" s="227">
        <f t="shared" si="812"/>
        <v>32.5</v>
      </c>
      <c r="M448" s="227">
        <f t="shared" si="812"/>
        <v>32.5</v>
      </c>
      <c r="N448" s="227">
        <f t="shared" si="812"/>
        <v>32.5</v>
      </c>
      <c r="O448" s="227">
        <f t="shared" si="812"/>
        <v>32.5</v>
      </c>
      <c r="P448" s="227">
        <f t="shared" si="812"/>
        <v>32.5</v>
      </c>
      <c r="Q448" s="227">
        <f t="shared" si="812"/>
        <v>32.5</v>
      </c>
      <c r="R448" s="227">
        <f t="shared" si="812"/>
        <v>32.5</v>
      </c>
      <c r="S448" s="227">
        <f t="shared" si="812"/>
        <v>32.5</v>
      </c>
      <c r="T448" s="227">
        <f t="shared" si="812"/>
        <v>32.5</v>
      </c>
      <c r="U448" s="227">
        <f t="shared" si="812"/>
        <v>32.5</v>
      </c>
      <c r="V448" s="227">
        <f t="shared" si="812"/>
        <v>32.5</v>
      </c>
      <c r="W448" s="227">
        <f t="shared" si="812"/>
        <v>32.5</v>
      </c>
      <c r="X448" s="227">
        <f t="shared" si="812"/>
        <v>32.5</v>
      </c>
      <c r="Y448" s="227">
        <f t="shared" si="812"/>
        <v>32.5</v>
      </c>
      <c r="Z448" s="227">
        <f t="shared" si="812"/>
        <v>32.5</v>
      </c>
      <c r="AA448" s="227">
        <f t="shared" si="812"/>
        <v>32.5</v>
      </c>
      <c r="AB448" s="227">
        <f t="shared" si="812"/>
        <v>32.5</v>
      </c>
      <c r="AC448" s="227">
        <f t="shared" si="812"/>
        <v>32.5</v>
      </c>
      <c r="AD448" s="227">
        <f t="shared" si="812"/>
        <v>32.5</v>
      </c>
      <c r="AE448" s="227">
        <f t="shared" si="812"/>
        <v>32.5</v>
      </c>
      <c r="AF448" s="227">
        <f t="shared" si="812"/>
        <v>32.5</v>
      </c>
      <c r="AG448" s="227">
        <f t="shared" si="812"/>
        <v>32.5</v>
      </c>
      <c r="AH448" s="227">
        <f t="shared" si="812"/>
        <v>32.5</v>
      </c>
      <c r="AI448" s="227">
        <f t="shared" si="812"/>
        <v>32.5</v>
      </c>
      <c r="AJ448" s="227">
        <f t="shared" si="812"/>
        <v>32.5</v>
      </c>
      <c r="AK448" s="227">
        <f t="shared" si="812"/>
        <v>32.5</v>
      </c>
      <c r="AL448" s="227">
        <f t="shared" si="812"/>
        <v>32.5</v>
      </c>
      <c r="AM448" s="227">
        <f t="shared" si="812"/>
        <v>32.5</v>
      </c>
      <c r="AN448" s="227">
        <f t="shared" si="812"/>
        <v>32.5</v>
      </c>
      <c r="AO448" s="227">
        <f t="shared" si="812"/>
        <v>32.5</v>
      </c>
      <c r="AP448" s="227">
        <f t="shared" si="812"/>
        <v>32.5</v>
      </c>
      <c r="AQ448" s="227">
        <f t="shared" si="812"/>
        <v>32.5</v>
      </c>
      <c r="AR448" s="227">
        <f t="shared" si="812"/>
        <v>32.5</v>
      </c>
      <c r="AT448" s="215"/>
      <c r="AU448" s="215"/>
      <c r="AV448" s="215"/>
    </row>
    <row r="449" spans="1:48">
      <c r="A449" s="276" t="s">
        <v>358</v>
      </c>
      <c r="B449" s="215" t="s">
        <v>392</v>
      </c>
      <c r="C449" s="268" t="s">
        <v>390</v>
      </c>
      <c r="D449" s="221" t="s">
        <v>526</v>
      </c>
      <c r="E449" s="221" t="str">
        <f>_xlfn.XLOOKUP(D449,'0'!A:A,'0'!B:B)</f>
        <v>Фил</v>
      </c>
      <c r="F449" s="248">
        <v>0.5</v>
      </c>
      <c r="G449" s="219"/>
      <c r="H449" s="218"/>
      <c r="I449" s="30">
        <f>'0'!D$43*$F449</f>
        <v>15000</v>
      </c>
      <c r="J449" s="30">
        <f>'0'!E$43*$F449</f>
        <v>15000</v>
      </c>
      <c r="K449" s="30">
        <f>'0'!F$43*$F449</f>
        <v>15000</v>
      </c>
      <c r="L449" s="30">
        <f>'0'!G$43*$F449</f>
        <v>15000</v>
      </c>
      <c r="M449" s="30">
        <f>'0'!H$43*$F449</f>
        <v>15000</v>
      </c>
      <c r="N449" s="30">
        <f>'0'!I$43*$F449</f>
        <v>15000</v>
      </c>
      <c r="O449" s="30">
        <f>'0'!J$43*$F449</f>
        <v>15000</v>
      </c>
      <c r="P449" s="30">
        <f>'0'!K$43*$F449</f>
        <v>15000</v>
      </c>
      <c r="Q449" s="30">
        <f>'0'!L$43*$F449</f>
        <v>15000</v>
      </c>
      <c r="R449" s="30">
        <f>'0'!M$43*$F449</f>
        <v>15000</v>
      </c>
      <c r="S449" s="30">
        <f>'0'!N$43*$F449</f>
        <v>15000</v>
      </c>
      <c r="T449" s="30">
        <f>'0'!O$43*$F449</f>
        <v>15000</v>
      </c>
      <c r="U449" s="30">
        <f>'0'!P$43*$F449</f>
        <v>15000</v>
      </c>
      <c r="V449" s="30">
        <f>'0'!Q$43*$F449</f>
        <v>15000</v>
      </c>
      <c r="W449" s="30">
        <f>'0'!R$43*$F449</f>
        <v>15000</v>
      </c>
      <c r="X449" s="30">
        <f>'0'!S$43*$F449</f>
        <v>15000</v>
      </c>
      <c r="Y449" s="30">
        <f>'0'!T$43*$F449</f>
        <v>15000</v>
      </c>
      <c r="Z449" s="30">
        <f>'0'!U$43*$F449</f>
        <v>15000</v>
      </c>
      <c r="AA449" s="30">
        <f>'0'!V$43*$F449</f>
        <v>15000</v>
      </c>
      <c r="AB449" s="30">
        <f>'0'!W$43*$F449</f>
        <v>15000</v>
      </c>
      <c r="AC449" s="30">
        <f>'0'!X$43*$F449</f>
        <v>15000</v>
      </c>
      <c r="AD449" s="30">
        <f>'0'!Y$43*$F449</f>
        <v>15000</v>
      </c>
      <c r="AE449" s="30">
        <f>'0'!Z$43*$F449</f>
        <v>15000</v>
      </c>
      <c r="AF449" s="30">
        <f>'0'!AA$43*$F449</f>
        <v>15000</v>
      </c>
      <c r="AG449" s="30">
        <f>'0'!AB$43*$F449</f>
        <v>15000</v>
      </c>
      <c r="AH449" s="30">
        <f>'0'!AC$43*$F449</f>
        <v>15000</v>
      </c>
      <c r="AI449" s="30">
        <f>'0'!AD$43*$F449</f>
        <v>15000</v>
      </c>
      <c r="AJ449" s="30">
        <f>'0'!AE$43*$F449</f>
        <v>15000</v>
      </c>
      <c r="AK449" s="30">
        <f>'0'!AF$43*$F449</f>
        <v>15000</v>
      </c>
      <c r="AL449" s="30">
        <f>'0'!AG$43*$F449</f>
        <v>15000</v>
      </c>
      <c r="AM449" s="30">
        <f>'0'!AH$43*$F449</f>
        <v>15000</v>
      </c>
      <c r="AN449" s="30">
        <f>'0'!AI$43*$F449</f>
        <v>15000</v>
      </c>
      <c r="AO449" s="30">
        <f>'0'!AJ$43*$F449</f>
        <v>15000</v>
      </c>
      <c r="AP449" s="30">
        <f>'0'!AK$43*$F449</f>
        <v>15000</v>
      </c>
      <c r="AQ449" s="30">
        <f>'0'!AL$43*$F449</f>
        <v>15000</v>
      </c>
      <c r="AR449" s="30">
        <f>'0'!AM$43*$F449</f>
        <v>15000</v>
      </c>
      <c r="AT449" s="30"/>
      <c r="AU449" s="30"/>
      <c r="AV449" s="30"/>
    </row>
    <row r="450" spans="1:48">
      <c r="A450" s="276" t="s">
        <v>358</v>
      </c>
      <c r="B450" s="215" t="s">
        <v>392</v>
      </c>
      <c r="C450" s="268" t="s">
        <v>390</v>
      </c>
      <c r="D450" s="221" t="s">
        <v>571</v>
      </c>
      <c r="E450" s="221" t="str">
        <f>_xlfn.XLOOKUP(D450,'0'!A:A,'0'!B:B)</f>
        <v>ГО</v>
      </c>
      <c r="F450" s="248">
        <v>0.5</v>
      </c>
      <c r="G450" s="223">
        <v>10</v>
      </c>
      <c r="H450" s="218" t="s">
        <v>249</v>
      </c>
      <c r="I450" s="30">
        <f>'0'!D$29*$F450</f>
        <v>17500</v>
      </c>
      <c r="J450" s="30">
        <f>'0'!E$29*$F450</f>
        <v>17500</v>
      </c>
      <c r="K450" s="30">
        <f>'0'!F$29*$F450</f>
        <v>17500</v>
      </c>
      <c r="L450" s="30">
        <f>'0'!G$29*$F450</f>
        <v>17500</v>
      </c>
      <c r="M450" s="30">
        <f>'0'!H$29*$F450</f>
        <v>17500</v>
      </c>
      <c r="N450" s="30">
        <f>'0'!I$29*$F450</f>
        <v>17500</v>
      </c>
      <c r="O450" s="30">
        <f>'0'!J$29*$F450</f>
        <v>17500</v>
      </c>
      <c r="P450" s="30">
        <f>'0'!K$29*$F450</f>
        <v>17500</v>
      </c>
      <c r="Q450" s="30">
        <f>'0'!L$29*$F450</f>
        <v>17500</v>
      </c>
      <c r="R450" s="30">
        <f>'0'!M$29*$F450</f>
        <v>17500</v>
      </c>
      <c r="S450" s="30">
        <f>'0'!N$29*$F450</f>
        <v>17500</v>
      </c>
      <c r="T450" s="30">
        <f>'0'!O$29*$F450</f>
        <v>17500</v>
      </c>
      <c r="U450" s="30">
        <f>'0'!P$29*$F450</f>
        <v>17500</v>
      </c>
      <c r="V450" s="30">
        <f>'0'!Q$29*$F450</f>
        <v>17500</v>
      </c>
      <c r="W450" s="30">
        <f>'0'!R$29*$F450</f>
        <v>17500</v>
      </c>
      <c r="X450" s="30">
        <f>'0'!S$29*$F450</f>
        <v>17500</v>
      </c>
      <c r="Y450" s="30">
        <f>'0'!T$29*$F450</f>
        <v>17500</v>
      </c>
      <c r="Z450" s="30">
        <f>'0'!U$29*$F450</f>
        <v>17500</v>
      </c>
      <c r="AA450" s="30">
        <f>'0'!V$29*$F450</f>
        <v>17500</v>
      </c>
      <c r="AB450" s="30">
        <f>'0'!W$29*$F450</f>
        <v>17500</v>
      </c>
      <c r="AC450" s="30">
        <f>'0'!X$29*$F450</f>
        <v>17500</v>
      </c>
      <c r="AD450" s="30">
        <f>'0'!Y$29*$F450</f>
        <v>17500</v>
      </c>
      <c r="AE450" s="30">
        <f>'0'!Z$29*$F450</f>
        <v>17500</v>
      </c>
      <c r="AF450" s="30">
        <f>'0'!AA$29*$F450</f>
        <v>17500</v>
      </c>
      <c r="AG450" s="30">
        <f>'0'!AB$29*$F450</f>
        <v>17500</v>
      </c>
      <c r="AH450" s="30">
        <f>'0'!AC$29*$F450</f>
        <v>17500</v>
      </c>
      <c r="AI450" s="30">
        <f>'0'!AD$29*$F450</f>
        <v>17500</v>
      </c>
      <c r="AJ450" s="30">
        <f>'0'!AE$29*$F450</f>
        <v>17500</v>
      </c>
      <c r="AK450" s="30">
        <f>'0'!AF$29*$F450</f>
        <v>17500</v>
      </c>
      <c r="AL450" s="30">
        <f>'0'!AG$29*$F450</f>
        <v>17500</v>
      </c>
      <c r="AM450" s="30">
        <f>'0'!AH$29*$F450</f>
        <v>17500</v>
      </c>
      <c r="AN450" s="30">
        <f>'0'!AI$29*$F450</f>
        <v>17500</v>
      </c>
      <c r="AO450" s="30">
        <f>'0'!AJ$29*$F450</f>
        <v>17500</v>
      </c>
      <c r="AP450" s="30">
        <f>'0'!AK$29*$F450</f>
        <v>17500</v>
      </c>
      <c r="AQ450" s="30">
        <f>'0'!AL$29*$F450</f>
        <v>17500</v>
      </c>
      <c r="AR450" s="30">
        <f>'0'!AM$29*$F450</f>
        <v>17500</v>
      </c>
      <c r="AT450" s="30"/>
      <c r="AU450" s="30"/>
      <c r="AV450" s="30"/>
    </row>
    <row r="451" spans="1:48">
      <c r="A451" s="276" t="s">
        <v>103</v>
      </c>
      <c r="B451" s="215" t="s">
        <v>392</v>
      </c>
      <c r="C451" s="268" t="s">
        <v>390</v>
      </c>
      <c r="D451" s="215" t="s">
        <v>42</v>
      </c>
      <c r="E451" s="215"/>
      <c r="F451" s="215"/>
      <c r="G451" s="215"/>
      <c r="H451" s="215" t="s">
        <v>254</v>
      </c>
      <c r="I451" s="227">
        <f>I452*I453/1000</f>
        <v>706.84523809523807</v>
      </c>
      <c r="J451" s="227">
        <f t="shared" ref="J451" si="813">J452*J453/1000</f>
        <v>712.17757936507928</v>
      </c>
      <c r="K451" s="227">
        <f t="shared" ref="K451" si="814">K452*K453/1000</f>
        <v>708.52802579365073</v>
      </c>
      <c r="L451" s="227">
        <f t="shared" ref="L451" si="815">L452*L453/1000</f>
        <v>705.85246775793644</v>
      </c>
      <c r="M451" s="227">
        <f t="shared" ref="M451" si="816">M452*M453/1000</f>
        <v>704.39429030257929</v>
      </c>
      <c r="N451" s="227">
        <f t="shared" ref="N451" si="817">N452*N453/1000</f>
        <v>704.46278837177579</v>
      </c>
      <c r="O451" s="227">
        <f t="shared" ref="O451" si="818">O452*O453/1000</f>
        <v>706.45096052278018</v>
      </c>
      <c r="P451" s="227">
        <f t="shared" ref="P451" si="819">P452*P453/1000</f>
        <v>710.8581069616497</v>
      </c>
      <c r="Q451" s="227">
        <f t="shared" ref="Q451" si="820">Q452*Q453/1000</f>
        <v>706.87145514403392</v>
      </c>
      <c r="R451" s="227">
        <f t="shared" ref="R451" si="821">R452*R453/1000</f>
        <v>703.08076630719438</v>
      </c>
      <c r="S451" s="227">
        <f t="shared" ref="S451" si="822">S452*S453/1000</f>
        <v>699.49188564445319</v>
      </c>
      <c r="T451" s="227">
        <f t="shared" ref="T451" si="823">T452*T453/1000</f>
        <v>696.1109901383561</v>
      </c>
      <c r="U451" s="227">
        <f t="shared" ref="U451" si="824">U452*U453/1000</f>
        <v>692.9446047548372</v>
      </c>
      <c r="V451" s="227">
        <f t="shared" ref="V451" si="825">V452*V453/1000</f>
        <v>689.9996194510469</v>
      </c>
      <c r="W451" s="227">
        <f t="shared" ref="W451" si="826">W452*W453/1000</f>
        <v>687.28330703748225</v>
      </c>
      <c r="X451" s="227">
        <f t="shared" ref="X451" si="827">X452*X453/1000</f>
        <v>684.80334193710064</v>
      </c>
      <c r="Y451" s="227">
        <f t="shared" ref="Y451" si="828">Y452*Y453/1000</f>
        <v>682.56781988622231</v>
      </c>
      <c r="Z451" s="227">
        <f t="shared" ref="Z451" si="829">Z452*Z453/1000</f>
        <v>680.58527862427763</v>
      </c>
      <c r="AA451" s="227">
        <f t="shared" ref="AA451" si="830">AA452*AA453/1000</f>
        <v>678.86471962179814</v>
      </c>
      <c r="AB451" s="227">
        <f t="shared" ref="AB451" si="831">AB452*AB453/1000</f>
        <v>677.41563089853162</v>
      </c>
      <c r="AC451" s="227">
        <f t="shared" ref="AC451" si="832">AC452*AC453/1000</f>
        <v>676.24801098614546</v>
      </c>
      <c r="AD451" s="227">
        <f t="shared" ref="AD451" si="833">AD452*AD453/1000</f>
        <v>675.37239409271297</v>
      </c>
      <c r="AE451" s="227">
        <f t="shared" ref="AE451" si="834">AE452*AE453/1000</f>
        <v>674.79987652903628</v>
      </c>
      <c r="AF451" s="227">
        <f t="shared" ref="AF451" si="835">AF452*AF453/1000</f>
        <v>674.54214445985895</v>
      </c>
      <c r="AG451" s="227">
        <f t="shared" ref="AG451" si="836">AG452*AG453/1000</f>
        <v>674.611503046179</v>
      </c>
      <c r="AH451" s="227">
        <f t="shared" ref="AH451" si="837">AH452*AH453/1000</f>
        <v>675.0209070481817</v>
      </c>
      <c r="AI451" s="227">
        <f t="shared" ref="AI451" si="838">AI452*AI453/1000</f>
        <v>675.78399296178782</v>
      </c>
      <c r="AJ451" s="227">
        <f t="shared" ref="AJ451" si="839">AJ452*AJ453/1000</f>
        <v>676.91511276546214</v>
      </c>
      <c r="AK451" s="227">
        <f t="shared" ref="AK451" si="840">AK452*AK453/1000</f>
        <v>678.42936935776424</v>
      </c>
      <c r="AL451" s="227">
        <f t="shared" ref="AL451" si="841">AL452*AL453/1000</f>
        <v>680.34265377014117</v>
      </c>
      <c r="AM451" s="227">
        <f t="shared" ref="AM451" si="842">AM452*AM453/1000</f>
        <v>682.6716842436922</v>
      </c>
      <c r="AN451" s="227">
        <f t="shared" ref="AN451" si="843">AN452*AN453/1000</f>
        <v>685.43404726307028</v>
      </c>
      <c r="AO451" s="227">
        <f t="shared" ref="AO451" si="844">AO452*AO453/1000</f>
        <v>688.64824064534525</v>
      </c>
      <c r="AP451" s="227">
        <f t="shared" ref="AP451" si="845">AP452*AP453/1000</f>
        <v>692.33371878654305</v>
      </c>
      <c r="AQ451" s="227">
        <f t="shared" ref="AQ451" si="846">AQ452*AQ453/1000</f>
        <v>696.51094017371111</v>
      </c>
      <c r="AR451" s="227">
        <f t="shared" ref="AR451" si="847">AR452*AR453/1000</f>
        <v>701.20141727575924</v>
      </c>
      <c r="AT451" s="215"/>
      <c r="AU451" s="215"/>
      <c r="AV451" s="215"/>
    </row>
    <row r="452" spans="1:48" ht="24">
      <c r="A452" s="276" t="s">
        <v>103</v>
      </c>
      <c r="B452" s="215" t="s">
        <v>392</v>
      </c>
      <c r="C452" s="268" t="s">
        <v>390</v>
      </c>
      <c r="D452" s="225" t="s">
        <v>434</v>
      </c>
      <c r="E452" s="225"/>
      <c r="F452" s="219"/>
      <c r="G452" s="219"/>
      <c r="H452" s="218" t="s">
        <v>158</v>
      </c>
      <c r="I452" s="30">
        <f>Симбанк!D80+Симбанк!D86</f>
        <v>57000</v>
      </c>
      <c r="J452" s="30">
        <f>Симбанк!E80+Симбанк!E86</f>
        <v>57430</v>
      </c>
      <c r="K452" s="30">
        <f>Симбанк!F80+Симбанк!F86</f>
        <v>57135.7</v>
      </c>
      <c r="L452" s="30">
        <f>Симбанк!G80+Симбанк!G86</f>
        <v>56919.942999999999</v>
      </c>
      <c r="M452" s="30">
        <f>Симбанк!H80+Симбанк!H86</f>
        <v>56802.35557</v>
      </c>
      <c r="N452" s="30">
        <f>Симбанк!I80+Симбанк!I86</f>
        <v>56807.879254300002</v>
      </c>
      <c r="O452" s="30">
        <f>Симбанк!J80+Симбанк!J86</f>
        <v>56968.205456557</v>
      </c>
      <c r="P452" s="30">
        <f>Симбанк!K80+Симбанк!K86</f>
        <v>57323.597745387437</v>
      </c>
      <c r="Q452" s="30">
        <f>Симбанк!L80+Симбанк!L86</f>
        <v>57002.114142814899</v>
      </c>
      <c r="R452" s="30">
        <f>Симбанк!M80+Симбанк!M86</f>
        <v>56696.432995012154</v>
      </c>
      <c r="S452" s="30">
        <f>Симбанк!N80+Симбанк!N86</f>
        <v>56407.025658368715</v>
      </c>
      <c r="T452" s="30">
        <f>Симбанк!O80+Симбанк!O86</f>
        <v>56134.390244757036</v>
      </c>
      <c r="U452" s="30">
        <f>Симбанк!P80+Симбанк!P86</f>
        <v>55879.052927430079</v>
      </c>
      <c r="V452" s="30">
        <f>Симбанк!Q80+Симбанк!Q86</f>
        <v>55641.569312532425</v>
      </c>
      <c r="W452" s="30">
        <f>Симбанк!R80+Симбанк!R86</f>
        <v>55422.525879502573</v>
      </c>
      <c r="X452" s="30">
        <f>Симбанк!S80+Симбанк!S86</f>
        <v>55222.541493807796</v>
      </c>
      <c r="Y452" s="30">
        <f>Симбанк!T80+Симбанк!T86</f>
        <v>55042.268995624974</v>
      </c>
      <c r="Z452" s="30">
        <f>Симбанк!U80+Симбанк!U86</f>
        <v>54882.396868261756</v>
      </c>
      <c r="AA452" s="30">
        <f>Симбанк!V80+Симбанк!V86</f>
        <v>54743.650990301809</v>
      </c>
      <c r="AB452" s="30">
        <f>Симбанк!W80+Симбанк!W86</f>
        <v>54626.796475657597</v>
      </c>
      <c r="AC452" s="30">
        <f>Симбанк!X80+Симбанк!X86</f>
        <v>54532.639605922777</v>
      </c>
      <c r="AD452" s="30">
        <f>Симбанк!Y80+Симбанк!Y86</f>
        <v>54462.029859636379</v>
      </c>
      <c r="AE452" s="30">
        <f>Симбанк!Z80+Симбанк!Z86</f>
        <v>54415.862043301495</v>
      </c>
      <c r="AF452" s="30">
        <f>Симбанк!AA80+Симбанк!AA86</f>
        <v>54395.07852924303</v>
      </c>
      <c r="AG452" s="30">
        <f>Симбанк!AB80+Симбанк!AB86</f>
        <v>54400.671605643874</v>
      </c>
      <c r="AH452" s="30">
        <f>Симбанк!AC80+Симбанк!AC86</f>
        <v>54433.685944365381</v>
      </c>
      <c r="AI452" s="30">
        <f>Симбанк!AD80+Симбанк!AD86</f>
        <v>54495.22119243857</v>
      </c>
      <c r="AJ452" s="30">
        <f>Симбанк!AE80+Симбанк!AE86</f>
        <v>54586.434693406867</v>
      </c>
      <c r="AK452" s="30">
        <f>Симбанк!AF80+Симбанк!AF86</f>
        <v>54708.544345010116</v>
      </c>
      <c r="AL452" s="30">
        <f>Симбанк!AG80+Симбанк!AG86</f>
        <v>54862.83160002419</v>
      </c>
      <c r="AM452" s="30">
        <f>Симбанк!AH80+Симбанк!AH86</f>
        <v>55050.644617411344</v>
      </c>
      <c r="AN452" s="30">
        <f>Симбанк!AI80+Симбанк!AI86</f>
        <v>55273.401571293987</v>
      </c>
      <c r="AO452" s="30">
        <f>Симбанк!AJ80+Симбанк!AJ86</f>
        <v>55532.594125640651</v>
      </c>
      <c r="AP452" s="30">
        <f>Симбанк!AK80+Симбанк!AK86</f>
        <v>55829.791082946831</v>
      </c>
      <c r="AQ452" s="30">
        <f>Симбанк!AL80+Симбанк!AL86</f>
        <v>56166.642215608066</v>
      </c>
      <c r="AR452" s="30">
        <f>Симбанк!AM80+Симбанк!AM86</f>
        <v>56544.882289117231</v>
      </c>
      <c r="AT452" s="30"/>
      <c r="AU452" s="30"/>
      <c r="AV452" s="30"/>
    </row>
    <row r="453" spans="1:48">
      <c r="A453" s="276" t="s">
        <v>103</v>
      </c>
      <c r="B453" s="215" t="s">
        <v>392</v>
      </c>
      <c r="C453" s="268" t="s">
        <v>390</v>
      </c>
      <c r="D453" s="219" t="s">
        <v>517</v>
      </c>
      <c r="E453" s="219"/>
      <c r="F453" s="219"/>
      <c r="G453" s="219"/>
      <c r="H453" s="218" t="s">
        <v>249</v>
      </c>
      <c r="I453" s="224">
        <f>I454</f>
        <v>12.40079365079365</v>
      </c>
      <c r="J453" s="224">
        <f t="shared" ref="J453:AR453" si="848">J454</f>
        <v>12.40079365079365</v>
      </c>
      <c r="K453" s="224">
        <f t="shared" si="848"/>
        <v>12.40079365079365</v>
      </c>
      <c r="L453" s="224">
        <f t="shared" si="848"/>
        <v>12.40079365079365</v>
      </c>
      <c r="M453" s="224">
        <f t="shared" si="848"/>
        <v>12.40079365079365</v>
      </c>
      <c r="N453" s="224">
        <f t="shared" si="848"/>
        <v>12.40079365079365</v>
      </c>
      <c r="O453" s="224">
        <f t="shared" si="848"/>
        <v>12.40079365079365</v>
      </c>
      <c r="P453" s="224">
        <f t="shared" si="848"/>
        <v>12.40079365079365</v>
      </c>
      <c r="Q453" s="224">
        <f t="shared" si="848"/>
        <v>12.40079365079365</v>
      </c>
      <c r="R453" s="224">
        <f t="shared" si="848"/>
        <v>12.40079365079365</v>
      </c>
      <c r="S453" s="224">
        <f t="shared" si="848"/>
        <v>12.40079365079365</v>
      </c>
      <c r="T453" s="224">
        <f t="shared" si="848"/>
        <v>12.40079365079365</v>
      </c>
      <c r="U453" s="224">
        <f t="shared" si="848"/>
        <v>12.40079365079365</v>
      </c>
      <c r="V453" s="224">
        <f t="shared" si="848"/>
        <v>12.40079365079365</v>
      </c>
      <c r="W453" s="224">
        <f t="shared" si="848"/>
        <v>12.40079365079365</v>
      </c>
      <c r="X453" s="224">
        <f t="shared" si="848"/>
        <v>12.40079365079365</v>
      </c>
      <c r="Y453" s="224">
        <f t="shared" si="848"/>
        <v>12.40079365079365</v>
      </c>
      <c r="Z453" s="224">
        <f t="shared" si="848"/>
        <v>12.40079365079365</v>
      </c>
      <c r="AA453" s="224">
        <f t="shared" si="848"/>
        <v>12.40079365079365</v>
      </c>
      <c r="AB453" s="224">
        <f t="shared" si="848"/>
        <v>12.40079365079365</v>
      </c>
      <c r="AC453" s="224">
        <f t="shared" si="848"/>
        <v>12.40079365079365</v>
      </c>
      <c r="AD453" s="224">
        <f t="shared" si="848"/>
        <v>12.40079365079365</v>
      </c>
      <c r="AE453" s="224">
        <f t="shared" si="848"/>
        <v>12.40079365079365</v>
      </c>
      <c r="AF453" s="224">
        <f t="shared" si="848"/>
        <v>12.40079365079365</v>
      </c>
      <c r="AG453" s="224">
        <f t="shared" si="848"/>
        <v>12.40079365079365</v>
      </c>
      <c r="AH453" s="224">
        <f t="shared" si="848"/>
        <v>12.40079365079365</v>
      </c>
      <c r="AI453" s="224">
        <f t="shared" si="848"/>
        <v>12.40079365079365</v>
      </c>
      <c r="AJ453" s="224">
        <f t="shared" si="848"/>
        <v>12.40079365079365</v>
      </c>
      <c r="AK453" s="224">
        <f t="shared" si="848"/>
        <v>12.40079365079365</v>
      </c>
      <c r="AL453" s="224">
        <f t="shared" si="848"/>
        <v>12.40079365079365</v>
      </c>
      <c r="AM453" s="224">
        <f t="shared" si="848"/>
        <v>12.40079365079365</v>
      </c>
      <c r="AN453" s="224">
        <f t="shared" si="848"/>
        <v>12.40079365079365</v>
      </c>
      <c r="AO453" s="224">
        <f t="shared" si="848"/>
        <v>12.40079365079365</v>
      </c>
      <c r="AP453" s="224">
        <f t="shared" si="848"/>
        <v>12.40079365079365</v>
      </c>
      <c r="AQ453" s="224">
        <f t="shared" si="848"/>
        <v>12.40079365079365</v>
      </c>
      <c r="AR453" s="224">
        <f t="shared" si="848"/>
        <v>12.40079365079365</v>
      </c>
      <c r="AT453" s="30"/>
      <c r="AU453" s="30"/>
      <c r="AV453" s="30"/>
    </row>
    <row r="454" spans="1:48">
      <c r="A454" s="276" t="s">
        <v>103</v>
      </c>
      <c r="B454" s="215" t="s">
        <v>392</v>
      </c>
      <c r="C454" s="268" t="s">
        <v>390</v>
      </c>
      <c r="D454" s="221" t="s">
        <v>433</v>
      </c>
      <c r="E454" s="221" t="str">
        <f>_xlfn.XLOOKUP(D454,'0'!A:A,'0'!B:B)</f>
        <v>Фил</v>
      </c>
      <c r="F454" s="222">
        <f>G454/(8*21*60)</f>
        <v>4.96031746031746E-4</v>
      </c>
      <c r="G454" s="223">
        <v>5</v>
      </c>
      <c r="H454" s="218" t="s">
        <v>249</v>
      </c>
      <c r="I454" s="30">
        <f>'0'!D$30*$F454</f>
        <v>12.40079365079365</v>
      </c>
      <c r="J454" s="30">
        <f>'0'!E$30*$F454</f>
        <v>12.40079365079365</v>
      </c>
      <c r="K454" s="30">
        <f>'0'!F$30*$F454</f>
        <v>12.40079365079365</v>
      </c>
      <c r="L454" s="30">
        <f>'0'!G$30*$F454</f>
        <v>12.40079365079365</v>
      </c>
      <c r="M454" s="30">
        <f>'0'!H$30*$F454</f>
        <v>12.40079365079365</v>
      </c>
      <c r="N454" s="30">
        <f>'0'!I$30*$F454</f>
        <v>12.40079365079365</v>
      </c>
      <c r="O454" s="30">
        <f>'0'!J$30*$F454</f>
        <v>12.40079365079365</v>
      </c>
      <c r="P454" s="30">
        <f>'0'!K$30*$F454</f>
        <v>12.40079365079365</v>
      </c>
      <c r="Q454" s="30">
        <f>'0'!L$30*$F454</f>
        <v>12.40079365079365</v>
      </c>
      <c r="R454" s="30">
        <f>'0'!M$30*$F454</f>
        <v>12.40079365079365</v>
      </c>
      <c r="S454" s="30">
        <f>'0'!N$30*$F454</f>
        <v>12.40079365079365</v>
      </c>
      <c r="T454" s="30">
        <f>'0'!O$30*$F454</f>
        <v>12.40079365079365</v>
      </c>
      <c r="U454" s="30">
        <f>'0'!P$30*$F454</f>
        <v>12.40079365079365</v>
      </c>
      <c r="V454" s="30">
        <f>'0'!Q$30*$F454</f>
        <v>12.40079365079365</v>
      </c>
      <c r="W454" s="30">
        <f>'0'!R$30*$F454</f>
        <v>12.40079365079365</v>
      </c>
      <c r="X454" s="30">
        <f>'0'!S$30*$F454</f>
        <v>12.40079365079365</v>
      </c>
      <c r="Y454" s="30">
        <f>'0'!T$30*$F454</f>
        <v>12.40079365079365</v>
      </c>
      <c r="Z454" s="30">
        <f>'0'!U$30*$F454</f>
        <v>12.40079365079365</v>
      </c>
      <c r="AA454" s="30">
        <f>'0'!V$30*$F454</f>
        <v>12.40079365079365</v>
      </c>
      <c r="AB454" s="30">
        <f>'0'!W$30*$F454</f>
        <v>12.40079365079365</v>
      </c>
      <c r="AC454" s="30">
        <f>'0'!X$30*$F454</f>
        <v>12.40079365079365</v>
      </c>
      <c r="AD454" s="30">
        <f>'0'!Y$30*$F454</f>
        <v>12.40079365079365</v>
      </c>
      <c r="AE454" s="30">
        <f>'0'!Z$30*$F454</f>
        <v>12.40079365079365</v>
      </c>
      <c r="AF454" s="30">
        <f>'0'!AA$30*$F454</f>
        <v>12.40079365079365</v>
      </c>
      <c r="AG454" s="30">
        <f>'0'!AB$30*$F454</f>
        <v>12.40079365079365</v>
      </c>
      <c r="AH454" s="30">
        <f>'0'!AC$30*$F454</f>
        <v>12.40079365079365</v>
      </c>
      <c r="AI454" s="30">
        <f>'0'!AD$30*$F454</f>
        <v>12.40079365079365</v>
      </c>
      <c r="AJ454" s="30">
        <f>'0'!AE$30*$F454</f>
        <v>12.40079365079365</v>
      </c>
      <c r="AK454" s="30">
        <f>'0'!AF$30*$F454</f>
        <v>12.40079365079365</v>
      </c>
      <c r="AL454" s="30">
        <f>'0'!AG$30*$F454</f>
        <v>12.40079365079365</v>
      </c>
      <c r="AM454" s="30">
        <f>'0'!AH$30*$F454</f>
        <v>12.40079365079365</v>
      </c>
      <c r="AN454" s="30">
        <f>'0'!AI$30*$F454</f>
        <v>12.40079365079365</v>
      </c>
      <c r="AO454" s="30">
        <f>'0'!AJ$30*$F454</f>
        <v>12.40079365079365</v>
      </c>
      <c r="AP454" s="30">
        <f>'0'!AK$30*$F454</f>
        <v>12.40079365079365</v>
      </c>
      <c r="AQ454" s="30">
        <f>'0'!AL$30*$F454</f>
        <v>12.40079365079365</v>
      </c>
      <c r="AR454" s="30">
        <f>'0'!AM$30*$F454</f>
        <v>12.40079365079365</v>
      </c>
      <c r="AT454" s="30"/>
      <c r="AU454" s="30"/>
      <c r="AV454" s="30"/>
    </row>
    <row r="455" spans="1:48" ht="12">
      <c r="A455" s="277" t="s">
        <v>462</v>
      </c>
      <c r="B455" s="215" t="s">
        <v>392</v>
      </c>
      <c r="C455" s="14"/>
      <c r="D455" s="14"/>
      <c r="E455" s="14"/>
      <c r="F455" s="14"/>
      <c r="G455" s="14"/>
      <c r="H455" s="15"/>
      <c r="I455" s="16"/>
      <c r="J455" s="16"/>
      <c r="K455" s="16"/>
      <c r="L455" s="16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T455" s="14"/>
      <c r="AU455" s="14"/>
      <c r="AV455" s="14"/>
    </row>
    <row r="456" spans="1:48">
      <c r="A456" s="276" t="s">
        <v>207</v>
      </c>
      <c r="B456" s="215" t="s">
        <v>392</v>
      </c>
      <c r="C456" s="268" t="s">
        <v>390</v>
      </c>
      <c r="D456" s="215" t="s">
        <v>42</v>
      </c>
      <c r="E456" s="215"/>
      <c r="F456" s="215"/>
      <c r="G456" s="215"/>
      <c r="H456" s="215" t="s">
        <v>254</v>
      </c>
      <c r="I456" s="227">
        <f>(I459+I457*I458)/1000</f>
        <v>2.3511904761904763</v>
      </c>
      <c r="J456" s="227">
        <f t="shared" ref="J456:AR456" si="849">(J459+J457*J458)/1000</f>
        <v>2.4131944444444442</v>
      </c>
      <c r="K456" s="227">
        <f t="shared" si="849"/>
        <v>2.4751984126984126</v>
      </c>
      <c r="L456" s="227">
        <f t="shared" si="849"/>
        <v>2.5372023809523809</v>
      </c>
      <c r="M456" s="227">
        <f t="shared" si="849"/>
        <v>2.5992063492063489</v>
      </c>
      <c r="N456" s="227">
        <f t="shared" si="849"/>
        <v>2.6612103174603172</v>
      </c>
      <c r="O456" s="227">
        <f t="shared" si="849"/>
        <v>2.7232142857142851</v>
      </c>
      <c r="P456" s="227">
        <f t="shared" si="849"/>
        <v>2.785218253968254</v>
      </c>
      <c r="Q456" s="227">
        <f t="shared" si="849"/>
        <v>2.8472222222222223</v>
      </c>
      <c r="R456" s="227">
        <f t="shared" si="849"/>
        <v>2.9092261904761902</v>
      </c>
      <c r="S456" s="227">
        <f t="shared" si="849"/>
        <v>2.9712301587301586</v>
      </c>
      <c r="T456" s="227">
        <f t="shared" si="849"/>
        <v>3.0332341269841274</v>
      </c>
      <c r="U456" s="227">
        <f t="shared" si="849"/>
        <v>3.0952380952380953</v>
      </c>
      <c r="V456" s="227">
        <f t="shared" si="849"/>
        <v>3.1572420634920637</v>
      </c>
      <c r="W456" s="227">
        <f t="shared" si="849"/>
        <v>3.2192460317460316</v>
      </c>
      <c r="X456" s="227">
        <f t="shared" si="849"/>
        <v>3.28125</v>
      </c>
      <c r="Y456" s="227">
        <f t="shared" si="849"/>
        <v>3.3432539682539684</v>
      </c>
      <c r="Z456" s="227">
        <f t="shared" si="849"/>
        <v>3.4052579365079363</v>
      </c>
      <c r="AA456" s="227">
        <f t="shared" si="849"/>
        <v>3.4672619047619047</v>
      </c>
      <c r="AB456" s="227">
        <f t="shared" si="849"/>
        <v>3.5292658730158726</v>
      </c>
      <c r="AC456" s="227">
        <f t="shared" si="849"/>
        <v>3.5912698412698409</v>
      </c>
      <c r="AD456" s="227">
        <f t="shared" si="849"/>
        <v>3.6532738095238093</v>
      </c>
      <c r="AE456" s="227">
        <f t="shared" si="849"/>
        <v>3.7152777777777772</v>
      </c>
      <c r="AF456" s="227">
        <f t="shared" si="849"/>
        <v>3.7772817460317456</v>
      </c>
      <c r="AG456" s="227">
        <f t="shared" si="849"/>
        <v>3.839285714285714</v>
      </c>
      <c r="AH456" s="227">
        <f t="shared" si="849"/>
        <v>3.9012896825396819</v>
      </c>
      <c r="AI456" s="227">
        <f t="shared" si="849"/>
        <v>3.9632936507936511</v>
      </c>
      <c r="AJ456" s="227">
        <f t="shared" si="849"/>
        <v>4.0252976190476195</v>
      </c>
      <c r="AK456" s="227">
        <f t="shared" si="849"/>
        <v>4.0873015873015879</v>
      </c>
      <c r="AL456" s="227">
        <f t="shared" si="849"/>
        <v>4.1493055555555554</v>
      </c>
      <c r="AM456" s="227">
        <f t="shared" si="849"/>
        <v>4.2113095238095237</v>
      </c>
      <c r="AN456" s="227">
        <f t="shared" si="849"/>
        <v>4.2733134920634921</v>
      </c>
      <c r="AO456" s="227">
        <f t="shared" si="849"/>
        <v>4.3353174603174605</v>
      </c>
      <c r="AP456" s="227">
        <f t="shared" si="849"/>
        <v>4.3973214285714288</v>
      </c>
      <c r="AQ456" s="227">
        <f t="shared" si="849"/>
        <v>4.4593253968253963</v>
      </c>
      <c r="AR456" s="227">
        <f t="shared" si="849"/>
        <v>4.5213293650793647</v>
      </c>
      <c r="AT456" s="215"/>
      <c r="AU456" s="215"/>
      <c r="AV456" s="215"/>
    </row>
    <row r="457" spans="1:48" ht="12">
      <c r="A457" s="276" t="s">
        <v>207</v>
      </c>
      <c r="B457" s="215" t="s">
        <v>392</v>
      </c>
      <c r="C457" s="268" t="s">
        <v>390</v>
      </c>
      <c r="D457" s="225" t="s">
        <v>542</v>
      </c>
      <c r="E457" s="225"/>
      <c r="F457" s="219"/>
      <c r="G457" s="219"/>
      <c r="H457" s="218" t="s">
        <v>158</v>
      </c>
      <c r="I457" s="30">
        <f>Партнеры!D11</f>
        <v>60</v>
      </c>
      <c r="J457" s="30">
        <f>Партнеры!E11</f>
        <v>65</v>
      </c>
      <c r="K457" s="30">
        <f>Партнеры!F11</f>
        <v>70</v>
      </c>
      <c r="L457" s="30">
        <f>Партнеры!G11</f>
        <v>75</v>
      </c>
      <c r="M457" s="30">
        <f>Партнеры!H11</f>
        <v>80</v>
      </c>
      <c r="N457" s="30">
        <f>Партнеры!I11</f>
        <v>85</v>
      </c>
      <c r="O457" s="30">
        <f>Партнеры!J11</f>
        <v>90</v>
      </c>
      <c r="P457" s="30">
        <f>Партнеры!K11</f>
        <v>95</v>
      </c>
      <c r="Q457" s="30">
        <f>Партнеры!L11</f>
        <v>100</v>
      </c>
      <c r="R457" s="30">
        <f>Партнеры!M11</f>
        <v>105</v>
      </c>
      <c r="S457" s="30">
        <f>Партнеры!N11</f>
        <v>110</v>
      </c>
      <c r="T457" s="30">
        <f>Партнеры!O11</f>
        <v>115</v>
      </c>
      <c r="U457" s="30">
        <f>Партнеры!P11</f>
        <v>120</v>
      </c>
      <c r="V457" s="30">
        <f>Партнеры!Q11</f>
        <v>125</v>
      </c>
      <c r="W457" s="30">
        <f>Партнеры!R11</f>
        <v>130</v>
      </c>
      <c r="X457" s="30">
        <f>Партнеры!S11</f>
        <v>135</v>
      </c>
      <c r="Y457" s="30">
        <f>Партнеры!T11</f>
        <v>140</v>
      </c>
      <c r="Z457" s="30">
        <f>Партнеры!U11</f>
        <v>145</v>
      </c>
      <c r="AA457" s="30">
        <f>Партнеры!V11</f>
        <v>150</v>
      </c>
      <c r="AB457" s="30">
        <f>Партнеры!W11</f>
        <v>155</v>
      </c>
      <c r="AC457" s="30">
        <f>Партнеры!X11</f>
        <v>160</v>
      </c>
      <c r="AD457" s="30">
        <f>Партнеры!Y11</f>
        <v>165</v>
      </c>
      <c r="AE457" s="30">
        <f>Партнеры!Z11</f>
        <v>170</v>
      </c>
      <c r="AF457" s="30">
        <f>Партнеры!AA11</f>
        <v>175</v>
      </c>
      <c r="AG457" s="30">
        <f>Партнеры!AB11</f>
        <v>180</v>
      </c>
      <c r="AH457" s="30">
        <f>Партнеры!AC11</f>
        <v>185</v>
      </c>
      <c r="AI457" s="30">
        <f>Партнеры!AD11</f>
        <v>190</v>
      </c>
      <c r="AJ457" s="30">
        <f>Партнеры!AE11</f>
        <v>195</v>
      </c>
      <c r="AK457" s="30">
        <f>Партнеры!AF11</f>
        <v>200</v>
      </c>
      <c r="AL457" s="30">
        <f>Партнеры!AG11</f>
        <v>205</v>
      </c>
      <c r="AM457" s="30">
        <f>Партнеры!AH11</f>
        <v>210</v>
      </c>
      <c r="AN457" s="30">
        <f>Партнеры!AI11</f>
        <v>215</v>
      </c>
      <c r="AO457" s="30">
        <f>Партнеры!AJ11</f>
        <v>220</v>
      </c>
      <c r="AP457" s="30">
        <f>Партнеры!AK11</f>
        <v>225</v>
      </c>
      <c r="AQ457" s="30">
        <f>Партнеры!AL11</f>
        <v>230</v>
      </c>
      <c r="AR457" s="30">
        <f>Партнеры!AM11</f>
        <v>235</v>
      </c>
      <c r="AT457" s="30"/>
      <c r="AU457" s="30"/>
      <c r="AV457" s="30"/>
    </row>
    <row r="458" spans="1:48">
      <c r="A458" s="276" t="s">
        <v>207</v>
      </c>
      <c r="B458" s="215" t="s">
        <v>392</v>
      </c>
      <c r="C458" s="268" t="s">
        <v>390</v>
      </c>
      <c r="D458" s="219" t="s">
        <v>552</v>
      </c>
      <c r="E458" s="219"/>
      <c r="F458" s="219"/>
      <c r="G458" s="219"/>
      <c r="H458" s="218" t="s">
        <v>249</v>
      </c>
      <c r="I458" s="224">
        <f>I460</f>
        <v>12.40079365079365</v>
      </c>
      <c r="J458" s="224">
        <f t="shared" ref="J458:AR458" si="850">J460</f>
        <v>12.40079365079365</v>
      </c>
      <c r="K458" s="224">
        <f t="shared" si="850"/>
        <v>12.40079365079365</v>
      </c>
      <c r="L458" s="224">
        <f t="shared" si="850"/>
        <v>12.40079365079365</v>
      </c>
      <c r="M458" s="224">
        <f t="shared" si="850"/>
        <v>12.40079365079365</v>
      </c>
      <c r="N458" s="224">
        <f t="shared" si="850"/>
        <v>12.40079365079365</v>
      </c>
      <c r="O458" s="224">
        <f t="shared" si="850"/>
        <v>12.40079365079365</v>
      </c>
      <c r="P458" s="224">
        <f t="shared" si="850"/>
        <v>12.40079365079365</v>
      </c>
      <c r="Q458" s="224">
        <f t="shared" si="850"/>
        <v>12.40079365079365</v>
      </c>
      <c r="R458" s="224">
        <f t="shared" si="850"/>
        <v>12.40079365079365</v>
      </c>
      <c r="S458" s="224">
        <f t="shared" si="850"/>
        <v>12.40079365079365</v>
      </c>
      <c r="T458" s="224">
        <f t="shared" si="850"/>
        <v>12.40079365079365</v>
      </c>
      <c r="U458" s="224">
        <f t="shared" si="850"/>
        <v>12.40079365079365</v>
      </c>
      <c r="V458" s="224">
        <f t="shared" si="850"/>
        <v>12.40079365079365</v>
      </c>
      <c r="W458" s="224">
        <f t="shared" si="850"/>
        <v>12.40079365079365</v>
      </c>
      <c r="X458" s="224">
        <f t="shared" si="850"/>
        <v>12.40079365079365</v>
      </c>
      <c r="Y458" s="224">
        <f t="shared" si="850"/>
        <v>12.40079365079365</v>
      </c>
      <c r="Z458" s="224">
        <f t="shared" si="850"/>
        <v>12.40079365079365</v>
      </c>
      <c r="AA458" s="224">
        <f t="shared" si="850"/>
        <v>12.40079365079365</v>
      </c>
      <c r="AB458" s="224">
        <f t="shared" si="850"/>
        <v>12.40079365079365</v>
      </c>
      <c r="AC458" s="224">
        <f t="shared" si="850"/>
        <v>12.40079365079365</v>
      </c>
      <c r="AD458" s="224">
        <f t="shared" si="850"/>
        <v>12.40079365079365</v>
      </c>
      <c r="AE458" s="224">
        <f t="shared" si="850"/>
        <v>12.40079365079365</v>
      </c>
      <c r="AF458" s="224">
        <f t="shared" si="850"/>
        <v>12.40079365079365</v>
      </c>
      <c r="AG458" s="224">
        <f t="shared" si="850"/>
        <v>12.40079365079365</v>
      </c>
      <c r="AH458" s="224">
        <f t="shared" si="850"/>
        <v>12.40079365079365</v>
      </c>
      <c r="AI458" s="224">
        <f t="shared" si="850"/>
        <v>12.40079365079365</v>
      </c>
      <c r="AJ458" s="224">
        <f t="shared" si="850"/>
        <v>12.40079365079365</v>
      </c>
      <c r="AK458" s="224">
        <f t="shared" si="850"/>
        <v>12.40079365079365</v>
      </c>
      <c r="AL458" s="224">
        <f t="shared" si="850"/>
        <v>12.40079365079365</v>
      </c>
      <c r="AM458" s="224">
        <f t="shared" si="850"/>
        <v>12.40079365079365</v>
      </c>
      <c r="AN458" s="224">
        <f t="shared" si="850"/>
        <v>12.40079365079365</v>
      </c>
      <c r="AO458" s="224">
        <f t="shared" si="850"/>
        <v>12.40079365079365</v>
      </c>
      <c r="AP458" s="224">
        <f t="shared" si="850"/>
        <v>12.40079365079365</v>
      </c>
      <c r="AQ458" s="224">
        <f t="shared" si="850"/>
        <v>12.40079365079365</v>
      </c>
      <c r="AR458" s="224">
        <f t="shared" si="850"/>
        <v>12.40079365079365</v>
      </c>
      <c r="AT458" s="30"/>
      <c r="AU458" s="30"/>
      <c r="AV458" s="30"/>
    </row>
    <row r="459" spans="1:48">
      <c r="A459" s="276"/>
      <c r="B459" s="215" t="s">
        <v>392</v>
      </c>
      <c r="C459" s="268"/>
      <c r="D459" s="221" t="s">
        <v>442</v>
      </c>
      <c r="E459" s="221" t="str">
        <f>_xlfn.XLOOKUP(D459,'0'!A:A,'0'!B:B)</f>
        <v>Фил</v>
      </c>
      <c r="F459" s="222">
        <f>G459/(8*21*60)</f>
        <v>3.5714285714285712E-2</v>
      </c>
      <c r="G459" s="223">
        <f>6*60</f>
        <v>360</v>
      </c>
      <c r="H459" s="218" t="s">
        <v>249</v>
      </c>
      <c r="I459" s="30">
        <f>'0'!D$27*$F459</f>
        <v>1607.1428571428571</v>
      </c>
      <c r="J459" s="30">
        <f>'0'!E$27*$F459</f>
        <v>1607.1428571428571</v>
      </c>
      <c r="K459" s="30">
        <f>'0'!F$27*$F459</f>
        <v>1607.1428571428571</v>
      </c>
      <c r="L459" s="30">
        <f>'0'!G$27*$F459</f>
        <v>1607.1428571428571</v>
      </c>
      <c r="M459" s="30">
        <f>'0'!H$27*$F459</f>
        <v>1607.1428571428571</v>
      </c>
      <c r="N459" s="30">
        <f>'0'!I$27*$F459</f>
        <v>1607.1428571428571</v>
      </c>
      <c r="O459" s="30">
        <f>'0'!J$27*$F459</f>
        <v>1607.1428571428571</v>
      </c>
      <c r="P459" s="30">
        <f>'0'!K$27*$F459</f>
        <v>1607.1428571428571</v>
      </c>
      <c r="Q459" s="30">
        <f>'0'!L$27*$F459</f>
        <v>1607.1428571428571</v>
      </c>
      <c r="R459" s="30">
        <f>'0'!M$27*$F459</f>
        <v>1607.1428571428571</v>
      </c>
      <c r="S459" s="30">
        <f>'0'!N$27*$F459</f>
        <v>1607.1428571428571</v>
      </c>
      <c r="T459" s="30">
        <f>'0'!O$27*$F459</f>
        <v>1607.1428571428571</v>
      </c>
      <c r="U459" s="30">
        <f>'0'!P$27*$F459</f>
        <v>1607.1428571428571</v>
      </c>
      <c r="V459" s="30">
        <f>'0'!Q$27*$F459</f>
        <v>1607.1428571428571</v>
      </c>
      <c r="W459" s="30">
        <f>'0'!R$27*$F459</f>
        <v>1607.1428571428571</v>
      </c>
      <c r="X459" s="30">
        <f>'0'!S$27*$F459</f>
        <v>1607.1428571428571</v>
      </c>
      <c r="Y459" s="30">
        <f>'0'!T$27*$F459</f>
        <v>1607.1428571428571</v>
      </c>
      <c r="Z459" s="30">
        <f>'0'!U$27*$F459</f>
        <v>1607.1428571428571</v>
      </c>
      <c r="AA459" s="30">
        <f>'0'!V$27*$F459</f>
        <v>1607.1428571428571</v>
      </c>
      <c r="AB459" s="30">
        <f>'0'!W$27*$F459</f>
        <v>1607.1428571428571</v>
      </c>
      <c r="AC459" s="30">
        <f>'0'!X$27*$F459</f>
        <v>1607.1428571428571</v>
      </c>
      <c r="AD459" s="30">
        <f>'0'!Y$27*$F459</f>
        <v>1607.1428571428571</v>
      </c>
      <c r="AE459" s="30">
        <f>'0'!Z$27*$F459</f>
        <v>1607.1428571428571</v>
      </c>
      <c r="AF459" s="30">
        <f>'0'!AA$27*$F459</f>
        <v>1607.1428571428571</v>
      </c>
      <c r="AG459" s="30">
        <f>'0'!AB$27*$F459</f>
        <v>1607.1428571428571</v>
      </c>
      <c r="AH459" s="30">
        <f>'0'!AC$27*$F459</f>
        <v>1607.1428571428571</v>
      </c>
      <c r="AI459" s="30">
        <f>'0'!AD$27*$F459</f>
        <v>1607.1428571428571</v>
      </c>
      <c r="AJ459" s="30">
        <f>'0'!AE$27*$F459</f>
        <v>1607.1428571428571</v>
      </c>
      <c r="AK459" s="30">
        <f>'0'!AF$27*$F459</f>
        <v>1607.1428571428571</v>
      </c>
      <c r="AL459" s="30">
        <f>'0'!AG$27*$F459</f>
        <v>1607.1428571428571</v>
      </c>
      <c r="AM459" s="30">
        <f>'0'!AH$27*$F459</f>
        <v>1607.1428571428571</v>
      </c>
      <c r="AN459" s="30">
        <f>'0'!AI$27*$F459</f>
        <v>1607.1428571428571</v>
      </c>
      <c r="AO459" s="30">
        <f>'0'!AJ$27*$F459</f>
        <v>1607.1428571428571</v>
      </c>
      <c r="AP459" s="30">
        <f>'0'!AK$27*$F459</f>
        <v>1607.1428571428571</v>
      </c>
      <c r="AQ459" s="30">
        <f>'0'!AL$27*$F459</f>
        <v>1607.1428571428571</v>
      </c>
      <c r="AR459" s="30">
        <f>'0'!AM$27*$F459</f>
        <v>1607.1428571428571</v>
      </c>
      <c r="AT459" s="30"/>
      <c r="AU459" s="30"/>
      <c r="AV459" s="30"/>
    </row>
    <row r="460" spans="1:48">
      <c r="A460" s="276" t="s">
        <v>207</v>
      </c>
      <c r="B460" s="215" t="s">
        <v>392</v>
      </c>
      <c r="C460" s="268" t="s">
        <v>390</v>
      </c>
      <c r="D460" s="221" t="s">
        <v>433</v>
      </c>
      <c r="E460" s="221" t="str">
        <f>_xlfn.XLOOKUP(D460,'0'!A:A,'0'!B:B)</f>
        <v>Фил</v>
      </c>
      <c r="F460" s="222">
        <f>G460/(8*21*60)</f>
        <v>4.96031746031746E-4</v>
      </c>
      <c r="G460" s="223">
        <v>5</v>
      </c>
      <c r="H460" s="218" t="s">
        <v>249</v>
      </c>
      <c r="I460" s="30">
        <f>'0'!D$30*$F460</f>
        <v>12.40079365079365</v>
      </c>
      <c r="J460" s="30">
        <f>'0'!E$30*$F460</f>
        <v>12.40079365079365</v>
      </c>
      <c r="K460" s="30">
        <f>'0'!F$30*$F460</f>
        <v>12.40079365079365</v>
      </c>
      <c r="L460" s="30">
        <f>'0'!G$30*$F460</f>
        <v>12.40079365079365</v>
      </c>
      <c r="M460" s="30">
        <f>'0'!H$30*$F460</f>
        <v>12.40079365079365</v>
      </c>
      <c r="N460" s="30">
        <f>'0'!I$30*$F460</f>
        <v>12.40079365079365</v>
      </c>
      <c r="O460" s="30">
        <f>'0'!J$30*$F460</f>
        <v>12.40079365079365</v>
      </c>
      <c r="P460" s="30">
        <f>'0'!K$30*$F460</f>
        <v>12.40079365079365</v>
      </c>
      <c r="Q460" s="30">
        <f>'0'!L$30*$F460</f>
        <v>12.40079365079365</v>
      </c>
      <c r="R460" s="30">
        <f>'0'!M$30*$F460</f>
        <v>12.40079365079365</v>
      </c>
      <c r="S460" s="30">
        <f>'0'!N$30*$F460</f>
        <v>12.40079365079365</v>
      </c>
      <c r="T460" s="30">
        <f>'0'!O$30*$F460</f>
        <v>12.40079365079365</v>
      </c>
      <c r="U460" s="30">
        <f>'0'!P$30*$F460</f>
        <v>12.40079365079365</v>
      </c>
      <c r="V460" s="30">
        <f>'0'!Q$30*$F460</f>
        <v>12.40079365079365</v>
      </c>
      <c r="W460" s="30">
        <f>'0'!R$30*$F460</f>
        <v>12.40079365079365</v>
      </c>
      <c r="X460" s="30">
        <f>'0'!S$30*$F460</f>
        <v>12.40079365079365</v>
      </c>
      <c r="Y460" s="30">
        <f>'0'!T$30*$F460</f>
        <v>12.40079365079365</v>
      </c>
      <c r="Z460" s="30">
        <f>'0'!U$30*$F460</f>
        <v>12.40079365079365</v>
      </c>
      <c r="AA460" s="30">
        <f>'0'!V$30*$F460</f>
        <v>12.40079365079365</v>
      </c>
      <c r="AB460" s="30">
        <f>'0'!W$30*$F460</f>
        <v>12.40079365079365</v>
      </c>
      <c r="AC460" s="30">
        <f>'0'!X$30*$F460</f>
        <v>12.40079365079365</v>
      </c>
      <c r="AD460" s="30">
        <f>'0'!Y$30*$F460</f>
        <v>12.40079365079365</v>
      </c>
      <c r="AE460" s="30">
        <f>'0'!Z$30*$F460</f>
        <v>12.40079365079365</v>
      </c>
      <c r="AF460" s="30">
        <f>'0'!AA$30*$F460</f>
        <v>12.40079365079365</v>
      </c>
      <c r="AG460" s="30">
        <f>'0'!AB$30*$F460</f>
        <v>12.40079365079365</v>
      </c>
      <c r="AH460" s="30">
        <f>'0'!AC$30*$F460</f>
        <v>12.40079365079365</v>
      </c>
      <c r="AI460" s="30">
        <f>'0'!AD$30*$F460</f>
        <v>12.40079365079365</v>
      </c>
      <c r="AJ460" s="30">
        <f>'0'!AE$30*$F460</f>
        <v>12.40079365079365</v>
      </c>
      <c r="AK460" s="30">
        <f>'0'!AF$30*$F460</f>
        <v>12.40079365079365</v>
      </c>
      <c r="AL460" s="30">
        <f>'0'!AG$30*$F460</f>
        <v>12.40079365079365</v>
      </c>
      <c r="AM460" s="30">
        <f>'0'!AH$30*$F460</f>
        <v>12.40079365079365</v>
      </c>
      <c r="AN460" s="30">
        <f>'0'!AI$30*$F460</f>
        <v>12.40079365079365</v>
      </c>
      <c r="AO460" s="30">
        <f>'0'!AJ$30*$F460</f>
        <v>12.40079365079365</v>
      </c>
      <c r="AP460" s="30">
        <f>'0'!AK$30*$F460</f>
        <v>12.40079365079365</v>
      </c>
      <c r="AQ460" s="30">
        <f>'0'!AL$30*$F460</f>
        <v>12.40079365079365</v>
      </c>
      <c r="AR460" s="30">
        <f>'0'!AM$30*$F460</f>
        <v>12.40079365079365</v>
      </c>
      <c r="AT460" s="30"/>
      <c r="AU460" s="30"/>
      <c r="AV460" s="30"/>
    </row>
    <row r="461" spans="1:48">
      <c r="A461" s="276" t="s">
        <v>389</v>
      </c>
      <c r="B461" s="215" t="s">
        <v>392</v>
      </c>
      <c r="C461" s="268" t="s">
        <v>390</v>
      </c>
      <c r="D461" s="215" t="s">
        <v>42</v>
      </c>
      <c r="E461" s="215"/>
      <c r="F461" s="215"/>
      <c r="G461" s="215"/>
      <c r="H461" s="215" t="s">
        <v>254</v>
      </c>
      <c r="I461" s="227">
        <f>I462*I463/1000</f>
        <v>3.5714285714285712E-2</v>
      </c>
      <c r="J461" s="227">
        <f t="shared" ref="J461:AR461" si="851">J462*J463/1000</f>
        <v>3.5714285714285712E-2</v>
      </c>
      <c r="K461" s="227">
        <f t="shared" si="851"/>
        <v>3.5714285714285712E-2</v>
      </c>
      <c r="L461" s="227">
        <f t="shared" si="851"/>
        <v>3.5714285714285712E-2</v>
      </c>
      <c r="M461" s="227">
        <f t="shared" si="851"/>
        <v>3.5714285714285712E-2</v>
      </c>
      <c r="N461" s="227">
        <f t="shared" si="851"/>
        <v>3.5714285714285712E-2</v>
      </c>
      <c r="O461" s="227">
        <f t="shared" si="851"/>
        <v>3.5714285714285712E-2</v>
      </c>
      <c r="P461" s="227">
        <f t="shared" si="851"/>
        <v>3.5714285714285712E-2</v>
      </c>
      <c r="Q461" s="227">
        <f t="shared" si="851"/>
        <v>3.5714285714285712E-2</v>
      </c>
      <c r="R461" s="227">
        <f t="shared" si="851"/>
        <v>3.5714285714285712E-2</v>
      </c>
      <c r="S461" s="227">
        <f t="shared" si="851"/>
        <v>3.5714285714285712E-2</v>
      </c>
      <c r="T461" s="227">
        <f t="shared" si="851"/>
        <v>3.5714285714285712E-2</v>
      </c>
      <c r="U461" s="227">
        <f t="shared" si="851"/>
        <v>3.5714285714285712E-2</v>
      </c>
      <c r="V461" s="227">
        <f t="shared" si="851"/>
        <v>3.5714285714285712E-2</v>
      </c>
      <c r="W461" s="227">
        <f t="shared" si="851"/>
        <v>3.5714285714285712E-2</v>
      </c>
      <c r="X461" s="227">
        <f t="shared" si="851"/>
        <v>3.5714285714285712E-2</v>
      </c>
      <c r="Y461" s="227">
        <f t="shared" si="851"/>
        <v>3.5714285714285712E-2</v>
      </c>
      <c r="Z461" s="227">
        <f t="shared" si="851"/>
        <v>3.5714285714285712E-2</v>
      </c>
      <c r="AA461" s="227">
        <f t="shared" si="851"/>
        <v>3.5714285714285712E-2</v>
      </c>
      <c r="AB461" s="227">
        <f t="shared" si="851"/>
        <v>3.5714285714285712E-2</v>
      </c>
      <c r="AC461" s="227">
        <f t="shared" si="851"/>
        <v>3.5714285714285712E-2</v>
      </c>
      <c r="AD461" s="227">
        <f t="shared" si="851"/>
        <v>3.5714285714285712E-2</v>
      </c>
      <c r="AE461" s="227">
        <f t="shared" si="851"/>
        <v>3.5714285714285712E-2</v>
      </c>
      <c r="AF461" s="227">
        <f t="shared" si="851"/>
        <v>3.5714285714285712E-2</v>
      </c>
      <c r="AG461" s="227">
        <f t="shared" si="851"/>
        <v>3.5714285714285712E-2</v>
      </c>
      <c r="AH461" s="227">
        <f t="shared" si="851"/>
        <v>3.5714285714285712E-2</v>
      </c>
      <c r="AI461" s="227">
        <f t="shared" si="851"/>
        <v>3.5714285714285712E-2</v>
      </c>
      <c r="AJ461" s="227">
        <f t="shared" si="851"/>
        <v>3.5714285714285712E-2</v>
      </c>
      <c r="AK461" s="227">
        <f t="shared" si="851"/>
        <v>3.5714285714285712E-2</v>
      </c>
      <c r="AL461" s="227">
        <f t="shared" si="851"/>
        <v>3.5714285714285712E-2</v>
      </c>
      <c r="AM461" s="227">
        <f t="shared" si="851"/>
        <v>3.5714285714285712E-2</v>
      </c>
      <c r="AN461" s="227">
        <f t="shared" si="851"/>
        <v>3.5714285714285712E-2</v>
      </c>
      <c r="AO461" s="227">
        <f t="shared" si="851"/>
        <v>3.5714285714285712E-2</v>
      </c>
      <c r="AP461" s="227">
        <f t="shared" si="851"/>
        <v>3.5714285714285712E-2</v>
      </c>
      <c r="AQ461" s="227">
        <f t="shared" si="851"/>
        <v>3.5714285714285712E-2</v>
      </c>
      <c r="AR461" s="227">
        <f t="shared" si="851"/>
        <v>3.5714285714285712E-2</v>
      </c>
      <c r="AT461" s="215"/>
      <c r="AU461" s="215"/>
      <c r="AV461" s="215"/>
    </row>
    <row r="462" spans="1:48" ht="12">
      <c r="A462" s="276" t="s">
        <v>389</v>
      </c>
      <c r="B462" s="215" t="s">
        <v>392</v>
      </c>
      <c r="C462" s="268" t="s">
        <v>390</v>
      </c>
      <c r="D462" s="225" t="s">
        <v>559</v>
      </c>
      <c r="E462" s="225"/>
      <c r="F462" s="219"/>
      <c r="G462" s="219"/>
      <c r="H462" s="218" t="s">
        <v>158</v>
      </c>
      <c r="I462" s="30">
        <f>Партнеры!D20</f>
        <v>8</v>
      </c>
      <c r="J462" s="30">
        <f>Партнеры!E20</f>
        <v>8</v>
      </c>
      <c r="K462" s="30">
        <f>Партнеры!F20</f>
        <v>8</v>
      </c>
      <c r="L462" s="30">
        <f>Партнеры!G20</f>
        <v>8</v>
      </c>
      <c r="M462" s="30">
        <f>Партнеры!H20</f>
        <v>8</v>
      </c>
      <c r="N462" s="30">
        <f>Партнеры!I20</f>
        <v>8</v>
      </c>
      <c r="O462" s="30">
        <f>Партнеры!J20</f>
        <v>8</v>
      </c>
      <c r="P462" s="30">
        <f>Партнеры!K20</f>
        <v>8</v>
      </c>
      <c r="Q462" s="30">
        <f>Партнеры!L20</f>
        <v>8</v>
      </c>
      <c r="R462" s="30">
        <f>Партнеры!M20</f>
        <v>8</v>
      </c>
      <c r="S462" s="30">
        <f>Партнеры!N20</f>
        <v>8</v>
      </c>
      <c r="T462" s="30">
        <f>Партнеры!O20</f>
        <v>8</v>
      </c>
      <c r="U462" s="30">
        <f>Партнеры!P20</f>
        <v>8</v>
      </c>
      <c r="V462" s="30">
        <f>Партнеры!Q20</f>
        <v>8</v>
      </c>
      <c r="W462" s="30">
        <f>Партнеры!R20</f>
        <v>8</v>
      </c>
      <c r="X462" s="30">
        <f>Партнеры!S20</f>
        <v>8</v>
      </c>
      <c r="Y462" s="30">
        <f>Партнеры!T20</f>
        <v>8</v>
      </c>
      <c r="Z462" s="30">
        <f>Партнеры!U20</f>
        <v>8</v>
      </c>
      <c r="AA462" s="30">
        <f>Партнеры!V20</f>
        <v>8</v>
      </c>
      <c r="AB462" s="30">
        <f>Партнеры!W20</f>
        <v>8</v>
      </c>
      <c r="AC462" s="30">
        <f>Партнеры!X20</f>
        <v>8</v>
      </c>
      <c r="AD462" s="30">
        <f>Партнеры!Y20</f>
        <v>8</v>
      </c>
      <c r="AE462" s="30">
        <f>Партнеры!Z20</f>
        <v>8</v>
      </c>
      <c r="AF462" s="30">
        <f>Партнеры!AA20</f>
        <v>8</v>
      </c>
      <c r="AG462" s="30">
        <f>Партнеры!AB20</f>
        <v>8</v>
      </c>
      <c r="AH462" s="30">
        <f>Партнеры!AC20</f>
        <v>8</v>
      </c>
      <c r="AI462" s="30">
        <f>Партнеры!AD20</f>
        <v>8</v>
      </c>
      <c r="AJ462" s="30">
        <f>Партнеры!AE20</f>
        <v>8</v>
      </c>
      <c r="AK462" s="30">
        <f>Партнеры!AF20</f>
        <v>8</v>
      </c>
      <c r="AL462" s="30">
        <f>Партнеры!AG20</f>
        <v>8</v>
      </c>
      <c r="AM462" s="30">
        <f>Партнеры!AH20</f>
        <v>8</v>
      </c>
      <c r="AN462" s="30">
        <f>Партнеры!AI20</f>
        <v>8</v>
      </c>
      <c r="AO462" s="30">
        <f>Партнеры!AJ20</f>
        <v>8</v>
      </c>
      <c r="AP462" s="30">
        <f>Партнеры!AK20</f>
        <v>8</v>
      </c>
      <c r="AQ462" s="30">
        <f>Партнеры!AL20</f>
        <v>8</v>
      </c>
      <c r="AR462" s="30">
        <f>Партнеры!AM20</f>
        <v>8</v>
      </c>
      <c r="AT462" s="30"/>
      <c r="AU462" s="30"/>
      <c r="AV462" s="30"/>
    </row>
    <row r="463" spans="1:48">
      <c r="A463" s="276" t="s">
        <v>389</v>
      </c>
      <c r="B463" s="215" t="s">
        <v>392</v>
      </c>
      <c r="C463" s="268" t="s">
        <v>390</v>
      </c>
      <c r="D463" s="219" t="s">
        <v>552</v>
      </c>
      <c r="E463" s="219"/>
      <c r="F463" s="219"/>
      <c r="G463" s="219"/>
      <c r="H463" s="218" t="s">
        <v>249</v>
      </c>
      <c r="I463" s="224">
        <f>I464</f>
        <v>4.4642857142857144</v>
      </c>
      <c r="J463" s="224">
        <f t="shared" ref="J463:AR463" si="852">J464</f>
        <v>4.4642857142857144</v>
      </c>
      <c r="K463" s="224">
        <f t="shared" si="852"/>
        <v>4.4642857142857144</v>
      </c>
      <c r="L463" s="224">
        <f t="shared" si="852"/>
        <v>4.4642857142857144</v>
      </c>
      <c r="M463" s="224">
        <f t="shared" si="852"/>
        <v>4.4642857142857144</v>
      </c>
      <c r="N463" s="224">
        <f t="shared" si="852"/>
        <v>4.4642857142857144</v>
      </c>
      <c r="O463" s="224">
        <f t="shared" si="852"/>
        <v>4.4642857142857144</v>
      </c>
      <c r="P463" s="224">
        <f t="shared" si="852"/>
        <v>4.4642857142857144</v>
      </c>
      <c r="Q463" s="224">
        <f t="shared" si="852"/>
        <v>4.4642857142857144</v>
      </c>
      <c r="R463" s="224">
        <f t="shared" si="852"/>
        <v>4.4642857142857144</v>
      </c>
      <c r="S463" s="224">
        <f t="shared" si="852"/>
        <v>4.4642857142857144</v>
      </c>
      <c r="T463" s="224">
        <f t="shared" si="852"/>
        <v>4.4642857142857144</v>
      </c>
      <c r="U463" s="224">
        <f t="shared" si="852"/>
        <v>4.4642857142857144</v>
      </c>
      <c r="V463" s="224">
        <f t="shared" si="852"/>
        <v>4.4642857142857144</v>
      </c>
      <c r="W463" s="224">
        <f t="shared" si="852"/>
        <v>4.4642857142857144</v>
      </c>
      <c r="X463" s="224">
        <f t="shared" si="852"/>
        <v>4.4642857142857144</v>
      </c>
      <c r="Y463" s="224">
        <f t="shared" si="852"/>
        <v>4.4642857142857144</v>
      </c>
      <c r="Z463" s="224">
        <f t="shared" si="852"/>
        <v>4.4642857142857144</v>
      </c>
      <c r="AA463" s="224">
        <f t="shared" si="852"/>
        <v>4.4642857142857144</v>
      </c>
      <c r="AB463" s="224">
        <f t="shared" si="852"/>
        <v>4.4642857142857144</v>
      </c>
      <c r="AC463" s="224">
        <f t="shared" si="852"/>
        <v>4.4642857142857144</v>
      </c>
      <c r="AD463" s="224">
        <f t="shared" si="852"/>
        <v>4.4642857142857144</v>
      </c>
      <c r="AE463" s="224">
        <f t="shared" si="852"/>
        <v>4.4642857142857144</v>
      </c>
      <c r="AF463" s="224">
        <f t="shared" si="852"/>
        <v>4.4642857142857144</v>
      </c>
      <c r="AG463" s="224">
        <f t="shared" si="852"/>
        <v>4.4642857142857144</v>
      </c>
      <c r="AH463" s="224">
        <f t="shared" si="852"/>
        <v>4.4642857142857144</v>
      </c>
      <c r="AI463" s="224">
        <f t="shared" si="852"/>
        <v>4.4642857142857144</v>
      </c>
      <c r="AJ463" s="224">
        <f t="shared" si="852"/>
        <v>4.4642857142857144</v>
      </c>
      <c r="AK463" s="224">
        <f t="shared" si="852"/>
        <v>4.4642857142857144</v>
      </c>
      <c r="AL463" s="224">
        <f t="shared" si="852"/>
        <v>4.4642857142857144</v>
      </c>
      <c r="AM463" s="224">
        <f t="shared" si="852"/>
        <v>4.4642857142857144</v>
      </c>
      <c r="AN463" s="224">
        <f t="shared" si="852"/>
        <v>4.4642857142857144</v>
      </c>
      <c r="AO463" s="224">
        <f t="shared" si="852"/>
        <v>4.4642857142857144</v>
      </c>
      <c r="AP463" s="224">
        <f t="shared" si="852"/>
        <v>4.4642857142857144</v>
      </c>
      <c r="AQ463" s="224">
        <f t="shared" si="852"/>
        <v>4.4642857142857144</v>
      </c>
      <c r="AR463" s="224">
        <f t="shared" si="852"/>
        <v>4.4642857142857144</v>
      </c>
      <c r="AT463" s="30"/>
      <c r="AU463" s="30"/>
      <c r="AV463" s="30"/>
    </row>
    <row r="464" spans="1:48">
      <c r="A464" s="276" t="s">
        <v>389</v>
      </c>
      <c r="B464" s="215" t="s">
        <v>392</v>
      </c>
      <c r="C464" s="268"/>
      <c r="D464" s="221" t="s">
        <v>442</v>
      </c>
      <c r="E464" s="221" t="str">
        <f>_xlfn.XLOOKUP(D464,'0'!A:A,'0'!B:B)</f>
        <v>Фил</v>
      </c>
      <c r="F464" s="222">
        <f>G464/(8*21*60)</f>
        <v>9.9206349206349206E-5</v>
      </c>
      <c r="G464" s="223">
        <f>1</f>
        <v>1</v>
      </c>
      <c r="H464" s="218" t="s">
        <v>249</v>
      </c>
      <c r="I464" s="30">
        <f>'0'!D$27*$F464</f>
        <v>4.4642857142857144</v>
      </c>
      <c r="J464" s="30">
        <f>'0'!E$27*$F464</f>
        <v>4.4642857142857144</v>
      </c>
      <c r="K464" s="30">
        <f>'0'!F$27*$F464</f>
        <v>4.4642857142857144</v>
      </c>
      <c r="L464" s="30">
        <f>'0'!G$27*$F464</f>
        <v>4.4642857142857144</v>
      </c>
      <c r="M464" s="30">
        <f>'0'!H$27*$F464</f>
        <v>4.4642857142857144</v>
      </c>
      <c r="N464" s="30">
        <f>'0'!I$27*$F464</f>
        <v>4.4642857142857144</v>
      </c>
      <c r="O464" s="30">
        <f>'0'!J$27*$F464</f>
        <v>4.4642857142857144</v>
      </c>
      <c r="P464" s="30">
        <f>'0'!K$27*$F464</f>
        <v>4.4642857142857144</v>
      </c>
      <c r="Q464" s="30">
        <f>'0'!L$27*$F464</f>
        <v>4.4642857142857144</v>
      </c>
      <c r="R464" s="30">
        <f>'0'!M$27*$F464</f>
        <v>4.4642857142857144</v>
      </c>
      <c r="S464" s="30">
        <f>'0'!N$27*$F464</f>
        <v>4.4642857142857144</v>
      </c>
      <c r="T464" s="30">
        <f>'0'!O$27*$F464</f>
        <v>4.4642857142857144</v>
      </c>
      <c r="U464" s="30">
        <f>'0'!P$27*$F464</f>
        <v>4.4642857142857144</v>
      </c>
      <c r="V464" s="30">
        <f>'0'!Q$27*$F464</f>
        <v>4.4642857142857144</v>
      </c>
      <c r="W464" s="30">
        <f>'0'!R$27*$F464</f>
        <v>4.4642857142857144</v>
      </c>
      <c r="X464" s="30">
        <f>'0'!S$27*$F464</f>
        <v>4.4642857142857144</v>
      </c>
      <c r="Y464" s="30">
        <f>'0'!T$27*$F464</f>
        <v>4.4642857142857144</v>
      </c>
      <c r="Z464" s="30">
        <f>'0'!U$27*$F464</f>
        <v>4.4642857142857144</v>
      </c>
      <c r="AA464" s="30">
        <f>'0'!V$27*$F464</f>
        <v>4.4642857142857144</v>
      </c>
      <c r="AB464" s="30">
        <f>'0'!W$27*$F464</f>
        <v>4.4642857142857144</v>
      </c>
      <c r="AC464" s="30">
        <f>'0'!X$27*$F464</f>
        <v>4.4642857142857144</v>
      </c>
      <c r="AD464" s="30">
        <f>'0'!Y$27*$F464</f>
        <v>4.4642857142857144</v>
      </c>
      <c r="AE464" s="30">
        <f>'0'!Z$27*$F464</f>
        <v>4.4642857142857144</v>
      </c>
      <c r="AF464" s="30">
        <f>'0'!AA$27*$F464</f>
        <v>4.4642857142857144</v>
      </c>
      <c r="AG464" s="30">
        <f>'0'!AB$27*$F464</f>
        <v>4.4642857142857144</v>
      </c>
      <c r="AH464" s="30">
        <f>'0'!AC$27*$F464</f>
        <v>4.4642857142857144</v>
      </c>
      <c r="AI464" s="30">
        <f>'0'!AD$27*$F464</f>
        <v>4.4642857142857144</v>
      </c>
      <c r="AJ464" s="30">
        <f>'0'!AE$27*$F464</f>
        <v>4.4642857142857144</v>
      </c>
      <c r="AK464" s="30">
        <f>'0'!AF$27*$F464</f>
        <v>4.4642857142857144</v>
      </c>
      <c r="AL464" s="30">
        <f>'0'!AG$27*$F464</f>
        <v>4.4642857142857144</v>
      </c>
      <c r="AM464" s="30">
        <f>'0'!AH$27*$F464</f>
        <v>4.4642857142857144</v>
      </c>
      <c r="AN464" s="30">
        <f>'0'!AI$27*$F464</f>
        <v>4.4642857142857144</v>
      </c>
      <c r="AO464" s="30">
        <f>'0'!AJ$27*$F464</f>
        <v>4.4642857142857144</v>
      </c>
      <c r="AP464" s="30">
        <f>'0'!AK$27*$F464</f>
        <v>4.4642857142857144</v>
      </c>
      <c r="AQ464" s="30">
        <f>'0'!AL$27*$F464</f>
        <v>4.4642857142857144</v>
      </c>
      <c r="AR464" s="30">
        <f>'0'!AM$27*$F464</f>
        <v>4.4642857142857144</v>
      </c>
      <c r="AT464" s="30"/>
      <c r="AU464" s="30"/>
      <c r="AV464" s="30"/>
    </row>
    <row r="465" spans="1:48">
      <c r="A465" s="14"/>
      <c r="B465" s="215"/>
      <c r="C465" s="14"/>
      <c r="D465" s="14"/>
      <c r="E465" s="14"/>
      <c r="F465" s="14"/>
      <c r="G465" s="14"/>
      <c r="H465" s="15"/>
      <c r="I465" s="16"/>
      <c r="J465" s="16"/>
      <c r="K465" s="16"/>
      <c r="L465" s="16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T465" s="14"/>
      <c r="AU465" s="14"/>
      <c r="AV465" s="14"/>
    </row>
    <row r="466" spans="1:48">
      <c r="A466" s="273"/>
      <c r="B466" s="215"/>
      <c r="C466" s="268" t="s">
        <v>463</v>
      </c>
      <c r="D466" s="215" t="s">
        <v>465</v>
      </c>
      <c r="E466" s="215"/>
      <c r="F466" s="222"/>
      <c r="G466" s="223"/>
      <c r="H466" s="218" t="s">
        <v>88</v>
      </c>
      <c r="I466" s="30">
        <f>SUM(I467:I470)</f>
        <v>0</v>
      </c>
      <c r="J466" s="30">
        <f t="shared" ref="J466:AR466" si="853">SUM(J467:J470)</f>
        <v>12500</v>
      </c>
      <c r="K466" s="30">
        <f t="shared" si="853"/>
        <v>15000</v>
      </c>
      <c r="L466" s="30">
        <f t="shared" si="853"/>
        <v>0</v>
      </c>
      <c r="M466" s="30">
        <f t="shared" si="853"/>
        <v>0</v>
      </c>
      <c r="N466" s="30">
        <f t="shared" si="853"/>
        <v>0</v>
      </c>
      <c r="O466" s="30">
        <f t="shared" si="853"/>
        <v>0</v>
      </c>
      <c r="P466" s="30">
        <f t="shared" si="853"/>
        <v>0</v>
      </c>
      <c r="Q466" s="30">
        <f t="shared" si="853"/>
        <v>0</v>
      </c>
      <c r="R466" s="30">
        <f t="shared" si="853"/>
        <v>0</v>
      </c>
      <c r="S466" s="30">
        <f t="shared" si="853"/>
        <v>0</v>
      </c>
      <c r="T466" s="30">
        <f t="shared" si="853"/>
        <v>0</v>
      </c>
      <c r="U466" s="30">
        <f t="shared" si="853"/>
        <v>0</v>
      </c>
      <c r="V466" s="30">
        <f t="shared" si="853"/>
        <v>0</v>
      </c>
      <c r="W466" s="30">
        <f t="shared" si="853"/>
        <v>0</v>
      </c>
      <c r="X466" s="30">
        <f t="shared" si="853"/>
        <v>0</v>
      </c>
      <c r="Y466" s="30">
        <f t="shared" si="853"/>
        <v>0</v>
      </c>
      <c r="Z466" s="30">
        <f t="shared" si="853"/>
        <v>0</v>
      </c>
      <c r="AA466" s="30">
        <f t="shared" si="853"/>
        <v>0</v>
      </c>
      <c r="AB466" s="30">
        <f t="shared" si="853"/>
        <v>0</v>
      </c>
      <c r="AC466" s="30">
        <f t="shared" si="853"/>
        <v>0</v>
      </c>
      <c r="AD466" s="30">
        <f t="shared" si="853"/>
        <v>0</v>
      </c>
      <c r="AE466" s="30">
        <f t="shared" si="853"/>
        <v>0</v>
      </c>
      <c r="AF466" s="30">
        <f t="shared" si="853"/>
        <v>0</v>
      </c>
      <c r="AG466" s="30">
        <f t="shared" si="853"/>
        <v>0</v>
      </c>
      <c r="AH466" s="30">
        <f t="shared" si="853"/>
        <v>0</v>
      </c>
      <c r="AI466" s="30">
        <f t="shared" si="853"/>
        <v>0</v>
      </c>
      <c r="AJ466" s="30">
        <f t="shared" si="853"/>
        <v>0</v>
      </c>
      <c r="AK466" s="30">
        <f t="shared" si="853"/>
        <v>0</v>
      </c>
      <c r="AL466" s="30">
        <f t="shared" si="853"/>
        <v>0</v>
      </c>
      <c r="AM466" s="30">
        <f t="shared" si="853"/>
        <v>0</v>
      </c>
      <c r="AN466" s="30">
        <f t="shared" si="853"/>
        <v>0</v>
      </c>
      <c r="AO466" s="30">
        <f t="shared" si="853"/>
        <v>0</v>
      </c>
      <c r="AP466" s="30">
        <f t="shared" si="853"/>
        <v>0</v>
      </c>
      <c r="AQ466" s="30">
        <f t="shared" si="853"/>
        <v>0</v>
      </c>
      <c r="AR466" s="30">
        <f t="shared" si="853"/>
        <v>0</v>
      </c>
      <c r="AT466" s="30"/>
      <c r="AU466" s="30"/>
      <c r="AV466" s="30"/>
    </row>
    <row r="467" spans="1:48" s="246" customFormat="1">
      <c r="A467" s="274"/>
      <c r="B467" s="251"/>
      <c r="C467" s="268" t="s">
        <v>463</v>
      </c>
      <c r="D467" s="251" t="s">
        <v>479</v>
      </c>
      <c r="E467" s="251"/>
      <c r="F467" s="252"/>
      <c r="G467" s="253"/>
      <c r="H467" s="218" t="s">
        <v>88</v>
      </c>
      <c r="I467" s="254"/>
      <c r="J467" s="254"/>
      <c r="K467" s="254"/>
      <c r="L467" s="254"/>
      <c r="M467" s="254"/>
      <c r="N467" s="254"/>
      <c r="O467" s="254"/>
      <c r="P467" s="254"/>
      <c r="Q467" s="254"/>
      <c r="R467" s="254"/>
      <c r="S467" s="254"/>
      <c r="T467" s="254"/>
      <c r="U467" s="254"/>
      <c r="V467" s="254"/>
      <c r="W467" s="254"/>
      <c r="X467" s="254"/>
      <c r="Y467" s="254"/>
      <c r="Z467" s="254"/>
      <c r="AA467" s="254"/>
      <c r="AB467" s="254"/>
      <c r="AC467" s="254"/>
      <c r="AD467" s="254"/>
      <c r="AE467" s="254"/>
      <c r="AF467" s="254"/>
      <c r="AG467" s="254"/>
      <c r="AH467" s="254"/>
      <c r="AI467" s="254"/>
      <c r="AJ467" s="254"/>
      <c r="AK467" s="254"/>
      <c r="AL467" s="254"/>
      <c r="AM467" s="254"/>
      <c r="AN467" s="254"/>
      <c r="AO467" s="254"/>
      <c r="AP467" s="254"/>
      <c r="AQ467" s="254"/>
      <c r="AR467" s="254"/>
      <c r="AT467" s="255"/>
      <c r="AU467" s="255"/>
      <c r="AV467" s="255"/>
    </row>
    <row r="468" spans="1:48" s="246" customFormat="1">
      <c r="A468" s="274"/>
      <c r="B468" s="251"/>
      <c r="C468" s="268" t="s">
        <v>463</v>
      </c>
      <c r="D468" s="251" t="s">
        <v>480</v>
      </c>
      <c r="E468" s="251"/>
      <c r="F468" s="252"/>
      <c r="G468" s="253"/>
      <c r="H468" s="218" t="s">
        <v>88</v>
      </c>
      <c r="I468" s="254"/>
      <c r="J468" s="254"/>
      <c r="K468" s="254">
        <v>15000</v>
      </c>
      <c r="L468" s="254"/>
      <c r="M468" s="254"/>
      <c r="N468" s="254"/>
      <c r="O468" s="254"/>
      <c r="P468" s="254"/>
      <c r="Q468" s="254"/>
      <c r="R468" s="254"/>
      <c r="S468" s="254"/>
      <c r="T468" s="254"/>
      <c r="U468" s="254"/>
      <c r="V468" s="254"/>
      <c r="W468" s="254"/>
      <c r="X468" s="254"/>
      <c r="Y468" s="254"/>
      <c r="Z468" s="254"/>
      <c r="AA468" s="254"/>
      <c r="AB468" s="254"/>
      <c r="AC468" s="254"/>
      <c r="AD468" s="254"/>
      <c r="AE468" s="254"/>
      <c r="AF468" s="254"/>
      <c r="AG468" s="254"/>
      <c r="AH468" s="254"/>
      <c r="AI468" s="254"/>
      <c r="AJ468" s="254"/>
      <c r="AK468" s="254"/>
      <c r="AL468" s="254"/>
      <c r="AM468" s="254"/>
      <c r="AN468" s="254"/>
      <c r="AO468" s="254"/>
      <c r="AP468" s="254"/>
      <c r="AQ468" s="254"/>
      <c r="AR468" s="254"/>
      <c r="AT468" s="255"/>
      <c r="AU468" s="255"/>
      <c r="AV468" s="255"/>
    </row>
    <row r="469" spans="1:48" s="246" customFormat="1">
      <c r="A469" s="274"/>
      <c r="B469" s="251"/>
      <c r="C469" s="268" t="s">
        <v>463</v>
      </c>
      <c r="D469" s="251" t="s">
        <v>481</v>
      </c>
      <c r="E469" s="251"/>
      <c r="F469" s="252"/>
      <c r="G469" s="253"/>
      <c r="H469" s="218" t="s">
        <v>88</v>
      </c>
      <c r="I469" s="254"/>
      <c r="J469" s="254"/>
      <c r="K469" s="254"/>
      <c r="L469" s="254"/>
      <c r="M469" s="254"/>
      <c r="N469" s="254"/>
      <c r="O469" s="254"/>
      <c r="P469" s="254"/>
      <c r="Q469" s="254"/>
      <c r="R469" s="254"/>
      <c r="S469" s="254"/>
      <c r="T469" s="254"/>
      <c r="U469" s="254"/>
      <c r="V469" s="254"/>
      <c r="W469" s="254"/>
      <c r="X469" s="254"/>
      <c r="Y469" s="254"/>
      <c r="Z469" s="254"/>
      <c r="AA469" s="254"/>
      <c r="AB469" s="254"/>
      <c r="AC469" s="254"/>
      <c r="AD469" s="254"/>
      <c r="AE469" s="254"/>
      <c r="AF469" s="254"/>
      <c r="AG469" s="254"/>
      <c r="AH469" s="254"/>
      <c r="AI469" s="254"/>
      <c r="AJ469" s="254"/>
      <c r="AK469" s="254"/>
      <c r="AL469" s="254"/>
      <c r="AM469" s="254"/>
      <c r="AN469" s="254"/>
      <c r="AO469" s="254"/>
      <c r="AP469" s="254"/>
      <c r="AQ469" s="254"/>
      <c r="AR469" s="254"/>
      <c r="AT469" s="255"/>
      <c r="AU469" s="255"/>
      <c r="AV469" s="255"/>
    </row>
    <row r="470" spans="1:48" s="246" customFormat="1">
      <c r="A470" s="274"/>
      <c r="B470" s="251"/>
      <c r="C470" s="268" t="s">
        <v>463</v>
      </c>
      <c r="D470" s="251" t="s">
        <v>482</v>
      </c>
      <c r="E470" s="251"/>
      <c r="F470" s="252"/>
      <c r="G470" s="253"/>
      <c r="H470" s="218" t="s">
        <v>88</v>
      </c>
      <c r="I470" s="254"/>
      <c r="J470" s="254">
        <f>50*250</f>
        <v>12500</v>
      </c>
      <c r="K470" s="254"/>
      <c r="L470" s="254"/>
      <c r="M470" s="254"/>
      <c r="N470" s="254"/>
      <c r="O470" s="254"/>
      <c r="P470" s="254"/>
      <c r="Q470" s="254"/>
      <c r="R470" s="254"/>
      <c r="S470" s="254"/>
      <c r="T470" s="254"/>
      <c r="U470" s="254"/>
      <c r="V470" s="254"/>
      <c r="W470" s="254"/>
      <c r="X470" s="254"/>
      <c r="Y470" s="254"/>
      <c r="Z470" s="254"/>
      <c r="AA470" s="254"/>
      <c r="AB470" s="254"/>
      <c r="AC470" s="254"/>
      <c r="AD470" s="254"/>
      <c r="AE470" s="254"/>
      <c r="AF470" s="254"/>
      <c r="AG470" s="254"/>
      <c r="AH470" s="254"/>
      <c r="AI470" s="254"/>
      <c r="AJ470" s="254"/>
      <c r="AK470" s="254"/>
      <c r="AL470" s="254"/>
      <c r="AM470" s="254"/>
      <c r="AN470" s="254"/>
      <c r="AO470" s="254"/>
      <c r="AP470" s="254"/>
      <c r="AQ470" s="254"/>
      <c r="AR470" s="254"/>
      <c r="AT470" s="255"/>
      <c r="AU470" s="255"/>
      <c r="AV470" s="255"/>
    </row>
    <row r="471" spans="1:48">
      <c r="A471" s="273"/>
      <c r="B471" s="215"/>
      <c r="C471" s="268" t="s">
        <v>463</v>
      </c>
      <c r="D471" s="215" t="s">
        <v>464</v>
      </c>
      <c r="E471" s="215"/>
      <c r="F471" s="222"/>
      <c r="G471" s="223"/>
      <c r="H471" s="218" t="s">
        <v>88</v>
      </c>
      <c r="I471" s="30">
        <f>I472+I475</f>
        <v>0</v>
      </c>
      <c r="J471" s="30">
        <f t="shared" ref="J471:AR471" si="854">J472+J475</f>
        <v>0</v>
      </c>
      <c r="K471" s="30">
        <f t="shared" si="854"/>
        <v>47500</v>
      </c>
      <c r="L471" s="30">
        <f t="shared" si="854"/>
        <v>0</v>
      </c>
      <c r="M471" s="30">
        <f t="shared" si="854"/>
        <v>0</v>
      </c>
      <c r="N471" s="30">
        <f t="shared" si="854"/>
        <v>0</v>
      </c>
      <c r="O471" s="30">
        <f t="shared" si="854"/>
        <v>0</v>
      </c>
      <c r="P471" s="30">
        <f t="shared" si="854"/>
        <v>0</v>
      </c>
      <c r="Q471" s="30">
        <f t="shared" si="854"/>
        <v>7500</v>
      </c>
      <c r="R471" s="30">
        <f t="shared" si="854"/>
        <v>30000</v>
      </c>
      <c r="S471" s="30">
        <f t="shared" si="854"/>
        <v>0</v>
      </c>
      <c r="T471" s="30">
        <f t="shared" si="854"/>
        <v>0</v>
      </c>
      <c r="U471" s="30">
        <f t="shared" si="854"/>
        <v>0</v>
      </c>
      <c r="V471" s="30">
        <f t="shared" si="854"/>
        <v>0</v>
      </c>
      <c r="W471" s="30">
        <f t="shared" si="854"/>
        <v>0</v>
      </c>
      <c r="X471" s="30">
        <f t="shared" si="854"/>
        <v>0</v>
      </c>
      <c r="Y471" s="30">
        <f t="shared" si="854"/>
        <v>0</v>
      </c>
      <c r="Z471" s="30">
        <f t="shared" si="854"/>
        <v>0</v>
      </c>
      <c r="AA471" s="30">
        <f t="shared" si="854"/>
        <v>0</v>
      </c>
      <c r="AB471" s="30">
        <f t="shared" si="854"/>
        <v>0</v>
      </c>
      <c r="AC471" s="30">
        <f t="shared" si="854"/>
        <v>0</v>
      </c>
      <c r="AD471" s="30">
        <f t="shared" si="854"/>
        <v>0</v>
      </c>
      <c r="AE471" s="30">
        <f t="shared" si="854"/>
        <v>0</v>
      </c>
      <c r="AF471" s="30">
        <f t="shared" si="854"/>
        <v>0</v>
      </c>
      <c r="AG471" s="30">
        <f t="shared" si="854"/>
        <v>0</v>
      </c>
      <c r="AH471" s="30">
        <f t="shared" si="854"/>
        <v>0</v>
      </c>
      <c r="AI471" s="30">
        <f t="shared" si="854"/>
        <v>0</v>
      </c>
      <c r="AJ471" s="30">
        <f t="shared" si="854"/>
        <v>0</v>
      </c>
      <c r="AK471" s="30">
        <f t="shared" si="854"/>
        <v>0</v>
      </c>
      <c r="AL471" s="30">
        <f t="shared" si="854"/>
        <v>0</v>
      </c>
      <c r="AM471" s="30">
        <f t="shared" si="854"/>
        <v>0</v>
      </c>
      <c r="AN471" s="30">
        <f t="shared" si="854"/>
        <v>0</v>
      </c>
      <c r="AO471" s="30">
        <f t="shared" si="854"/>
        <v>0</v>
      </c>
      <c r="AP471" s="30">
        <f t="shared" si="854"/>
        <v>0</v>
      </c>
      <c r="AQ471" s="30">
        <f t="shared" si="854"/>
        <v>0</v>
      </c>
      <c r="AR471" s="30">
        <f t="shared" si="854"/>
        <v>0</v>
      </c>
      <c r="AT471" s="30"/>
      <c r="AU471" s="30"/>
      <c r="AV471" s="30"/>
    </row>
    <row r="472" spans="1:48" s="246" customFormat="1">
      <c r="A472" s="274"/>
      <c r="B472" s="251"/>
      <c r="C472" s="268" t="s">
        <v>463</v>
      </c>
      <c r="D472" s="251" t="s">
        <v>474</v>
      </c>
      <c r="E472" s="251"/>
      <c r="F472" s="252"/>
      <c r="G472" s="253"/>
      <c r="H472" s="218" t="s">
        <v>88</v>
      </c>
      <c r="I472" s="30">
        <f>I473+I474</f>
        <v>0</v>
      </c>
      <c r="J472" s="30">
        <f t="shared" ref="J472:AR472" si="855">J473+J474</f>
        <v>0</v>
      </c>
      <c r="K472" s="30">
        <f t="shared" si="855"/>
        <v>47500</v>
      </c>
      <c r="L472" s="30">
        <f t="shared" si="855"/>
        <v>0</v>
      </c>
      <c r="M472" s="30">
        <f t="shared" si="855"/>
        <v>0</v>
      </c>
      <c r="N472" s="30">
        <f t="shared" si="855"/>
        <v>0</v>
      </c>
      <c r="O472" s="30">
        <f t="shared" si="855"/>
        <v>0</v>
      </c>
      <c r="P472" s="30">
        <f t="shared" si="855"/>
        <v>0</v>
      </c>
      <c r="Q472" s="30">
        <f t="shared" si="855"/>
        <v>0</v>
      </c>
      <c r="R472" s="30">
        <f t="shared" si="855"/>
        <v>30000</v>
      </c>
      <c r="S472" s="30">
        <f t="shared" si="855"/>
        <v>0</v>
      </c>
      <c r="T472" s="30">
        <f t="shared" si="855"/>
        <v>0</v>
      </c>
      <c r="U472" s="30">
        <f t="shared" si="855"/>
        <v>0</v>
      </c>
      <c r="V472" s="30">
        <f t="shared" si="855"/>
        <v>0</v>
      </c>
      <c r="W472" s="30">
        <f t="shared" si="855"/>
        <v>0</v>
      </c>
      <c r="X472" s="30">
        <f t="shared" si="855"/>
        <v>0</v>
      </c>
      <c r="Y472" s="30">
        <f t="shared" si="855"/>
        <v>0</v>
      </c>
      <c r="Z472" s="30">
        <f t="shared" si="855"/>
        <v>0</v>
      </c>
      <c r="AA472" s="30">
        <f t="shared" si="855"/>
        <v>0</v>
      </c>
      <c r="AB472" s="30">
        <f t="shared" si="855"/>
        <v>0</v>
      </c>
      <c r="AC472" s="30">
        <f t="shared" si="855"/>
        <v>0</v>
      </c>
      <c r="AD472" s="30">
        <f t="shared" si="855"/>
        <v>0</v>
      </c>
      <c r="AE472" s="30">
        <f t="shared" si="855"/>
        <v>0</v>
      </c>
      <c r="AF472" s="30">
        <f t="shared" si="855"/>
        <v>0</v>
      </c>
      <c r="AG472" s="30">
        <f t="shared" si="855"/>
        <v>0</v>
      </c>
      <c r="AH472" s="30">
        <f t="shared" si="855"/>
        <v>0</v>
      </c>
      <c r="AI472" s="30">
        <f t="shared" si="855"/>
        <v>0</v>
      </c>
      <c r="AJ472" s="30">
        <f t="shared" si="855"/>
        <v>0</v>
      </c>
      <c r="AK472" s="30">
        <f t="shared" si="855"/>
        <v>0</v>
      </c>
      <c r="AL472" s="30">
        <f t="shared" si="855"/>
        <v>0</v>
      </c>
      <c r="AM472" s="30">
        <f t="shared" si="855"/>
        <v>0</v>
      </c>
      <c r="AN472" s="30">
        <f t="shared" si="855"/>
        <v>0</v>
      </c>
      <c r="AO472" s="30">
        <f t="shared" si="855"/>
        <v>0</v>
      </c>
      <c r="AP472" s="30">
        <f t="shared" si="855"/>
        <v>0</v>
      </c>
      <c r="AQ472" s="30">
        <f t="shared" si="855"/>
        <v>0</v>
      </c>
      <c r="AR472" s="30">
        <f t="shared" si="855"/>
        <v>0</v>
      </c>
      <c r="AT472" s="255"/>
      <c r="AU472" s="255"/>
      <c r="AV472" s="255"/>
    </row>
    <row r="473" spans="1:48" s="247" customFormat="1">
      <c r="A473" s="275"/>
      <c r="B473" s="256"/>
      <c r="C473" s="268" t="s">
        <v>463</v>
      </c>
      <c r="D473" s="256" t="s">
        <v>475</v>
      </c>
      <c r="E473" s="256"/>
      <c r="F473" s="257"/>
      <c r="G473" s="258"/>
      <c r="H473" s="218" t="s">
        <v>88</v>
      </c>
      <c r="I473" s="259"/>
      <c r="J473" s="259"/>
      <c r="K473" s="254">
        <v>47500</v>
      </c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T473" s="260"/>
      <c r="AU473" s="260"/>
      <c r="AV473" s="260"/>
    </row>
    <row r="474" spans="1:48" s="247" customFormat="1">
      <c r="A474" s="275"/>
      <c r="B474" s="256"/>
      <c r="C474" s="268" t="s">
        <v>463</v>
      </c>
      <c r="D474" s="256" t="s">
        <v>476</v>
      </c>
      <c r="E474" s="256"/>
      <c r="F474" s="257"/>
      <c r="G474" s="258"/>
      <c r="H474" s="218" t="s">
        <v>88</v>
      </c>
      <c r="I474" s="259"/>
      <c r="J474" s="259"/>
      <c r="K474" s="259"/>
      <c r="L474" s="259"/>
      <c r="M474" s="259"/>
      <c r="N474" s="259"/>
      <c r="O474" s="259"/>
      <c r="P474" s="259"/>
      <c r="Q474" s="259"/>
      <c r="R474" s="254">
        <f>300000*10%</f>
        <v>30000</v>
      </c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T474" s="260"/>
      <c r="AU474" s="260"/>
      <c r="AV474" s="260"/>
    </row>
    <row r="475" spans="1:48" s="246" customFormat="1">
      <c r="A475" s="274"/>
      <c r="B475" s="251"/>
      <c r="C475" s="268" t="s">
        <v>463</v>
      </c>
      <c r="D475" s="251" t="s">
        <v>477</v>
      </c>
      <c r="E475" s="251"/>
      <c r="F475" s="252"/>
      <c r="G475" s="253"/>
      <c r="H475" s="218" t="s">
        <v>88</v>
      </c>
      <c r="I475" s="254"/>
      <c r="J475" s="254"/>
      <c r="K475" s="254"/>
      <c r="L475" s="254"/>
      <c r="M475" s="254"/>
      <c r="N475" s="254"/>
      <c r="O475" s="254"/>
      <c r="P475" s="254"/>
      <c r="Q475" s="254">
        <v>7500</v>
      </c>
      <c r="R475" s="254"/>
      <c r="S475" s="254"/>
      <c r="T475" s="254"/>
      <c r="U475" s="254"/>
      <c r="V475" s="254"/>
      <c r="W475" s="254"/>
      <c r="X475" s="254"/>
      <c r="Y475" s="254"/>
      <c r="Z475" s="254"/>
      <c r="AA475" s="254"/>
      <c r="AB475" s="254"/>
      <c r="AC475" s="254"/>
      <c r="AD475" s="254"/>
      <c r="AE475" s="254"/>
      <c r="AF475" s="254"/>
      <c r="AG475" s="254"/>
      <c r="AH475" s="254"/>
      <c r="AI475" s="254"/>
      <c r="AJ475" s="254"/>
      <c r="AK475" s="254"/>
      <c r="AL475" s="254"/>
      <c r="AM475" s="254"/>
      <c r="AN475" s="254"/>
      <c r="AO475" s="254"/>
      <c r="AP475" s="254"/>
      <c r="AQ475" s="254"/>
      <c r="AR475" s="254"/>
      <c r="AT475" s="255"/>
      <c r="AU475" s="255"/>
      <c r="AV475" s="255"/>
    </row>
    <row r="476" spans="1:48">
      <c r="A476" s="273"/>
      <c r="B476" s="215"/>
      <c r="C476" s="268" t="s">
        <v>463</v>
      </c>
      <c r="D476" s="215" t="s">
        <v>466</v>
      </c>
      <c r="E476" s="215"/>
      <c r="F476" s="222"/>
      <c r="G476" s="223"/>
      <c r="H476" s="218" t="s">
        <v>88</v>
      </c>
      <c r="I476" s="30">
        <f>I477</f>
        <v>21000</v>
      </c>
      <c r="J476" s="30">
        <f t="shared" ref="J476:AR476" si="856">J477</f>
        <v>21000</v>
      </c>
      <c r="K476" s="30">
        <f t="shared" si="856"/>
        <v>21000</v>
      </c>
      <c r="L476" s="30">
        <f t="shared" si="856"/>
        <v>21000</v>
      </c>
      <c r="M476" s="30">
        <f t="shared" si="856"/>
        <v>21000</v>
      </c>
      <c r="N476" s="30">
        <f t="shared" si="856"/>
        <v>21000</v>
      </c>
      <c r="O476" s="30">
        <f t="shared" si="856"/>
        <v>21000</v>
      </c>
      <c r="P476" s="30">
        <f t="shared" si="856"/>
        <v>0</v>
      </c>
      <c r="Q476" s="30">
        <f t="shared" si="856"/>
        <v>0</v>
      </c>
      <c r="R476" s="30">
        <f t="shared" si="856"/>
        <v>0</v>
      </c>
      <c r="S476" s="30">
        <f t="shared" si="856"/>
        <v>0</v>
      </c>
      <c r="T476" s="30">
        <f t="shared" si="856"/>
        <v>0</v>
      </c>
      <c r="U476" s="30">
        <f t="shared" si="856"/>
        <v>0</v>
      </c>
      <c r="V476" s="30">
        <f t="shared" si="856"/>
        <v>0</v>
      </c>
      <c r="W476" s="30">
        <f t="shared" si="856"/>
        <v>0</v>
      </c>
      <c r="X476" s="30">
        <f t="shared" si="856"/>
        <v>0</v>
      </c>
      <c r="Y476" s="30">
        <f t="shared" si="856"/>
        <v>0</v>
      </c>
      <c r="Z476" s="30">
        <f t="shared" si="856"/>
        <v>0</v>
      </c>
      <c r="AA476" s="30">
        <f t="shared" si="856"/>
        <v>0</v>
      </c>
      <c r="AB476" s="30">
        <f t="shared" si="856"/>
        <v>0</v>
      </c>
      <c r="AC476" s="30">
        <f t="shared" si="856"/>
        <v>0</v>
      </c>
      <c r="AD476" s="30">
        <f t="shared" si="856"/>
        <v>0</v>
      </c>
      <c r="AE476" s="30">
        <f t="shared" si="856"/>
        <v>0</v>
      </c>
      <c r="AF476" s="30">
        <f t="shared" si="856"/>
        <v>0</v>
      </c>
      <c r="AG476" s="30">
        <f t="shared" si="856"/>
        <v>0</v>
      </c>
      <c r="AH476" s="30">
        <f t="shared" si="856"/>
        <v>0</v>
      </c>
      <c r="AI476" s="30">
        <f t="shared" si="856"/>
        <v>0</v>
      </c>
      <c r="AJ476" s="30">
        <f t="shared" si="856"/>
        <v>0</v>
      </c>
      <c r="AK476" s="30">
        <f t="shared" si="856"/>
        <v>0</v>
      </c>
      <c r="AL476" s="30">
        <f t="shared" si="856"/>
        <v>0</v>
      </c>
      <c r="AM476" s="30">
        <f t="shared" si="856"/>
        <v>0</v>
      </c>
      <c r="AN476" s="30">
        <f t="shared" si="856"/>
        <v>0</v>
      </c>
      <c r="AO476" s="30">
        <f t="shared" si="856"/>
        <v>0</v>
      </c>
      <c r="AP476" s="30">
        <f t="shared" si="856"/>
        <v>0</v>
      </c>
      <c r="AQ476" s="30">
        <f t="shared" si="856"/>
        <v>0</v>
      </c>
      <c r="AR476" s="30">
        <f t="shared" si="856"/>
        <v>0</v>
      </c>
      <c r="AT476" s="30"/>
      <c r="AU476" s="30"/>
      <c r="AV476" s="30"/>
    </row>
    <row r="477" spans="1:48" s="246" customFormat="1">
      <c r="A477" s="274"/>
      <c r="B477" s="251"/>
      <c r="C477" s="268" t="s">
        <v>463</v>
      </c>
      <c r="D477" s="251" t="s">
        <v>478</v>
      </c>
      <c r="E477" s="251"/>
      <c r="F477" s="252"/>
      <c r="G477" s="253"/>
      <c r="H477" s="218" t="s">
        <v>88</v>
      </c>
      <c r="I477" s="254">
        <f>21000</f>
        <v>21000</v>
      </c>
      <c r="J477" s="254">
        <f>21000</f>
        <v>21000</v>
      </c>
      <c r="K477" s="254">
        <f>21000</f>
        <v>21000</v>
      </c>
      <c r="L477" s="254">
        <f>21000</f>
        <v>21000</v>
      </c>
      <c r="M477" s="254">
        <f>21000</f>
        <v>21000</v>
      </c>
      <c r="N477" s="254">
        <f>21000</f>
        <v>21000</v>
      </c>
      <c r="O477" s="254">
        <f>21000</f>
        <v>21000</v>
      </c>
      <c r="P477" s="254"/>
      <c r="Q477" s="254"/>
      <c r="R477" s="254"/>
      <c r="S477" s="254"/>
      <c r="T477" s="254"/>
      <c r="U477" s="254"/>
      <c r="V477" s="254"/>
      <c r="W477" s="254"/>
      <c r="X477" s="254"/>
      <c r="Y477" s="254"/>
      <c r="Z477" s="254"/>
      <c r="AA477" s="254"/>
      <c r="AB477" s="254"/>
      <c r="AC477" s="254"/>
      <c r="AD477" s="254"/>
      <c r="AE477" s="254"/>
      <c r="AF477" s="254"/>
      <c r="AG477" s="254"/>
      <c r="AH477" s="254"/>
      <c r="AI477" s="254"/>
      <c r="AJ477" s="254"/>
      <c r="AK477" s="254"/>
      <c r="AL477" s="254"/>
      <c r="AM477" s="254"/>
      <c r="AN477" s="254"/>
      <c r="AO477" s="254"/>
      <c r="AP477" s="254"/>
      <c r="AQ477" s="254"/>
      <c r="AR477" s="254"/>
      <c r="AT477" s="255"/>
      <c r="AU477" s="255"/>
      <c r="AV477" s="255"/>
    </row>
    <row r="478" spans="1:48">
      <c r="A478" s="14"/>
      <c r="B478" s="14"/>
      <c r="C478" s="14"/>
      <c r="D478" s="14"/>
      <c r="E478" s="14"/>
      <c r="F478" s="14"/>
      <c r="G478" s="14"/>
      <c r="H478" s="15"/>
      <c r="I478" s="16"/>
      <c r="J478" s="16"/>
      <c r="K478" s="16"/>
      <c r="L478" s="16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T478" s="14"/>
      <c r="AU478" s="14"/>
      <c r="AV478" s="14"/>
    </row>
    <row r="479" spans="1:48">
      <c r="A479" s="14"/>
      <c r="B479" s="14"/>
      <c r="C479" s="14" t="s">
        <v>393</v>
      </c>
      <c r="D479" s="14"/>
      <c r="E479" s="14" t="s">
        <v>603</v>
      </c>
      <c r="F479" s="14"/>
      <c r="G479" s="14"/>
      <c r="H479" s="15"/>
      <c r="I479" s="16">
        <f>SUMIF($E$6:$E$477,$E$479,I$6:I$477)</f>
        <v>28726.537698412707</v>
      </c>
      <c r="J479" s="16">
        <f>SUMIF($E$6:$E$477,$E$479,J$6:J$477)</f>
        <v>28726.537698412707</v>
      </c>
      <c r="K479" s="16">
        <f>SUMIF($E$6:$E$477,$E$479,K$6:K$477)</f>
        <v>28726.537698412707</v>
      </c>
      <c r="L479" s="16">
        <f t="shared" ref="L479:AR479" si="857">SUMIF($E$6:$E$477,$E$479,L$6:L$477)</f>
        <v>28726.537698412707</v>
      </c>
      <c r="M479" s="16">
        <f t="shared" si="857"/>
        <v>28726.537698412707</v>
      </c>
      <c r="N479" s="16">
        <f t="shared" si="857"/>
        <v>28726.537698412707</v>
      </c>
      <c r="O479" s="16">
        <f t="shared" si="857"/>
        <v>28726.537698412707</v>
      </c>
      <c r="P479" s="16">
        <f t="shared" si="857"/>
        <v>28726.537698412707</v>
      </c>
      <c r="Q479" s="16">
        <f t="shared" si="857"/>
        <v>28726.537698412707</v>
      </c>
      <c r="R479" s="16">
        <f t="shared" si="857"/>
        <v>28726.537698412707</v>
      </c>
      <c r="S479" s="16">
        <f t="shared" si="857"/>
        <v>28726.537698412707</v>
      </c>
      <c r="T479" s="16">
        <f t="shared" si="857"/>
        <v>28726.537698412707</v>
      </c>
      <c r="U479" s="16">
        <f t="shared" si="857"/>
        <v>28726.537698412707</v>
      </c>
      <c r="V479" s="16">
        <f t="shared" si="857"/>
        <v>28726.537698412707</v>
      </c>
      <c r="W479" s="16">
        <f t="shared" si="857"/>
        <v>28726.537698412707</v>
      </c>
      <c r="X479" s="16">
        <f t="shared" si="857"/>
        <v>28726.537698412707</v>
      </c>
      <c r="Y479" s="16">
        <f t="shared" si="857"/>
        <v>28726.537698412707</v>
      </c>
      <c r="Z479" s="16">
        <f t="shared" si="857"/>
        <v>28726.537698412707</v>
      </c>
      <c r="AA479" s="16">
        <f t="shared" si="857"/>
        <v>28726.537698412707</v>
      </c>
      <c r="AB479" s="16">
        <f t="shared" si="857"/>
        <v>28726.537698412707</v>
      </c>
      <c r="AC479" s="16">
        <f t="shared" si="857"/>
        <v>28726.537698412707</v>
      </c>
      <c r="AD479" s="16">
        <f t="shared" si="857"/>
        <v>28726.537698412707</v>
      </c>
      <c r="AE479" s="16">
        <f t="shared" si="857"/>
        <v>28726.537698412707</v>
      </c>
      <c r="AF479" s="16">
        <f t="shared" si="857"/>
        <v>28726.537698412707</v>
      </c>
      <c r="AG479" s="16">
        <f t="shared" si="857"/>
        <v>28726.537698412707</v>
      </c>
      <c r="AH479" s="16">
        <f t="shared" si="857"/>
        <v>28726.537698412707</v>
      </c>
      <c r="AI479" s="16">
        <f t="shared" si="857"/>
        <v>28726.537698412707</v>
      </c>
      <c r="AJ479" s="16">
        <f t="shared" si="857"/>
        <v>28726.537698412707</v>
      </c>
      <c r="AK479" s="16">
        <f t="shared" si="857"/>
        <v>28726.537698412707</v>
      </c>
      <c r="AL479" s="16">
        <f t="shared" si="857"/>
        <v>28726.537698412707</v>
      </c>
      <c r="AM479" s="16">
        <f t="shared" si="857"/>
        <v>28726.537698412707</v>
      </c>
      <c r="AN479" s="16">
        <f t="shared" si="857"/>
        <v>28726.537698412707</v>
      </c>
      <c r="AO479" s="16">
        <f t="shared" si="857"/>
        <v>28726.537698412707</v>
      </c>
      <c r="AP479" s="16">
        <f t="shared" si="857"/>
        <v>28726.537698412707</v>
      </c>
      <c r="AQ479" s="16">
        <f t="shared" si="857"/>
        <v>28726.537698412707</v>
      </c>
      <c r="AR479" s="16">
        <f t="shared" si="857"/>
        <v>28726.537698412707</v>
      </c>
      <c r="AT479" s="14"/>
      <c r="AU479" s="14"/>
      <c r="AV479" s="14"/>
    </row>
    <row r="480" spans="1:48">
      <c r="A480" s="14"/>
      <c r="B480" s="14"/>
      <c r="C480" s="14" t="s">
        <v>393</v>
      </c>
      <c r="D480" s="14"/>
      <c r="E480" s="14" t="s">
        <v>604</v>
      </c>
      <c r="F480" s="14"/>
      <c r="G480" s="14"/>
      <c r="H480" s="15"/>
      <c r="I480" s="16">
        <f>SUMIF($E$6:$E$477,$E$480,I$6:I$477)</f>
        <v>73306.357142857145</v>
      </c>
      <c r="J480" s="16">
        <f>SUMIF($E$6:$E$477,$E$480,J$6:J$477)</f>
        <v>73306.357142857145</v>
      </c>
      <c r="K480" s="16">
        <f>SUMIF($E$6:$E$477,$E$480,K$6:K$477)</f>
        <v>73306.357142857145</v>
      </c>
      <c r="L480" s="16">
        <f t="shared" ref="L480:AR480" si="858">SUMIF($E$6:$E$477,$E$480,L$6:L$477)</f>
        <v>73306.357142857145</v>
      </c>
      <c r="M480" s="16">
        <f t="shared" si="858"/>
        <v>73306.357142857145</v>
      </c>
      <c r="N480" s="16">
        <f t="shared" si="858"/>
        <v>73306.357142857145</v>
      </c>
      <c r="O480" s="16">
        <f t="shared" si="858"/>
        <v>73306.357142857145</v>
      </c>
      <c r="P480" s="16">
        <f t="shared" si="858"/>
        <v>73306.357142857145</v>
      </c>
      <c r="Q480" s="16">
        <f t="shared" si="858"/>
        <v>73306.357142857145</v>
      </c>
      <c r="R480" s="16">
        <f t="shared" si="858"/>
        <v>73306.357142857145</v>
      </c>
      <c r="S480" s="16">
        <f t="shared" si="858"/>
        <v>73306.357142857145</v>
      </c>
      <c r="T480" s="16">
        <f t="shared" si="858"/>
        <v>73306.357142857145</v>
      </c>
      <c r="U480" s="16">
        <f t="shared" si="858"/>
        <v>73306.357142857145</v>
      </c>
      <c r="V480" s="16">
        <f t="shared" si="858"/>
        <v>73306.357142857145</v>
      </c>
      <c r="W480" s="16">
        <f t="shared" si="858"/>
        <v>73306.357142857145</v>
      </c>
      <c r="X480" s="16">
        <f t="shared" si="858"/>
        <v>73306.357142857145</v>
      </c>
      <c r="Y480" s="16">
        <f t="shared" si="858"/>
        <v>73306.357142857145</v>
      </c>
      <c r="Z480" s="16">
        <f t="shared" si="858"/>
        <v>73306.357142857145</v>
      </c>
      <c r="AA480" s="16">
        <f t="shared" si="858"/>
        <v>73306.357142857145</v>
      </c>
      <c r="AB480" s="16">
        <f t="shared" si="858"/>
        <v>73306.357142857145</v>
      </c>
      <c r="AC480" s="16">
        <f t="shared" si="858"/>
        <v>73306.357142857145</v>
      </c>
      <c r="AD480" s="16">
        <f t="shared" si="858"/>
        <v>73306.357142857145</v>
      </c>
      <c r="AE480" s="16">
        <f t="shared" si="858"/>
        <v>73306.357142857145</v>
      </c>
      <c r="AF480" s="16">
        <f t="shared" si="858"/>
        <v>73306.357142857145</v>
      </c>
      <c r="AG480" s="16">
        <f t="shared" si="858"/>
        <v>73306.357142857145</v>
      </c>
      <c r="AH480" s="16">
        <f t="shared" si="858"/>
        <v>73306.357142857145</v>
      </c>
      <c r="AI480" s="16">
        <f t="shared" si="858"/>
        <v>73306.357142857145</v>
      </c>
      <c r="AJ480" s="16">
        <f t="shared" si="858"/>
        <v>73306.357142857145</v>
      </c>
      <c r="AK480" s="16">
        <f t="shared" si="858"/>
        <v>73306.357142857145</v>
      </c>
      <c r="AL480" s="16">
        <f t="shared" si="858"/>
        <v>73306.357142857145</v>
      </c>
      <c r="AM480" s="16">
        <f t="shared" si="858"/>
        <v>73306.357142857145</v>
      </c>
      <c r="AN480" s="16">
        <f t="shared" si="858"/>
        <v>73306.357142857145</v>
      </c>
      <c r="AO480" s="16">
        <f t="shared" si="858"/>
        <v>73306.357142857145</v>
      </c>
      <c r="AP480" s="16">
        <f t="shared" si="858"/>
        <v>73306.357142857145</v>
      </c>
      <c r="AQ480" s="16">
        <f t="shared" si="858"/>
        <v>73306.357142857145</v>
      </c>
      <c r="AR480" s="16">
        <f t="shared" si="858"/>
        <v>73306.357142857145</v>
      </c>
      <c r="AT480" s="14"/>
      <c r="AU480" s="14"/>
      <c r="AV480" s="14"/>
    </row>
    <row r="481" spans="8:12" s="14" customFormat="1">
      <c r="H481" s="15"/>
      <c r="I481" s="16"/>
      <c r="J481" s="16"/>
      <c r="K481" s="16"/>
      <c r="L481" s="16"/>
    </row>
    <row r="482" spans="8:12" s="14" customFormat="1">
      <c r="H482" s="15"/>
      <c r="I482" s="16"/>
      <c r="J482" s="16"/>
      <c r="K482" s="16"/>
      <c r="L482" s="16"/>
    </row>
    <row r="483" spans="8:12" s="14" customFormat="1">
      <c r="H483" s="15"/>
      <c r="I483" s="16"/>
      <c r="J483" s="16"/>
      <c r="K483" s="16"/>
      <c r="L483" s="16"/>
    </row>
    <row r="484" spans="8:12" s="14" customFormat="1">
      <c r="H484" s="15"/>
      <c r="I484" s="16"/>
      <c r="J484" s="16"/>
      <c r="K484" s="16"/>
      <c r="L484" s="16"/>
    </row>
    <row r="485" spans="8:12" s="14" customFormat="1">
      <c r="H485" s="15"/>
      <c r="I485" s="16"/>
      <c r="J485" s="16"/>
      <c r="K485" s="16"/>
      <c r="L485" s="16"/>
    </row>
    <row r="486" spans="8:12" s="14" customFormat="1">
      <c r="H486" s="15"/>
      <c r="I486" s="16"/>
      <c r="J486" s="16"/>
      <c r="K486" s="16"/>
      <c r="L486" s="16"/>
    </row>
    <row r="487" spans="8:12" s="14" customFormat="1">
      <c r="H487" s="15"/>
      <c r="I487" s="16"/>
      <c r="J487" s="16"/>
      <c r="K487" s="16"/>
      <c r="L487" s="16"/>
    </row>
    <row r="488" spans="8:12" s="14" customFormat="1">
      <c r="H488" s="15"/>
      <c r="I488" s="16"/>
      <c r="J488" s="16"/>
      <c r="K488" s="16"/>
      <c r="L488" s="16"/>
    </row>
    <row r="489" spans="8:12" s="14" customFormat="1">
      <c r="H489" s="15"/>
      <c r="I489" s="16"/>
      <c r="J489" s="16"/>
      <c r="K489" s="16"/>
      <c r="L489" s="16"/>
    </row>
    <row r="490" spans="8:12" s="14" customFormat="1">
      <c r="H490" s="15"/>
      <c r="I490" s="16"/>
      <c r="J490" s="16"/>
      <c r="K490" s="16"/>
      <c r="L490" s="16"/>
    </row>
    <row r="491" spans="8:12" s="14" customFormat="1">
      <c r="H491" s="15"/>
      <c r="I491" s="16"/>
      <c r="J491" s="16"/>
      <c r="K491" s="16"/>
      <c r="L491" s="16"/>
    </row>
    <row r="492" spans="8:12" s="14" customFormat="1">
      <c r="H492" s="15"/>
      <c r="I492" s="16"/>
      <c r="J492" s="16"/>
      <c r="K492" s="16"/>
      <c r="L492" s="16"/>
    </row>
    <row r="493" spans="8:12" s="14" customFormat="1">
      <c r="H493" s="15"/>
      <c r="I493" s="16"/>
      <c r="J493" s="16"/>
      <c r="K493" s="16"/>
      <c r="L493" s="16"/>
    </row>
    <row r="494" spans="8:12" s="14" customFormat="1">
      <c r="H494" s="15"/>
      <c r="I494" s="16"/>
      <c r="J494" s="16"/>
      <c r="K494" s="16"/>
      <c r="L494" s="16"/>
    </row>
    <row r="495" spans="8:12" s="14" customFormat="1">
      <c r="H495" s="15"/>
      <c r="I495" s="16"/>
      <c r="J495" s="16"/>
      <c r="K495" s="16"/>
      <c r="L495" s="16"/>
    </row>
    <row r="496" spans="8:12" s="14" customFormat="1">
      <c r="H496" s="15"/>
      <c r="I496" s="16"/>
      <c r="J496" s="16"/>
      <c r="K496" s="16"/>
      <c r="L496" s="16"/>
    </row>
    <row r="497" spans="8:12" s="14" customFormat="1">
      <c r="H497" s="15"/>
      <c r="I497" s="16"/>
      <c r="J497" s="16"/>
      <c r="K497" s="16"/>
      <c r="L497" s="16"/>
    </row>
    <row r="498" spans="8:12" s="14" customFormat="1">
      <c r="H498" s="15"/>
      <c r="I498" s="16"/>
      <c r="J498" s="16"/>
      <c r="K498" s="16"/>
      <c r="L498" s="16"/>
    </row>
    <row r="499" spans="8:12" s="14" customFormat="1">
      <c r="H499" s="15"/>
      <c r="I499" s="16"/>
      <c r="J499" s="16"/>
      <c r="K499" s="16"/>
      <c r="L499" s="16"/>
    </row>
    <row r="500" spans="8:12" s="14" customFormat="1">
      <c r="H500" s="15"/>
      <c r="I500" s="16"/>
      <c r="J500" s="16"/>
      <c r="K500" s="16"/>
      <c r="L500" s="16"/>
    </row>
    <row r="501" spans="8:12" s="14" customFormat="1">
      <c r="H501" s="15"/>
      <c r="I501" s="16"/>
      <c r="J501" s="16"/>
      <c r="K501" s="16"/>
      <c r="L501" s="16"/>
    </row>
    <row r="502" spans="8:12" s="14" customFormat="1">
      <c r="H502" s="15"/>
      <c r="I502" s="16"/>
      <c r="J502" s="16"/>
      <c r="K502" s="16"/>
      <c r="L502" s="16"/>
    </row>
    <row r="503" spans="8:12" s="14" customFormat="1">
      <c r="H503" s="15"/>
      <c r="I503" s="16"/>
      <c r="J503" s="16"/>
      <c r="K503" s="16"/>
      <c r="L503" s="16"/>
    </row>
    <row r="504" spans="8:12" s="14" customFormat="1">
      <c r="H504" s="15"/>
      <c r="I504" s="16"/>
      <c r="J504" s="16"/>
      <c r="K504" s="16"/>
      <c r="L504" s="16"/>
    </row>
    <row r="505" spans="8:12" s="14" customFormat="1">
      <c r="H505" s="15"/>
      <c r="I505" s="16"/>
      <c r="J505" s="16"/>
      <c r="K505" s="16"/>
      <c r="L505" s="16"/>
    </row>
    <row r="506" spans="8:12" s="14" customFormat="1">
      <c r="H506" s="15"/>
      <c r="I506" s="16"/>
      <c r="J506" s="16"/>
      <c r="K506" s="16"/>
      <c r="L506" s="16"/>
    </row>
    <row r="507" spans="8:12" s="14" customFormat="1">
      <c r="H507" s="15"/>
      <c r="I507" s="16"/>
      <c r="J507" s="16"/>
      <c r="K507" s="16"/>
      <c r="L507" s="16"/>
    </row>
    <row r="508" spans="8:12" s="14" customFormat="1">
      <c r="H508" s="15"/>
      <c r="I508" s="16"/>
      <c r="J508" s="16"/>
      <c r="K508" s="16"/>
      <c r="L508" s="16"/>
    </row>
    <row r="509" spans="8:12" s="14" customFormat="1">
      <c r="H509" s="15"/>
      <c r="I509" s="16"/>
      <c r="J509" s="16"/>
      <c r="K509" s="16"/>
      <c r="L509" s="16"/>
    </row>
    <row r="510" spans="8:12" s="14" customFormat="1">
      <c r="H510" s="15"/>
      <c r="I510" s="16"/>
      <c r="J510" s="16"/>
      <c r="K510" s="16"/>
      <c r="L510" s="16"/>
    </row>
    <row r="511" spans="8:12" s="14" customFormat="1">
      <c r="H511" s="15"/>
      <c r="I511" s="16"/>
      <c r="J511" s="16"/>
      <c r="K511" s="16"/>
      <c r="L511" s="16"/>
    </row>
    <row r="512" spans="8:12" s="14" customFormat="1">
      <c r="H512" s="15"/>
      <c r="I512" s="16"/>
      <c r="J512" s="16"/>
      <c r="K512" s="16"/>
      <c r="L512" s="16"/>
    </row>
    <row r="513" spans="1:48">
      <c r="A513" s="14"/>
      <c r="B513" s="14"/>
      <c r="C513" s="14"/>
      <c r="D513" s="14"/>
      <c r="E513" s="14"/>
      <c r="F513" s="14"/>
      <c r="G513" s="14"/>
      <c r="H513" s="15"/>
      <c r="I513" s="16"/>
      <c r="J513" s="16"/>
      <c r="K513" s="16"/>
      <c r="L513" s="16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T513" s="14"/>
      <c r="AU513" s="14"/>
      <c r="AV513" s="14"/>
    </row>
    <row r="514" spans="1:48">
      <c r="A514" s="14"/>
      <c r="B514" s="14"/>
      <c r="C514" s="14"/>
      <c r="D514" s="14"/>
      <c r="E514" s="14"/>
      <c r="F514" s="14"/>
      <c r="G514" s="14"/>
      <c r="H514" s="15"/>
      <c r="I514" s="16"/>
      <c r="J514" s="16"/>
      <c r="K514" s="16"/>
      <c r="L514" s="16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T514" s="14"/>
      <c r="AU514" s="14"/>
      <c r="AV514" s="14"/>
    </row>
    <row r="515" spans="1:48">
      <c r="A515" s="14"/>
      <c r="B515" s="14"/>
      <c r="C515" s="14"/>
      <c r="D515" s="14"/>
      <c r="E515" s="14"/>
      <c r="F515" s="14"/>
      <c r="G515" s="14"/>
      <c r="H515" s="15"/>
      <c r="I515" s="16"/>
      <c r="J515" s="16"/>
      <c r="K515" s="16"/>
      <c r="L515" s="16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T515" s="14"/>
      <c r="AU515" s="14"/>
      <c r="AV515" s="14"/>
    </row>
    <row r="516" spans="1:48">
      <c r="A516" s="14"/>
      <c r="B516" s="14"/>
      <c r="C516" s="14"/>
      <c r="D516" s="14"/>
      <c r="E516" s="14"/>
      <c r="F516" s="14"/>
      <c r="G516" s="14"/>
      <c r="H516" s="15"/>
      <c r="I516" s="16"/>
      <c r="J516" s="16"/>
      <c r="K516" s="16"/>
      <c r="L516" s="16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T516" s="14"/>
      <c r="AU516" s="14"/>
      <c r="AV516" s="14"/>
    </row>
    <row r="517" spans="1:48">
      <c r="A517" s="14"/>
      <c r="B517" s="14"/>
      <c r="C517" s="14"/>
      <c r="D517" s="14"/>
      <c r="E517" s="14"/>
      <c r="F517" s="14"/>
      <c r="G517" s="14"/>
      <c r="H517" s="15"/>
      <c r="I517" s="16"/>
      <c r="J517" s="16"/>
      <c r="K517" s="16"/>
      <c r="L517" s="16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T517" s="14"/>
      <c r="AU517" s="14"/>
      <c r="AV517" s="14"/>
    </row>
    <row r="518" spans="1:48">
      <c r="A518" s="14"/>
      <c r="B518" s="14"/>
      <c r="C518" s="14"/>
      <c r="D518" s="14"/>
      <c r="E518" s="14"/>
      <c r="F518" s="14"/>
      <c r="G518" s="14"/>
      <c r="H518" s="15"/>
      <c r="I518" s="16"/>
      <c r="J518" s="16"/>
      <c r="K518" s="16"/>
      <c r="L518" s="16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T518" s="14"/>
      <c r="AU518" s="14"/>
      <c r="AV518" s="14"/>
    </row>
    <row r="519" spans="1:48">
      <c r="A519" s="14"/>
      <c r="B519" s="14"/>
      <c r="C519" s="14"/>
      <c r="D519" s="14"/>
      <c r="E519" s="14"/>
      <c r="F519" s="14"/>
      <c r="G519" s="14"/>
      <c r="H519" s="15"/>
      <c r="I519" s="16"/>
      <c r="J519" s="16"/>
      <c r="K519" s="16"/>
      <c r="L519" s="16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T519" s="14"/>
      <c r="AU519" s="14"/>
      <c r="AV519" s="14"/>
    </row>
    <row r="520" spans="1:48">
      <c r="A520" s="14"/>
      <c r="B520" s="14"/>
      <c r="C520" s="14"/>
      <c r="D520" s="14"/>
      <c r="E520" s="14"/>
      <c r="F520" s="14"/>
      <c r="G520" s="14"/>
      <c r="H520" s="15"/>
      <c r="I520" s="16"/>
      <c r="J520" s="16"/>
      <c r="K520" s="16"/>
      <c r="L520" s="16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T520" s="14"/>
      <c r="AU520" s="14"/>
      <c r="AV520" s="14"/>
    </row>
    <row r="521" spans="1:48">
      <c r="A521" s="14"/>
      <c r="B521" s="14"/>
      <c r="C521" s="14"/>
      <c r="D521" s="14"/>
      <c r="E521" s="14"/>
      <c r="F521" s="14"/>
      <c r="G521" s="14"/>
      <c r="H521" s="15"/>
      <c r="I521" s="16"/>
      <c r="J521" s="16"/>
      <c r="K521" s="16"/>
      <c r="L521" s="16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T521" s="14"/>
      <c r="AU521" s="14"/>
      <c r="AV521" s="14"/>
    </row>
    <row r="522" spans="1:48">
      <c r="A522" s="14"/>
      <c r="B522" s="14"/>
      <c r="C522" s="14"/>
      <c r="D522" s="14"/>
      <c r="E522" s="14"/>
      <c r="F522" s="14"/>
      <c r="G522" s="14"/>
      <c r="H522" s="15"/>
      <c r="I522" s="16"/>
      <c r="J522" s="16"/>
      <c r="K522" s="16"/>
      <c r="L522" s="16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T522" s="14"/>
      <c r="AU522" s="14"/>
      <c r="AV522" s="14"/>
    </row>
    <row r="523" spans="1:48">
      <c r="A523" s="14"/>
      <c r="B523" s="14"/>
      <c r="C523" s="14"/>
      <c r="D523" s="14"/>
      <c r="E523" s="14"/>
      <c r="F523" s="14"/>
      <c r="G523" s="14"/>
      <c r="H523" s="15"/>
      <c r="I523" s="16"/>
      <c r="J523" s="16"/>
      <c r="K523" s="16"/>
      <c r="L523" s="16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T523" s="14"/>
      <c r="AU523" s="14"/>
      <c r="AV523" s="14"/>
    </row>
    <row r="524" spans="1:48">
      <c r="A524" s="14"/>
      <c r="B524" s="14"/>
      <c r="C524" s="14"/>
      <c r="D524" s="14"/>
      <c r="E524" s="14"/>
      <c r="F524" s="14"/>
      <c r="G524" s="14"/>
      <c r="H524" s="15"/>
    </row>
    <row r="525" spans="1:48">
      <c r="A525" s="14"/>
      <c r="B525" s="14"/>
      <c r="C525" s="14"/>
      <c r="D525" s="14"/>
      <c r="E525" s="14"/>
      <c r="F525" s="14"/>
      <c r="G525" s="14"/>
      <c r="H525" s="15"/>
    </row>
    <row r="526" spans="1:48">
      <c r="A526" s="14"/>
      <c r="B526" s="14"/>
      <c r="C526" s="14"/>
      <c r="D526" s="14"/>
      <c r="E526" s="14"/>
      <c r="F526" s="14"/>
      <c r="G526" s="14"/>
      <c r="H526" s="15"/>
    </row>
    <row r="527" spans="1:48">
      <c r="A527" s="14"/>
      <c r="B527" s="14"/>
      <c r="C527" s="14"/>
      <c r="D527" s="14"/>
      <c r="E527" s="14"/>
      <c r="F527" s="14"/>
      <c r="G527" s="14"/>
      <c r="H527" s="15"/>
    </row>
    <row r="528" spans="1:48">
      <c r="A528" s="14"/>
      <c r="B528" s="14"/>
      <c r="C528" s="14"/>
      <c r="D528" s="14"/>
      <c r="E528" s="14"/>
      <c r="F528" s="14"/>
      <c r="G528" s="14"/>
      <c r="H528" s="15"/>
    </row>
    <row r="529" spans="1:8">
      <c r="A529" s="14"/>
      <c r="B529" s="14"/>
      <c r="C529" s="14"/>
      <c r="D529" s="14"/>
      <c r="E529" s="14"/>
      <c r="F529" s="14"/>
      <c r="G529" s="14"/>
      <c r="H529" s="15"/>
    </row>
    <row r="530" spans="1:8">
      <c r="A530" s="14"/>
      <c r="B530" s="14"/>
      <c r="C530" s="14"/>
      <c r="D530" s="14"/>
      <c r="E530" s="14"/>
      <c r="F530" s="14"/>
      <c r="G530" s="14"/>
      <c r="H530" s="15"/>
    </row>
    <row r="531" spans="1:8">
      <c r="A531" s="14"/>
      <c r="B531" s="14"/>
      <c r="C531" s="14"/>
      <c r="D531" s="14"/>
      <c r="E531" s="14"/>
      <c r="F531" s="14"/>
      <c r="G531" s="14"/>
      <c r="H531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068D-CC45-43AC-9E0B-7AE43676D3AD}">
  <sheetPr>
    <tabColor theme="7" tint="0.79998168889431442"/>
  </sheetPr>
  <dimension ref="A1:CZ30"/>
  <sheetViews>
    <sheetView workbookViewId="0">
      <selection activeCell="B5" sqref="B5:D28"/>
    </sheetView>
  </sheetViews>
  <sheetFormatPr defaultRowHeight="14.4"/>
  <cols>
    <col min="1" max="1" width="31.6640625" customWidth="1"/>
    <col min="2" max="4" width="12.5546875" customWidth="1"/>
    <col min="5" max="40" width="13.5546875" bestFit="1" customWidth="1"/>
    <col min="41" max="41" width="5" customWidth="1"/>
    <col min="42" max="42" width="11.44140625" bestFit="1" customWidth="1"/>
    <col min="43" max="43" width="9.44140625" bestFit="1" customWidth="1"/>
    <col min="44" max="44" width="9.77734375" bestFit="1" customWidth="1"/>
    <col min="45" max="77" width="9.44140625" bestFit="1" customWidth="1"/>
  </cols>
  <sheetData>
    <row r="1" spans="1:104" s="12" customFormat="1" ht="12" customHeight="1">
      <c r="A1" s="8"/>
      <c r="B1" s="8"/>
      <c r="C1" s="8"/>
      <c r="D1" s="8"/>
      <c r="E1" s="9">
        <v>46023</v>
      </c>
      <c r="F1" s="9">
        <f>E1+31</f>
        <v>46054</v>
      </c>
      <c r="G1" s="9">
        <f t="shared" ref="G1:AN1" si="0">F1+31</f>
        <v>46085</v>
      </c>
      <c r="H1" s="9">
        <f t="shared" si="0"/>
        <v>46116</v>
      </c>
      <c r="I1" s="9">
        <f t="shared" si="0"/>
        <v>46147</v>
      </c>
      <c r="J1" s="9">
        <f t="shared" si="0"/>
        <v>46178</v>
      </c>
      <c r="K1" s="9">
        <f t="shared" si="0"/>
        <v>46209</v>
      </c>
      <c r="L1" s="9">
        <f t="shared" si="0"/>
        <v>46240</v>
      </c>
      <c r="M1" s="9">
        <f t="shared" si="0"/>
        <v>46271</v>
      </c>
      <c r="N1" s="9">
        <f t="shared" si="0"/>
        <v>46302</v>
      </c>
      <c r="O1" s="9">
        <f t="shared" si="0"/>
        <v>46333</v>
      </c>
      <c r="P1" s="9">
        <f t="shared" si="0"/>
        <v>46364</v>
      </c>
      <c r="Q1" s="9">
        <f t="shared" si="0"/>
        <v>46395</v>
      </c>
      <c r="R1" s="9">
        <f t="shared" si="0"/>
        <v>46426</v>
      </c>
      <c r="S1" s="9">
        <f t="shared" si="0"/>
        <v>46457</v>
      </c>
      <c r="T1" s="9">
        <f t="shared" si="0"/>
        <v>46488</v>
      </c>
      <c r="U1" s="9">
        <f t="shared" si="0"/>
        <v>46519</v>
      </c>
      <c r="V1" s="9">
        <f t="shared" si="0"/>
        <v>46550</v>
      </c>
      <c r="W1" s="9">
        <f t="shared" si="0"/>
        <v>46581</v>
      </c>
      <c r="X1" s="9">
        <f t="shared" si="0"/>
        <v>46612</v>
      </c>
      <c r="Y1" s="9">
        <f t="shared" si="0"/>
        <v>46643</v>
      </c>
      <c r="Z1" s="9">
        <f t="shared" si="0"/>
        <v>46674</v>
      </c>
      <c r="AA1" s="9">
        <f t="shared" si="0"/>
        <v>46705</v>
      </c>
      <c r="AB1" s="9">
        <f t="shared" si="0"/>
        <v>46736</v>
      </c>
      <c r="AC1" s="9">
        <f t="shared" si="0"/>
        <v>46767</v>
      </c>
      <c r="AD1" s="9">
        <f t="shared" si="0"/>
        <v>46798</v>
      </c>
      <c r="AE1" s="9">
        <f t="shared" si="0"/>
        <v>46829</v>
      </c>
      <c r="AF1" s="9">
        <f t="shared" si="0"/>
        <v>46860</v>
      </c>
      <c r="AG1" s="9">
        <f t="shared" si="0"/>
        <v>46891</v>
      </c>
      <c r="AH1" s="9">
        <f t="shared" si="0"/>
        <v>46922</v>
      </c>
      <c r="AI1" s="9">
        <f t="shared" si="0"/>
        <v>46953</v>
      </c>
      <c r="AJ1" s="9">
        <f t="shared" si="0"/>
        <v>46984</v>
      </c>
      <c r="AK1" s="9">
        <f t="shared" si="0"/>
        <v>47015</v>
      </c>
      <c r="AL1" s="9">
        <f t="shared" si="0"/>
        <v>47046</v>
      </c>
      <c r="AM1" s="9">
        <f t="shared" si="0"/>
        <v>47077</v>
      </c>
      <c r="AN1" s="9">
        <f t="shared" si="0"/>
        <v>47108</v>
      </c>
      <c r="AO1" s="10"/>
      <c r="AP1" s="9">
        <v>46023</v>
      </c>
      <c r="AQ1" s="9">
        <f>AP1+31</f>
        <v>46054</v>
      </c>
      <c r="AR1" s="9">
        <f t="shared" ref="AR1" si="1">AQ1+31</f>
        <v>46085</v>
      </c>
      <c r="AS1" s="9">
        <f t="shared" ref="AS1" si="2">AR1+31</f>
        <v>46116</v>
      </c>
      <c r="AT1" s="9">
        <f t="shared" ref="AT1" si="3">AS1+31</f>
        <v>46147</v>
      </c>
      <c r="AU1" s="9">
        <f t="shared" ref="AU1" si="4">AT1+31</f>
        <v>46178</v>
      </c>
      <c r="AV1" s="9">
        <f t="shared" ref="AV1" si="5">AU1+31</f>
        <v>46209</v>
      </c>
      <c r="AW1" s="9">
        <f t="shared" ref="AW1" si="6">AV1+31</f>
        <v>46240</v>
      </c>
      <c r="AX1" s="9">
        <f t="shared" ref="AX1" si="7">AW1+31</f>
        <v>46271</v>
      </c>
      <c r="AY1" s="9">
        <f t="shared" ref="AY1" si="8">AX1+31</f>
        <v>46302</v>
      </c>
      <c r="AZ1" s="9">
        <f t="shared" ref="AZ1" si="9">AY1+31</f>
        <v>46333</v>
      </c>
      <c r="BA1" s="9">
        <f t="shared" ref="BA1" si="10">AZ1+31</f>
        <v>46364</v>
      </c>
      <c r="BB1" s="9">
        <f t="shared" ref="BB1" si="11">BA1+31</f>
        <v>46395</v>
      </c>
      <c r="BC1" s="9">
        <f t="shared" ref="BC1" si="12">BB1+31</f>
        <v>46426</v>
      </c>
      <c r="BD1" s="9">
        <f t="shared" ref="BD1" si="13">BC1+31</f>
        <v>46457</v>
      </c>
      <c r="BE1" s="9">
        <f t="shared" ref="BE1" si="14">BD1+31</f>
        <v>46488</v>
      </c>
      <c r="BF1" s="9">
        <f t="shared" ref="BF1" si="15">BE1+31</f>
        <v>46519</v>
      </c>
      <c r="BG1" s="9">
        <f t="shared" ref="BG1" si="16">BF1+31</f>
        <v>46550</v>
      </c>
      <c r="BH1" s="9">
        <f t="shared" ref="BH1" si="17">BG1+31</f>
        <v>46581</v>
      </c>
      <c r="BI1" s="9">
        <f t="shared" ref="BI1" si="18">BH1+31</f>
        <v>46612</v>
      </c>
      <c r="BJ1" s="9">
        <f t="shared" ref="BJ1" si="19">BI1+31</f>
        <v>46643</v>
      </c>
      <c r="BK1" s="9">
        <f t="shared" ref="BK1" si="20">BJ1+31</f>
        <v>46674</v>
      </c>
      <c r="BL1" s="9">
        <f t="shared" ref="BL1" si="21">BK1+31</f>
        <v>46705</v>
      </c>
      <c r="BM1" s="9">
        <f t="shared" ref="BM1" si="22">BL1+31</f>
        <v>46736</v>
      </c>
      <c r="BN1" s="9">
        <f t="shared" ref="BN1" si="23">BM1+31</f>
        <v>46767</v>
      </c>
      <c r="BO1" s="9">
        <f t="shared" ref="BO1" si="24">BN1+31</f>
        <v>46798</v>
      </c>
      <c r="BP1" s="9">
        <f t="shared" ref="BP1" si="25">BO1+31</f>
        <v>46829</v>
      </c>
      <c r="BQ1" s="9">
        <f t="shared" ref="BQ1" si="26">BP1+31</f>
        <v>46860</v>
      </c>
      <c r="BR1" s="9">
        <f t="shared" ref="BR1" si="27">BQ1+31</f>
        <v>46891</v>
      </c>
      <c r="BS1" s="9">
        <f t="shared" ref="BS1" si="28">BR1+31</f>
        <v>46922</v>
      </c>
      <c r="BT1" s="9">
        <f t="shared" ref="BT1" si="29">BS1+31</f>
        <v>46953</v>
      </c>
      <c r="BU1" s="9">
        <f t="shared" ref="BU1" si="30">BT1+31</f>
        <v>46984</v>
      </c>
      <c r="BV1" s="9">
        <f t="shared" ref="BV1" si="31">BU1+31</f>
        <v>47015</v>
      </c>
      <c r="BW1" s="9">
        <f t="shared" ref="BW1" si="32">BV1+31</f>
        <v>47046</v>
      </c>
      <c r="BX1" s="9">
        <f t="shared" ref="BX1" si="33">BW1+31</f>
        <v>47077</v>
      </c>
      <c r="BY1" s="9">
        <f t="shared" ref="BY1" si="34">BX1+31</f>
        <v>47108</v>
      </c>
      <c r="BZ1" s="68">
        <f>YEAR(P1)</f>
        <v>2026</v>
      </c>
      <c r="CA1" s="68">
        <f>YEAR(AB1)</f>
        <v>2027</v>
      </c>
      <c r="CB1" s="68">
        <f>YEAR(AN1)</f>
        <v>2028</v>
      </c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</row>
    <row r="2" spans="1:104" s="12" customFormat="1" ht="13.2" customHeight="1">
      <c r="A2" s="8"/>
      <c r="B2" s="8"/>
      <c r="C2" s="8"/>
      <c r="D2" s="8"/>
      <c r="E2" s="13" t="s">
        <v>1</v>
      </c>
      <c r="F2" s="13" t="s">
        <v>2</v>
      </c>
      <c r="G2" s="13" t="s">
        <v>3</v>
      </c>
      <c r="H2" s="13" t="s">
        <v>4</v>
      </c>
      <c r="I2" s="13" t="s">
        <v>5</v>
      </c>
      <c r="J2" s="13" t="s">
        <v>6</v>
      </c>
      <c r="K2" s="13" t="s">
        <v>7</v>
      </c>
      <c r="L2" s="13" t="s">
        <v>8</v>
      </c>
      <c r="M2" s="13" t="s">
        <v>9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18</v>
      </c>
      <c r="W2" s="13" t="s">
        <v>19</v>
      </c>
      <c r="X2" s="13" t="s">
        <v>20</v>
      </c>
      <c r="Y2" s="13" t="s">
        <v>21</v>
      </c>
      <c r="Z2" s="13" t="s">
        <v>22</v>
      </c>
      <c r="AA2" s="13" t="s">
        <v>23</v>
      </c>
      <c r="AB2" s="13" t="s">
        <v>24</v>
      </c>
      <c r="AC2" s="13" t="s">
        <v>25</v>
      </c>
      <c r="AD2" s="13" t="s">
        <v>26</v>
      </c>
      <c r="AE2" s="13" t="s">
        <v>27</v>
      </c>
      <c r="AF2" s="13" t="s">
        <v>28</v>
      </c>
      <c r="AG2" s="13" t="s">
        <v>29</v>
      </c>
      <c r="AH2" s="13" t="s">
        <v>30</v>
      </c>
      <c r="AI2" s="13" t="s">
        <v>31</v>
      </c>
      <c r="AJ2" s="13" t="s">
        <v>32</v>
      </c>
      <c r="AK2" s="13" t="s">
        <v>33</v>
      </c>
      <c r="AL2" s="13" t="s">
        <v>34</v>
      </c>
      <c r="AM2" s="13" t="s">
        <v>35</v>
      </c>
      <c r="AN2" s="13" t="s">
        <v>36</v>
      </c>
      <c r="AO2" s="10"/>
      <c r="AP2" s="13" t="s">
        <v>1</v>
      </c>
      <c r="AQ2" s="13" t="s">
        <v>2</v>
      </c>
      <c r="AR2" s="13" t="s">
        <v>3</v>
      </c>
      <c r="AS2" s="13" t="s">
        <v>4</v>
      </c>
      <c r="AT2" s="13" t="s">
        <v>5</v>
      </c>
      <c r="AU2" s="13" t="s">
        <v>6</v>
      </c>
      <c r="AV2" s="13" t="s">
        <v>7</v>
      </c>
      <c r="AW2" s="13" t="s">
        <v>8</v>
      </c>
      <c r="AX2" s="13" t="s">
        <v>9</v>
      </c>
      <c r="AY2" s="13" t="s">
        <v>10</v>
      </c>
      <c r="AZ2" s="13" t="s">
        <v>11</v>
      </c>
      <c r="BA2" s="13" t="s">
        <v>12</v>
      </c>
      <c r="BB2" s="13" t="s">
        <v>13</v>
      </c>
      <c r="BC2" s="13" t="s">
        <v>14</v>
      </c>
      <c r="BD2" s="13" t="s">
        <v>15</v>
      </c>
      <c r="BE2" s="13" t="s">
        <v>16</v>
      </c>
      <c r="BF2" s="13" t="s">
        <v>17</v>
      </c>
      <c r="BG2" s="13" t="s">
        <v>18</v>
      </c>
      <c r="BH2" s="13" t="s">
        <v>19</v>
      </c>
      <c r="BI2" s="13" t="s">
        <v>20</v>
      </c>
      <c r="BJ2" s="13" t="s">
        <v>21</v>
      </c>
      <c r="BK2" s="13" t="s">
        <v>22</v>
      </c>
      <c r="BL2" s="13" t="s">
        <v>23</v>
      </c>
      <c r="BM2" s="13" t="s">
        <v>24</v>
      </c>
      <c r="BN2" s="13" t="s">
        <v>25</v>
      </c>
      <c r="BO2" s="13" t="s">
        <v>26</v>
      </c>
      <c r="BP2" s="13" t="s">
        <v>27</v>
      </c>
      <c r="BQ2" s="13" t="s">
        <v>28</v>
      </c>
      <c r="BR2" s="13" t="s">
        <v>29</v>
      </c>
      <c r="BS2" s="13" t="s">
        <v>30</v>
      </c>
      <c r="BT2" s="13" t="s">
        <v>31</v>
      </c>
      <c r="BU2" s="13" t="s">
        <v>32</v>
      </c>
      <c r="BV2" s="13" t="s">
        <v>33</v>
      </c>
      <c r="BW2" s="13" t="s">
        <v>34</v>
      </c>
      <c r="BX2" s="13" t="s">
        <v>35</v>
      </c>
      <c r="BY2" s="13" t="s">
        <v>36</v>
      </c>
      <c r="BZ2" s="13" t="s">
        <v>37</v>
      </c>
      <c r="CA2" s="13" t="s">
        <v>38</v>
      </c>
      <c r="CB2" s="13" t="s">
        <v>39</v>
      </c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</row>
    <row r="3" spans="1:104">
      <c r="A3" s="8"/>
      <c r="E3" s="331" t="s">
        <v>599</v>
      </c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P3" s="331" t="s">
        <v>600</v>
      </c>
      <c r="AQ3" s="331"/>
      <c r="AR3" s="331"/>
      <c r="AS3" s="331"/>
      <c r="AT3" s="331"/>
      <c r="AU3" s="331"/>
      <c r="AV3" s="331"/>
      <c r="AW3" s="331"/>
      <c r="AX3" s="331"/>
      <c r="AY3" s="331"/>
      <c r="AZ3" s="331"/>
      <c r="BA3" s="331"/>
      <c r="BB3" s="331"/>
      <c r="BC3" s="331"/>
      <c r="BD3" s="331"/>
      <c r="BE3" s="331"/>
      <c r="BF3" s="331"/>
      <c r="BG3" s="331"/>
      <c r="BH3" s="331"/>
      <c r="BI3" s="331"/>
      <c r="BJ3" s="331"/>
      <c r="BK3" s="331"/>
      <c r="BL3" s="331"/>
      <c r="BM3" s="331"/>
      <c r="BN3" s="331"/>
      <c r="BO3" s="331"/>
      <c r="BP3" s="331"/>
      <c r="BQ3" s="331"/>
      <c r="BR3" s="331"/>
      <c r="BS3" s="331"/>
      <c r="BT3" s="331"/>
      <c r="BU3" s="331"/>
      <c r="BV3" s="331"/>
      <c r="BW3" s="331"/>
      <c r="BX3" s="331"/>
      <c r="BY3" s="331"/>
    </row>
    <row r="4" spans="1:104">
      <c r="A4" t="s">
        <v>573</v>
      </c>
      <c r="B4" t="s">
        <v>554</v>
      </c>
      <c r="C4" t="s">
        <v>553</v>
      </c>
      <c r="D4" t="s">
        <v>555</v>
      </c>
    </row>
    <row r="5" spans="1:104">
      <c r="A5" t="s">
        <v>574</v>
      </c>
      <c r="B5" s="289">
        <v>0.4</v>
      </c>
      <c r="C5" s="289">
        <v>0.5</v>
      </c>
      <c r="D5" s="289">
        <v>0.1</v>
      </c>
      <c r="E5" s="289">
        <f>35000/25</f>
        <v>1400</v>
      </c>
      <c r="F5" s="289">
        <f t="shared" ref="F5:AN12" si="35">35000/25</f>
        <v>1400</v>
      </c>
      <c r="G5" s="289">
        <f t="shared" si="35"/>
        <v>1400</v>
      </c>
      <c r="H5" s="289">
        <f t="shared" si="35"/>
        <v>1400</v>
      </c>
      <c r="I5" s="289">
        <f t="shared" si="35"/>
        <v>1400</v>
      </c>
      <c r="J5" s="289">
        <f t="shared" si="35"/>
        <v>1400</v>
      </c>
      <c r="K5" s="289">
        <f t="shared" si="35"/>
        <v>1400</v>
      </c>
      <c r="L5" s="289">
        <f t="shared" si="35"/>
        <v>1400</v>
      </c>
      <c r="M5" s="289">
        <f t="shared" si="35"/>
        <v>1400</v>
      </c>
      <c r="N5" s="289">
        <f t="shared" si="35"/>
        <v>1400</v>
      </c>
      <c r="O5" s="289">
        <f t="shared" si="35"/>
        <v>1400</v>
      </c>
      <c r="P5" s="289">
        <f t="shared" si="35"/>
        <v>1400</v>
      </c>
      <c r="Q5" s="289">
        <f t="shared" si="35"/>
        <v>1400</v>
      </c>
      <c r="R5" s="289">
        <f t="shared" si="35"/>
        <v>1400</v>
      </c>
      <c r="S5" s="289">
        <f t="shared" si="35"/>
        <v>1400</v>
      </c>
      <c r="T5" s="289">
        <f t="shared" si="35"/>
        <v>1400</v>
      </c>
      <c r="U5" s="289">
        <f t="shared" si="35"/>
        <v>1400</v>
      </c>
      <c r="V5" s="289">
        <f t="shared" si="35"/>
        <v>1400</v>
      </c>
      <c r="W5" s="289">
        <f t="shared" si="35"/>
        <v>1400</v>
      </c>
      <c r="X5" s="289">
        <f t="shared" si="35"/>
        <v>1400</v>
      </c>
      <c r="Y5" s="289">
        <f t="shared" si="35"/>
        <v>1400</v>
      </c>
      <c r="Z5" s="289">
        <f t="shared" si="35"/>
        <v>1400</v>
      </c>
      <c r="AA5" s="289">
        <f t="shared" si="35"/>
        <v>1400</v>
      </c>
      <c r="AB5" s="289">
        <f t="shared" si="35"/>
        <v>1400</v>
      </c>
      <c r="AC5" s="289">
        <f t="shared" si="35"/>
        <v>1400</v>
      </c>
      <c r="AD5" s="289">
        <f t="shared" si="35"/>
        <v>1400</v>
      </c>
      <c r="AE5" s="289">
        <f t="shared" si="35"/>
        <v>1400</v>
      </c>
      <c r="AF5" s="289">
        <f t="shared" si="35"/>
        <v>1400</v>
      </c>
      <c r="AG5" s="289">
        <f t="shared" si="35"/>
        <v>1400</v>
      </c>
      <c r="AH5" s="289">
        <f t="shared" si="35"/>
        <v>1400</v>
      </c>
      <c r="AI5" s="289">
        <f t="shared" si="35"/>
        <v>1400</v>
      </c>
      <c r="AJ5" s="289">
        <f t="shared" si="35"/>
        <v>1400</v>
      </c>
      <c r="AK5" s="289">
        <f t="shared" si="35"/>
        <v>1400</v>
      </c>
      <c r="AL5" s="289">
        <f t="shared" si="35"/>
        <v>1400</v>
      </c>
      <c r="AM5" s="289">
        <f t="shared" si="35"/>
        <v>1400</v>
      </c>
      <c r="AN5" s="289">
        <f t="shared" si="35"/>
        <v>1400</v>
      </c>
      <c r="AP5" s="79">
        <f>E5*$C5</f>
        <v>700</v>
      </c>
      <c r="AQ5" s="79">
        <f t="shared" ref="AQ5:BY12" si="36">F5*$C5</f>
        <v>700</v>
      </c>
      <c r="AR5" s="79">
        <f t="shared" si="36"/>
        <v>700</v>
      </c>
      <c r="AS5" s="79">
        <f t="shared" si="36"/>
        <v>700</v>
      </c>
      <c r="AT5" s="79">
        <f t="shared" si="36"/>
        <v>700</v>
      </c>
      <c r="AU5" s="79">
        <f t="shared" si="36"/>
        <v>700</v>
      </c>
      <c r="AV5" s="79">
        <f t="shared" si="36"/>
        <v>700</v>
      </c>
      <c r="AW5" s="79">
        <f t="shared" si="36"/>
        <v>700</v>
      </c>
      <c r="AX5" s="79">
        <f t="shared" si="36"/>
        <v>700</v>
      </c>
      <c r="AY5" s="79">
        <f t="shared" si="36"/>
        <v>700</v>
      </c>
      <c r="AZ5" s="79">
        <f t="shared" si="36"/>
        <v>700</v>
      </c>
      <c r="BA5" s="79">
        <f t="shared" si="36"/>
        <v>700</v>
      </c>
      <c r="BB5" s="79">
        <f t="shared" si="36"/>
        <v>700</v>
      </c>
      <c r="BC5" s="79">
        <f t="shared" si="36"/>
        <v>700</v>
      </c>
      <c r="BD5" s="79">
        <f t="shared" si="36"/>
        <v>700</v>
      </c>
      <c r="BE5" s="79">
        <f t="shared" si="36"/>
        <v>700</v>
      </c>
      <c r="BF5" s="79">
        <f t="shared" si="36"/>
        <v>700</v>
      </c>
      <c r="BG5" s="79">
        <f t="shared" si="36"/>
        <v>700</v>
      </c>
      <c r="BH5" s="79">
        <f t="shared" si="36"/>
        <v>700</v>
      </c>
      <c r="BI5" s="79">
        <f t="shared" si="36"/>
        <v>700</v>
      </c>
      <c r="BJ5" s="79">
        <f t="shared" si="36"/>
        <v>700</v>
      </c>
      <c r="BK5" s="79">
        <f t="shared" si="36"/>
        <v>700</v>
      </c>
      <c r="BL5" s="79">
        <f t="shared" si="36"/>
        <v>700</v>
      </c>
      <c r="BM5" s="79">
        <f t="shared" si="36"/>
        <v>700</v>
      </c>
      <c r="BN5" s="79">
        <f t="shared" si="36"/>
        <v>700</v>
      </c>
      <c r="BO5" s="79">
        <f t="shared" si="36"/>
        <v>700</v>
      </c>
      <c r="BP5" s="79">
        <f t="shared" si="36"/>
        <v>700</v>
      </c>
      <c r="BQ5" s="79">
        <f t="shared" si="36"/>
        <v>700</v>
      </c>
      <c r="BR5" s="79">
        <f t="shared" si="36"/>
        <v>700</v>
      </c>
      <c r="BS5" s="79">
        <f t="shared" si="36"/>
        <v>700</v>
      </c>
      <c r="BT5" s="79">
        <f t="shared" si="36"/>
        <v>700</v>
      </c>
      <c r="BU5" s="79">
        <f t="shared" si="36"/>
        <v>700</v>
      </c>
      <c r="BV5" s="79">
        <f t="shared" si="36"/>
        <v>700</v>
      </c>
      <c r="BW5" s="79">
        <f t="shared" si="36"/>
        <v>700</v>
      </c>
      <c r="BX5" s="79">
        <f t="shared" si="36"/>
        <v>700</v>
      </c>
      <c r="BY5" s="79">
        <f t="shared" si="36"/>
        <v>700</v>
      </c>
    </row>
    <row r="6" spans="1:104">
      <c r="A6" t="s">
        <v>575</v>
      </c>
      <c r="B6" s="289">
        <v>0.4</v>
      </c>
      <c r="C6" s="289">
        <v>0.5</v>
      </c>
      <c r="D6" s="289">
        <v>0.1</v>
      </c>
      <c r="E6" s="289">
        <f t="shared" ref="E6:T29" si="37">35000/25</f>
        <v>1400</v>
      </c>
      <c r="F6" s="289">
        <f t="shared" si="37"/>
        <v>1400</v>
      </c>
      <c r="G6" s="289">
        <f t="shared" si="37"/>
        <v>1400</v>
      </c>
      <c r="H6" s="289">
        <f t="shared" si="37"/>
        <v>1400</v>
      </c>
      <c r="I6" s="289">
        <f t="shared" si="37"/>
        <v>1400</v>
      </c>
      <c r="J6" s="289">
        <f t="shared" si="37"/>
        <v>1400</v>
      </c>
      <c r="K6" s="289">
        <f t="shared" si="37"/>
        <v>1400</v>
      </c>
      <c r="L6" s="289">
        <f t="shared" si="37"/>
        <v>1400</v>
      </c>
      <c r="M6" s="289">
        <f t="shared" si="37"/>
        <v>1400</v>
      </c>
      <c r="N6" s="289">
        <f t="shared" si="37"/>
        <v>1400</v>
      </c>
      <c r="O6" s="289">
        <f t="shared" si="37"/>
        <v>1400</v>
      </c>
      <c r="P6" s="289">
        <f t="shared" si="37"/>
        <v>1400</v>
      </c>
      <c r="Q6" s="289">
        <f t="shared" si="37"/>
        <v>1400</v>
      </c>
      <c r="R6" s="289">
        <f t="shared" si="37"/>
        <v>1400</v>
      </c>
      <c r="S6" s="289">
        <f t="shared" si="37"/>
        <v>1400</v>
      </c>
      <c r="T6" s="289">
        <f t="shared" si="37"/>
        <v>1400</v>
      </c>
      <c r="U6" s="289">
        <f t="shared" si="35"/>
        <v>1400</v>
      </c>
      <c r="V6" s="289">
        <f t="shared" si="35"/>
        <v>1400</v>
      </c>
      <c r="W6" s="289">
        <f t="shared" si="35"/>
        <v>1400</v>
      </c>
      <c r="X6" s="289">
        <f t="shared" si="35"/>
        <v>1400</v>
      </c>
      <c r="Y6" s="289">
        <f t="shared" si="35"/>
        <v>1400</v>
      </c>
      <c r="Z6" s="289">
        <f t="shared" si="35"/>
        <v>1400</v>
      </c>
      <c r="AA6" s="289">
        <f t="shared" si="35"/>
        <v>1400</v>
      </c>
      <c r="AB6" s="289">
        <f t="shared" si="35"/>
        <v>1400</v>
      </c>
      <c r="AC6" s="289">
        <f t="shared" si="35"/>
        <v>1400</v>
      </c>
      <c r="AD6" s="289">
        <f t="shared" si="35"/>
        <v>1400</v>
      </c>
      <c r="AE6" s="289">
        <f t="shared" si="35"/>
        <v>1400</v>
      </c>
      <c r="AF6" s="289">
        <f t="shared" si="35"/>
        <v>1400</v>
      </c>
      <c r="AG6" s="289">
        <f t="shared" si="35"/>
        <v>1400</v>
      </c>
      <c r="AH6" s="289">
        <f t="shared" si="35"/>
        <v>1400</v>
      </c>
      <c r="AI6" s="289">
        <f t="shared" si="35"/>
        <v>1400</v>
      </c>
      <c r="AJ6" s="289">
        <f t="shared" si="35"/>
        <v>1400</v>
      </c>
      <c r="AK6" s="289">
        <f t="shared" si="35"/>
        <v>1400</v>
      </c>
      <c r="AL6" s="289">
        <f t="shared" si="35"/>
        <v>1400</v>
      </c>
      <c r="AM6" s="289">
        <f t="shared" si="35"/>
        <v>1400</v>
      </c>
      <c r="AN6" s="289">
        <f t="shared" si="35"/>
        <v>1400</v>
      </c>
      <c r="AP6" s="79">
        <f t="shared" ref="AP6:AP29" si="38">E6*$C6</f>
        <v>700</v>
      </c>
      <c r="AQ6" s="79">
        <f t="shared" si="36"/>
        <v>700</v>
      </c>
      <c r="AR6" s="79">
        <f t="shared" si="36"/>
        <v>700</v>
      </c>
      <c r="AS6" s="79">
        <f t="shared" si="36"/>
        <v>700</v>
      </c>
      <c r="AT6" s="79">
        <f t="shared" si="36"/>
        <v>700</v>
      </c>
      <c r="AU6" s="79">
        <f t="shared" si="36"/>
        <v>700</v>
      </c>
      <c r="AV6" s="79">
        <f t="shared" si="36"/>
        <v>700</v>
      </c>
      <c r="AW6" s="79">
        <f t="shared" si="36"/>
        <v>700</v>
      </c>
      <c r="AX6" s="79">
        <f t="shared" si="36"/>
        <v>700</v>
      </c>
      <c r="AY6" s="79">
        <f t="shared" si="36"/>
        <v>700</v>
      </c>
      <c r="AZ6" s="79">
        <f t="shared" si="36"/>
        <v>700</v>
      </c>
      <c r="BA6" s="79">
        <f t="shared" si="36"/>
        <v>700</v>
      </c>
      <c r="BB6" s="79">
        <f t="shared" si="36"/>
        <v>700</v>
      </c>
      <c r="BC6" s="79">
        <f t="shared" si="36"/>
        <v>700</v>
      </c>
      <c r="BD6" s="79">
        <f t="shared" si="36"/>
        <v>700</v>
      </c>
      <c r="BE6" s="79">
        <f t="shared" si="36"/>
        <v>700</v>
      </c>
      <c r="BF6" s="79">
        <f t="shared" si="36"/>
        <v>700</v>
      </c>
      <c r="BG6" s="79">
        <f t="shared" si="36"/>
        <v>700</v>
      </c>
      <c r="BH6" s="79">
        <f t="shared" si="36"/>
        <v>700</v>
      </c>
      <c r="BI6" s="79">
        <f t="shared" si="36"/>
        <v>700</v>
      </c>
      <c r="BJ6" s="79">
        <f t="shared" si="36"/>
        <v>700</v>
      </c>
      <c r="BK6" s="79">
        <f t="shared" si="36"/>
        <v>700</v>
      </c>
      <c r="BL6" s="79">
        <f t="shared" si="36"/>
        <v>700</v>
      </c>
      <c r="BM6" s="79">
        <f t="shared" si="36"/>
        <v>700</v>
      </c>
      <c r="BN6" s="79">
        <f t="shared" si="36"/>
        <v>700</v>
      </c>
      <c r="BO6" s="79">
        <f t="shared" si="36"/>
        <v>700</v>
      </c>
      <c r="BP6" s="79">
        <f t="shared" si="36"/>
        <v>700</v>
      </c>
      <c r="BQ6" s="79">
        <f t="shared" si="36"/>
        <v>700</v>
      </c>
      <c r="BR6" s="79">
        <f t="shared" si="36"/>
        <v>700</v>
      </c>
      <c r="BS6" s="79">
        <f t="shared" si="36"/>
        <v>700</v>
      </c>
      <c r="BT6" s="79">
        <f t="shared" si="36"/>
        <v>700</v>
      </c>
      <c r="BU6" s="79">
        <f t="shared" si="36"/>
        <v>700</v>
      </c>
      <c r="BV6" s="79">
        <f t="shared" si="36"/>
        <v>700</v>
      </c>
      <c r="BW6" s="79">
        <f t="shared" si="36"/>
        <v>700</v>
      </c>
      <c r="BX6" s="79">
        <f t="shared" si="36"/>
        <v>700</v>
      </c>
      <c r="BY6" s="79">
        <f t="shared" si="36"/>
        <v>700</v>
      </c>
    </row>
    <row r="7" spans="1:104">
      <c r="A7" t="s">
        <v>576</v>
      </c>
      <c r="B7" s="289">
        <v>0.4</v>
      </c>
      <c r="C7" s="289">
        <v>0.5</v>
      </c>
      <c r="D7" s="289">
        <v>0.1</v>
      </c>
      <c r="E7" s="289">
        <f t="shared" si="37"/>
        <v>1400</v>
      </c>
      <c r="F7" s="289">
        <f t="shared" si="35"/>
        <v>1400</v>
      </c>
      <c r="G7" s="289">
        <f t="shared" si="35"/>
        <v>1400</v>
      </c>
      <c r="H7" s="289">
        <f t="shared" si="35"/>
        <v>1400</v>
      </c>
      <c r="I7" s="289">
        <f t="shared" si="35"/>
        <v>1400</v>
      </c>
      <c r="J7" s="289">
        <f t="shared" si="35"/>
        <v>1400</v>
      </c>
      <c r="K7" s="289">
        <f t="shared" si="35"/>
        <v>1400</v>
      </c>
      <c r="L7" s="289">
        <f t="shared" si="35"/>
        <v>1400</v>
      </c>
      <c r="M7" s="289">
        <f t="shared" si="35"/>
        <v>1400</v>
      </c>
      <c r="N7" s="289">
        <f t="shared" si="35"/>
        <v>1400</v>
      </c>
      <c r="O7" s="289">
        <f t="shared" si="35"/>
        <v>1400</v>
      </c>
      <c r="P7" s="289">
        <f t="shared" si="35"/>
        <v>1400</v>
      </c>
      <c r="Q7" s="289">
        <f t="shared" si="35"/>
        <v>1400</v>
      </c>
      <c r="R7" s="289">
        <f t="shared" si="35"/>
        <v>1400</v>
      </c>
      <c r="S7" s="289">
        <f t="shared" si="35"/>
        <v>1400</v>
      </c>
      <c r="T7" s="289">
        <f t="shared" si="35"/>
        <v>1400</v>
      </c>
      <c r="U7" s="289">
        <f t="shared" si="35"/>
        <v>1400</v>
      </c>
      <c r="V7" s="289">
        <f t="shared" si="35"/>
        <v>1400</v>
      </c>
      <c r="W7" s="289">
        <f t="shared" si="35"/>
        <v>1400</v>
      </c>
      <c r="X7" s="289">
        <f t="shared" si="35"/>
        <v>1400</v>
      </c>
      <c r="Y7" s="289">
        <f t="shared" si="35"/>
        <v>1400</v>
      </c>
      <c r="Z7" s="289">
        <f t="shared" si="35"/>
        <v>1400</v>
      </c>
      <c r="AA7" s="289">
        <f t="shared" si="35"/>
        <v>1400</v>
      </c>
      <c r="AB7" s="289">
        <f t="shared" si="35"/>
        <v>1400</v>
      </c>
      <c r="AC7" s="289">
        <f t="shared" si="35"/>
        <v>1400</v>
      </c>
      <c r="AD7" s="289">
        <f t="shared" si="35"/>
        <v>1400</v>
      </c>
      <c r="AE7" s="289">
        <f t="shared" si="35"/>
        <v>1400</v>
      </c>
      <c r="AF7" s="289">
        <f t="shared" si="35"/>
        <v>1400</v>
      </c>
      <c r="AG7" s="289">
        <f t="shared" si="35"/>
        <v>1400</v>
      </c>
      <c r="AH7" s="289">
        <f t="shared" si="35"/>
        <v>1400</v>
      </c>
      <c r="AI7" s="289">
        <f t="shared" si="35"/>
        <v>1400</v>
      </c>
      <c r="AJ7" s="289">
        <f t="shared" si="35"/>
        <v>1400</v>
      </c>
      <c r="AK7" s="289">
        <f t="shared" si="35"/>
        <v>1400</v>
      </c>
      <c r="AL7" s="289">
        <f t="shared" si="35"/>
        <v>1400</v>
      </c>
      <c r="AM7" s="289">
        <f t="shared" si="35"/>
        <v>1400</v>
      </c>
      <c r="AN7" s="289">
        <f t="shared" si="35"/>
        <v>1400</v>
      </c>
      <c r="AP7" s="79">
        <f t="shared" si="38"/>
        <v>700</v>
      </c>
      <c r="AQ7" s="79">
        <f t="shared" si="36"/>
        <v>700</v>
      </c>
      <c r="AR7" s="79">
        <f t="shared" si="36"/>
        <v>700</v>
      </c>
      <c r="AS7" s="79">
        <f t="shared" si="36"/>
        <v>700</v>
      </c>
      <c r="AT7" s="79">
        <f t="shared" si="36"/>
        <v>700</v>
      </c>
      <c r="AU7" s="79">
        <f t="shared" si="36"/>
        <v>700</v>
      </c>
      <c r="AV7" s="79">
        <f t="shared" si="36"/>
        <v>700</v>
      </c>
      <c r="AW7" s="79">
        <f t="shared" si="36"/>
        <v>700</v>
      </c>
      <c r="AX7" s="79">
        <f t="shared" si="36"/>
        <v>700</v>
      </c>
      <c r="AY7" s="79">
        <f t="shared" si="36"/>
        <v>700</v>
      </c>
      <c r="AZ7" s="79">
        <f t="shared" si="36"/>
        <v>700</v>
      </c>
      <c r="BA7" s="79">
        <f t="shared" si="36"/>
        <v>700</v>
      </c>
      <c r="BB7" s="79">
        <f t="shared" si="36"/>
        <v>700</v>
      </c>
      <c r="BC7" s="79">
        <f t="shared" si="36"/>
        <v>700</v>
      </c>
      <c r="BD7" s="79">
        <f t="shared" si="36"/>
        <v>700</v>
      </c>
      <c r="BE7" s="79">
        <f t="shared" si="36"/>
        <v>700</v>
      </c>
      <c r="BF7" s="79">
        <f t="shared" si="36"/>
        <v>700</v>
      </c>
      <c r="BG7" s="79">
        <f t="shared" si="36"/>
        <v>700</v>
      </c>
      <c r="BH7" s="79">
        <f t="shared" si="36"/>
        <v>700</v>
      </c>
      <c r="BI7" s="79">
        <f t="shared" si="36"/>
        <v>700</v>
      </c>
      <c r="BJ7" s="79">
        <f t="shared" si="36"/>
        <v>700</v>
      </c>
      <c r="BK7" s="79">
        <f t="shared" si="36"/>
        <v>700</v>
      </c>
      <c r="BL7" s="79">
        <f t="shared" si="36"/>
        <v>700</v>
      </c>
      <c r="BM7" s="79">
        <f t="shared" si="36"/>
        <v>700</v>
      </c>
      <c r="BN7" s="79">
        <f t="shared" si="36"/>
        <v>700</v>
      </c>
      <c r="BO7" s="79">
        <f t="shared" si="36"/>
        <v>700</v>
      </c>
      <c r="BP7" s="79">
        <f t="shared" si="36"/>
        <v>700</v>
      </c>
      <c r="BQ7" s="79">
        <f t="shared" si="36"/>
        <v>700</v>
      </c>
      <c r="BR7" s="79">
        <f t="shared" si="36"/>
        <v>700</v>
      </c>
      <c r="BS7" s="79">
        <f t="shared" si="36"/>
        <v>700</v>
      </c>
      <c r="BT7" s="79">
        <f t="shared" si="36"/>
        <v>700</v>
      </c>
      <c r="BU7" s="79">
        <f t="shared" si="36"/>
        <v>700</v>
      </c>
      <c r="BV7" s="79">
        <f t="shared" si="36"/>
        <v>700</v>
      </c>
      <c r="BW7" s="79">
        <f t="shared" si="36"/>
        <v>700</v>
      </c>
      <c r="BX7" s="79">
        <f t="shared" si="36"/>
        <v>700</v>
      </c>
      <c r="BY7" s="79">
        <f t="shared" si="36"/>
        <v>700</v>
      </c>
    </row>
    <row r="8" spans="1:104">
      <c r="A8" t="s">
        <v>577</v>
      </c>
      <c r="B8" s="289">
        <v>0.4</v>
      </c>
      <c r="C8" s="289">
        <v>0.5</v>
      </c>
      <c r="D8" s="289">
        <v>0.1</v>
      </c>
      <c r="E8" s="289">
        <f t="shared" si="37"/>
        <v>1400</v>
      </c>
      <c r="F8" s="289">
        <f t="shared" si="35"/>
        <v>1400</v>
      </c>
      <c r="G8" s="289">
        <f t="shared" si="35"/>
        <v>1400</v>
      </c>
      <c r="H8" s="289">
        <f t="shared" si="35"/>
        <v>1400</v>
      </c>
      <c r="I8" s="289">
        <f t="shared" si="35"/>
        <v>1400</v>
      </c>
      <c r="J8" s="289">
        <f t="shared" si="35"/>
        <v>1400</v>
      </c>
      <c r="K8" s="289">
        <f t="shared" si="35"/>
        <v>1400</v>
      </c>
      <c r="L8" s="289">
        <f t="shared" si="35"/>
        <v>1400</v>
      </c>
      <c r="M8" s="289">
        <f t="shared" si="35"/>
        <v>1400</v>
      </c>
      <c r="N8" s="289">
        <f t="shared" si="35"/>
        <v>1400</v>
      </c>
      <c r="O8" s="289">
        <f t="shared" si="35"/>
        <v>1400</v>
      </c>
      <c r="P8" s="289">
        <f t="shared" si="35"/>
        <v>1400</v>
      </c>
      <c r="Q8" s="289">
        <f t="shared" si="35"/>
        <v>1400</v>
      </c>
      <c r="R8" s="289">
        <f t="shared" si="35"/>
        <v>1400</v>
      </c>
      <c r="S8" s="289">
        <f t="shared" si="35"/>
        <v>1400</v>
      </c>
      <c r="T8" s="289">
        <f t="shared" si="35"/>
        <v>1400</v>
      </c>
      <c r="U8" s="289">
        <f t="shared" si="35"/>
        <v>1400</v>
      </c>
      <c r="V8" s="289">
        <f t="shared" si="35"/>
        <v>1400</v>
      </c>
      <c r="W8" s="289">
        <f t="shared" si="35"/>
        <v>1400</v>
      </c>
      <c r="X8" s="289">
        <f t="shared" si="35"/>
        <v>1400</v>
      </c>
      <c r="Y8" s="289">
        <f t="shared" si="35"/>
        <v>1400</v>
      </c>
      <c r="Z8" s="289">
        <f t="shared" si="35"/>
        <v>1400</v>
      </c>
      <c r="AA8" s="289">
        <f t="shared" si="35"/>
        <v>1400</v>
      </c>
      <c r="AB8" s="289">
        <f t="shared" si="35"/>
        <v>1400</v>
      </c>
      <c r="AC8" s="289">
        <f t="shared" si="35"/>
        <v>1400</v>
      </c>
      <c r="AD8" s="289">
        <f t="shared" si="35"/>
        <v>1400</v>
      </c>
      <c r="AE8" s="289">
        <f t="shared" si="35"/>
        <v>1400</v>
      </c>
      <c r="AF8" s="289">
        <f t="shared" si="35"/>
        <v>1400</v>
      </c>
      <c r="AG8" s="289">
        <f t="shared" si="35"/>
        <v>1400</v>
      </c>
      <c r="AH8" s="289">
        <f t="shared" si="35"/>
        <v>1400</v>
      </c>
      <c r="AI8" s="289">
        <f t="shared" si="35"/>
        <v>1400</v>
      </c>
      <c r="AJ8" s="289">
        <f t="shared" si="35"/>
        <v>1400</v>
      </c>
      <c r="AK8" s="289">
        <f t="shared" si="35"/>
        <v>1400</v>
      </c>
      <c r="AL8" s="289">
        <f t="shared" si="35"/>
        <v>1400</v>
      </c>
      <c r="AM8" s="289">
        <f t="shared" si="35"/>
        <v>1400</v>
      </c>
      <c r="AN8" s="289">
        <f t="shared" si="35"/>
        <v>1400</v>
      </c>
      <c r="AP8" s="79">
        <f t="shared" si="38"/>
        <v>700</v>
      </c>
      <c r="AQ8" s="79">
        <f t="shared" si="36"/>
        <v>700</v>
      </c>
      <c r="AR8" s="79">
        <f t="shared" si="36"/>
        <v>700</v>
      </c>
      <c r="AS8" s="79">
        <f t="shared" si="36"/>
        <v>700</v>
      </c>
      <c r="AT8" s="79">
        <f t="shared" si="36"/>
        <v>700</v>
      </c>
      <c r="AU8" s="79">
        <f t="shared" si="36"/>
        <v>700</v>
      </c>
      <c r="AV8" s="79">
        <f t="shared" si="36"/>
        <v>700</v>
      </c>
      <c r="AW8" s="79">
        <f t="shared" si="36"/>
        <v>700</v>
      </c>
      <c r="AX8" s="79">
        <f t="shared" si="36"/>
        <v>700</v>
      </c>
      <c r="AY8" s="79">
        <f t="shared" si="36"/>
        <v>700</v>
      </c>
      <c r="AZ8" s="79">
        <f t="shared" si="36"/>
        <v>700</v>
      </c>
      <c r="BA8" s="79">
        <f t="shared" si="36"/>
        <v>700</v>
      </c>
      <c r="BB8" s="79">
        <f t="shared" si="36"/>
        <v>700</v>
      </c>
      <c r="BC8" s="79">
        <f t="shared" si="36"/>
        <v>700</v>
      </c>
      <c r="BD8" s="79">
        <f t="shared" si="36"/>
        <v>700</v>
      </c>
      <c r="BE8" s="79">
        <f t="shared" si="36"/>
        <v>700</v>
      </c>
      <c r="BF8" s="79">
        <f t="shared" si="36"/>
        <v>700</v>
      </c>
      <c r="BG8" s="79">
        <f t="shared" si="36"/>
        <v>700</v>
      </c>
      <c r="BH8" s="79">
        <f t="shared" si="36"/>
        <v>700</v>
      </c>
      <c r="BI8" s="79">
        <f t="shared" si="36"/>
        <v>700</v>
      </c>
      <c r="BJ8" s="79">
        <f t="shared" si="36"/>
        <v>700</v>
      </c>
      <c r="BK8" s="79">
        <f t="shared" si="36"/>
        <v>700</v>
      </c>
      <c r="BL8" s="79">
        <f t="shared" si="36"/>
        <v>700</v>
      </c>
      <c r="BM8" s="79">
        <f t="shared" si="36"/>
        <v>700</v>
      </c>
      <c r="BN8" s="79">
        <f t="shared" si="36"/>
        <v>700</v>
      </c>
      <c r="BO8" s="79">
        <f t="shared" si="36"/>
        <v>700</v>
      </c>
      <c r="BP8" s="79">
        <f t="shared" si="36"/>
        <v>700</v>
      </c>
      <c r="BQ8" s="79">
        <f t="shared" si="36"/>
        <v>700</v>
      </c>
      <c r="BR8" s="79">
        <f t="shared" si="36"/>
        <v>700</v>
      </c>
      <c r="BS8" s="79">
        <f t="shared" si="36"/>
        <v>700</v>
      </c>
      <c r="BT8" s="79">
        <f t="shared" si="36"/>
        <v>700</v>
      </c>
      <c r="BU8" s="79">
        <f t="shared" si="36"/>
        <v>700</v>
      </c>
      <c r="BV8" s="79">
        <f t="shared" si="36"/>
        <v>700</v>
      </c>
      <c r="BW8" s="79">
        <f t="shared" si="36"/>
        <v>700</v>
      </c>
      <c r="BX8" s="79">
        <f t="shared" si="36"/>
        <v>700</v>
      </c>
      <c r="BY8" s="79">
        <f t="shared" si="36"/>
        <v>700</v>
      </c>
    </row>
    <row r="9" spans="1:104">
      <c r="A9" t="s">
        <v>578</v>
      </c>
      <c r="B9" s="289">
        <v>0.4</v>
      </c>
      <c r="C9" s="289">
        <v>0.5</v>
      </c>
      <c r="D9" s="289">
        <v>0.1</v>
      </c>
      <c r="E9" s="289">
        <f t="shared" si="37"/>
        <v>1400</v>
      </c>
      <c r="F9" s="289">
        <f t="shared" si="35"/>
        <v>1400</v>
      </c>
      <c r="G9" s="289">
        <f t="shared" si="35"/>
        <v>1400</v>
      </c>
      <c r="H9" s="289">
        <f t="shared" si="35"/>
        <v>1400</v>
      </c>
      <c r="I9" s="289">
        <f t="shared" si="35"/>
        <v>1400</v>
      </c>
      <c r="J9" s="289">
        <f t="shared" si="35"/>
        <v>1400</v>
      </c>
      <c r="K9" s="289">
        <f t="shared" si="35"/>
        <v>1400</v>
      </c>
      <c r="L9" s="289">
        <f t="shared" si="35"/>
        <v>1400</v>
      </c>
      <c r="M9" s="289">
        <f t="shared" si="35"/>
        <v>1400</v>
      </c>
      <c r="N9" s="289">
        <f t="shared" si="35"/>
        <v>1400</v>
      </c>
      <c r="O9" s="289">
        <f t="shared" si="35"/>
        <v>1400</v>
      </c>
      <c r="P9" s="289">
        <f t="shared" si="35"/>
        <v>1400</v>
      </c>
      <c r="Q9" s="289">
        <f t="shared" si="35"/>
        <v>1400</v>
      </c>
      <c r="R9" s="289">
        <f t="shared" si="35"/>
        <v>1400</v>
      </c>
      <c r="S9" s="289">
        <f t="shared" si="35"/>
        <v>1400</v>
      </c>
      <c r="T9" s="289">
        <f t="shared" si="35"/>
        <v>1400</v>
      </c>
      <c r="U9" s="289">
        <f t="shared" si="35"/>
        <v>1400</v>
      </c>
      <c r="V9" s="289">
        <f t="shared" si="35"/>
        <v>1400</v>
      </c>
      <c r="W9" s="289">
        <f t="shared" si="35"/>
        <v>1400</v>
      </c>
      <c r="X9" s="289">
        <f t="shared" si="35"/>
        <v>1400</v>
      </c>
      <c r="Y9" s="289">
        <f t="shared" si="35"/>
        <v>1400</v>
      </c>
      <c r="Z9" s="289">
        <f t="shared" si="35"/>
        <v>1400</v>
      </c>
      <c r="AA9" s="289">
        <f t="shared" si="35"/>
        <v>1400</v>
      </c>
      <c r="AB9" s="289">
        <f t="shared" si="35"/>
        <v>1400</v>
      </c>
      <c r="AC9" s="289">
        <f t="shared" si="35"/>
        <v>1400</v>
      </c>
      <c r="AD9" s="289">
        <f t="shared" si="35"/>
        <v>1400</v>
      </c>
      <c r="AE9" s="289">
        <f t="shared" si="35"/>
        <v>1400</v>
      </c>
      <c r="AF9" s="289">
        <f t="shared" si="35"/>
        <v>1400</v>
      </c>
      <c r="AG9" s="289">
        <f t="shared" si="35"/>
        <v>1400</v>
      </c>
      <c r="AH9" s="289">
        <f t="shared" si="35"/>
        <v>1400</v>
      </c>
      <c r="AI9" s="289">
        <f t="shared" si="35"/>
        <v>1400</v>
      </c>
      <c r="AJ9" s="289">
        <f t="shared" si="35"/>
        <v>1400</v>
      </c>
      <c r="AK9" s="289">
        <f t="shared" si="35"/>
        <v>1400</v>
      </c>
      <c r="AL9" s="289">
        <f t="shared" si="35"/>
        <v>1400</v>
      </c>
      <c r="AM9" s="289">
        <f t="shared" si="35"/>
        <v>1400</v>
      </c>
      <c r="AN9" s="289">
        <f t="shared" si="35"/>
        <v>1400</v>
      </c>
      <c r="AP9" s="79">
        <f t="shared" si="38"/>
        <v>700</v>
      </c>
      <c r="AQ9" s="79">
        <f t="shared" si="36"/>
        <v>700</v>
      </c>
      <c r="AR9" s="79">
        <f t="shared" si="36"/>
        <v>700</v>
      </c>
      <c r="AS9" s="79">
        <f t="shared" si="36"/>
        <v>700</v>
      </c>
      <c r="AT9" s="79">
        <f t="shared" si="36"/>
        <v>700</v>
      </c>
      <c r="AU9" s="79">
        <f t="shared" si="36"/>
        <v>700</v>
      </c>
      <c r="AV9" s="79">
        <f t="shared" si="36"/>
        <v>700</v>
      </c>
      <c r="AW9" s="79">
        <f t="shared" si="36"/>
        <v>700</v>
      </c>
      <c r="AX9" s="79">
        <f t="shared" si="36"/>
        <v>700</v>
      </c>
      <c r="AY9" s="79">
        <f t="shared" si="36"/>
        <v>700</v>
      </c>
      <c r="AZ9" s="79">
        <f t="shared" si="36"/>
        <v>700</v>
      </c>
      <c r="BA9" s="79">
        <f t="shared" si="36"/>
        <v>700</v>
      </c>
      <c r="BB9" s="79">
        <f t="shared" si="36"/>
        <v>700</v>
      </c>
      <c r="BC9" s="79">
        <f t="shared" si="36"/>
        <v>700</v>
      </c>
      <c r="BD9" s="79">
        <f t="shared" si="36"/>
        <v>700</v>
      </c>
      <c r="BE9" s="79">
        <f t="shared" si="36"/>
        <v>700</v>
      </c>
      <c r="BF9" s="79">
        <f t="shared" si="36"/>
        <v>700</v>
      </c>
      <c r="BG9" s="79">
        <f t="shared" si="36"/>
        <v>700</v>
      </c>
      <c r="BH9" s="79">
        <f t="shared" si="36"/>
        <v>700</v>
      </c>
      <c r="BI9" s="79">
        <f t="shared" si="36"/>
        <v>700</v>
      </c>
      <c r="BJ9" s="79">
        <f t="shared" si="36"/>
        <v>700</v>
      </c>
      <c r="BK9" s="79">
        <f t="shared" si="36"/>
        <v>700</v>
      </c>
      <c r="BL9" s="79">
        <f t="shared" si="36"/>
        <v>700</v>
      </c>
      <c r="BM9" s="79">
        <f t="shared" si="36"/>
        <v>700</v>
      </c>
      <c r="BN9" s="79">
        <f t="shared" si="36"/>
        <v>700</v>
      </c>
      <c r="BO9" s="79">
        <f t="shared" si="36"/>
        <v>700</v>
      </c>
      <c r="BP9" s="79">
        <f t="shared" si="36"/>
        <v>700</v>
      </c>
      <c r="BQ9" s="79">
        <f t="shared" si="36"/>
        <v>700</v>
      </c>
      <c r="BR9" s="79">
        <f t="shared" si="36"/>
        <v>700</v>
      </c>
      <c r="BS9" s="79">
        <f t="shared" si="36"/>
        <v>700</v>
      </c>
      <c r="BT9" s="79">
        <f t="shared" si="36"/>
        <v>700</v>
      </c>
      <c r="BU9" s="79">
        <f t="shared" si="36"/>
        <v>700</v>
      </c>
      <c r="BV9" s="79">
        <f t="shared" si="36"/>
        <v>700</v>
      </c>
      <c r="BW9" s="79">
        <f t="shared" si="36"/>
        <v>700</v>
      </c>
      <c r="BX9" s="79">
        <f t="shared" si="36"/>
        <v>700</v>
      </c>
      <c r="BY9" s="79">
        <f t="shared" si="36"/>
        <v>700</v>
      </c>
    </row>
    <row r="10" spans="1:104">
      <c r="A10" t="s">
        <v>579</v>
      </c>
      <c r="B10" s="289">
        <v>0.4</v>
      </c>
      <c r="C10" s="289">
        <v>0.5</v>
      </c>
      <c r="D10" s="289">
        <v>0.1</v>
      </c>
      <c r="E10" s="289">
        <f t="shared" si="37"/>
        <v>1400</v>
      </c>
      <c r="F10" s="289">
        <f t="shared" si="35"/>
        <v>1400</v>
      </c>
      <c r="G10" s="289">
        <f t="shared" si="35"/>
        <v>1400</v>
      </c>
      <c r="H10" s="289">
        <f t="shared" si="35"/>
        <v>1400</v>
      </c>
      <c r="I10" s="289">
        <f t="shared" si="35"/>
        <v>1400</v>
      </c>
      <c r="J10" s="289">
        <f t="shared" si="35"/>
        <v>1400</v>
      </c>
      <c r="K10" s="289">
        <f t="shared" si="35"/>
        <v>1400</v>
      </c>
      <c r="L10" s="289">
        <f t="shared" si="35"/>
        <v>1400</v>
      </c>
      <c r="M10" s="289">
        <f t="shared" si="35"/>
        <v>1400</v>
      </c>
      <c r="N10" s="289">
        <f t="shared" si="35"/>
        <v>1400</v>
      </c>
      <c r="O10" s="289">
        <f t="shared" si="35"/>
        <v>1400</v>
      </c>
      <c r="P10" s="289">
        <f t="shared" si="35"/>
        <v>1400</v>
      </c>
      <c r="Q10" s="289">
        <f t="shared" si="35"/>
        <v>1400</v>
      </c>
      <c r="R10" s="289">
        <f t="shared" si="35"/>
        <v>1400</v>
      </c>
      <c r="S10" s="289">
        <f t="shared" si="35"/>
        <v>1400</v>
      </c>
      <c r="T10" s="289">
        <f t="shared" si="35"/>
        <v>1400</v>
      </c>
      <c r="U10" s="289">
        <f t="shared" si="35"/>
        <v>1400</v>
      </c>
      <c r="V10" s="289">
        <f t="shared" si="35"/>
        <v>1400</v>
      </c>
      <c r="W10" s="289">
        <f t="shared" si="35"/>
        <v>1400</v>
      </c>
      <c r="X10" s="289">
        <f t="shared" si="35"/>
        <v>1400</v>
      </c>
      <c r="Y10" s="289">
        <f t="shared" si="35"/>
        <v>1400</v>
      </c>
      <c r="Z10" s="289">
        <f t="shared" si="35"/>
        <v>1400</v>
      </c>
      <c r="AA10" s="289">
        <f t="shared" si="35"/>
        <v>1400</v>
      </c>
      <c r="AB10" s="289">
        <f t="shared" si="35"/>
        <v>1400</v>
      </c>
      <c r="AC10" s="289">
        <f t="shared" si="35"/>
        <v>1400</v>
      </c>
      <c r="AD10" s="289">
        <f t="shared" si="35"/>
        <v>1400</v>
      </c>
      <c r="AE10" s="289">
        <f t="shared" si="35"/>
        <v>1400</v>
      </c>
      <c r="AF10" s="289">
        <f t="shared" si="35"/>
        <v>1400</v>
      </c>
      <c r="AG10" s="289">
        <f t="shared" si="35"/>
        <v>1400</v>
      </c>
      <c r="AH10" s="289">
        <f t="shared" si="35"/>
        <v>1400</v>
      </c>
      <c r="AI10" s="289">
        <f t="shared" si="35"/>
        <v>1400</v>
      </c>
      <c r="AJ10" s="289">
        <f t="shared" si="35"/>
        <v>1400</v>
      </c>
      <c r="AK10" s="289">
        <f t="shared" si="35"/>
        <v>1400</v>
      </c>
      <c r="AL10" s="289">
        <f t="shared" si="35"/>
        <v>1400</v>
      </c>
      <c r="AM10" s="289">
        <f t="shared" si="35"/>
        <v>1400</v>
      </c>
      <c r="AN10" s="289">
        <f t="shared" si="35"/>
        <v>1400</v>
      </c>
      <c r="AP10" s="79">
        <f t="shared" si="38"/>
        <v>700</v>
      </c>
      <c r="AQ10" s="79">
        <f t="shared" si="36"/>
        <v>700</v>
      </c>
      <c r="AR10" s="79">
        <f t="shared" si="36"/>
        <v>700</v>
      </c>
      <c r="AS10" s="79">
        <f t="shared" si="36"/>
        <v>700</v>
      </c>
      <c r="AT10" s="79">
        <f t="shared" si="36"/>
        <v>700</v>
      </c>
      <c r="AU10" s="79">
        <f t="shared" si="36"/>
        <v>700</v>
      </c>
      <c r="AV10" s="79">
        <f t="shared" si="36"/>
        <v>700</v>
      </c>
      <c r="AW10" s="79">
        <f t="shared" si="36"/>
        <v>700</v>
      </c>
      <c r="AX10" s="79">
        <f t="shared" si="36"/>
        <v>700</v>
      </c>
      <c r="AY10" s="79">
        <f t="shared" si="36"/>
        <v>700</v>
      </c>
      <c r="AZ10" s="79">
        <f t="shared" si="36"/>
        <v>700</v>
      </c>
      <c r="BA10" s="79">
        <f t="shared" si="36"/>
        <v>700</v>
      </c>
      <c r="BB10" s="79">
        <f t="shared" si="36"/>
        <v>700</v>
      </c>
      <c r="BC10" s="79">
        <f t="shared" si="36"/>
        <v>700</v>
      </c>
      <c r="BD10" s="79">
        <f t="shared" si="36"/>
        <v>700</v>
      </c>
      <c r="BE10" s="79">
        <f t="shared" si="36"/>
        <v>700</v>
      </c>
      <c r="BF10" s="79">
        <f t="shared" si="36"/>
        <v>700</v>
      </c>
      <c r="BG10" s="79">
        <f t="shared" si="36"/>
        <v>700</v>
      </c>
      <c r="BH10" s="79">
        <f t="shared" si="36"/>
        <v>700</v>
      </c>
      <c r="BI10" s="79">
        <f t="shared" si="36"/>
        <v>700</v>
      </c>
      <c r="BJ10" s="79">
        <f t="shared" si="36"/>
        <v>700</v>
      </c>
      <c r="BK10" s="79">
        <f t="shared" si="36"/>
        <v>700</v>
      </c>
      <c r="BL10" s="79">
        <f t="shared" si="36"/>
        <v>700</v>
      </c>
      <c r="BM10" s="79">
        <f t="shared" si="36"/>
        <v>700</v>
      </c>
      <c r="BN10" s="79">
        <f t="shared" si="36"/>
        <v>700</v>
      </c>
      <c r="BO10" s="79">
        <f t="shared" si="36"/>
        <v>700</v>
      </c>
      <c r="BP10" s="79">
        <f t="shared" si="36"/>
        <v>700</v>
      </c>
      <c r="BQ10" s="79">
        <f t="shared" si="36"/>
        <v>700</v>
      </c>
      <c r="BR10" s="79">
        <f t="shared" si="36"/>
        <v>700</v>
      </c>
      <c r="BS10" s="79">
        <f t="shared" si="36"/>
        <v>700</v>
      </c>
      <c r="BT10" s="79">
        <f t="shared" si="36"/>
        <v>700</v>
      </c>
      <c r="BU10" s="79">
        <f t="shared" si="36"/>
        <v>700</v>
      </c>
      <c r="BV10" s="79">
        <f t="shared" si="36"/>
        <v>700</v>
      </c>
      <c r="BW10" s="79">
        <f t="shared" si="36"/>
        <v>700</v>
      </c>
      <c r="BX10" s="79">
        <f t="shared" si="36"/>
        <v>700</v>
      </c>
      <c r="BY10" s="79">
        <f t="shared" si="36"/>
        <v>700</v>
      </c>
    </row>
    <row r="11" spans="1:104">
      <c r="A11" t="s">
        <v>580</v>
      </c>
      <c r="B11" s="289">
        <v>0.4</v>
      </c>
      <c r="C11" s="289">
        <v>0.5</v>
      </c>
      <c r="D11" s="289">
        <v>0.1</v>
      </c>
      <c r="E11" s="289">
        <f t="shared" si="37"/>
        <v>1400</v>
      </c>
      <c r="F11" s="289">
        <f t="shared" si="35"/>
        <v>1400</v>
      </c>
      <c r="G11" s="289">
        <f t="shared" si="35"/>
        <v>1400</v>
      </c>
      <c r="H11" s="289">
        <f t="shared" si="35"/>
        <v>1400</v>
      </c>
      <c r="I11" s="289">
        <f t="shared" si="35"/>
        <v>1400</v>
      </c>
      <c r="J11" s="289">
        <f t="shared" si="35"/>
        <v>1400</v>
      </c>
      <c r="K11" s="289">
        <f t="shared" si="35"/>
        <v>1400</v>
      </c>
      <c r="L11" s="289">
        <f t="shared" si="35"/>
        <v>1400</v>
      </c>
      <c r="M11" s="289">
        <f t="shared" si="35"/>
        <v>1400</v>
      </c>
      <c r="N11" s="289">
        <f t="shared" si="35"/>
        <v>1400</v>
      </c>
      <c r="O11" s="289">
        <f t="shared" si="35"/>
        <v>1400</v>
      </c>
      <c r="P11" s="289">
        <f t="shared" si="35"/>
        <v>1400</v>
      </c>
      <c r="Q11" s="289">
        <f t="shared" si="35"/>
        <v>1400</v>
      </c>
      <c r="R11" s="289">
        <f t="shared" si="35"/>
        <v>1400</v>
      </c>
      <c r="S11" s="289">
        <f t="shared" si="35"/>
        <v>1400</v>
      </c>
      <c r="T11" s="289">
        <f t="shared" si="35"/>
        <v>1400</v>
      </c>
      <c r="U11" s="289">
        <f t="shared" si="35"/>
        <v>1400</v>
      </c>
      <c r="V11" s="289">
        <f t="shared" si="35"/>
        <v>1400</v>
      </c>
      <c r="W11" s="289">
        <f t="shared" si="35"/>
        <v>1400</v>
      </c>
      <c r="X11" s="289">
        <f t="shared" si="35"/>
        <v>1400</v>
      </c>
      <c r="Y11" s="289">
        <f t="shared" si="35"/>
        <v>1400</v>
      </c>
      <c r="Z11" s="289">
        <f t="shared" si="35"/>
        <v>1400</v>
      </c>
      <c r="AA11" s="289">
        <f t="shared" si="35"/>
        <v>1400</v>
      </c>
      <c r="AB11" s="289">
        <f t="shared" si="35"/>
        <v>1400</v>
      </c>
      <c r="AC11" s="289">
        <f t="shared" si="35"/>
        <v>1400</v>
      </c>
      <c r="AD11" s="289">
        <f t="shared" si="35"/>
        <v>1400</v>
      </c>
      <c r="AE11" s="289">
        <f t="shared" si="35"/>
        <v>1400</v>
      </c>
      <c r="AF11" s="289">
        <f t="shared" si="35"/>
        <v>1400</v>
      </c>
      <c r="AG11" s="289">
        <f t="shared" si="35"/>
        <v>1400</v>
      </c>
      <c r="AH11" s="289">
        <f t="shared" si="35"/>
        <v>1400</v>
      </c>
      <c r="AI11" s="289">
        <f t="shared" si="35"/>
        <v>1400</v>
      </c>
      <c r="AJ11" s="289">
        <f t="shared" si="35"/>
        <v>1400</v>
      </c>
      <c r="AK11" s="289">
        <f t="shared" si="35"/>
        <v>1400</v>
      </c>
      <c r="AL11" s="289">
        <f t="shared" si="35"/>
        <v>1400</v>
      </c>
      <c r="AM11" s="289">
        <f t="shared" si="35"/>
        <v>1400</v>
      </c>
      <c r="AN11" s="289">
        <f t="shared" si="35"/>
        <v>1400</v>
      </c>
      <c r="AP11" s="79">
        <f t="shared" si="38"/>
        <v>700</v>
      </c>
      <c r="AQ11" s="79">
        <f t="shared" si="36"/>
        <v>700</v>
      </c>
      <c r="AR11" s="79">
        <f t="shared" si="36"/>
        <v>700</v>
      </c>
      <c r="AS11" s="79">
        <f t="shared" si="36"/>
        <v>700</v>
      </c>
      <c r="AT11" s="79">
        <f t="shared" si="36"/>
        <v>700</v>
      </c>
      <c r="AU11" s="79">
        <f t="shared" si="36"/>
        <v>700</v>
      </c>
      <c r="AV11" s="79">
        <f t="shared" si="36"/>
        <v>700</v>
      </c>
      <c r="AW11" s="79">
        <f t="shared" si="36"/>
        <v>700</v>
      </c>
      <c r="AX11" s="79">
        <f t="shared" si="36"/>
        <v>700</v>
      </c>
      <c r="AY11" s="79">
        <f t="shared" si="36"/>
        <v>700</v>
      </c>
      <c r="AZ11" s="79">
        <f t="shared" si="36"/>
        <v>700</v>
      </c>
      <c r="BA11" s="79">
        <f t="shared" si="36"/>
        <v>700</v>
      </c>
      <c r="BB11" s="79">
        <f t="shared" si="36"/>
        <v>700</v>
      </c>
      <c r="BC11" s="79">
        <f t="shared" si="36"/>
        <v>700</v>
      </c>
      <c r="BD11" s="79">
        <f t="shared" si="36"/>
        <v>700</v>
      </c>
      <c r="BE11" s="79">
        <f t="shared" si="36"/>
        <v>700</v>
      </c>
      <c r="BF11" s="79">
        <f t="shared" si="36"/>
        <v>700</v>
      </c>
      <c r="BG11" s="79">
        <f t="shared" si="36"/>
        <v>700</v>
      </c>
      <c r="BH11" s="79">
        <f t="shared" si="36"/>
        <v>700</v>
      </c>
      <c r="BI11" s="79">
        <f t="shared" si="36"/>
        <v>700</v>
      </c>
      <c r="BJ11" s="79">
        <f t="shared" si="36"/>
        <v>700</v>
      </c>
      <c r="BK11" s="79">
        <f t="shared" si="36"/>
        <v>700</v>
      </c>
      <c r="BL11" s="79">
        <f t="shared" si="36"/>
        <v>700</v>
      </c>
      <c r="BM11" s="79">
        <f t="shared" si="36"/>
        <v>700</v>
      </c>
      <c r="BN11" s="79">
        <f t="shared" si="36"/>
        <v>700</v>
      </c>
      <c r="BO11" s="79">
        <f t="shared" si="36"/>
        <v>700</v>
      </c>
      <c r="BP11" s="79">
        <f t="shared" si="36"/>
        <v>700</v>
      </c>
      <c r="BQ11" s="79">
        <f t="shared" si="36"/>
        <v>700</v>
      </c>
      <c r="BR11" s="79">
        <f t="shared" si="36"/>
        <v>700</v>
      </c>
      <c r="BS11" s="79">
        <f t="shared" si="36"/>
        <v>700</v>
      </c>
      <c r="BT11" s="79">
        <f t="shared" si="36"/>
        <v>700</v>
      </c>
      <c r="BU11" s="79">
        <f t="shared" si="36"/>
        <v>700</v>
      </c>
      <c r="BV11" s="79">
        <f t="shared" si="36"/>
        <v>700</v>
      </c>
      <c r="BW11" s="79">
        <f t="shared" si="36"/>
        <v>700</v>
      </c>
      <c r="BX11" s="79">
        <f t="shared" si="36"/>
        <v>700</v>
      </c>
      <c r="BY11" s="79">
        <f t="shared" si="36"/>
        <v>700</v>
      </c>
    </row>
    <row r="12" spans="1:104">
      <c r="A12" t="s">
        <v>581</v>
      </c>
      <c r="B12" s="289">
        <v>0.4</v>
      </c>
      <c r="C12" s="289">
        <v>0.5</v>
      </c>
      <c r="D12" s="289">
        <v>0.1</v>
      </c>
      <c r="E12" s="289">
        <f t="shared" si="37"/>
        <v>1400</v>
      </c>
      <c r="F12" s="289">
        <f t="shared" si="35"/>
        <v>1400</v>
      </c>
      <c r="G12" s="289">
        <f t="shared" si="35"/>
        <v>1400</v>
      </c>
      <c r="H12" s="289">
        <f t="shared" si="35"/>
        <v>1400</v>
      </c>
      <c r="I12" s="289">
        <f t="shared" si="35"/>
        <v>1400</v>
      </c>
      <c r="J12" s="289">
        <f t="shared" si="35"/>
        <v>1400</v>
      </c>
      <c r="K12" s="289">
        <f t="shared" si="35"/>
        <v>1400</v>
      </c>
      <c r="L12" s="289">
        <f t="shared" si="35"/>
        <v>1400</v>
      </c>
      <c r="M12" s="289">
        <f t="shared" si="35"/>
        <v>1400</v>
      </c>
      <c r="N12" s="289">
        <f t="shared" si="35"/>
        <v>1400</v>
      </c>
      <c r="O12" s="289">
        <f t="shared" si="35"/>
        <v>1400</v>
      </c>
      <c r="P12" s="289">
        <f t="shared" si="35"/>
        <v>1400</v>
      </c>
      <c r="Q12" s="289">
        <f t="shared" si="35"/>
        <v>1400</v>
      </c>
      <c r="R12" s="289">
        <f t="shared" si="35"/>
        <v>1400</v>
      </c>
      <c r="S12" s="289">
        <f t="shared" si="35"/>
        <v>1400</v>
      </c>
      <c r="T12" s="289">
        <f t="shared" si="35"/>
        <v>1400</v>
      </c>
      <c r="U12" s="289">
        <f t="shared" si="35"/>
        <v>1400</v>
      </c>
      <c r="V12" s="289">
        <f t="shared" si="35"/>
        <v>1400</v>
      </c>
      <c r="W12" s="289">
        <f t="shared" si="35"/>
        <v>1400</v>
      </c>
      <c r="X12" s="289">
        <f t="shared" si="35"/>
        <v>1400</v>
      </c>
      <c r="Y12" s="289">
        <f t="shared" si="35"/>
        <v>1400</v>
      </c>
      <c r="Z12" s="289">
        <f t="shared" si="35"/>
        <v>1400</v>
      </c>
      <c r="AA12" s="289">
        <f t="shared" si="35"/>
        <v>1400</v>
      </c>
      <c r="AB12" s="289">
        <f t="shared" si="35"/>
        <v>1400</v>
      </c>
      <c r="AC12" s="289">
        <f t="shared" si="35"/>
        <v>1400</v>
      </c>
      <c r="AD12" s="289">
        <f t="shared" si="35"/>
        <v>1400</v>
      </c>
      <c r="AE12" s="289">
        <f t="shared" ref="F12:AN19" si="39">35000/25</f>
        <v>1400</v>
      </c>
      <c r="AF12" s="289">
        <f t="shared" si="39"/>
        <v>1400</v>
      </c>
      <c r="AG12" s="289">
        <f t="shared" si="39"/>
        <v>1400</v>
      </c>
      <c r="AH12" s="289">
        <f t="shared" si="39"/>
        <v>1400</v>
      </c>
      <c r="AI12" s="289">
        <f t="shared" si="39"/>
        <v>1400</v>
      </c>
      <c r="AJ12" s="289">
        <f t="shared" si="39"/>
        <v>1400</v>
      </c>
      <c r="AK12" s="289">
        <f t="shared" si="39"/>
        <v>1400</v>
      </c>
      <c r="AL12" s="289">
        <f t="shared" si="39"/>
        <v>1400</v>
      </c>
      <c r="AM12" s="289">
        <f t="shared" si="39"/>
        <v>1400</v>
      </c>
      <c r="AN12" s="289">
        <f t="shared" si="39"/>
        <v>1400</v>
      </c>
      <c r="AP12" s="79">
        <f t="shared" si="38"/>
        <v>700</v>
      </c>
      <c r="AQ12" s="79">
        <f t="shared" si="36"/>
        <v>700</v>
      </c>
      <c r="AR12" s="79">
        <f t="shared" si="36"/>
        <v>700</v>
      </c>
      <c r="AS12" s="79">
        <f t="shared" si="36"/>
        <v>700</v>
      </c>
      <c r="AT12" s="79">
        <f t="shared" si="36"/>
        <v>700</v>
      </c>
      <c r="AU12" s="79">
        <f t="shared" si="36"/>
        <v>700</v>
      </c>
      <c r="AV12" s="79">
        <f t="shared" si="36"/>
        <v>700</v>
      </c>
      <c r="AW12" s="79">
        <f t="shared" si="36"/>
        <v>700</v>
      </c>
      <c r="AX12" s="79">
        <f t="shared" si="36"/>
        <v>700</v>
      </c>
      <c r="AY12" s="79">
        <f t="shared" si="36"/>
        <v>700</v>
      </c>
      <c r="AZ12" s="79">
        <f t="shared" si="36"/>
        <v>700</v>
      </c>
      <c r="BA12" s="79">
        <f t="shared" ref="BA12:BA29" si="40">P12*$C12</f>
        <v>700</v>
      </c>
      <c r="BB12" s="79">
        <f t="shared" ref="BB12:BB29" si="41">Q12*$C12</f>
        <v>700</v>
      </c>
      <c r="BC12" s="79">
        <f t="shared" ref="BC12:BC29" si="42">R12*$C12</f>
        <v>700</v>
      </c>
      <c r="BD12" s="79">
        <f t="shared" ref="BD12:BD29" si="43">S12*$C12</f>
        <v>700</v>
      </c>
      <c r="BE12" s="79">
        <f t="shared" ref="BE12:BE29" si="44">T12*$C12</f>
        <v>700</v>
      </c>
      <c r="BF12" s="79">
        <f t="shared" ref="BF12:BF29" si="45">U12*$C12</f>
        <v>700</v>
      </c>
      <c r="BG12" s="79">
        <f t="shared" ref="BG12:BG29" si="46">V12*$C12</f>
        <v>700</v>
      </c>
      <c r="BH12" s="79">
        <f t="shared" ref="BH12:BH29" si="47">W12*$C12</f>
        <v>700</v>
      </c>
      <c r="BI12" s="79">
        <f t="shared" ref="BI12:BI29" si="48">X12*$C12</f>
        <v>700</v>
      </c>
      <c r="BJ12" s="79">
        <f t="shared" ref="BJ12:BJ29" si="49">Y12*$C12</f>
        <v>700</v>
      </c>
      <c r="BK12" s="79">
        <f t="shared" ref="BK12:BK29" si="50">Z12*$C12</f>
        <v>700</v>
      </c>
      <c r="BL12" s="79">
        <f t="shared" ref="BL12:BL29" si="51">AA12*$C12</f>
        <v>700</v>
      </c>
      <c r="BM12" s="79">
        <f t="shared" ref="BM12:BM29" si="52">AB12*$C12</f>
        <v>700</v>
      </c>
      <c r="BN12" s="79">
        <f t="shared" ref="BN12:BN29" si="53">AC12*$C12</f>
        <v>700</v>
      </c>
      <c r="BO12" s="79">
        <f t="shared" ref="BO12:BO29" si="54">AD12*$C12</f>
        <v>700</v>
      </c>
      <c r="BP12" s="79">
        <f t="shared" ref="BP12:BP29" si="55">AE12*$C12</f>
        <v>700</v>
      </c>
      <c r="BQ12" s="79">
        <f t="shared" ref="BQ12:BQ29" si="56">AF12*$C12</f>
        <v>700</v>
      </c>
      <c r="BR12" s="79">
        <f t="shared" ref="BR12:BR29" si="57">AG12*$C12</f>
        <v>700</v>
      </c>
      <c r="BS12" s="79">
        <f t="shared" ref="BS12:BS29" si="58">AH12*$C12</f>
        <v>700</v>
      </c>
      <c r="BT12" s="79">
        <f t="shared" ref="BT12:BT29" si="59">AI12*$C12</f>
        <v>700</v>
      </c>
      <c r="BU12" s="79">
        <f t="shared" ref="BU12:BU29" si="60">AJ12*$C12</f>
        <v>700</v>
      </c>
      <c r="BV12" s="79">
        <f t="shared" ref="BV12:BV29" si="61">AK12*$C12</f>
        <v>700</v>
      </c>
      <c r="BW12" s="79">
        <f t="shared" ref="BW12:BW29" si="62">AL12*$C12</f>
        <v>700</v>
      </c>
      <c r="BX12" s="79">
        <f t="shared" ref="BX12:BX29" si="63">AM12*$C12</f>
        <v>700</v>
      </c>
      <c r="BY12" s="79">
        <f t="shared" ref="BY12:BY29" si="64">AN12*$C12</f>
        <v>700</v>
      </c>
    </row>
    <row r="13" spans="1:104">
      <c r="A13" t="s">
        <v>582</v>
      </c>
      <c r="B13" s="289">
        <v>0.4</v>
      </c>
      <c r="C13" s="289">
        <v>0.5</v>
      </c>
      <c r="D13" s="289">
        <v>0.1</v>
      </c>
      <c r="E13" s="289">
        <f t="shared" si="37"/>
        <v>1400</v>
      </c>
      <c r="F13" s="289">
        <f t="shared" si="39"/>
        <v>1400</v>
      </c>
      <c r="G13" s="289">
        <f t="shared" si="39"/>
        <v>1400</v>
      </c>
      <c r="H13" s="289">
        <f t="shared" si="39"/>
        <v>1400</v>
      </c>
      <c r="I13" s="289">
        <f t="shared" si="39"/>
        <v>1400</v>
      </c>
      <c r="J13" s="289">
        <f t="shared" si="39"/>
        <v>1400</v>
      </c>
      <c r="K13" s="289">
        <f t="shared" si="39"/>
        <v>1400</v>
      </c>
      <c r="L13" s="289">
        <f t="shared" si="39"/>
        <v>1400</v>
      </c>
      <c r="M13" s="289">
        <f t="shared" si="39"/>
        <v>1400</v>
      </c>
      <c r="N13" s="289">
        <f t="shared" si="39"/>
        <v>1400</v>
      </c>
      <c r="O13" s="289">
        <f t="shared" si="39"/>
        <v>1400</v>
      </c>
      <c r="P13" s="289">
        <f t="shared" si="39"/>
        <v>1400</v>
      </c>
      <c r="Q13" s="289">
        <f t="shared" si="39"/>
        <v>1400</v>
      </c>
      <c r="R13" s="289">
        <f t="shared" si="39"/>
        <v>1400</v>
      </c>
      <c r="S13" s="289">
        <f t="shared" si="39"/>
        <v>1400</v>
      </c>
      <c r="T13" s="289">
        <f t="shared" si="39"/>
        <v>1400</v>
      </c>
      <c r="U13" s="289">
        <f t="shared" si="39"/>
        <v>1400</v>
      </c>
      <c r="V13" s="289">
        <f t="shared" si="39"/>
        <v>1400</v>
      </c>
      <c r="W13" s="289">
        <f t="shared" si="39"/>
        <v>1400</v>
      </c>
      <c r="X13" s="289">
        <f t="shared" si="39"/>
        <v>1400</v>
      </c>
      <c r="Y13" s="289">
        <f t="shared" si="39"/>
        <v>1400</v>
      </c>
      <c r="Z13" s="289">
        <f t="shared" si="39"/>
        <v>1400</v>
      </c>
      <c r="AA13" s="289">
        <f t="shared" si="39"/>
        <v>1400</v>
      </c>
      <c r="AB13" s="289">
        <f t="shared" si="39"/>
        <v>1400</v>
      </c>
      <c r="AC13" s="289">
        <f t="shared" si="39"/>
        <v>1400</v>
      </c>
      <c r="AD13" s="289">
        <f t="shared" si="39"/>
        <v>1400</v>
      </c>
      <c r="AE13" s="289">
        <f t="shared" si="39"/>
        <v>1400</v>
      </c>
      <c r="AF13" s="289">
        <f t="shared" si="39"/>
        <v>1400</v>
      </c>
      <c r="AG13" s="289">
        <f t="shared" si="39"/>
        <v>1400</v>
      </c>
      <c r="AH13" s="289">
        <f t="shared" si="39"/>
        <v>1400</v>
      </c>
      <c r="AI13" s="289">
        <f t="shared" si="39"/>
        <v>1400</v>
      </c>
      <c r="AJ13" s="289">
        <f t="shared" si="39"/>
        <v>1400</v>
      </c>
      <c r="AK13" s="289">
        <f t="shared" si="39"/>
        <v>1400</v>
      </c>
      <c r="AL13" s="289">
        <f t="shared" si="39"/>
        <v>1400</v>
      </c>
      <c r="AM13" s="289">
        <f t="shared" si="39"/>
        <v>1400</v>
      </c>
      <c r="AN13" s="289">
        <f t="shared" si="39"/>
        <v>1400</v>
      </c>
      <c r="AP13" s="79">
        <f t="shared" si="38"/>
        <v>700</v>
      </c>
      <c r="AQ13" s="79">
        <f t="shared" ref="AQ13:AQ29" si="65">F13*$C13</f>
        <v>700</v>
      </c>
      <c r="AR13" s="79">
        <f t="shared" ref="AR13:AR29" si="66">G13*$C13</f>
        <v>700</v>
      </c>
      <c r="AS13" s="79">
        <f t="shared" ref="AS13:AS29" si="67">H13*$C13</f>
        <v>700</v>
      </c>
      <c r="AT13" s="79">
        <f t="shared" ref="AT13:AT29" si="68">I13*$C13</f>
        <v>700</v>
      </c>
      <c r="AU13" s="79">
        <f t="shared" ref="AU13:AU29" si="69">J13*$C13</f>
        <v>700</v>
      </c>
      <c r="AV13" s="79">
        <f t="shared" ref="AV13:AV29" si="70">K13*$C13</f>
        <v>700</v>
      </c>
      <c r="AW13" s="79">
        <f t="shared" ref="AW13:AW29" si="71">L13*$C13</f>
        <v>700</v>
      </c>
      <c r="AX13" s="79">
        <f t="shared" ref="AX13:AX29" si="72">M13*$C13</f>
        <v>700</v>
      </c>
      <c r="AY13" s="79">
        <f t="shared" ref="AY13:AY29" si="73">N13*$C13</f>
        <v>700</v>
      </c>
      <c r="AZ13" s="79">
        <f t="shared" ref="AZ13:AZ29" si="74">O13*$C13</f>
        <v>700</v>
      </c>
      <c r="BA13" s="79">
        <f t="shared" si="40"/>
        <v>700</v>
      </c>
      <c r="BB13" s="79">
        <f t="shared" si="41"/>
        <v>700</v>
      </c>
      <c r="BC13" s="79">
        <f t="shared" si="42"/>
        <v>700</v>
      </c>
      <c r="BD13" s="79">
        <f t="shared" si="43"/>
        <v>700</v>
      </c>
      <c r="BE13" s="79">
        <f t="shared" si="44"/>
        <v>700</v>
      </c>
      <c r="BF13" s="79">
        <f t="shared" si="45"/>
        <v>700</v>
      </c>
      <c r="BG13" s="79">
        <f t="shared" si="46"/>
        <v>700</v>
      </c>
      <c r="BH13" s="79">
        <f t="shared" si="47"/>
        <v>700</v>
      </c>
      <c r="BI13" s="79">
        <f t="shared" si="48"/>
        <v>700</v>
      </c>
      <c r="BJ13" s="79">
        <f t="shared" si="49"/>
        <v>700</v>
      </c>
      <c r="BK13" s="79">
        <f t="shared" si="50"/>
        <v>700</v>
      </c>
      <c r="BL13" s="79">
        <f t="shared" si="51"/>
        <v>700</v>
      </c>
      <c r="BM13" s="79">
        <f t="shared" si="52"/>
        <v>700</v>
      </c>
      <c r="BN13" s="79">
        <f t="shared" si="53"/>
        <v>700</v>
      </c>
      <c r="BO13" s="79">
        <f t="shared" si="54"/>
        <v>700</v>
      </c>
      <c r="BP13" s="79">
        <f t="shared" si="55"/>
        <v>700</v>
      </c>
      <c r="BQ13" s="79">
        <f t="shared" si="56"/>
        <v>700</v>
      </c>
      <c r="BR13" s="79">
        <f t="shared" si="57"/>
        <v>700</v>
      </c>
      <c r="BS13" s="79">
        <f t="shared" si="58"/>
        <v>700</v>
      </c>
      <c r="BT13" s="79">
        <f t="shared" si="59"/>
        <v>700</v>
      </c>
      <c r="BU13" s="79">
        <f t="shared" si="60"/>
        <v>700</v>
      </c>
      <c r="BV13" s="79">
        <f t="shared" si="61"/>
        <v>700</v>
      </c>
      <c r="BW13" s="79">
        <f t="shared" si="62"/>
        <v>700</v>
      </c>
      <c r="BX13" s="79">
        <f t="shared" si="63"/>
        <v>700</v>
      </c>
      <c r="BY13" s="79">
        <f t="shared" si="64"/>
        <v>700</v>
      </c>
    </row>
    <row r="14" spans="1:104">
      <c r="A14" t="s">
        <v>583</v>
      </c>
      <c r="B14" s="289">
        <v>0.4</v>
      </c>
      <c r="C14" s="289">
        <v>0.5</v>
      </c>
      <c r="D14" s="289">
        <v>0.1</v>
      </c>
      <c r="E14" s="289">
        <f t="shared" si="37"/>
        <v>1400</v>
      </c>
      <c r="F14" s="289">
        <f t="shared" si="39"/>
        <v>1400</v>
      </c>
      <c r="G14" s="289">
        <f t="shared" si="39"/>
        <v>1400</v>
      </c>
      <c r="H14" s="289">
        <f t="shared" si="39"/>
        <v>1400</v>
      </c>
      <c r="I14" s="289">
        <f t="shared" si="39"/>
        <v>1400</v>
      </c>
      <c r="J14" s="289">
        <f t="shared" si="39"/>
        <v>1400</v>
      </c>
      <c r="K14" s="289">
        <f t="shared" si="39"/>
        <v>1400</v>
      </c>
      <c r="L14" s="289">
        <f t="shared" si="39"/>
        <v>1400</v>
      </c>
      <c r="M14" s="289">
        <f t="shared" si="39"/>
        <v>1400</v>
      </c>
      <c r="N14" s="289">
        <f t="shared" si="39"/>
        <v>1400</v>
      </c>
      <c r="O14" s="289">
        <f t="shared" si="39"/>
        <v>1400</v>
      </c>
      <c r="P14" s="289">
        <f t="shared" si="39"/>
        <v>1400</v>
      </c>
      <c r="Q14" s="289">
        <f t="shared" si="39"/>
        <v>1400</v>
      </c>
      <c r="R14" s="289">
        <f t="shared" si="39"/>
        <v>1400</v>
      </c>
      <c r="S14" s="289">
        <f t="shared" si="39"/>
        <v>1400</v>
      </c>
      <c r="T14" s="289">
        <f t="shared" si="39"/>
        <v>1400</v>
      </c>
      <c r="U14" s="289">
        <f t="shared" si="39"/>
        <v>1400</v>
      </c>
      <c r="V14" s="289">
        <f t="shared" si="39"/>
        <v>1400</v>
      </c>
      <c r="W14" s="289">
        <f t="shared" si="39"/>
        <v>1400</v>
      </c>
      <c r="X14" s="289">
        <f t="shared" si="39"/>
        <v>1400</v>
      </c>
      <c r="Y14" s="289">
        <f t="shared" si="39"/>
        <v>1400</v>
      </c>
      <c r="Z14" s="289">
        <f t="shared" si="39"/>
        <v>1400</v>
      </c>
      <c r="AA14" s="289">
        <f t="shared" si="39"/>
        <v>1400</v>
      </c>
      <c r="AB14" s="289">
        <f t="shared" si="39"/>
        <v>1400</v>
      </c>
      <c r="AC14" s="289">
        <f t="shared" si="39"/>
        <v>1400</v>
      </c>
      <c r="AD14" s="289">
        <f t="shared" si="39"/>
        <v>1400</v>
      </c>
      <c r="AE14" s="289">
        <f t="shared" si="39"/>
        <v>1400</v>
      </c>
      <c r="AF14" s="289">
        <f t="shared" si="39"/>
        <v>1400</v>
      </c>
      <c r="AG14" s="289">
        <f t="shared" si="39"/>
        <v>1400</v>
      </c>
      <c r="AH14" s="289">
        <f t="shared" si="39"/>
        <v>1400</v>
      </c>
      <c r="AI14" s="289">
        <f t="shared" si="39"/>
        <v>1400</v>
      </c>
      <c r="AJ14" s="289">
        <f t="shared" si="39"/>
        <v>1400</v>
      </c>
      <c r="AK14" s="289">
        <f t="shared" si="39"/>
        <v>1400</v>
      </c>
      <c r="AL14" s="289">
        <f t="shared" si="39"/>
        <v>1400</v>
      </c>
      <c r="AM14" s="289">
        <f t="shared" si="39"/>
        <v>1400</v>
      </c>
      <c r="AN14" s="289">
        <f t="shared" si="39"/>
        <v>1400</v>
      </c>
      <c r="AP14" s="79">
        <f t="shared" si="38"/>
        <v>700</v>
      </c>
      <c r="AQ14" s="79">
        <f t="shared" si="65"/>
        <v>700</v>
      </c>
      <c r="AR14" s="79">
        <f t="shared" si="66"/>
        <v>700</v>
      </c>
      <c r="AS14" s="79">
        <f t="shared" si="67"/>
        <v>700</v>
      </c>
      <c r="AT14" s="79">
        <f t="shared" si="68"/>
        <v>700</v>
      </c>
      <c r="AU14" s="79">
        <f t="shared" si="69"/>
        <v>700</v>
      </c>
      <c r="AV14" s="79">
        <f t="shared" si="70"/>
        <v>700</v>
      </c>
      <c r="AW14" s="79">
        <f t="shared" si="71"/>
        <v>700</v>
      </c>
      <c r="AX14" s="79">
        <f t="shared" si="72"/>
        <v>700</v>
      </c>
      <c r="AY14" s="79">
        <f t="shared" si="73"/>
        <v>700</v>
      </c>
      <c r="AZ14" s="79">
        <f t="shared" si="74"/>
        <v>700</v>
      </c>
      <c r="BA14" s="79">
        <f t="shared" si="40"/>
        <v>700</v>
      </c>
      <c r="BB14" s="79">
        <f t="shared" si="41"/>
        <v>700</v>
      </c>
      <c r="BC14" s="79">
        <f t="shared" si="42"/>
        <v>700</v>
      </c>
      <c r="BD14" s="79">
        <f t="shared" si="43"/>
        <v>700</v>
      </c>
      <c r="BE14" s="79">
        <f t="shared" si="44"/>
        <v>700</v>
      </c>
      <c r="BF14" s="79">
        <f t="shared" si="45"/>
        <v>700</v>
      </c>
      <c r="BG14" s="79">
        <f t="shared" si="46"/>
        <v>700</v>
      </c>
      <c r="BH14" s="79">
        <f t="shared" si="47"/>
        <v>700</v>
      </c>
      <c r="BI14" s="79">
        <f t="shared" si="48"/>
        <v>700</v>
      </c>
      <c r="BJ14" s="79">
        <f t="shared" si="49"/>
        <v>700</v>
      </c>
      <c r="BK14" s="79">
        <f t="shared" si="50"/>
        <v>700</v>
      </c>
      <c r="BL14" s="79">
        <f t="shared" si="51"/>
        <v>700</v>
      </c>
      <c r="BM14" s="79">
        <f t="shared" si="52"/>
        <v>700</v>
      </c>
      <c r="BN14" s="79">
        <f t="shared" si="53"/>
        <v>700</v>
      </c>
      <c r="BO14" s="79">
        <f t="shared" si="54"/>
        <v>700</v>
      </c>
      <c r="BP14" s="79">
        <f t="shared" si="55"/>
        <v>700</v>
      </c>
      <c r="BQ14" s="79">
        <f t="shared" si="56"/>
        <v>700</v>
      </c>
      <c r="BR14" s="79">
        <f t="shared" si="57"/>
        <v>700</v>
      </c>
      <c r="BS14" s="79">
        <f t="shared" si="58"/>
        <v>700</v>
      </c>
      <c r="BT14" s="79">
        <f t="shared" si="59"/>
        <v>700</v>
      </c>
      <c r="BU14" s="79">
        <f t="shared" si="60"/>
        <v>700</v>
      </c>
      <c r="BV14" s="79">
        <f t="shared" si="61"/>
        <v>700</v>
      </c>
      <c r="BW14" s="79">
        <f t="shared" si="62"/>
        <v>700</v>
      </c>
      <c r="BX14" s="79">
        <f t="shared" si="63"/>
        <v>700</v>
      </c>
      <c r="BY14" s="79">
        <f t="shared" si="64"/>
        <v>700</v>
      </c>
    </row>
    <row r="15" spans="1:104">
      <c r="A15" t="s">
        <v>584</v>
      </c>
      <c r="B15" s="289">
        <v>0.4</v>
      </c>
      <c r="C15" s="289">
        <v>0.5</v>
      </c>
      <c r="D15" s="289">
        <v>0.1</v>
      </c>
      <c r="E15" s="289">
        <f t="shared" si="37"/>
        <v>1400</v>
      </c>
      <c r="F15" s="289">
        <f t="shared" si="39"/>
        <v>1400</v>
      </c>
      <c r="G15" s="289">
        <f t="shared" si="39"/>
        <v>1400</v>
      </c>
      <c r="H15" s="289">
        <f t="shared" si="39"/>
        <v>1400</v>
      </c>
      <c r="I15" s="289">
        <f t="shared" si="39"/>
        <v>1400</v>
      </c>
      <c r="J15" s="289">
        <f t="shared" si="39"/>
        <v>1400</v>
      </c>
      <c r="K15" s="289">
        <f t="shared" si="39"/>
        <v>1400</v>
      </c>
      <c r="L15" s="289">
        <f t="shared" si="39"/>
        <v>1400</v>
      </c>
      <c r="M15" s="289">
        <f t="shared" si="39"/>
        <v>1400</v>
      </c>
      <c r="N15" s="289">
        <f t="shared" si="39"/>
        <v>1400</v>
      </c>
      <c r="O15" s="289">
        <f t="shared" si="39"/>
        <v>1400</v>
      </c>
      <c r="P15" s="289">
        <f t="shared" si="39"/>
        <v>1400</v>
      </c>
      <c r="Q15" s="289">
        <f t="shared" si="39"/>
        <v>1400</v>
      </c>
      <c r="R15" s="289">
        <f t="shared" si="39"/>
        <v>1400</v>
      </c>
      <c r="S15" s="289">
        <f t="shared" si="39"/>
        <v>1400</v>
      </c>
      <c r="T15" s="289">
        <f t="shared" si="39"/>
        <v>1400</v>
      </c>
      <c r="U15" s="289">
        <f t="shared" si="39"/>
        <v>1400</v>
      </c>
      <c r="V15" s="289">
        <f t="shared" si="39"/>
        <v>1400</v>
      </c>
      <c r="W15" s="289">
        <f t="shared" si="39"/>
        <v>1400</v>
      </c>
      <c r="X15" s="289">
        <f t="shared" si="39"/>
        <v>1400</v>
      </c>
      <c r="Y15" s="289">
        <f t="shared" si="39"/>
        <v>1400</v>
      </c>
      <c r="Z15" s="289">
        <f t="shared" si="39"/>
        <v>1400</v>
      </c>
      <c r="AA15" s="289">
        <f t="shared" si="39"/>
        <v>1400</v>
      </c>
      <c r="AB15" s="289">
        <f t="shared" si="39"/>
        <v>1400</v>
      </c>
      <c r="AC15" s="289">
        <f t="shared" si="39"/>
        <v>1400</v>
      </c>
      <c r="AD15" s="289">
        <f t="shared" si="39"/>
        <v>1400</v>
      </c>
      <c r="AE15" s="289">
        <f t="shared" si="39"/>
        <v>1400</v>
      </c>
      <c r="AF15" s="289">
        <f t="shared" si="39"/>
        <v>1400</v>
      </c>
      <c r="AG15" s="289">
        <f t="shared" si="39"/>
        <v>1400</v>
      </c>
      <c r="AH15" s="289">
        <f t="shared" si="39"/>
        <v>1400</v>
      </c>
      <c r="AI15" s="289">
        <f t="shared" si="39"/>
        <v>1400</v>
      </c>
      <c r="AJ15" s="289">
        <f t="shared" si="39"/>
        <v>1400</v>
      </c>
      <c r="AK15" s="289">
        <f t="shared" si="39"/>
        <v>1400</v>
      </c>
      <c r="AL15" s="289">
        <f t="shared" si="39"/>
        <v>1400</v>
      </c>
      <c r="AM15" s="289">
        <f t="shared" si="39"/>
        <v>1400</v>
      </c>
      <c r="AN15" s="289">
        <f t="shared" si="39"/>
        <v>1400</v>
      </c>
      <c r="AP15" s="79">
        <f t="shared" si="38"/>
        <v>700</v>
      </c>
      <c r="AQ15" s="79">
        <f t="shared" si="65"/>
        <v>700</v>
      </c>
      <c r="AR15" s="79">
        <f t="shared" si="66"/>
        <v>700</v>
      </c>
      <c r="AS15" s="79">
        <f t="shared" si="67"/>
        <v>700</v>
      </c>
      <c r="AT15" s="79">
        <f t="shared" si="68"/>
        <v>700</v>
      </c>
      <c r="AU15" s="79">
        <f t="shared" si="69"/>
        <v>700</v>
      </c>
      <c r="AV15" s="79">
        <f t="shared" si="70"/>
        <v>700</v>
      </c>
      <c r="AW15" s="79">
        <f t="shared" si="71"/>
        <v>700</v>
      </c>
      <c r="AX15" s="79">
        <f t="shared" si="72"/>
        <v>700</v>
      </c>
      <c r="AY15" s="79">
        <f t="shared" si="73"/>
        <v>700</v>
      </c>
      <c r="AZ15" s="79">
        <f t="shared" si="74"/>
        <v>700</v>
      </c>
      <c r="BA15" s="79">
        <f t="shared" si="40"/>
        <v>700</v>
      </c>
      <c r="BB15" s="79">
        <f t="shared" si="41"/>
        <v>700</v>
      </c>
      <c r="BC15" s="79">
        <f t="shared" si="42"/>
        <v>700</v>
      </c>
      <c r="BD15" s="79">
        <f t="shared" si="43"/>
        <v>700</v>
      </c>
      <c r="BE15" s="79">
        <f t="shared" si="44"/>
        <v>700</v>
      </c>
      <c r="BF15" s="79">
        <f t="shared" si="45"/>
        <v>700</v>
      </c>
      <c r="BG15" s="79">
        <f t="shared" si="46"/>
        <v>700</v>
      </c>
      <c r="BH15" s="79">
        <f t="shared" si="47"/>
        <v>700</v>
      </c>
      <c r="BI15" s="79">
        <f t="shared" si="48"/>
        <v>700</v>
      </c>
      <c r="BJ15" s="79">
        <f t="shared" si="49"/>
        <v>700</v>
      </c>
      <c r="BK15" s="79">
        <f t="shared" si="50"/>
        <v>700</v>
      </c>
      <c r="BL15" s="79">
        <f t="shared" si="51"/>
        <v>700</v>
      </c>
      <c r="BM15" s="79">
        <f t="shared" si="52"/>
        <v>700</v>
      </c>
      <c r="BN15" s="79">
        <f t="shared" si="53"/>
        <v>700</v>
      </c>
      <c r="BO15" s="79">
        <f t="shared" si="54"/>
        <v>700</v>
      </c>
      <c r="BP15" s="79">
        <f t="shared" si="55"/>
        <v>700</v>
      </c>
      <c r="BQ15" s="79">
        <f t="shared" si="56"/>
        <v>700</v>
      </c>
      <c r="BR15" s="79">
        <f t="shared" si="57"/>
        <v>700</v>
      </c>
      <c r="BS15" s="79">
        <f t="shared" si="58"/>
        <v>700</v>
      </c>
      <c r="BT15" s="79">
        <f t="shared" si="59"/>
        <v>700</v>
      </c>
      <c r="BU15" s="79">
        <f t="shared" si="60"/>
        <v>700</v>
      </c>
      <c r="BV15" s="79">
        <f t="shared" si="61"/>
        <v>700</v>
      </c>
      <c r="BW15" s="79">
        <f t="shared" si="62"/>
        <v>700</v>
      </c>
      <c r="BX15" s="79">
        <f t="shared" si="63"/>
        <v>700</v>
      </c>
      <c r="BY15" s="79">
        <f t="shared" si="64"/>
        <v>700</v>
      </c>
    </row>
    <row r="16" spans="1:104">
      <c r="A16" t="s">
        <v>585</v>
      </c>
      <c r="B16" s="289">
        <v>0.4</v>
      </c>
      <c r="C16" s="289">
        <v>0.5</v>
      </c>
      <c r="D16" s="289">
        <v>0.1</v>
      </c>
      <c r="E16" s="289">
        <f t="shared" si="37"/>
        <v>1400</v>
      </c>
      <c r="F16" s="289">
        <f t="shared" si="39"/>
        <v>1400</v>
      </c>
      <c r="G16" s="289">
        <f t="shared" si="39"/>
        <v>1400</v>
      </c>
      <c r="H16" s="289">
        <f t="shared" si="39"/>
        <v>1400</v>
      </c>
      <c r="I16" s="289">
        <f t="shared" si="39"/>
        <v>1400</v>
      </c>
      <c r="J16" s="289">
        <f t="shared" si="39"/>
        <v>1400</v>
      </c>
      <c r="K16" s="289">
        <f t="shared" si="39"/>
        <v>1400</v>
      </c>
      <c r="L16" s="289">
        <f t="shared" si="39"/>
        <v>1400</v>
      </c>
      <c r="M16" s="289">
        <f t="shared" si="39"/>
        <v>1400</v>
      </c>
      <c r="N16" s="289">
        <f t="shared" si="39"/>
        <v>1400</v>
      </c>
      <c r="O16" s="289">
        <f t="shared" si="39"/>
        <v>1400</v>
      </c>
      <c r="P16" s="289">
        <f t="shared" si="39"/>
        <v>1400</v>
      </c>
      <c r="Q16" s="289">
        <f t="shared" si="39"/>
        <v>1400</v>
      </c>
      <c r="R16" s="289">
        <f t="shared" si="39"/>
        <v>1400</v>
      </c>
      <c r="S16" s="289">
        <f t="shared" si="39"/>
        <v>1400</v>
      </c>
      <c r="T16" s="289">
        <f t="shared" si="39"/>
        <v>1400</v>
      </c>
      <c r="U16" s="289">
        <f t="shared" si="39"/>
        <v>1400</v>
      </c>
      <c r="V16" s="289">
        <f t="shared" si="39"/>
        <v>1400</v>
      </c>
      <c r="W16" s="289">
        <f t="shared" si="39"/>
        <v>1400</v>
      </c>
      <c r="X16" s="289">
        <f t="shared" si="39"/>
        <v>1400</v>
      </c>
      <c r="Y16" s="289">
        <f t="shared" si="39"/>
        <v>1400</v>
      </c>
      <c r="Z16" s="289">
        <f t="shared" si="39"/>
        <v>1400</v>
      </c>
      <c r="AA16" s="289">
        <f t="shared" si="39"/>
        <v>1400</v>
      </c>
      <c r="AB16" s="289">
        <f t="shared" si="39"/>
        <v>1400</v>
      </c>
      <c r="AC16" s="289">
        <f t="shared" si="39"/>
        <v>1400</v>
      </c>
      <c r="AD16" s="289">
        <f t="shared" si="39"/>
        <v>1400</v>
      </c>
      <c r="AE16" s="289">
        <f t="shared" si="39"/>
        <v>1400</v>
      </c>
      <c r="AF16" s="289">
        <f t="shared" si="39"/>
        <v>1400</v>
      </c>
      <c r="AG16" s="289">
        <f t="shared" si="39"/>
        <v>1400</v>
      </c>
      <c r="AH16" s="289">
        <f t="shared" si="39"/>
        <v>1400</v>
      </c>
      <c r="AI16" s="289">
        <f t="shared" si="39"/>
        <v>1400</v>
      </c>
      <c r="AJ16" s="289">
        <f t="shared" si="39"/>
        <v>1400</v>
      </c>
      <c r="AK16" s="289">
        <f t="shared" si="39"/>
        <v>1400</v>
      </c>
      <c r="AL16" s="289">
        <f t="shared" si="39"/>
        <v>1400</v>
      </c>
      <c r="AM16" s="289">
        <f t="shared" si="39"/>
        <v>1400</v>
      </c>
      <c r="AN16" s="289">
        <f t="shared" si="39"/>
        <v>1400</v>
      </c>
      <c r="AP16" s="79">
        <f t="shared" si="38"/>
        <v>700</v>
      </c>
      <c r="AQ16" s="79">
        <f t="shared" si="65"/>
        <v>700</v>
      </c>
      <c r="AR16" s="79">
        <f t="shared" si="66"/>
        <v>700</v>
      </c>
      <c r="AS16" s="79">
        <f t="shared" si="67"/>
        <v>700</v>
      </c>
      <c r="AT16" s="79">
        <f t="shared" si="68"/>
        <v>700</v>
      </c>
      <c r="AU16" s="79">
        <f t="shared" si="69"/>
        <v>700</v>
      </c>
      <c r="AV16" s="79">
        <f t="shared" si="70"/>
        <v>700</v>
      </c>
      <c r="AW16" s="79">
        <f t="shared" si="71"/>
        <v>700</v>
      </c>
      <c r="AX16" s="79">
        <f t="shared" si="72"/>
        <v>700</v>
      </c>
      <c r="AY16" s="79">
        <f t="shared" si="73"/>
        <v>700</v>
      </c>
      <c r="AZ16" s="79">
        <f t="shared" si="74"/>
        <v>700</v>
      </c>
      <c r="BA16" s="79">
        <f t="shared" si="40"/>
        <v>700</v>
      </c>
      <c r="BB16" s="79">
        <f t="shared" si="41"/>
        <v>700</v>
      </c>
      <c r="BC16" s="79">
        <f t="shared" si="42"/>
        <v>700</v>
      </c>
      <c r="BD16" s="79">
        <f t="shared" si="43"/>
        <v>700</v>
      </c>
      <c r="BE16" s="79">
        <f t="shared" si="44"/>
        <v>700</v>
      </c>
      <c r="BF16" s="79">
        <f t="shared" si="45"/>
        <v>700</v>
      </c>
      <c r="BG16" s="79">
        <f t="shared" si="46"/>
        <v>700</v>
      </c>
      <c r="BH16" s="79">
        <f t="shared" si="47"/>
        <v>700</v>
      </c>
      <c r="BI16" s="79">
        <f t="shared" si="48"/>
        <v>700</v>
      </c>
      <c r="BJ16" s="79">
        <f t="shared" si="49"/>
        <v>700</v>
      </c>
      <c r="BK16" s="79">
        <f t="shared" si="50"/>
        <v>700</v>
      </c>
      <c r="BL16" s="79">
        <f t="shared" si="51"/>
        <v>700</v>
      </c>
      <c r="BM16" s="79">
        <f t="shared" si="52"/>
        <v>700</v>
      </c>
      <c r="BN16" s="79">
        <f t="shared" si="53"/>
        <v>700</v>
      </c>
      <c r="BO16" s="79">
        <f t="shared" si="54"/>
        <v>700</v>
      </c>
      <c r="BP16" s="79">
        <f t="shared" si="55"/>
        <v>700</v>
      </c>
      <c r="BQ16" s="79">
        <f t="shared" si="56"/>
        <v>700</v>
      </c>
      <c r="BR16" s="79">
        <f t="shared" si="57"/>
        <v>700</v>
      </c>
      <c r="BS16" s="79">
        <f t="shared" si="58"/>
        <v>700</v>
      </c>
      <c r="BT16" s="79">
        <f t="shared" si="59"/>
        <v>700</v>
      </c>
      <c r="BU16" s="79">
        <f t="shared" si="60"/>
        <v>700</v>
      </c>
      <c r="BV16" s="79">
        <f t="shared" si="61"/>
        <v>700</v>
      </c>
      <c r="BW16" s="79">
        <f t="shared" si="62"/>
        <v>700</v>
      </c>
      <c r="BX16" s="79">
        <f t="shared" si="63"/>
        <v>700</v>
      </c>
      <c r="BY16" s="79">
        <f t="shared" si="64"/>
        <v>700</v>
      </c>
    </row>
    <row r="17" spans="1:77">
      <c r="A17" t="s">
        <v>586</v>
      </c>
      <c r="B17" s="289">
        <v>0.4</v>
      </c>
      <c r="C17" s="289">
        <v>0.5</v>
      </c>
      <c r="D17" s="289">
        <v>0.1</v>
      </c>
      <c r="E17" s="289">
        <f t="shared" si="37"/>
        <v>1400</v>
      </c>
      <c r="F17" s="289">
        <f t="shared" si="39"/>
        <v>1400</v>
      </c>
      <c r="G17" s="289">
        <f t="shared" si="39"/>
        <v>1400</v>
      </c>
      <c r="H17" s="289">
        <f t="shared" si="39"/>
        <v>1400</v>
      </c>
      <c r="I17" s="289">
        <f t="shared" si="39"/>
        <v>1400</v>
      </c>
      <c r="J17" s="289">
        <f t="shared" si="39"/>
        <v>1400</v>
      </c>
      <c r="K17" s="289">
        <f t="shared" si="39"/>
        <v>1400</v>
      </c>
      <c r="L17" s="289">
        <f t="shared" si="39"/>
        <v>1400</v>
      </c>
      <c r="M17" s="289">
        <f t="shared" si="39"/>
        <v>1400</v>
      </c>
      <c r="N17" s="289">
        <f t="shared" si="39"/>
        <v>1400</v>
      </c>
      <c r="O17" s="289">
        <f t="shared" si="39"/>
        <v>1400</v>
      </c>
      <c r="P17" s="289">
        <f t="shared" si="39"/>
        <v>1400</v>
      </c>
      <c r="Q17" s="289">
        <f t="shared" si="39"/>
        <v>1400</v>
      </c>
      <c r="R17" s="289">
        <f t="shared" si="39"/>
        <v>1400</v>
      </c>
      <c r="S17" s="289">
        <f t="shared" si="39"/>
        <v>1400</v>
      </c>
      <c r="T17" s="289">
        <f t="shared" si="39"/>
        <v>1400</v>
      </c>
      <c r="U17" s="289">
        <f t="shared" si="39"/>
        <v>1400</v>
      </c>
      <c r="V17" s="289">
        <f t="shared" si="39"/>
        <v>1400</v>
      </c>
      <c r="W17" s="289">
        <f t="shared" si="39"/>
        <v>1400</v>
      </c>
      <c r="X17" s="289">
        <f t="shared" si="39"/>
        <v>1400</v>
      </c>
      <c r="Y17" s="289">
        <f t="shared" si="39"/>
        <v>1400</v>
      </c>
      <c r="Z17" s="289">
        <f t="shared" si="39"/>
        <v>1400</v>
      </c>
      <c r="AA17" s="289">
        <f t="shared" si="39"/>
        <v>1400</v>
      </c>
      <c r="AB17" s="289">
        <f t="shared" si="39"/>
        <v>1400</v>
      </c>
      <c r="AC17" s="289">
        <f t="shared" si="39"/>
        <v>1400</v>
      </c>
      <c r="AD17" s="289">
        <f t="shared" si="39"/>
        <v>1400</v>
      </c>
      <c r="AE17" s="289">
        <f t="shared" si="39"/>
        <v>1400</v>
      </c>
      <c r="AF17" s="289">
        <f t="shared" si="39"/>
        <v>1400</v>
      </c>
      <c r="AG17" s="289">
        <f t="shared" si="39"/>
        <v>1400</v>
      </c>
      <c r="AH17" s="289">
        <f t="shared" si="39"/>
        <v>1400</v>
      </c>
      <c r="AI17" s="289">
        <f t="shared" si="39"/>
        <v>1400</v>
      </c>
      <c r="AJ17" s="289">
        <f t="shared" si="39"/>
        <v>1400</v>
      </c>
      <c r="AK17" s="289">
        <f t="shared" si="39"/>
        <v>1400</v>
      </c>
      <c r="AL17" s="289">
        <f t="shared" si="39"/>
        <v>1400</v>
      </c>
      <c r="AM17" s="289">
        <f t="shared" si="39"/>
        <v>1400</v>
      </c>
      <c r="AN17" s="289">
        <f t="shared" si="39"/>
        <v>1400</v>
      </c>
      <c r="AP17" s="79">
        <f t="shared" si="38"/>
        <v>700</v>
      </c>
      <c r="AQ17" s="79">
        <f t="shared" si="65"/>
        <v>700</v>
      </c>
      <c r="AR17" s="79">
        <f t="shared" si="66"/>
        <v>700</v>
      </c>
      <c r="AS17" s="79">
        <f t="shared" si="67"/>
        <v>700</v>
      </c>
      <c r="AT17" s="79">
        <f t="shared" si="68"/>
        <v>700</v>
      </c>
      <c r="AU17" s="79">
        <f t="shared" si="69"/>
        <v>700</v>
      </c>
      <c r="AV17" s="79">
        <f t="shared" si="70"/>
        <v>700</v>
      </c>
      <c r="AW17" s="79">
        <f t="shared" si="71"/>
        <v>700</v>
      </c>
      <c r="AX17" s="79">
        <f t="shared" si="72"/>
        <v>700</v>
      </c>
      <c r="AY17" s="79">
        <f t="shared" si="73"/>
        <v>700</v>
      </c>
      <c r="AZ17" s="79">
        <f t="shared" si="74"/>
        <v>700</v>
      </c>
      <c r="BA17" s="79">
        <f t="shared" si="40"/>
        <v>700</v>
      </c>
      <c r="BB17" s="79">
        <f t="shared" si="41"/>
        <v>700</v>
      </c>
      <c r="BC17" s="79">
        <f t="shared" si="42"/>
        <v>700</v>
      </c>
      <c r="BD17" s="79">
        <f t="shared" si="43"/>
        <v>700</v>
      </c>
      <c r="BE17" s="79">
        <f t="shared" si="44"/>
        <v>700</v>
      </c>
      <c r="BF17" s="79">
        <f t="shared" si="45"/>
        <v>700</v>
      </c>
      <c r="BG17" s="79">
        <f t="shared" si="46"/>
        <v>700</v>
      </c>
      <c r="BH17" s="79">
        <f t="shared" si="47"/>
        <v>700</v>
      </c>
      <c r="BI17" s="79">
        <f t="shared" si="48"/>
        <v>700</v>
      </c>
      <c r="BJ17" s="79">
        <f t="shared" si="49"/>
        <v>700</v>
      </c>
      <c r="BK17" s="79">
        <f t="shared" si="50"/>
        <v>700</v>
      </c>
      <c r="BL17" s="79">
        <f t="shared" si="51"/>
        <v>700</v>
      </c>
      <c r="BM17" s="79">
        <f t="shared" si="52"/>
        <v>700</v>
      </c>
      <c r="BN17" s="79">
        <f t="shared" si="53"/>
        <v>700</v>
      </c>
      <c r="BO17" s="79">
        <f t="shared" si="54"/>
        <v>700</v>
      </c>
      <c r="BP17" s="79">
        <f t="shared" si="55"/>
        <v>700</v>
      </c>
      <c r="BQ17" s="79">
        <f t="shared" si="56"/>
        <v>700</v>
      </c>
      <c r="BR17" s="79">
        <f t="shared" si="57"/>
        <v>700</v>
      </c>
      <c r="BS17" s="79">
        <f t="shared" si="58"/>
        <v>700</v>
      </c>
      <c r="BT17" s="79">
        <f t="shared" si="59"/>
        <v>700</v>
      </c>
      <c r="BU17" s="79">
        <f t="shared" si="60"/>
        <v>700</v>
      </c>
      <c r="BV17" s="79">
        <f t="shared" si="61"/>
        <v>700</v>
      </c>
      <c r="BW17" s="79">
        <f t="shared" si="62"/>
        <v>700</v>
      </c>
      <c r="BX17" s="79">
        <f t="shared" si="63"/>
        <v>700</v>
      </c>
      <c r="BY17" s="79">
        <f t="shared" si="64"/>
        <v>700</v>
      </c>
    </row>
    <row r="18" spans="1:77">
      <c r="A18" t="s">
        <v>587</v>
      </c>
      <c r="B18" s="289">
        <v>0.4</v>
      </c>
      <c r="C18" s="289">
        <v>0.5</v>
      </c>
      <c r="D18" s="289">
        <v>0.1</v>
      </c>
      <c r="E18" s="289">
        <f t="shared" si="37"/>
        <v>1400</v>
      </c>
      <c r="F18" s="289">
        <f t="shared" si="39"/>
        <v>1400</v>
      </c>
      <c r="G18" s="289">
        <f t="shared" si="39"/>
        <v>1400</v>
      </c>
      <c r="H18" s="289">
        <f t="shared" si="39"/>
        <v>1400</v>
      </c>
      <c r="I18" s="289">
        <f t="shared" si="39"/>
        <v>1400</v>
      </c>
      <c r="J18" s="289">
        <f t="shared" si="39"/>
        <v>1400</v>
      </c>
      <c r="K18" s="289">
        <f t="shared" si="39"/>
        <v>1400</v>
      </c>
      <c r="L18" s="289">
        <f t="shared" si="39"/>
        <v>1400</v>
      </c>
      <c r="M18" s="289">
        <f t="shared" si="39"/>
        <v>1400</v>
      </c>
      <c r="N18" s="289">
        <f t="shared" si="39"/>
        <v>1400</v>
      </c>
      <c r="O18" s="289">
        <f t="shared" si="39"/>
        <v>1400</v>
      </c>
      <c r="P18" s="289">
        <f t="shared" si="39"/>
        <v>1400</v>
      </c>
      <c r="Q18" s="289">
        <f t="shared" si="39"/>
        <v>1400</v>
      </c>
      <c r="R18" s="289">
        <f t="shared" si="39"/>
        <v>1400</v>
      </c>
      <c r="S18" s="289">
        <f t="shared" si="39"/>
        <v>1400</v>
      </c>
      <c r="T18" s="289">
        <f t="shared" si="39"/>
        <v>1400</v>
      </c>
      <c r="U18" s="289">
        <f t="shared" si="39"/>
        <v>1400</v>
      </c>
      <c r="V18" s="289">
        <f t="shared" si="39"/>
        <v>1400</v>
      </c>
      <c r="W18" s="289">
        <f t="shared" si="39"/>
        <v>1400</v>
      </c>
      <c r="X18" s="289">
        <f t="shared" si="39"/>
        <v>1400</v>
      </c>
      <c r="Y18" s="289">
        <f t="shared" si="39"/>
        <v>1400</v>
      </c>
      <c r="Z18" s="289">
        <f t="shared" si="39"/>
        <v>1400</v>
      </c>
      <c r="AA18" s="289">
        <f t="shared" si="39"/>
        <v>1400</v>
      </c>
      <c r="AB18" s="289">
        <f t="shared" si="39"/>
        <v>1400</v>
      </c>
      <c r="AC18" s="289">
        <f t="shared" si="39"/>
        <v>1400</v>
      </c>
      <c r="AD18" s="289">
        <f t="shared" si="39"/>
        <v>1400</v>
      </c>
      <c r="AE18" s="289">
        <f t="shared" si="39"/>
        <v>1400</v>
      </c>
      <c r="AF18" s="289">
        <f t="shared" si="39"/>
        <v>1400</v>
      </c>
      <c r="AG18" s="289">
        <f t="shared" si="39"/>
        <v>1400</v>
      </c>
      <c r="AH18" s="289">
        <f t="shared" si="39"/>
        <v>1400</v>
      </c>
      <c r="AI18" s="289">
        <f t="shared" si="39"/>
        <v>1400</v>
      </c>
      <c r="AJ18" s="289">
        <f t="shared" si="39"/>
        <v>1400</v>
      </c>
      <c r="AK18" s="289">
        <f t="shared" si="39"/>
        <v>1400</v>
      </c>
      <c r="AL18" s="289">
        <f t="shared" si="39"/>
        <v>1400</v>
      </c>
      <c r="AM18" s="289">
        <f t="shared" si="39"/>
        <v>1400</v>
      </c>
      <c r="AN18" s="289">
        <f t="shared" si="39"/>
        <v>1400</v>
      </c>
      <c r="AP18" s="79">
        <f t="shared" si="38"/>
        <v>700</v>
      </c>
      <c r="AQ18" s="79">
        <f t="shared" si="65"/>
        <v>700</v>
      </c>
      <c r="AR18" s="79">
        <f t="shared" si="66"/>
        <v>700</v>
      </c>
      <c r="AS18" s="79">
        <f t="shared" si="67"/>
        <v>700</v>
      </c>
      <c r="AT18" s="79">
        <f t="shared" si="68"/>
        <v>700</v>
      </c>
      <c r="AU18" s="79">
        <f t="shared" si="69"/>
        <v>700</v>
      </c>
      <c r="AV18" s="79">
        <f t="shared" si="70"/>
        <v>700</v>
      </c>
      <c r="AW18" s="79">
        <f t="shared" si="71"/>
        <v>700</v>
      </c>
      <c r="AX18" s="79">
        <f t="shared" si="72"/>
        <v>700</v>
      </c>
      <c r="AY18" s="79">
        <f t="shared" si="73"/>
        <v>700</v>
      </c>
      <c r="AZ18" s="79">
        <f t="shared" si="74"/>
        <v>700</v>
      </c>
      <c r="BA18" s="79">
        <f t="shared" si="40"/>
        <v>700</v>
      </c>
      <c r="BB18" s="79">
        <f t="shared" si="41"/>
        <v>700</v>
      </c>
      <c r="BC18" s="79">
        <f t="shared" si="42"/>
        <v>700</v>
      </c>
      <c r="BD18" s="79">
        <f t="shared" si="43"/>
        <v>700</v>
      </c>
      <c r="BE18" s="79">
        <f t="shared" si="44"/>
        <v>700</v>
      </c>
      <c r="BF18" s="79">
        <f t="shared" si="45"/>
        <v>700</v>
      </c>
      <c r="BG18" s="79">
        <f t="shared" si="46"/>
        <v>700</v>
      </c>
      <c r="BH18" s="79">
        <f t="shared" si="47"/>
        <v>700</v>
      </c>
      <c r="BI18" s="79">
        <f t="shared" si="48"/>
        <v>700</v>
      </c>
      <c r="BJ18" s="79">
        <f t="shared" si="49"/>
        <v>700</v>
      </c>
      <c r="BK18" s="79">
        <f t="shared" si="50"/>
        <v>700</v>
      </c>
      <c r="BL18" s="79">
        <f t="shared" si="51"/>
        <v>700</v>
      </c>
      <c r="BM18" s="79">
        <f t="shared" si="52"/>
        <v>700</v>
      </c>
      <c r="BN18" s="79">
        <f t="shared" si="53"/>
        <v>700</v>
      </c>
      <c r="BO18" s="79">
        <f t="shared" si="54"/>
        <v>700</v>
      </c>
      <c r="BP18" s="79">
        <f t="shared" si="55"/>
        <v>700</v>
      </c>
      <c r="BQ18" s="79">
        <f t="shared" si="56"/>
        <v>700</v>
      </c>
      <c r="BR18" s="79">
        <f t="shared" si="57"/>
        <v>700</v>
      </c>
      <c r="BS18" s="79">
        <f t="shared" si="58"/>
        <v>700</v>
      </c>
      <c r="BT18" s="79">
        <f t="shared" si="59"/>
        <v>700</v>
      </c>
      <c r="BU18" s="79">
        <f t="shared" si="60"/>
        <v>700</v>
      </c>
      <c r="BV18" s="79">
        <f t="shared" si="61"/>
        <v>700</v>
      </c>
      <c r="BW18" s="79">
        <f t="shared" si="62"/>
        <v>700</v>
      </c>
      <c r="BX18" s="79">
        <f t="shared" si="63"/>
        <v>700</v>
      </c>
      <c r="BY18" s="79">
        <f t="shared" si="64"/>
        <v>700</v>
      </c>
    </row>
    <row r="19" spans="1:77">
      <c r="A19" t="s">
        <v>588</v>
      </c>
      <c r="B19" s="289">
        <v>0.4</v>
      </c>
      <c r="C19" s="289">
        <v>0.5</v>
      </c>
      <c r="D19" s="289">
        <v>0.1</v>
      </c>
      <c r="E19" s="289">
        <f t="shared" si="37"/>
        <v>1400</v>
      </c>
      <c r="F19" s="289">
        <f t="shared" si="39"/>
        <v>1400</v>
      </c>
      <c r="G19" s="289">
        <f t="shared" si="39"/>
        <v>1400</v>
      </c>
      <c r="H19" s="289">
        <f t="shared" si="39"/>
        <v>1400</v>
      </c>
      <c r="I19" s="289">
        <f t="shared" si="39"/>
        <v>1400</v>
      </c>
      <c r="J19" s="289">
        <f t="shared" si="39"/>
        <v>1400</v>
      </c>
      <c r="K19" s="289">
        <f t="shared" si="39"/>
        <v>1400</v>
      </c>
      <c r="L19" s="289">
        <f t="shared" si="39"/>
        <v>1400</v>
      </c>
      <c r="M19" s="289">
        <f t="shared" si="39"/>
        <v>1400</v>
      </c>
      <c r="N19" s="289">
        <f t="shared" si="39"/>
        <v>1400</v>
      </c>
      <c r="O19" s="289">
        <f t="shared" si="39"/>
        <v>1400</v>
      </c>
      <c r="P19" s="289">
        <f t="shared" si="39"/>
        <v>1400</v>
      </c>
      <c r="Q19" s="289">
        <f t="shared" si="39"/>
        <v>1400</v>
      </c>
      <c r="R19" s="289">
        <f t="shared" si="39"/>
        <v>1400</v>
      </c>
      <c r="S19" s="289">
        <f t="shared" si="39"/>
        <v>1400</v>
      </c>
      <c r="T19" s="289">
        <f t="shared" si="39"/>
        <v>1400</v>
      </c>
      <c r="U19" s="289">
        <f t="shared" si="39"/>
        <v>1400</v>
      </c>
      <c r="V19" s="289">
        <f t="shared" si="39"/>
        <v>1400</v>
      </c>
      <c r="W19" s="289">
        <f t="shared" si="39"/>
        <v>1400</v>
      </c>
      <c r="X19" s="289">
        <f t="shared" si="39"/>
        <v>1400</v>
      </c>
      <c r="Y19" s="289">
        <f t="shared" si="39"/>
        <v>1400</v>
      </c>
      <c r="Z19" s="289">
        <f t="shared" si="39"/>
        <v>1400</v>
      </c>
      <c r="AA19" s="289">
        <f t="shared" si="39"/>
        <v>1400</v>
      </c>
      <c r="AB19" s="289">
        <f t="shared" si="39"/>
        <v>1400</v>
      </c>
      <c r="AC19" s="289">
        <f t="shared" si="39"/>
        <v>1400</v>
      </c>
      <c r="AD19" s="289">
        <f t="shared" si="39"/>
        <v>1400</v>
      </c>
      <c r="AE19" s="289">
        <f t="shared" si="39"/>
        <v>1400</v>
      </c>
      <c r="AF19" s="289">
        <f t="shared" si="39"/>
        <v>1400</v>
      </c>
      <c r="AG19" s="289">
        <f t="shared" si="39"/>
        <v>1400</v>
      </c>
      <c r="AH19" s="289">
        <f t="shared" si="39"/>
        <v>1400</v>
      </c>
      <c r="AI19" s="289">
        <f t="shared" si="39"/>
        <v>1400</v>
      </c>
      <c r="AJ19" s="289">
        <f t="shared" si="39"/>
        <v>1400</v>
      </c>
      <c r="AK19" s="289">
        <f t="shared" si="39"/>
        <v>1400</v>
      </c>
      <c r="AL19" s="289">
        <f t="shared" si="39"/>
        <v>1400</v>
      </c>
      <c r="AM19" s="289">
        <f t="shared" si="39"/>
        <v>1400</v>
      </c>
      <c r="AN19" s="289">
        <f t="shared" si="39"/>
        <v>1400</v>
      </c>
      <c r="AP19" s="79">
        <f t="shared" si="38"/>
        <v>700</v>
      </c>
      <c r="AQ19" s="79">
        <f t="shared" si="65"/>
        <v>700</v>
      </c>
      <c r="AR19" s="79">
        <f t="shared" si="66"/>
        <v>700</v>
      </c>
      <c r="AS19" s="79">
        <f t="shared" si="67"/>
        <v>700</v>
      </c>
      <c r="AT19" s="79">
        <f t="shared" si="68"/>
        <v>700</v>
      </c>
      <c r="AU19" s="79">
        <f t="shared" si="69"/>
        <v>700</v>
      </c>
      <c r="AV19" s="79">
        <f t="shared" si="70"/>
        <v>700</v>
      </c>
      <c r="AW19" s="79">
        <f t="shared" si="71"/>
        <v>700</v>
      </c>
      <c r="AX19" s="79">
        <f t="shared" si="72"/>
        <v>700</v>
      </c>
      <c r="AY19" s="79">
        <f t="shared" si="73"/>
        <v>700</v>
      </c>
      <c r="AZ19" s="79">
        <f t="shared" si="74"/>
        <v>700</v>
      </c>
      <c r="BA19" s="79">
        <f t="shared" si="40"/>
        <v>700</v>
      </c>
      <c r="BB19" s="79">
        <f t="shared" si="41"/>
        <v>700</v>
      </c>
      <c r="BC19" s="79">
        <f t="shared" si="42"/>
        <v>700</v>
      </c>
      <c r="BD19" s="79">
        <f t="shared" si="43"/>
        <v>700</v>
      </c>
      <c r="BE19" s="79">
        <f t="shared" si="44"/>
        <v>700</v>
      </c>
      <c r="BF19" s="79">
        <f t="shared" si="45"/>
        <v>700</v>
      </c>
      <c r="BG19" s="79">
        <f t="shared" si="46"/>
        <v>700</v>
      </c>
      <c r="BH19" s="79">
        <f t="shared" si="47"/>
        <v>700</v>
      </c>
      <c r="BI19" s="79">
        <f t="shared" si="48"/>
        <v>700</v>
      </c>
      <c r="BJ19" s="79">
        <f t="shared" si="49"/>
        <v>700</v>
      </c>
      <c r="BK19" s="79">
        <f t="shared" si="50"/>
        <v>700</v>
      </c>
      <c r="BL19" s="79">
        <f t="shared" si="51"/>
        <v>700</v>
      </c>
      <c r="BM19" s="79">
        <f t="shared" si="52"/>
        <v>700</v>
      </c>
      <c r="BN19" s="79">
        <f t="shared" si="53"/>
        <v>700</v>
      </c>
      <c r="BO19" s="79">
        <f t="shared" si="54"/>
        <v>700</v>
      </c>
      <c r="BP19" s="79">
        <f t="shared" si="55"/>
        <v>700</v>
      </c>
      <c r="BQ19" s="79">
        <f t="shared" si="56"/>
        <v>700</v>
      </c>
      <c r="BR19" s="79">
        <f t="shared" si="57"/>
        <v>700</v>
      </c>
      <c r="BS19" s="79">
        <f t="shared" si="58"/>
        <v>700</v>
      </c>
      <c r="BT19" s="79">
        <f t="shared" si="59"/>
        <v>700</v>
      </c>
      <c r="BU19" s="79">
        <f t="shared" si="60"/>
        <v>700</v>
      </c>
      <c r="BV19" s="79">
        <f t="shared" si="61"/>
        <v>700</v>
      </c>
      <c r="BW19" s="79">
        <f t="shared" si="62"/>
        <v>700</v>
      </c>
      <c r="BX19" s="79">
        <f t="shared" si="63"/>
        <v>700</v>
      </c>
      <c r="BY19" s="79">
        <f t="shared" si="64"/>
        <v>700</v>
      </c>
    </row>
    <row r="20" spans="1:77">
      <c r="A20" t="s">
        <v>589</v>
      </c>
      <c r="B20" s="289">
        <v>0.4</v>
      </c>
      <c r="C20" s="289">
        <v>0.5</v>
      </c>
      <c r="D20" s="289">
        <v>0.1</v>
      </c>
      <c r="E20" s="289">
        <f t="shared" si="37"/>
        <v>1400</v>
      </c>
      <c r="F20" s="289">
        <f t="shared" ref="F20:AN27" si="75">35000/25</f>
        <v>1400</v>
      </c>
      <c r="G20" s="289">
        <f t="shared" si="75"/>
        <v>1400</v>
      </c>
      <c r="H20" s="289">
        <f t="shared" si="75"/>
        <v>1400</v>
      </c>
      <c r="I20" s="289">
        <f t="shared" si="75"/>
        <v>1400</v>
      </c>
      <c r="J20" s="289">
        <f t="shared" si="75"/>
        <v>1400</v>
      </c>
      <c r="K20" s="289">
        <f t="shared" si="75"/>
        <v>1400</v>
      </c>
      <c r="L20" s="289">
        <f t="shared" si="75"/>
        <v>1400</v>
      </c>
      <c r="M20" s="289">
        <f t="shared" si="75"/>
        <v>1400</v>
      </c>
      <c r="N20" s="289">
        <f t="shared" si="75"/>
        <v>1400</v>
      </c>
      <c r="O20" s="289">
        <f t="shared" si="75"/>
        <v>1400</v>
      </c>
      <c r="P20" s="289">
        <f t="shared" si="75"/>
        <v>1400</v>
      </c>
      <c r="Q20" s="289">
        <f t="shared" si="75"/>
        <v>1400</v>
      </c>
      <c r="R20" s="289">
        <f t="shared" si="75"/>
        <v>1400</v>
      </c>
      <c r="S20" s="289">
        <f t="shared" si="75"/>
        <v>1400</v>
      </c>
      <c r="T20" s="289">
        <f t="shared" si="75"/>
        <v>1400</v>
      </c>
      <c r="U20" s="289">
        <f t="shared" si="75"/>
        <v>1400</v>
      </c>
      <c r="V20" s="289">
        <f t="shared" si="75"/>
        <v>1400</v>
      </c>
      <c r="W20" s="289">
        <f t="shared" si="75"/>
        <v>1400</v>
      </c>
      <c r="X20" s="289">
        <f t="shared" si="75"/>
        <v>1400</v>
      </c>
      <c r="Y20" s="289">
        <f t="shared" si="75"/>
        <v>1400</v>
      </c>
      <c r="Z20" s="289">
        <f t="shared" si="75"/>
        <v>1400</v>
      </c>
      <c r="AA20" s="289">
        <f t="shared" si="75"/>
        <v>1400</v>
      </c>
      <c r="AB20" s="289">
        <f t="shared" si="75"/>
        <v>1400</v>
      </c>
      <c r="AC20" s="289">
        <f t="shared" si="75"/>
        <v>1400</v>
      </c>
      <c r="AD20" s="289">
        <f t="shared" si="75"/>
        <v>1400</v>
      </c>
      <c r="AE20" s="289">
        <f t="shared" si="75"/>
        <v>1400</v>
      </c>
      <c r="AF20" s="289">
        <f t="shared" si="75"/>
        <v>1400</v>
      </c>
      <c r="AG20" s="289">
        <f t="shared" si="75"/>
        <v>1400</v>
      </c>
      <c r="AH20" s="289">
        <f t="shared" si="75"/>
        <v>1400</v>
      </c>
      <c r="AI20" s="289">
        <f t="shared" si="75"/>
        <v>1400</v>
      </c>
      <c r="AJ20" s="289">
        <f t="shared" si="75"/>
        <v>1400</v>
      </c>
      <c r="AK20" s="289">
        <f t="shared" si="75"/>
        <v>1400</v>
      </c>
      <c r="AL20" s="289">
        <f t="shared" si="75"/>
        <v>1400</v>
      </c>
      <c r="AM20" s="289">
        <f t="shared" si="75"/>
        <v>1400</v>
      </c>
      <c r="AN20" s="289">
        <f t="shared" si="75"/>
        <v>1400</v>
      </c>
      <c r="AP20" s="79">
        <f t="shared" si="38"/>
        <v>700</v>
      </c>
      <c r="AQ20" s="79">
        <f t="shared" si="65"/>
        <v>700</v>
      </c>
      <c r="AR20" s="79">
        <f t="shared" si="66"/>
        <v>700</v>
      </c>
      <c r="AS20" s="79">
        <f t="shared" si="67"/>
        <v>700</v>
      </c>
      <c r="AT20" s="79">
        <f t="shared" si="68"/>
        <v>700</v>
      </c>
      <c r="AU20" s="79">
        <f t="shared" si="69"/>
        <v>700</v>
      </c>
      <c r="AV20" s="79">
        <f t="shared" si="70"/>
        <v>700</v>
      </c>
      <c r="AW20" s="79">
        <f t="shared" si="71"/>
        <v>700</v>
      </c>
      <c r="AX20" s="79">
        <f t="shared" si="72"/>
        <v>700</v>
      </c>
      <c r="AY20" s="79">
        <f t="shared" si="73"/>
        <v>700</v>
      </c>
      <c r="AZ20" s="79">
        <f t="shared" si="74"/>
        <v>700</v>
      </c>
      <c r="BA20" s="79">
        <f t="shared" si="40"/>
        <v>700</v>
      </c>
      <c r="BB20" s="79">
        <f t="shared" si="41"/>
        <v>700</v>
      </c>
      <c r="BC20" s="79">
        <f t="shared" si="42"/>
        <v>700</v>
      </c>
      <c r="BD20" s="79">
        <f t="shared" si="43"/>
        <v>700</v>
      </c>
      <c r="BE20" s="79">
        <f t="shared" si="44"/>
        <v>700</v>
      </c>
      <c r="BF20" s="79">
        <f t="shared" si="45"/>
        <v>700</v>
      </c>
      <c r="BG20" s="79">
        <f t="shared" si="46"/>
        <v>700</v>
      </c>
      <c r="BH20" s="79">
        <f t="shared" si="47"/>
        <v>700</v>
      </c>
      <c r="BI20" s="79">
        <f t="shared" si="48"/>
        <v>700</v>
      </c>
      <c r="BJ20" s="79">
        <f t="shared" si="49"/>
        <v>700</v>
      </c>
      <c r="BK20" s="79">
        <f t="shared" si="50"/>
        <v>700</v>
      </c>
      <c r="BL20" s="79">
        <f t="shared" si="51"/>
        <v>700</v>
      </c>
      <c r="BM20" s="79">
        <f t="shared" si="52"/>
        <v>700</v>
      </c>
      <c r="BN20" s="79">
        <f t="shared" si="53"/>
        <v>700</v>
      </c>
      <c r="BO20" s="79">
        <f t="shared" si="54"/>
        <v>700</v>
      </c>
      <c r="BP20" s="79">
        <f t="shared" si="55"/>
        <v>700</v>
      </c>
      <c r="BQ20" s="79">
        <f t="shared" si="56"/>
        <v>700</v>
      </c>
      <c r="BR20" s="79">
        <f t="shared" si="57"/>
        <v>700</v>
      </c>
      <c r="BS20" s="79">
        <f t="shared" si="58"/>
        <v>700</v>
      </c>
      <c r="BT20" s="79">
        <f t="shared" si="59"/>
        <v>700</v>
      </c>
      <c r="BU20" s="79">
        <f t="shared" si="60"/>
        <v>700</v>
      </c>
      <c r="BV20" s="79">
        <f t="shared" si="61"/>
        <v>700</v>
      </c>
      <c r="BW20" s="79">
        <f t="shared" si="62"/>
        <v>700</v>
      </c>
      <c r="BX20" s="79">
        <f t="shared" si="63"/>
        <v>700</v>
      </c>
      <c r="BY20" s="79">
        <f t="shared" si="64"/>
        <v>700</v>
      </c>
    </row>
    <row r="21" spans="1:77">
      <c r="A21" t="s">
        <v>590</v>
      </c>
      <c r="B21" s="289">
        <v>0.4</v>
      </c>
      <c r="C21" s="289">
        <v>0.5</v>
      </c>
      <c r="D21" s="289">
        <v>0.1</v>
      </c>
      <c r="E21" s="289">
        <f t="shared" si="37"/>
        <v>1400</v>
      </c>
      <c r="F21" s="289">
        <f t="shared" si="75"/>
        <v>1400</v>
      </c>
      <c r="G21" s="289">
        <f t="shared" si="75"/>
        <v>1400</v>
      </c>
      <c r="H21" s="289">
        <f t="shared" si="75"/>
        <v>1400</v>
      </c>
      <c r="I21" s="289">
        <f t="shared" si="75"/>
        <v>1400</v>
      </c>
      <c r="J21" s="289">
        <f t="shared" si="75"/>
        <v>1400</v>
      </c>
      <c r="K21" s="289">
        <f t="shared" si="75"/>
        <v>1400</v>
      </c>
      <c r="L21" s="289">
        <f t="shared" si="75"/>
        <v>1400</v>
      </c>
      <c r="M21" s="289">
        <f t="shared" si="75"/>
        <v>1400</v>
      </c>
      <c r="N21" s="289">
        <f t="shared" si="75"/>
        <v>1400</v>
      </c>
      <c r="O21" s="289">
        <f t="shared" si="75"/>
        <v>1400</v>
      </c>
      <c r="P21" s="289">
        <f t="shared" si="75"/>
        <v>1400</v>
      </c>
      <c r="Q21" s="289">
        <f t="shared" si="75"/>
        <v>1400</v>
      </c>
      <c r="R21" s="289">
        <f t="shared" si="75"/>
        <v>1400</v>
      </c>
      <c r="S21" s="289">
        <f t="shared" si="75"/>
        <v>1400</v>
      </c>
      <c r="T21" s="289">
        <f t="shared" si="75"/>
        <v>1400</v>
      </c>
      <c r="U21" s="289">
        <f t="shared" si="75"/>
        <v>1400</v>
      </c>
      <c r="V21" s="289">
        <f t="shared" si="75"/>
        <v>1400</v>
      </c>
      <c r="W21" s="289">
        <f t="shared" si="75"/>
        <v>1400</v>
      </c>
      <c r="X21" s="289">
        <f t="shared" si="75"/>
        <v>1400</v>
      </c>
      <c r="Y21" s="289">
        <f t="shared" si="75"/>
        <v>1400</v>
      </c>
      <c r="Z21" s="289">
        <f t="shared" si="75"/>
        <v>1400</v>
      </c>
      <c r="AA21" s="289">
        <f t="shared" si="75"/>
        <v>1400</v>
      </c>
      <c r="AB21" s="289">
        <f t="shared" si="75"/>
        <v>1400</v>
      </c>
      <c r="AC21" s="289">
        <f t="shared" si="75"/>
        <v>1400</v>
      </c>
      <c r="AD21" s="289">
        <f t="shared" si="75"/>
        <v>1400</v>
      </c>
      <c r="AE21" s="289">
        <f t="shared" si="75"/>
        <v>1400</v>
      </c>
      <c r="AF21" s="289">
        <f t="shared" si="75"/>
        <v>1400</v>
      </c>
      <c r="AG21" s="289">
        <f t="shared" si="75"/>
        <v>1400</v>
      </c>
      <c r="AH21" s="289">
        <f t="shared" si="75"/>
        <v>1400</v>
      </c>
      <c r="AI21" s="289">
        <f t="shared" si="75"/>
        <v>1400</v>
      </c>
      <c r="AJ21" s="289">
        <f t="shared" si="75"/>
        <v>1400</v>
      </c>
      <c r="AK21" s="289">
        <f t="shared" si="75"/>
        <v>1400</v>
      </c>
      <c r="AL21" s="289">
        <f t="shared" si="75"/>
        <v>1400</v>
      </c>
      <c r="AM21" s="289">
        <f t="shared" si="75"/>
        <v>1400</v>
      </c>
      <c r="AN21" s="289">
        <f t="shared" si="75"/>
        <v>1400</v>
      </c>
      <c r="AP21" s="79">
        <f t="shared" si="38"/>
        <v>700</v>
      </c>
      <c r="AQ21" s="79">
        <f t="shared" si="65"/>
        <v>700</v>
      </c>
      <c r="AR21" s="79">
        <f t="shared" si="66"/>
        <v>700</v>
      </c>
      <c r="AS21" s="79">
        <f t="shared" si="67"/>
        <v>700</v>
      </c>
      <c r="AT21" s="79">
        <f t="shared" si="68"/>
        <v>700</v>
      </c>
      <c r="AU21" s="79">
        <f t="shared" si="69"/>
        <v>700</v>
      </c>
      <c r="AV21" s="79">
        <f t="shared" si="70"/>
        <v>700</v>
      </c>
      <c r="AW21" s="79">
        <f t="shared" si="71"/>
        <v>700</v>
      </c>
      <c r="AX21" s="79">
        <f t="shared" si="72"/>
        <v>700</v>
      </c>
      <c r="AY21" s="79">
        <f t="shared" si="73"/>
        <v>700</v>
      </c>
      <c r="AZ21" s="79">
        <f t="shared" si="74"/>
        <v>700</v>
      </c>
      <c r="BA21" s="79">
        <f t="shared" si="40"/>
        <v>700</v>
      </c>
      <c r="BB21" s="79">
        <f t="shared" si="41"/>
        <v>700</v>
      </c>
      <c r="BC21" s="79">
        <f t="shared" si="42"/>
        <v>700</v>
      </c>
      <c r="BD21" s="79">
        <f t="shared" si="43"/>
        <v>700</v>
      </c>
      <c r="BE21" s="79">
        <f t="shared" si="44"/>
        <v>700</v>
      </c>
      <c r="BF21" s="79">
        <f t="shared" si="45"/>
        <v>700</v>
      </c>
      <c r="BG21" s="79">
        <f t="shared" si="46"/>
        <v>700</v>
      </c>
      <c r="BH21" s="79">
        <f t="shared" si="47"/>
        <v>700</v>
      </c>
      <c r="BI21" s="79">
        <f t="shared" si="48"/>
        <v>700</v>
      </c>
      <c r="BJ21" s="79">
        <f t="shared" si="49"/>
        <v>700</v>
      </c>
      <c r="BK21" s="79">
        <f t="shared" si="50"/>
        <v>700</v>
      </c>
      <c r="BL21" s="79">
        <f t="shared" si="51"/>
        <v>700</v>
      </c>
      <c r="BM21" s="79">
        <f t="shared" si="52"/>
        <v>700</v>
      </c>
      <c r="BN21" s="79">
        <f t="shared" si="53"/>
        <v>700</v>
      </c>
      <c r="BO21" s="79">
        <f t="shared" si="54"/>
        <v>700</v>
      </c>
      <c r="BP21" s="79">
        <f t="shared" si="55"/>
        <v>700</v>
      </c>
      <c r="BQ21" s="79">
        <f t="shared" si="56"/>
        <v>700</v>
      </c>
      <c r="BR21" s="79">
        <f t="shared" si="57"/>
        <v>700</v>
      </c>
      <c r="BS21" s="79">
        <f t="shared" si="58"/>
        <v>700</v>
      </c>
      <c r="BT21" s="79">
        <f t="shared" si="59"/>
        <v>700</v>
      </c>
      <c r="BU21" s="79">
        <f t="shared" si="60"/>
        <v>700</v>
      </c>
      <c r="BV21" s="79">
        <f t="shared" si="61"/>
        <v>700</v>
      </c>
      <c r="BW21" s="79">
        <f t="shared" si="62"/>
        <v>700</v>
      </c>
      <c r="BX21" s="79">
        <f t="shared" si="63"/>
        <v>700</v>
      </c>
      <c r="BY21" s="79">
        <f t="shared" si="64"/>
        <v>700</v>
      </c>
    </row>
    <row r="22" spans="1:77">
      <c r="A22" t="s">
        <v>591</v>
      </c>
      <c r="B22" s="289">
        <v>0.4</v>
      </c>
      <c r="C22" s="289">
        <v>0.5</v>
      </c>
      <c r="D22" s="289">
        <v>0.1</v>
      </c>
      <c r="E22" s="289">
        <f t="shared" si="37"/>
        <v>1400</v>
      </c>
      <c r="F22" s="289">
        <f t="shared" si="75"/>
        <v>1400</v>
      </c>
      <c r="G22" s="289">
        <f t="shared" si="75"/>
        <v>1400</v>
      </c>
      <c r="H22" s="289">
        <f t="shared" si="75"/>
        <v>1400</v>
      </c>
      <c r="I22" s="289">
        <f t="shared" si="75"/>
        <v>1400</v>
      </c>
      <c r="J22" s="289">
        <f t="shared" si="75"/>
        <v>1400</v>
      </c>
      <c r="K22" s="289">
        <f t="shared" si="75"/>
        <v>1400</v>
      </c>
      <c r="L22" s="289">
        <f t="shared" si="75"/>
        <v>1400</v>
      </c>
      <c r="M22" s="289">
        <f t="shared" si="75"/>
        <v>1400</v>
      </c>
      <c r="N22" s="289">
        <f t="shared" si="75"/>
        <v>1400</v>
      </c>
      <c r="O22" s="289">
        <f t="shared" si="75"/>
        <v>1400</v>
      </c>
      <c r="P22" s="289">
        <f t="shared" si="75"/>
        <v>1400</v>
      </c>
      <c r="Q22" s="289">
        <f t="shared" si="75"/>
        <v>1400</v>
      </c>
      <c r="R22" s="289">
        <f t="shared" si="75"/>
        <v>1400</v>
      </c>
      <c r="S22" s="289">
        <f t="shared" si="75"/>
        <v>1400</v>
      </c>
      <c r="T22" s="289">
        <f t="shared" si="75"/>
        <v>1400</v>
      </c>
      <c r="U22" s="289">
        <f t="shared" si="75"/>
        <v>1400</v>
      </c>
      <c r="V22" s="289">
        <f t="shared" si="75"/>
        <v>1400</v>
      </c>
      <c r="W22" s="289">
        <f t="shared" si="75"/>
        <v>1400</v>
      </c>
      <c r="X22" s="289">
        <f t="shared" si="75"/>
        <v>1400</v>
      </c>
      <c r="Y22" s="289">
        <f t="shared" si="75"/>
        <v>1400</v>
      </c>
      <c r="Z22" s="289">
        <f t="shared" si="75"/>
        <v>1400</v>
      </c>
      <c r="AA22" s="289">
        <f t="shared" si="75"/>
        <v>1400</v>
      </c>
      <c r="AB22" s="289">
        <f t="shared" si="75"/>
        <v>1400</v>
      </c>
      <c r="AC22" s="289">
        <f t="shared" si="75"/>
        <v>1400</v>
      </c>
      <c r="AD22" s="289">
        <f t="shared" si="75"/>
        <v>1400</v>
      </c>
      <c r="AE22" s="289">
        <f t="shared" si="75"/>
        <v>1400</v>
      </c>
      <c r="AF22" s="289">
        <f t="shared" si="75"/>
        <v>1400</v>
      </c>
      <c r="AG22" s="289">
        <f t="shared" si="75"/>
        <v>1400</v>
      </c>
      <c r="AH22" s="289">
        <f t="shared" si="75"/>
        <v>1400</v>
      </c>
      <c r="AI22" s="289">
        <f t="shared" si="75"/>
        <v>1400</v>
      </c>
      <c r="AJ22" s="289">
        <f t="shared" si="75"/>
        <v>1400</v>
      </c>
      <c r="AK22" s="289">
        <f t="shared" si="75"/>
        <v>1400</v>
      </c>
      <c r="AL22" s="289">
        <f t="shared" si="75"/>
        <v>1400</v>
      </c>
      <c r="AM22" s="289">
        <f t="shared" si="75"/>
        <v>1400</v>
      </c>
      <c r="AN22" s="289">
        <f t="shared" si="75"/>
        <v>1400</v>
      </c>
      <c r="AP22" s="79">
        <f t="shared" si="38"/>
        <v>700</v>
      </c>
      <c r="AQ22" s="79">
        <f t="shared" si="65"/>
        <v>700</v>
      </c>
      <c r="AR22" s="79">
        <f t="shared" si="66"/>
        <v>700</v>
      </c>
      <c r="AS22" s="79">
        <f t="shared" si="67"/>
        <v>700</v>
      </c>
      <c r="AT22" s="79">
        <f t="shared" si="68"/>
        <v>700</v>
      </c>
      <c r="AU22" s="79">
        <f t="shared" si="69"/>
        <v>700</v>
      </c>
      <c r="AV22" s="79">
        <f t="shared" si="70"/>
        <v>700</v>
      </c>
      <c r="AW22" s="79">
        <f t="shared" si="71"/>
        <v>700</v>
      </c>
      <c r="AX22" s="79">
        <f t="shared" si="72"/>
        <v>700</v>
      </c>
      <c r="AY22" s="79">
        <f t="shared" si="73"/>
        <v>700</v>
      </c>
      <c r="AZ22" s="79">
        <f t="shared" si="74"/>
        <v>700</v>
      </c>
      <c r="BA22" s="79">
        <f t="shared" si="40"/>
        <v>700</v>
      </c>
      <c r="BB22" s="79">
        <f t="shared" si="41"/>
        <v>700</v>
      </c>
      <c r="BC22" s="79">
        <f t="shared" si="42"/>
        <v>700</v>
      </c>
      <c r="BD22" s="79">
        <f t="shared" si="43"/>
        <v>700</v>
      </c>
      <c r="BE22" s="79">
        <f t="shared" si="44"/>
        <v>700</v>
      </c>
      <c r="BF22" s="79">
        <f t="shared" si="45"/>
        <v>700</v>
      </c>
      <c r="BG22" s="79">
        <f t="shared" si="46"/>
        <v>700</v>
      </c>
      <c r="BH22" s="79">
        <f t="shared" si="47"/>
        <v>700</v>
      </c>
      <c r="BI22" s="79">
        <f t="shared" si="48"/>
        <v>700</v>
      </c>
      <c r="BJ22" s="79">
        <f t="shared" si="49"/>
        <v>700</v>
      </c>
      <c r="BK22" s="79">
        <f t="shared" si="50"/>
        <v>700</v>
      </c>
      <c r="BL22" s="79">
        <f t="shared" si="51"/>
        <v>700</v>
      </c>
      <c r="BM22" s="79">
        <f t="shared" si="52"/>
        <v>700</v>
      </c>
      <c r="BN22" s="79">
        <f t="shared" si="53"/>
        <v>700</v>
      </c>
      <c r="BO22" s="79">
        <f t="shared" si="54"/>
        <v>700</v>
      </c>
      <c r="BP22" s="79">
        <f t="shared" si="55"/>
        <v>700</v>
      </c>
      <c r="BQ22" s="79">
        <f t="shared" si="56"/>
        <v>700</v>
      </c>
      <c r="BR22" s="79">
        <f t="shared" si="57"/>
        <v>700</v>
      </c>
      <c r="BS22" s="79">
        <f t="shared" si="58"/>
        <v>700</v>
      </c>
      <c r="BT22" s="79">
        <f t="shared" si="59"/>
        <v>700</v>
      </c>
      <c r="BU22" s="79">
        <f t="shared" si="60"/>
        <v>700</v>
      </c>
      <c r="BV22" s="79">
        <f t="shared" si="61"/>
        <v>700</v>
      </c>
      <c r="BW22" s="79">
        <f t="shared" si="62"/>
        <v>700</v>
      </c>
      <c r="BX22" s="79">
        <f t="shared" si="63"/>
        <v>700</v>
      </c>
      <c r="BY22" s="79">
        <f t="shared" si="64"/>
        <v>700</v>
      </c>
    </row>
    <row r="23" spans="1:77">
      <c r="A23" t="s">
        <v>592</v>
      </c>
      <c r="B23" s="289">
        <v>0.4</v>
      </c>
      <c r="C23" s="289">
        <v>0.5</v>
      </c>
      <c r="D23" s="289">
        <v>0.1</v>
      </c>
      <c r="E23" s="289">
        <f t="shared" si="37"/>
        <v>1400</v>
      </c>
      <c r="F23" s="289">
        <f t="shared" si="75"/>
        <v>1400</v>
      </c>
      <c r="G23" s="289">
        <f t="shared" si="75"/>
        <v>1400</v>
      </c>
      <c r="H23" s="289">
        <f t="shared" si="75"/>
        <v>1400</v>
      </c>
      <c r="I23" s="289">
        <f t="shared" si="75"/>
        <v>1400</v>
      </c>
      <c r="J23" s="289">
        <f t="shared" si="75"/>
        <v>1400</v>
      </c>
      <c r="K23" s="289">
        <f t="shared" si="75"/>
        <v>1400</v>
      </c>
      <c r="L23" s="289">
        <f t="shared" si="75"/>
        <v>1400</v>
      </c>
      <c r="M23" s="289">
        <f t="shared" si="75"/>
        <v>1400</v>
      </c>
      <c r="N23" s="289">
        <f t="shared" si="75"/>
        <v>1400</v>
      </c>
      <c r="O23" s="289">
        <f t="shared" si="75"/>
        <v>1400</v>
      </c>
      <c r="P23" s="289">
        <f t="shared" si="75"/>
        <v>1400</v>
      </c>
      <c r="Q23" s="289">
        <f t="shared" si="75"/>
        <v>1400</v>
      </c>
      <c r="R23" s="289">
        <f t="shared" si="75"/>
        <v>1400</v>
      </c>
      <c r="S23" s="289">
        <f t="shared" si="75"/>
        <v>1400</v>
      </c>
      <c r="T23" s="289">
        <f t="shared" si="75"/>
        <v>1400</v>
      </c>
      <c r="U23" s="289">
        <f t="shared" si="75"/>
        <v>1400</v>
      </c>
      <c r="V23" s="289">
        <f t="shared" si="75"/>
        <v>1400</v>
      </c>
      <c r="W23" s="289">
        <f t="shared" si="75"/>
        <v>1400</v>
      </c>
      <c r="X23" s="289">
        <f t="shared" si="75"/>
        <v>1400</v>
      </c>
      <c r="Y23" s="289">
        <f t="shared" si="75"/>
        <v>1400</v>
      </c>
      <c r="Z23" s="289">
        <f t="shared" si="75"/>
        <v>1400</v>
      </c>
      <c r="AA23" s="289">
        <f t="shared" si="75"/>
        <v>1400</v>
      </c>
      <c r="AB23" s="289">
        <f t="shared" si="75"/>
        <v>1400</v>
      </c>
      <c r="AC23" s="289">
        <f t="shared" si="75"/>
        <v>1400</v>
      </c>
      <c r="AD23" s="289">
        <f t="shared" si="75"/>
        <v>1400</v>
      </c>
      <c r="AE23" s="289">
        <f t="shared" si="75"/>
        <v>1400</v>
      </c>
      <c r="AF23" s="289">
        <f t="shared" si="75"/>
        <v>1400</v>
      </c>
      <c r="AG23" s="289">
        <f t="shared" si="75"/>
        <v>1400</v>
      </c>
      <c r="AH23" s="289">
        <f t="shared" si="75"/>
        <v>1400</v>
      </c>
      <c r="AI23" s="289">
        <f t="shared" si="75"/>
        <v>1400</v>
      </c>
      <c r="AJ23" s="289">
        <f t="shared" si="75"/>
        <v>1400</v>
      </c>
      <c r="AK23" s="289">
        <f t="shared" si="75"/>
        <v>1400</v>
      </c>
      <c r="AL23" s="289">
        <f t="shared" si="75"/>
        <v>1400</v>
      </c>
      <c r="AM23" s="289">
        <f t="shared" si="75"/>
        <v>1400</v>
      </c>
      <c r="AN23" s="289">
        <f t="shared" si="75"/>
        <v>1400</v>
      </c>
      <c r="AP23" s="79">
        <f t="shared" si="38"/>
        <v>700</v>
      </c>
      <c r="AQ23" s="79">
        <f t="shared" si="65"/>
        <v>700</v>
      </c>
      <c r="AR23" s="79">
        <f t="shared" si="66"/>
        <v>700</v>
      </c>
      <c r="AS23" s="79">
        <f t="shared" si="67"/>
        <v>700</v>
      </c>
      <c r="AT23" s="79">
        <f t="shared" si="68"/>
        <v>700</v>
      </c>
      <c r="AU23" s="79">
        <f t="shared" si="69"/>
        <v>700</v>
      </c>
      <c r="AV23" s="79">
        <f t="shared" si="70"/>
        <v>700</v>
      </c>
      <c r="AW23" s="79">
        <f t="shared" si="71"/>
        <v>700</v>
      </c>
      <c r="AX23" s="79">
        <f t="shared" si="72"/>
        <v>700</v>
      </c>
      <c r="AY23" s="79">
        <f t="shared" si="73"/>
        <v>700</v>
      </c>
      <c r="AZ23" s="79">
        <f t="shared" si="74"/>
        <v>700</v>
      </c>
      <c r="BA23" s="79">
        <f t="shared" si="40"/>
        <v>700</v>
      </c>
      <c r="BB23" s="79">
        <f t="shared" si="41"/>
        <v>700</v>
      </c>
      <c r="BC23" s="79">
        <f t="shared" si="42"/>
        <v>700</v>
      </c>
      <c r="BD23" s="79">
        <f t="shared" si="43"/>
        <v>700</v>
      </c>
      <c r="BE23" s="79">
        <f t="shared" si="44"/>
        <v>700</v>
      </c>
      <c r="BF23" s="79">
        <f t="shared" si="45"/>
        <v>700</v>
      </c>
      <c r="BG23" s="79">
        <f t="shared" si="46"/>
        <v>700</v>
      </c>
      <c r="BH23" s="79">
        <f t="shared" si="47"/>
        <v>700</v>
      </c>
      <c r="BI23" s="79">
        <f t="shared" si="48"/>
        <v>700</v>
      </c>
      <c r="BJ23" s="79">
        <f t="shared" si="49"/>
        <v>700</v>
      </c>
      <c r="BK23" s="79">
        <f t="shared" si="50"/>
        <v>700</v>
      </c>
      <c r="BL23" s="79">
        <f t="shared" si="51"/>
        <v>700</v>
      </c>
      <c r="BM23" s="79">
        <f t="shared" si="52"/>
        <v>700</v>
      </c>
      <c r="BN23" s="79">
        <f t="shared" si="53"/>
        <v>700</v>
      </c>
      <c r="BO23" s="79">
        <f t="shared" si="54"/>
        <v>700</v>
      </c>
      <c r="BP23" s="79">
        <f t="shared" si="55"/>
        <v>700</v>
      </c>
      <c r="BQ23" s="79">
        <f t="shared" si="56"/>
        <v>700</v>
      </c>
      <c r="BR23" s="79">
        <f t="shared" si="57"/>
        <v>700</v>
      </c>
      <c r="BS23" s="79">
        <f t="shared" si="58"/>
        <v>700</v>
      </c>
      <c r="BT23" s="79">
        <f t="shared" si="59"/>
        <v>700</v>
      </c>
      <c r="BU23" s="79">
        <f t="shared" si="60"/>
        <v>700</v>
      </c>
      <c r="BV23" s="79">
        <f t="shared" si="61"/>
        <v>700</v>
      </c>
      <c r="BW23" s="79">
        <f t="shared" si="62"/>
        <v>700</v>
      </c>
      <c r="BX23" s="79">
        <f t="shared" si="63"/>
        <v>700</v>
      </c>
      <c r="BY23" s="79">
        <f t="shared" si="64"/>
        <v>700</v>
      </c>
    </row>
    <row r="24" spans="1:77">
      <c r="A24" t="s">
        <v>593</v>
      </c>
      <c r="B24" s="289">
        <v>0.4</v>
      </c>
      <c r="C24" s="289">
        <v>0.5</v>
      </c>
      <c r="D24" s="289">
        <v>0.1</v>
      </c>
      <c r="E24" s="289">
        <f t="shared" si="37"/>
        <v>1400</v>
      </c>
      <c r="F24" s="289">
        <f t="shared" si="75"/>
        <v>1400</v>
      </c>
      <c r="G24" s="289">
        <f t="shared" si="75"/>
        <v>1400</v>
      </c>
      <c r="H24" s="289">
        <f t="shared" si="75"/>
        <v>1400</v>
      </c>
      <c r="I24" s="289">
        <f t="shared" si="75"/>
        <v>1400</v>
      </c>
      <c r="J24" s="289">
        <f t="shared" si="75"/>
        <v>1400</v>
      </c>
      <c r="K24" s="289">
        <f t="shared" si="75"/>
        <v>1400</v>
      </c>
      <c r="L24" s="289">
        <f t="shared" si="75"/>
        <v>1400</v>
      </c>
      <c r="M24" s="289">
        <f t="shared" si="75"/>
        <v>1400</v>
      </c>
      <c r="N24" s="289">
        <f t="shared" si="75"/>
        <v>1400</v>
      </c>
      <c r="O24" s="289">
        <f t="shared" si="75"/>
        <v>1400</v>
      </c>
      <c r="P24" s="289">
        <f t="shared" si="75"/>
        <v>1400</v>
      </c>
      <c r="Q24" s="289">
        <f t="shared" si="75"/>
        <v>1400</v>
      </c>
      <c r="R24" s="289">
        <f t="shared" si="75"/>
        <v>1400</v>
      </c>
      <c r="S24" s="289">
        <f t="shared" si="75"/>
        <v>1400</v>
      </c>
      <c r="T24" s="289">
        <f t="shared" si="75"/>
        <v>1400</v>
      </c>
      <c r="U24" s="289">
        <f t="shared" si="75"/>
        <v>1400</v>
      </c>
      <c r="V24" s="289">
        <f t="shared" si="75"/>
        <v>1400</v>
      </c>
      <c r="W24" s="289">
        <f t="shared" si="75"/>
        <v>1400</v>
      </c>
      <c r="X24" s="289">
        <f t="shared" si="75"/>
        <v>1400</v>
      </c>
      <c r="Y24" s="289">
        <f t="shared" si="75"/>
        <v>1400</v>
      </c>
      <c r="Z24" s="289">
        <f t="shared" si="75"/>
        <v>1400</v>
      </c>
      <c r="AA24" s="289">
        <f t="shared" si="75"/>
        <v>1400</v>
      </c>
      <c r="AB24" s="289">
        <f t="shared" si="75"/>
        <v>1400</v>
      </c>
      <c r="AC24" s="289">
        <f t="shared" si="75"/>
        <v>1400</v>
      </c>
      <c r="AD24" s="289">
        <f t="shared" si="75"/>
        <v>1400</v>
      </c>
      <c r="AE24" s="289">
        <f t="shared" si="75"/>
        <v>1400</v>
      </c>
      <c r="AF24" s="289">
        <f t="shared" si="75"/>
        <v>1400</v>
      </c>
      <c r="AG24" s="289">
        <f t="shared" si="75"/>
        <v>1400</v>
      </c>
      <c r="AH24" s="289">
        <f t="shared" si="75"/>
        <v>1400</v>
      </c>
      <c r="AI24" s="289">
        <f t="shared" si="75"/>
        <v>1400</v>
      </c>
      <c r="AJ24" s="289">
        <f t="shared" si="75"/>
        <v>1400</v>
      </c>
      <c r="AK24" s="289">
        <f t="shared" si="75"/>
        <v>1400</v>
      </c>
      <c r="AL24" s="289">
        <f t="shared" si="75"/>
        <v>1400</v>
      </c>
      <c r="AM24" s="289">
        <f t="shared" si="75"/>
        <v>1400</v>
      </c>
      <c r="AN24" s="289">
        <f t="shared" si="75"/>
        <v>1400</v>
      </c>
      <c r="AP24" s="79">
        <f t="shared" si="38"/>
        <v>700</v>
      </c>
      <c r="AQ24" s="79">
        <f t="shared" si="65"/>
        <v>700</v>
      </c>
      <c r="AR24" s="79">
        <f t="shared" si="66"/>
        <v>700</v>
      </c>
      <c r="AS24" s="79">
        <f t="shared" si="67"/>
        <v>700</v>
      </c>
      <c r="AT24" s="79">
        <f t="shared" si="68"/>
        <v>700</v>
      </c>
      <c r="AU24" s="79">
        <f t="shared" si="69"/>
        <v>700</v>
      </c>
      <c r="AV24" s="79">
        <f t="shared" si="70"/>
        <v>700</v>
      </c>
      <c r="AW24" s="79">
        <f t="shared" si="71"/>
        <v>700</v>
      </c>
      <c r="AX24" s="79">
        <f t="shared" si="72"/>
        <v>700</v>
      </c>
      <c r="AY24" s="79">
        <f t="shared" si="73"/>
        <v>700</v>
      </c>
      <c r="AZ24" s="79">
        <f t="shared" si="74"/>
        <v>700</v>
      </c>
      <c r="BA24" s="79">
        <f t="shared" si="40"/>
        <v>700</v>
      </c>
      <c r="BB24" s="79">
        <f t="shared" si="41"/>
        <v>700</v>
      </c>
      <c r="BC24" s="79">
        <f t="shared" si="42"/>
        <v>700</v>
      </c>
      <c r="BD24" s="79">
        <f t="shared" si="43"/>
        <v>700</v>
      </c>
      <c r="BE24" s="79">
        <f t="shared" si="44"/>
        <v>700</v>
      </c>
      <c r="BF24" s="79">
        <f t="shared" si="45"/>
        <v>700</v>
      </c>
      <c r="BG24" s="79">
        <f t="shared" si="46"/>
        <v>700</v>
      </c>
      <c r="BH24" s="79">
        <f t="shared" si="47"/>
        <v>700</v>
      </c>
      <c r="BI24" s="79">
        <f t="shared" si="48"/>
        <v>700</v>
      </c>
      <c r="BJ24" s="79">
        <f t="shared" si="49"/>
        <v>700</v>
      </c>
      <c r="BK24" s="79">
        <f t="shared" si="50"/>
        <v>700</v>
      </c>
      <c r="BL24" s="79">
        <f t="shared" si="51"/>
        <v>700</v>
      </c>
      <c r="BM24" s="79">
        <f t="shared" si="52"/>
        <v>700</v>
      </c>
      <c r="BN24" s="79">
        <f t="shared" si="53"/>
        <v>700</v>
      </c>
      <c r="BO24" s="79">
        <f t="shared" si="54"/>
        <v>700</v>
      </c>
      <c r="BP24" s="79">
        <f t="shared" si="55"/>
        <v>700</v>
      </c>
      <c r="BQ24" s="79">
        <f t="shared" si="56"/>
        <v>700</v>
      </c>
      <c r="BR24" s="79">
        <f t="shared" si="57"/>
        <v>700</v>
      </c>
      <c r="BS24" s="79">
        <f t="shared" si="58"/>
        <v>700</v>
      </c>
      <c r="BT24" s="79">
        <f t="shared" si="59"/>
        <v>700</v>
      </c>
      <c r="BU24" s="79">
        <f t="shared" si="60"/>
        <v>700</v>
      </c>
      <c r="BV24" s="79">
        <f t="shared" si="61"/>
        <v>700</v>
      </c>
      <c r="BW24" s="79">
        <f t="shared" si="62"/>
        <v>700</v>
      </c>
      <c r="BX24" s="79">
        <f t="shared" si="63"/>
        <v>700</v>
      </c>
      <c r="BY24" s="79">
        <f t="shared" si="64"/>
        <v>700</v>
      </c>
    </row>
    <row r="25" spans="1:77">
      <c r="A25" t="s">
        <v>594</v>
      </c>
      <c r="B25" s="289">
        <v>0.4</v>
      </c>
      <c r="C25" s="289">
        <v>0.5</v>
      </c>
      <c r="D25" s="289">
        <v>0.1</v>
      </c>
      <c r="E25" s="289">
        <f t="shared" si="37"/>
        <v>1400</v>
      </c>
      <c r="F25" s="289">
        <f t="shared" si="75"/>
        <v>1400</v>
      </c>
      <c r="G25" s="289">
        <f t="shared" si="75"/>
        <v>1400</v>
      </c>
      <c r="H25" s="289">
        <f t="shared" si="75"/>
        <v>1400</v>
      </c>
      <c r="I25" s="289">
        <f t="shared" si="75"/>
        <v>1400</v>
      </c>
      <c r="J25" s="289">
        <f t="shared" si="75"/>
        <v>1400</v>
      </c>
      <c r="K25" s="289">
        <f t="shared" si="75"/>
        <v>1400</v>
      </c>
      <c r="L25" s="289">
        <f t="shared" si="75"/>
        <v>1400</v>
      </c>
      <c r="M25" s="289">
        <f t="shared" si="75"/>
        <v>1400</v>
      </c>
      <c r="N25" s="289">
        <f t="shared" si="75"/>
        <v>1400</v>
      </c>
      <c r="O25" s="289">
        <f t="shared" si="75"/>
        <v>1400</v>
      </c>
      <c r="P25" s="289">
        <f t="shared" si="75"/>
        <v>1400</v>
      </c>
      <c r="Q25" s="289">
        <f t="shared" si="75"/>
        <v>1400</v>
      </c>
      <c r="R25" s="289">
        <f t="shared" si="75"/>
        <v>1400</v>
      </c>
      <c r="S25" s="289">
        <f t="shared" si="75"/>
        <v>1400</v>
      </c>
      <c r="T25" s="289">
        <f t="shared" si="75"/>
        <v>1400</v>
      </c>
      <c r="U25" s="289">
        <f t="shared" si="75"/>
        <v>1400</v>
      </c>
      <c r="V25" s="289">
        <f t="shared" si="75"/>
        <v>1400</v>
      </c>
      <c r="W25" s="289">
        <f t="shared" si="75"/>
        <v>1400</v>
      </c>
      <c r="X25" s="289">
        <f t="shared" si="75"/>
        <v>1400</v>
      </c>
      <c r="Y25" s="289">
        <f t="shared" si="75"/>
        <v>1400</v>
      </c>
      <c r="Z25" s="289">
        <f t="shared" si="75"/>
        <v>1400</v>
      </c>
      <c r="AA25" s="289">
        <f t="shared" si="75"/>
        <v>1400</v>
      </c>
      <c r="AB25" s="289">
        <f t="shared" si="75"/>
        <v>1400</v>
      </c>
      <c r="AC25" s="289">
        <f t="shared" si="75"/>
        <v>1400</v>
      </c>
      <c r="AD25" s="289">
        <f t="shared" si="75"/>
        <v>1400</v>
      </c>
      <c r="AE25" s="289">
        <f t="shared" si="75"/>
        <v>1400</v>
      </c>
      <c r="AF25" s="289">
        <f t="shared" si="75"/>
        <v>1400</v>
      </c>
      <c r="AG25" s="289">
        <f t="shared" si="75"/>
        <v>1400</v>
      </c>
      <c r="AH25" s="289">
        <f t="shared" si="75"/>
        <v>1400</v>
      </c>
      <c r="AI25" s="289">
        <f t="shared" si="75"/>
        <v>1400</v>
      </c>
      <c r="AJ25" s="289">
        <f t="shared" si="75"/>
        <v>1400</v>
      </c>
      <c r="AK25" s="289">
        <f t="shared" si="75"/>
        <v>1400</v>
      </c>
      <c r="AL25" s="289">
        <f t="shared" si="75"/>
        <v>1400</v>
      </c>
      <c r="AM25" s="289">
        <f t="shared" si="75"/>
        <v>1400</v>
      </c>
      <c r="AN25" s="289">
        <f t="shared" si="75"/>
        <v>1400</v>
      </c>
      <c r="AP25" s="79">
        <f t="shared" si="38"/>
        <v>700</v>
      </c>
      <c r="AQ25" s="79">
        <f t="shared" si="65"/>
        <v>700</v>
      </c>
      <c r="AR25" s="79">
        <f t="shared" si="66"/>
        <v>700</v>
      </c>
      <c r="AS25" s="79">
        <f t="shared" si="67"/>
        <v>700</v>
      </c>
      <c r="AT25" s="79">
        <f t="shared" si="68"/>
        <v>700</v>
      </c>
      <c r="AU25" s="79">
        <f t="shared" si="69"/>
        <v>700</v>
      </c>
      <c r="AV25" s="79">
        <f t="shared" si="70"/>
        <v>700</v>
      </c>
      <c r="AW25" s="79">
        <f t="shared" si="71"/>
        <v>700</v>
      </c>
      <c r="AX25" s="79">
        <f t="shared" si="72"/>
        <v>700</v>
      </c>
      <c r="AY25" s="79">
        <f t="shared" si="73"/>
        <v>700</v>
      </c>
      <c r="AZ25" s="79">
        <f t="shared" si="74"/>
        <v>700</v>
      </c>
      <c r="BA25" s="79">
        <f t="shared" si="40"/>
        <v>700</v>
      </c>
      <c r="BB25" s="79">
        <f t="shared" si="41"/>
        <v>700</v>
      </c>
      <c r="BC25" s="79">
        <f t="shared" si="42"/>
        <v>700</v>
      </c>
      <c r="BD25" s="79">
        <f t="shared" si="43"/>
        <v>700</v>
      </c>
      <c r="BE25" s="79">
        <f t="shared" si="44"/>
        <v>700</v>
      </c>
      <c r="BF25" s="79">
        <f t="shared" si="45"/>
        <v>700</v>
      </c>
      <c r="BG25" s="79">
        <f t="shared" si="46"/>
        <v>700</v>
      </c>
      <c r="BH25" s="79">
        <f t="shared" si="47"/>
        <v>700</v>
      </c>
      <c r="BI25" s="79">
        <f t="shared" si="48"/>
        <v>700</v>
      </c>
      <c r="BJ25" s="79">
        <f t="shared" si="49"/>
        <v>700</v>
      </c>
      <c r="BK25" s="79">
        <f t="shared" si="50"/>
        <v>700</v>
      </c>
      <c r="BL25" s="79">
        <f t="shared" si="51"/>
        <v>700</v>
      </c>
      <c r="BM25" s="79">
        <f t="shared" si="52"/>
        <v>700</v>
      </c>
      <c r="BN25" s="79">
        <f t="shared" si="53"/>
        <v>700</v>
      </c>
      <c r="BO25" s="79">
        <f t="shared" si="54"/>
        <v>700</v>
      </c>
      <c r="BP25" s="79">
        <f t="shared" si="55"/>
        <v>700</v>
      </c>
      <c r="BQ25" s="79">
        <f t="shared" si="56"/>
        <v>700</v>
      </c>
      <c r="BR25" s="79">
        <f t="shared" si="57"/>
        <v>700</v>
      </c>
      <c r="BS25" s="79">
        <f t="shared" si="58"/>
        <v>700</v>
      </c>
      <c r="BT25" s="79">
        <f t="shared" si="59"/>
        <v>700</v>
      </c>
      <c r="BU25" s="79">
        <f t="shared" si="60"/>
        <v>700</v>
      </c>
      <c r="BV25" s="79">
        <f t="shared" si="61"/>
        <v>700</v>
      </c>
      <c r="BW25" s="79">
        <f t="shared" si="62"/>
        <v>700</v>
      </c>
      <c r="BX25" s="79">
        <f t="shared" si="63"/>
        <v>700</v>
      </c>
      <c r="BY25" s="79">
        <f t="shared" si="64"/>
        <v>700</v>
      </c>
    </row>
    <row r="26" spans="1:77">
      <c r="A26" t="s">
        <v>595</v>
      </c>
      <c r="B26" s="289">
        <v>0.4</v>
      </c>
      <c r="C26" s="289">
        <v>0.5</v>
      </c>
      <c r="D26" s="289">
        <v>0.1</v>
      </c>
      <c r="E26" s="289">
        <f t="shared" si="37"/>
        <v>1400</v>
      </c>
      <c r="F26" s="289">
        <f t="shared" si="75"/>
        <v>1400</v>
      </c>
      <c r="G26" s="289">
        <f t="shared" si="75"/>
        <v>1400</v>
      </c>
      <c r="H26" s="289">
        <f t="shared" si="75"/>
        <v>1400</v>
      </c>
      <c r="I26" s="289">
        <f t="shared" si="75"/>
        <v>1400</v>
      </c>
      <c r="J26" s="289">
        <f t="shared" si="75"/>
        <v>1400</v>
      </c>
      <c r="K26" s="289">
        <f t="shared" si="75"/>
        <v>1400</v>
      </c>
      <c r="L26" s="289">
        <f t="shared" si="75"/>
        <v>1400</v>
      </c>
      <c r="M26" s="289">
        <f t="shared" si="75"/>
        <v>1400</v>
      </c>
      <c r="N26" s="289">
        <f t="shared" si="75"/>
        <v>1400</v>
      </c>
      <c r="O26" s="289">
        <f t="shared" si="75"/>
        <v>1400</v>
      </c>
      <c r="P26" s="289">
        <f t="shared" si="75"/>
        <v>1400</v>
      </c>
      <c r="Q26" s="289">
        <f t="shared" si="75"/>
        <v>1400</v>
      </c>
      <c r="R26" s="289">
        <f t="shared" si="75"/>
        <v>1400</v>
      </c>
      <c r="S26" s="289">
        <f t="shared" si="75"/>
        <v>1400</v>
      </c>
      <c r="T26" s="289">
        <f t="shared" si="75"/>
        <v>1400</v>
      </c>
      <c r="U26" s="289">
        <f t="shared" si="75"/>
        <v>1400</v>
      </c>
      <c r="V26" s="289">
        <f t="shared" si="75"/>
        <v>1400</v>
      </c>
      <c r="W26" s="289">
        <f t="shared" si="75"/>
        <v>1400</v>
      </c>
      <c r="X26" s="289">
        <f t="shared" si="75"/>
        <v>1400</v>
      </c>
      <c r="Y26" s="289">
        <f t="shared" si="75"/>
        <v>1400</v>
      </c>
      <c r="Z26" s="289">
        <f t="shared" si="75"/>
        <v>1400</v>
      </c>
      <c r="AA26" s="289">
        <f t="shared" si="75"/>
        <v>1400</v>
      </c>
      <c r="AB26" s="289">
        <f t="shared" si="75"/>
        <v>1400</v>
      </c>
      <c r="AC26" s="289">
        <f t="shared" si="75"/>
        <v>1400</v>
      </c>
      <c r="AD26" s="289">
        <f t="shared" si="75"/>
        <v>1400</v>
      </c>
      <c r="AE26" s="289">
        <f t="shared" si="75"/>
        <v>1400</v>
      </c>
      <c r="AF26" s="289">
        <f t="shared" si="75"/>
        <v>1400</v>
      </c>
      <c r="AG26" s="289">
        <f t="shared" si="75"/>
        <v>1400</v>
      </c>
      <c r="AH26" s="289">
        <f t="shared" si="75"/>
        <v>1400</v>
      </c>
      <c r="AI26" s="289">
        <f t="shared" si="75"/>
        <v>1400</v>
      </c>
      <c r="AJ26" s="289">
        <f t="shared" si="75"/>
        <v>1400</v>
      </c>
      <c r="AK26" s="289">
        <f t="shared" si="75"/>
        <v>1400</v>
      </c>
      <c r="AL26" s="289">
        <f t="shared" si="75"/>
        <v>1400</v>
      </c>
      <c r="AM26" s="289">
        <f t="shared" si="75"/>
        <v>1400</v>
      </c>
      <c r="AN26" s="289">
        <f t="shared" si="75"/>
        <v>1400</v>
      </c>
      <c r="AP26" s="79">
        <f t="shared" si="38"/>
        <v>700</v>
      </c>
      <c r="AQ26" s="79">
        <f t="shared" si="65"/>
        <v>700</v>
      </c>
      <c r="AR26" s="79">
        <f t="shared" si="66"/>
        <v>700</v>
      </c>
      <c r="AS26" s="79">
        <f t="shared" si="67"/>
        <v>700</v>
      </c>
      <c r="AT26" s="79">
        <f t="shared" si="68"/>
        <v>700</v>
      </c>
      <c r="AU26" s="79">
        <f t="shared" si="69"/>
        <v>700</v>
      </c>
      <c r="AV26" s="79">
        <f t="shared" si="70"/>
        <v>700</v>
      </c>
      <c r="AW26" s="79">
        <f t="shared" si="71"/>
        <v>700</v>
      </c>
      <c r="AX26" s="79">
        <f t="shared" si="72"/>
        <v>700</v>
      </c>
      <c r="AY26" s="79">
        <f t="shared" si="73"/>
        <v>700</v>
      </c>
      <c r="AZ26" s="79">
        <f t="shared" si="74"/>
        <v>700</v>
      </c>
      <c r="BA26" s="79">
        <f t="shared" si="40"/>
        <v>700</v>
      </c>
      <c r="BB26" s="79">
        <f t="shared" si="41"/>
        <v>700</v>
      </c>
      <c r="BC26" s="79">
        <f t="shared" si="42"/>
        <v>700</v>
      </c>
      <c r="BD26" s="79">
        <f t="shared" si="43"/>
        <v>700</v>
      </c>
      <c r="BE26" s="79">
        <f t="shared" si="44"/>
        <v>700</v>
      </c>
      <c r="BF26" s="79">
        <f t="shared" si="45"/>
        <v>700</v>
      </c>
      <c r="BG26" s="79">
        <f t="shared" si="46"/>
        <v>700</v>
      </c>
      <c r="BH26" s="79">
        <f t="shared" si="47"/>
        <v>700</v>
      </c>
      <c r="BI26" s="79">
        <f t="shared" si="48"/>
        <v>700</v>
      </c>
      <c r="BJ26" s="79">
        <f t="shared" si="49"/>
        <v>700</v>
      </c>
      <c r="BK26" s="79">
        <f t="shared" si="50"/>
        <v>700</v>
      </c>
      <c r="BL26" s="79">
        <f t="shared" si="51"/>
        <v>700</v>
      </c>
      <c r="BM26" s="79">
        <f t="shared" si="52"/>
        <v>700</v>
      </c>
      <c r="BN26" s="79">
        <f t="shared" si="53"/>
        <v>700</v>
      </c>
      <c r="BO26" s="79">
        <f t="shared" si="54"/>
        <v>700</v>
      </c>
      <c r="BP26" s="79">
        <f t="shared" si="55"/>
        <v>700</v>
      </c>
      <c r="BQ26" s="79">
        <f t="shared" si="56"/>
        <v>700</v>
      </c>
      <c r="BR26" s="79">
        <f t="shared" si="57"/>
        <v>700</v>
      </c>
      <c r="BS26" s="79">
        <f t="shared" si="58"/>
        <v>700</v>
      </c>
      <c r="BT26" s="79">
        <f t="shared" si="59"/>
        <v>700</v>
      </c>
      <c r="BU26" s="79">
        <f t="shared" si="60"/>
        <v>700</v>
      </c>
      <c r="BV26" s="79">
        <f t="shared" si="61"/>
        <v>700</v>
      </c>
      <c r="BW26" s="79">
        <f t="shared" si="62"/>
        <v>700</v>
      </c>
      <c r="BX26" s="79">
        <f t="shared" si="63"/>
        <v>700</v>
      </c>
      <c r="BY26" s="79">
        <f t="shared" si="64"/>
        <v>700</v>
      </c>
    </row>
    <row r="27" spans="1:77">
      <c r="A27" t="s">
        <v>596</v>
      </c>
      <c r="B27" s="289">
        <v>0.4</v>
      </c>
      <c r="C27" s="289">
        <v>0.5</v>
      </c>
      <c r="D27" s="289">
        <v>0.1</v>
      </c>
      <c r="E27" s="289">
        <f t="shared" si="37"/>
        <v>1400</v>
      </c>
      <c r="F27" s="289">
        <f t="shared" si="75"/>
        <v>1400</v>
      </c>
      <c r="G27" s="289">
        <f t="shared" si="75"/>
        <v>1400</v>
      </c>
      <c r="H27" s="289">
        <f t="shared" si="75"/>
        <v>1400</v>
      </c>
      <c r="I27" s="289">
        <f t="shared" si="75"/>
        <v>1400</v>
      </c>
      <c r="J27" s="289">
        <f t="shared" si="75"/>
        <v>1400</v>
      </c>
      <c r="K27" s="289">
        <f t="shared" si="75"/>
        <v>1400</v>
      </c>
      <c r="L27" s="289">
        <f t="shared" si="75"/>
        <v>1400</v>
      </c>
      <c r="M27" s="289">
        <f t="shared" si="75"/>
        <v>1400</v>
      </c>
      <c r="N27" s="289">
        <f t="shared" si="75"/>
        <v>1400</v>
      </c>
      <c r="O27" s="289">
        <f t="shared" si="75"/>
        <v>1400</v>
      </c>
      <c r="P27" s="289">
        <f t="shared" ref="F27:AN29" si="76">35000/25</f>
        <v>1400</v>
      </c>
      <c r="Q27" s="289">
        <f t="shared" si="76"/>
        <v>1400</v>
      </c>
      <c r="R27" s="289">
        <f t="shared" si="76"/>
        <v>1400</v>
      </c>
      <c r="S27" s="289">
        <f t="shared" si="76"/>
        <v>1400</v>
      </c>
      <c r="T27" s="289">
        <f t="shared" si="76"/>
        <v>1400</v>
      </c>
      <c r="U27" s="289">
        <f t="shared" si="76"/>
        <v>1400</v>
      </c>
      <c r="V27" s="289">
        <f t="shared" si="76"/>
        <v>1400</v>
      </c>
      <c r="W27" s="289">
        <f t="shared" si="76"/>
        <v>1400</v>
      </c>
      <c r="X27" s="289">
        <f t="shared" si="76"/>
        <v>1400</v>
      </c>
      <c r="Y27" s="289">
        <f t="shared" si="76"/>
        <v>1400</v>
      </c>
      <c r="Z27" s="289">
        <f t="shared" si="76"/>
        <v>1400</v>
      </c>
      <c r="AA27" s="289">
        <f t="shared" si="76"/>
        <v>1400</v>
      </c>
      <c r="AB27" s="289">
        <f t="shared" si="76"/>
        <v>1400</v>
      </c>
      <c r="AC27" s="289">
        <f t="shared" si="76"/>
        <v>1400</v>
      </c>
      <c r="AD27" s="289">
        <f t="shared" si="76"/>
        <v>1400</v>
      </c>
      <c r="AE27" s="289">
        <f t="shared" si="76"/>
        <v>1400</v>
      </c>
      <c r="AF27" s="289">
        <f t="shared" si="76"/>
        <v>1400</v>
      </c>
      <c r="AG27" s="289">
        <f t="shared" si="76"/>
        <v>1400</v>
      </c>
      <c r="AH27" s="289">
        <f t="shared" si="76"/>
        <v>1400</v>
      </c>
      <c r="AI27" s="289">
        <f t="shared" si="76"/>
        <v>1400</v>
      </c>
      <c r="AJ27" s="289">
        <f t="shared" si="76"/>
        <v>1400</v>
      </c>
      <c r="AK27" s="289">
        <f t="shared" si="76"/>
        <v>1400</v>
      </c>
      <c r="AL27" s="289">
        <f t="shared" si="76"/>
        <v>1400</v>
      </c>
      <c r="AM27" s="289">
        <f t="shared" si="76"/>
        <v>1400</v>
      </c>
      <c r="AN27" s="289">
        <f t="shared" si="76"/>
        <v>1400</v>
      </c>
      <c r="AP27" s="79">
        <f t="shared" si="38"/>
        <v>700</v>
      </c>
      <c r="AQ27" s="79">
        <f t="shared" si="65"/>
        <v>700</v>
      </c>
      <c r="AR27" s="79">
        <f t="shared" si="66"/>
        <v>700</v>
      </c>
      <c r="AS27" s="79">
        <f t="shared" si="67"/>
        <v>700</v>
      </c>
      <c r="AT27" s="79">
        <f t="shared" si="68"/>
        <v>700</v>
      </c>
      <c r="AU27" s="79">
        <f t="shared" si="69"/>
        <v>700</v>
      </c>
      <c r="AV27" s="79">
        <f t="shared" si="70"/>
        <v>700</v>
      </c>
      <c r="AW27" s="79">
        <f t="shared" si="71"/>
        <v>700</v>
      </c>
      <c r="AX27" s="79">
        <f t="shared" si="72"/>
        <v>700</v>
      </c>
      <c r="AY27" s="79">
        <f t="shared" si="73"/>
        <v>700</v>
      </c>
      <c r="AZ27" s="79">
        <f t="shared" si="74"/>
        <v>700</v>
      </c>
      <c r="BA27" s="79">
        <f t="shared" si="40"/>
        <v>700</v>
      </c>
      <c r="BB27" s="79">
        <f t="shared" si="41"/>
        <v>700</v>
      </c>
      <c r="BC27" s="79">
        <f t="shared" si="42"/>
        <v>700</v>
      </c>
      <c r="BD27" s="79">
        <f t="shared" si="43"/>
        <v>700</v>
      </c>
      <c r="BE27" s="79">
        <f t="shared" si="44"/>
        <v>700</v>
      </c>
      <c r="BF27" s="79">
        <f t="shared" si="45"/>
        <v>700</v>
      </c>
      <c r="BG27" s="79">
        <f t="shared" si="46"/>
        <v>700</v>
      </c>
      <c r="BH27" s="79">
        <f t="shared" si="47"/>
        <v>700</v>
      </c>
      <c r="BI27" s="79">
        <f t="shared" si="48"/>
        <v>700</v>
      </c>
      <c r="BJ27" s="79">
        <f t="shared" si="49"/>
        <v>700</v>
      </c>
      <c r="BK27" s="79">
        <f t="shared" si="50"/>
        <v>700</v>
      </c>
      <c r="BL27" s="79">
        <f t="shared" si="51"/>
        <v>700</v>
      </c>
      <c r="BM27" s="79">
        <f t="shared" si="52"/>
        <v>700</v>
      </c>
      <c r="BN27" s="79">
        <f t="shared" si="53"/>
        <v>700</v>
      </c>
      <c r="BO27" s="79">
        <f t="shared" si="54"/>
        <v>700</v>
      </c>
      <c r="BP27" s="79">
        <f t="shared" si="55"/>
        <v>700</v>
      </c>
      <c r="BQ27" s="79">
        <f t="shared" si="56"/>
        <v>700</v>
      </c>
      <c r="BR27" s="79">
        <f t="shared" si="57"/>
        <v>700</v>
      </c>
      <c r="BS27" s="79">
        <f t="shared" si="58"/>
        <v>700</v>
      </c>
      <c r="BT27" s="79">
        <f t="shared" si="59"/>
        <v>700</v>
      </c>
      <c r="BU27" s="79">
        <f t="shared" si="60"/>
        <v>700</v>
      </c>
      <c r="BV27" s="79">
        <f t="shared" si="61"/>
        <v>700</v>
      </c>
      <c r="BW27" s="79">
        <f t="shared" si="62"/>
        <v>700</v>
      </c>
      <c r="BX27" s="79">
        <f t="shared" si="63"/>
        <v>700</v>
      </c>
      <c r="BY27" s="79">
        <f t="shared" si="64"/>
        <v>700</v>
      </c>
    </row>
    <row r="28" spans="1:77">
      <c r="A28" t="s">
        <v>597</v>
      </c>
      <c r="B28" s="289">
        <v>0.4</v>
      </c>
      <c r="C28" s="289">
        <v>0.5</v>
      </c>
      <c r="D28" s="289">
        <v>0.1</v>
      </c>
      <c r="E28" s="289">
        <f t="shared" si="37"/>
        <v>1400</v>
      </c>
      <c r="F28" s="289">
        <f t="shared" si="76"/>
        <v>1400</v>
      </c>
      <c r="G28" s="289">
        <f t="shared" si="76"/>
        <v>1400</v>
      </c>
      <c r="H28" s="289">
        <f t="shared" si="76"/>
        <v>1400</v>
      </c>
      <c r="I28" s="289">
        <f t="shared" si="76"/>
        <v>1400</v>
      </c>
      <c r="J28" s="289">
        <f t="shared" si="76"/>
        <v>1400</v>
      </c>
      <c r="K28" s="289">
        <f t="shared" si="76"/>
        <v>1400</v>
      </c>
      <c r="L28" s="289">
        <f t="shared" si="76"/>
        <v>1400</v>
      </c>
      <c r="M28" s="289">
        <f t="shared" si="76"/>
        <v>1400</v>
      </c>
      <c r="N28" s="289">
        <f t="shared" si="76"/>
        <v>1400</v>
      </c>
      <c r="O28" s="289">
        <f t="shared" si="76"/>
        <v>1400</v>
      </c>
      <c r="P28" s="289">
        <f t="shared" si="76"/>
        <v>1400</v>
      </c>
      <c r="Q28" s="289">
        <f t="shared" si="76"/>
        <v>1400</v>
      </c>
      <c r="R28" s="289">
        <f t="shared" si="76"/>
        <v>1400</v>
      </c>
      <c r="S28" s="289">
        <f t="shared" si="76"/>
        <v>1400</v>
      </c>
      <c r="T28" s="289">
        <f t="shared" si="76"/>
        <v>1400</v>
      </c>
      <c r="U28" s="289">
        <f t="shared" si="76"/>
        <v>1400</v>
      </c>
      <c r="V28" s="289">
        <f t="shared" si="76"/>
        <v>1400</v>
      </c>
      <c r="W28" s="289">
        <f t="shared" si="76"/>
        <v>1400</v>
      </c>
      <c r="X28" s="289">
        <f t="shared" si="76"/>
        <v>1400</v>
      </c>
      <c r="Y28" s="289">
        <f t="shared" si="76"/>
        <v>1400</v>
      </c>
      <c r="Z28" s="289">
        <f t="shared" si="76"/>
        <v>1400</v>
      </c>
      <c r="AA28" s="289">
        <f t="shared" si="76"/>
        <v>1400</v>
      </c>
      <c r="AB28" s="289">
        <f t="shared" si="76"/>
        <v>1400</v>
      </c>
      <c r="AC28" s="289">
        <f t="shared" si="76"/>
        <v>1400</v>
      </c>
      <c r="AD28" s="289">
        <f t="shared" si="76"/>
        <v>1400</v>
      </c>
      <c r="AE28" s="289">
        <f t="shared" si="76"/>
        <v>1400</v>
      </c>
      <c r="AF28" s="289">
        <f t="shared" si="76"/>
        <v>1400</v>
      </c>
      <c r="AG28" s="289">
        <f t="shared" si="76"/>
        <v>1400</v>
      </c>
      <c r="AH28" s="289">
        <f t="shared" si="76"/>
        <v>1400</v>
      </c>
      <c r="AI28" s="289">
        <f t="shared" si="76"/>
        <v>1400</v>
      </c>
      <c r="AJ28" s="289">
        <f t="shared" si="76"/>
        <v>1400</v>
      </c>
      <c r="AK28" s="289">
        <f t="shared" si="76"/>
        <v>1400</v>
      </c>
      <c r="AL28" s="289">
        <f t="shared" si="76"/>
        <v>1400</v>
      </c>
      <c r="AM28" s="289">
        <f t="shared" si="76"/>
        <v>1400</v>
      </c>
      <c r="AN28" s="289">
        <f t="shared" si="76"/>
        <v>1400</v>
      </c>
      <c r="AP28" s="79">
        <f t="shared" si="38"/>
        <v>700</v>
      </c>
      <c r="AQ28" s="79">
        <f t="shared" si="65"/>
        <v>700</v>
      </c>
      <c r="AR28" s="79">
        <f t="shared" si="66"/>
        <v>700</v>
      </c>
      <c r="AS28" s="79">
        <f t="shared" si="67"/>
        <v>700</v>
      </c>
      <c r="AT28" s="79">
        <f t="shared" si="68"/>
        <v>700</v>
      </c>
      <c r="AU28" s="79">
        <f t="shared" si="69"/>
        <v>700</v>
      </c>
      <c r="AV28" s="79">
        <f t="shared" si="70"/>
        <v>700</v>
      </c>
      <c r="AW28" s="79">
        <f t="shared" si="71"/>
        <v>700</v>
      </c>
      <c r="AX28" s="79">
        <f t="shared" si="72"/>
        <v>700</v>
      </c>
      <c r="AY28" s="79">
        <f t="shared" si="73"/>
        <v>700</v>
      </c>
      <c r="AZ28" s="79">
        <f t="shared" si="74"/>
        <v>700</v>
      </c>
      <c r="BA28" s="79">
        <f t="shared" si="40"/>
        <v>700</v>
      </c>
      <c r="BB28" s="79">
        <f t="shared" si="41"/>
        <v>700</v>
      </c>
      <c r="BC28" s="79">
        <f t="shared" si="42"/>
        <v>700</v>
      </c>
      <c r="BD28" s="79">
        <f t="shared" si="43"/>
        <v>700</v>
      </c>
      <c r="BE28" s="79">
        <f t="shared" si="44"/>
        <v>700</v>
      </c>
      <c r="BF28" s="79">
        <f t="shared" si="45"/>
        <v>700</v>
      </c>
      <c r="BG28" s="79">
        <f t="shared" si="46"/>
        <v>700</v>
      </c>
      <c r="BH28" s="79">
        <f t="shared" si="47"/>
        <v>700</v>
      </c>
      <c r="BI28" s="79">
        <f t="shared" si="48"/>
        <v>700</v>
      </c>
      <c r="BJ28" s="79">
        <f t="shared" si="49"/>
        <v>700</v>
      </c>
      <c r="BK28" s="79">
        <f t="shared" si="50"/>
        <v>700</v>
      </c>
      <c r="BL28" s="79">
        <f t="shared" si="51"/>
        <v>700</v>
      </c>
      <c r="BM28" s="79">
        <f t="shared" si="52"/>
        <v>700</v>
      </c>
      <c r="BN28" s="79">
        <f t="shared" si="53"/>
        <v>700</v>
      </c>
      <c r="BO28" s="79">
        <f t="shared" si="54"/>
        <v>700</v>
      </c>
      <c r="BP28" s="79">
        <f t="shared" si="55"/>
        <v>700</v>
      </c>
      <c r="BQ28" s="79">
        <f t="shared" si="56"/>
        <v>700</v>
      </c>
      <c r="BR28" s="79">
        <f t="shared" si="57"/>
        <v>700</v>
      </c>
      <c r="BS28" s="79">
        <f t="shared" si="58"/>
        <v>700</v>
      </c>
      <c r="BT28" s="79">
        <f t="shared" si="59"/>
        <v>700</v>
      </c>
      <c r="BU28" s="79">
        <f t="shared" si="60"/>
        <v>700</v>
      </c>
      <c r="BV28" s="79">
        <f t="shared" si="61"/>
        <v>700</v>
      </c>
      <c r="BW28" s="79">
        <f t="shared" si="62"/>
        <v>700</v>
      </c>
      <c r="BX28" s="79">
        <f t="shared" si="63"/>
        <v>700</v>
      </c>
      <c r="BY28" s="79">
        <f t="shared" si="64"/>
        <v>700</v>
      </c>
    </row>
    <row r="29" spans="1:77">
      <c r="A29" t="s">
        <v>598</v>
      </c>
      <c r="B29" s="289">
        <v>0.4</v>
      </c>
      <c r="C29" s="289">
        <v>0.5</v>
      </c>
      <c r="D29" s="289">
        <v>0.1</v>
      </c>
      <c r="E29" s="289">
        <f t="shared" si="37"/>
        <v>1400</v>
      </c>
      <c r="F29" s="289">
        <f t="shared" si="76"/>
        <v>1400</v>
      </c>
      <c r="G29" s="289">
        <f t="shared" si="76"/>
        <v>1400</v>
      </c>
      <c r="H29" s="289">
        <f t="shared" si="76"/>
        <v>1400</v>
      </c>
      <c r="I29" s="289">
        <f t="shared" si="76"/>
        <v>1400</v>
      </c>
      <c r="J29" s="289">
        <f t="shared" si="76"/>
        <v>1400</v>
      </c>
      <c r="K29" s="289">
        <f t="shared" si="76"/>
        <v>1400</v>
      </c>
      <c r="L29" s="289">
        <f t="shared" si="76"/>
        <v>1400</v>
      </c>
      <c r="M29" s="289">
        <f t="shared" si="76"/>
        <v>1400</v>
      </c>
      <c r="N29" s="289">
        <f t="shared" si="76"/>
        <v>1400</v>
      </c>
      <c r="O29" s="289">
        <f t="shared" si="76"/>
        <v>1400</v>
      </c>
      <c r="P29" s="289">
        <f t="shared" si="76"/>
        <v>1400</v>
      </c>
      <c r="Q29" s="289">
        <f t="shared" si="76"/>
        <v>1400</v>
      </c>
      <c r="R29" s="289">
        <f t="shared" si="76"/>
        <v>1400</v>
      </c>
      <c r="S29" s="289">
        <f t="shared" si="76"/>
        <v>1400</v>
      </c>
      <c r="T29" s="289">
        <f t="shared" si="76"/>
        <v>1400</v>
      </c>
      <c r="U29" s="289">
        <f t="shared" si="76"/>
        <v>1400</v>
      </c>
      <c r="V29" s="289">
        <f t="shared" si="76"/>
        <v>1400</v>
      </c>
      <c r="W29" s="289">
        <f t="shared" si="76"/>
        <v>1400</v>
      </c>
      <c r="X29" s="289">
        <f t="shared" si="76"/>
        <v>1400</v>
      </c>
      <c r="Y29" s="289">
        <f t="shared" si="76"/>
        <v>1400</v>
      </c>
      <c r="Z29" s="289">
        <f t="shared" si="76"/>
        <v>1400</v>
      </c>
      <c r="AA29" s="289">
        <f t="shared" si="76"/>
        <v>1400</v>
      </c>
      <c r="AB29" s="289">
        <f t="shared" si="76"/>
        <v>1400</v>
      </c>
      <c r="AC29" s="289">
        <f t="shared" si="76"/>
        <v>1400</v>
      </c>
      <c r="AD29" s="289">
        <f t="shared" si="76"/>
        <v>1400</v>
      </c>
      <c r="AE29" s="289">
        <f t="shared" si="76"/>
        <v>1400</v>
      </c>
      <c r="AF29" s="289">
        <f t="shared" si="76"/>
        <v>1400</v>
      </c>
      <c r="AG29" s="289">
        <f t="shared" si="76"/>
        <v>1400</v>
      </c>
      <c r="AH29" s="289">
        <f t="shared" si="76"/>
        <v>1400</v>
      </c>
      <c r="AI29" s="289">
        <f t="shared" si="76"/>
        <v>1400</v>
      </c>
      <c r="AJ29" s="289">
        <f t="shared" si="76"/>
        <v>1400</v>
      </c>
      <c r="AK29" s="289">
        <f t="shared" si="76"/>
        <v>1400</v>
      </c>
      <c r="AL29" s="289">
        <f t="shared" si="76"/>
        <v>1400</v>
      </c>
      <c r="AM29" s="289">
        <f t="shared" si="76"/>
        <v>1400</v>
      </c>
      <c r="AN29" s="289">
        <f t="shared" si="76"/>
        <v>1400</v>
      </c>
      <c r="AP29" s="79">
        <f t="shared" si="38"/>
        <v>700</v>
      </c>
      <c r="AQ29" s="79">
        <f t="shared" si="65"/>
        <v>700</v>
      </c>
      <c r="AR29" s="79">
        <f t="shared" si="66"/>
        <v>700</v>
      </c>
      <c r="AS29" s="79">
        <f t="shared" si="67"/>
        <v>700</v>
      </c>
      <c r="AT29" s="79">
        <f t="shared" si="68"/>
        <v>700</v>
      </c>
      <c r="AU29" s="79">
        <f t="shared" si="69"/>
        <v>700</v>
      </c>
      <c r="AV29" s="79">
        <f t="shared" si="70"/>
        <v>700</v>
      </c>
      <c r="AW29" s="79">
        <f t="shared" si="71"/>
        <v>700</v>
      </c>
      <c r="AX29" s="79">
        <f t="shared" si="72"/>
        <v>700</v>
      </c>
      <c r="AY29" s="79">
        <f t="shared" si="73"/>
        <v>700</v>
      </c>
      <c r="AZ29" s="79">
        <f t="shared" si="74"/>
        <v>700</v>
      </c>
      <c r="BA29" s="79">
        <f t="shared" si="40"/>
        <v>700</v>
      </c>
      <c r="BB29" s="79">
        <f t="shared" si="41"/>
        <v>700</v>
      </c>
      <c r="BC29" s="79">
        <f t="shared" si="42"/>
        <v>700</v>
      </c>
      <c r="BD29" s="79">
        <f t="shared" si="43"/>
        <v>700</v>
      </c>
      <c r="BE29" s="79">
        <f t="shared" si="44"/>
        <v>700</v>
      </c>
      <c r="BF29" s="79">
        <f t="shared" si="45"/>
        <v>700</v>
      </c>
      <c r="BG29" s="79">
        <f t="shared" si="46"/>
        <v>700</v>
      </c>
      <c r="BH29" s="79">
        <f t="shared" si="47"/>
        <v>700</v>
      </c>
      <c r="BI29" s="79">
        <f t="shared" si="48"/>
        <v>700</v>
      </c>
      <c r="BJ29" s="79">
        <f t="shared" si="49"/>
        <v>700</v>
      </c>
      <c r="BK29" s="79">
        <f t="shared" si="50"/>
        <v>700</v>
      </c>
      <c r="BL29" s="79">
        <f t="shared" si="51"/>
        <v>700</v>
      </c>
      <c r="BM29" s="79">
        <f t="shared" si="52"/>
        <v>700</v>
      </c>
      <c r="BN29" s="79">
        <f t="shared" si="53"/>
        <v>700</v>
      </c>
      <c r="BO29" s="79">
        <f t="shared" si="54"/>
        <v>700</v>
      </c>
      <c r="BP29" s="79">
        <f t="shared" si="55"/>
        <v>700</v>
      </c>
      <c r="BQ29" s="79">
        <f t="shared" si="56"/>
        <v>700</v>
      </c>
      <c r="BR29" s="79">
        <f t="shared" si="57"/>
        <v>700</v>
      </c>
      <c r="BS29" s="79">
        <f t="shared" si="58"/>
        <v>700</v>
      </c>
      <c r="BT29" s="79">
        <f t="shared" si="59"/>
        <v>700</v>
      </c>
      <c r="BU29" s="79">
        <f t="shared" si="60"/>
        <v>700</v>
      </c>
      <c r="BV29" s="79">
        <f t="shared" si="61"/>
        <v>700</v>
      </c>
      <c r="BW29" s="79">
        <f t="shared" si="62"/>
        <v>700</v>
      </c>
      <c r="BX29" s="79">
        <f t="shared" si="63"/>
        <v>700</v>
      </c>
      <c r="BY29" s="79">
        <f t="shared" si="64"/>
        <v>700</v>
      </c>
    </row>
    <row r="30" spans="1:77">
      <c r="A30" t="s">
        <v>193</v>
      </c>
      <c r="E30">
        <f>SUM(E5:E29)</f>
        <v>35000</v>
      </c>
      <c r="F30">
        <f t="shared" ref="F30:AN30" si="77">SUM(F5:F29)</f>
        <v>35000</v>
      </c>
      <c r="G30">
        <f t="shared" si="77"/>
        <v>35000</v>
      </c>
      <c r="H30">
        <f t="shared" si="77"/>
        <v>35000</v>
      </c>
      <c r="I30">
        <f t="shared" si="77"/>
        <v>35000</v>
      </c>
      <c r="J30">
        <f t="shared" si="77"/>
        <v>35000</v>
      </c>
      <c r="K30">
        <f t="shared" si="77"/>
        <v>35000</v>
      </c>
      <c r="L30">
        <f t="shared" si="77"/>
        <v>35000</v>
      </c>
      <c r="M30">
        <f t="shared" si="77"/>
        <v>35000</v>
      </c>
      <c r="N30">
        <f t="shared" si="77"/>
        <v>35000</v>
      </c>
      <c r="O30">
        <f t="shared" si="77"/>
        <v>35000</v>
      </c>
      <c r="P30">
        <f t="shared" si="77"/>
        <v>35000</v>
      </c>
      <c r="Q30">
        <f t="shared" si="77"/>
        <v>35000</v>
      </c>
      <c r="R30">
        <f t="shared" si="77"/>
        <v>35000</v>
      </c>
      <c r="S30">
        <f t="shared" si="77"/>
        <v>35000</v>
      </c>
      <c r="T30">
        <f t="shared" si="77"/>
        <v>35000</v>
      </c>
      <c r="U30">
        <f t="shared" si="77"/>
        <v>35000</v>
      </c>
      <c r="V30">
        <f t="shared" si="77"/>
        <v>35000</v>
      </c>
      <c r="W30">
        <f t="shared" si="77"/>
        <v>35000</v>
      </c>
      <c r="X30">
        <f t="shared" si="77"/>
        <v>35000</v>
      </c>
      <c r="Y30">
        <f t="shared" si="77"/>
        <v>35000</v>
      </c>
      <c r="Z30">
        <f t="shared" si="77"/>
        <v>35000</v>
      </c>
      <c r="AA30">
        <f t="shared" si="77"/>
        <v>35000</v>
      </c>
      <c r="AB30">
        <f t="shared" si="77"/>
        <v>35000</v>
      </c>
      <c r="AC30">
        <f t="shared" si="77"/>
        <v>35000</v>
      </c>
      <c r="AD30">
        <f t="shared" si="77"/>
        <v>35000</v>
      </c>
      <c r="AE30">
        <f t="shared" si="77"/>
        <v>35000</v>
      </c>
      <c r="AF30">
        <f t="shared" si="77"/>
        <v>35000</v>
      </c>
      <c r="AG30">
        <f t="shared" si="77"/>
        <v>35000</v>
      </c>
      <c r="AH30">
        <f t="shared" si="77"/>
        <v>35000</v>
      </c>
      <c r="AI30">
        <f t="shared" si="77"/>
        <v>35000</v>
      </c>
      <c r="AJ30">
        <f t="shared" si="77"/>
        <v>35000</v>
      </c>
      <c r="AK30">
        <f t="shared" si="77"/>
        <v>35000</v>
      </c>
      <c r="AL30">
        <f t="shared" si="77"/>
        <v>35000</v>
      </c>
      <c r="AM30">
        <f t="shared" si="77"/>
        <v>35000</v>
      </c>
      <c r="AN30">
        <f t="shared" si="77"/>
        <v>35000</v>
      </c>
      <c r="AP30">
        <f>SUM(AP5:AP29)</f>
        <v>17500</v>
      </c>
      <c r="AQ30">
        <f t="shared" ref="AQ30:BY30" si="78">SUM(AQ5:AQ29)</f>
        <v>17500</v>
      </c>
      <c r="AR30">
        <f t="shared" si="78"/>
        <v>17500</v>
      </c>
      <c r="AS30">
        <f t="shared" si="78"/>
        <v>17500</v>
      </c>
      <c r="AT30">
        <f t="shared" si="78"/>
        <v>17500</v>
      </c>
      <c r="AU30">
        <f t="shared" si="78"/>
        <v>17500</v>
      </c>
      <c r="AV30">
        <f t="shared" si="78"/>
        <v>17500</v>
      </c>
      <c r="AW30">
        <f t="shared" si="78"/>
        <v>17500</v>
      </c>
      <c r="AX30">
        <f t="shared" si="78"/>
        <v>17500</v>
      </c>
      <c r="AY30">
        <f t="shared" si="78"/>
        <v>17500</v>
      </c>
      <c r="AZ30">
        <f t="shared" si="78"/>
        <v>17500</v>
      </c>
      <c r="BA30">
        <f t="shared" si="78"/>
        <v>17500</v>
      </c>
      <c r="BB30">
        <f t="shared" si="78"/>
        <v>17500</v>
      </c>
      <c r="BC30">
        <f t="shared" si="78"/>
        <v>17500</v>
      </c>
      <c r="BD30">
        <f t="shared" si="78"/>
        <v>17500</v>
      </c>
      <c r="BE30">
        <f t="shared" si="78"/>
        <v>17500</v>
      </c>
      <c r="BF30">
        <f t="shared" si="78"/>
        <v>17500</v>
      </c>
      <c r="BG30">
        <f t="shared" si="78"/>
        <v>17500</v>
      </c>
      <c r="BH30">
        <f t="shared" si="78"/>
        <v>17500</v>
      </c>
      <c r="BI30">
        <f t="shared" si="78"/>
        <v>17500</v>
      </c>
      <c r="BJ30">
        <f t="shared" si="78"/>
        <v>17500</v>
      </c>
      <c r="BK30">
        <f t="shared" si="78"/>
        <v>17500</v>
      </c>
      <c r="BL30">
        <f t="shared" si="78"/>
        <v>17500</v>
      </c>
      <c r="BM30">
        <f t="shared" si="78"/>
        <v>17500</v>
      </c>
      <c r="BN30">
        <f t="shared" si="78"/>
        <v>17500</v>
      </c>
      <c r="BO30">
        <f t="shared" si="78"/>
        <v>17500</v>
      </c>
      <c r="BP30">
        <f t="shared" si="78"/>
        <v>17500</v>
      </c>
      <c r="BQ30">
        <f t="shared" si="78"/>
        <v>17500</v>
      </c>
      <c r="BR30">
        <f t="shared" si="78"/>
        <v>17500</v>
      </c>
      <c r="BS30">
        <f t="shared" si="78"/>
        <v>17500</v>
      </c>
      <c r="BT30">
        <f t="shared" si="78"/>
        <v>17500</v>
      </c>
      <c r="BU30">
        <f t="shared" si="78"/>
        <v>17500</v>
      </c>
      <c r="BV30">
        <f t="shared" si="78"/>
        <v>17500</v>
      </c>
      <c r="BW30">
        <f t="shared" si="78"/>
        <v>17500</v>
      </c>
      <c r="BX30">
        <f t="shared" si="78"/>
        <v>17500</v>
      </c>
      <c r="BY30">
        <f t="shared" si="78"/>
        <v>17500</v>
      </c>
    </row>
  </sheetData>
  <mergeCells count="2">
    <mergeCell ref="E3:AN3"/>
    <mergeCell ref="AP3:BY3"/>
  </mergeCells>
  <phoneticPr fontId="4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5F88-0291-46AE-9F23-B954F27C9CDF}">
  <sheetPr>
    <tabColor theme="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166F-F819-42E9-830B-7CB45486D148}">
  <sheetPr>
    <tabColor theme="8" tint="0.79998168889431442"/>
  </sheetPr>
  <dimension ref="A1:BN145"/>
  <sheetViews>
    <sheetView topLeftCell="A2" zoomScale="110" zoomScaleNormal="110" workbookViewId="0">
      <pane xSplit="2" ySplit="6" topLeftCell="C8" activePane="bottomRight" state="frozen"/>
      <selection activeCell="A2" sqref="A2"/>
      <selection pane="topRight" activeCell="C2" sqref="C2"/>
      <selection pane="bottomLeft" activeCell="A8" sqref="A8"/>
      <selection pane="bottomRight" activeCell="C2" sqref="C2:I2"/>
    </sheetView>
  </sheetViews>
  <sheetFormatPr defaultColWidth="8" defaultRowHeight="11.4" outlineLevelCol="1"/>
  <cols>
    <col min="1" max="1" width="2" style="19" customWidth="1"/>
    <col min="2" max="2" width="46" style="35" customWidth="1"/>
    <col min="3" max="6" width="9" style="36" customWidth="1" outlineLevel="1"/>
    <col min="7" max="34" width="9" style="19" customWidth="1" outlineLevel="1"/>
    <col min="35" max="38" width="9.6640625" style="19" bestFit="1" customWidth="1" outlineLevel="1"/>
    <col min="39" max="39" width="3.5546875" style="14" customWidth="1"/>
    <col min="40" max="41" width="9.21875" style="19" bestFit="1" customWidth="1"/>
    <col min="42" max="42" width="9.6640625" style="19" bestFit="1" customWidth="1"/>
    <col min="43" max="66" width="8" style="14"/>
    <col min="67" max="16384" width="8" style="19"/>
  </cols>
  <sheetData>
    <row r="1" spans="1:66" s="4" customFormat="1" ht="15.6">
      <c r="A1" s="6"/>
      <c r="B1" s="1" t="s">
        <v>84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N1" s="3"/>
      <c r="AO1" s="3"/>
      <c r="AP1" s="3"/>
    </row>
    <row r="2" spans="1:66" s="6" customFormat="1">
      <c r="B2" s="5" t="s">
        <v>0</v>
      </c>
      <c r="C2" s="316">
        <f>C7-[3]свод_КП_ДП!O8</f>
        <v>8996.981044838205</v>
      </c>
      <c r="D2" s="316">
        <f>D7-[3]свод_КП_ДП!P8</f>
        <v>80798.758656333201</v>
      </c>
      <c r="E2" s="316">
        <f>E7-[3]свод_КП_ДП!Q8</f>
        <v>70974.532268750481</v>
      </c>
      <c r="F2" s="316">
        <f>F7-[3]свод_КП_ДП!R8</f>
        <v>86300.699660059996</v>
      </c>
      <c r="G2" s="316">
        <f>G7-[3]свод_КП_ДП!S8</f>
        <v>63141.78441010043</v>
      </c>
      <c r="H2" s="316">
        <f>H7-[3]свод_КП_ДП!T8</f>
        <v>39972.753454728983</v>
      </c>
      <c r="I2" s="316">
        <f>I7-[3]свод_КП_ДП!U8</f>
        <v>14193.84007264208</v>
      </c>
      <c r="J2" s="316">
        <f>J7-[3]свод_КП_ДП!V8</f>
        <v>-9553.2046803897247</v>
      </c>
      <c r="K2" s="316">
        <f>K7-[3]свод_КП_ДП!W8</f>
        <v>-167.53468536958098</v>
      </c>
      <c r="L2" s="316">
        <f>L7-[3]свод_КП_ДП!X8</f>
        <v>1212.7395873051137</v>
      </c>
      <c r="M2" s="316">
        <f>M7-[3]свод_КП_ДП!Y8</f>
        <v>-9099.1838684668764</v>
      </c>
      <c r="N2" s="316">
        <f>N7-[3]свод_КП_ДП!Z8</f>
        <v>-24248.314665773883</v>
      </c>
      <c r="S2" s="7"/>
      <c r="T2" s="7"/>
    </row>
    <row r="3" spans="1:66" s="6" customFormat="1">
      <c r="A3" s="5"/>
      <c r="B3" s="5"/>
      <c r="S3" s="7"/>
      <c r="T3" s="7"/>
    </row>
    <row r="4" spans="1:66" s="12" customFormat="1" ht="12" customHeight="1">
      <c r="A4" s="8"/>
      <c r="B4" s="8"/>
      <c r="C4" s="9">
        <v>46023</v>
      </c>
      <c r="D4" s="9">
        <f>C4+31</f>
        <v>46054</v>
      </c>
      <c r="E4" s="9">
        <f t="shared" ref="E4:AL4" si="0">D4+31</f>
        <v>46085</v>
      </c>
      <c r="F4" s="9">
        <f t="shared" si="0"/>
        <v>46116</v>
      </c>
      <c r="G4" s="9">
        <f t="shared" si="0"/>
        <v>46147</v>
      </c>
      <c r="H4" s="9">
        <f t="shared" si="0"/>
        <v>46178</v>
      </c>
      <c r="I4" s="9">
        <f t="shared" si="0"/>
        <v>46209</v>
      </c>
      <c r="J4" s="9">
        <f t="shared" si="0"/>
        <v>46240</v>
      </c>
      <c r="K4" s="9">
        <f t="shared" si="0"/>
        <v>46271</v>
      </c>
      <c r="L4" s="9">
        <f t="shared" si="0"/>
        <v>46302</v>
      </c>
      <c r="M4" s="9">
        <f t="shared" si="0"/>
        <v>46333</v>
      </c>
      <c r="N4" s="9">
        <f t="shared" si="0"/>
        <v>46364</v>
      </c>
      <c r="O4" s="9">
        <f t="shared" si="0"/>
        <v>46395</v>
      </c>
      <c r="P4" s="9">
        <f t="shared" si="0"/>
        <v>46426</v>
      </c>
      <c r="Q4" s="9">
        <f t="shared" si="0"/>
        <v>46457</v>
      </c>
      <c r="R4" s="9">
        <f t="shared" si="0"/>
        <v>46488</v>
      </c>
      <c r="S4" s="9">
        <f t="shared" si="0"/>
        <v>46519</v>
      </c>
      <c r="T4" s="9">
        <f t="shared" si="0"/>
        <v>46550</v>
      </c>
      <c r="U4" s="9">
        <f t="shared" si="0"/>
        <v>46581</v>
      </c>
      <c r="V4" s="9">
        <f t="shared" si="0"/>
        <v>46612</v>
      </c>
      <c r="W4" s="9">
        <f t="shared" si="0"/>
        <v>46643</v>
      </c>
      <c r="X4" s="9">
        <f t="shared" si="0"/>
        <v>46674</v>
      </c>
      <c r="Y4" s="9">
        <f t="shared" si="0"/>
        <v>46705</v>
      </c>
      <c r="Z4" s="9">
        <f t="shared" si="0"/>
        <v>46736</v>
      </c>
      <c r="AA4" s="9">
        <f t="shared" si="0"/>
        <v>46767</v>
      </c>
      <c r="AB4" s="9">
        <f t="shared" si="0"/>
        <v>46798</v>
      </c>
      <c r="AC4" s="9">
        <f t="shared" si="0"/>
        <v>46829</v>
      </c>
      <c r="AD4" s="9">
        <f t="shared" si="0"/>
        <v>46860</v>
      </c>
      <c r="AE4" s="9">
        <f t="shared" si="0"/>
        <v>46891</v>
      </c>
      <c r="AF4" s="9">
        <f t="shared" si="0"/>
        <v>46922</v>
      </c>
      <c r="AG4" s="9">
        <f t="shared" si="0"/>
        <v>46953</v>
      </c>
      <c r="AH4" s="9">
        <f t="shared" si="0"/>
        <v>46984</v>
      </c>
      <c r="AI4" s="9">
        <f t="shared" si="0"/>
        <v>47015</v>
      </c>
      <c r="AJ4" s="9">
        <f t="shared" si="0"/>
        <v>47046</v>
      </c>
      <c r="AK4" s="9">
        <f t="shared" si="0"/>
        <v>47077</v>
      </c>
      <c r="AL4" s="9">
        <f t="shared" si="0"/>
        <v>47108</v>
      </c>
      <c r="AM4" s="10"/>
      <c r="AN4" s="11">
        <f>YEAR(N4)</f>
        <v>2026</v>
      </c>
      <c r="AO4" s="11">
        <f>YEAR(Z4)</f>
        <v>2027</v>
      </c>
      <c r="AP4" s="11">
        <f>YEAR(AL4)</f>
        <v>2028</v>
      </c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</row>
    <row r="5" spans="1:66" s="12" customFormat="1" ht="13.2" customHeight="1">
      <c r="A5" s="8"/>
      <c r="B5" s="8"/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3" t="s">
        <v>8</v>
      </c>
      <c r="K5" s="13" t="s">
        <v>9</v>
      </c>
      <c r="L5" s="13" t="s">
        <v>10</v>
      </c>
      <c r="M5" s="13" t="s">
        <v>11</v>
      </c>
      <c r="N5" s="13" t="s">
        <v>12</v>
      </c>
      <c r="O5" s="13" t="s">
        <v>13</v>
      </c>
      <c r="P5" s="13" t="s">
        <v>14</v>
      </c>
      <c r="Q5" s="13" t="s">
        <v>15</v>
      </c>
      <c r="R5" s="13" t="s">
        <v>16</v>
      </c>
      <c r="S5" s="13" t="s">
        <v>17</v>
      </c>
      <c r="T5" s="13" t="s">
        <v>18</v>
      </c>
      <c r="U5" s="13" t="s">
        <v>19</v>
      </c>
      <c r="V5" s="13" t="s">
        <v>20</v>
      </c>
      <c r="W5" s="13" t="s">
        <v>21</v>
      </c>
      <c r="X5" s="13" t="s">
        <v>22</v>
      </c>
      <c r="Y5" s="13" t="s">
        <v>23</v>
      </c>
      <c r="Z5" s="13" t="s">
        <v>24</v>
      </c>
      <c r="AA5" s="13" t="s">
        <v>25</v>
      </c>
      <c r="AB5" s="13" t="s">
        <v>26</v>
      </c>
      <c r="AC5" s="13" t="s">
        <v>27</v>
      </c>
      <c r="AD5" s="13" t="s">
        <v>28</v>
      </c>
      <c r="AE5" s="13" t="s">
        <v>29</v>
      </c>
      <c r="AF5" s="13" t="s">
        <v>30</v>
      </c>
      <c r="AG5" s="13" t="s">
        <v>31</v>
      </c>
      <c r="AH5" s="13" t="s">
        <v>32</v>
      </c>
      <c r="AI5" s="13" t="s">
        <v>33</v>
      </c>
      <c r="AJ5" s="13" t="s">
        <v>34</v>
      </c>
      <c r="AK5" s="13" t="s">
        <v>35</v>
      </c>
      <c r="AL5" s="13" t="s">
        <v>36</v>
      </c>
      <c r="AM5" s="10"/>
      <c r="AN5" s="13" t="s">
        <v>37</v>
      </c>
      <c r="AO5" s="13" t="s">
        <v>38</v>
      </c>
      <c r="AP5" s="13" t="s">
        <v>39</v>
      </c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 s="14" customFormat="1" ht="13.8">
      <c r="A6" s="42"/>
      <c r="B6" s="43" t="s">
        <v>55</v>
      </c>
      <c r="C6" s="16"/>
      <c r="D6" s="16"/>
      <c r="E6" s="16"/>
      <c r="F6" s="16"/>
    </row>
    <row r="7" spans="1:66" ht="13.8">
      <c r="A7" s="42"/>
      <c r="B7" s="44" t="s">
        <v>56</v>
      </c>
      <c r="C7" s="25">
        <f t="shared" ref="C7:AL7" si="1">SUM(C8:C15)</f>
        <v>6747900.7927594436</v>
      </c>
      <c r="D7" s="25">
        <f t="shared" si="1"/>
        <v>6579548.4312494472</v>
      </c>
      <c r="E7" s="25">
        <f t="shared" si="1"/>
        <v>6426836.9356038319</v>
      </c>
      <c r="F7" s="25">
        <f t="shared" si="1"/>
        <v>6314548.2684448808</v>
      </c>
      <c r="G7" s="25">
        <f t="shared" si="1"/>
        <v>6103463.7142752586</v>
      </c>
      <c r="H7" s="25">
        <f t="shared" si="1"/>
        <v>5973553.8786821393</v>
      </c>
      <c r="I7" s="25">
        <f t="shared" si="1"/>
        <v>5842892.627345412</v>
      </c>
      <c r="J7" s="25">
        <f t="shared" si="1"/>
        <v>5731224.8604871919</v>
      </c>
      <c r="K7" s="25">
        <f t="shared" si="1"/>
        <v>5673029.7178730518</v>
      </c>
      <c r="L7" s="25">
        <f t="shared" si="1"/>
        <v>5610007.812262753</v>
      </c>
      <c r="M7" s="25">
        <f t="shared" si="1"/>
        <v>5530488.4581079641</v>
      </c>
      <c r="N7" s="25">
        <f t="shared" si="1"/>
        <v>5438989.8794699498</v>
      </c>
      <c r="O7" s="25">
        <f t="shared" si="1"/>
        <v>5284668.6206378257</v>
      </c>
      <c r="P7" s="25">
        <f t="shared" si="1"/>
        <v>5214135.455719484</v>
      </c>
      <c r="Q7" s="25">
        <f t="shared" si="1"/>
        <v>5195092.5464869309</v>
      </c>
      <c r="R7" s="25">
        <f t="shared" si="1"/>
        <v>5180366.0171834109</v>
      </c>
      <c r="S7" s="25">
        <f t="shared" si="1"/>
        <v>5052582.6473035077</v>
      </c>
      <c r="T7" s="25">
        <f t="shared" si="1"/>
        <v>5050618.25753156</v>
      </c>
      <c r="U7" s="25">
        <f t="shared" si="1"/>
        <v>5051773.1329080509</v>
      </c>
      <c r="V7" s="25">
        <f t="shared" si="1"/>
        <v>4996275.5313903838</v>
      </c>
      <c r="W7" s="25">
        <f t="shared" si="1"/>
        <v>5005576.5061068358</v>
      </c>
      <c r="X7" s="25">
        <f t="shared" si="1"/>
        <v>5015458.8621136649</v>
      </c>
      <c r="Y7" s="25">
        <f t="shared" si="1"/>
        <v>5005877.8482381571</v>
      </c>
      <c r="Z7" s="25">
        <f t="shared" si="1"/>
        <v>4976261.2713401075</v>
      </c>
      <c r="AA7" s="25">
        <f t="shared" si="1"/>
        <v>4866769.4405626319</v>
      </c>
      <c r="AB7" s="25">
        <f t="shared" si="1"/>
        <v>4842651.9400244216</v>
      </c>
      <c r="AC7" s="25">
        <f t="shared" si="1"/>
        <v>4887591.6357175158</v>
      </c>
      <c r="AD7" s="25">
        <f t="shared" si="1"/>
        <v>4930425.7372249812</v>
      </c>
      <c r="AE7" s="25">
        <f t="shared" si="1"/>
        <v>4833195.7257470777</v>
      </c>
      <c r="AF7" s="25">
        <f t="shared" si="1"/>
        <v>4877964.350929739</v>
      </c>
      <c r="AG7" s="25">
        <f t="shared" si="1"/>
        <v>4920646.479500303</v>
      </c>
      <c r="AH7" s="25">
        <f t="shared" si="1"/>
        <v>4892310.4337543277</v>
      </c>
      <c r="AI7" s="25">
        <f t="shared" si="1"/>
        <v>4934032.9572534384</v>
      </c>
      <c r="AJ7" s="25">
        <f t="shared" si="1"/>
        <v>4973814.7438629726</v>
      </c>
      <c r="AK7" s="25">
        <f t="shared" si="1"/>
        <v>4988735.859416334</v>
      </c>
      <c r="AL7" s="25">
        <f t="shared" si="1"/>
        <v>4979857.9056606218</v>
      </c>
      <c r="AN7" s="25">
        <f t="shared" ref="AN7:AN52" si="2">N7</f>
        <v>5438989.8794699498</v>
      </c>
      <c r="AO7" s="25">
        <f t="shared" ref="AO7:AO52" si="3">Z7</f>
        <v>4976261.2713401075</v>
      </c>
      <c r="AP7" s="25">
        <f t="shared" ref="AP7:AP52" si="4">AL7</f>
        <v>4979857.9056606218</v>
      </c>
    </row>
    <row r="8" spans="1:66" ht="13.8">
      <c r="A8" s="42"/>
      <c r="B8" s="66" t="s">
        <v>189</v>
      </c>
      <c r="C8" s="30">
        <f>РБ.1!D28</f>
        <v>3628621.3483150001</v>
      </c>
      <c r="D8" s="30">
        <f>РБ.1!E28</f>
        <v>3476492.3288574717</v>
      </c>
      <c r="E8" s="30">
        <f>РБ.1!F28</f>
        <v>3324180.2251602663</v>
      </c>
      <c r="F8" s="30">
        <f>РБ.1!G28</f>
        <v>3170250.854231257</v>
      </c>
      <c r="G8" s="30">
        <f>РБ.1!H28</f>
        <v>3011065.719388294</v>
      </c>
      <c r="H8" s="30">
        <f>РБ.1!I28</f>
        <v>2855528.7419985547</v>
      </c>
      <c r="I8" s="30">
        <f>РБ.1!J28</f>
        <v>2707894.5822469937</v>
      </c>
      <c r="J8" s="30">
        <f>РБ.1!K28</f>
        <v>2622281.3379910402</v>
      </c>
      <c r="K8" s="30">
        <f>РБ.1!L28</f>
        <v>2560640.8765654746</v>
      </c>
      <c r="L8" s="30">
        <f>РБ.1!M28</f>
        <v>2498217.2717026887</v>
      </c>
      <c r="M8" s="30">
        <f>РБ.1!N28</f>
        <v>2430282.163266025</v>
      </c>
      <c r="N8" s="30">
        <f>РБ.1!O28</f>
        <v>2360876.500838507</v>
      </c>
      <c r="O8" s="30">
        <f>РБ.1!P28</f>
        <v>2270847.1481052642</v>
      </c>
      <c r="P8" s="30">
        <f>РБ.1!Q28</f>
        <v>2219287.2844582554</v>
      </c>
      <c r="Q8" s="30">
        <f>РБ.1!R28</f>
        <v>2197253.5434556184</v>
      </c>
      <c r="R8" s="30">
        <f>РБ.1!S28</f>
        <v>2179927.6025805413</v>
      </c>
      <c r="S8" s="30">
        <f>РБ.1!T28</f>
        <v>2114199.5127419746</v>
      </c>
      <c r="T8" s="30">
        <f>РБ.1!U28</f>
        <v>2107611.2440120298</v>
      </c>
      <c r="U8" s="30">
        <f>РБ.1!V28</f>
        <v>2104584.9556882377</v>
      </c>
      <c r="V8" s="30">
        <f>РБ.1!W28</f>
        <v>2077465.5262266889</v>
      </c>
      <c r="W8" s="30">
        <f>РБ.1!X28</f>
        <v>2082022.9321381256</v>
      </c>
      <c r="X8" s="30">
        <f>РБ.1!Y28</f>
        <v>2087587.5791170746</v>
      </c>
      <c r="Y8" s="30">
        <f>РБ.1!Z28</f>
        <v>2084802.9582730262</v>
      </c>
      <c r="Z8" s="30">
        <f>РБ.1!AA28</f>
        <v>2072616.8908692691</v>
      </c>
      <c r="AA8" s="30">
        <f>РБ.1!AB28</f>
        <v>2022877.2899965937</v>
      </c>
      <c r="AB8" s="30">
        <f>РБ.1!AC28</f>
        <v>2013313.4315224579</v>
      </c>
      <c r="AC8" s="30">
        <f>РБ.1!AD28</f>
        <v>2050959.9472543208</v>
      </c>
      <c r="AD8" s="30">
        <f>РБ.1!AE28</f>
        <v>2087006.9067121625</v>
      </c>
      <c r="AE8" s="30">
        <f>РБ.1!AF28</f>
        <v>2047756.3864701299</v>
      </c>
      <c r="AF8" s="30">
        <f>РБ.1!AG28</f>
        <v>2083934.6309082059</v>
      </c>
      <c r="AG8" s="30">
        <f>РБ.1!AH28</f>
        <v>2118575.7514324863</v>
      </c>
      <c r="AH8" s="30">
        <f>РБ.1!AI28</f>
        <v>2114862.0896203048</v>
      </c>
      <c r="AI8" s="30">
        <f>РБ.1!AJ28</f>
        <v>2148186.7424740065</v>
      </c>
      <c r="AJ8" s="30">
        <f>РБ.1!AK28</f>
        <v>2180095.468400816</v>
      </c>
      <c r="AK8" s="30">
        <f>РБ.1!AL28</f>
        <v>2198354.075518589</v>
      </c>
      <c r="AL8" s="30">
        <f>РБ.1!AM28</f>
        <v>2203541.718039941</v>
      </c>
      <c r="AN8" s="30">
        <f t="shared" ref="AN8" si="5">N8</f>
        <v>2360876.500838507</v>
      </c>
      <c r="AO8" s="30">
        <f t="shared" ref="AO8" si="6">Z8</f>
        <v>2072616.8908692691</v>
      </c>
      <c r="AP8" s="30">
        <f t="shared" ref="AP8" si="7">AL8</f>
        <v>2203541.718039941</v>
      </c>
    </row>
    <row r="9" spans="1:66" ht="13.8">
      <c r="A9" s="42"/>
      <c r="B9" s="66" t="s">
        <v>90</v>
      </c>
      <c r="C9" s="30">
        <f>РБ.1!D172</f>
        <v>436141.11111111112</v>
      </c>
      <c r="D9" s="30">
        <f>РБ.1!E172</f>
        <v>468667.74938271608</v>
      </c>
      <c r="E9" s="30">
        <f>РБ.1!F172</f>
        <v>509674.50406978739</v>
      </c>
      <c r="F9" s="30">
        <f>РБ.1!G172</f>
        <v>544715.69386556314</v>
      </c>
      <c r="G9" s="30">
        <f>РБ.1!H172</f>
        <v>538402.44520130067</v>
      </c>
      <c r="H9" s="30">
        <f>РБ.1!I172</f>
        <v>565070.08309620782</v>
      </c>
      <c r="I9" s="30">
        <f>РБ.1!J172</f>
        <v>587144.34688572958</v>
      </c>
      <c r="J9" s="30">
        <f>РБ.1!K172</f>
        <v>589893.66755374335</v>
      </c>
      <c r="K9" s="30">
        <f>РБ.1!L172</f>
        <v>604869.20605233917</v>
      </c>
      <c r="L9" s="30">
        <f>РБ.1!M172</f>
        <v>617465.36127165367</v>
      </c>
      <c r="M9" s="30">
        <f>РБ.1!N172</f>
        <v>624741.73008989519</v>
      </c>
      <c r="N9" s="30">
        <f>РБ.1!O172</f>
        <v>626993.85619601212</v>
      </c>
      <c r="O9" s="30">
        <f>РБ.1!P172</f>
        <v>610640.86418512254</v>
      </c>
      <c r="P9" s="30">
        <f>РБ.1!Q172</f>
        <v>613676.3717303935</v>
      </c>
      <c r="Q9" s="30">
        <f>РБ.1!R172</f>
        <v>625783.23996759381</v>
      </c>
      <c r="R9" s="30">
        <f>РБ.1!S172</f>
        <v>637217.50441383861</v>
      </c>
      <c r="S9" s="30">
        <f>РБ.1!T172</f>
        <v>620296.53194640309</v>
      </c>
      <c r="T9" s="30">
        <f>РБ.1!U172</f>
        <v>632035.61350493622</v>
      </c>
      <c r="U9" s="30">
        <f>РБ.1!V172</f>
        <v>643122.52386577311</v>
      </c>
      <c r="V9" s="30">
        <f>РБ.1!W172</f>
        <v>639733.49476211902</v>
      </c>
      <c r="W9" s="30">
        <f>РБ.1!X172</f>
        <v>650392.74505311239</v>
      </c>
      <c r="X9" s="30">
        <f>РБ.1!Y172</f>
        <v>660459.81477238389</v>
      </c>
      <c r="Y9" s="30">
        <f>РБ.1!Z172</f>
        <v>665347.60284058482</v>
      </c>
      <c r="Z9" s="30">
        <f>РБ.1!AA172</f>
        <v>665343.84712721896</v>
      </c>
      <c r="AA9" s="30">
        <f>РБ.1!AB172</f>
        <v>646860.30006459565</v>
      </c>
      <c r="AB9" s="30">
        <f>РБ.1!AC172</f>
        <v>647883.61672767368</v>
      </c>
      <c r="AC9" s="30">
        <f>РБ.1!AD172</f>
        <v>658090.08246502513</v>
      </c>
      <c r="AD9" s="30">
        <f>РБ.1!AE172</f>
        <v>667729.52232807933</v>
      </c>
      <c r="AE9" s="30">
        <f>РБ.1!AF172</f>
        <v>649113.43775429716</v>
      </c>
      <c r="AF9" s="30">
        <f>РБ.1!AG172</f>
        <v>659251.58010128071</v>
      </c>
      <c r="AG9" s="30">
        <f>РБ.1!AH172</f>
        <v>668826.4923178762</v>
      </c>
      <c r="AH9" s="30">
        <f>РБ.1!AI172</f>
        <v>664009.46496688307</v>
      </c>
      <c r="AI9" s="30">
        <f>РБ.1!AJ172</f>
        <v>673320.05024650064</v>
      </c>
      <c r="AJ9" s="30">
        <f>РБ.1!AK172</f>
        <v>682113.38078836177</v>
      </c>
      <c r="AK9" s="30">
        <f>РБ.1!AL172</f>
        <v>685798.1929667861</v>
      </c>
      <c r="AL9" s="30">
        <f>РБ.1!AM172</f>
        <v>684658.29335752025</v>
      </c>
      <c r="AN9" s="30">
        <f t="shared" ref="AN9:AN15" si="8">N9</f>
        <v>626993.85619601212</v>
      </c>
      <c r="AO9" s="30">
        <f t="shared" ref="AO9:AO15" si="9">Z9</f>
        <v>665343.84712721896</v>
      </c>
      <c r="AP9" s="30">
        <f t="shared" ref="AP9:AP15" si="10">AL9</f>
        <v>684658.29335752025</v>
      </c>
    </row>
    <row r="10" spans="1:66" ht="13.8">
      <c r="A10" s="42"/>
      <c r="B10" s="66" t="s">
        <v>92</v>
      </c>
      <c r="C10" s="30">
        <f>РБ.1!D201</f>
        <v>0</v>
      </c>
      <c r="D10" s="30">
        <f>РБ.1!E201</f>
        <v>0</v>
      </c>
      <c r="E10" s="30">
        <f>РБ.1!F201</f>
        <v>0</v>
      </c>
      <c r="F10" s="30">
        <f>РБ.1!G201</f>
        <v>0</v>
      </c>
      <c r="G10" s="30">
        <f>РБ.1!H201</f>
        <v>0</v>
      </c>
      <c r="H10" s="30">
        <f>РБ.1!I201</f>
        <v>0</v>
      </c>
      <c r="I10" s="30">
        <f>РБ.1!J201</f>
        <v>0</v>
      </c>
      <c r="J10" s="30">
        <f>РБ.1!K201</f>
        <v>0</v>
      </c>
      <c r="K10" s="30">
        <f>РБ.1!L201</f>
        <v>0</v>
      </c>
      <c r="L10" s="30">
        <f>РБ.1!M201</f>
        <v>0</v>
      </c>
      <c r="M10" s="30">
        <f>РБ.1!N201</f>
        <v>0</v>
      </c>
      <c r="N10" s="30">
        <f>РБ.1!O201</f>
        <v>0</v>
      </c>
      <c r="O10" s="30">
        <f>РБ.1!P201</f>
        <v>0</v>
      </c>
      <c r="P10" s="30">
        <f>РБ.1!Q201</f>
        <v>0</v>
      </c>
      <c r="Q10" s="30">
        <f>РБ.1!R201</f>
        <v>0</v>
      </c>
      <c r="R10" s="30">
        <f>РБ.1!S201</f>
        <v>0</v>
      </c>
      <c r="S10" s="30">
        <f>РБ.1!T201</f>
        <v>0</v>
      </c>
      <c r="T10" s="30">
        <f>РБ.1!U201</f>
        <v>0</v>
      </c>
      <c r="U10" s="30">
        <f>РБ.1!V201</f>
        <v>0</v>
      </c>
      <c r="V10" s="30">
        <f>РБ.1!W201</f>
        <v>0</v>
      </c>
      <c r="W10" s="30">
        <f>РБ.1!X201</f>
        <v>0</v>
      </c>
      <c r="X10" s="30">
        <f>РБ.1!Y201</f>
        <v>0</v>
      </c>
      <c r="Y10" s="30">
        <f>РБ.1!Z201</f>
        <v>0</v>
      </c>
      <c r="Z10" s="30">
        <f>РБ.1!AA201</f>
        <v>0</v>
      </c>
      <c r="AA10" s="30">
        <f>РБ.1!AB201</f>
        <v>0</v>
      </c>
      <c r="AB10" s="30">
        <f>РБ.1!AC201</f>
        <v>0</v>
      </c>
      <c r="AC10" s="30">
        <f>РБ.1!AD201</f>
        <v>0</v>
      </c>
      <c r="AD10" s="30">
        <f>РБ.1!AE201</f>
        <v>0</v>
      </c>
      <c r="AE10" s="30">
        <f>РБ.1!AF201</f>
        <v>0</v>
      </c>
      <c r="AF10" s="30">
        <f>РБ.1!AG201</f>
        <v>0</v>
      </c>
      <c r="AG10" s="30">
        <f>РБ.1!AH201</f>
        <v>0</v>
      </c>
      <c r="AH10" s="30">
        <f>РБ.1!AI201</f>
        <v>0</v>
      </c>
      <c r="AI10" s="30">
        <f>РБ.1!AJ201</f>
        <v>0</v>
      </c>
      <c r="AJ10" s="30">
        <f>РБ.1!AK201</f>
        <v>0</v>
      </c>
      <c r="AK10" s="30">
        <f>РБ.1!AL201</f>
        <v>0</v>
      </c>
      <c r="AL10" s="30">
        <f>РБ.1!AM201</f>
        <v>0</v>
      </c>
      <c r="AN10" s="30">
        <f t="shared" si="8"/>
        <v>0</v>
      </c>
      <c r="AO10" s="30">
        <f t="shared" si="9"/>
        <v>0</v>
      </c>
      <c r="AP10" s="30">
        <f t="shared" si="10"/>
        <v>0</v>
      </c>
    </row>
    <row r="11" spans="1:66" ht="13.8">
      <c r="A11" s="42"/>
      <c r="B11" s="66" t="s">
        <v>202</v>
      </c>
      <c r="C11" s="30">
        <f>РБ.1!D220</f>
        <v>1265054.1666666667</v>
      </c>
      <c r="D11" s="30">
        <f>РБ.1!E220</f>
        <v>1238698.8715277778</v>
      </c>
      <c r="E11" s="30">
        <f>РБ.1!F220</f>
        <v>1212892.6450376157</v>
      </c>
      <c r="F11" s="30">
        <f>РБ.1!G220</f>
        <v>1202023.2391800613</v>
      </c>
      <c r="G11" s="30">
        <f>РБ.1!H220</f>
        <v>1182423.9825293256</v>
      </c>
      <c r="H11" s="30">
        <f>РБ.1!I220</f>
        <v>1170648.9870259953</v>
      </c>
      <c r="I11" s="30">
        <f>РБ.1!J220</f>
        <v>1158412.0678683526</v>
      </c>
      <c r="J11" s="30">
        <f>РБ.1!K220</f>
        <v>1142316.7674507666</v>
      </c>
      <c r="K11" s="30">
        <f>РБ.1!L220</f>
        <v>1129370.1853072655</v>
      </c>
      <c r="L11" s="30">
        <f>РБ.1!M220</f>
        <v>1116341.6397800308</v>
      </c>
      <c r="M11" s="30">
        <f>РБ.1!N220</f>
        <v>1102534.5222846135</v>
      </c>
      <c r="N11" s="30">
        <f>РБ.1!O220</f>
        <v>1087965.0530703508</v>
      </c>
      <c r="O11" s="30">
        <f>РБ.1!P220</f>
        <v>1069499.1144647184</v>
      </c>
      <c r="P11" s="30">
        <f>РБ.1!Q220</f>
        <v>1055617.8829133702</v>
      </c>
      <c r="Q11" s="30">
        <f>РБ.1!R220</f>
        <v>1044125.8436860082</v>
      </c>
      <c r="R11" s="30">
        <f>РБ.1!S220</f>
        <v>1032873.2219425498</v>
      </c>
      <c r="S11" s="30">
        <f>РБ.1!T220</f>
        <v>1015555.0298187467</v>
      </c>
      <c r="T11" s="30">
        <f>РБ.1!U220</f>
        <v>1004897.6333641895</v>
      </c>
      <c r="U11" s="30">
        <f>РБ.1!V220</f>
        <v>994462.26600243559</v>
      </c>
      <c r="V11" s="30">
        <f>РБ.1!W220</f>
        <v>981094.30212738481</v>
      </c>
      <c r="W11" s="30">
        <f>РБ.1!X220</f>
        <v>971154.83749973099</v>
      </c>
      <c r="X11" s="30">
        <f>РБ.1!Y220</f>
        <v>961422.4450518199</v>
      </c>
      <c r="Y11" s="30">
        <f>РБ.1!Z220</f>
        <v>950842.81077990704</v>
      </c>
      <c r="Z11" s="30">
        <f>РБ.1!AA220</f>
        <v>939433.58555532561</v>
      </c>
      <c r="AA11" s="30">
        <f>РБ.1!AB220</f>
        <v>924062.05252292298</v>
      </c>
      <c r="AB11" s="30">
        <f>РБ.1!AC220</f>
        <v>913210.7597620287</v>
      </c>
      <c r="AC11" s="30">
        <f>РБ.1!AD220</f>
        <v>904685.53560031974</v>
      </c>
      <c r="AD11" s="30">
        <f>РБ.1!AE220</f>
        <v>896337.92027531308</v>
      </c>
      <c r="AE11" s="30">
        <f>РБ.1!AF220</f>
        <v>881864.21360291075</v>
      </c>
      <c r="AF11" s="30">
        <f>РБ.1!AG220</f>
        <v>873992.04248618346</v>
      </c>
      <c r="AG11" s="30">
        <f>РБ.1!AH220</f>
        <v>866283.87493438798</v>
      </c>
      <c r="AH11" s="30">
        <f>РБ.1!AI220</f>
        <v>855586.29420658818</v>
      </c>
      <c r="AI11" s="30">
        <f>РБ.1!AJ220</f>
        <v>848261.57974395098</v>
      </c>
      <c r="AJ11" s="30">
        <f>РБ.1!AK220</f>
        <v>841089.46349928528</v>
      </c>
      <c r="AK11" s="30">
        <f>РБ.1!AL220</f>
        <v>833016.76634305017</v>
      </c>
      <c r="AL11" s="30">
        <f>РБ.1!AM220</f>
        <v>824062.25037756993</v>
      </c>
      <c r="AN11" s="30">
        <f t="shared" si="8"/>
        <v>1087965.0530703508</v>
      </c>
      <c r="AO11" s="30">
        <f t="shared" si="9"/>
        <v>939433.58555532561</v>
      </c>
      <c r="AP11" s="30">
        <f t="shared" si="10"/>
        <v>824062.25037756993</v>
      </c>
    </row>
    <row r="12" spans="1:66" ht="13.8">
      <c r="A12" s="42"/>
      <c r="B12" s="66" t="s">
        <v>96</v>
      </c>
      <c r="C12" s="30">
        <f>РБ.1!D296</f>
        <v>197661.94444444444</v>
      </c>
      <c r="D12" s="30">
        <f>РБ.1!E296</f>
        <v>192171.3348765432</v>
      </c>
      <c r="E12" s="30">
        <f>РБ.1!F296</f>
        <v>186833.24224108367</v>
      </c>
      <c r="F12" s="30">
        <f>РБ.1!G296</f>
        <v>188431.61995895288</v>
      </c>
      <c r="G12" s="30">
        <f>РБ.1!H296</f>
        <v>185763.34411431235</v>
      </c>
      <c r="H12" s="30">
        <f>РБ.1!I296</f>
        <v>186665.27459909115</v>
      </c>
      <c r="I12" s="30">
        <f>РБ.1!J296</f>
        <v>187208.74017356639</v>
      </c>
      <c r="J12" s="30">
        <f>РБ.1!K296</f>
        <v>185797.97428924098</v>
      </c>
      <c r="K12" s="30">
        <f>РБ.1!L296</f>
        <v>185752.71326054263</v>
      </c>
      <c r="L12" s="30">
        <f>РБ.1!M296</f>
        <v>185542.91566997199</v>
      </c>
      <c r="M12" s="30">
        <f>РБ.1!N296</f>
        <v>184843.94579025055</v>
      </c>
      <c r="N12" s="30">
        <f>РБ.1!O296</f>
        <v>183669.39174052136</v>
      </c>
      <c r="O12" s="30">
        <f>РБ.1!P296</f>
        <v>180547.46419217353</v>
      </c>
      <c r="P12" s="30">
        <f>РБ.1!Q296</f>
        <v>179492.25685350204</v>
      </c>
      <c r="Q12" s="30">
        <f>РБ.1!R296</f>
        <v>179456.36082979364</v>
      </c>
      <c r="R12" s="30">
        <f>РБ.1!S296</f>
        <v>179421.46191785493</v>
      </c>
      <c r="S12" s="30">
        <f>РБ.1!T296</f>
        <v>176417.53242013673</v>
      </c>
      <c r="T12" s="30">
        <f>РБ.1!U296</f>
        <v>176467.04540846628</v>
      </c>
      <c r="U12" s="30">
        <f>РБ.1!V296</f>
        <v>176515.18303600888</v>
      </c>
      <c r="V12" s="30">
        <f>РБ.1!W296</f>
        <v>175076.98350723085</v>
      </c>
      <c r="W12" s="30">
        <f>РБ.1!X296</f>
        <v>175163.73396536332</v>
      </c>
      <c r="X12" s="30">
        <f>РБ.1!Y296</f>
        <v>175248.07468854767</v>
      </c>
      <c r="Y12" s="30">
        <f>РБ.1!Z296</f>
        <v>174835.07261386578</v>
      </c>
      <c r="Z12" s="30">
        <f>РБ.1!AA296</f>
        <v>173938.54281903617</v>
      </c>
      <c r="AA12" s="30">
        <f>РБ.1!AB296</f>
        <v>171086.9166296185</v>
      </c>
      <c r="AB12" s="30">
        <f>РБ.1!AC296</f>
        <v>170294.50227879576</v>
      </c>
      <c r="AC12" s="30">
        <f>РБ.1!AD296</f>
        <v>170514.09943771811</v>
      </c>
      <c r="AD12" s="30">
        <f>РБ.1!AE296</f>
        <v>170727.59667555927</v>
      </c>
      <c r="AE12" s="30">
        <f>РБ.1!AF296</f>
        <v>167965.1634345715</v>
      </c>
      <c r="AF12" s="30">
        <f>РБ.1!AG296</f>
        <v>168249.46445027785</v>
      </c>
      <c r="AG12" s="30">
        <f>РБ.1!AH296</f>
        <v>168525.8682155479</v>
      </c>
      <c r="AH12" s="30">
        <f>РБ.1!AI296</f>
        <v>167309.59409844936</v>
      </c>
      <c r="AI12" s="30">
        <f>РБ.1!AJ296</f>
        <v>167612.10537349244</v>
      </c>
      <c r="AJ12" s="30">
        <f>РБ.1!AK296</f>
        <v>167906.21355756209</v>
      </c>
      <c r="AK12" s="30">
        <f>РБ.1!AL296</f>
        <v>167697.15206985205</v>
      </c>
      <c r="AL12" s="30">
        <f>РБ.1!AM296</f>
        <v>166998.8978456895</v>
      </c>
      <c r="AN12" s="30">
        <f t="shared" si="8"/>
        <v>183669.39174052136</v>
      </c>
      <c r="AO12" s="30">
        <f t="shared" si="9"/>
        <v>173938.54281903617</v>
      </c>
      <c r="AP12" s="30">
        <f t="shared" si="10"/>
        <v>166998.8978456895</v>
      </c>
    </row>
    <row r="13" spans="1:66" ht="13.8">
      <c r="A13" s="42"/>
      <c r="B13" s="66" t="s">
        <v>95</v>
      </c>
      <c r="C13" s="30">
        <f>МСБ.1!D37</f>
        <v>814166.66666666663</v>
      </c>
      <c r="D13" s="30">
        <f>МСБ.1!E37</f>
        <v>780243.0555555555</v>
      </c>
      <c r="E13" s="30">
        <f>МСБ.1!F37</f>
        <v>747732.92824074067</v>
      </c>
      <c r="F13" s="30">
        <f>МСБ.1!G37</f>
        <v>744004.41987654311</v>
      </c>
      <c r="G13" s="30">
        <f>МСБ.1!H37</f>
        <v>723371.65317314549</v>
      </c>
      <c r="H13" s="30">
        <f>МСБ.1!I37</f>
        <v>717724.19136908464</v>
      </c>
      <c r="I13" s="30">
        <f>МСБ.1!J37</f>
        <v>710964.92416756123</v>
      </c>
      <c r="J13" s="30">
        <f>МСБ.1!K37</f>
        <v>696652.40343138226</v>
      </c>
      <c r="K13" s="30">
        <f>МСБ.1!L37</f>
        <v>688295.09394565842</v>
      </c>
      <c r="L13" s="30">
        <f>МСБ.1!M37</f>
        <v>679616.1316979226</v>
      </c>
      <c r="M13" s="30">
        <f>МСБ.1!N37</f>
        <v>669298.79287717585</v>
      </c>
      <c r="N13" s="30">
        <f>МСБ.1!O37</f>
        <v>657411.34317396022</v>
      </c>
      <c r="O13" s="30">
        <f>МСБ.1!P37</f>
        <v>638019.20387504518</v>
      </c>
      <c r="P13" s="30">
        <f>МСБ.1!Q37</f>
        <v>627435.07038025162</v>
      </c>
      <c r="Q13" s="30">
        <f>МСБ.1!R37</f>
        <v>621291.94244774117</v>
      </c>
      <c r="R13" s="30">
        <f>МСБ.1!S37</f>
        <v>615404.77817908523</v>
      </c>
      <c r="S13" s="30">
        <f>МСБ.1!T37</f>
        <v>597762.91242162336</v>
      </c>
      <c r="T13" s="30">
        <f>МСБ.1!U37</f>
        <v>592856.12440405576</v>
      </c>
      <c r="U13" s="30">
        <f>МСБ.1!V37</f>
        <v>588153.78588722006</v>
      </c>
      <c r="V13" s="30">
        <f>МСБ.1!W37</f>
        <v>577647.37814191927</v>
      </c>
      <c r="W13" s="30">
        <f>МСБ.1!X37</f>
        <v>573578.73738600593</v>
      </c>
      <c r="X13" s="30">
        <f>МСБ.1!Y37</f>
        <v>569679.62332825572</v>
      </c>
      <c r="Y13" s="30">
        <f>МСБ.1!Z37</f>
        <v>563942.97235624504</v>
      </c>
      <c r="Z13" s="30">
        <f>МСБ.1!AA37</f>
        <v>556445.34850806813</v>
      </c>
      <c r="AA13" s="30">
        <f>МСБ.1!AB37</f>
        <v>541260.12565356528</v>
      </c>
      <c r="AB13" s="30">
        <f>МСБ.1!AC37</f>
        <v>534707.62041800003</v>
      </c>
      <c r="AC13" s="30">
        <f>МСБ.1!AD37</f>
        <v>532428.13623391674</v>
      </c>
      <c r="AD13" s="30">
        <f>МСБ.1!AE37</f>
        <v>530243.63055750355</v>
      </c>
      <c r="AE13" s="30">
        <f>МСБ.1!AF37</f>
        <v>516150.1459509409</v>
      </c>
      <c r="AF13" s="30">
        <f>МСБ.1!AG37</f>
        <v>514643.8898696517</v>
      </c>
      <c r="AG13" s="30">
        <f>МСБ.1!AH37</f>
        <v>513200.39445841627</v>
      </c>
      <c r="AH13" s="30">
        <f>МСБ.1!AI37</f>
        <v>505817.0446893156</v>
      </c>
      <c r="AI13" s="30">
        <f>МСБ.1!AJ37</f>
        <v>504741.33449392742</v>
      </c>
      <c r="AJ13" s="30">
        <f>МСБ.1!AK37</f>
        <v>503710.44555668044</v>
      </c>
      <c r="AK13" s="30">
        <f>МСБ.1!AL37</f>
        <v>500722.51032515208</v>
      </c>
      <c r="AL13" s="30">
        <f>МСБ.1!AM37</f>
        <v>495859.07239493739</v>
      </c>
      <c r="AN13" s="30">
        <f t="shared" si="8"/>
        <v>657411.34317396022</v>
      </c>
      <c r="AO13" s="30">
        <f t="shared" si="9"/>
        <v>556445.34850806813</v>
      </c>
      <c r="AP13" s="30">
        <f t="shared" si="10"/>
        <v>495859.07239493739</v>
      </c>
    </row>
    <row r="14" spans="1:66" ht="13.8">
      <c r="A14" s="42"/>
      <c r="B14" s="66" t="s">
        <v>93</v>
      </c>
      <c r="C14" s="30">
        <f>МСБ.1!D65</f>
        <v>188647.22222222222</v>
      </c>
      <c r="D14" s="30">
        <f>МСБ.1!E65</f>
        <v>207362.77160493826</v>
      </c>
      <c r="E14" s="30">
        <f>МСБ.1!F65</f>
        <v>229900.42430341218</v>
      </c>
      <c r="F14" s="30">
        <f>МСБ.1!G65</f>
        <v>250255.65596078266</v>
      </c>
      <c r="G14" s="30">
        <f>МСБ.1!H65</f>
        <v>253412.34198354391</v>
      </c>
      <c r="H14" s="30">
        <f>МСБ.1!I65</f>
        <v>270253.8084129786</v>
      </c>
      <c r="I14" s="30">
        <f>МСБ.1!J65</f>
        <v>285314.01793216856</v>
      </c>
      <c r="J14" s="30">
        <f>МСБ.1!K65</f>
        <v>292316.8708716965</v>
      </c>
      <c r="K14" s="30">
        <f>МСБ.1!L65</f>
        <v>304350.08493274619</v>
      </c>
      <c r="L14" s="30">
        <f>МСБ.1!M65</f>
        <v>315395.91590683657</v>
      </c>
      <c r="M14" s="30">
        <f>МСБ.1!N65</f>
        <v>324184.91824275779</v>
      </c>
      <c r="N14" s="30">
        <f>МСБ.1!O65</f>
        <v>330779.78162490344</v>
      </c>
      <c r="O14" s="30">
        <f>МСБ.1!P65</f>
        <v>329391.45435754501</v>
      </c>
      <c r="P14" s="30">
        <f>МСБ.1!Q65</f>
        <v>335841.69173650211</v>
      </c>
      <c r="Q14" s="30">
        <f>МСБ.1!R65</f>
        <v>346012.75585493259</v>
      </c>
      <c r="R14" s="30">
        <f>МСБ.1!S65</f>
        <v>355901.2904145178</v>
      </c>
      <c r="S14" s="30">
        <f>МСБ.1!T65</f>
        <v>353815.143458559</v>
      </c>
      <c r="T14" s="30">
        <f>МСБ.1!U65</f>
        <v>363486.94502915459</v>
      </c>
      <c r="U14" s="30">
        <f>МСБ.1!V65</f>
        <v>372890.08544501138</v>
      </c>
      <c r="V14" s="30">
        <f>МСБ.1!W65</f>
        <v>376182.02751598327</v>
      </c>
      <c r="W14" s="30">
        <f>МСБ.1!X65</f>
        <v>385232.52675165038</v>
      </c>
      <c r="X14" s="30">
        <f>МСБ.1!Y65</f>
        <v>394031.62323077122</v>
      </c>
      <c r="Y14" s="30">
        <f>МСБ.1!Z65</f>
        <v>400636.30036324979</v>
      </c>
      <c r="Z14" s="30">
        <f>МСБ.1!AA65</f>
        <v>405107.51424204838</v>
      </c>
      <c r="AA14" s="30">
        <f>МСБ.1!AB65</f>
        <v>401654.52773532481</v>
      </c>
      <c r="AB14" s="30">
        <f>МСБ.1!AC65</f>
        <v>406097.45752045466</v>
      </c>
      <c r="AC14" s="30">
        <f>МСБ.1!AD65</f>
        <v>414316.97258933092</v>
      </c>
      <c r="AD14" s="30">
        <f>МСБ.1!AE65</f>
        <v>422308.16779518285</v>
      </c>
      <c r="AE14" s="30">
        <f>МСБ.1!AF65</f>
        <v>418377.38535642775</v>
      </c>
      <c r="AF14" s="30">
        <f>МСБ.1!AG65</f>
        <v>426255.79131874919</v>
      </c>
      <c r="AG14" s="30">
        <f>МСБ.1!AH65</f>
        <v>433915.35267100617</v>
      </c>
      <c r="AH14" s="30">
        <f>МСБ.1!AI65</f>
        <v>435512.14843014488</v>
      </c>
      <c r="AI14" s="30">
        <f>МСБ.1!AJ65</f>
        <v>442914.58875152975</v>
      </c>
      <c r="AJ14" s="30">
        <f>МСБ.1!AK65</f>
        <v>450111.4057306539</v>
      </c>
      <c r="AK14" s="30">
        <f>МСБ.1!AL65</f>
        <v>455158.31112702464</v>
      </c>
      <c r="AL14" s="30">
        <f>МСБ.1!AM65</f>
        <v>458115.02470682951</v>
      </c>
      <c r="AN14" s="30">
        <f t="shared" si="8"/>
        <v>330779.78162490344</v>
      </c>
      <c r="AO14" s="30">
        <f t="shared" si="9"/>
        <v>405107.51424204838</v>
      </c>
      <c r="AP14" s="30">
        <f t="shared" si="10"/>
        <v>458115.02470682951</v>
      </c>
    </row>
    <row r="15" spans="1:66" ht="13.8">
      <c r="A15" s="42"/>
      <c r="B15" s="66" t="s">
        <v>94</v>
      </c>
      <c r="C15" s="30">
        <f>МСБ.1!D93</f>
        <v>217608.33333333334</v>
      </c>
      <c r="D15" s="30">
        <f>МСБ.1!E93</f>
        <v>215912.31944444447</v>
      </c>
      <c r="E15" s="30">
        <f>МСБ.1!F93</f>
        <v>215622.96655092595</v>
      </c>
      <c r="F15" s="30">
        <f>МСБ.1!G93</f>
        <v>214866.78537172067</v>
      </c>
      <c r="G15" s="30">
        <f>МСБ.1!H93</f>
        <v>209024.22788533647</v>
      </c>
      <c r="H15" s="30">
        <f>МСБ.1!I93</f>
        <v>207662.79218022688</v>
      </c>
      <c r="I15" s="30">
        <f>МСБ.1!J93</f>
        <v>205953.94807104065</v>
      </c>
      <c r="J15" s="30">
        <f>МСБ.1!K93</f>
        <v>201965.83889932145</v>
      </c>
      <c r="K15" s="30">
        <f>МСБ.1!L93</f>
        <v>199751.55780902482</v>
      </c>
      <c r="L15" s="30">
        <f>МСБ.1!M93</f>
        <v>197428.57623364878</v>
      </c>
      <c r="M15" s="30">
        <f>МСБ.1!N93</f>
        <v>194602.38555724674</v>
      </c>
      <c r="N15" s="30">
        <f>МСБ.1!O93</f>
        <v>191293.95282569481</v>
      </c>
      <c r="O15" s="30">
        <f>МСБ.1!P93</f>
        <v>185723.37145795752</v>
      </c>
      <c r="P15" s="30">
        <f>МСБ.1!Q93</f>
        <v>182784.89764720929</v>
      </c>
      <c r="Q15" s="30">
        <f>МСБ.1!R93</f>
        <v>181168.86024524225</v>
      </c>
      <c r="R15" s="30">
        <f>МСБ.1!S93</f>
        <v>179620.15773502382</v>
      </c>
      <c r="S15" s="30">
        <f>МСБ.1!T93</f>
        <v>174535.98449606448</v>
      </c>
      <c r="T15" s="30">
        <f>МСБ.1!U93</f>
        <v>173263.65180872846</v>
      </c>
      <c r="U15" s="30">
        <f>МСБ.1!V93</f>
        <v>172044.33298336479</v>
      </c>
      <c r="V15" s="30">
        <f>МСБ.1!W93</f>
        <v>169075.81910905792</v>
      </c>
      <c r="W15" s="30">
        <f>МСБ.1!X93</f>
        <v>168030.99331284716</v>
      </c>
      <c r="X15" s="30">
        <f>МСБ.1!Y93</f>
        <v>167029.70192481187</v>
      </c>
      <c r="Y15" s="30">
        <f>МСБ.1!Z93</f>
        <v>165470.13101127805</v>
      </c>
      <c r="Z15" s="30">
        <f>МСБ.1!AA93</f>
        <v>163375.54221914147</v>
      </c>
      <c r="AA15" s="30">
        <f>МСБ.1!AB93</f>
        <v>158968.22796001058</v>
      </c>
      <c r="AB15" s="30">
        <f>МСБ.1!AC93</f>
        <v>157144.55179501013</v>
      </c>
      <c r="AC15" s="30">
        <f>МСБ.1!AD93</f>
        <v>156596.86213688471</v>
      </c>
      <c r="AD15" s="30">
        <f>МСБ.1!AE93</f>
        <v>156071.99288118118</v>
      </c>
      <c r="AE15" s="30">
        <f>МСБ.1!AF93</f>
        <v>151968.99317779863</v>
      </c>
      <c r="AF15" s="30">
        <f>МСБ.1!AG93</f>
        <v>151636.95179539037</v>
      </c>
      <c r="AG15" s="30">
        <f>МСБ.1!AH93</f>
        <v>151318.74547058245</v>
      </c>
      <c r="AH15" s="30">
        <f>МСБ.1!AI93</f>
        <v>149213.7977426415</v>
      </c>
      <c r="AI15" s="30">
        <f>МСБ.1!AJ93</f>
        <v>148996.55617003143</v>
      </c>
      <c r="AJ15" s="30">
        <f>МСБ.1!AK93</f>
        <v>148788.36632961346</v>
      </c>
      <c r="AK15" s="30">
        <f>МСБ.1!AL93</f>
        <v>147988.85106587957</v>
      </c>
      <c r="AL15" s="30">
        <f>МСБ.1!AM93</f>
        <v>146622.6489381346</v>
      </c>
      <c r="AN15" s="30">
        <f t="shared" si="8"/>
        <v>191293.95282569481</v>
      </c>
      <c r="AO15" s="30">
        <f t="shared" si="9"/>
        <v>163375.54221914147</v>
      </c>
      <c r="AP15" s="30">
        <f t="shared" si="10"/>
        <v>146622.6489381346</v>
      </c>
    </row>
    <row r="16" spans="1:66" ht="13.8">
      <c r="A16" s="42"/>
      <c r="B16" s="45" t="s">
        <v>232</v>
      </c>
      <c r="C16" s="25">
        <f>SUM(C17:C24)</f>
        <v>-214686.04008248987</v>
      </c>
      <c r="D16" s="25">
        <f t="shared" ref="D16:AL16" si="11">SUM(D17:D24)</f>
        <v>-206800.39211009149</v>
      </c>
      <c r="E16" s="25">
        <f t="shared" si="11"/>
        <v>-199269.51339213536</v>
      </c>
      <c r="F16" s="25">
        <f t="shared" si="11"/>
        <v>-193121.91466855939</v>
      </c>
      <c r="G16" s="25">
        <f t="shared" si="11"/>
        <v>-184895.79521715475</v>
      </c>
      <c r="H16" s="25">
        <f t="shared" si="11"/>
        <v>-178498.44899021447</v>
      </c>
      <c r="I16" s="25">
        <f t="shared" si="11"/>
        <v>-172294.34074861076</v>
      </c>
      <c r="J16" s="25">
        <f t="shared" si="11"/>
        <v>-167483.49256631281</v>
      </c>
      <c r="K16" s="25">
        <f t="shared" si="11"/>
        <v>-164235.23140232181</v>
      </c>
      <c r="L16" s="25">
        <f t="shared" si="11"/>
        <v>-160914.61436227415</v>
      </c>
      <c r="M16" s="25">
        <f t="shared" si="11"/>
        <v>-157204.33946992469</v>
      </c>
      <c r="N16" s="25">
        <f t="shared" si="11"/>
        <v>-153267.49655928891</v>
      </c>
      <c r="O16" s="25">
        <f t="shared" si="11"/>
        <v>-156037.00924919159</v>
      </c>
      <c r="P16" s="25">
        <f t="shared" si="11"/>
        <v>-153485.1047149908</v>
      </c>
      <c r="Q16" s="25">
        <f t="shared" si="11"/>
        <v>-152559.39672536915</v>
      </c>
      <c r="R16" s="25">
        <f t="shared" si="11"/>
        <v>-151817.39400114544</v>
      </c>
      <c r="S16" s="25">
        <f t="shared" si="11"/>
        <v>-147825.03337469351</v>
      </c>
      <c r="T16" s="25">
        <f t="shared" si="11"/>
        <v>-147556.98738127211</v>
      </c>
      <c r="U16" s="25">
        <f t="shared" si="11"/>
        <v>-147425.83291333437</v>
      </c>
      <c r="V16" s="25">
        <f t="shared" si="11"/>
        <v>-145671.54866580336</v>
      </c>
      <c r="W16" s="25">
        <f t="shared" si="11"/>
        <v>-145860.01965498048</v>
      </c>
      <c r="X16" s="25">
        <f t="shared" si="11"/>
        <v>-146084.69344000155</v>
      </c>
      <c r="Y16" s="25">
        <f t="shared" si="11"/>
        <v>-145753.65015238427</v>
      </c>
      <c r="Z16" s="25">
        <f t="shared" si="11"/>
        <v>-144834.89047102976</v>
      </c>
      <c r="AA16" s="25">
        <f t="shared" si="11"/>
        <v>-141557.51405764307</v>
      </c>
      <c r="AB16" s="25">
        <f t="shared" si="11"/>
        <v>-140807.31103754599</v>
      </c>
      <c r="AC16" s="25">
        <f t="shared" si="11"/>
        <v>-142371.52312008198</v>
      </c>
      <c r="AD16" s="25">
        <f t="shared" si="11"/>
        <v>-143866.89706007566</v>
      </c>
      <c r="AE16" s="25">
        <f t="shared" si="11"/>
        <v>-141052.09178200076</v>
      </c>
      <c r="AF16" s="25">
        <f t="shared" si="11"/>
        <v>-142595.64325108621</v>
      </c>
      <c r="AG16" s="25">
        <f t="shared" si="11"/>
        <v>-144071.45925357178</v>
      </c>
      <c r="AH16" s="25">
        <f t="shared" si="11"/>
        <v>-143360.32805036311</v>
      </c>
      <c r="AI16" s="25">
        <f t="shared" si="11"/>
        <v>-144797.91202132465</v>
      </c>
      <c r="AJ16" s="25">
        <f t="shared" si="11"/>
        <v>-146172.49793305801</v>
      </c>
      <c r="AK16" s="25">
        <f t="shared" si="11"/>
        <v>-146779.45093654381</v>
      </c>
      <c r="AL16" s="25">
        <f t="shared" si="11"/>
        <v>-146650.89517928404</v>
      </c>
      <c r="AN16" s="25">
        <f t="shared" ref="AN16:AN17" si="12">N16</f>
        <v>-153267.49655928891</v>
      </c>
      <c r="AO16" s="25">
        <f t="shared" ref="AO16:AO17" si="13">Z16</f>
        <v>-144834.89047102976</v>
      </c>
      <c r="AP16" s="25">
        <f t="shared" ref="AP16:AP17" si="14">AL16</f>
        <v>-146650.89517928404</v>
      </c>
    </row>
    <row r="17" spans="1:66" ht="13.8">
      <c r="A17" s="42"/>
      <c r="B17" s="66" t="s">
        <v>189</v>
      </c>
      <c r="C17" s="30">
        <f>РБ.1!D30</f>
        <v>-142466.61390699999</v>
      </c>
      <c r="D17" s="30">
        <f>РБ.1!E30</f>
        <v>-135803.50062985226</v>
      </c>
      <c r="E17" s="30">
        <f>РБ.1!F30</f>
        <v>-129194.12338318294</v>
      </c>
      <c r="F17" s="30">
        <f>РБ.1!G30</f>
        <v>-122583.20472613198</v>
      </c>
      <c r="G17" s="30">
        <f>РБ.1!H30</f>
        <v>-115831.92480133116</v>
      </c>
      <c r="H17" s="30">
        <f>РБ.1!I30</f>
        <v>-109283.74573656695</v>
      </c>
      <c r="I17" s="30">
        <f>РБ.1!J30</f>
        <v>-103098.24158321926</v>
      </c>
      <c r="J17" s="30">
        <f>РБ.1!K30</f>
        <v>-99186.686249900013</v>
      </c>
      <c r="K17" s="30">
        <f>РБ.1!L30</f>
        <v>-96217.377492766842</v>
      </c>
      <c r="L17" s="30">
        <f>РБ.1!M30</f>
        <v>-93249.683494793586</v>
      </c>
      <c r="M17" s="30">
        <f>РБ.1!N30</f>
        <v>-90109.148825248994</v>
      </c>
      <c r="N17" s="30">
        <f>РБ.1!O30</f>
        <v>-86948.493894859392</v>
      </c>
      <c r="O17" s="30">
        <f>РБ.1!P30</f>
        <v>-89181.968498200862</v>
      </c>
      <c r="P17" s="30">
        <f>РБ.1!Q30</f>
        <v>-87157.403778974927</v>
      </c>
      <c r="Q17" s="30">
        <f>РБ.1!R30</f>
        <v>-86290.901327201063</v>
      </c>
      <c r="R17" s="30">
        <f>РБ.1!S30</f>
        <v>-85609.0855790231</v>
      </c>
      <c r="S17" s="30">
        <f>РБ.1!T30</f>
        <v>-83028.983395438219</v>
      </c>
      <c r="T17" s="30">
        <f>РБ.1!U30</f>
        <v>-82768.389925735828</v>
      </c>
      <c r="U17" s="30">
        <f>РБ.1!V30</f>
        <v>-82647.541358965027</v>
      </c>
      <c r="V17" s="30">
        <f>РБ.1!W30</f>
        <v>-81581.802947545642</v>
      </c>
      <c r="W17" s="30">
        <f>РБ.1!X30</f>
        <v>-81758.472307213495</v>
      </c>
      <c r="X17" s="30">
        <f>РБ.1!Y30</f>
        <v>-81974.687103552744</v>
      </c>
      <c r="Y17" s="30">
        <f>РБ.1!Z30</f>
        <v>-81863.484229037538</v>
      </c>
      <c r="Z17" s="30">
        <f>РБ.1!AA30</f>
        <v>-81383.596421350798</v>
      </c>
      <c r="AA17" s="30">
        <f>РБ.1!AB30</f>
        <v>-79430.898035895312</v>
      </c>
      <c r="AB17" s="30">
        <f>РБ.1!AC30</f>
        <v>-79053.93049209514</v>
      </c>
      <c r="AC17" s="30">
        <f>РБ.1!AD30</f>
        <v>-80528.591284943104</v>
      </c>
      <c r="AD17" s="30">
        <f>РБ.1!AE30</f>
        <v>-81940.554191807081</v>
      </c>
      <c r="AE17" s="30">
        <f>РБ.1!AF30</f>
        <v>-80399.385921703433</v>
      </c>
      <c r="AF17" s="30">
        <f>РБ.1!AG30</f>
        <v>-81816.569059677888</v>
      </c>
      <c r="AG17" s="30">
        <f>РБ.1!AH30</f>
        <v>-83173.500749931001</v>
      </c>
      <c r="AH17" s="30">
        <f>РБ.1!AI30</f>
        <v>-83026.191738082271</v>
      </c>
      <c r="AI17" s="30">
        <f>РБ.1!AJ30</f>
        <v>-84331.558611340952</v>
      </c>
      <c r="AJ17" s="30">
        <f>РБ.1!AK30</f>
        <v>-85581.425350760241</v>
      </c>
      <c r="AK17" s="30">
        <f>РБ.1!AL30</f>
        <v>-86295.966300317683</v>
      </c>
      <c r="AL17" s="30">
        <f>РБ.1!AM30</f>
        <v>-86497.895250835543</v>
      </c>
      <c r="AN17" s="30">
        <f t="shared" si="12"/>
        <v>-86948.493894859392</v>
      </c>
      <c r="AO17" s="30">
        <f t="shared" si="13"/>
        <v>-81383.596421350798</v>
      </c>
      <c r="AP17" s="30">
        <f t="shared" si="14"/>
        <v>-86497.895250835543</v>
      </c>
    </row>
    <row r="18" spans="1:66" ht="13.8">
      <c r="A18" s="42"/>
      <c r="B18" s="66" t="s">
        <v>90</v>
      </c>
      <c r="C18" s="30">
        <f>РБ.1!D179</f>
        <v>-6085.6899224806202</v>
      </c>
      <c r="D18" s="30">
        <f>РБ.1!E179</f>
        <v>-6539.5499913867361</v>
      </c>
      <c r="E18" s="30">
        <f>РБ.1!F179</f>
        <v>-7111.7372660900564</v>
      </c>
      <c r="F18" s="30">
        <f>РБ.1!G179</f>
        <v>-7600.6841004497182</v>
      </c>
      <c r="G18" s="30">
        <f>РБ.1!H179</f>
        <v>-7512.5922586227998</v>
      </c>
      <c r="H18" s="30">
        <f>РБ.1!I179</f>
        <v>-7884.6988339005738</v>
      </c>
      <c r="I18" s="30">
        <f>РБ.1!J179</f>
        <v>-8192.7118170101803</v>
      </c>
      <c r="J18" s="30">
        <f>РБ.1!K179</f>
        <v>-8231.0744309824659</v>
      </c>
      <c r="K18" s="30">
        <f>РБ.1!L179</f>
        <v>-8440.0354332884526</v>
      </c>
      <c r="L18" s="30">
        <f>РБ.1!M179</f>
        <v>-8615.7957386742364</v>
      </c>
      <c r="M18" s="30">
        <f>РБ.1!N179</f>
        <v>-8717.3264663706304</v>
      </c>
      <c r="N18" s="30">
        <f>РБ.1!O179</f>
        <v>-8748.7514818048203</v>
      </c>
      <c r="O18" s="30">
        <f>РБ.1!P179</f>
        <v>-8520.5701979319419</v>
      </c>
      <c r="P18" s="30">
        <f>РБ.1!Q179</f>
        <v>-8562.9261171682811</v>
      </c>
      <c r="Q18" s="30">
        <f>РБ.1!R179</f>
        <v>-8731.8591623385182</v>
      </c>
      <c r="R18" s="30">
        <f>РБ.1!S179</f>
        <v>-8891.4070383326325</v>
      </c>
      <c r="S18" s="30">
        <f>РБ.1!T179</f>
        <v>-8655.3004457637635</v>
      </c>
      <c r="T18" s="30">
        <f>РБ.1!U179</f>
        <v>-8819.1015837898085</v>
      </c>
      <c r="U18" s="30">
        <f>РБ.1!V179</f>
        <v>-8973.8026585921834</v>
      </c>
      <c r="V18" s="30">
        <f>РБ.1!W179</f>
        <v>-8926.5138804016606</v>
      </c>
      <c r="W18" s="30">
        <f>РБ.1!X179</f>
        <v>-9075.2476053922655</v>
      </c>
      <c r="X18" s="30">
        <f>РБ.1!Y179</f>
        <v>-9215.718345661171</v>
      </c>
      <c r="Y18" s="30">
        <f>РБ.1!Z179</f>
        <v>-9283.9200396360666</v>
      </c>
      <c r="Z18" s="30">
        <f>РБ.1!AA179</f>
        <v>-9283.8676343332882</v>
      </c>
      <c r="AA18" s="30">
        <f>РБ.1!AB179</f>
        <v>-9025.9576753199399</v>
      </c>
      <c r="AB18" s="30">
        <f>РБ.1!AC179</f>
        <v>-9040.2365124791668</v>
      </c>
      <c r="AC18" s="30">
        <f>РБ.1!AD179</f>
        <v>-9182.6523134654672</v>
      </c>
      <c r="AD18" s="30">
        <f>РБ.1!AE179</f>
        <v>-9317.1561255080833</v>
      </c>
      <c r="AE18" s="30">
        <f>РБ.1!AF179</f>
        <v>-9057.3968058739138</v>
      </c>
      <c r="AF18" s="30">
        <f>РБ.1!AG179</f>
        <v>-9198.8592572271718</v>
      </c>
      <c r="AG18" s="30">
        <f>РБ.1!AH179</f>
        <v>-9332.4626835052495</v>
      </c>
      <c r="AH18" s="30">
        <f>РБ.1!AI179</f>
        <v>-9265.248348375113</v>
      </c>
      <c r="AI18" s="30">
        <f>РБ.1!AJ179</f>
        <v>-9395.163491811636</v>
      </c>
      <c r="AJ18" s="30">
        <f>РБ.1!AK179</f>
        <v>-9517.861127279466</v>
      </c>
      <c r="AK18" s="30">
        <f>РБ.1!AL179</f>
        <v>-9569.2771111644579</v>
      </c>
      <c r="AL18" s="30">
        <f>РБ.1!AM179</f>
        <v>-9553.371535221213</v>
      </c>
      <c r="AN18" s="30">
        <f t="shared" ref="AN18:AN24" si="15">N18</f>
        <v>-8748.7514818048203</v>
      </c>
      <c r="AO18" s="30">
        <f t="shared" ref="AO18:AO24" si="16">Z18</f>
        <v>-9283.8676343332882</v>
      </c>
      <c r="AP18" s="30">
        <f t="shared" ref="AP18:AP24" si="17">AL18</f>
        <v>-9553.371535221213</v>
      </c>
    </row>
    <row r="19" spans="1:66" ht="13.8">
      <c r="A19" s="42"/>
      <c r="B19" s="66" t="s">
        <v>92</v>
      </c>
      <c r="C19" s="30">
        <f>РБ.1!D208</f>
        <v>0</v>
      </c>
      <c r="D19" s="30">
        <f>РБ.1!E208</f>
        <v>0</v>
      </c>
      <c r="E19" s="30">
        <f>РБ.1!F208</f>
        <v>0</v>
      </c>
      <c r="F19" s="30">
        <f>РБ.1!G208</f>
        <v>0</v>
      </c>
      <c r="G19" s="30">
        <f>РБ.1!H208</f>
        <v>0</v>
      </c>
      <c r="H19" s="30">
        <f>РБ.1!I208</f>
        <v>0</v>
      </c>
      <c r="I19" s="30">
        <f>РБ.1!J208</f>
        <v>0</v>
      </c>
      <c r="J19" s="30">
        <f>РБ.1!K208</f>
        <v>0</v>
      </c>
      <c r="K19" s="30">
        <f>РБ.1!L208</f>
        <v>0</v>
      </c>
      <c r="L19" s="30">
        <f>РБ.1!M208</f>
        <v>0</v>
      </c>
      <c r="M19" s="30">
        <f>РБ.1!N208</f>
        <v>0</v>
      </c>
      <c r="N19" s="30">
        <f>РБ.1!O208</f>
        <v>0</v>
      </c>
      <c r="O19" s="30">
        <f>РБ.1!P208</f>
        <v>0</v>
      </c>
      <c r="P19" s="30">
        <f>РБ.1!Q208</f>
        <v>0</v>
      </c>
      <c r="Q19" s="30">
        <f>РБ.1!R208</f>
        <v>0</v>
      </c>
      <c r="R19" s="30">
        <f>РБ.1!S208</f>
        <v>0</v>
      </c>
      <c r="S19" s="30">
        <f>РБ.1!T208</f>
        <v>0</v>
      </c>
      <c r="T19" s="30">
        <f>РБ.1!U208</f>
        <v>0</v>
      </c>
      <c r="U19" s="30">
        <f>РБ.1!V208</f>
        <v>0</v>
      </c>
      <c r="V19" s="30">
        <f>РБ.1!W208</f>
        <v>0</v>
      </c>
      <c r="W19" s="30">
        <f>РБ.1!X208</f>
        <v>0</v>
      </c>
      <c r="X19" s="30">
        <f>РБ.1!Y208</f>
        <v>0</v>
      </c>
      <c r="Y19" s="30">
        <f>РБ.1!Z208</f>
        <v>0</v>
      </c>
      <c r="Z19" s="30">
        <f>РБ.1!AA208</f>
        <v>0</v>
      </c>
      <c r="AA19" s="30">
        <f>РБ.1!AB208</f>
        <v>0</v>
      </c>
      <c r="AB19" s="30">
        <f>РБ.1!AC208</f>
        <v>0</v>
      </c>
      <c r="AC19" s="30">
        <f>РБ.1!AD208</f>
        <v>0</v>
      </c>
      <c r="AD19" s="30">
        <f>РБ.1!AE208</f>
        <v>0</v>
      </c>
      <c r="AE19" s="30">
        <f>РБ.1!AF208</f>
        <v>0</v>
      </c>
      <c r="AF19" s="30">
        <f>РБ.1!AG208</f>
        <v>0</v>
      </c>
      <c r="AG19" s="30">
        <f>РБ.1!AH208</f>
        <v>0</v>
      </c>
      <c r="AH19" s="30">
        <f>РБ.1!AI208</f>
        <v>0</v>
      </c>
      <c r="AI19" s="30">
        <f>РБ.1!AJ208</f>
        <v>0</v>
      </c>
      <c r="AJ19" s="30">
        <f>РБ.1!AK208</f>
        <v>0</v>
      </c>
      <c r="AK19" s="30">
        <f>РБ.1!AL208</f>
        <v>0</v>
      </c>
      <c r="AL19" s="30">
        <f>РБ.1!AM208</f>
        <v>0</v>
      </c>
      <c r="AN19" s="30">
        <f t="shared" si="15"/>
        <v>0</v>
      </c>
      <c r="AO19" s="30">
        <f t="shared" si="16"/>
        <v>0</v>
      </c>
      <c r="AP19" s="30">
        <f t="shared" si="17"/>
        <v>0</v>
      </c>
    </row>
    <row r="20" spans="1:66" ht="13.8">
      <c r="A20" s="42"/>
      <c r="B20" s="66" t="s">
        <v>202</v>
      </c>
      <c r="C20" s="30">
        <f>РБ.1!D222</f>
        <v>-18849.307083333333</v>
      </c>
      <c r="D20" s="30">
        <f>РБ.1!E222</f>
        <v>-18456.61318576389</v>
      </c>
      <c r="E20" s="30">
        <f>РБ.1!F222</f>
        <v>-18072.100411060474</v>
      </c>
      <c r="F20" s="30">
        <f>РБ.1!G222</f>
        <v>-17910.146263782914</v>
      </c>
      <c r="G20" s="30">
        <f>РБ.1!H222</f>
        <v>-17618.117339686953</v>
      </c>
      <c r="H20" s="30">
        <f>РБ.1!I222</f>
        <v>-17442.66990668733</v>
      </c>
      <c r="I20" s="30">
        <f>РБ.1!J222</f>
        <v>-17260.339811238453</v>
      </c>
      <c r="J20" s="30">
        <f>РБ.1!K222</f>
        <v>-17020.519835016425</v>
      </c>
      <c r="K20" s="30">
        <f>РБ.1!L222</f>
        <v>-16827.615761078257</v>
      </c>
      <c r="L20" s="30">
        <f>РБ.1!M222</f>
        <v>-16633.490432722458</v>
      </c>
      <c r="M20" s="30">
        <f>РБ.1!N222</f>
        <v>-16427.764382040739</v>
      </c>
      <c r="N20" s="30">
        <f>РБ.1!O222</f>
        <v>-16210.679290748227</v>
      </c>
      <c r="O20" s="30">
        <f>РБ.1!P222</f>
        <v>-15935.536805524303</v>
      </c>
      <c r="P20" s="30">
        <f>РБ.1!Q222</f>
        <v>-15728.706455409216</v>
      </c>
      <c r="Q20" s="30">
        <f>РБ.1!R222</f>
        <v>-15557.475070921522</v>
      </c>
      <c r="R20" s="30">
        <f>РБ.1!S222</f>
        <v>-15389.811006943992</v>
      </c>
      <c r="S20" s="30">
        <f>РБ.1!T222</f>
        <v>-15131.769944299327</v>
      </c>
      <c r="T20" s="30">
        <f>РБ.1!U222</f>
        <v>-14972.974737126424</v>
      </c>
      <c r="U20" s="30">
        <f>РБ.1!V222</f>
        <v>-14817.487763436291</v>
      </c>
      <c r="V20" s="30">
        <f>РБ.1!W222</f>
        <v>-14618.305101698033</v>
      </c>
      <c r="W20" s="30">
        <f>РБ.1!X222</f>
        <v>-14470.207078745992</v>
      </c>
      <c r="X20" s="30">
        <f>РБ.1!Y222</f>
        <v>-14325.194431272117</v>
      </c>
      <c r="Y20" s="30">
        <f>РБ.1!Z222</f>
        <v>-14167.557880620616</v>
      </c>
      <c r="Z20" s="30">
        <f>РБ.1!AA222</f>
        <v>-13997.560424774352</v>
      </c>
      <c r="AA20" s="30">
        <f>РБ.1!AB222</f>
        <v>-13768.524582591552</v>
      </c>
      <c r="AB20" s="30">
        <f>РБ.1!AC222</f>
        <v>-13606.840320454228</v>
      </c>
      <c r="AC20" s="30">
        <f>РБ.1!AD222</f>
        <v>-13479.814480444764</v>
      </c>
      <c r="AD20" s="30">
        <f>РБ.1!AE222</f>
        <v>-13355.435012102165</v>
      </c>
      <c r="AE20" s="30">
        <f>РБ.1!AF222</f>
        <v>-13139.77678268337</v>
      </c>
      <c r="AF20" s="30">
        <f>РБ.1!AG222</f>
        <v>-13022.481433044133</v>
      </c>
      <c r="AG20" s="30">
        <f>РБ.1!AH222</f>
        <v>-12907.62973652238</v>
      </c>
      <c r="AH20" s="30">
        <f>РБ.1!AI222</f>
        <v>-12748.235783678165</v>
      </c>
      <c r="AI20" s="30">
        <f>РБ.1!AJ222</f>
        <v>-12639.097538184869</v>
      </c>
      <c r="AJ20" s="30">
        <f>РБ.1!AK222</f>
        <v>-12532.233006139351</v>
      </c>
      <c r="AK20" s="30">
        <f>РБ.1!AL222</f>
        <v>-12411.949818511448</v>
      </c>
      <c r="AL20" s="30">
        <f>РБ.1!AM222</f>
        <v>-12278.527530625792</v>
      </c>
      <c r="AN20" s="30">
        <f t="shared" si="15"/>
        <v>-16210.679290748227</v>
      </c>
      <c r="AO20" s="30">
        <f t="shared" si="16"/>
        <v>-13997.560424774352</v>
      </c>
      <c r="AP20" s="30">
        <f t="shared" si="17"/>
        <v>-12278.527530625792</v>
      </c>
    </row>
    <row r="21" spans="1:66" ht="13.8">
      <c r="A21" s="42"/>
      <c r="B21" s="66" t="s">
        <v>96</v>
      </c>
      <c r="C21" s="30">
        <f>РБ.1!D303</f>
        <v>-12774.891469444445</v>
      </c>
      <c r="D21" s="30">
        <f>РБ.1!E303</f>
        <v>-12227.862038194446</v>
      </c>
      <c r="E21" s="30">
        <f>РБ.1!F303</f>
        <v>-11701.365961559071</v>
      </c>
      <c r="F21" s="30">
        <f>РБ.1!G303</f>
        <v>-11613.040738070267</v>
      </c>
      <c r="G21" s="30">
        <f>РБ.1!H303</f>
        <v>-11262.831553650758</v>
      </c>
      <c r="H21" s="30">
        <f>РБ.1!I303</f>
        <v>-11130.850324343806</v>
      </c>
      <c r="I21" s="30">
        <f>РБ.1!J303</f>
        <v>-10976.048436376197</v>
      </c>
      <c r="J21" s="30">
        <f>РБ.1!K303</f>
        <v>-10707.537258288958</v>
      </c>
      <c r="K21" s="30">
        <f>РБ.1!L303</f>
        <v>-10519.17615194453</v>
      </c>
      <c r="L21" s="30">
        <f>РБ.1!M303</f>
        <v>-10321.752398720542</v>
      </c>
      <c r="M21" s="30">
        <f>РБ.1!N303</f>
        <v>-10098.024758521387</v>
      </c>
      <c r="N21" s="30">
        <f>РБ.1!O303</f>
        <v>-9850.1894790441602</v>
      </c>
      <c r="O21" s="30">
        <f>РБ.1!P303</f>
        <v>-11668.782610740176</v>
      </c>
      <c r="P21" s="30">
        <f>РБ.1!Q303</f>
        <v>-11600.584560441837</v>
      </c>
      <c r="Q21" s="30">
        <f>РБ.1!R303</f>
        <v>-11598.264600429564</v>
      </c>
      <c r="R21" s="30">
        <f>РБ.1!S303</f>
        <v>-11596.009083750965</v>
      </c>
      <c r="S21" s="30">
        <f>РБ.1!T303</f>
        <v>-11401.865120313438</v>
      </c>
      <c r="T21" s="30">
        <f>РБ.1!U303</f>
        <v>-11405.065144749176</v>
      </c>
      <c r="U21" s="30">
        <f>РБ.1!V303</f>
        <v>-11408.176279617255</v>
      </c>
      <c r="V21" s="30">
        <f>РБ.1!W303</f>
        <v>-11315.225444072332</v>
      </c>
      <c r="W21" s="30">
        <f>РБ.1!X303</f>
        <v>-11320.832126181433</v>
      </c>
      <c r="X21" s="30">
        <f>РБ.1!Y303</f>
        <v>-11326.283067120838</v>
      </c>
      <c r="Y21" s="30">
        <f>РБ.1!Z303</f>
        <v>-11299.590743034147</v>
      </c>
      <c r="Z21" s="30">
        <f>РБ.1!AA303</f>
        <v>-11241.648022394309</v>
      </c>
      <c r="AA21" s="30">
        <f>РБ.1!AB303</f>
        <v>-11057.347421772245</v>
      </c>
      <c r="AB21" s="30">
        <f>РБ.1!AC303</f>
        <v>-11006.133682278571</v>
      </c>
      <c r="AC21" s="30">
        <f>РБ.1!AD303</f>
        <v>-11020.326246659723</v>
      </c>
      <c r="AD21" s="30">
        <f>РБ.1!AE303</f>
        <v>-11034.124573141396</v>
      </c>
      <c r="AE21" s="30">
        <f>РБ.1!AF303</f>
        <v>-10855.588512776358</v>
      </c>
      <c r="AF21" s="30">
        <f>РБ.1!AG303</f>
        <v>-10873.96288742146</v>
      </c>
      <c r="AG21" s="30">
        <f>РБ.1!AH303</f>
        <v>-10891.826862770862</v>
      </c>
      <c r="AH21" s="30">
        <f>РБ.1!AI303</f>
        <v>-10813.219066582784</v>
      </c>
      <c r="AI21" s="30">
        <f>РБ.1!AJ303</f>
        <v>-10832.770370288818</v>
      </c>
      <c r="AJ21" s="30">
        <f>РБ.1!AK303</f>
        <v>-10851.778582225239</v>
      </c>
      <c r="AK21" s="30">
        <f>РБ.1!AL303</f>
        <v>-10838.266938274539</v>
      </c>
      <c r="AL21" s="30">
        <f>РБ.1!AM303</f>
        <v>-10793.138767766914</v>
      </c>
      <c r="AN21" s="30">
        <f t="shared" si="15"/>
        <v>-9850.1894790441602</v>
      </c>
      <c r="AO21" s="30">
        <f t="shared" si="16"/>
        <v>-11241.648022394309</v>
      </c>
      <c r="AP21" s="30">
        <f t="shared" si="17"/>
        <v>-10793.138767766914</v>
      </c>
    </row>
    <row r="22" spans="1:66" ht="13.8">
      <c r="A22" s="42"/>
      <c r="B22" s="66" t="s">
        <v>95</v>
      </c>
      <c r="C22" s="30">
        <f>МСБ.1!D44</f>
        <v>-24343.583333333332</v>
      </c>
      <c r="D22" s="30">
        <f>МСБ.1!E44</f>
        <v>-23329.267361111109</v>
      </c>
      <c r="E22" s="30">
        <f>МСБ.1!F44</f>
        <v>-22357.214554398146</v>
      </c>
      <c r="F22" s="30">
        <f>МСБ.1!G44</f>
        <v>-22245.73215430864</v>
      </c>
      <c r="G22" s="30">
        <f>МСБ.1!H44</f>
        <v>-21628.812429877049</v>
      </c>
      <c r="H22" s="30">
        <f>МСБ.1!I44</f>
        <v>-21459.953321935631</v>
      </c>
      <c r="I22" s="30">
        <f>МСБ.1!J44</f>
        <v>-21257.851232610079</v>
      </c>
      <c r="J22" s="30">
        <f>МСБ.1!K44</f>
        <v>-20829.906862598331</v>
      </c>
      <c r="K22" s="30">
        <f>МСБ.1!L44</f>
        <v>-20580.023308975186</v>
      </c>
      <c r="L22" s="30">
        <f>МСБ.1!M44</f>
        <v>-20320.522337767885</v>
      </c>
      <c r="M22" s="30">
        <f>МСБ.1!N44</f>
        <v>-20012.033907027559</v>
      </c>
      <c r="N22" s="30">
        <f>МСБ.1!O44</f>
        <v>-19656.599160901409</v>
      </c>
      <c r="O22" s="30">
        <f>МСБ.1!P44</f>
        <v>-19076.774195863851</v>
      </c>
      <c r="P22" s="30">
        <f>МСБ.1!Q44</f>
        <v>-18760.308604369522</v>
      </c>
      <c r="Q22" s="30">
        <f>МСБ.1!R44</f>
        <v>-18576.62907918746</v>
      </c>
      <c r="R22" s="30">
        <f>МСБ.1!S44</f>
        <v>-18400.602867554648</v>
      </c>
      <c r="S22" s="30">
        <f>МСБ.1!T44</f>
        <v>-17873.11108140654</v>
      </c>
      <c r="T22" s="30">
        <f>МСБ.1!U44</f>
        <v>-17726.398119681267</v>
      </c>
      <c r="U22" s="30">
        <f>МСБ.1!V44</f>
        <v>-17585.798198027878</v>
      </c>
      <c r="V22" s="30">
        <f>МСБ.1!W44</f>
        <v>-17271.656606443386</v>
      </c>
      <c r="W22" s="30">
        <f>МСБ.1!X44</f>
        <v>-17150.004247841578</v>
      </c>
      <c r="X22" s="30">
        <f>МСБ.1!Y44</f>
        <v>-17033.420737514847</v>
      </c>
      <c r="Y22" s="30">
        <f>МСБ.1!Z44</f>
        <v>-16861.894873451725</v>
      </c>
      <c r="Z22" s="30">
        <f>МСБ.1!AA44</f>
        <v>-16637.715920391238</v>
      </c>
      <c r="AA22" s="30">
        <f>МСБ.1!AB44</f>
        <v>-16183.677757041602</v>
      </c>
      <c r="AB22" s="30">
        <f>МСБ.1!AC44</f>
        <v>-15987.757850498201</v>
      </c>
      <c r="AC22" s="30">
        <f>МСБ.1!AD44</f>
        <v>-15919.60127339411</v>
      </c>
      <c r="AD22" s="30">
        <f>МСБ.1!AE44</f>
        <v>-15854.284553669357</v>
      </c>
      <c r="AE22" s="30">
        <f>МСБ.1!AF44</f>
        <v>-15432.889363933133</v>
      </c>
      <c r="AF22" s="30">
        <f>МСБ.1!AG44</f>
        <v>-15387.852307102585</v>
      </c>
      <c r="AG22" s="30">
        <f>МСБ.1!AH44</f>
        <v>-15344.691794306646</v>
      </c>
      <c r="AH22" s="30">
        <f>МСБ.1!AI44</f>
        <v>-15123.929636210536</v>
      </c>
      <c r="AI22" s="30">
        <f>МСБ.1!AJ44</f>
        <v>-15091.76590136843</v>
      </c>
      <c r="AJ22" s="30">
        <f>МСБ.1!AK44</f>
        <v>-15060.942322144745</v>
      </c>
      <c r="AK22" s="30">
        <f>МСБ.1!AL44</f>
        <v>-14971.603058722047</v>
      </c>
      <c r="AL22" s="30">
        <f>МСБ.1!AM44</f>
        <v>-14826.186264608628</v>
      </c>
      <c r="AN22" s="30">
        <f t="shared" si="15"/>
        <v>-19656.599160901409</v>
      </c>
      <c r="AO22" s="30">
        <f t="shared" si="16"/>
        <v>-16637.715920391238</v>
      </c>
      <c r="AP22" s="30">
        <f t="shared" si="17"/>
        <v>-14826.186264608628</v>
      </c>
    </row>
    <row r="23" spans="1:66" ht="13.8">
      <c r="A23" s="42"/>
      <c r="B23" s="66" t="s">
        <v>93</v>
      </c>
      <c r="C23" s="30">
        <f>МСБ.1!D72</f>
        <v>-3335.1995089011666</v>
      </c>
      <c r="D23" s="30">
        <f>МСБ.1!E72</f>
        <v>-3666.0821499215608</v>
      </c>
      <c r="E23" s="30">
        <f>МСБ.1!F72</f>
        <v>-4064.5378882371215</v>
      </c>
      <c r="F23" s="30">
        <f>МСБ.1!G72</f>
        <v>-4424.409387151959</v>
      </c>
      <c r="G23" s="30">
        <f>МСБ.1!H72</f>
        <v>-4480.2182008140362</v>
      </c>
      <c r="H23" s="30">
        <f>МСБ.1!I72</f>
        <v>-4777.9678835443738</v>
      </c>
      <c r="I23" s="30">
        <f>МСБ.1!J72</f>
        <v>-5044.2257313974551</v>
      </c>
      <c r="J23" s="30">
        <f>МСБ.1!K72</f>
        <v>-5168.0330761846899</v>
      </c>
      <c r="K23" s="30">
        <f>МСБ.1!L72</f>
        <v>-5380.7749822363976</v>
      </c>
      <c r="L23" s="30">
        <f>МСБ.1!M72</f>
        <v>-5576.0603917230783</v>
      </c>
      <c r="M23" s="30">
        <f>МСБ.1!N72</f>
        <v>-5731.446068380249</v>
      </c>
      <c r="N23" s="30">
        <f>МСБ.1!O72</f>
        <v>-5848.0403381198403</v>
      </c>
      <c r="O23" s="30">
        <f>МСБ.1!P72</f>
        <v>-5823.4953256582548</v>
      </c>
      <c r="P23" s="30">
        <f>МСБ.1!Q72</f>
        <v>-5937.5326715845677</v>
      </c>
      <c r="Q23" s="30">
        <f>МСБ.1!R72</f>
        <v>-6117.3525897004665</v>
      </c>
      <c r="R23" s="30">
        <f>МСБ.1!S72</f>
        <v>-6292.1775100909226</v>
      </c>
      <c r="S23" s="30">
        <f>МСБ.1!T72</f>
        <v>-6255.2953539634746</v>
      </c>
      <c r="T23" s="30">
        <f>МСБ.1!U72</f>
        <v>-6426.2885309021813</v>
      </c>
      <c r="U23" s="30">
        <f>МСБ.1!V72</f>
        <v>-6592.5318973703679</v>
      </c>
      <c r="V23" s="30">
        <f>МСБ.1!W72</f>
        <v>-6650.7319781831302</v>
      </c>
      <c r="W23" s="30">
        <f>МСБ.1!X72</f>
        <v>-6810.7408044490676</v>
      </c>
      <c r="X23" s="30">
        <f>МСБ.1!Y72</f>
        <v>-6966.3049410965086</v>
      </c>
      <c r="Y23" s="30">
        <f>МСБ.1!Z72</f>
        <v>-7083.072713604417</v>
      </c>
      <c r="Z23" s="30">
        <f>МСБ.1!AA72</f>
        <v>-7162.1217987544469</v>
      </c>
      <c r="AA23" s="30">
        <f>МСБ.1!AB72</f>
        <v>-7101.0745234974556</v>
      </c>
      <c r="AB23" s="30">
        <f>МСБ.1!AC72</f>
        <v>-7179.6235583726793</v>
      </c>
      <c r="AC23" s="30">
        <f>МСБ.1!AD72</f>
        <v>-7324.9409518555749</v>
      </c>
      <c r="AD23" s="30">
        <f>МСБ.1!AE72</f>
        <v>-7466.2217510750561</v>
      </c>
      <c r="AE23" s="30">
        <f>МСБ.1!AF72</f>
        <v>-7396.7272549202698</v>
      </c>
      <c r="AF23" s="30">
        <f>МСБ.1!AG72</f>
        <v>-7536.0139901657321</v>
      </c>
      <c r="AG23" s="30">
        <f>МСБ.1!AH72</f>
        <v>-7671.4316494321538</v>
      </c>
      <c r="AH23" s="30">
        <f>МСБ.1!AI72</f>
        <v>-7699.6622926876453</v>
      </c>
      <c r="AI23" s="30">
        <f>МСБ.1!AJ72</f>
        <v>-7830.5341657729023</v>
      </c>
      <c r="AJ23" s="30">
        <f>МСБ.1!AK72</f>
        <v>-7957.7707090502354</v>
      </c>
      <c r="AK23" s="30">
        <f>МСБ.1!AL72</f>
        <v>-8046.9977657816517</v>
      </c>
      <c r="AL23" s="30">
        <f>МСБ.1!AM72</f>
        <v>-8099.2711550378708</v>
      </c>
      <c r="AN23" s="30">
        <f t="shared" si="15"/>
        <v>-5848.0403381198403</v>
      </c>
      <c r="AO23" s="30">
        <f t="shared" si="16"/>
        <v>-7162.1217987544469</v>
      </c>
      <c r="AP23" s="30">
        <f t="shared" si="17"/>
        <v>-8099.2711550378708</v>
      </c>
    </row>
    <row r="24" spans="1:66" ht="13.8">
      <c r="A24" s="42"/>
      <c r="B24" s="66" t="s">
        <v>94</v>
      </c>
      <c r="C24" s="30">
        <f>МСБ.1!D100</f>
        <v>-6830.7548579970107</v>
      </c>
      <c r="D24" s="30">
        <f>МСБ.1!E100</f>
        <v>-6777.516753861486</v>
      </c>
      <c r="E24" s="30">
        <f>МСБ.1!F100</f>
        <v>-6768.4339276075407</v>
      </c>
      <c r="F24" s="30">
        <f>МСБ.1!G100</f>
        <v>-6744.6972986638775</v>
      </c>
      <c r="G24" s="30">
        <f>МСБ.1!H100</f>
        <v>-6561.2986331719967</v>
      </c>
      <c r="H24" s="30">
        <f>МСБ.1!I100</f>
        <v>-6518.5629832358218</v>
      </c>
      <c r="I24" s="30">
        <f>МСБ.1!J100</f>
        <v>-6464.9221367591235</v>
      </c>
      <c r="J24" s="30">
        <f>МСБ.1!K100</f>
        <v>-6339.734853341929</v>
      </c>
      <c r="K24" s="30">
        <f>МСБ.1!L100</f>
        <v>-6270.2282720321691</v>
      </c>
      <c r="L24" s="30">
        <f>МСБ.1!M100</f>
        <v>-6197.309567872383</v>
      </c>
      <c r="M24" s="30">
        <f>МСБ.1!N100</f>
        <v>-6108.5950623351</v>
      </c>
      <c r="N24" s="30">
        <f>МСБ.1!O100</f>
        <v>-6004.7429138110483</v>
      </c>
      <c r="O24" s="30">
        <f>МСБ.1!P100</f>
        <v>-5829.8816152722093</v>
      </c>
      <c r="P24" s="30">
        <f>МСБ.1!Q100</f>
        <v>-5737.6425270424443</v>
      </c>
      <c r="Q24" s="30">
        <f>МСБ.1!R100</f>
        <v>-5686.9148955905639</v>
      </c>
      <c r="R24" s="30">
        <f>МСБ.1!S100</f>
        <v>-5638.3009154491783</v>
      </c>
      <c r="S24" s="30">
        <f>МСБ.1!T100</f>
        <v>-5478.7080335087503</v>
      </c>
      <c r="T24" s="30">
        <f>МСБ.1!U100</f>
        <v>-5438.7693392874407</v>
      </c>
      <c r="U24" s="30">
        <f>МСБ.1!V100</f>
        <v>-5400.4947573253521</v>
      </c>
      <c r="V24" s="30">
        <f>МСБ.1!W100</f>
        <v>-5307.3127074592176</v>
      </c>
      <c r="W24" s="30">
        <f>МСБ.1!X100</f>
        <v>-5274.5154851566376</v>
      </c>
      <c r="X24" s="30">
        <f>МСБ.1!Y100</f>
        <v>-5243.0848137833327</v>
      </c>
      <c r="Y24" s="30">
        <f>МСБ.1!Z100</f>
        <v>-5194.1296729997594</v>
      </c>
      <c r="Z24" s="30">
        <f>МСБ.1!AA100</f>
        <v>-5128.3802490313465</v>
      </c>
      <c r="AA24" s="30">
        <f>МСБ.1!AB100</f>
        <v>-4990.0340615249961</v>
      </c>
      <c r="AB24" s="30">
        <f>МСБ.1!AC100</f>
        <v>-4932.7886213680313</v>
      </c>
      <c r="AC24" s="30">
        <f>МСБ.1!AD100</f>
        <v>-4915.5965693192511</v>
      </c>
      <c r="AD24" s="30">
        <f>МСБ.1!AE100</f>
        <v>-4899.1208527725039</v>
      </c>
      <c r="AE24" s="30">
        <f>МСБ.1!AF100</f>
        <v>-4770.3271401102711</v>
      </c>
      <c r="AF24" s="30">
        <f>МСБ.1!AG100</f>
        <v>-4759.9043164472314</v>
      </c>
      <c r="AG24" s="30">
        <f>МСБ.1!AH100</f>
        <v>-4749.9157771034852</v>
      </c>
      <c r="AH24" s="30">
        <f>МСБ.1!AI100</f>
        <v>-4683.8411847465941</v>
      </c>
      <c r="AI24" s="30">
        <f>МСБ.1!AJ100</f>
        <v>-4677.0219425570403</v>
      </c>
      <c r="AJ24" s="30">
        <f>МСБ.1!AK100</f>
        <v>-4670.4868354587188</v>
      </c>
      <c r="AK24" s="30">
        <f>МСБ.1!AL100</f>
        <v>-4645.3899437720047</v>
      </c>
      <c r="AL24" s="30">
        <f>МСБ.1!AM100</f>
        <v>-4602.5046751880818</v>
      </c>
      <c r="AN24" s="30">
        <f t="shared" si="15"/>
        <v>-6004.7429138110483</v>
      </c>
      <c r="AO24" s="30">
        <f t="shared" si="16"/>
        <v>-5128.3802490313465</v>
      </c>
      <c r="AP24" s="30">
        <f t="shared" si="17"/>
        <v>-4602.5046751880818</v>
      </c>
    </row>
    <row r="25" spans="1:66" ht="13.8">
      <c r="A25" s="42"/>
      <c r="B25" s="46" t="s">
        <v>57</v>
      </c>
      <c r="C25" s="38">
        <f t="shared" ref="C25:AL25" si="18">C7+C16</f>
        <v>6533214.7526769536</v>
      </c>
      <c r="D25" s="38">
        <f t="shared" si="18"/>
        <v>6372748.0391393555</v>
      </c>
      <c r="E25" s="38">
        <f t="shared" si="18"/>
        <v>6227567.4222116964</v>
      </c>
      <c r="F25" s="38">
        <f t="shared" si="18"/>
        <v>6121426.3537763217</v>
      </c>
      <c r="G25" s="38">
        <f t="shared" si="18"/>
        <v>5918567.919058104</v>
      </c>
      <c r="H25" s="38">
        <f t="shared" si="18"/>
        <v>5795055.4296919247</v>
      </c>
      <c r="I25" s="38">
        <f t="shared" si="18"/>
        <v>5670598.2865968011</v>
      </c>
      <c r="J25" s="38">
        <f t="shared" si="18"/>
        <v>5563741.3679208793</v>
      </c>
      <c r="K25" s="38">
        <f t="shared" si="18"/>
        <v>5508794.48647073</v>
      </c>
      <c r="L25" s="38">
        <f t="shared" si="18"/>
        <v>5449093.1979004787</v>
      </c>
      <c r="M25" s="38">
        <f t="shared" si="18"/>
        <v>5373284.1186380396</v>
      </c>
      <c r="N25" s="38">
        <f t="shared" si="18"/>
        <v>5285722.3829106605</v>
      </c>
      <c r="O25" s="38">
        <f t="shared" si="18"/>
        <v>5128631.611388634</v>
      </c>
      <c r="P25" s="38">
        <f t="shared" si="18"/>
        <v>5060650.3510044934</v>
      </c>
      <c r="Q25" s="38">
        <f t="shared" si="18"/>
        <v>5042533.1497615613</v>
      </c>
      <c r="R25" s="38">
        <f t="shared" si="18"/>
        <v>5028548.6231822651</v>
      </c>
      <c r="S25" s="38">
        <f t="shared" si="18"/>
        <v>4904757.6139288144</v>
      </c>
      <c r="T25" s="38">
        <f t="shared" si="18"/>
        <v>4903061.270150288</v>
      </c>
      <c r="U25" s="38">
        <f t="shared" si="18"/>
        <v>4904347.2999947164</v>
      </c>
      <c r="V25" s="38">
        <f t="shared" si="18"/>
        <v>4850603.9827245809</v>
      </c>
      <c r="W25" s="38">
        <f t="shared" si="18"/>
        <v>4859716.4864518549</v>
      </c>
      <c r="X25" s="38">
        <f t="shared" si="18"/>
        <v>4869374.1686736634</v>
      </c>
      <c r="Y25" s="38">
        <f t="shared" si="18"/>
        <v>4860124.1980857728</v>
      </c>
      <c r="Z25" s="38">
        <f t="shared" si="18"/>
        <v>4831426.3808690775</v>
      </c>
      <c r="AA25" s="38">
        <f t="shared" si="18"/>
        <v>4725211.9265049892</v>
      </c>
      <c r="AB25" s="38">
        <f t="shared" si="18"/>
        <v>4701844.6289868755</v>
      </c>
      <c r="AC25" s="38">
        <f t="shared" si="18"/>
        <v>4745220.1125974339</v>
      </c>
      <c r="AD25" s="38">
        <f t="shared" si="18"/>
        <v>4786558.8401649054</v>
      </c>
      <c r="AE25" s="38">
        <f t="shared" si="18"/>
        <v>4692143.6339650769</v>
      </c>
      <c r="AF25" s="38">
        <f t="shared" si="18"/>
        <v>4735368.7076786524</v>
      </c>
      <c r="AG25" s="38">
        <f t="shared" si="18"/>
        <v>4776575.0202467311</v>
      </c>
      <c r="AH25" s="38">
        <f t="shared" si="18"/>
        <v>4748950.1057039648</v>
      </c>
      <c r="AI25" s="38">
        <f t="shared" si="18"/>
        <v>4789235.0452321135</v>
      </c>
      <c r="AJ25" s="38">
        <f t="shared" si="18"/>
        <v>4827642.2459299145</v>
      </c>
      <c r="AK25" s="38">
        <f t="shared" si="18"/>
        <v>4841956.4084797902</v>
      </c>
      <c r="AL25" s="38">
        <f t="shared" si="18"/>
        <v>4833207.010481338</v>
      </c>
      <c r="AN25" s="25">
        <f t="shared" si="2"/>
        <v>5285722.3829106605</v>
      </c>
      <c r="AO25" s="25">
        <f t="shared" si="3"/>
        <v>4831426.3808690775</v>
      </c>
      <c r="AP25" s="25">
        <f t="shared" si="4"/>
        <v>4833207.010481338</v>
      </c>
    </row>
    <row r="26" spans="1:66" s="21" customFormat="1" ht="13.8">
      <c r="A26" s="42"/>
      <c r="B26" s="44" t="s">
        <v>545</v>
      </c>
      <c r="C26" s="37">
        <f>SUM(C27:C28)</f>
        <v>0</v>
      </c>
      <c r="D26" s="37">
        <f t="shared" ref="D26:AL26" si="19">SUM(D27:D28)</f>
        <v>1093.125</v>
      </c>
      <c r="E26" s="37">
        <f t="shared" si="19"/>
        <v>6540.53125</v>
      </c>
      <c r="F26" s="37">
        <f t="shared" si="19"/>
        <v>6431.21875</v>
      </c>
      <c r="G26" s="37">
        <f t="shared" si="19"/>
        <v>6321.90625</v>
      </c>
      <c r="H26" s="37">
        <f t="shared" si="19"/>
        <v>6212.59375</v>
      </c>
      <c r="I26" s="37">
        <f t="shared" si="19"/>
        <v>6103.28125</v>
      </c>
      <c r="J26" s="37">
        <f t="shared" si="19"/>
        <v>18849.118750000001</v>
      </c>
      <c r="K26" s="37">
        <f t="shared" si="19"/>
        <v>19181.428750000003</v>
      </c>
      <c r="L26" s="37">
        <f t="shared" si="19"/>
        <v>21470.432500000003</v>
      </c>
      <c r="M26" s="37">
        <f t="shared" si="19"/>
        <v>21092.21125</v>
      </c>
      <c r="N26" s="37">
        <f t="shared" si="19"/>
        <v>20713.990000000002</v>
      </c>
      <c r="O26" s="37">
        <f t="shared" si="19"/>
        <v>20335.768750000003</v>
      </c>
      <c r="P26" s="37">
        <f t="shared" si="19"/>
        <v>19957.547500000001</v>
      </c>
      <c r="Q26" s="37">
        <f t="shared" si="19"/>
        <v>19579.326250000002</v>
      </c>
      <c r="R26" s="37">
        <f t="shared" si="19"/>
        <v>19201.105</v>
      </c>
      <c r="S26" s="37">
        <f t="shared" si="19"/>
        <v>18822.883750000001</v>
      </c>
      <c r="T26" s="37">
        <f t="shared" si="19"/>
        <v>18444.662500000002</v>
      </c>
      <c r="U26" s="37">
        <f t="shared" si="19"/>
        <v>18066.441250000003</v>
      </c>
      <c r="V26" s="37">
        <f t="shared" si="19"/>
        <v>17688.22</v>
      </c>
      <c r="W26" s="37">
        <f t="shared" si="19"/>
        <v>17309.998750000002</v>
      </c>
      <c r="X26" s="37">
        <f t="shared" si="19"/>
        <v>16931.777500000004</v>
      </c>
      <c r="Y26" s="37">
        <f t="shared" si="19"/>
        <v>16553.556250000001</v>
      </c>
      <c r="Z26" s="37">
        <f t="shared" si="19"/>
        <v>16175.335000000003</v>
      </c>
      <c r="AA26" s="37">
        <f t="shared" si="19"/>
        <v>15797.113750000004</v>
      </c>
      <c r="AB26" s="37">
        <f t="shared" si="19"/>
        <v>15418.892500000005</v>
      </c>
      <c r="AC26" s="37">
        <f t="shared" si="19"/>
        <v>15040.671250000005</v>
      </c>
      <c r="AD26" s="37">
        <f t="shared" si="19"/>
        <v>14662.450000000004</v>
      </c>
      <c r="AE26" s="37">
        <f t="shared" si="19"/>
        <v>14284.228750000006</v>
      </c>
      <c r="AF26" s="37">
        <f t="shared" si="19"/>
        <v>13906.007500000005</v>
      </c>
      <c r="AG26" s="37">
        <f t="shared" si="19"/>
        <v>13527.786250000005</v>
      </c>
      <c r="AH26" s="37">
        <f t="shared" si="19"/>
        <v>13149.565000000004</v>
      </c>
      <c r="AI26" s="37">
        <f t="shared" si="19"/>
        <v>12771.343750000004</v>
      </c>
      <c r="AJ26" s="37">
        <f t="shared" si="19"/>
        <v>12393.122500000003</v>
      </c>
      <c r="AK26" s="37">
        <f t="shared" si="19"/>
        <v>12014.901250000003</v>
      </c>
      <c r="AL26" s="37">
        <f t="shared" si="19"/>
        <v>11636.680000000002</v>
      </c>
      <c r="AM26" s="20"/>
      <c r="AN26" s="30">
        <f t="shared" si="2"/>
        <v>20713.990000000002</v>
      </c>
      <c r="AO26" s="30">
        <f t="shared" si="3"/>
        <v>16175.335000000003</v>
      </c>
      <c r="AP26" s="30">
        <f t="shared" si="4"/>
        <v>11636.680000000002</v>
      </c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</row>
    <row r="27" spans="1:66" s="21" customFormat="1" ht="13.8">
      <c r="A27" s="42"/>
      <c r="B27" s="66" t="s">
        <v>80</v>
      </c>
      <c r="C27" s="37">
        <f>'OPEX+CAPEX'!I23</f>
        <v>0</v>
      </c>
      <c r="D27" s="37">
        <f>'OPEX+CAPEX'!J23</f>
        <v>1093.125</v>
      </c>
      <c r="E27" s="37">
        <f>'OPEX+CAPEX'!K23</f>
        <v>6558.75</v>
      </c>
      <c r="F27" s="37">
        <f>'OPEX+CAPEX'!L23</f>
        <v>6558.75</v>
      </c>
      <c r="G27" s="37">
        <f>'OPEX+CAPEX'!M23</f>
        <v>6558.75</v>
      </c>
      <c r="H27" s="37">
        <f>'OPEX+CAPEX'!N23</f>
        <v>6558.75</v>
      </c>
      <c r="I27" s="37">
        <f>'OPEX+CAPEX'!O23</f>
        <v>6558.75</v>
      </c>
      <c r="J27" s="37">
        <f>'OPEX+CAPEX'!P23</f>
        <v>19413.900000000001</v>
      </c>
      <c r="K27" s="37">
        <f>'OPEX+CAPEX'!Q23</f>
        <v>20069.775000000001</v>
      </c>
      <c r="L27" s="37">
        <f>'OPEX+CAPEX'!R23</f>
        <v>22693.275000000001</v>
      </c>
      <c r="M27" s="37">
        <f>'OPEX+CAPEX'!S23</f>
        <v>22693.275000000001</v>
      </c>
      <c r="N27" s="37">
        <f>'OPEX+CAPEX'!T23</f>
        <v>22693.275000000001</v>
      </c>
      <c r="O27" s="37">
        <f>'OPEX+CAPEX'!U23</f>
        <v>22693.275000000001</v>
      </c>
      <c r="P27" s="37">
        <f>'OPEX+CAPEX'!V23</f>
        <v>22693.275000000001</v>
      </c>
      <c r="Q27" s="37">
        <f>'OPEX+CAPEX'!W23</f>
        <v>22693.275000000001</v>
      </c>
      <c r="R27" s="37">
        <f>'OPEX+CAPEX'!X23</f>
        <v>22693.275000000001</v>
      </c>
      <c r="S27" s="37">
        <f>'OPEX+CAPEX'!Y23</f>
        <v>22693.275000000001</v>
      </c>
      <c r="T27" s="37">
        <f>'OPEX+CAPEX'!Z23</f>
        <v>22693.275000000001</v>
      </c>
      <c r="U27" s="37">
        <f>'OPEX+CAPEX'!AA23</f>
        <v>22693.275000000001</v>
      </c>
      <c r="V27" s="37">
        <f>'OPEX+CAPEX'!AB23</f>
        <v>22693.275000000001</v>
      </c>
      <c r="W27" s="37">
        <f>'OPEX+CAPEX'!AC23</f>
        <v>22693.275000000001</v>
      </c>
      <c r="X27" s="37">
        <f>'OPEX+CAPEX'!AD23</f>
        <v>22693.275000000001</v>
      </c>
      <c r="Y27" s="37">
        <f>'OPEX+CAPEX'!AE23</f>
        <v>22693.275000000001</v>
      </c>
      <c r="Z27" s="37">
        <f>'OPEX+CAPEX'!AF23</f>
        <v>22693.275000000001</v>
      </c>
      <c r="AA27" s="37">
        <f>'OPEX+CAPEX'!AG23</f>
        <v>22693.275000000001</v>
      </c>
      <c r="AB27" s="37">
        <f>'OPEX+CAPEX'!AH23</f>
        <v>22693.275000000001</v>
      </c>
      <c r="AC27" s="37">
        <f>'OPEX+CAPEX'!AI23</f>
        <v>22693.275000000001</v>
      </c>
      <c r="AD27" s="37">
        <f>'OPEX+CAPEX'!AJ23</f>
        <v>22693.275000000001</v>
      </c>
      <c r="AE27" s="37">
        <f>'OPEX+CAPEX'!AK23</f>
        <v>22693.275000000001</v>
      </c>
      <c r="AF27" s="37">
        <f>'OPEX+CAPEX'!AL23</f>
        <v>22693.275000000001</v>
      </c>
      <c r="AG27" s="37">
        <f>'OPEX+CAPEX'!AM23</f>
        <v>22693.275000000001</v>
      </c>
      <c r="AH27" s="37">
        <f>'OPEX+CAPEX'!AN23</f>
        <v>22693.275000000001</v>
      </c>
      <c r="AI27" s="37">
        <f>'OPEX+CAPEX'!AO23</f>
        <v>22693.275000000001</v>
      </c>
      <c r="AJ27" s="37">
        <f>'OPEX+CAPEX'!AP23</f>
        <v>22693.275000000001</v>
      </c>
      <c r="AK27" s="37">
        <f>'OPEX+CAPEX'!AQ23</f>
        <v>22693.275000000001</v>
      </c>
      <c r="AL27" s="37">
        <f>'OPEX+CAPEX'!AR23</f>
        <v>22693.275000000001</v>
      </c>
      <c r="AM27" s="20"/>
      <c r="AN27" s="30">
        <f t="shared" si="2"/>
        <v>22693.275000000001</v>
      </c>
      <c r="AO27" s="30">
        <f t="shared" si="3"/>
        <v>22693.275000000001</v>
      </c>
      <c r="AP27" s="30">
        <f t="shared" si="4"/>
        <v>22693.275000000001</v>
      </c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</row>
    <row r="28" spans="1:66" s="21" customFormat="1" ht="13.8">
      <c r="A28" s="42"/>
      <c r="B28" s="66" t="s">
        <v>81</v>
      </c>
      <c r="C28" s="37">
        <f>-'OPEX+CAPEX'!I7</f>
        <v>0</v>
      </c>
      <c r="D28" s="37">
        <f>C28-'OPEX+CAPEX'!J7</f>
        <v>0</v>
      </c>
      <c r="E28" s="37">
        <f>D28-'OPEX+CAPEX'!K7</f>
        <v>-18.21875</v>
      </c>
      <c r="F28" s="37">
        <f>E28-'OPEX+CAPEX'!L7</f>
        <v>-127.53125</v>
      </c>
      <c r="G28" s="37">
        <f>F28-'OPEX+CAPEX'!M7</f>
        <v>-236.84375</v>
      </c>
      <c r="H28" s="37">
        <f>G28-'OPEX+CAPEX'!N7</f>
        <v>-346.15625</v>
      </c>
      <c r="I28" s="37">
        <f>H28-'OPEX+CAPEX'!O7</f>
        <v>-455.46875</v>
      </c>
      <c r="J28" s="37">
        <f>I28-'OPEX+CAPEX'!P7</f>
        <v>-564.78125</v>
      </c>
      <c r="K28" s="37">
        <f>J28-'OPEX+CAPEX'!Q7</f>
        <v>-888.34625000000005</v>
      </c>
      <c r="L28" s="37">
        <f>K28-'OPEX+CAPEX'!R7</f>
        <v>-1222.8425000000002</v>
      </c>
      <c r="M28" s="37">
        <f>L28-'OPEX+CAPEX'!S7</f>
        <v>-1601.0637500000003</v>
      </c>
      <c r="N28" s="37">
        <f>M28-'OPEX+CAPEX'!T7</f>
        <v>-1979.2850000000003</v>
      </c>
      <c r="O28" s="37">
        <f>N28-'OPEX+CAPEX'!U7</f>
        <v>-2357.5062500000004</v>
      </c>
      <c r="P28" s="37">
        <f>O28-'OPEX+CAPEX'!V7</f>
        <v>-2735.7275000000004</v>
      </c>
      <c r="Q28" s="37">
        <f>P28-'OPEX+CAPEX'!W7</f>
        <v>-3113.9487500000005</v>
      </c>
      <c r="R28" s="37">
        <f>Q28-'OPEX+CAPEX'!X7</f>
        <v>-3492.1700000000005</v>
      </c>
      <c r="S28" s="37">
        <f>R28-'OPEX+CAPEX'!Y7</f>
        <v>-3870.3912500000006</v>
      </c>
      <c r="T28" s="37">
        <f>S28-'OPEX+CAPEX'!Z7</f>
        <v>-4248.6125000000002</v>
      </c>
      <c r="U28" s="37">
        <f>T28-'OPEX+CAPEX'!AA7</f>
        <v>-4626.8337499999998</v>
      </c>
      <c r="V28" s="37">
        <f>U28-'OPEX+CAPEX'!AB7</f>
        <v>-5005.0549999999994</v>
      </c>
      <c r="W28" s="37">
        <f>V28-'OPEX+CAPEX'!AC7</f>
        <v>-5383.276249999999</v>
      </c>
      <c r="X28" s="37">
        <f>W28-'OPEX+CAPEX'!AD7</f>
        <v>-5761.4974999999986</v>
      </c>
      <c r="Y28" s="37">
        <f>X28-'OPEX+CAPEX'!AE7</f>
        <v>-6139.7187499999982</v>
      </c>
      <c r="Z28" s="37">
        <f>Y28-'OPEX+CAPEX'!AF7</f>
        <v>-6517.9399999999978</v>
      </c>
      <c r="AA28" s="37">
        <f>Z28-'OPEX+CAPEX'!AG7</f>
        <v>-6896.1612499999974</v>
      </c>
      <c r="AB28" s="37">
        <f>AA28-'OPEX+CAPEX'!AH7</f>
        <v>-7274.382499999997</v>
      </c>
      <c r="AC28" s="37">
        <f>AB28-'OPEX+CAPEX'!AI7</f>
        <v>-7652.6037499999966</v>
      </c>
      <c r="AD28" s="37">
        <f>AC28-'OPEX+CAPEX'!AJ7</f>
        <v>-8030.8249999999962</v>
      </c>
      <c r="AE28" s="37">
        <f>AD28-'OPEX+CAPEX'!AK7</f>
        <v>-8409.0462499999958</v>
      </c>
      <c r="AF28" s="37">
        <f>AE28-'OPEX+CAPEX'!AL7</f>
        <v>-8787.2674999999963</v>
      </c>
      <c r="AG28" s="37">
        <f>AF28-'OPEX+CAPEX'!AM7</f>
        <v>-9165.4887499999968</v>
      </c>
      <c r="AH28" s="37">
        <f>AG28-'OPEX+CAPEX'!AN7</f>
        <v>-9543.7099999999973</v>
      </c>
      <c r="AI28" s="37">
        <f>AH28-'OPEX+CAPEX'!AO7</f>
        <v>-9921.9312499999978</v>
      </c>
      <c r="AJ28" s="37">
        <f>AI28-'OPEX+CAPEX'!AP7</f>
        <v>-10300.152499999998</v>
      </c>
      <c r="AK28" s="37">
        <f>AJ28-'OPEX+CAPEX'!AQ7</f>
        <v>-10678.373749999999</v>
      </c>
      <c r="AL28" s="37">
        <f>AK28-'OPEX+CAPEX'!AR7</f>
        <v>-11056.594999999999</v>
      </c>
      <c r="AM28" s="20"/>
      <c r="AN28" s="25">
        <f t="shared" si="2"/>
        <v>-1979.2850000000003</v>
      </c>
      <c r="AO28" s="25">
        <f t="shared" si="3"/>
        <v>-6517.9399999999978</v>
      </c>
      <c r="AP28" s="25">
        <f t="shared" si="4"/>
        <v>-11056.594999999999</v>
      </c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</row>
    <row r="29" spans="1:66" ht="13.8">
      <c r="A29" s="42"/>
      <c r="B29" s="47" t="s">
        <v>58</v>
      </c>
      <c r="C29" s="48">
        <f t="shared" ref="C29:AL29" si="20">C7+C16</f>
        <v>6533214.7526769536</v>
      </c>
      <c r="D29" s="48">
        <f t="shared" si="20"/>
        <v>6372748.0391393555</v>
      </c>
      <c r="E29" s="48">
        <f t="shared" si="20"/>
        <v>6227567.4222116964</v>
      </c>
      <c r="F29" s="48">
        <f t="shared" si="20"/>
        <v>6121426.3537763217</v>
      </c>
      <c r="G29" s="48">
        <f t="shared" si="20"/>
        <v>5918567.919058104</v>
      </c>
      <c r="H29" s="48">
        <f t="shared" si="20"/>
        <v>5795055.4296919247</v>
      </c>
      <c r="I29" s="48">
        <f t="shared" si="20"/>
        <v>5670598.2865968011</v>
      </c>
      <c r="J29" s="48">
        <f t="shared" si="20"/>
        <v>5563741.3679208793</v>
      </c>
      <c r="K29" s="48">
        <f t="shared" si="20"/>
        <v>5508794.48647073</v>
      </c>
      <c r="L29" s="48">
        <f t="shared" si="20"/>
        <v>5449093.1979004787</v>
      </c>
      <c r="M29" s="48">
        <f t="shared" si="20"/>
        <v>5373284.1186380396</v>
      </c>
      <c r="N29" s="48">
        <f t="shared" si="20"/>
        <v>5285722.3829106605</v>
      </c>
      <c r="O29" s="48">
        <f t="shared" si="20"/>
        <v>5128631.611388634</v>
      </c>
      <c r="P29" s="48">
        <f t="shared" si="20"/>
        <v>5060650.3510044934</v>
      </c>
      <c r="Q29" s="48">
        <f t="shared" si="20"/>
        <v>5042533.1497615613</v>
      </c>
      <c r="R29" s="48">
        <f t="shared" si="20"/>
        <v>5028548.6231822651</v>
      </c>
      <c r="S29" s="48">
        <f t="shared" si="20"/>
        <v>4904757.6139288144</v>
      </c>
      <c r="T29" s="48">
        <f t="shared" si="20"/>
        <v>4903061.270150288</v>
      </c>
      <c r="U29" s="48">
        <f t="shared" si="20"/>
        <v>4904347.2999947164</v>
      </c>
      <c r="V29" s="48">
        <f t="shared" si="20"/>
        <v>4850603.9827245809</v>
      </c>
      <c r="W29" s="48">
        <f t="shared" si="20"/>
        <v>4859716.4864518549</v>
      </c>
      <c r="X29" s="48">
        <f t="shared" si="20"/>
        <v>4869374.1686736634</v>
      </c>
      <c r="Y29" s="48">
        <f t="shared" si="20"/>
        <v>4860124.1980857728</v>
      </c>
      <c r="Z29" s="48">
        <f t="shared" si="20"/>
        <v>4831426.3808690775</v>
      </c>
      <c r="AA29" s="48">
        <f t="shared" si="20"/>
        <v>4725211.9265049892</v>
      </c>
      <c r="AB29" s="48">
        <f t="shared" si="20"/>
        <v>4701844.6289868755</v>
      </c>
      <c r="AC29" s="48">
        <f t="shared" si="20"/>
        <v>4745220.1125974339</v>
      </c>
      <c r="AD29" s="48">
        <f t="shared" si="20"/>
        <v>4786558.8401649054</v>
      </c>
      <c r="AE29" s="48">
        <f t="shared" si="20"/>
        <v>4692143.6339650769</v>
      </c>
      <c r="AF29" s="48">
        <f t="shared" si="20"/>
        <v>4735368.7076786524</v>
      </c>
      <c r="AG29" s="48">
        <f t="shared" si="20"/>
        <v>4776575.0202467311</v>
      </c>
      <c r="AH29" s="48">
        <f t="shared" si="20"/>
        <v>4748950.1057039648</v>
      </c>
      <c r="AI29" s="48">
        <f t="shared" si="20"/>
        <v>4789235.0452321135</v>
      </c>
      <c r="AJ29" s="48">
        <f t="shared" si="20"/>
        <v>4827642.2459299145</v>
      </c>
      <c r="AK29" s="48">
        <f t="shared" si="20"/>
        <v>4841956.4084797902</v>
      </c>
      <c r="AL29" s="48">
        <f t="shared" si="20"/>
        <v>4833207.010481338</v>
      </c>
      <c r="AN29" s="48">
        <f t="shared" si="2"/>
        <v>5285722.3829106605</v>
      </c>
      <c r="AO29" s="48">
        <f t="shared" si="3"/>
        <v>4831426.3808690775</v>
      </c>
      <c r="AP29" s="48">
        <f t="shared" si="4"/>
        <v>4833207.010481338</v>
      </c>
    </row>
    <row r="30" spans="1:66" s="14" customFormat="1" ht="13.8">
      <c r="A30" s="42"/>
      <c r="B30" s="76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N30" s="77"/>
      <c r="AO30" s="77"/>
      <c r="AP30" s="77"/>
    </row>
    <row r="31" spans="1:66" s="14" customFormat="1" ht="13.8">
      <c r="A31" s="42"/>
      <c r="B31" s="43" t="s">
        <v>59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N31" s="31"/>
      <c r="AO31" s="31"/>
      <c r="AP31" s="31"/>
    </row>
    <row r="32" spans="1:66" s="18" customFormat="1" ht="13.8">
      <c r="A32" s="42"/>
      <c r="B32" s="49" t="s">
        <v>60</v>
      </c>
      <c r="C32" s="50">
        <f t="shared" ref="C32:AL32" si="21">C33+C36+C39+C43</f>
        <v>10896145.047173766</v>
      </c>
      <c r="D32" s="50">
        <f t="shared" si="21"/>
        <v>10968675.978791891</v>
      </c>
      <c r="E32" s="50">
        <f t="shared" si="21"/>
        <v>11057153.582714876</v>
      </c>
      <c r="F32" s="50">
        <f t="shared" si="21"/>
        <v>11252762.255884849</v>
      </c>
      <c r="G32" s="50">
        <f t="shared" si="21"/>
        <v>11124870.078441363</v>
      </c>
      <c r="H32" s="50">
        <f t="shared" si="21"/>
        <v>11315099.047653295</v>
      </c>
      <c r="I32" s="50">
        <f t="shared" si="21"/>
        <v>11440823.436459683</v>
      </c>
      <c r="J32" s="50">
        <f t="shared" si="21"/>
        <v>11524621.292111922</v>
      </c>
      <c r="K32" s="50">
        <f t="shared" si="21"/>
        <v>11699680.004206952</v>
      </c>
      <c r="L32" s="50">
        <f t="shared" si="21"/>
        <v>11971166.188940573</v>
      </c>
      <c r="M32" s="50">
        <f t="shared" si="21"/>
        <v>12132496.157997739</v>
      </c>
      <c r="N32" s="50">
        <f t="shared" si="21"/>
        <v>12171562.742593827</v>
      </c>
      <c r="O32" s="50">
        <f t="shared" si="21"/>
        <v>12363885.852570582</v>
      </c>
      <c r="P32" s="50">
        <f t="shared" si="21"/>
        <v>12576503.623220183</v>
      </c>
      <c r="Q32" s="50">
        <f t="shared" si="21"/>
        <v>12811546.598432105</v>
      </c>
      <c r="R32" s="50">
        <f t="shared" si="21"/>
        <v>13061961.605835406</v>
      </c>
      <c r="S32" s="50">
        <f t="shared" si="21"/>
        <v>13323781.694640515</v>
      </c>
      <c r="T32" s="50">
        <f t="shared" si="21"/>
        <v>13608149.360319873</v>
      </c>
      <c r="U32" s="50">
        <f t="shared" si="21"/>
        <v>13928570.106783424</v>
      </c>
      <c r="V32" s="50">
        <f t="shared" si="21"/>
        <v>14231780.322492588</v>
      </c>
      <c r="W32" s="50">
        <f t="shared" si="21"/>
        <v>14572393.10799087</v>
      </c>
      <c r="X32" s="50">
        <f t="shared" si="21"/>
        <v>14940753.183824787</v>
      </c>
      <c r="Y32" s="50">
        <f t="shared" si="21"/>
        <v>15324248.619533872</v>
      </c>
      <c r="Z32" s="50">
        <f t="shared" si="21"/>
        <v>15742634.435055166</v>
      </c>
      <c r="AA32" s="50">
        <f t="shared" si="21"/>
        <v>16096164.248743894</v>
      </c>
      <c r="AB32" s="50">
        <f t="shared" si="21"/>
        <v>16475401.980312612</v>
      </c>
      <c r="AC32" s="50">
        <f t="shared" si="21"/>
        <v>16893633.622550048</v>
      </c>
      <c r="AD32" s="50">
        <f t="shared" si="21"/>
        <v>17337788.818115022</v>
      </c>
      <c r="AE32" s="50">
        <f t="shared" si="21"/>
        <v>17796133.108480815</v>
      </c>
      <c r="AF32" s="50">
        <f t="shared" si="21"/>
        <v>18299441.028697364</v>
      </c>
      <c r="AG32" s="50">
        <f t="shared" si="21"/>
        <v>18838647.804348908</v>
      </c>
      <c r="AH32" s="50">
        <f t="shared" si="21"/>
        <v>19355341.044122413</v>
      </c>
      <c r="AI32" s="50">
        <f t="shared" si="21"/>
        <v>19931121.786282256</v>
      </c>
      <c r="AJ32" s="50">
        <f t="shared" si="21"/>
        <v>20553429.60385051</v>
      </c>
      <c r="AK32" s="50">
        <f t="shared" si="21"/>
        <v>21195671.833985638</v>
      </c>
      <c r="AL32" s="50">
        <f t="shared" si="21"/>
        <v>21873525.221449856</v>
      </c>
      <c r="AM32" s="34"/>
      <c r="AN32" s="50">
        <f t="shared" si="2"/>
        <v>12171562.742593827</v>
      </c>
      <c r="AO32" s="50">
        <f t="shared" si="3"/>
        <v>15742634.435055166</v>
      </c>
      <c r="AP32" s="50">
        <f t="shared" si="4"/>
        <v>21873525.221449856</v>
      </c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</row>
    <row r="33" spans="1:66" ht="13.8">
      <c r="A33" s="42"/>
      <c r="B33" s="45" t="s">
        <v>61</v>
      </c>
      <c r="C33" s="30">
        <f>SUM(C34:C35)</f>
        <v>1951854.41</v>
      </c>
      <c r="D33" s="30">
        <f t="shared" ref="D33:AL33" si="22">SUM(D34:D35)</f>
        <v>1972189.8199999998</v>
      </c>
      <c r="E33" s="30">
        <f t="shared" si="22"/>
        <v>1992982.1405263159</v>
      </c>
      <c r="F33" s="30">
        <f t="shared" si="22"/>
        <v>2014911.3323684209</v>
      </c>
      <c r="G33" s="30">
        <f t="shared" si="22"/>
        <v>2037867.4347368421</v>
      </c>
      <c r="H33" s="30">
        <f t="shared" si="22"/>
        <v>2062431.3634210527</v>
      </c>
      <c r="I33" s="30">
        <f t="shared" si="22"/>
        <v>2089647.0055263159</v>
      </c>
      <c r="J33" s="30">
        <f t="shared" si="22"/>
        <v>2120263.489736842</v>
      </c>
      <c r="K33" s="30">
        <f t="shared" si="22"/>
        <v>2156456.7768421052</v>
      </c>
      <c r="L33" s="30">
        <f t="shared" si="22"/>
        <v>2200306.9060526313</v>
      </c>
      <c r="M33" s="30">
        <f t="shared" si="22"/>
        <v>2256038.8773684208</v>
      </c>
      <c r="N33" s="30">
        <f t="shared" si="22"/>
        <v>2329082.6515789474</v>
      </c>
      <c r="O33" s="30">
        <f t="shared" si="22"/>
        <v>2374078.2678947365</v>
      </c>
      <c r="P33" s="30">
        <f t="shared" si="22"/>
        <v>2422675.6871052631</v>
      </c>
      <c r="Q33" s="30">
        <f t="shared" si="22"/>
        <v>2474680.769473684</v>
      </c>
      <c r="R33" s="30">
        <f t="shared" si="22"/>
        <v>2532357.2600000002</v>
      </c>
      <c r="S33" s="30">
        <f t="shared" si="22"/>
        <v>2595705.3873684211</v>
      </c>
      <c r="T33" s="30">
        <f t="shared" si="22"/>
        <v>2665180.1515789474</v>
      </c>
      <c r="U33" s="30">
        <f t="shared" si="22"/>
        <v>2741736.5134210526</v>
      </c>
      <c r="V33" s="30">
        <f t="shared" si="22"/>
        <v>2826754.5121052628</v>
      </c>
      <c r="W33" s="30">
        <f t="shared" si="22"/>
        <v>2921138.1084210523</v>
      </c>
      <c r="X33" s="30">
        <f t="shared" si="22"/>
        <v>3026563.3415789474</v>
      </c>
      <c r="Y33" s="30">
        <f t="shared" si="22"/>
        <v>3144350.1723684212</v>
      </c>
      <c r="Z33" s="30">
        <f t="shared" si="22"/>
        <v>3276635.2768421052</v>
      </c>
      <c r="AA33" s="30">
        <f t="shared" si="22"/>
        <v>3342351.9789473685</v>
      </c>
      <c r="AB33" s="30">
        <f t="shared" si="22"/>
        <v>3410530.3178947368</v>
      </c>
      <c r="AC33" s="30">
        <f t="shared" si="22"/>
        <v>3480960.2544736844</v>
      </c>
      <c r="AD33" s="30">
        <f t="shared" si="22"/>
        <v>3554068.4647368421</v>
      </c>
      <c r="AE33" s="30">
        <f t="shared" si="22"/>
        <v>3630053.2726315786</v>
      </c>
      <c r="AF33" s="30">
        <f t="shared" si="22"/>
        <v>3708564.7173684211</v>
      </c>
      <c r="AG33" s="30">
        <f t="shared" si="22"/>
        <v>3790192.759736842</v>
      </c>
      <c r="AH33" s="30">
        <f t="shared" si="22"/>
        <v>3874628.075789474</v>
      </c>
      <c r="AI33" s="30">
        <f t="shared" si="22"/>
        <v>3962449.9894736842</v>
      </c>
      <c r="AJ33" s="30">
        <f t="shared" si="22"/>
        <v>4053338.54</v>
      </c>
      <c r="AK33" s="30">
        <f t="shared" si="22"/>
        <v>4147920.3250000002</v>
      </c>
      <c r="AL33" s="30">
        <f t="shared" si="22"/>
        <v>4245898.7468421049</v>
      </c>
      <c r="AN33" s="30">
        <f t="shared" si="2"/>
        <v>2329082.6515789474</v>
      </c>
      <c r="AO33" s="30">
        <f t="shared" si="3"/>
        <v>3276635.2768421052</v>
      </c>
      <c r="AP33" s="30">
        <f t="shared" si="4"/>
        <v>4245898.7468421049</v>
      </c>
    </row>
    <row r="34" spans="1:66" ht="13.8">
      <c r="A34" s="42"/>
      <c r="B34" s="66" t="s">
        <v>242</v>
      </c>
      <c r="C34" s="30">
        <f>МСБ.2!D296</f>
        <v>1948818.41</v>
      </c>
      <c r="D34" s="30">
        <f>МСБ.2!E296</f>
        <v>1969125.8199999998</v>
      </c>
      <c r="E34" s="30">
        <f>МСБ.2!F296</f>
        <v>1989890.1405263159</v>
      </c>
      <c r="F34" s="30">
        <f>МСБ.2!G296</f>
        <v>2011791.3323684209</v>
      </c>
      <c r="G34" s="30">
        <f>МСБ.2!H296</f>
        <v>2034719.4347368421</v>
      </c>
      <c r="H34" s="30">
        <f>МСБ.2!I296</f>
        <v>2059255.3634210527</v>
      </c>
      <c r="I34" s="30">
        <f>МСБ.2!J296</f>
        <v>2086443.0055263159</v>
      </c>
      <c r="J34" s="30">
        <f>МСБ.2!K296</f>
        <v>2117027.489736842</v>
      </c>
      <c r="K34" s="30">
        <f>МСБ.2!L296</f>
        <v>2153188.7768421052</v>
      </c>
      <c r="L34" s="30">
        <f>МСБ.2!M296</f>
        <v>2197006.9060526313</v>
      </c>
      <c r="M34" s="30">
        <f>МСБ.2!N296</f>
        <v>2252706.8773684208</v>
      </c>
      <c r="N34" s="30">
        <f>МСБ.2!O296</f>
        <v>2325718.6515789474</v>
      </c>
      <c r="O34" s="30">
        <f>МСБ.2!P296</f>
        <v>2370682.2678947365</v>
      </c>
      <c r="P34" s="30">
        <f>МСБ.2!Q296</f>
        <v>2419247.6871052631</v>
      </c>
      <c r="Q34" s="30">
        <f>МСБ.2!R296</f>
        <v>2471220.769473684</v>
      </c>
      <c r="R34" s="30">
        <f>МСБ.2!S296</f>
        <v>2528865.2600000002</v>
      </c>
      <c r="S34" s="30">
        <f>МСБ.2!T296</f>
        <v>2592181.3873684211</v>
      </c>
      <c r="T34" s="30">
        <f>МСБ.2!U296</f>
        <v>2661624.1515789474</v>
      </c>
      <c r="U34" s="30">
        <f>МСБ.2!V296</f>
        <v>2738148.5134210526</v>
      </c>
      <c r="V34" s="30">
        <f>МСБ.2!W296</f>
        <v>2823134.5121052628</v>
      </c>
      <c r="W34" s="30">
        <f>МСБ.2!X296</f>
        <v>2917482.1084210523</v>
      </c>
      <c r="X34" s="30">
        <f>МСБ.2!Y296</f>
        <v>3022871.3415789474</v>
      </c>
      <c r="Y34" s="30">
        <f>МСБ.2!Z296</f>
        <v>3140622.1723684212</v>
      </c>
      <c r="Z34" s="30">
        <f>МСБ.2!AA296</f>
        <v>3272871.2768421052</v>
      </c>
      <c r="AA34" s="30">
        <f>МСБ.2!AB296</f>
        <v>3338551.9789473685</v>
      </c>
      <c r="AB34" s="30">
        <f>МСБ.2!AC296</f>
        <v>3406694.3178947368</v>
      </c>
      <c r="AC34" s="30">
        <f>МСБ.2!AD296</f>
        <v>3477088.2544736844</v>
      </c>
      <c r="AD34" s="30">
        <f>МСБ.2!AE296</f>
        <v>3550160.4647368421</v>
      </c>
      <c r="AE34" s="30">
        <f>МСБ.2!AF296</f>
        <v>3626109.2726315786</v>
      </c>
      <c r="AF34" s="30">
        <f>МСБ.2!AG296</f>
        <v>3704584.7173684211</v>
      </c>
      <c r="AG34" s="30">
        <f>МСБ.2!AH296</f>
        <v>3786176.759736842</v>
      </c>
      <c r="AH34" s="30">
        <f>МСБ.2!AI296</f>
        <v>3870572.075789474</v>
      </c>
      <c r="AI34" s="30">
        <f>МСБ.2!AJ296</f>
        <v>3958353.9894736842</v>
      </c>
      <c r="AJ34" s="30">
        <f>МСБ.2!AK296</f>
        <v>4049202.54</v>
      </c>
      <c r="AK34" s="30">
        <f>МСБ.2!AL296</f>
        <v>4143744.3250000002</v>
      </c>
      <c r="AL34" s="30">
        <f>МСБ.2!AM296</f>
        <v>4241682.7468421049</v>
      </c>
      <c r="AN34" s="30"/>
      <c r="AO34" s="30"/>
      <c r="AP34" s="30"/>
    </row>
    <row r="35" spans="1:66" ht="13.8">
      <c r="A35" s="42"/>
      <c r="B35" s="66" t="s">
        <v>240</v>
      </c>
      <c r="C35" s="30">
        <f>МСБ.2!D428</f>
        <v>3036</v>
      </c>
      <c r="D35" s="30">
        <f>МСБ.2!E428</f>
        <v>3064</v>
      </c>
      <c r="E35" s="30">
        <f>МСБ.2!F428</f>
        <v>3092</v>
      </c>
      <c r="F35" s="30">
        <f>МСБ.2!G428</f>
        <v>3120</v>
      </c>
      <c r="G35" s="30">
        <f>МСБ.2!H428</f>
        <v>3148</v>
      </c>
      <c r="H35" s="30">
        <f>МСБ.2!I428</f>
        <v>3176</v>
      </c>
      <c r="I35" s="30">
        <f>МСБ.2!J428</f>
        <v>3204</v>
      </c>
      <c r="J35" s="30">
        <f>МСБ.2!K428</f>
        <v>3236</v>
      </c>
      <c r="K35" s="30">
        <f>МСБ.2!L428</f>
        <v>3268</v>
      </c>
      <c r="L35" s="30">
        <f>МСБ.2!M428</f>
        <v>3300</v>
      </c>
      <c r="M35" s="30">
        <f>МСБ.2!N428</f>
        <v>3332</v>
      </c>
      <c r="N35" s="30">
        <f>МСБ.2!O428</f>
        <v>3364</v>
      </c>
      <c r="O35" s="30">
        <f>МСБ.2!P428</f>
        <v>3396</v>
      </c>
      <c r="P35" s="30">
        <f>МСБ.2!Q428</f>
        <v>3428</v>
      </c>
      <c r="Q35" s="30">
        <f>МСБ.2!R428</f>
        <v>3460</v>
      </c>
      <c r="R35" s="30">
        <f>МСБ.2!S428</f>
        <v>3492</v>
      </c>
      <c r="S35" s="30">
        <f>МСБ.2!T428</f>
        <v>3524</v>
      </c>
      <c r="T35" s="30">
        <f>МСБ.2!U428</f>
        <v>3556</v>
      </c>
      <c r="U35" s="30">
        <f>МСБ.2!V428</f>
        <v>3588</v>
      </c>
      <c r="V35" s="30">
        <f>МСБ.2!W428</f>
        <v>3620</v>
      </c>
      <c r="W35" s="30">
        <f>МСБ.2!X428</f>
        <v>3656</v>
      </c>
      <c r="X35" s="30">
        <f>МСБ.2!Y428</f>
        <v>3692</v>
      </c>
      <c r="Y35" s="30">
        <f>МСБ.2!Z428</f>
        <v>3728</v>
      </c>
      <c r="Z35" s="30">
        <f>МСБ.2!AA428</f>
        <v>3764</v>
      </c>
      <c r="AA35" s="30">
        <f>МСБ.2!AB428</f>
        <v>3800</v>
      </c>
      <c r="AB35" s="30">
        <f>МСБ.2!AC428</f>
        <v>3836</v>
      </c>
      <c r="AC35" s="30">
        <f>МСБ.2!AD428</f>
        <v>3872</v>
      </c>
      <c r="AD35" s="30">
        <f>МСБ.2!AE428</f>
        <v>3908</v>
      </c>
      <c r="AE35" s="30">
        <f>МСБ.2!AF428</f>
        <v>3944</v>
      </c>
      <c r="AF35" s="30">
        <f>МСБ.2!AG428</f>
        <v>3980</v>
      </c>
      <c r="AG35" s="30">
        <f>МСБ.2!AH428</f>
        <v>4016</v>
      </c>
      <c r="AH35" s="30">
        <f>МСБ.2!AI428</f>
        <v>4056</v>
      </c>
      <c r="AI35" s="30">
        <f>МСБ.2!AJ428</f>
        <v>4096</v>
      </c>
      <c r="AJ35" s="30">
        <f>МСБ.2!AK428</f>
        <v>4136</v>
      </c>
      <c r="AK35" s="30">
        <f>МСБ.2!AL428</f>
        <v>4176</v>
      </c>
      <c r="AL35" s="30">
        <f>МСБ.2!AM428</f>
        <v>4216</v>
      </c>
      <c r="AN35" s="30"/>
      <c r="AO35" s="30"/>
      <c r="AP35" s="30"/>
    </row>
    <row r="36" spans="1:66" s="22" customFormat="1" ht="13.8">
      <c r="A36" s="42"/>
      <c r="B36" s="171" t="s">
        <v>62</v>
      </c>
      <c r="C36" s="30">
        <f>SUM(C37:C38)</f>
        <v>1276274.6706000001</v>
      </c>
      <c r="D36" s="30">
        <f t="shared" ref="D36:AL36" si="23">SUM(D37:D38)</f>
        <v>1289158.7653684316</v>
      </c>
      <c r="E36" s="30">
        <f t="shared" si="23"/>
        <v>1304865.8445078616</v>
      </c>
      <c r="F36" s="30">
        <f t="shared" si="23"/>
        <v>1321127.1413964953</v>
      </c>
      <c r="G36" s="30">
        <f t="shared" si="23"/>
        <v>1337984.9048698714</v>
      </c>
      <c r="H36" s="30">
        <f t="shared" si="23"/>
        <v>1355327.5218799019</v>
      </c>
      <c r="I36" s="30">
        <f t="shared" si="23"/>
        <v>1373633.9794289214</v>
      </c>
      <c r="J36" s="30">
        <f t="shared" si="23"/>
        <v>1388094.7919921875</v>
      </c>
      <c r="K36" s="30">
        <f t="shared" si="23"/>
        <v>1408061.8473575367</v>
      </c>
      <c r="L36" s="30">
        <f t="shared" si="23"/>
        <v>1429314.6260056677</v>
      </c>
      <c r="M36" s="30">
        <f t="shared" si="23"/>
        <v>1450101.0750762103</v>
      </c>
      <c r="N36" s="30">
        <f t="shared" si="23"/>
        <v>1470235.4979046416</v>
      </c>
      <c r="O36" s="30">
        <f t="shared" si="23"/>
        <v>1481732.9338819701</v>
      </c>
      <c r="P36" s="30">
        <f t="shared" si="23"/>
        <v>1501510.6491497399</v>
      </c>
      <c r="Q36" s="30">
        <f t="shared" si="23"/>
        <v>1525622.5784045681</v>
      </c>
      <c r="R36" s="30">
        <f t="shared" si="23"/>
        <v>1551978.2245806099</v>
      </c>
      <c r="S36" s="30">
        <f t="shared" si="23"/>
        <v>1580008.1999178645</v>
      </c>
      <c r="T36" s="30">
        <f t="shared" si="23"/>
        <v>1609974.3432835203</v>
      </c>
      <c r="U36" s="30">
        <f t="shared" si="23"/>
        <v>1642070.3908103891</v>
      </c>
      <c r="V36" s="30">
        <f t="shared" si="23"/>
        <v>1667607.8871482967</v>
      </c>
      <c r="W36" s="30">
        <f t="shared" si="23"/>
        <v>1704217.734969896</v>
      </c>
      <c r="X36" s="30">
        <f t="shared" si="23"/>
        <v>1743876.7367573958</v>
      </c>
      <c r="Y36" s="30">
        <f t="shared" si="23"/>
        <v>1783219.9046112378</v>
      </c>
      <c r="Z36" s="30">
        <f t="shared" si="23"/>
        <v>1821645.5326991791</v>
      </c>
      <c r="AA36" s="30">
        <f t="shared" si="23"/>
        <v>1844808.2795715563</v>
      </c>
      <c r="AB36" s="30">
        <f t="shared" si="23"/>
        <v>1887832.6261606249</v>
      </c>
      <c r="AC36" s="30">
        <f t="shared" si="23"/>
        <v>1944665.9164679777</v>
      </c>
      <c r="AD36" s="30">
        <f t="shared" si="23"/>
        <v>2007424.3718740442</v>
      </c>
      <c r="AE36" s="30">
        <f t="shared" si="23"/>
        <v>2076978.1423788238</v>
      </c>
      <c r="AF36" s="30">
        <f t="shared" si="23"/>
        <v>2154304.3000725121</v>
      </c>
      <c r="AG36" s="30">
        <f t="shared" si="23"/>
        <v>2240575.2978649139</v>
      </c>
      <c r="AH36" s="30">
        <f t="shared" si="23"/>
        <v>2309838.5468886951</v>
      </c>
      <c r="AI36" s="30">
        <f t="shared" si="23"/>
        <v>2414532.3639410231</v>
      </c>
      <c r="AJ36" s="30">
        <f t="shared" si="23"/>
        <v>2532094.0210920651</v>
      </c>
      <c r="AK36" s="30">
        <f t="shared" si="23"/>
        <v>2651861.0759605942</v>
      </c>
      <c r="AL36" s="30">
        <f t="shared" si="23"/>
        <v>2771303.863511526</v>
      </c>
      <c r="AN36" s="30">
        <f t="shared" ref="AN36:AN39" si="24">N36</f>
        <v>1470235.4979046416</v>
      </c>
      <c r="AO36" s="30">
        <f t="shared" ref="AO36:AO39" si="25">Z36</f>
        <v>1821645.5326991791</v>
      </c>
      <c r="AP36" s="30">
        <f t="shared" ref="AP36:AP39" si="26">AL36</f>
        <v>2771303.863511526</v>
      </c>
    </row>
    <row r="37" spans="1:66" s="23" customFormat="1" ht="13.8">
      <c r="A37" s="42"/>
      <c r="B37" s="66" t="s">
        <v>100</v>
      </c>
      <c r="C37" s="30">
        <f>РБ.2!D246</f>
        <v>1155475.6706000001</v>
      </c>
      <c r="D37" s="30">
        <f>РБ.2!E246</f>
        <v>1165468.7653684316</v>
      </c>
      <c r="E37" s="30">
        <f>РБ.2!F246</f>
        <v>1178229.8445078616</v>
      </c>
      <c r="F37" s="30">
        <f>РБ.2!G246</f>
        <v>1191458.1413964953</v>
      </c>
      <c r="G37" s="30">
        <f>РБ.2!H246</f>
        <v>1205222.9048698714</v>
      </c>
      <c r="H37" s="30">
        <f>РБ.2!I246</f>
        <v>1219383.5218799019</v>
      </c>
      <c r="I37" s="30">
        <f>РБ.2!J246</f>
        <v>1234451.9794289214</v>
      </c>
      <c r="J37" s="30">
        <f>РБ.2!K246</f>
        <v>1245579.7919921875</v>
      </c>
      <c r="K37" s="30">
        <f>РБ.2!L246</f>
        <v>1262156.8473575367</v>
      </c>
      <c r="L37" s="30">
        <f>РБ.2!M246</f>
        <v>1279927.6260056677</v>
      </c>
      <c r="M37" s="30">
        <f>РБ.2!N246</f>
        <v>1297138.0750762103</v>
      </c>
      <c r="N37" s="30">
        <f>РБ.2!O246</f>
        <v>1313634.4979046416</v>
      </c>
      <c r="O37" s="30">
        <f>РБ.2!P246</f>
        <v>1321401.9338819701</v>
      </c>
      <c r="P37" s="30">
        <f>РБ.2!Q246</f>
        <v>1337352.6491497399</v>
      </c>
      <c r="Q37" s="30">
        <f>РБ.2!R246</f>
        <v>1357540.5784045681</v>
      </c>
      <c r="R37" s="30">
        <f>РБ.2!S246</f>
        <v>1379875.2245806099</v>
      </c>
      <c r="S37" s="30">
        <f>РБ.2!T246</f>
        <v>1403787.1999178645</v>
      </c>
      <c r="T37" s="30">
        <f>РБ.2!U246</f>
        <v>1429538.3432835203</v>
      </c>
      <c r="U37" s="30">
        <f>РБ.2!V246</f>
        <v>1457320.3908103891</v>
      </c>
      <c r="V37" s="30">
        <f>РБ.2!W246</f>
        <v>1478440.8871482967</v>
      </c>
      <c r="W37" s="30">
        <f>РБ.2!X246</f>
        <v>1510534.734969896</v>
      </c>
      <c r="X37" s="30">
        <f>РБ.2!Y246</f>
        <v>1545577.7367573958</v>
      </c>
      <c r="Y37" s="30">
        <f>РБ.2!Z246</f>
        <v>1580168.9046112378</v>
      </c>
      <c r="Z37" s="30">
        <f>РБ.2!AA246</f>
        <v>1613737.5326991791</v>
      </c>
      <c r="AA37" s="30">
        <f>РБ.2!AB246</f>
        <v>1631943.2795715563</v>
      </c>
      <c r="AB37" s="30">
        <f>РБ.2!AC246</f>
        <v>1669871.6261606249</v>
      </c>
      <c r="AC37" s="30">
        <f>РБ.2!AD246</f>
        <v>1721501.9164679777</v>
      </c>
      <c r="AD37" s="30">
        <f>РБ.2!AE246</f>
        <v>1778916.3718740442</v>
      </c>
      <c r="AE37" s="30">
        <f>РБ.2!AF246</f>
        <v>1843022.1423788238</v>
      </c>
      <c r="AF37" s="30">
        <f>РБ.2!AG246</f>
        <v>1914755.3000725121</v>
      </c>
      <c r="AG37" s="30">
        <f>РБ.2!AH246</f>
        <v>1995291.2978649142</v>
      </c>
      <c r="AH37" s="30">
        <f>РБ.2!AI246</f>
        <v>2058671.5468886951</v>
      </c>
      <c r="AI37" s="30">
        <f>РБ.2!AJ246</f>
        <v>2157339.3639410231</v>
      </c>
      <c r="AJ37" s="30">
        <f>РБ.2!AK246</f>
        <v>2268764.0210920651</v>
      </c>
      <c r="AK37" s="30">
        <f>РБ.2!AL246</f>
        <v>2382247.0759605942</v>
      </c>
      <c r="AL37" s="30">
        <f>РБ.2!AM246</f>
        <v>2495221.863511526</v>
      </c>
      <c r="AM37" s="22"/>
      <c r="AN37" s="30"/>
      <c r="AO37" s="30"/>
      <c r="AP37" s="30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</row>
    <row r="38" spans="1:66" s="23" customFormat="1" ht="13.8">
      <c r="A38" s="42"/>
      <c r="B38" s="66" t="s">
        <v>241</v>
      </c>
      <c r="C38" s="30">
        <f>РБ.2!D378</f>
        <v>120799</v>
      </c>
      <c r="D38" s="30">
        <f>РБ.2!E378</f>
        <v>123690</v>
      </c>
      <c r="E38" s="30">
        <f>РБ.2!F378</f>
        <v>126636</v>
      </c>
      <c r="F38" s="30">
        <f>РБ.2!G378</f>
        <v>129669</v>
      </c>
      <c r="G38" s="30">
        <f>РБ.2!H378</f>
        <v>132762</v>
      </c>
      <c r="H38" s="30">
        <f>РБ.2!I378</f>
        <v>135944</v>
      </c>
      <c r="I38" s="30">
        <f>РБ.2!J378</f>
        <v>139182</v>
      </c>
      <c r="J38" s="30">
        <f>РБ.2!K378</f>
        <v>142515</v>
      </c>
      <c r="K38" s="30">
        <f>РБ.2!L378</f>
        <v>145905</v>
      </c>
      <c r="L38" s="30">
        <f>РБ.2!M378</f>
        <v>149387</v>
      </c>
      <c r="M38" s="30">
        <f>РБ.2!N378</f>
        <v>152963</v>
      </c>
      <c r="N38" s="30">
        <f>РБ.2!O378</f>
        <v>156601</v>
      </c>
      <c r="O38" s="30">
        <f>РБ.2!P378</f>
        <v>160331</v>
      </c>
      <c r="P38" s="30">
        <f>РБ.2!Q378</f>
        <v>164158</v>
      </c>
      <c r="Q38" s="30">
        <f>РБ.2!R378</f>
        <v>168082</v>
      </c>
      <c r="R38" s="30">
        <f>РБ.2!S378</f>
        <v>172103</v>
      </c>
      <c r="S38" s="30">
        <f>РБ.2!T378</f>
        <v>176221</v>
      </c>
      <c r="T38" s="30">
        <f>РБ.2!U378</f>
        <v>180436</v>
      </c>
      <c r="U38" s="30">
        <f>РБ.2!V378</f>
        <v>184750</v>
      </c>
      <c r="V38" s="30">
        <f>РБ.2!W378</f>
        <v>189167</v>
      </c>
      <c r="W38" s="30">
        <f>РБ.2!X378</f>
        <v>193683</v>
      </c>
      <c r="X38" s="30">
        <f>РБ.2!Y378</f>
        <v>198299</v>
      </c>
      <c r="Y38" s="30">
        <f>РБ.2!Z378</f>
        <v>203051</v>
      </c>
      <c r="Z38" s="30">
        <f>РБ.2!AA378</f>
        <v>207908</v>
      </c>
      <c r="AA38" s="30">
        <f>РБ.2!AB378</f>
        <v>212865</v>
      </c>
      <c r="AB38" s="30">
        <f>РБ.2!AC378</f>
        <v>217961</v>
      </c>
      <c r="AC38" s="30">
        <f>РБ.2!AD378</f>
        <v>223164</v>
      </c>
      <c r="AD38" s="30">
        <f>РБ.2!AE378</f>
        <v>228508</v>
      </c>
      <c r="AE38" s="30">
        <f>РБ.2!AF378</f>
        <v>233956</v>
      </c>
      <c r="AF38" s="30">
        <f>РБ.2!AG378</f>
        <v>239549</v>
      </c>
      <c r="AG38" s="30">
        <f>РБ.2!AH378</f>
        <v>245284</v>
      </c>
      <c r="AH38" s="30">
        <f>РБ.2!AI378</f>
        <v>251167</v>
      </c>
      <c r="AI38" s="30">
        <f>РБ.2!AJ378</f>
        <v>257193</v>
      </c>
      <c r="AJ38" s="30">
        <f>РБ.2!AK378</f>
        <v>263330</v>
      </c>
      <c r="AK38" s="30">
        <f>РБ.2!AL378</f>
        <v>269614</v>
      </c>
      <c r="AL38" s="30">
        <f>РБ.2!AM378</f>
        <v>276082</v>
      </c>
      <c r="AM38" s="22"/>
      <c r="AN38" s="30"/>
      <c r="AO38" s="30"/>
      <c r="AP38" s="30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</row>
    <row r="39" spans="1:66" s="14" customFormat="1" ht="13.8">
      <c r="A39" s="42"/>
      <c r="B39" s="172" t="s">
        <v>63</v>
      </c>
      <c r="C39" s="30">
        <f t="shared" ref="C39:AL39" si="27">SUM(C40:C42)</f>
        <v>6156083.2999071004</v>
      </c>
      <c r="D39" s="30">
        <f t="shared" si="27"/>
        <v>6196915.8378679035</v>
      </c>
      <c r="E39" s="30">
        <f t="shared" si="27"/>
        <v>6246332.4124955144</v>
      </c>
      <c r="F39" s="30">
        <f t="shared" si="27"/>
        <v>6304746.4092804249</v>
      </c>
      <c r="G39" s="30">
        <f t="shared" si="27"/>
        <v>6372581.3241844438</v>
      </c>
      <c r="H39" s="30">
        <f t="shared" si="27"/>
        <v>6447430.442012148</v>
      </c>
      <c r="I39" s="30">
        <f t="shared" si="27"/>
        <v>6533259.5280202664</v>
      </c>
      <c r="J39" s="30">
        <f t="shared" si="27"/>
        <v>6627063.2151309922</v>
      </c>
      <c r="K39" s="30">
        <f t="shared" si="27"/>
        <v>6730652.6628609523</v>
      </c>
      <c r="L39" s="30">
        <f t="shared" si="27"/>
        <v>6843700.7875456745</v>
      </c>
      <c r="M39" s="30">
        <f t="shared" si="27"/>
        <v>6966741.2354992945</v>
      </c>
      <c r="N39" s="30">
        <f t="shared" si="27"/>
        <v>7098320.3477867106</v>
      </c>
      <c r="O39" s="30">
        <f t="shared" si="27"/>
        <v>7227676.2884919168</v>
      </c>
      <c r="P39" s="30">
        <f t="shared" si="27"/>
        <v>7365195.208876716</v>
      </c>
      <c r="Q39" s="30">
        <f t="shared" si="27"/>
        <v>7509645.704397982</v>
      </c>
      <c r="R39" s="30">
        <f t="shared" si="27"/>
        <v>7665366.0115093179</v>
      </c>
      <c r="S39" s="30">
        <f t="shared" si="27"/>
        <v>7829375.0649851467</v>
      </c>
      <c r="T39" s="30">
        <f t="shared" si="27"/>
        <v>8002178.959246262</v>
      </c>
      <c r="U39" s="30">
        <f t="shared" si="27"/>
        <v>8183851.4168149456</v>
      </c>
      <c r="V39" s="30">
        <f t="shared" si="27"/>
        <v>8375217.8565511294</v>
      </c>
      <c r="W39" s="30">
        <f t="shared" si="27"/>
        <v>8575773.5957512464</v>
      </c>
      <c r="X39" s="30">
        <f t="shared" si="27"/>
        <v>8785991.2812296785</v>
      </c>
      <c r="Y39" s="30">
        <f t="shared" si="27"/>
        <v>9010102.4399126992</v>
      </c>
      <c r="Z39" s="30">
        <f t="shared" si="27"/>
        <v>9249717.6255138814</v>
      </c>
      <c r="AA39" s="30">
        <f t="shared" si="27"/>
        <v>9502901.3235583026</v>
      </c>
      <c r="AB39" s="30">
        <f t="shared" si="27"/>
        <v>9769800.8140350282</v>
      </c>
      <c r="AC39" s="30">
        <f t="shared" si="27"/>
        <v>10050676.044200979</v>
      </c>
      <c r="AD39" s="30">
        <f t="shared" si="27"/>
        <v>10346524.267923888</v>
      </c>
      <c r="AE39" s="30">
        <f t="shared" si="27"/>
        <v>10657252.360795515</v>
      </c>
      <c r="AF39" s="30">
        <f t="shared" si="27"/>
        <v>10983235.694153225</v>
      </c>
      <c r="AG39" s="30">
        <f t="shared" si="27"/>
        <v>11326003.45078416</v>
      </c>
      <c r="AH39" s="30">
        <f t="shared" si="27"/>
        <v>11685069.478545448</v>
      </c>
      <c r="AI39" s="30">
        <f t="shared" si="27"/>
        <v>12061576.419495344</v>
      </c>
      <c r="AJ39" s="30">
        <f t="shared" si="27"/>
        <v>12456125.163611054</v>
      </c>
      <c r="AK39" s="30">
        <f t="shared" si="27"/>
        <v>12869515.739214174</v>
      </c>
      <c r="AL39" s="30">
        <f t="shared" si="27"/>
        <v>13302626.611096224</v>
      </c>
      <c r="AN39" s="30">
        <f t="shared" si="24"/>
        <v>7098320.3477867106</v>
      </c>
      <c r="AO39" s="30">
        <f t="shared" si="25"/>
        <v>9249717.6255138814</v>
      </c>
      <c r="AP39" s="30">
        <f t="shared" si="26"/>
        <v>13302626.611096224</v>
      </c>
    </row>
    <row r="40" spans="1:66" ht="13.8">
      <c r="A40" s="42"/>
      <c r="B40" s="66" t="s">
        <v>97</v>
      </c>
      <c r="C40" s="30">
        <f>РБ.2!D18</f>
        <v>4707639.7534090914</v>
      </c>
      <c r="D40" s="30">
        <f>РБ.2!E18</f>
        <v>4713311.7334025204</v>
      </c>
      <c r="E40" s="30">
        <f>РБ.2!F18</f>
        <v>4728678.5996509073</v>
      </c>
      <c r="F40" s="30">
        <f>РБ.2!G18</f>
        <v>4753302.2776250979</v>
      </c>
      <c r="G40" s="30">
        <f>РБ.2!H18</f>
        <v>4788626.7258202787</v>
      </c>
      <c r="H40" s="30">
        <f>РБ.2!I18</f>
        <v>4831453.484854213</v>
      </c>
      <c r="I40" s="30">
        <f>РБ.2!J18</f>
        <v>4885879.9878133377</v>
      </c>
      <c r="J40" s="30">
        <f>РБ.2!K18</f>
        <v>4949935.2157173697</v>
      </c>
      <c r="K40" s="30">
        <f>РБ.2!L18</f>
        <v>5024651.2338645272</v>
      </c>
      <c r="L40" s="30">
        <f>РБ.2!M18</f>
        <v>5109847.1589704119</v>
      </c>
      <c r="M40" s="30">
        <f>РБ.2!N18</f>
        <v>5206204.5844856696</v>
      </c>
      <c r="N40" s="30">
        <f>РБ.2!O18</f>
        <v>5313921.6345744906</v>
      </c>
      <c r="O40" s="30">
        <f>РБ.2!P18</f>
        <v>5421887.5026190113</v>
      </c>
      <c r="P40" s="30">
        <f>РБ.2!Q18</f>
        <v>5539120.1832156135</v>
      </c>
      <c r="Q40" s="30">
        <f>РБ.2!R18</f>
        <v>5664414.9053104091</v>
      </c>
      <c r="R40" s="30">
        <f>РБ.2!S18</f>
        <v>5801537.1034823246</v>
      </c>
      <c r="S40" s="30">
        <f>РБ.2!T18</f>
        <v>5948305.5111209331</v>
      </c>
      <c r="T40" s="30">
        <f>РБ.2!U18</f>
        <v>6105552.6766282283</v>
      </c>
      <c r="U40" s="30">
        <f>РБ.2!V18</f>
        <v>6273370.097836527</v>
      </c>
      <c r="V40" s="30">
        <f>РБ.2!W18</f>
        <v>6451850.4902859647</v>
      </c>
      <c r="W40" s="30">
        <f>РБ.2!X18</f>
        <v>6641585.4363454795</v>
      </c>
      <c r="X40" s="30">
        <f>РБ.2!Y18</f>
        <v>6842144.8772098832</v>
      </c>
      <c r="Y40" s="30">
        <f>РБ.2!Z18</f>
        <v>7054219.6125059472</v>
      </c>
      <c r="Z40" s="30">
        <f>РБ.2!AA18</f>
        <v>7278477.1221199976</v>
      </c>
      <c r="AA40" s="30">
        <f>РБ.2!AB18</f>
        <v>7514919.0538794538</v>
      </c>
      <c r="AB40" s="30">
        <f>РБ.2!AC18</f>
        <v>7763589.1884488687</v>
      </c>
      <c r="AC40" s="30">
        <f>РБ.2!AD18</f>
        <v>8025702.5678930664</v>
      </c>
      <c r="AD40" s="30">
        <f>РБ.2!AE18</f>
        <v>8301218.5596314082</v>
      </c>
      <c r="AE40" s="30">
        <f>РБ.2!AF18</f>
        <v>8590104.918704832</v>
      </c>
      <c r="AF40" s="30">
        <f>РБ.2!AG18</f>
        <v>8893541.8998366948</v>
      </c>
      <c r="AG40" s="30">
        <f>РБ.2!AH18</f>
        <v>9212026.4260977842</v>
      </c>
      <c r="AH40" s="30">
        <f>РБ.2!AI18</f>
        <v>9546037.7398592904</v>
      </c>
      <c r="AI40" s="30">
        <f>РБ.2!AJ18</f>
        <v>9895537.8161526192</v>
      </c>
      <c r="AJ40" s="30">
        <f>РБ.2!AK18</f>
        <v>10262100.280716116</v>
      </c>
      <c r="AK40" s="30">
        <f>РБ.2!AL18</f>
        <v>10645501.147259274</v>
      </c>
      <c r="AL40" s="30">
        <f>РБ.2!AM18</f>
        <v>11047442.72672433</v>
      </c>
      <c r="AN40" s="30">
        <f t="shared" ref="AN40:AN45" si="28">N40</f>
        <v>5313921.6345744906</v>
      </c>
      <c r="AO40" s="30">
        <f t="shared" ref="AO40:AO45" si="29">Z40</f>
        <v>7278477.1221199976</v>
      </c>
      <c r="AP40" s="30">
        <f t="shared" ref="AP40:AP45" si="30">AL40</f>
        <v>11047442.72672433</v>
      </c>
    </row>
    <row r="41" spans="1:66" ht="13.8">
      <c r="A41" s="42"/>
      <c r="B41" s="66" t="s">
        <v>98</v>
      </c>
      <c r="C41" s="30">
        <f>РБ.2!D160</f>
        <v>1448443.546498009</v>
      </c>
      <c r="D41" s="30">
        <f>РБ.2!E160</f>
        <v>1483604.1044653829</v>
      </c>
      <c r="E41" s="30">
        <f>РБ.2!F160</f>
        <v>1517653.812844607</v>
      </c>
      <c r="F41" s="30">
        <f>РБ.2!G160</f>
        <v>1551444.131655327</v>
      </c>
      <c r="G41" s="30">
        <f>РБ.2!H160</f>
        <v>1583954.5983641655</v>
      </c>
      <c r="H41" s="30">
        <f>РБ.2!I160</f>
        <v>1615976.9571579352</v>
      </c>
      <c r="I41" s="30">
        <f>РБ.2!J160</f>
        <v>1647379.5402069283</v>
      </c>
      <c r="J41" s="30">
        <f>РБ.2!K160</f>
        <v>1677127.9994136228</v>
      </c>
      <c r="K41" s="30">
        <f>РБ.2!L160</f>
        <v>1706001.4289964254</v>
      </c>
      <c r="L41" s="30">
        <f>РБ.2!M160</f>
        <v>1733853.6285752628</v>
      </c>
      <c r="M41" s="30">
        <f>РБ.2!N160</f>
        <v>1760536.6510136251</v>
      </c>
      <c r="N41" s="30">
        <f>РБ.2!O160</f>
        <v>1784398.7132122202</v>
      </c>
      <c r="O41" s="30">
        <f>РБ.2!P160</f>
        <v>1805788.7858729057</v>
      </c>
      <c r="P41" s="30">
        <f>РБ.2!Q160</f>
        <v>1826075.0256611025</v>
      </c>
      <c r="Q41" s="30">
        <f>РБ.2!R160</f>
        <v>1845230.7990875726</v>
      </c>
      <c r="R41" s="30">
        <f>РБ.2!S160</f>
        <v>1863828.9080269935</v>
      </c>
      <c r="S41" s="30">
        <f>РБ.2!T160</f>
        <v>1881069.5538642141</v>
      </c>
      <c r="T41" s="30">
        <f>РБ.2!U160</f>
        <v>1896626.2826180339</v>
      </c>
      <c r="U41" s="30">
        <f>РБ.2!V160</f>
        <v>1910481.3189784181</v>
      </c>
      <c r="V41" s="30">
        <f>РБ.2!W160</f>
        <v>1923367.3662651642</v>
      </c>
      <c r="W41" s="30">
        <f>РБ.2!X160</f>
        <v>1934188.1594057677</v>
      </c>
      <c r="X41" s="30">
        <f>РБ.2!Y160</f>
        <v>1943846.4040197947</v>
      </c>
      <c r="Y41" s="30">
        <f>РБ.2!Z160</f>
        <v>1955882.827406751</v>
      </c>
      <c r="Z41" s="30">
        <f>РБ.2!AA160</f>
        <v>1971240.5033938843</v>
      </c>
      <c r="AA41" s="30">
        <f>РБ.2!AB160</f>
        <v>1987982.2696788481</v>
      </c>
      <c r="AB41" s="30">
        <f>РБ.2!AC160</f>
        <v>2006211.6255861593</v>
      </c>
      <c r="AC41" s="30">
        <f>РБ.2!AD160</f>
        <v>2024973.4763079118</v>
      </c>
      <c r="AD41" s="30">
        <f>РБ.2!AE160</f>
        <v>2045305.7082924787</v>
      </c>
      <c r="AE41" s="30">
        <f>РБ.2!AF160</f>
        <v>2067147.4420906825</v>
      </c>
      <c r="AF41" s="30">
        <f>РБ.2!AG160</f>
        <v>2089693.7943165309</v>
      </c>
      <c r="AG41" s="30">
        <f>РБ.2!AH160</f>
        <v>2113977.0246863752</v>
      </c>
      <c r="AH41" s="30">
        <f>РБ.2!AI160</f>
        <v>2139031.7386861574</v>
      </c>
      <c r="AI41" s="30">
        <f>РБ.2!AJ160</f>
        <v>2166038.6033427259</v>
      </c>
      <c r="AJ41" s="30">
        <f>РБ.2!AK160</f>
        <v>2194024.8828949388</v>
      </c>
      <c r="AK41" s="30">
        <f>РБ.2!AL160</f>
        <v>2224014.5919549009</v>
      </c>
      <c r="AL41" s="30">
        <f>РБ.2!AM160</f>
        <v>2255183.8843718935</v>
      </c>
      <c r="AN41" s="30">
        <f t="shared" si="28"/>
        <v>1784398.7132122202</v>
      </c>
      <c r="AO41" s="30">
        <f t="shared" si="29"/>
        <v>1971240.5033938843</v>
      </c>
      <c r="AP41" s="30">
        <f t="shared" si="30"/>
        <v>2255183.8843718935</v>
      </c>
    </row>
    <row r="42" spans="1:66" ht="13.8">
      <c r="A42" s="42"/>
      <c r="B42" s="66" t="s">
        <v>99</v>
      </c>
      <c r="C42" s="30">
        <f>РБ.2!D204</f>
        <v>0</v>
      </c>
      <c r="D42" s="30">
        <f>РБ.2!E204</f>
        <v>0</v>
      </c>
      <c r="E42" s="30">
        <f>РБ.2!F204</f>
        <v>0</v>
      </c>
      <c r="F42" s="30">
        <f>РБ.2!G204</f>
        <v>0</v>
      </c>
      <c r="G42" s="30">
        <f>РБ.2!H204</f>
        <v>0</v>
      </c>
      <c r="H42" s="30">
        <f>РБ.2!I204</f>
        <v>0</v>
      </c>
      <c r="I42" s="30">
        <f>РБ.2!J204</f>
        <v>0</v>
      </c>
      <c r="J42" s="30">
        <f>РБ.2!K204</f>
        <v>0</v>
      </c>
      <c r="K42" s="30">
        <f>РБ.2!L204</f>
        <v>0</v>
      </c>
      <c r="L42" s="30">
        <f>РБ.2!M204</f>
        <v>0</v>
      </c>
      <c r="M42" s="30">
        <f>РБ.2!N204</f>
        <v>0</v>
      </c>
      <c r="N42" s="30">
        <f>РБ.2!O204</f>
        <v>0</v>
      </c>
      <c r="O42" s="30">
        <f>РБ.2!P204</f>
        <v>0</v>
      </c>
      <c r="P42" s="30">
        <f>РБ.2!Q204</f>
        <v>0</v>
      </c>
      <c r="Q42" s="30">
        <f>РБ.2!R204</f>
        <v>0</v>
      </c>
      <c r="R42" s="30">
        <f>РБ.2!S204</f>
        <v>0</v>
      </c>
      <c r="S42" s="30">
        <f>РБ.2!T204</f>
        <v>0</v>
      </c>
      <c r="T42" s="30">
        <f>РБ.2!U204</f>
        <v>0</v>
      </c>
      <c r="U42" s="30">
        <f>РБ.2!V204</f>
        <v>0</v>
      </c>
      <c r="V42" s="30">
        <f>РБ.2!W204</f>
        <v>0</v>
      </c>
      <c r="W42" s="30">
        <f>РБ.2!X204</f>
        <v>0</v>
      </c>
      <c r="X42" s="30">
        <f>РБ.2!Y204</f>
        <v>0</v>
      </c>
      <c r="Y42" s="30">
        <f>РБ.2!Z204</f>
        <v>0</v>
      </c>
      <c r="Z42" s="30">
        <f>РБ.2!AA204</f>
        <v>0</v>
      </c>
      <c r="AA42" s="30">
        <f>РБ.2!AB204</f>
        <v>0</v>
      </c>
      <c r="AB42" s="30">
        <f>РБ.2!AC204</f>
        <v>0</v>
      </c>
      <c r="AC42" s="30">
        <f>РБ.2!AD204</f>
        <v>0</v>
      </c>
      <c r="AD42" s="30">
        <f>РБ.2!AE204</f>
        <v>0</v>
      </c>
      <c r="AE42" s="30">
        <f>РБ.2!AF204</f>
        <v>0</v>
      </c>
      <c r="AF42" s="30">
        <f>РБ.2!AG204</f>
        <v>0</v>
      </c>
      <c r="AG42" s="30">
        <f>РБ.2!AH204</f>
        <v>0</v>
      </c>
      <c r="AH42" s="30">
        <f>РБ.2!AI204</f>
        <v>0</v>
      </c>
      <c r="AI42" s="30">
        <f>РБ.2!AJ204</f>
        <v>0</v>
      </c>
      <c r="AJ42" s="30">
        <f>РБ.2!AK204</f>
        <v>0</v>
      </c>
      <c r="AK42" s="30">
        <f>РБ.2!AL204</f>
        <v>0</v>
      </c>
      <c r="AL42" s="30">
        <f>РБ.2!AM204</f>
        <v>0</v>
      </c>
      <c r="AN42" s="30">
        <f t="shared" si="28"/>
        <v>0</v>
      </c>
      <c r="AO42" s="30">
        <f t="shared" si="29"/>
        <v>0</v>
      </c>
      <c r="AP42" s="30">
        <f t="shared" si="30"/>
        <v>0</v>
      </c>
    </row>
    <row r="43" spans="1:66" ht="13.8">
      <c r="A43" s="42"/>
      <c r="B43" s="51" t="s">
        <v>64</v>
      </c>
      <c r="C43" s="30">
        <f t="shared" ref="C43:AL43" si="31">SUM(C44:C45)</f>
        <v>1511932.6666666667</v>
      </c>
      <c r="D43" s="30">
        <f t="shared" si="31"/>
        <v>1510411.5555555555</v>
      </c>
      <c r="E43" s="30">
        <f t="shared" si="31"/>
        <v>1512973.1851851852</v>
      </c>
      <c r="F43" s="30">
        <f t="shared" si="31"/>
        <v>1611977.3728395062</v>
      </c>
      <c r="G43" s="30">
        <f t="shared" si="31"/>
        <v>1376436.4146502058</v>
      </c>
      <c r="H43" s="30">
        <f t="shared" si="31"/>
        <v>1449909.7203401921</v>
      </c>
      <c r="I43" s="30">
        <f t="shared" si="31"/>
        <v>1444282.9234841792</v>
      </c>
      <c r="J43" s="30">
        <f t="shared" si="31"/>
        <v>1389199.7952519006</v>
      </c>
      <c r="K43" s="30">
        <f t="shared" si="31"/>
        <v>1404508.7171463573</v>
      </c>
      <c r="L43" s="30">
        <f t="shared" si="31"/>
        <v>1497843.8693366002</v>
      </c>
      <c r="M43" s="30">
        <f t="shared" si="31"/>
        <v>1459614.9700538132</v>
      </c>
      <c r="N43" s="30">
        <f t="shared" si="31"/>
        <v>1273924.2453235281</v>
      </c>
      <c r="O43" s="30">
        <f t="shared" si="31"/>
        <v>1280398.3623019597</v>
      </c>
      <c r="P43" s="30">
        <f t="shared" si="31"/>
        <v>1287122.0780884647</v>
      </c>
      <c r="Q43" s="30">
        <f t="shared" si="31"/>
        <v>1301597.5461558695</v>
      </c>
      <c r="R43" s="30">
        <f t="shared" si="31"/>
        <v>1312260.1097454783</v>
      </c>
      <c r="S43" s="30">
        <f t="shared" si="31"/>
        <v>1318693.0423690821</v>
      </c>
      <c r="T43" s="30">
        <f t="shared" si="31"/>
        <v>1330815.9062111434</v>
      </c>
      <c r="U43" s="30">
        <f t="shared" si="31"/>
        <v>1360911.7857370363</v>
      </c>
      <c r="V43" s="30">
        <f t="shared" si="31"/>
        <v>1362200.0666879006</v>
      </c>
      <c r="W43" s="30">
        <f t="shared" si="31"/>
        <v>1371263.6688486761</v>
      </c>
      <c r="X43" s="30">
        <f t="shared" si="31"/>
        <v>1384321.8242587645</v>
      </c>
      <c r="Y43" s="30">
        <f t="shared" si="31"/>
        <v>1386576.1026415136</v>
      </c>
      <c r="Z43" s="30">
        <f t="shared" si="31"/>
        <v>1394636</v>
      </c>
      <c r="AA43" s="30">
        <f t="shared" si="31"/>
        <v>1406102.6666666667</v>
      </c>
      <c r="AB43" s="30">
        <f t="shared" si="31"/>
        <v>1407238.2222222222</v>
      </c>
      <c r="AC43" s="30">
        <f t="shared" si="31"/>
        <v>1417331.4074074074</v>
      </c>
      <c r="AD43" s="30">
        <f t="shared" si="31"/>
        <v>1429771.713580247</v>
      </c>
      <c r="AE43" s="30">
        <f t="shared" si="31"/>
        <v>1431849.332674897</v>
      </c>
      <c r="AF43" s="30">
        <f t="shared" si="31"/>
        <v>1453336.3171032064</v>
      </c>
      <c r="AG43" s="30">
        <f t="shared" si="31"/>
        <v>1481876.2959629926</v>
      </c>
      <c r="AH43" s="30">
        <f t="shared" si="31"/>
        <v>1485804.9428987931</v>
      </c>
      <c r="AI43" s="30">
        <f t="shared" si="31"/>
        <v>1492563.0133722071</v>
      </c>
      <c r="AJ43" s="30">
        <f t="shared" si="31"/>
        <v>1511871.8791473932</v>
      </c>
      <c r="AK43" s="30">
        <f t="shared" si="31"/>
        <v>1526374.6938108695</v>
      </c>
      <c r="AL43" s="30">
        <f t="shared" si="31"/>
        <v>1553696</v>
      </c>
      <c r="AN43" s="30">
        <f t="shared" si="28"/>
        <v>1273924.2453235281</v>
      </c>
      <c r="AO43" s="30">
        <f t="shared" si="29"/>
        <v>1394636</v>
      </c>
      <c r="AP43" s="30">
        <f t="shared" si="30"/>
        <v>1553696</v>
      </c>
    </row>
    <row r="44" spans="1:66" ht="13.8">
      <c r="A44" s="42"/>
      <c r="B44" s="66" t="s">
        <v>120</v>
      </c>
      <c r="C44" s="30">
        <f>МСБ.2!D18</f>
        <v>1482066</v>
      </c>
      <c r="D44" s="30">
        <f>МСБ.2!E18</f>
        <v>1482536</v>
      </c>
      <c r="E44" s="30">
        <f>МСБ.2!F18</f>
        <v>1483036</v>
      </c>
      <c r="F44" s="30">
        <f>МСБ.2!G18</f>
        <v>1584036</v>
      </c>
      <c r="G44" s="30">
        <f>МСБ.2!H18</f>
        <v>1346036</v>
      </c>
      <c r="H44" s="30">
        <f>МСБ.2!I18</f>
        <v>1421536</v>
      </c>
      <c r="I44" s="30">
        <f>МСБ.2!J18</f>
        <v>1413036</v>
      </c>
      <c r="J44" s="30">
        <f>МСБ.2!K18</f>
        <v>1360036</v>
      </c>
      <c r="K44" s="30">
        <f>МСБ.2!L18</f>
        <v>1372036</v>
      </c>
      <c r="L44" s="30">
        <f>МСБ.2!M18</f>
        <v>1467536</v>
      </c>
      <c r="M44" s="30">
        <f>МСБ.2!N18</f>
        <v>1425536</v>
      </c>
      <c r="N44" s="30">
        <f>МСБ.2!O18</f>
        <v>1236036</v>
      </c>
      <c r="O44" s="30">
        <f>МСБ.2!P18</f>
        <v>1245036</v>
      </c>
      <c r="P44" s="30">
        <f>МСБ.2!Q18</f>
        <v>1248036</v>
      </c>
      <c r="Q44" s="30">
        <f>МСБ.2!R18</f>
        <v>1259036</v>
      </c>
      <c r="R44" s="30">
        <f>МСБ.2!S18</f>
        <v>1272536</v>
      </c>
      <c r="S44" s="30">
        <f>МСБ.2!T18</f>
        <v>1275536</v>
      </c>
      <c r="T44" s="30">
        <f>МСБ.2!U18</f>
        <v>1290536</v>
      </c>
      <c r="U44" s="30">
        <f>МСБ.2!V18</f>
        <v>1317236</v>
      </c>
      <c r="V44" s="30">
        <f>МСБ.2!W18</f>
        <v>1321436</v>
      </c>
      <c r="W44" s="30">
        <f>МСБ.2!X18</f>
        <v>1327136</v>
      </c>
      <c r="X44" s="30">
        <f>МСБ.2!Y18</f>
        <v>1343136</v>
      </c>
      <c r="Y44" s="30">
        <f>МСБ.2!Z18</f>
        <v>1348136</v>
      </c>
      <c r="Z44" s="30">
        <f>МСБ.2!AA18</f>
        <v>1356636</v>
      </c>
      <c r="AA44" s="30">
        <f>МСБ.2!AB18</f>
        <v>1370636</v>
      </c>
      <c r="AB44" s="30">
        <f>МСБ.2!AC18</f>
        <v>1374136</v>
      </c>
      <c r="AC44" s="30">
        <f>МСБ.2!AD18</f>
        <v>1386436</v>
      </c>
      <c r="AD44" s="30">
        <f>МСБ.2!AE18</f>
        <v>1400936</v>
      </c>
      <c r="AE44" s="30">
        <f>МСБ.2!AF18</f>
        <v>1404936</v>
      </c>
      <c r="AF44" s="30">
        <f>МСБ.2!AG18</f>
        <v>1422136</v>
      </c>
      <c r="AG44" s="30">
        <f>МСБ.2!AH18</f>
        <v>1452756</v>
      </c>
      <c r="AH44" s="30">
        <f>МСБ.2!AI18</f>
        <v>1458626</v>
      </c>
      <c r="AI44" s="30">
        <f>МСБ.2!AJ18</f>
        <v>1467196</v>
      </c>
      <c r="AJ44" s="30">
        <f>МСБ.2!AK18</f>
        <v>1488196</v>
      </c>
      <c r="AK44" s="30">
        <f>МСБ.2!AL18</f>
        <v>1498196</v>
      </c>
      <c r="AL44" s="30">
        <f>МСБ.2!AM18</f>
        <v>1513696</v>
      </c>
      <c r="AN44" s="30">
        <f t="shared" si="28"/>
        <v>1236036</v>
      </c>
      <c r="AO44" s="30">
        <f t="shared" si="29"/>
        <v>1356636</v>
      </c>
      <c r="AP44" s="30">
        <f t="shared" si="30"/>
        <v>1513696</v>
      </c>
    </row>
    <row r="45" spans="1:66" ht="13.8">
      <c r="A45" s="42"/>
      <c r="B45" s="66" t="s">
        <v>121</v>
      </c>
      <c r="C45" s="30">
        <f>МСБ.2!D160</f>
        <v>29866.666666666668</v>
      </c>
      <c r="D45" s="30">
        <f>МСБ.2!E160</f>
        <v>27875.555555555558</v>
      </c>
      <c r="E45" s="30">
        <f>МСБ.2!F160</f>
        <v>29937.185185185186</v>
      </c>
      <c r="F45" s="30">
        <f>МСБ.2!G160</f>
        <v>27941.372839506173</v>
      </c>
      <c r="G45" s="30">
        <f>МСБ.2!H160</f>
        <v>30400.414650205763</v>
      </c>
      <c r="H45" s="30">
        <f>МСБ.2!I160</f>
        <v>28373.720340192045</v>
      </c>
      <c r="I45" s="30">
        <f>МСБ.2!J160</f>
        <v>31246.923484179246</v>
      </c>
      <c r="J45" s="30">
        <f>МСБ.2!K160</f>
        <v>29163.795251900629</v>
      </c>
      <c r="K45" s="30">
        <f>МСБ.2!L160</f>
        <v>32472.717146357256</v>
      </c>
      <c r="L45" s="30">
        <f>МСБ.2!M160</f>
        <v>30307.869336600106</v>
      </c>
      <c r="M45" s="30">
        <f>МСБ.2!N160</f>
        <v>34078.970053813231</v>
      </c>
      <c r="N45" s="30">
        <f>МСБ.2!O160</f>
        <v>37888.245323528128</v>
      </c>
      <c r="O45" s="30">
        <f>МСБ.2!P160</f>
        <v>35362.362301959583</v>
      </c>
      <c r="P45" s="30">
        <f>МСБ.2!Q160</f>
        <v>39086.078088464725</v>
      </c>
      <c r="Q45" s="30">
        <f>МСБ.2!R160</f>
        <v>42561.546155869524</v>
      </c>
      <c r="R45" s="30">
        <f>МСБ.2!S160</f>
        <v>39724.109745478221</v>
      </c>
      <c r="S45" s="30">
        <f>МСБ.2!T160</f>
        <v>43157.042369082126</v>
      </c>
      <c r="T45" s="30">
        <f>МСБ.2!U160</f>
        <v>40279.906211143316</v>
      </c>
      <c r="U45" s="30">
        <f>МСБ.2!V160</f>
        <v>43675.785737036211</v>
      </c>
      <c r="V45" s="30">
        <f>МСБ.2!W160</f>
        <v>40764.066687900464</v>
      </c>
      <c r="W45" s="30">
        <f>МСБ.2!X160</f>
        <v>44127.668848676221</v>
      </c>
      <c r="X45" s="30">
        <f>МСБ.2!Y160</f>
        <v>41185.824258764471</v>
      </c>
      <c r="Y45" s="30">
        <f>МСБ.2!Z160</f>
        <v>38440.102641513506</v>
      </c>
      <c r="Z45" s="30">
        <f>МСБ.2!AA160</f>
        <v>38000</v>
      </c>
      <c r="AA45" s="30">
        <f>МСБ.2!AB160</f>
        <v>35466.666666666664</v>
      </c>
      <c r="AB45" s="30">
        <f>МСБ.2!AC160</f>
        <v>33102.222222222219</v>
      </c>
      <c r="AC45" s="30">
        <f>МСБ.2!AD160</f>
        <v>30895.407407407405</v>
      </c>
      <c r="AD45" s="30">
        <f>МСБ.2!AE160</f>
        <v>28835.713580246913</v>
      </c>
      <c r="AE45" s="30">
        <f>МСБ.2!AF160</f>
        <v>26913.332674897119</v>
      </c>
      <c r="AF45" s="30">
        <f>МСБ.2!AG160</f>
        <v>31200.317103206427</v>
      </c>
      <c r="AG45" s="30">
        <f>МСБ.2!AH160</f>
        <v>29120.295962992666</v>
      </c>
      <c r="AH45" s="30">
        <f>МСБ.2!AI160</f>
        <v>27178.942898793157</v>
      </c>
      <c r="AI45" s="30">
        <f>МСБ.2!AJ160</f>
        <v>25367.013372206948</v>
      </c>
      <c r="AJ45" s="30">
        <f>МСБ.2!AK160</f>
        <v>23675.879147393152</v>
      </c>
      <c r="AK45" s="30">
        <f>МСБ.2!AL160</f>
        <v>28178.693810869394</v>
      </c>
      <c r="AL45" s="30">
        <f>МСБ.2!AM160</f>
        <v>40000</v>
      </c>
      <c r="AN45" s="30">
        <f t="shared" si="28"/>
        <v>37888.245323528128</v>
      </c>
      <c r="AO45" s="30">
        <f t="shared" si="29"/>
        <v>38000</v>
      </c>
      <c r="AP45" s="30">
        <f t="shared" si="30"/>
        <v>40000</v>
      </c>
    </row>
    <row r="46" spans="1:66" ht="13.8">
      <c r="A46" s="42"/>
      <c r="B46" s="47" t="s">
        <v>65</v>
      </c>
      <c r="C46" s="48">
        <f t="shared" ref="C46:AL46" si="32">C32</f>
        <v>10896145.047173766</v>
      </c>
      <c r="D46" s="48">
        <f t="shared" si="32"/>
        <v>10968675.978791891</v>
      </c>
      <c r="E46" s="48">
        <f t="shared" si="32"/>
        <v>11057153.582714876</v>
      </c>
      <c r="F46" s="48">
        <f t="shared" si="32"/>
        <v>11252762.255884849</v>
      </c>
      <c r="G46" s="48">
        <f t="shared" si="32"/>
        <v>11124870.078441363</v>
      </c>
      <c r="H46" s="48">
        <f t="shared" si="32"/>
        <v>11315099.047653295</v>
      </c>
      <c r="I46" s="48">
        <f t="shared" si="32"/>
        <v>11440823.436459683</v>
      </c>
      <c r="J46" s="48">
        <f t="shared" si="32"/>
        <v>11524621.292111922</v>
      </c>
      <c r="K46" s="48">
        <f t="shared" si="32"/>
        <v>11699680.004206952</v>
      </c>
      <c r="L46" s="48">
        <f t="shared" si="32"/>
        <v>11971166.188940573</v>
      </c>
      <c r="M46" s="48">
        <f t="shared" si="32"/>
        <v>12132496.157997739</v>
      </c>
      <c r="N46" s="48">
        <f t="shared" si="32"/>
        <v>12171562.742593827</v>
      </c>
      <c r="O46" s="48">
        <f t="shared" si="32"/>
        <v>12363885.852570582</v>
      </c>
      <c r="P46" s="48">
        <f t="shared" si="32"/>
        <v>12576503.623220183</v>
      </c>
      <c r="Q46" s="48">
        <f t="shared" si="32"/>
        <v>12811546.598432105</v>
      </c>
      <c r="R46" s="48">
        <f t="shared" si="32"/>
        <v>13061961.605835406</v>
      </c>
      <c r="S46" s="48">
        <f t="shared" si="32"/>
        <v>13323781.694640515</v>
      </c>
      <c r="T46" s="48">
        <f t="shared" si="32"/>
        <v>13608149.360319873</v>
      </c>
      <c r="U46" s="48">
        <f t="shared" si="32"/>
        <v>13928570.106783424</v>
      </c>
      <c r="V46" s="48">
        <f t="shared" si="32"/>
        <v>14231780.322492588</v>
      </c>
      <c r="W46" s="48">
        <f t="shared" si="32"/>
        <v>14572393.10799087</v>
      </c>
      <c r="X46" s="48">
        <f t="shared" si="32"/>
        <v>14940753.183824787</v>
      </c>
      <c r="Y46" s="48">
        <f t="shared" si="32"/>
        <v>15324248.619533872</v>
      </c>
      <c r="Z46" s="48">
        <f t="shared" si="32"/>
        <v>15742634.435055166</v>
      </c>
      <c r="AA46" s="48">
        <f t="shared" si="32"/>
        <v>16096164.248743894</v>
      </c>
      <c r="AB46" s="48">
        <f t="shared" si="32"/>
        <v>16475401.980312612</v>
      </c>
      <c r="AC46" s="48">
        <f t="shared" si="32"/>
        <v>16893633.622550048</v>
      </c>
      <c r="AD46" s="48">
        <f t="shared" si="32"/>
        <v>17337788.818115022</v>
      </c>
      <c r="AE46" s="48">
        <f t="shared" si="32"/>
        <v>17796133.108480815</v>
      </c>
      <c r="AF46" s="48">
        <f t="shared" si="32"/>
        <v>18299441.028697364</v>
      </c>
      <c r="AG46" s="48">
        <f t="shared" si="32"/>
        <v>18838647.804348908</v>
      </c>
      <c r="AH46" s="48">
        <f t="shared" si="32"/>
        <v>19355341.044122413</v>
      </c>
      <c r="AI46" s="48">
        <f t="shared" si="32"/>
        <v>19931121.786282256</v>
      </c>
      <c r="AJ46" s="48">
        <f t="shared" si="32"/>
        <v>20553429.60385051</v>
      </c>
      <c r="AK46" s="48">
        <f t="shared" si="32"/>
        <v>21195671.833985638</v>
      </c>
      <c r="AL46" s="48">
        <f t="shared" si="32"/>
        <v>21873525.221449856</v>
      </c>
      <c r="AN46" s="48">
        <f t="shared" si="2"/>
        <v>12171562.742593827</v>
      </c>
      <c r="AO46" s="48">
        <f t="shared" si="3"/>
        <v>15742634.435055166</v>
      </c>
      <c r="AP46" s="48">
        <f t="shared" si="4"/>
        <v>21873525.221449856</v>
      </c>
    </row>
    <row r="47" spans="1:66" s="14" customFormat="1" ht="13.8">
      <c r="A47" s="42"/>
      <c r="B47" s="76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N47" s="77"/>
      <c r="AO47" s="77"/>
      <c r="AP47" s="77"/>
    </row>
    <row r="48" spans="1:66" s="14" customFormat="1" ht="13.8">
      <c r="A48" s="42"/>
      <c r="B48" s="43" t="s">
        <v>66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N48" s="31"/>
      <c r="AO48" s="31"/>
      <c r="AP48" s="31"/>
    </row>
    <row r="49" spans="1:66" ht="13.8">
      <c r="A49" s="42"/>
      <c r="B49" s="45" t="s">
        <v>67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>
        <f>N50</f>
        <v>918530.19740336877</v>
      </c>
      <c r="P49" s="30">
        <f>O49</f>
        <v>918530.19740336877</v>
      </c>
      <c r="Q49" s="30">
        <f t="shared" ref="Q49:Z49" si="33">P49</f>
        <v>918530.19740336877</v>
      </c>
      <c r="R49" s="30">
        <f t="shared" si="33"/>
        <v>918530.19740336877</v>
      </c>
      <c r="S49" s="30">
        <f t="shared" si="33"/>
        <v>918530.19740336877</v>
      </c>
      <c r="T49" s="30">
        <f t="shared" si="33"/>
        <v>918530.19740336877</v>
      </c>
      <c r="U49" s="30">
        <f t="shared" si="33"/>
        <v>918530.19740336877</v>
      </c>
      <c r="V49" s="30">
        <f t="shared" si="33"/>
        <v>918530.19740336877</v>
      </c>
      <c r="W49" s="30">
        <f t="shared" si="33"/>
        <v>918530.19740336877</v>
      </c>
      <c r="X49" s="30">
        <f t="shared" si="33"/>
        <v>918530.19740336877</v>
      </c>
      <c r="Y49" s="30">
        <f t="shared" si="33"/>
        <v>918530.19740336877</v>
      </c>
      <c r="Z49" s="30">
        <f t="shared" si="33"/>
        <v>918530.19740336877</v>
      </c>
      <c r="AA49" s="30">
        <f>Z49+Z50</f>
        <v>1916997.0417522402</v>
      </c>
      <c r="AB49" s="30">
        <f>AA49</f>
        <v>1916997.0417522402</v>
      </c>
      <c r="AC49" s="30">
        <f t="shared" ref="AC49:AL49" si="34">AB49</f>
        <v>1916997.0417522402</v>
      </c>
      <c r="AD49" s="30">
        <f t="shared" si="34"/>
        <v>1916997.0417522402</v>
      </c>
      <c r="AE49" s="30">
        <f t="shared" si="34"/>
        <v>1916997.0417522402</v>
      </c>
      <c r="AF49" s="30">
        <f t="shared" si="34"/>
        <v>1916997.0417522402</v>
      </c>
      <c r="AG49" s="30">
        <f t="shared" si="34"/>
        <v>1916997.0417522402</v>
      </c>
      <c r="AH49" s="30">
        <f t="shared" si="34"/>
        <v>1916997.0417522402</v>
      </c>
      <c r="AI49" s="30">
        <f t="shared" si="34"/>
        <v>1916997.0417522402</v>
      </c>
      <c r="AJ49" s="30">
        <f t="shared" si="34"/>
        <v>1916997.0417522402</v>
      </c>
      <c r="AK49" s="30">
        <f t="shared" si="34"/>
        <v>1916997.0417522402</v>
      </c>
      <c r="AL49" s="30">
        <f t="shared" si="34"/>
        <v>1916997.0417522402</v>
      </c>
      <c r="AN49" s="30">
        <f t="shared" si="2"/>
        <v>0</v>
      </c>
      <c r="AO49" s="30">
        <f t="shared" si="3"/>
        <v>918530.19740336877</v>
      </c>
      <c r="AP49" s="30">
        <f t="shared" si="4"/>
        <v>1916997.0417522402</v>
      </c>
    </row>
    <row r="50" spans="1:66" ht="13.8">
      <c r="A50" s="42"/>
      <c r="B50" s="45" t="s">
        <v>68</v>
      </c>
      <c r="C50" s="30">
        <f>PL!C172</f>
        <v>95161.245188894041</v>
      </c>
      <c r="D50" s="30">
        <f>PL!D172</f>
        <v>168397.88161132936</v>
      </c>
      <c r="E50" s="30">
        <f>PL!E172</f>
        <v>241808.04373974662</v>
      </c>
      <c r="F50" s="30">
        <f>PL!F172</f>
        <v>314616.64495376055</v>
      </c>
      <c r="G50" s="30">
        <f>PL!G172</f>
        <v>389985.06352615892</v>
      </c>
      <c r="H50" s="30">
        <f>PL!H172</f>
        <v>463977.26117724372</v>
      </c>
      <c r="I50" s="30">
        <f>PL!I172</f>
        <v>538671.60783333972</v>
      </c>
      <c r="J50" s="30">
        <f>PL!J172</f>
        <v>612930.46170753357</v>
      </c>
      <c r="K50" s="30">
        <f>PL!K172</f>
        <v>686843.45096584549</v>
      </c>
      <c r="L50" s="30">
        <f>PL!L172</f>
        <v>762338.95167423447</v>
      </c>
      <c r="M50" s="30">
        <f>PL!M172</f>
        <v>839676.53014599066</v>
      </c>
      <c r="N50" s="30">
        <f>PL!N172</f>
        <v>918530.19740336877</v>
      </c>
      <c r="O50" s="30">
        <f>PL!O172</f>
        <v>72599.408395349281</v>
      </c>
      <c r="P50" s="30">
        <f>PL!P172</f>
        <v>151214.30546633847</v>
      </c>
      <c r="Q50" s="30">
        <f>PL!Q172</f>
        <v>229471.83766232236</v>
      </c>
      <c r="R50" s="30">
        <f>PL!R172</f>
        <v>309080.95921628823</v>
      </c>
      <c r="S50" s="30">
        <f>PL!S172</f>
        <v>393085.42842306418</v>
      </c>
      <c r="T50" s="30">
        <f>PL!T172</f>
        <v>474595.74161181704</v>
      </c>
      <c r="U50" s="30">
        <f>PL!U172</f>
        <v>557744.32301900769</v>
      </c>
      <c r="V50" s="30">
        <f>PL!V172</f>
        <v>643909.48870139359</v>
      </c>
      <c r="W50" s="30">
        <f>PL!W172</f>
        <v>729570.88728815911</v>
      </c>
      <c r="X50" s="30">
        <f>PL!X172</f>
        <v>816957.29300806182</v>
      </c>
      <c r="Y50" s="30">
        <f>PL!Y172</f>
        <v>906619.68632791564</v>
      </c>
      <c r="Z50" s="30">
        <f>PL!Z172</f>
        <v>998466.84434887138</v>
      </c>
      <c r="AA50" s="30">
        <f>PL!AA172</f>
        <v>95503.928339544509</v>
      </c>
      <c r="AB50" s="30">
        <f>PL!AB172</f>
        <v>190035.98267489806</v>
      </c>
      <c r="AC50" s="30">
        <f>PL!AC172</f>
        <v>284545.42632659397</v>
      </c>
      <c r="AD50" s="30">
        <f>PL!AD172</f>
        <v>381779.919065725</v>
      </c>
      <c r="AE50" s="30">
        <f>PL!AE172</f>
        <v>485517.94130541757</v>
      </c>
      <c r="AF50" s="30">
        <f>PL!AF172</f>
        <v>587200.41912580072</v>
      </c>
      <c r="AG50" s="30">
        <f>PL!AG172</f>
        <v>691908.64993605798</v>
      </c>
      <c r="AH50" s="30">
        <f>PL!AH172</f>
        <v>801502.60518526786</v>
      </c>
      <c r="AI50" s="30">
        <f>PL!AI172</f>
        <v>911762.44651376561</v>
      </c>
      <c r="AJ50" s="30">
        <f>PL!AJ172</f>
        <v>1025355.9806883512</v>
      </c>
      <c r="AK50" s="30">
        <f>PL!AK172</f>
        <v>1142994.8417720769</v>
      </c>
      <c r="AL50" s="30">
        <f>PL!AL172</f>
        <v>1264543.3683652678</v>
      </c>
      <c r="AN50" s="30">
        <f t="shared" si="2"/>
        <v>918530.19740336877</v>
      </c>
      <c r="AO50" s="30">
        <f t="shared" si="3"/>
        <v>998466.84434887138</v>
      </c>
      <c r="AP50" s="30">
        <f t="shared" si="4"/>
        <v>1264543.3683652678</v>
      </c>
    </row>
    <row r="51" spans="1:66" s="18" customFormat="1" ht="13.8">
      <c r="A51" s="42"/>
      <c r="B51" s="49" t="s">
        <v>69</v>
      </c>
      <c r="C51" s="50">
        <f>C49+C50</f>
        <v>95161.245188894041</v>
      </c>
      <c r="D51" s="50">
        <f t="shared" ref="D51:AK51" si="35">D49+D50</f>
        <v>168397.88161132936</v>
      </c>
      <c r="E51" s="50">
        <f t="shared" si="35"/>
        <v>241808.04373974662</v>
      </c>
      <c r="F51" s="50">
        <f t="shared" si="35"/>
        <v>314616.64495376055</v>
      </c>
      <c r="G51" s="50">
        <f t="shared" si="35"/>
        <v>389985.06352615892</v>
      </c>
      <c r="H51" s="50">
        <f t="shared" si="35"/>
        <v>463977.26117724372</v>
      </c>
      <c r="I51" s="50">
        <f t="shared" si="35"/>
        <v>538671.60783333972</v>
      </c>
      <c r="J51" s="50">
        <f t="shared" si="35"/>
        <v>612930.46170753357</v>
      </c>
      <c r="K51" s="50">
        <f t="shared" si="35"/>
        <v>686843.45096584549</v>
      </c>
      <c r="L51" s="50">
        <f t="shared" si="35"/>
        <v>762338.95167423447</v>
      </c>
      <c r="M51" s="50">
        <f t="shared" si="35"/>
        <v>839676.53014599066</v>
      </c>
      <c r="N51" s="50">
        <f t="shared" si="35"/>
        <v>918530.19740336877</v>
      </c>
      <c r="O51" s="50">
        <f t="shared" si="35"/>
        <v>991129.60579871805</v>
      </c>
      <c r="P51" s="50">
        <f t="shared" si="35"/>
        <v>1069744.5028697073</v>
      </c>
      <c r="Q51" s="50">
        <f t="shared" si="35"/>
        <v>1148002.0350656912</v>
      </c>
      <c r="R51" s="50">
        <f t="shared" si="35"/>
        <v>1227611.1566196571</v>
      </c>
      <c r="S51" s="50">
        <f t="shared" si="35"/>
        <v>1311615.6258264328</v>
      </c>
      <c r="T51" s="50">
        <f t="shared" si="35"/>
        <v>1393125.9390151859</v>
      </c>
      <c r="U51" s="50">
        <f t="shared" si="35"/>
        <v>1476274.5204223765</v>
      </c>
      <c r="V51" s="50">
        <f t="shared" si="35"/>
        <v>1562439.6861047624</v>
      </c>
      <c r="W51" s="50">
        <f t="shared" si="35"/>
        <v>1648101.0846915278</v>
      </c>
      <c r="X51" s="50">
        <f t="shared" si="35"/>
        <v>1735487.4904114306</v>
      </c>
      <c r="Y51" s="50">
        <f t="shared" si="35"/>
        <v>1825149.8837312844</v>
      </c>
      <c r="Z51" s="50">
        <f t="shared" si="35"/>
        <v>1916997.0417522402</v>
      </c>
      <c r="AA51" s="50">
        <f t="shared" si="35"/>
        <v>2012500.9700917846</v>
      </c>
      <c r="AB51" s="50">
        <f t="shared" si="35"/>
        <v>2107033.0244271383</v>
      </c>
      <c r="AC51" s="50">
        <f t="shared" si="35"/>
        <v>2201542.468078834</v>
      </c>
      <c r="AD51" s="50">
        <f t="shared" si="35"/>
        <v>2298776.9608179652</v>
      </c>
      <c r="AE51" s="50">
        <f t="shared" si="35"/>
        <v>2402514.9830576577</v>
      </c>
      <c r="AF51" s="50">
        <f t="shared" si="35"/>
        <v>2504197.4608780406</v>
      </c>
      <c r="AG51" s="50">
        <f t="shared" si="35"/>
        <v>2608905.6916882982</v>
      </c>
      <c r="AH51" s="50">
        <f t="shared" si="35"/>
        <v>2718499.6469375081</v>
      </c>
      <c r="AI51" s="50">
        <f t="shared" si="35"/>
        <v>2828759.4882660056</v>
      </c>
      <c r="AJ51" s="50">
        <f t="shared" si="35"/>
        <v>2942353.0224405914</v>
      </c>
      <c r="AK51" s="50">
        <f t="shared" si="35"/>
        <v>3059991.8835243173</v>
      </c>
      <c r="AL51" s="50">
        <f>AL49+AL50</f>
        <v>3181540.4101175079</v>
      </c>
      <c r="AM51" s="34"/>
      <c r="AN51" s="50">
        <f t="shared" si="2"/>
        <v>918530.19740336877</v>
      </c>
      <c r="AO51" s="50">
        <f t="shared" si="3"/>
        <v>1916997.0417522402</v>
      </c>
      <c r="AP51" s="50">
        <f t="shared" si="4"/>
        <v>3181540.4101175079</v>
      </c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</row>
    <row r="52" spans="1:66" s="14" customFormat="1" ht="13.8">
      <c r="A52" s="42"/>
      <c r="B52" s="40" t="s">
        <v>70</v>
      </c>
      <c r="C52" s="41">
        <f t="shared" ref="C52:AL52" si="36">SUM(C46,C51)</f>
        <v>10991306.29236266</v>
      </c>
      <c r="D52" s="41">
        <f t="shared" si="36"/>
        <v>11137073.860403219</v>
      </c>
      <c r="E52" s="41">
        <f t="shared" si="36"/>
        <v>11298961.626454623</v>
      </c>
      <c r="F52" s="41">
        <f t="shared" si="36"/>
        <v>11567378.90083861</v>
      </c>
      <c r="G52" s="41">
        <f t="shared" si="36"/>
        <v>11514855.141967522</v>
      </c>
      <c r="H52" s="41">
        <f t="shared" si="36"/>
        <v>11779076.308830539</v>
      </c>
      <c r="I52" s="41">
        <f t="shared" si="36"/>
        <v>11979495.044293022</v>
      </c>
      <c r="J52" s="41">
        <f t="shared" si="36"/>
        <v>12137551.753819456</v>
      </c>
      <c r="K52" s="41">
        <f t="shared" si="36"/>
        <v>12386523.455172798</v>
      </c>
      <c r="L52" s="41">
        <f t="shared" si="36"/>
        <v>12733505.140614808</v>
      </c>
      <c r="M52" s="41">
        <f t="shared" si="36"/>
        <v>12972172.68814373</v>
      </c>
      <c r="N52" s="41">
        <f t="shared" si="36"/>
        <v>13090092.939997196</v>
      </c>
      <c r="O52" s="41">
        <f t="shared" si="36"/>
        <v>13355015.4583693</v>
      </c>
      <c r="P52" s="41">
        <f t="shared" si="36"/>
        <v>13646248.12608989</v>
      </c>
      <c r="Q52" s="41">
        <f t="shared" si="36"/>
        <v>13959548.633497797</v>
      </c>
      <c r="R52" s="41">
        <f t="shared" si="36"/>
        <v>14289572.762455063</v>
      </c>
      <c r="S52" s="41">
        <f t="shared" si="36"/>
        <v>14635397.320466949</v>
      </c>
      <c r="T52" s="41">
        <f t="shared" si="36"/>
        <v>15001275.299335059</v>
      </c>
      <c r="U52" s="41">
        <f t="shared" si="36"/>
        <v>15404844.6272058</v>
      </c>
      <c r="V52" s="41">
        <f t="shared" si="36"/>
        <v>15794220.008597352</v>
      </c>
      <c r="W52" s="41">
        <f t="shared" si="36"/>
        <v>16220494.192682398</v>
      </c>
      <c r="X52" s="41">
        <f t="shared" si="36"/>
        <v>16676240.674236218</v>
      </c>
      <c r="Y52" s="41">
        <f t="shared" si="36"/>
        <v>17149398.503265157</v>
      </c>
      <c r="Z52" s="41">
        <f t="shared" si="36"/>
        <v>17659631.476807408</v>
      </c>
      <c r="AA52" s="41">
        <f t="shared" si="36"/>
        <v>18108665.218835678</v>
      </c>
      <c r="AB52" s="41">
        <f t="shared" si="36"/>
        <v>18582435.00473975</v>
      </c>
      <c r="AC52" s="41">
        <f t="shared" si="36"/>
        <v>19095176.090628881</v>
      </c>
      <c r="AD52" s="41">
        <f t="shared" si="36"/>
        <v>19636565.778932989</v>
      </c>
      <c r="AE52" s="41">
        <f t="shared" si="36"/>
        <v>20198648.091538474</v>
      </c>
      <c r="AF52" s="41">
        <f t="shared" si="36"/>
        <v>20803638.489575405</v>
      </c>
      <c r="AG52" s="41">
        <f t="shared" si="36"/>
        <v>21447553.496037208</v>
      </c>
      <c r="AH52" s="41">
        <f t="shared" si="36"/>
        <v>22073840.691059921</v>
      </c>
      <c r="AI52" s="41">
        <f t="shared" si="36"/>
        <v>22759881.274548262</v>
      </c>
      <c r="AJ52" s="41">
        <f t="shared" si="36"/>
        <v>23495782.6262911</v>
      </c>
      <c r="AK52" s="41">
        <f t="shared" si="36"/>
        <v>24255663.717509955</v>
      </c>
      <c r="AL52" s="41">
        <f t="shared" si="36"/>
        <v>25055065.631567363</v>
      </c>
      <c r="AN52" s="41">
        <f t="shared" si="2"/>
        <v>13090092.939997196</v>
      </c>
      <c r="AO52" s="41">
        <f t="shared" si="3"/>
        <v>17659631.476807408</v>
      </c>
      <c r="AP52" s="41">
        <f t="shared" si="4"/>
        <v>25055065.631567363</v>
      </c>
    </row>
    <row r="53" spans="1:66" s="14" customFormat="1" ht="13.8">
      <c r="A53" s="42"/>
      <c r="B53" s="15"/>
      <c r="C53" s="16"/>
      <c r="D53" s="16"/>
      <c r="E53" s="16"/>
      <c r="F53" s="16"/>
    </row>
    <row r="54" spans="1:66" s="14" customFormat="1">
      <c r="B54" s="15"/>
      <c r="C54" s="16"/>
      <c r="D54" s="16"/>
      <c r="E54" s="16"/>
      <c r="F54" s="16"/>
    </row>
    <row r="55" spans="1:66" s="14" customFormat="1">
      <c r="B55" s="15"/>
      <c r="C55" s="16"/>
      <c r="D55" s="16"/>
      <c r="E55" s="16"/>
      <c r="F55" s="16"/>
    </row>
    <row r="56" spans="1:66" s="14" customFormat="1">
      <c r="B56" s="15"/>
      <c r="C56" s="16"/>
      <c r="D56" s="16"/>
      <c r="E56" s="16"/>
      <c r="F56" s="16"/>
    </row>
    <row r="57" spans="1:66" s="14" customFormat="1">
      <c r="B57" s="15"/>
      <c r="C57" s="16"/>
      <c r="D57" s="16"/>
      <c r="E57" s="16"/>
      <c r="F57" s="16"/>
    </row>
    <row r="58" spans="1:66" s="14" customFormat="1">
      <c r="B58" s="15"/>
      <c r="C58" s="16"/>
      <c r="D58" s="16"/>
      <c r="E58" s="16"/>
      <c r="F58" s="16"/>
    </row>
    <row r="59" spans="1:66" s="14" customFormat="1">
      <c r="B59" s="15"/>
      <c r="C59" s="16"/>
      <c r="D59" s="16"/>
      <c r="E59" s="16"/>
      <c r="F59" s="16"/>
    </row>
    <row r="60" spans="1:66" s="14" customFormat="1">
      <c r="B60" s="15"/>
      <c r="C60" s="16"/>
      <c r="D60" s="16"/>
      <c r="E60" s="16"/>
      <c r="F60" s="16"/>
    </row>
    <row r="61" spans="1:66" s="14" customFormat="1">
      <c r="B61" s="15"/>
      <c r="C61" s="16"/>
      <c r="D61" s="16"/>
      <c r="E61" s="16"/>
      <c r="F61" s="16"/>
    </row>
    <row r="62" spans="1:66" s="14" customFormat="1">
      <c r="B62" s="15"/>
      <c r="C62" s="16"/>
      <c r="D62" s="16"/>
      <c r="E62" s="16"/>
      <c r="F62" s="16"/>
    </row>
    <row r="63" spans="1:66" s="14" customFormat="1">
      <c r="B63" s="15"/>
      <c r="C63" s="16"/>
      <c r="D63" s="16"/>
      <c r="E63" s="16"/>
      <c r="F63" s="16"/>
    </row>
    <row r="64" spans="1:66" s="14" customFormat="1">
      <c r="B64" s="15"/>
      <c r="C64" s="16"/>
      <c r="D64" s="16"/>
      <c r="E64" s="16"/>
      <c r="F64" s="16"/>
    </row>
    <row r="65" spans="2:6" s="14" customFormat="1">
      <c r="B65" s="15"/>
      <c r="C65" s="16"/>
      <c r="D65" s="16"/>
      <c r="E65" s="16"/>
      <c r="F65" s="16"/>
    </row>
    <row r="66" spans="2:6" s="14" customFormat="1">
      <c r="B66" s="15"/>
      <c r="C66" s="16"/>
      <c r="D66" s="16"/>
      <c r="E66" s="16"/>
      <c r="F66" s="16"/>
    </row>
    <row r="67" spans="2:6" s="14" customFormat="1">
      <c r="B67" s="15"/>
      <c r="C67" s="16"/>
      <c r="D67" s="16"/>
      <c r="E67" s="16"/>
      <c r="F67" s="16"/>
    </row>
    <row r="68" spans="2:6" s="14" customFormat="1">
      <c r="B68" s="15"/>
      <c r="C68" s="16"/>
      <c r="D68" s="16"/>
      <c r="E68" s="16"/>
      <c r="F68" s="16"/>
    </row>
    <row r="69" spans="2:6" s="14" customFormat="1">
      <c r="B69" s="15"/>
      <c r="C69" s="16"/>
      <c r="D69" s="16"/>
      <c r="E69" s="16"/>
      <c r="F69" s="16"/>
    </row>
    <row r="70" spans="2:6" s="14" customFormat="1">
      <c r="B70" s="15"/>
      <c r="C70" s="16"/>
      <c r="D70" s="16"/>
      <c r="E70" s="16"/>
      <c r="F70" s="16"/>
    </row>
    <row r="71" spans="2:6" s="14" customFormat="1">
      <c r="B71" s="15"/>
      <c r="C71" s="16"/>
      <c r="D71" s="16"/>
      <c r="E71" s="16"/>
      <c r="F71" s="16"/>
    </row>
    <row r="72" spans="2:6" s="14" customFormat="1">
      <c r="B72" s="15"/>
      <c r="C72" s="16"/>
      <c r="D72" s="16"/>
      <c r="E72" s="16"/>
      <c r="F72" s="16"/>
    </row>
    <row r="73" spans="2:6" s="14" customFormat="1">
      <c r="B73" s="15"/>
      <c r="C73" s="16"/>
      <c r="D73" s="16"/>
      <c r="E73" s="16"/>
      <c r="F73" s="16"/>
    </row>
    <row r="74" spans="2:6" s="14" customFormat="1">
      <c r="B74" s="15"/>
      <c r="C74" s="16"/>
      <c r="D74" s="16"/>
      <c r="E74" s="16"/>
      <c r="F74" s="16"/>
    </row>
    <row r="75" spans="2:6" s="14" customFormat="1">
      <c r="B75" s="15"/>
      <c r="C75" s="16"/>
      <c r="D75" s="16"/>
      <c r="E75" s="16"/>
      <c r="F75" s="16"/>
    </row>
    <row r="76" spans="2:6" s="14" customFormat="1">
      <c r="B76" s="15"/>
      <c r="C76" s="16"/>
      <c r="D76" s="16"/>
      <c r="E76" s="16"/>
      <c r="F76" s="16"/>
    </row>
    <row r="77" spans="2:6" s="14" customFormat="1">
      <c r="B77" s="15"/>
      <c r="C77" s="16"/>
      <c r="D77" s="16"/>
      <c r="E77" s="16"/>
      <c r="F77" s="16"/>
    </row>
    <row r="78" spans="2:6" s="14" customFormat="1">
      <c r="B78" s="15"/>
      <c r="C78" s="16"/>
      <c r="D78" s="16"/>
      <c r="E78" s="16"/>
      <c r="F78" s="16"/>
    </row>
    <row r="79" spans="2:6" s="14" customFormat="1">
      <c r="B79" s="15"/>
      <c r="C79" s="16"/>
      <c r="D79" s="16"/>
      <c r="E79" s="16"/>
      <c r="F79" s="16"/>
    </row>
    <row r="80" spans="2:6" s="14" customFormat="1">
      <c r="B80" s="15"/>
      <c r="C80" s="16"/>
      <c r="D80" s="16"/>
      <c r="E80" s="16"/>
      <c r="F80" s="16"/>
    </row>
    <row r="81" spans="2:6" s="14" customFormat="1">
      <c r="B81" s="15"/>
      <c r="C81" s="16"/>
      <c r="D81" s="16"/>
      <c r="E81" s="16"/>
      <c r="F81" s="16"/>
    </row>
    <row r="82" spans="2:6" s="14" customFormat="1">
      <c r="B82" s="15"/>
      <c r="C82" s="16"/>
      <c r="D82" s="16"/>
      <c r="E82" s="16"/>
      <c r="F82" s="16"/>
    </row>
    <row r="83" spans="2:6" s="14" customFormat="1">
      <c r="B83" s="15"/>
      <c r="C83" s="16"/>
      <c r="D83" s="16"/>
      <c r="E83" s="16"/>
      <c r="F83" s="16"/>
    </row>
    <row r="84" spans="2:6" s="14" customFormat="1">
      <c r="B84" s="15"/>
      <c r="C84" s="16"/>
      <c r="D84" s="16"/>
      <c r="E84" s="16"/>
      <c r="F84" s="16"/>
    </row>
    <row r="85" spans="2:6" s="14" customFormat="1">
      <c r="B85" s="15"/>
      <c r="C85" s="16"/>
      <c r="D85" s="16"/>
      <c r="E85" s="16"/>
      <c r="F85" s="16"/>
    </row>
    <row r="86" spans="2:6" s="14" customFormat="1">
      <c r="B86" s="15"/>
      <c r="C86" s="16"/>
      <c r="D86" s="16"/>
      <c r="E86" s="16"/>
      <c r="F86" s="16"/>
    </row>
    <row r="87" spans="2:6" s="14" customFormat="1">
      <c r="B87" s="15"/>
      <c r="C87" s="16"/>
      <c r="D87" s="16"/>
      <c r="E87" s="16"/>
      <c r="F87" s="16"/>
    </row>
    <row r="88" spans="2:6" s="14" customFormat="1">
      <c r="B88" s="15"/>
      <c r="C88" s="16"/>
      <c r="D88" s="16"/>
      <c r="E88" s="16"/>
      <c r="F88" s="16"/>
    </row>
    <row r="89" spans="2:6" s="14" customFormat="1">
      <c r="B89" s="15"/>
      <c r="C89" s="16"/>
      <c r="D89" s="16"/>
      <c r="E89" s="16"/>
      <c r="F89" s="16"/>
    </row>
    <row r="90" spans="2:6" s="14" customFormat="1">
      <c r="B90" s="15"/>
      <c r="C90" s="16"/>
      <c r="D90" s="16"/>
      <c r="E90" s="16"/>
      <c r="F90" s="16"/>
    </row>
    <row r="91" spans="2:6" s="14" customFormat="1">
      <c r="B91" s="15"/>
      <c r="C91" s="16"/>
      <c r="D91" s="16"/>
      <c r="E91" s="16"/>
      <c r="F91" s="16"/>
    </row>
    <row r="92" spans="2:6" s="14" customFormat="1">
      <c r="B92" s="15"/>
      <c r="C92" s="16"/>
      <c r="D92" s="16"/>
      <c r="E92" s="16"/>
      <c r="F92" s="16"/>
    </row>
    <row r="93" spans="2:6" s="14" customFormat="1">
      <c r="B93" s="15"/>
      <c r="C93" s="16"/>
      <c r="D93" s="16"/>
      <c r="E93" s="16"/>
      <c r="F93" s="16"/>
    </row>
    <row r="94" spans="2:6" s="14" customFormat="1">
      <c r="B94" s="15"/>
      <c r="C94" s="16"/>
      <c r="D94" s="16"/>
      <c r="E94" s="16"/>
      <c r="F94" s="16"/>
    </row>
    <row r="95" spans="2:6" s="14" customFormat="1">
      <c r="B95" s="15"/>
      <c r="C95" s="16"/>
      <c r="D95" s="16"/>
      <c r="E95" s="16"/>
      <c r="F95" s="16"/>
    </row>
    <row r="96" spans="2:6" s="14" customFormat="1">
      <c r="B96" s="15"/>
      <c r="C96" s="16"/>
      <c r="D96" s="16"/>
      <c r="E96" s="16"/>
      <c r="F96" s="16"/>
    </row>
    <row r="97" spans="2:6" s="14" customFormat="1">
      <c r="B97" s="15"/>
      <c r="C97" s="16"/>
      <c r="D97" s="16"/>
      <c r="E97" s="16"/>
      <c r="F97" s="16"/>
    </row>
    <row r="98" spans="2:6" s="14" customFormat="1">
      <c r="B98" s="15"/>
      <c r="C98" s="16"/>
      <c r="D98" s="16"/>
      <c r="E98" s="16"/>
      <c r="F98" s="16"/>
    </row>
    <row r="99" spans="2:6" s="14" customFormat="1">
      <c r="B99" s="15"/>
      <c r="C99" s="16"/>
      <c r="D99" s="16"/>
      <c r="E99" s="16"/>
      <c r="F99" s="16"/>
    </row>
    <row r="100" spans="2:6" s="14" customFormat="1">
      <c r="B100" s="15"/>
      <c r="C100" s="16"/>
      <c r="D100" s="16"/>
      <c r="E100" s="16"/>
      <c r="F100" s="16"/>
    </row>
    <row r="101" spans="2:6" s="14" customFormat="1">
      <c r="B101" s="15"/>
      <c r="C101" s="16"/>
      <c r="D101" s="16"/>
      <c r="E101" s="16"/>
      <c r="F101" s="16"/>
    </row>
    <row r="102" spans="2:6" s="14" customFormat="1">
      <c r="B102" s="15"/>
      <c r="C102" s="16"/>
      <c r="D102" s="16"/>
      <c r="E102" s="16"/>
      <c r="F102" s="16"/>
    </row>
    <row r="103" spans="2:6" s="14" customFormat="1">
      <c r="B103" s="15"/>
      <c r="C103" s="16"/>
      <c r="D103" s="16"/>
      <c r="E103" s="16"/>
      <c r="F103" s="16"/>
    </row>
    <row r="104" spans="2:6" s="14" customFormat="1">
      <c r="B104" s="15"/>
      <c r="C104" s="16"/>
      <c r="D104" s="16"/>
      <c r="E104" s="16"/>
      <c r="F104" s="16"/>
    </row>
    <row r="105" spans="2:6" s="14" customFormat="1">
      <c r="B105" s="15"/>
      <c r="C105" s="16"/>
      <c r="D105" s="16"/>
      <c r="E105" s="16"/>
      <c r="F105" s="16"/>
    </row>
    <row r="106" spans="2:6" s="14" customFormat="1">
      <c r="B106" s="15"/>
      <c r="C106" s="16"/>
      <c r="D106" s="16"/>
      <c r="E106" s="16"/>
      <c r="F106" s="16"/>
    </row>
    <row r="107" spans="2:6" s="14" customFormat="1">
      <c r="B107" s="15"/>
      <c r="C107" s="16"/>
      <c r="D107" s="16"/>
      <c r="E107" s="16"/>
      <c r="F107" s="16"/>
    </row>
    <row r="108" spans="2:6" s="14" customFormat="1">
      <c r="B108" s="15"/>
      <c r="C108" s="16"/>
      <c r="D108" s="16"/>
      <c r="E108" s="16"/>
      <c r="F108" s="16"/>
    </row>
    <row r="109" spans="2:6" s="14" customFormat="1">
      <c r="B109" s="15"/>
      <c r="C109" s="16"/>
      <c r="D109" s="16"/>
      <c r="E109" s="16"/>
      <c r="F109" s="16"/>
    </row>
    <row r="110" spans="2:6" s="14" customFormat="1">
      <c r="B110" s="15"/>
      <c r="C110" s="16"/>
      <c r="D110" s="16"/>
      <c r="E110" s="16"/>
      <c r="F110" s="16"/>
    </row>
    <row r="111" spans="2:6" s="14" customFormat="1">
      <c r="B111" s="15"/>
      <c r="C111" s="16"/>
      <c r="D111" s="16"/>
      <c r="E111" s="16"/>
      <c r="F111" s="16"/>
    </row>
    <row r="112" spans="2:6" s="14" customFormat="1">
      <c r="B112" s="15"/>
      <c r="C112" s="16"/>
      <c r="D112" s="16"/>
      <c r="E112" s="16"/>
      <c r="F112" s="16"/>
    </row>
    <row r="113" spans="2:6" s="14" customFormat="1">
      <c r="B113" s="15"/>
      <c r="C113" s="16"/>
      <c r="D113" s="16"/>
      <c r="E113" s="16"/>
      <c r="F113" s="16"/>
    </row>
    <row r="114" spans="2:6" s="14" customFormat="1">
      <c r="B114" s="15"/>
      <c r="C114" s="16"/>
      <c r="D114" s="16"/>
      <c r="E114" s="16"/>
      <c r="F114" s="16"/>
    </row>
    <row r="115" spans="2:6" s="14" customFormat="1">
      <c r="B115" s="15"/>
      <c r="C115" s="16"/>
      <c r="D115" s="16"/>
      <c r="E115" s="16"/>
      <c r="F115" s="16"/>
    </row>
    <row r="116" spans="2:6" s="14" customFormat="1">
      <c r="B116" s="15"/>
      <c r="C116" s="16"/>
      <c r="D116" s="16"/>
      <c r="E116" s="16"/>
      <c r="F116" s="16"/>
    </row>
    <row r="117" spans="2:6" s="14" customFormat="1">
      <c r="B117" s="15"/>
      <c r="C117" s="16"/>
      <c r="D117" s="16"/>
      <c r="E117" s="16"/>
      <c r="F117" s="16"/>
    </row>
    <row r="118" spans="2:6" s="14" customFormat="1">
      <c r="B118" s="15"/>
      <c r="C118" s="16"/>
      <c r="D118" s="16"/>
      <c r="E118" s="16"/>
      <c r="F118" s="16"/>
    </row>
    <row r="119" spans="2:6" s="14" customFormat="1">
      <c r="B119" s="15"/>
      <c r="C119" s="16"/>
      <c r="D119" s="16"/>
      <c r="E119" s="16"/>
      <c r="F119" s="16"/>
    </row>
    <row r="120" spans="2:6" s="14" customFormat="1">
      <c r="B120" s="15"/>
      <c r="C120" s="16"/>
      <c r="D120" s="16"/>
      <c r="E120" s="16"/>
      <c r="F120" s="16"/>
    </row>
    <row r="121" spans="2:6" s="14" customFormat="1">
      <c r="B121" s="15"/>
      <c r="C121" s="16"/>
      <c r="D121" s="16"/>
      <c r="E121" s="16"/>
      <c r="F121" s="16"/>
    </row>
    <row r="122" spans="2:6" s="14" customFormat="1">
      <c r="B122" s="15"/>
      <c r="C122" s="16"/>
      <c r="D122" s="16"/>
      <c r="E122" s="16"/>
      <c r="F122" s="16"/>
    </row>
    <row r="123" spans="2:6" s="14" customFormat="1">
      <c r="B123" s="15"/>
      <c r="C123" s="16"/>
      <c r="D123" s="16"/>
      <c r="E123" s="16"/>
      <c r="F123" s="16"/>
    </row>
    <row r="124" spans="2:6" s="14" customFormat="1">
      <c r="B124" s="15"/>
      <c r="C124" s="16"/>
      <c r="D124" s="16"/>
      <c r="E124" s="16"/>
      <c r="F124" s="16"/>
    </row>
    <row r="125" spans="2:6" s="14" customFormat="1">
      <c r="B125" s="15"/>
      <c r="C125" s="16"/>
      <c r="D125" s="16"/>
      <c r="E125" s="16"/>
      <c r="F125" s="16"/>
    </row>
    <row r="126" spans="2:6" s="14" customFormat="1">
      <c r="B126" s="15"/>
      <c r="C126" s="16"/>
      <c r="D126" s="16"/>
      <c r="E126" s="16"/>
      <c r="F126" s="16"/>
    </row>
    <row r="127" spans="2:6" s="14" customFormat="1">
      <c r="B127" s="15"/>
      <c r="C127" s="16"/>
      <c r="D127" s="16"/>
      <c r="E127" s="16"/>
      <c r="F127" s="16"/>
    </row>
    <row r="128" spans="2:6" s="14" customFormat="1">
      <c r="B128" s="15"/>
      <c r="C128" s="16"/>
      <c r="D128" s="16"/>
      <c r="E128" s="16"/>
      <c r="F128" s="16"/>
    </row>
    <row r="129" spans="1:6" s="14" customFormat="1">
      <c r="B129" s="15"/>
      <c r="C129" s="16"/>
      <c r="D129" s="16"/>
      <c r="E129" s="16"/>
      <c r="F129" s="16"/>
    </row>
    <row r="130" spans="1:6" s="14" customFormat="1">
      <c r="B130" s="15"/>
      <c r="C130" s="16"/>
      <c r="D130" s="16"/>
      <c r="E130" s="16"/>
      <c r="F130" s="16"/>
    </row>
    <row r="131" spans="1:6" s="14" customFormat="1">
      <c r="B131" s="15"/>
      <c r="C131" s="16"/>
      <c r="D131" s="16"/>
      <c r="E131" s="16"/>
      <c r="F131" s="16"/>
    </row>
    <row r="132" spans="1:6" s="14" customFormat="1">
      <c r="B132" s="15"/>
      <c r="C132" s="16"/>
      <c r="D132" s="16"/>
      <c r="E132" s="16"/>
      <c r="F132" s="16"/>
    </row>
    <row r="133" spans="1:6" s="14" customFormat="1">
      <c r="B133" s="15"/>
      <c r="C133" s="16"/>
      <c r="D133" s="16"/>
      <c r="E133" s="16"/>
      <c r="F133" s="16"/>
    </row>
    <row r="134" spans="1:6" s="14" customFormat="1">
      <c r="B134" s="15"/>
      <c r="C134" s="16"/>
      <c r="D134" s="16"/>
      <c r="E134" s="16"/>
      <c r="F134" s="16"/>
    </row>
    <row r="135" spans="1:6" s="14" customFormat="1">
      <c r="B135" s="15"/>
      <c r="C135" s="16"/>
      <c r="D135" s="16"/>
      <c r="E135" s="16"/>
      <c r="F135" s="16"/>
    </row>
    <row r="136" spans="1:6" s="14" customFormat="1">
      <c r="B136" s="15"/>
      <c r="C136" s="16"/>
      <c r="D136" s="16"/>
      <c r="E136" s="16"/>
      <c r="F136" s="16"/>
    </row>
    <row r="137" spans="1:6" s="14" customFormat="1">
      <c r="B137" s="15"/>
      <c r="C137" s="16"/>
      <c r="D137" s="16"/>
      <c r="E137" s="16"/>
      <c r="F137" s="16"/>
    </row>
    <row r="138" spans="1:6" s="14" customFormat="1">
      <c r="B138" s="15"/>
      <c r="C138" s="16"/>
      <c r="D138" s="16"/>
      <c r="E138" s="16"/>
      <c r="F138" s="16"/>
    </row>
    <row r="139" spans="1:6" s="14" customFormat="1">
      <c r="B139" s="15"/>
      <c r="C139" s="16"/>
      <c r="D139" s="16"/>
      <c r="E139" s="16"/>
      <c r="F139" s="16"/>
    </row>
    <row r="140" spans="1:6" s="14" customFormat="1">
      <c r="B140" s="15"/>
      <c r="C140" s="16"/>
      <c r="D140" s="16"/>
      <c r="E140" s="16"/>
      <c r="F140" s="16"/>
    </row>
    <row r="141" spans="1:6" s="14" customFormat="1">
      <c r="B141" s="15"/>
      <c r="C141" s="16"/>
      <c r="D141" s="16"/>
      <c r="E141" s="16"/>
      <c r="F141" s="16"/>
    </row>
    <row r="142" spans="1:6" s="14" customFormat="1">
      <c r="B142" s="15"/>
      <c r="C142" s="16"/>
      <c r="D142" s="16"/>
      <c r="E142" s="16"/>
      <c r="F142" s="16"/>
    </row>
    <row r="143" spans="1:6" s="14" customFormat="1">
      <c r="A143" s="19"/>
      <c r="B143" s="35"/>
      <c r="C143" s="16"/>
      <c r="D143" s="16"/>
      <c r="E143" s="16"/>
      <c r="F143" s="16"/>
    </row>
    <row r="144" spans="1:6" s="14" customFormat="1">
      <c r="A144" s="19"/>
      <c r="B144" s="35"/>
      <c r="C144" s="16"/>
      <c r="D144" s="16"/>
      <c r="E144" s="16"/>
      <c r="F144" s="16"/>
    </row>
    <row r="145" spans="1:6" s="14" customFormat="1">
      <c r="A145" s="19"/>
      <c r="B145" s="35"/>
      <c r="C145" s="16"/>
      <c r="D145" s="16"/>
      <c r="E145" s="16"/>
      <c r="F145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ADAF-EF7F-4D70-BFF3-73B301AE039D}">
  <sheetPr>
    <tabColor theme="8" tint="0.79998168889431442"/>
  </sheetPr>
  <dimension ref="A1:BN257"/>
  <sheetViews>
    <sheetView zoomScale="110" zoomScaleNormal="110" workbookViewId="0">
      <pane xSplit="2" ySplit="5" topLeftCell="C89" activePane="bottomRight" state="frozen"/>
      <selection pane="topRight" activeCell="C1" sqref="C1"/>
      <selection pane="bottomLeft" activeCell="A6" sqref="A6"/>
      <selection pane="bottomRight" activeCell="C116" sqref="C116"/>
    </sheetView>
  </sheetViews>
  <sheetFormatPr defaultColWidth="8" defaultRowHeight="11.4" outlineLevelCol="1"/>
  <cols>
    <col min="1" max="1" width="2.109375" style="14" customWidth="1"/>
    <col min="2" max="2" width="46" style="35" customWidth="1"/>
    <col min="3" max="6" width="9" style="36" customWidth="1" outlineLevel="1"/>
    <col min="7" max="38" width="9" style="19" customWidth="1" outlineLevel="1"/>
    <col min="39" max="39" width="3.5546875" style="14" customWidth="1"/>
    <col min="40" max="42" width="9.44140625" style="19" bestFit="1" customWidth="1"/>
    <col min="43" max="66" width="8" style="14"/>
    <col min="67" max="16384" width="8" style="19"/>
  </cols>
  <sheetData>
    <row r="1" spans="1:66" s="4" customFormat="1" ht="15.6">
      <c r="A1" s="69"/>
      <c r="B1" s="1" t="s">
        <v>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N1" s="3"/>
      <c r="AO1" s="3"/>
      <c r="AP1" s="3"/>
    </row>
    <row r="2" spans="1:66" s="6" customFormat="1">
      <c r="B2" s="5" t="s">
        <v>0</v>
      </c>
      <c r="S2" s="7"/>
      <c r="T2" s="7"/>
    </row>
    <row r="3" spans="1:66" s="6" customFormat="1">
      <c r="A3" s="5"/>
      <c r="B3" s="5"/>
      <c r="C3" s="304"/>
      <c r="S3" s="7"/>
      <c r="T3" s="7"/>
    </row>
    <row r="4" spans="1:66" s="12" customFormat="1" ht="12" customHeight="1">
      <c r="A4" s="8"/>
      <c r="B4" s="8"/>
      <c r="C4" s="9">
        <v>46023</v>
      </c>
      <c r="D4" s="9">
        <f>C4+31</f>
        <v>46054</v>
      </c>
      <c r="E4" s="9">
        <f t="shared" ref="E4:AL4" si="0">D4+31</f>
        <v>46085</v>
      </c>
      <c r="F4" s="9">
        <f t="shared" si="0"/>
        <v>46116</v>
      </c>
      <c r="G4" s="9">
        <f t="shared" si="0"/>
        <v>46147</v>
      </c>
      <c r="H4" s="9">
        <f t="shared" si="0"/>
        <v>46178</v>
      </c>
      <c r="I4" s="9">
        <f t="shared" si="0"/>
        <v>46209</v>
      </c>
      <c r="J4" s="9">
        <f t="shared" si="0"/>
        <v>46240</v>
      </c>
      <c r="K4" s="9">
        <f t="shared" si="0"/>
        <v>46271</v>
      </c>
      <c r="L4" s="9">
        <f t="shared" si="0"/>
        <v>46302</v>
      </c>
      <c r="M4" s="9">
        <f t="shared" si="0"/>
        <v>46333</v>
      </c>
      <c r="N4" s="9">
        <f t="shared" si="0"/>
        <v>46364</v>
      </c>
      <c r="O4" s="9">
        <f t="shared" si="0"/>
        <v>46395</v>
      </c>
      <c r="P4" s="9">
        <f t="shared" si="0"/>
        <v>46426</v>
      </c>
      <c r="Q4" s="9">
        <f t="shared" si="0"/>
        <v>46457</v>
      </c>
      <c r="R4" s="9">
        <f t="shared" si="0"/>
        <v>46488</v>
      </c>
      <c r="S4" s="9">
        <f t="shared" si="0"/>
        <v>46519</v>
      </c>
      <c r="T4" s="9">
        <f t="shared" si="0"/>
        <v>46550</v>
      </c>
      <c r="U4" s="9">
        <f t="shared" si="0"/>
        <v>46581</v>
      </c>
      <c r="V4" s="9">
        <f t="shared" si="0"/>
        <v>46612</v>
      </c>
      <c r="W4" s="9">
        <f t="shared" si="0"/>
        <v>46643</v>
      </c>
      <c r="X4" s="9">
        <f t="shared" si="0"/>
        <v>46674</v>
      </c>
      <c r="Y4" s="9">
        <f t="shared" si="0"/>
        <v>46705</v>
      </c>
      <c r="Z4" s="9">
        <f t="shared" si="0"/>
        <v>46736</v>
      </c>
      <c r="AA4" s="9">
        <f t="shared" si="0"/>
        <v>46767</v>
      </c>
      <c r="AB4" s="9">
        <f t="shared" si="0"/>
        <v>46798</v>
      </c>
      <c r="AC4" s="9">
        <f t="shared" si="0"/>
        <v>46829</v>
      </c>
      <c r="AD4" s="9">
        <f t="shared" si="0"/>
        <v>46860</v>
      </c>
      <c r="AE4" s="9">
        <f t="shared" si="0"/>
        <v>46891</v>
      </c>
      <c r="AF4" s="9">
        <f t="shared" si="0"/>
        <v>46922</v>
      </c>
      <c r="AG4" s="9">
        <f t="shared" si="0"/>
        <v>46953</v>
      </c>
      <c r="AH4" s="9">
        <f t="shared" si="0"/>
        <v>46984</v>
      </c>
      <c r="AI4" s="9">
        <f t="shared" si="0"/>
        <v>47015</v>
      </c>
      <c r="AJ4" s="9">
        <f t="shared" si="0"/>
        <v>47046</v>
      </c>
      <c r="AK4" s="9">
        <f t="shared" si="0"/>
        <v>47077</v>
      </c>
      <c r="AL4" s="9">
        <f t="shared" si="0"/>
        <v>47108</v>
      </c>
      <c r="AM4" s="10"/>
      <c r="AN4" s="68">
        <f>YEAR(N4)</f>
        <v>2026</v>
      </c>
      <c r="AO4" s="68">
        <f>YEAR(Z4)</f>
        <v>2027</v>
      </c>
      <c r="AP4" s="68">
        <f>YEAR(AL4)</f>
        <v>2028</v>
      </c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</row>
    <row r="5" spans="1:66" s="12" customFormat="1" ht="13.2" customHeight="1">
      <c r="A5" s="8"/>
      <c r="B5" s="8"/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3" t="s">
        <v>8</v>
      </c>
      <c r="K5" s="13" t="s">
        <v>9</v>
      </c>
      <c r="L5" s="13" t="s">
        <v>10</v>
      </c>
      <c r="M5" s="13" t="s">
        <v>11</v>
      </c>
      <c r="N5" s="13" t="s">
        <v>12</v>
      </c>
      <c r="O5" s="13" t="s">
        <v>13</v>
      </c>
      <c r="P5" s="13" t="s">
        <v>14</v>
      </c>
      <c r="Q5" s="13" t="s">
        <v>15</v>
      </c>
      <c r="R5" s="13" t="s">
        <v>16</v>
      </c>
      <c r="S5" s="13" t="s">
        <v>17</v>
      </c>
      <c r="T5" s="13" t="s">
        <v>18</v>
      </c>
      <c r="U5" s="13" t="s">
        <v>19</v>
      </c>
      <c r="V5" s="13" t="s">
        <v>20</v>
      </c>
      <c r="W5" s="13" t="s">
        <v>21</v>
      </c>
      <c r="X5" s="13" t="s">
        <v>22</v>
      </c>
      <c r="Y5" s="13" t="s">
        <v>23</v>
      </c>
      <c r="Z5" s="13" t="s">
        <v>24</v>
      </c>
      <c r="AA5" s="13" t="s">
        <v>25</v>
      </c>
      <c r="AB5" s="13" t="s">
        <v>26</v>
      </c>
      <c r="AC5" s="13" t="s">
        <v>27</v>
      </c>
      <c r="AD5" s="13" t="s">
        <v>28</v>
      </c>
      <c r="AE5" s="13" t="s">
        <v>29</v>
      </c>
      <c r="AF5" s="13" t="s">
        <v>30</v>
      </c>
      <c r="AG5" s="13" t="s">
        <v>31</v>
      </c>
      <c r="AH5" s="13" t="s">
        <v>32</v>
      </c>
      <c r="AI5" s="13" t="s">
        <v>33</v>
      </c>
      <c r="AJ5" s="13" t="s">
        <v>34</v>
      </c>
      <c r="AK5" s="13" t="s">
        <v>35</v>
      </c>
      <c r="AL5" s="13" t="s">
        <v>36</v>
      </c>
      <c r="AM5" s="10"/>
      <c r="AN5" s="13" t="s">
        <v>37</v>
      </c>
      <c r="AO5" s="13" t="s">
        <v>38</v>
      </c>
      <c r="AP5" s="13" t="s">
        <v>39</v>
      </c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 s="14" customFormat="1">
      <c r="C6" s="16"/>
      <c r="D6" s="16"/>
      <c r="E6" s="16"/>
      <c r="F6" s="16"/>
    </row>
    <row r="7" spans="1:66" s="14" customFormat="1" ht="12">
      <c r="B7" s="70" t="s">
        <v>72</v>
      </c>
      <c r="C7" s="25">
        <f t="shared" ref="C7:AL7" si="1">C8+C17</f>
        <v>47362.720520689894</v>
      </c>
      <c r="D7" s="25">
        <f t="shared" si="1"/>
        <v>46417.967182672393</v>
      </c>
      <c r="E7" s="25">
        <f t="shared" si="1"/>
        <v>45603.725119139228</v>
      </c>
      <c r="F7" s="25">
        <f t="shared" si="1"/>
        <v>44954.904081109038</v>
      </c>
      <c r="G7" s="25">
        <f t="shared" si="1"/>
        <v>44030.602866700254</v>
      </c>
      <c r="H7" s="25">
        <f t="shared" si="1"/>
        <v>43032.289158656466</v>
      </c>
      <c r="I7" s="25">
        <f t="shared" si="1"/>
        <v>42337.579870725473</v>
      </c>
      <c r="J7" s="25">
        <f t="shared" si="1"/>
        <v>41700.168922821613</v>
      </c>
      <c r="K7" s="25">
        <f t="shared" si="1"/>
        <v>41327.937779750573</v>
      </c>
      <c r="L7" s="25">
        <f t="shared" si="1"/>
        <v>41136.626744500449</v>
      </c>
      <c r="M7" s="25">
        <f t="shared" si="1"/>
        <v>40858.101510570865</v>
      </c>
      <c r="N7" s="25">
        <f t="shared" si="1"/>
        <v>40464.371152488733</v>
      </c>
      <c r="O7" s="25">
        <f t="shared" si="1"/>
        <v>39775.897632189241</v>
      </c>
      <c r="P7" s="25">
        <f t="shared" si="1"/>
        <v>39161.330219419833</v>
      </c>
      <c r="Q7" s="25">
        <f t="shared" si="1"/>
        <v>39062.303310354328</v>
      </c>
      <c r="R7" s="25">
        <f t="shared" si="1"/>
        <v>39172.91846482837</v>
      </c>
      <c r="S7" s="25">
        <f t="shared" si="1"/>
        <v>38857.710593058349</v>
      </c>
      <c r="T7" s="25">
        <f t="shared" si="1"/>
        <v>38586.322444928002</v>
      </c>
      <c r="U7" s="25">
        <f t="shared" si="1"/>
        <v>38809.994408086401</v>
      </c>
      <c r="V7" s="25">
        <f t="shared" si="1"/>
        <v>38639.278834379162</v>
      </c>
      <c r="W7" s="25">
        <f t="shared" si="1"/>
        <v>38470.727781246489</v>
      </c>
      <c r="X7" s="25">
        <f t="shared" si="1"/>
        <v>38554.561766280101</v>
      </c>
      <c r="Y7" s="25">
        <f t="shared" si="1"/>
        <v>38563.93469258635</v>
      </c>
      <c r="Z7" s="25">
        <f t="shared" si="1"/>
        <v>38419.163928170681</v>
      </c>
      <c r="AA7" s="25">
        <f t="shared" si="1"/>
        <v>37886.298344288567</v>
      </c>
      <c r="AB7" s="25">
        <f t="shared" si="1"/>
        <v>37374.485625452369</v>
      </c>
      <c r="AC7" s="25">
        <f t="shared" si="1"/>
        <v>37457.999295817826</v>
      </c>
      <c r="AD7" s="25">
        <f t="shared" si="1"/>
        <v>37797.34905907535</v>
      </c>
      <c r="AE7" s="25">
        <f t="shared" si="1"/>
        <v>37586.88974079425</v>
      </c>
      <c r="AF7" s="25">
        <f t="shared" si="1"/>
        <v>37383.813555355533</v>
      </c>
      <c r="AG7" s="25">
        <f t="shared" si="1"/>
        <v>37721.242161511764</v>
      </c>
      <c r="AH7" s="25">
        <f t="shared" si="1"/>
        <v>37775.759613952316</v>
      </c>
      <c r="AI7" s="25">
        <f t="shared" si="1"/>
        <v>37826.33864080553</v>
      </c>
      <c r="AJ7" s="25">
        <f t="shared" si="1"/>
        <v>38139.898845244868</v>
      </c>
      <c r="AK7" s="25">
        <f t="shared" si="1"/>
        <v>38349.525860572547</v>
      </c>
      <c r="AL7" s="25">
        <f t="shared" si="1"/>
        <v>38370.856189144346</v>
      </c>
      <c r="AN7" s="25">
        <f>SUM(C7:N7)</f>
        <v>519226.99490982492</v>
      </c>
      <c r="AO7" s="25">
        <f>SUM(O7:Z7)</f>
        <v>466074.14407552726</v>
      </c>
      <c r="AP7" s="25">
        <f>SUM(AA7:AL7)</f>
        <v>453670.45693201525</v>
      </c>
    </row>
    <row r="8" spans="1:66">
      <c r="B8" s="71" t="s">
        <v>79</v>
      </c>
      <c r="C8" s="30">
        <f>SUM(C9:C16)</f>
        <v>132757.78584863018</v>
      </c>
      <c r="D8" s="30">
        <f t="shared" ref="D8:AL8" si="2">SUM(D9:D16)</f>
        <v>129649.10057148909</v>
      </c>
      <c r="E8" s="30">
        <f t="shared" si="2"/>
        <v>126829.51788595814</v>
      </c>
      <c r="F8" s="30">
        <f t="shared" si="2"/>
        <v>124525.72814591968</v>
      </c>
      <c r="G8" s="30">
        <f t="shared" si="2"/>
        <v>121581.60096741719</v>
      </c>
      <c r="H8" s="30">
        <f t="shared" si="2"/>
        <v>118453.30385918193</v>
      </c>
      <c r="I8" s="30">
        <f t="shared" si="2"/>
        <v>116131.23218304856</v>
      </c>
      <c r="J8" s="30">
        <f t="shared" si="2"/>
        <v>113980.44763843328</v>
      </c>
      <c r="K8" s="30">
        <f t="shared" si="2"/>
        <v>112547.73242282683</v>
      </c>
      <c r="L8" s="30">
        <f t="shared" si="2"/>
        <v>111599.95076560746</v>
      </c>
      <c r="M8" s="30">
        <f t="shared" si="2"/>
        <v>110431.65586899093</v>
      </c>
      <c r="N8" s="30">
        <f t="shared" si="2"/>
        <v>108970.15437758171</v>
      </c>
      <c r="O8" s="30">
        <f t="shared" si="2"/>
        <v>106746.37600078924</v>
      </c>
      <c r="P8" s="30">
        <f t="shared" si="2"/>
        <v>104727.51618472089</v>
      </c>
      <c r="Q8" s="30">
        <f t="shared" si="2"/>
        <v>104069.66560245091</v>
      </c>
      <c r="R8" s="30">
        <f t="shared" si="2"/>
        <v>103970.22802050838</v>
      </c>
      <c r="S8" s="30">
        <f t="shared" si="2"/>
        <v>102765.31940818716</v>
      </c>
      <c r="T8" s="30">
        <f t="shared" si="2"/>
        <v>101683.97416899103</v>
      </c>
      <c r="U8" s="30">
        <f t="shared" si="2"/>
        <v>101903.53374580095</v>
      </c>
      <c r="V8" s="30">
        <f t="shared" si="2"/>
        <v>101394.10427076202</v>
      </c>
      <c r="W8" s="30">
        <f t="shared" si="2"/>
        <v>100937.7338744314</v>
      </c>
      <c r="X8" s="30">
        <f t="shared" si="2"/>
        <v>101142.35505930897</v>
      </c>
      <c r="Y8" s="30">
        <f t="shared" si="2"/>
        <v>101154.48492910295</v>
      </c>
      <c r="Z8" s="30">
        <f t="shared" si="2"/>
        <v>100765.58530641621</v>
      </c>
      <c r="AA8" s="30">
        <f t="shared" si="2"/>
        <v>99364.13113694443</v>
      </c>
      <c r="AB8" s="30">
        <f t="shared" si="2"/>
        <v>98018.082280519913</v>
      </c>
      <c r="AC8" s="30">
        <f t="shared" si="2"/>
        <v>98232.540410075424</v>
      </c>
      <c r="AD8" s="30">
        <f t="shared" si="2"/>
        <v>99121.266030519051</v>
      </c>
      <c r="AE8" s="30">
        <f t="shared" si="2"/>
        <v>98571.606107111627</v>
      </c>
      <c r="AF8" s="30">
        <f t="shared" si="2"/>
        <v>98041.404612872822</v>
      </c>
      <c r="AG8" s="30">
        <f t="shared" si="2"/>
        <v>98926.14361842096</v>
      </c>
      <c r="AH8" s="30">
        <f t="shared" si="2"/>
        <v>99071.052413180776</v>
      </c>
      <c r="AI8" s="30">
        <f t="shared" si="2"/>
        <v>99206.010684163339</v>
      </c>
      <c r="AJ8" s="30">
        <f t="shared" si="2"/>
        <v>100029.67230979052</v>
      </c>
      <c r="AK8" s="30">
        <f t="shared" si="2"/>
        <v>100581.87795698494</v>
      </c>
      <c r="AL8" s="30">
        <f t="shared" si="2"/>
        <v>100641.64983027372</v>
      </c>
      <c r="AN8" s="30">
        <f t="shared" ref="AN8:AN119" si="3">SUM(C8:N8)</f>
        <v>1427458.2105350851</v>
      </c>
      <c r="AO8" s="30">
        <f t="shared" ref="AO8:AO119" si="4">SUM(O8:Z8)</f>
        <v>1231260.8765714702</v>
      </c>
      <c r="AP8" s="30">
        <f t="shared" ref="AP8:AP119" si="5">SUM(AA8:AL8)</f>
        <v>1189805.4373908576</v>
      </c>
    </row>
    <row r="9" spans="1:66" ht="13.8">
      <c r="B9" s="66" t="s">
        <v>189</v>
      </c>
      <c r="C9" s="30">
        <f>РБ.1!D31</f>
        <v>73965.676160449351</v>
      </c>
      <c r="D9" s="30">
        <f>РБ.1!E31</f>
        <v>71020.099763043021</v>
      </c>
      <c r="E9" s="30">
        <f>РБ.1!F31</f>
        <v>67974.982973878374</v>
      </c>
      <c r="F9" s="30">
        <f>РБ.1!G31</f>
        <v>64911.81232711584</v>
      </c>
      <c r="G9" s="30">
        <f>РБ.1!H31</f>
        <v>61779.820295233876</v>
      </c>
      <c r="H9" s="30">
        <f>РБ.1!I31</f>
        <v>58631.704841687191</v>
      </c>
      <c r="I9" s="30">
        <f>РБ.1!J31</f>
        <v>55599.159971208726</v>
      </c>
      <c r="J9" s="30">
        <f>РБ.1!K31</f>
        <v>53266.390836611426</v>
      </c>
      <c r="K9" s="30">
        <f>РБ.1!L31</f>
        <v>51794.229037738442</v>
      </c>
      <c r="L9" s="30">
        <f>РБ.1!M31</f>
        <v>50554.121524413458</v>
      </c>
      <c r="M9" s="30">
        <f>РБ.1!N31</f>
        <v>49250.985179225376</v>
      </c>
      <c r="N9" s="30">
        <f>РБ.1!O31</f>
        <v>47877.940899236535</v>
      </c>
      <c r="O9" s="30">
        <f>РБ.1!P31</f>
        <v>46283.743957874605</v>
      </c>
      <c r="P9" s="30">
        <f>РБ.1!Q31</f>
        <v>44868.121687649407</v>
      </c>
      <c r="Q9" s="30">
        <f>РБ.1!R31</f>
        <v>44132.982521069549</v>
      </c>
      <c r="R9" s="30">
        <f>РБ.1!S31</f>
        <v>43740.434308423406</v>
      </c>
      <c r="S9" s="30">
        <f>РБ.1!T31</f>
        <v>42910.558224000626</v>
      </c>
      <c r="T9" s="30">
        <f>РБ.1!U31</f>
        <v>42188.119731734449</v>
      </c>
      <c r="U9" s="30">
        <f>РБ.1!V31</f>
        <v>42093.185205969421</v>
      </c>
      <c r="V9" s="30">
        <f>РБ.1!W31</f>
        <v>41792.745542745572</v>
      </c>
      <c r="W9" s="30">
        <f>РБ.1!X31</f>
        <v>41568.17950409677</v>
      </c>
      <c r="X9" s="30">
        <f>РБ.1!Y31</f>
        <v>41670.696486079054</v>
      </c>
      <c r="Y9" s="30">
        <f>РБ.1!Z31</f>
        <v>41699.708941496407</v>
      </c>
      <c r="Z9" s="30">
        <f>РБ.1!AA31</f>
        <v>41551.04544128164</v>
      </c>
      <c r="AA9" s="30">
        <f>РБ.1!AB31</f>
        <v>40932.425207826571</v>
      </c>
      <c r="AB9" s="30">
        <f>РБ.1!AC31</f>
        <v>40340.025639383843</v>
      </c>
      <c r="AC9" s="30">
        <f>РБ.1!AD31</f>
        <v>40622.178785239405</v>
      </c>
      <c r="AD9" s="30">
        <f>РБ.1!AE31</f>
        <v>41360.790805020071</v>
      </c>
      <c r="AE9" s="30">
        <f>РБ.1!AF31</f>
        <v>41329.782717363669</v>
      </c>
      <c r="AF9" s="30">
        <f>РБ.1!AG31</f>
        <v>41300.067478237943</v>
      </c>
      <c r="AG9" s="30">
        <f>РБ.1!AH31</f>
        <v>42009.851684266789</v>
      </c>
      <c r="AH9" s="30">
        <f>РБ.1!AI31</f>
        <v>42320.370674189857</v>
      </c>
      <c r="AI9" s="30">
        <f>РБ.1!AJ31</f>
        <v>42617.694397402585</v>
      </c>
      <c r="AJ9" s="30">
        <f>РБ.1!AK31</f>
        <v>43271.513592726071</v>
      </c>
      <c r="AK9" s="30">
        <f>РБ.1!AL31</f>
        <v>43774.530192979793</v>
      </c>
      <c r="AL9" s="30">
        <f>РБ.1!AM31</f>
        <v>44010.09898155446</v>
      </c>
      <c r="AN9" s="30">
        <f t="shared" ref="AN9:AN25" si="6">SUM(C9:N9)</f>
        <v>706626.92380984151</v>
      </c>
      <c r="AO9" s="30">
        <f t="shared" ref="AO9:AO25" si="7">SUM(O9:Z9)</f>
        <v>514499.52155242092</v>
      </c>
      <c r="AP9" s="30">
        <f t="shared" ref="AP9:AP25" si="8">SUM(AA9:AL9)</f>
        <v>503889.33015619108</v>
      </c>
    </row>
    <row r="10" spans="1:66" ht="13.8">
      <c r="B10" s="66" t="s">
        <v>90</v>
      </c>
      <c r="C10" s="30">
        <f>РБ.1!D180</f>
        <v>9517.6453794480767</v>
      </c>
      <c r="D10" s="30">
        <f>РБ.1!E180</f>
        <v>9942.5483444787387</v>
      </c>
      <c r="E10" s="30">
        <f>РБ.1!F180</f>
        <v>10750.574598804063</v>
      </c>
      <c r="F10" s="30">
        <f>РБ.1!G180</f>
        <v>11586.232158685021</v>
      </c>
      <c r="G10" s="30">
        <f>РБ.1!H180</f>
        <v>11901.910923569705</v>
      </c>
      <c r="H10" s="30">
        <f>РБ.1!I180</f>
        <v>12125.57639346527</v>
      </c>
      <c r="I10" s="30">
        <f>РБ.1!J180</f>
        <v>12661.179806582566</v>
      </c>
      <c r="J10" s="30">
        <f>РБ.1!K180</f>
        <v>12933.955305727868</v>
      </c>
      <c r="K10" s="30">
        <f>РБ.1!L180</f>
        <v>13128.726021243308</v>
      </c>
      <c r="L10" s="30">
        <f>РБ.1!M180</f>
        <v>13431.699289630478</v>
      </c>
      <c r="M10" s="30">
        <f>РБ.1!N180</f>
        <v>13650.069753932052</v>
      </c>
      <c r="N10" s="30">
        <f>РБ.1!O180</f>
        <v>13754.774212046941</v>
      </c>
      <c r="O10" s="30">
        <f>РБ.1!P180</f>
        <v>13599.825971508384</v>
      </c>
      <c r="P10" s="30">
        <f>РБ.1!Q180</f>
        <v>13453.485966555303</v>
      </c>
      <c r="Q10" s="30">
        <f>РБ.1!R180</f>
        <v>13619.878903053863</v>
      </c>
      <c r="R10" s="30">
        <f>РБ.1!S180</f>
        <v>13878.562101250216</v>
      </c>
      <c r="S10" s="30">
        <f>РБ.1!T180</f>
        <v>13818.271069481414</v>
      </c>
      <c r="T10" s="30">
        <f>РБ.1!U180</f>
        <v>13761.329539477547</v>
      </c>
      <c r="U10" s="30">
        <f>РБ.1!V180</f>
        <v>14012.154368983693</v>
      </c>
      <c r="V10" s="30">
        <f>РБ.1!W180</f>
        <v>14096.743015151265</v>
      </c>
      <c r="W10" s="30">
        <f>РБ.1!X180</f>
        <v>14176.632292087306</v>
      </c>
      <c r="X10" s="30">
        <f>РБ.1!Y180</f>
        <v>14404.384746448468</v>
      </c>
      <c r="Y10" s="30">
        <f>РБ.1!Z180</f>
        <v>14568.71712981571</v>
      </c>
      <c r="Z10" s="30">
        <f>РБ.1!AA180</f>
        <v>14622.385622603728</v>
      </c>
      <c r="AA10" s="30">
        <f>РБ.1!AB180</f>
        <v>14419.236748145349</v>
      </c>
      <c r="AB10" s="30">
        <f>РБ.1!AC180</f>
        <v>14227.373922267994</v>
      </c>
      <c r="AC10" s="30">
        <f>РБ.1!AD180</f>
        <v>14350.773083449181</v>
      </c>
      <c r="AD10" s="30">
        <f>РБ.1!AE180</f>
        <v>14568.851049401352</v>
      </c>
      <c r="AE10" s="30">
        <f>РБ.1!AF180</f>
        <v>14470.210631624152</v>
      </c>
      <c r="AF10" s="30">
        <f>РБ.1!AG180</f>
        <v>14377.050237056799</v>
      </c>
      <c r="AG10" s="30">
        <f>РБ.1!AH180</f>
        <v>14593.668361141878</v>
      </c>
      <c r="AH10" s="30">
        <f>РБ.1!AI180</f>
        <v>14645.950674411775</v>
      </c>
      <c r="AI10" s="30">
        <f>РБ.1!AJ180</f>
        <v>14695.328414722233</v>
      </c>
      <c r="AJ10" s="30">
        <f>РБ.1!AK180</f>
        <v>14894.264417825902</v>
      </c>
      <c r="AK10" s="30">
        <f>РБ.1!AL180</f>
        <v>15031.381263894396</v>
      </c>
      <c r="AL10" s="30">
        <f>РБ.1!AM180</f>
        <v>15059.34619367804</v>
      </c>
      <c r="AN10" s="30">
        <f t="shared" si="6"/>
        <v>145384.89218761408</v>
      </c>
      <c r="AO10" s="30">
        <f t="shared" si="7"/>
        <v>168012.37072641691</v>
      </c>
      <c r="AP10" s="30">
        <f t="shared" si="8"/>
        <v>175333.43499761907</v>
      </c>
    </row>
    <row r="11" spans="1:66" ht="13.8">
      <c r="B11" s="66" t="s">
        <v>92</v>
      </c>
      <c r="C11" s="30">
        <f>РБ.1!D209</f>
        <v>0</v>
      </c>
      <c r="D11" s="30">
        <f>РБ.1!E209</f>
        <v>0</v>
      </c>
      <c r="E11" s="30">
        <f>РБ.1!F209</f>
        <v>0</v>
      </c>
      <c r="F11" s="30">
        <f>РБ.1!G209</f>
        <v>0</v>
      </c>
      <c r="G11" s="30">
        <f>РБ.1!H209</f>
        <v>0</v>
      </c>
      <c r="H11" s="30">
        <f>РБ.1!I209</f>
        <v>0</v>
      </c>
      <c r="I11" s="30">
        <f>РБ.1!J209</f>
        <v>0</v>
      </c>
      <c r="J11" s="30">
        <f>РБ.1!K209</f>
        <v>0</v>
      </c>
      <c r="K11" s="30">
        <f>РБ.1!L209</f>
        <v>0</v>
      </c>
      <c r="L11" s="30">
        <f>РБ.1!M209</f>
        <v>0</v>
      </c>
      <c r="M11" s="30">
        <f>РБ.1!N209</f>
        <v>0</v>
      </c>
      <c r="N11" s="30">
        <f>РБ.1!O209</f>
        <v>0</v>
      </c>
      <c r="O11" s="30">
        <f>РБ.1!P209</f>
        <v>0</v>
      </c>
      <c r="P11" s="30">
        <f>РБ.1!Q209</f>
        <v>0</v>
      </c>
      <c r="Q11" s="30">
        <f>РБ.1!R209</f>
        <v>0</v>
      </c>
      <c r="R11" s="30">
        <f>РБ.1!S209</f>
        <v>0</v>
      </c>
      <c r="S11" s="30">
        <f>РБ.1!T209</f>
        <v>0</v>
      </c>
      <c r="T11" s="30">
        <f>РБ.1!U209</f>
        <v>0</v>
      </c>
      <c r="U11" s="30">
        <f>РБ.1!V209</f>
        <v>0</v>
      </c>
      <c r="V11" s="30">
        <f>РБ.1!W209</f>
        <v>0</v>
      </c>
      <c r="W11" s="30">
        <f>РБ.1!X209</f>
        <v>0</v>
      </c>
      <c r="X11" s="30">
        <f>РБ.1!Y209</f>
        <v>0</v>
      </c>
      <c r="Y11" s="30">
        <f>РБ.1!Z209</f>
        <v>0</v>
      </c>
      <c r="Z11" s="30">
        <f>РБ.1!AA209</f>
        <v>0</v>
      </c>
      <c r="AA11" s="30">
        <f>РБ.1!AB209</f>
        <v>0</v>
      </c>
      <c r="AB11" s="30">
        <f>РБ.1!AC209</f>
        <v>0</v>
      </c>
      <c r="AC11" s="30">
        <f>РБ.1!AD209</f>
        <v>0</v>
      </c>
      <c r="AD11" s="30">
        <f>РБ.1!AE209</f>
        <v>0</v>
      </c>
      <c r="AE11" s="30">
        <f>РБ.1!AF209</f>
        <v>0</v>
      </c>
      <c r="AF11" s="30">
        <f>РБ.1!AG209</f>
        <v>0</v>
      </c>
      <c r="AG11" s="30">
        <f>РБ.1!AH209</f>
        <v>0</v>
      </c>
      <c r="AH11" s="30">
        <f>РБ.1!AI209</f>
        <v>0</v>
      </c>
      <c r="AI11" s="30">
        <f>РБ.1!AJ209</f>
        <v>0</v>
      </c>
      <c r="AJ11" s="30">
        <f>РБ.1!AK209</f>
        <v>0</v>
      </c>
      <c r="AK11" s="30">
        <f>РБ.1!AL209</f>
        <v>0</v>
      </c>
      <c r="AL11" s="30">
        <f>РБ.1!AM209</f>
        <v>0</v>
      </c>
      <c r="AN11" s="30">
        <f t="shared" si="6"/>
        <v>0</v>
      </c>
      <c r="AO11" s="30">
        <f t="shared" si="7"/>
        <v>0</v>
      </c>
      <c r="AP11" s="30">
        <f t="shared" si="8"/>
        <v>0</v>
      </c>
    </row>
    <row r="12" spans="1:66" ht="13.8">
      <c r="B12" s="66" t="s">
        <v>202</v>
      </c>
      <c r="C12" s="30">
        <f>РБ.1!D223</f>
        <v>22612.98033088235</v>
      </c>
      <c r="D12" s="30">
        <f>РБ.1!E223</f>
        <v>22424.422247817092</v>
      </c>
      <c r="E12" s="30">
        <f>РБ.1!F223</f>
        <v>22176.81925216411</v>
      </c>
      <c r="F12" s="30">
        <f>РБ.1!G223</f>
        <v>22063.50619127191</v>
      </c>
      <c r="G12" s="30">
        <f>РБ.1!H223</f>
        <v>22002.985299237065</v>
      </c>
      <c r="H12" s="30">
        <f>РБ.1!I223</f>
        <v>21930.607555759409</v>
      </c>
      <c r="I12" s="30">
        <f>РБ.1!J223</f>
        <v>21923.885011404029</v>
      </c>
      <c r="J12" s="30">
        <f>РБ.1!K223</f>
        <v>21873.760443153555</v>
      </c>
      <c r="K12" s="30">
        <f>РБ.1!L223</f>
        <v>21813.626533511146</v>
      </c>
      <c r="L12" s="30">
        <f>РБ.1!M223</f>
        <v>21779.845231235719</v>
      </c>
      <c r="M12" s="30">
        <f>РБ.1!N223</f>
        <v>21734.777653014033</v>
      </c>
      <c r="N12" s="30">
        <f>РБ.1!O223</f>
        <v>21671.385836518126</v>
      </c>
      <c r="O12" s="30">
        <f>РБ.1!P223</f>
        <v>21558.000429876229</v>
      </c>
      <c r="P12" s="30">
        <f>РБ.1!Q223</f>
        <v>21447.12601521903</v>
      </c>
      <c r="Q12" s="30">
        <f>РБ.1!R223</f>
        <v>21402.964186536359</v>
      </c>
      <c r="R12" s="30">
        <f>РБ.1!S223</f>
        <v>21382.836112101933</v>
      </c>
      <c r="S12" s="30">
        <f>РБ.1!T223</f>
        <v>21299.584762871029</v>
      </c>
      <c r="T12" s="30">
        <f>РБ.1!U223</f>
        <v>21218.781155282941</v>
      </c>
      <c r="U12" s="30">
        <f>РБ.1!V223</f>
        <v>21207.237733231897</v>
      </c>
      <c r="V12" s="30">
        <f>РБ.1!W223</f>
        <v>20982.2184523592</v>
      </c>
      <c r="W12" s="30">
        <f>РБ.1!X223</f>
        <v>20734.67223460172</v>
      </c>
      <c r="X12" s="30">
        <f>РБ.1!Y223</f>
        <v>20525.739112067127</v>
      </c>
      <c r="Y12" s="30">
        <f>РБ.1!Z223</f>
        <v>20310.006802134354</v>
      </c>
      <c r="Z12" s="30">
        <f>РБ.1!AA223</f>
        <v>20076.464993756555</v>
      </c>
      <c r="AA12" s="30">
        <f>РБ.1!AB223</f>
        <v>19792.028835798392</v>
      </c>
      <c r="AB12" s="30">
        <f>РБ.1!AC223</f>
        <v>19513.518431131022</v>
      </c>
      <c r="AC12" s="30">
        <f>РБ.1!AD223</f>
        <v>19307.722091266773</v>
      </c>
      <c r="AD12" s="30">
        <f>РБ.1!AE223</f>
        <v>19128.517096718322</v>
      </c>
      <c r="AE12" s="30">
        <f>РБ.1!AF223</f>
        <v>18886.133774850416</v>
      </c>
      <c r="AF12" s="30">
        <f>РБ.1!AG223</f>
        <v>18648.800105521423</v>
      </c>
      <c r="AG12" s="30">
        <f>РБ.1!AH223</f>
        <v>18483.322652342667</v>
      </c>
      <c r="AH12" s="30">
        <f>РБ.1!AI223</f>
        <v>18287.836763752199</v>
      </c>
      <c r="AI12" s="30">
        <f>РБ.1!AJ223</f>
        <v>18096.423497840693</v>
      </c>
      <c r="AJ12" s="30">
        <f>РБ.1!AK223</f>
        <v>17942.453890655292</v>
      </c>
      <c r="AK12" s="30">
        <f>РБ.1!AL223</f>
        <v>17780.540022835263</v>
      </c>
      <c r="AL12" s="30">
        <f>РБ.1!AM223</f>
        <v>17599.695439026193</v>
      </c>
      <c r="AN12" s="30">
        <f t="shared" si="6"/>
        <v>264008.60158596857</v>
      </c>
      <c r="AO12" s="30">
        <f t="shared" si="7"/>
        <v>252145.63199003838</v>
      </c>
      <c r="AP12" s="30">
        <f t="shared" si="8"/>
        <v>223466.99260173863</v>
      </c>
    </row>
    <row r="13" spans="1:66" ht="13.8">
      <c r="B13" s="66" t="s">
        <v>96</v>
      </c>
      <c r="C13" s="30">
        <f>РБ.1!D304</f>
        <v>3573.7593046477846</v>
      </c>
      <c r="D13" s="30">
        <f>РБ.1!E304</f>
        <v>3503.4036540284837</v>
      </c>
      <c r="E13" s="30">
        <f>РБ.1!F304</f>
        <v>3406.0868858610261</v>
      </c>
      <c r="F13" s="30">
        <f>РБ.1!G304</f>
        <v>3372.4783367650339</v>
      </c>
      <c r="G13" s="30">
        <f>РБ.1!H304</f>
        <v>3362.8632392205209</v>
      </c>
      <c r="H13" s="30">
        <f>РБ.1!I304</f>
        <v>3346.9892204635935</v>
      </c>
      <c r="I13" s="30">
        <f>РБ.1!J304</f>
        <v>3359.9788909307454</v>
      </c>
      <c r="J13" s="30">
        <f>РБ.1!K304</f>
        <v>3352.1845254010468</v>
      </c>
      <c r="K13" s="30">
        <f>РБ.1!L304</f>
        <v>3339.0993162153754</v>
      </c>
      <c r="L13" s="30">
        <f>РБ.1!M304</f>
        <v>3336.8071227415526</v>
      </c>
      <c r="M13" s="30">
        <f>РБ.1!N304</f>
        <v>3328.6400948222613</v>
      </c>
      <c r="N13" s="30">
        <f>РБ.1!O304</f>
        <v>3311.8028699660872</v>
      </c>
      <c r="O13" s="30">
        <f>РБ.1!P304</f>
        <v>3273.1906987415387</v>
      </c>
      <c r="P13" s="30">
        <f>РБ.1!Q304</f>
        <v>3235.6510878287836</v>
      </c>
      <c r="Q13" s="30">
        <f>РБ.1!R304</f>
        <v>3225.8454203564152</v>
      </c>
      <c r="R13" s="30">
        <f>РБ.1!S304</f>
        <v>3225.2091913595868</v>
      </c>
      <c r="S13" s="30">
        <f>РБ.1!T304</f>
        <v>3197.8994589198596</v>
      </c>
      <c r="T13" s="30">
        <f>РБ.1!U304</f>
        <v>3171.3483301590136</v>
      </c>
      <c r="U13" s="30">
        <f>РБ.1!V304</f>
        <v>3172.2259092232248</v>
      </c>
      <c r="V13" s="30">
        <f>РБ.1!W304</f>
        <v>3159.7335228559127</v>
      </c>
      <c r="W13" s="30">
        <f>РБ.1!X304</f>
        <v>3147.5881472210262</v>
      </c>
      <c r="X13" s="30">
        <f>РБ.1!Y304</f>
        <v>3149.125731366847</v>
      </c>
      <c r="Y13" s="30">
        <f>РБ.1!Z304</f>
        <v>3146.1720754301864</v>
      </c>
      <c r="Z13" s="30">
        <f>РБ.1!AA304</f>
        <v>3134.4034066682366</v>
      </c>
      <c r="AA13" s="30">
        <f>РБ.1!AB304</f>
        <v>3100.7189983130729</v>
      </c>
      <c r="AB13" s="30">
        <f>РБ.1!AC304</f>
        <v>3067.9702679677753</v>
      </c>
      <c r="AC13" s="30">
        <f>РБ.1!AD304</f>
        <v>3062.8224010471017</v>
      </c>
      <c r="AD13" s="30">
        <f>РБ.1!AE304</f>
        <v>3066.7145892533094</v>
      </c>
      <c r="AE13" s="30">
        <f>РБ.1!AF304</f>
        <v>3043.807484649868</v>
      </c>
      <c r="AF13" s="30">
        <f>РБ.1!AG304</f>
        <v>3021.5366885076323</v>
      </c>
      <c r="AG13" s="30">
        <f>РБ.1!AH304</f>
        <v>3026.5757020621595</v>
      </c>
      <c r="AH13" s="30">
        <f>РБ.1!AI304</f>
        <v>3018.1291547826554</v>
      </c>
      <c r="AI13" s="30">
        <f>РБ.1!AJ304</f>
        <v>3009.9172338164699</v>
      </c>
      <c r="AJ13" s="30">
        <f>РБ.1!AK304</f>
        <v>3015.2790100013071</v>
      </c>
      <c r="AK13" s="30">
        <f>РБ.1!AL304</f>
        <v>3016.043318547022</v>
      </c>
      <c r="AL13" s="30">
        <f>РБ.1!AM304</f>
        <v>3007.8893374762715</v>
      </c>
      <c r="AN13" s="30">
        <f t="shared" si="6"/>
        <v>40594.093461063509</v>
      </c>
      <c r="AO13" s="30">
        <f t="shared" si="7"/>
        <v>38238.392980130629</v>
      </c>
      <c r="AP13" s="30">
        <f t="shared" si="8"/>
        <v>36457.404186424646</v>
      </c>
    </row>
    <row r="14" spans="1:66" ht="13.8">
      <c r="B14" s="66" t="s">
        <v>95</v>
      </c>
      <c r="C14" s="30">
        <f>МСБ.1!D45</f>
        <v>15504.016884531587</v>
      </c>
      <c r="D14" s="30">
        <f>МСБ.1!E45</f>
        <v>14980.156703885255</v>
      </c>
      <c r="E14" s="30">
        <f>МСБ.1!F45</f>
        <v>14355.983507890038</v>
      </c>
      <c r="F14" s="30">
        <f>МСБ.1!G45</f>
        <v>14015.506130186899</v>
      </c>
      <c r="G14" s="30">
        <f>МСБ.1!H45</f>
        <v>13786.621601365541</v>
      </c>
      <c r="H14" s="30">
        <f>МСБ.1!I45</f>
        <v>13539.707689735003</v>
      </c>
      <c r="I14" s="30">
        <f>МСБ.1!J45</f>
        <v>13423.141199894957</v>
      </c>
      <c r="J14" s="30">
        <f>МСБ.1!K45</f>
        <v>13225.162800153472</v>
      </c>
      <c r="K14" s="30">
        <f>МСБ.1!L45</f>
        <v>13012.170114245073</v>
      </c>
      <c r="L14" s="30">
        <f>МСБ.1!M45</f>
        <v>12852.107103677437</v>
      </c>
      <c r="M14" s="30">
        <f>МСБ.1!N45</f>
        <v>12673.628784815059</v>
      </c>
      <c r="N14" s="30">
        <f>МСБ.1!O45</f>
        <v>12465.005363225544</v>
      </c>
      <c r="O14" s="30">
        <f>МСБ.1!P45</f>
        <v>12171.120335836245</v>
      </c>
      <c r="P14" s="30">
        <f>МСБ.1!Q45</f>
        <v>11889.480517921496</v>
      </c>
      <c r="Q14" s="30">
        <f>МСБ.1!R45</f>
        <v>11732.320790459084</v>
      </c>
      <c r="R14" s="30">
        <f>МСБ.1!S45</f>
        <v>11619.291084320674</v>
      </c>
      <c r="S14" s="30">
        <f>МСБ.1!T45</f>
        <v>11398.225851232148</v>
      </c>
      <c r="T14" s="30">
        <f>МСБ.1!U45</f>
        <v>11186.371669522314</v>
      </c>
      <c r="U14" s="30">
        <f>МСБ.1!V45</f>
        <v>11096.089843422935</v>
      </c>
      <c r="V14" s="30">
        <f>МСБ.1!W45</f>
        <v>10953.19721105809</v>
      </c>
      <c r="W14" s="30">
        <f>МСБ.1!X45</f>
        <v>10816.258438375115</v>
      </c>
      <c r="X14" s="30">
        <f>МСБ.1!Y45</f>
        <v>10741.39799690687</v>
      </c>
      <c r="Y14" s="30">
        <f>МСБ.1!Z45</f>
        <v>10650.865890826601</v>
      </c>
      <c r="Z14" s="30">
        <f>МСБ.1!AA45</f>
        <v>10526.524256486604</v>
      </c>
      <c r="AA14" s="30">
        <f>МСБ.1!AB45</f>
        <v>10313.409275211425</v>
      </c>
      <c r="AB14" s="30">
        <f>МСБ.1!AC45</f>
        <v>10109.174084822715</v>
      </c>
      <c r="AC14" s="30">
        <f>МСБ.1!AD45</f>
        <v>10026.193792072747</v>
      </c>
      <c r="AD14" s="30">
        <f>МСБ.1!AE45</f>
        <v>9984.252710867102</v>
      </c>
      <c r="AE14" s="30">
        <f>МСБ.1!AF45</f>
        <v>9831.3140766724755</v>
      </c>
      <c r="AF14" s="30">
        <f>МСБ.1!AG45</f>
        <v>9684.7478855692934</v>
      </c>
      <c r="AG14" s="30">
        <f>МСБ.1!AH45</f>
        <v>9657.0337171346255</v>
      </c>
      <c r="AH14" s="30">
        <f>МСБ.1!AI45</f>
        <v>9574.101756698461</v>
      </c>
      <c r="AI14" s="30">
        <f>МСБ.1!AJ45</f>
        <v>9494.6252946138029</v>
      </c>
      <c r="AJ14" s="30">
        <f>МСБ.1!AK45</f>
        <v>9474.8329008022811</v>
      </c>
      <c r="AK14" s="30">
        <f>МСБ.1!AL45</f>
        <v>9437.0743403930337</v>
      </c>
      <c r="AL14" s="30">
        <f>МСБ.1!AM45</f>
        <v>9363.3073539877696</v>
      </c>
      <c r="AN14" s="30">
        <f t="shared" si="6"/>
        <v>163833.20788360585</v>
      </c>
      <c r="AO14" s="30">
        <f t="shared" si="7"/>
        <v>134781.14388636817</v>
      </c>
      <c r="AP14" s="30">
        <f t="shared" si="8"/>
        <v>116950.06718884573</v>
      </c>
    </row>
    <row r="15" spans="1:66" ht="13.8">
      <c r="B15" s="66" t="s">
        <v>93</v>
      </c>
      <c r="C15" s="30">
        <f>МСБ.1!D73</f>
        <v>3623.9923747276689</v>
      </c>
      <c r="D15" s="30">
        <f>МСБ.1!E73</f>
        <v>3882.4509198741216</v>
      </c>
      <c r="E15" s="30">
        <f>МСБ.1!F73</f>
        <v>4286.8940775328465</v>
      </c>
      <c r="F15" s="30">
        <f>МСБ.1!G73</f>
        <v>4707.4125516097538</v>
      </c>
      <c r="G15" s="30">
        <f>МСБ.1!H73</f>
        <v>4937.9215484737897</v>
      </c>
      <c r="H15" s="30">
        <f>МСБ.1!I73</f>
        <v>5133.9818666325737</v>
      </c>
      <c r="I15" s="30">
        <f>МСБ.1!J73</f>
        <v>5446.7433955406577</v>
      </c>
      <c r="J15" s="30">
        <f>МСБ.1!K73</f>
        <v>5663.0479294496572</v>
      </c>
      <c r="K15" s="30">
        <f>МСБ.1!L73</f>
        <v>5849.6760372984581</v>
      </c>
      <c r="L15" s="30">
        <f>МСБ.1!M73</f>
        <v>6075.9411847017918</v>
      </c>
      <c r="M15" s="30">
        <f>МСБ.1!N73</f>
        <v>6270.4003347999442</v>
      </c>
      <c r="N15" s="30">
        <f>МСБ.1!O73</f>
        <v>6421.2225477221691</v>
      </c>
      <c r="O15" s="30">
        <f>МСБ.1!P73</f>
        <v>6472.2670194357688</v>
      </c>
      <c r="P15" s="30">
        <f>МСБ.1!Q73</f>
        <v>6521.8935891573237</v>
      </c>
      <c r="Q15" s="30">
        <f>МСБ.1!R73</f>
        <v>6684.8475254062214</v>
      </c>
      <c r="R15" s="30">
        <f>МСБ.1!S73</f>
        <v>6881.5102575436304</v>
      </c>
      <c r="S15" s="30">
        <f>МСБ.1!T73</f>
        <v>6958.0042536576148</v>
      </c>
      <c r="T15" s="30">
        <f>МСБ.1!U73</f>
        <v>7032.373416546212</v>
      </c>
      <c r="U15" s="30">
        <f>МСБ.1!V73</f>
        <v>7219.3826517075086</v>
      </c>
      <c r="V15" s="30">
        <f>МСБ.1!W73</f>
        <v>7343.8442447156349</v>
      </c>
      <c r="W15" s="30">
        <f>МСБ.1!X73</f>
        <v>7464.8485712513093</v>
      </c>
      <c r="X15" s="30">
        <f>МСБ.1!Y73</f>
        <v>7639.8446076708005</v>
      </c>
      <c r="Y15" s="30">
        <f>МСБ.1!Z73</f>
        <v>7790.861996019813</v>
      </c>
      <c r="Z15" s="30">
        <f>МСБ.1!AA73</f>
        <v>7899.4491627970401</v>
      </c>
      <c r="AA15" s="30">
        <f>МСБ.1!AB73</f>
        <v>7909.431784091893</v>
      </c>
      <c r="AB15" s="30">
        <f>МСБ.1!AC73</f>
        <v>7919.1371103507781</v>
      </c>
      <c r="AC15" s="30">
        <f>МСБ.1!AD73</f>
        <v>8043.2787265665256</v>
      </c>
      <c r="AD15" s="30">
        <f>МСБ.1!AE73</f>
        <v>8202.2072586717022</v>
      </c>
      <c r="AE15" s="30">
        <f>МСБ.1!AF73</f>
        <v>8242.0152269765731</v>
      </c>
      <c r="AF15" s="30">
        <f>МСБ.1!AG73</f>
        <v>8280.7174183840871</v>
      </c>
      <c r="AG15" s="30">
        <f>МСБ.1!AH73</f>
        <v>8433.0504312721096</v>
      </c>
      <c r="AH15" s="30">
        <f>МСБ.1!AI73</f>
        <v>8523.7990304034411</v>
      </c>
      <c r="AI15" s="30">
        <f>МСБ.1!AJ73</f>
        <v>8612.0268351144568</v>
      </c>
      <c r="AJ15" s="30">
        <f>МСБ.1!AK73</f>
        <v>8755.1568086488569</v>
      </c>
      <c r="AK15" s="30">
        <f>МСБ.1!AL73</f>
        <v>8875.1933025262588</v>
      </c>
      <c r="AL15" s="30">
        <f>МСБ.1!AM73</f>
        <v>8953.6601552338634</v>
      </c>
      <c r="AN15" s="30">
        <f t="shared" si="6"/>
        <v>62299.684768363426</v>
      </c>
      <c r="AO15" s="30">
        <f t="shared" si="7"/>
        <v>85909.127295908867</v>
      </c>
      <c r="AP15" s="30">
        <f t="shared" si="8"/>
        <v>100749.67408824056</v>
      </c>
    </row>
    <row r="16" spans="1:66" ht="13.8">
      <c r="B16" s="66" t="s">
        <v>94</v>
      </c>
      <c r="C16" s="30">
        <f>МСБ.1!D101</f>
        <v>3959.7154139433555</v>
      </c>
      <c r="D16" s="30">
        <f>МСБ.1!E101</f>
        <v>3896.0189383623824</v>
      </c>
      <c r="E16" s="30">
        <f>МСБ.1!F101</f>
        <v>3878.1765898276749</v>
      </c>
      <c r="F16" s="30">
        <f>МСБ.1!G101</f>
        <v>3868.7804502852232</v>
      </c>
      <c r="G16" s="30">
        <f>МСБ.1!H101</f>
        <v>3809.4780603166901</v>
      </c>
      <c r="H16" s="30">
        <f>МСБ.1!I101</f>
        <v>3744.7362914388864</v>
      </c>
      <c r="I16" s="30">
        <f>МСБ.1!J101</f>
        <v>3717.1439074868817</v>
      </c>
      <c r="J16" s="30">
        <f>МСБ.1!K101</f>
        <v>3665.9457979362601</v>
      </c>
      <c r="K16" s="30">
        <f>МСБ.1!L101</f>
        <v>3610.2053625750073</v>
      </c>
      <c r="L16" s="30">
        <f>МСБ.1!M101</f>
        <v>3569.4293092070343</v>
      </c>
      <c r="M16" s="30">
        <f>МСБ.1!N101</f>
        <v>3523.1540683822309</v>
      </c>
      <c r="N16" s="30">
        <f>МСБ.1!O101</f>
        <v>3468.0226488663047</v>
      </c>
      <c r="O16" s="30">
        <f>МСБ.1!P101</f>
        <v>3388.2275875164837</v>
      </c>
      <c r="P16" s="30">
        <f>МСБ.1!Q101</f>
        <v>3311.7573203895709</v>
      </c>
      <c r="Q16" s="30">
        <f>МСБ.1!R101</f>
        <v>3270.8262555694173</v>
      </c>
      <c r="R16" s="30">
        <f>МСБ.1!S101</f>
        <v>3242.3849655089275</v>
      </c>
      <c r="S16" s="30">
        <f>МСБ.1!T101</f>
        <v>3182.7757880244867</v>
      </c>
      <c r="T16" s="30">
        <f>МСБ.1!U101</f>
        <v>3125.6503262685642</v>
      </c>
      <c r="U16" s="30">
        <f>МСБ.1!V101</f>
        <v>3103.2580332622761</v>
      </c>
      <c r="V16" s="30">
        <f>МСБ.1!W101</f>
        <v>3065.6222818763476</v>
      </c>
      <c r="W16" s="30">
        <f>МСБ.1!X101</f>
        <v>3029.5546867981666</v>
      </c>
      <c r="X16" s="30">
        <f>МСБ.1!Y101</f>
        <v>3011.1663787698112</v>
      </c>
      <c r="Y16" s="30">
        <f>МСБ.1!Z101</f>
        <v>2988.1520933798929</v>
      </c>
      <c r="Z16" s="30">
        <f>МСБ.1!AA101</f>
        <v>2955.3124228223974</v>
      </c>
      <c r="AA16" s="30">
        <f>МСБ.1!AB101</f>
        <v>2896.8802875577385</v>
      </c>
      <c r="AB16" s="30">
        <f>МСБ.1!AC101</f>
        <v>2840.8828245957748</v>
      </c>
      <c r="AC16" s="30">
        <f>МСБ.1!AD101</f>
        <v>2819.571530433695</v>
      </c>
      <c r="AD16" s="30">
        <f>МСБ.1!AE101</f>
        <v>2809.9325205871933</v>
      </c>
      <c r="AE16" s="30">
        <f>МСБ.1!AF101</f>
        <v>2768.3421949744916</v>
      </c>
      <c r="AF16" s="30">
        <f>МСБ.1!AG101</f>
        <v>2728.4847995956529</v>
      </c>
      <c r="AG16" s="30">
        <f>МСБ.1!AH101</f>
        <v>2722.6410702007365</v>
      </c>
      <c r="AH16" s="30">
        <f>МСБ.1!AI101</f>
        <v>2700.8643589423714</v>
      </c>
      <c r="AI16" s="30">
        <f>МСБ.1!AJ101</f>
        <v>2679.9950106531064</v>
      </c>
      <c r="AJ16" s="30">
        <f>МСБ.1!AK101</f>
        <v>2676.1716891307956</v>
      </c>
      <c r="AK16" s="30">
        <f>МСБ.1!AL101</f>
        <v>2667.1155158091697</v>
      </c>
      <c r="AL16" s="30">
        <f>МСБ.1!AM101</f>
        <v>2647.6523693171207</v>
      </c>
      <c r="AN16" s="30">
        <f t="shared" si="6"/>
        <v>44710.806838627934</v>
      </c>
      <c r="AO16" s="30">
        <f t="shared" si="7"/>
        <v>37674.688140186343</v>
      </c>
      <c r="AP16" s="30">
        <f t="shared" si="8"/>
        <v>32958.534171797844</v>
      </c>
    </row>
    <row r="17" spans="1:66">
      <c r="B17" s="71" t="s">
        <v>71</v>
      </c>
      <c r="C17" s="30">
        <f>SUM(C18:C25)</f>
        <v>-85395.06532794029</v>
      </c>
      <c r="D17" s="30">
        <f t="shared" ref="D17:AL17" si="9">SUM(D18:D25)</f>
        <v>-83231.133388816699</v>
      </c>
      <c r="E17" s="30">
        <f t="shared" si="9"/>
        <v>-81225.792766818908</v>
      </c>
      <c r="F17" s="30">
        <f t="shared" si="9"/>
        <v>-79570.824064810644</v>
      </c>
      <c r="G17" s="30">
        <f t="shared" si="9"/>
        <v>-77550.998100716941</v>
      </c>
      <c r="H17" s="30">
        <f t="shared" si="9"/>
        <v>-75421.014700525469</v>
      </c>
      <c r="I17" s="30">
        <f t="shared" si="9"/>
        <v>-73793.652312323087</v>
      </c>
      <c r="J17" s="30">
        <f t="shared" si="9"/>
        <v>-72280.278715611668</v>
      </c>
      <c r="K17" s="30">
        <f t="shared" si="9"/>
        <v>-71219.794643076253</v>
      </c>
      <c r="L17" s="30">
        <f t="shared" si="9"/>
        <v>-70463.324021107008</v>
      </c>
      <c r="M17" s="30">
        <f t="shared" si="9"/>
        <v>-69573.554358420064</v>
      </c>
      <c r="N17" s="30">
        <f t="shared" si="9"/>
        <v>-68505.783225092979</v>
      </c>
      <c r="O17" s="30">
        <f t="shared" si="9"/>
        <v>-66970.478368600001</v>
      </c>
      <c r="P17" s="30">
        <f t="shared" si="9"/>
        <v>-65566.185965301062</v>
      </c>
      <c r="Q17" s="30">
        <f t="shared" si="9"/>
        <v>-65007.362292096586</v>
      </c>
      <c r="R17" s="30">
        <f t="shared" si="9"/>
        <v>-64797.309555680011</v>
      </c>
      <c r="S17" s="30">
        <f t="shared" si="9"/>
        <v>-63907.608815128813</v>
      </c>
      <c r="T17" s="30">
        <f t="shared" si="9"/>
        <v>-63097.651724063027</v>
      </c>
      <c r="U17" s="30">
        <f t="shared" si="9"/>
        <v>-63093.539337714545</v>
      </c>
      <c r="V17" s="30">
        <f t="shared" si="9"/>
        <v>-62754.82543638286</v>
      </c>
      <c r="W17" s="30">
        <f t="shared" si="9"/>
        <v>-62467.006093184915</v>
      </c>
      <c r="X17" s="30">
        <f t="shared" si="9"/>
        <v>-62587.793293028873</v>
      </c>
      <c r="Y17" s="30">
        <f t="shared" si="9"/>
        <v>-62590.550236516603</v>
      </c>
      <c r="Z17" s="30">
        <f t="shared" si="9"/>
        <v>-62346.421378245526</v>
      </c>
      <c r="AA17" s="30">
        <f t="shared" si="9"/>
        <v>-61477.832792655863</v>
      </c>
      <c r="AB17" s="30">
        <f t="shared" si="9"/>
        <v>-60643.596655067544</v>
      </c>
      <c r="AC17" s="30">
        <f t="shared" si="9"/>
        <v>-60774.541114257598</v>
      </c>
      <c r="AD17" s="30">
        <f t="shared" si="9"/>
        <v>-61323.916971443701</v>
      </c>
      <c r="AE17" s="30">
        <f t="shared" si="9"/>
        <v>-60984.716366317378</v>
      </c>
      <c r="AF17" s="30">
        <f t="shared" si="9"/>
        <v>-60657.591057517289</v>
      </c>
      <c r="AG17" s="30">
        <f t="shared" si="9"/>
        <v>-61204.901456909196</v>
      </c>
      <c r="AH17" s="30">
        <f t="shared" si="9"/>
        <v>-61295.29279922846</v>
      </c>
      <c r="AI17" s="30">
        <f t="shared" si="9"/>
        <v>-61379.672043357808</v>
      </c>
      <c r="AJ17" s="30">
        <f t="shared" si="9"/>
        <v>-61889.773464545651</v>
      </c>
      <c r="AK17" s="30">
        <f t="shared" si="9"/>
        <v>-62232.352096412396</v>
      </c>
      <c r="AL17" s="30">
        <f t="shared" si="9"/>
        <v>-62270.79364112937</v>
      </c>
      <c r="AN17" s="30">
        <f t="shared" si="6"/>
        <v>-908231.21562526003</v>
      </c>
      <c r="AO17" s="30">
        <f t="shared" si="7"/>
        <v>-765186.73249594285</v>
      </c>
      <c r="AP17" s="30">
        <f t="shared" si="8"/>
        <v>-736134.98045884224</v>
      </c>
    </row>
    <row r="18" spans="1:66" ht="13.8">
      <c r="B18" s="66" t="s">
        <v>189</v>
      </c>
      <c r="C18" s="30">
        <f>РБ.1!D32</f>
        <v>-46180.818800162502</v>
      </c>
      <c r="D18" s="30">
        <f>РБ.1!E32</f>
        <v>-44341.536221089074</v>
      </c>
      <c r="E18" s="30">
        <f>РБ.1!F32</f>
        <v>-42440.087686596766</v>
      </c>
      <c r="F18" s="30">
        <f>РБ.1!G32</f>
        <v>-40527.360785703204</v>
      </c>
      <c r="G18" s="30">
        <f>РБ.1!H32</f>
        <v>-38571.651793838253</v>
      </c>
      <c r="H18" s="30">
        <f>РБ.1!I32</f>
        <v>-36605.870128209543</v>
      </c>
      <c r="I18" s="30">
        <f>РБ.1!J32</f>
        <v>-34712.257426185577</v>
      </c>
      <c r="J18" s="30">
        <f>РБ.1!K32</f>
        <v>-33255.643918145601</v>
      </c>
      <c r="K18" s="30">
        <f>РБ.1!L32</f>
        <v>-32336.467369302944</v>
      </c>
      <c r="L18" s="30">
        <f>РБ.1!M32</f>
        <v>-31562.202884434257</v>
      </c>
      <c r="M18" s="30">
        <f>РБ.1!N32</f>
        <v>-30748.574137157535</v>
      </c>
      <c r="N18" s="30">
        <f>РБ.1!O32</f>
        <v>-29891.285265884333</v>
      </c>
      <c r="O18" s="30">
        <f>РБ.1!P32</f>
        <v>-28895.885548824965</v>
      </c>
      <c r="P18" s="30">
        <f>РБ.1!Q32</f>
        <v>-28012.000691589859</v>
      </c>
      <c r="Q18" s="30">
        <f>РБ.1!R32</f>
        <v>-27553.067452768217</v>
      </c>
      <c r="R18" s="30">
        <f>РБ.1!S32</f>
        <v>-27308.075695466374</v>
      </c>
      <c r="S18" s="30">
        <f>РБ.1!T32</f>
        <v>-26789.97413285129</v>
      </c>
      <c r="T18" s="30">
        <f>РБ.1!U32</f>
        <v>-26338.963298556377</v>
      </c>
      <c r="U18" s="30">
        <f>РБ.1!V32</f>
        <v>-26279.819395593644</v>
      </c>
      <c r="V18" s="30">
        <f>РБ.1!W32</f>
        <v>-26092.336796485932</v>
      </c>
      <c r="W18" s="30">
        <f>РБ.1!X32</f>
        <v>-25952.233723607376</v>
      </c>
      <c r="X18" s="30">
        <f>РБ.1!Y32</f>
        <v>-26016.387936995739</v>
      </c>
      <c r="Y18" s="30">
        <f>РБ.1!Z32</f>
        <v>-26034.636655505852</v>
      </c>
      <c r="Z18" s="30">
        <f>РБ.1!AA32</f>
        <v>-25941.925938020715</v>
      </c>
      <c r="AA18" s="30">
        <f>РБ.1!AB32</f>
        <v>-25555.729473675387</v>
      </c>
      <c r="AB18" s="30">
        <f>РБ.1!AC32</f>
        <v>-25185.905035892541</v>
      </c>
      <c r="AC18" s="30">
        <f>РБ.1!AD32</f>
        <v>-25362.227383225363</v>
      </c>
      <c r="AD18" s="30">
        <f>РБ.1!AE32</f>
        <v>-25823.60122784361</v>
      </c>
      <c r="AE18" s="30">
        <f>РБ.1!AF32</f>
        <v>-25804.352805131351</v>
      </c>
      <c r="AF18" s="30">
        <f>РБ.1!AG32</f>
        <v>-25785.909436901784</v>
      </c>
      <c r="AG18" s="30">
        <f>РБ.1!AH32</f>
        <v>-26229.273656350764</v>
      </c>
      <c r="AH18" s="30">
        <f>РБ.1!AI32</f>
        <v>-26423.298597966957</v>
      </c>
      <c r="AI18" s="30">
        <f>РБ.1!AJ32</f>
        <v>-26609.081050148718</v>
      </c>
      <c r="AJ18" s="30">
        <f>РБ.1!AK32</f>
        <v>-27017.489150535723</v>
      </c>
      <c r="AK18" s="30">
        <f>РБ.1!AL32</f>
        <v>-27331.720475413011</v>
      </c>
      <c r="AL18" s="30">
        <f>РБ.1!AM32</f>
        <v>-27478.93131913921</v>
      </c>
      <c r="AN18" s="30">
        <f t="shared" si="6"/>
        <v>-441173.75641670963</v>
      </c>
      <c r="AO18" s="30">
        <f t="shared" si="7"/>
        <v>-321215.30726626632</v>
      </c>
      <c r="AP18" s="30">
        <f t="shared" si="8"/>
        <v>-314607.51961222442</v>
      </c>
    </row>
    <row r="19" spans="1:66" ht="13.8">
      <c r="B19" s="66" t="s">
        <v>90</v>
      </c>
      <c r="C19" s="30">
        <f>РБ.1!D181</f>
        <v>-5413.3819444444443</v>
      </c>
      <c r="D19" s="30">
        <f>РБ.1!E181</f>
        <v>-5655.0553780864202</v>
      </c>
      <c r="E19" s="30">
        <f>РБ.1!F181</f>
        <v>-6114.639084078146</v>
      </c>
      <c r="F19" s="30">
        <f>РБ.1!G181</f>
        <v>-6589.9387370959403</v>
      </c>
      <c r="G19" s="30">
        <f>РБ.1!H181</f>
        <v>-6769.4883691678988</v>
      </c>
      <c r="H19" s="30">
        <f>РБ.1!I181</f>
        <v>-6896.7033018594293</v>
      </c>
      <c r="I19" s="30">
        <f>РБ.1!J181</f>
        <v>-7201.340187387108</v>
      </c>
      <c r="J19" s="30">
        <f>РБ.1!K181</f>
        <v>-7356.4875902467056</v>
      </c>
      <c r="K19" s="30">
        <f>РБ.1!L181</f>
        <v>-7467.2679600380152</v>
      </c>
      <c r="L19" s="30">
        <f>РБ.1!M181</f>
        <v>-7639.591045774956</v>
      </c>
      <c r="M19" s="30">
        <f>РБ.1!N181</f>
        <v>-7763.7943210096792</v>
      </c>
      <c r="N19" s="30">
        <f>РБ.1!O181</f>
        <v>-7823.34741428692</v>
      </c>
      <c r="O19" s="30">
        <f>РБ.1!P181</f>
        <v>-7735.2170023820909</v>
      </c>
      <c r="P19" s="30">
        <f>РБ.1!Q181</f>
        <v>-7651.9827244719745</v>
      </c>
      <c r="Q19" s="30">
        <f>РБ.1!R181</f>
        <v>-7746.6225731124205</v>
      </c>
      <c r="R19" s="30">
        <f>РБ.1!S181</f>
        <v>-7893.7546523839519</v>
      </c>
      <c r="S19" s="30">
        <f>РБ.1!T181</f>
        <v>-7859.4627272515099</v>
      </c>
      <c r="T19" s="30">
        <f>РБ.1!U181</f>
        <v>-7827.0759090708707</v>
      </c>
      <c r="U19" s="30">
        <f>РБ.1!V181</f>
        <v>-7969.7383585669331</v>
      </c>
      <c r="V19" s="30">
        <f>РБ.1!W181</f>
        <v>-8017.8501164243271</v>
      </c>
      <c r="W19" s="30">
        <f>РБ.1!X181</f>
        <v>-8063.2889988451961</v>
      </c>
      <c r="X19" s="30">
        <f>РБ.1!Y181</f>
        <v>-8192.8284989093518</v>
      </c>
      <c r="Y19" s="30">
        <f>РБ.1!Z181</f>
        <v>-8286.2963600810544</v>
      </c>
      <c r="Z19" s="30">
        <f>РБ.1!AA181</f>
        <v>-8316.8215622987736</v>
      </c>
      <c r="AA19" s="30">
        <f>РБ.1!AB181</f>
        <v>-8201.275919948841</v>
      </c>
      <c r="AB19" s="30">
        <f>РБ.1!AC181</f>
        <v>-8092.1494799516831</v>
      </c>
      <c r="AC19" s="30">
        <f>РБ.1!AD181</f>
        <v>-8162.3356199543668</v>
      </c>
      <c r="AD19" s="30">
        <f>РБ.1!AE181</f>
        <v>-8286.3725299569014</v>
      </c>
      <c r="AE19" s="30">
        <f>РБ.1!AF181</f>
        <v>-8230.2685005148523</v>
      </c>
      <c r="AF19" s="30">
        <f>РБ.1!AG181</f>
        <v>-8177.281361597361</v>
      </c>
      <c r="AG19" s="30">
        <f>РБ.1!AH181</f>
        <v>-8300.4879526197292</v>
      </c>
      <c r="AH19" s="30">
        <f>РБ.1!AI181</f>
        <v>-8330.224733029745</v>
      </c>
      <c r="AI19" s="30">
        <f>РБ.1!AJ181</f>
        <v>-8358.3094700836482</v>
      </c>
      <c r="AJ19" s="30">
        <f>РБ.1!AK181</f>
        <v>-8471.4589439678912</v>
      </c>
      <c r="AK19" s="30">
        <f>РБ.1!AL181</f>
        <v>-8549.4473359696731</v>
      </c>
      <c r="AL19" s="30">
        <f>РБ.1!AM181</f>
        <v>-8565.3530395269136</v>
      </c>
      <c r="AN19" s="30">
        <f t="shared" si="6"/>
        <v>-82691.03533347568</v>
      </c>
      <c r="AO19" s="30">
        <f t="shared" si="7"/>
        <v>-95560.939483798458</v>
      </c>
      <c r="AP19" s="30">
        <f t="shared" si="8"/>
        <v>-99724.96488712162</v>
      </c>
    </row>
    <row r="20" spans="1:66" ht="13.8">
      <c r="B20" s="66" t="s">
        <v>92</v>
      </c>
      <c r="C20" s="30">
        <f>РБ.1!D210</f>
        <v>0</v>
      </c>
      <c r="D20" s="30">
        <f>РБ.1!E210</f>
        <v>0</v>
      </c>
      <c r="E20" s="30">
        <f>РБ.1!F210</f>
        <v>0</v>
      </c>
      <c r="F20" s="30">
        <f>РБ.1!G210</f>
        <v>0</v>
      </c>
      <c r="G20" s="30">
        <f>РБ.1!H210</f>
        <v>0</v>
      </c>
      <c r="H20" s="30">
        <f>РБ.1!I210</f>
        <v>0</v>
      </c>
      <c r="I20" s="30">
        <f>РБ.1!J210</f>
        <v>0</v>
      </c>
      <c r="J20" s="30">
        <f>РБ.1!K210</f>
        <v>0</v>
      </c>
      <c r="K20" s="30">
        <f>РБ.1!L210</f>
        <v>0</v>
      </c>
      <c r="L20" s="30">
        <f>РБ.1!M210</f>
        <v>0</v>
      </c>
      <c r="M20" s="30">
        <f>РБ.1!N210</f>
        <v>0</v>
      </c>
      <c r="N20" s="30">
        <f>РБ.1!O210</f>
        <v>0</v>
      </c>
      <c r="O20" s="30">
        <f>РБ.1!P210</f>
        <v>0</v>
      </c>
      <c r="P20" s="30">
        <f>РБ.1!Q210</f>
        <v>0</v>
      </c>
      <c r="Q20" s="30">
        <f>РБ.1!R210</f>
        <v>0</v>
      </c>
      <c r="R20" s="30">
        <f>РБ.1!S210</f>
        <v>0</v>
      </c>
      <c r="S20" s="30">
        <f>РБ.1!T210</f>
        <v>0</v>
      </c>
      <c r="T20" s="30">
        <f>РБ.1!U210</f>
        <v>0</v>
      </c>
      <c r="U20" s="30">
        <f>РБ.1!V210</f>
        <v>0</v>
      </c>
      <c r="V20" s="30">
        <f>РБ.1!W210</f>
        <v>0</v>
      </c>
      <c r="W20" s="30">
        <f>РБ.1!X210</f>
        <v>0</v>
      </c>
      <c r="X20" s="30">
        <f>РБ.1!Y210</f>
        <v>0</v>
      </c>
      <c r="Y20" s="30">
        <f>РБ.1!Z210</f>
        <v>0</v>
      </c>
      <c r="Z20" s="30">
        <f>РБ.1!AA210</f>
        <v>0</v>
      </c>
      <c r="AA20" s="30">
        <f>РБ.1!AB210</f>
        <v>0</v>
      </c>
      <c r="AB20" s="30">
        <f>РБ.1!AC210</f>
        <v>0</v>
      </c>
      <c r="AC20" s="30">
        <f>РБ.1!AD210</f>
        <v>0</v>
      </c>
      <c r="AD20" s="30">
        <f>РБ.1!AE210</f>
        <v>0</v>
      </c>
      <c r="AE20" s="30">
        <f>РБ.1!AF210</f>
        <v>0</v>
      </c>
      <c r="AF20" s="30">
        <f>РБ.1!AG210</f>
        <v>0</v>
      </c>
      <c r="AG20" s="30">
        <f>РБ.1!AH210</f>
        <v>0</v>
      </c>
      <c r="AH20" s="30">
        <f>РБ.1!AI210</f>
        <v>0</v>
      </c>
      <c r="AI20" s="30">
        <f>РБ.1!AJ210</f>
        <v>0</v>
      </c>
      <c r="AJ20" s="30">
        <f>РБ.1!AK210</f>
        <v>0</v>
      </c>
      <c r="AK20" s="30">
        <f>РБ.1!AL210</f>
        <v>0</v>
      </c>
      <c r="AL20" s="30">
        <f>РБ.1!AM210</f>
        <v>0</v>
      </c>
      <c r="AN20" s="30">
        <f t="shared" si="6"/>
        <v>0</v>
      </c>
      <c r="AO20" s="30">
        <f t="shared" si="7"/>
        <v>0</v>
      </c>
      <c r="AP20" s="30">
        <f t="shared" si="8"/>
        <v>0</v>
      </c>
    </row>
    <row r="21" spans="1:66" ht="13.8">
      <c r="B21" s="66" t="s">
        <v>202</v>
      </c>
      <c r="C21" s="30">
        <f>РБ.1!D224</f>
        <v>-15937.83854166667</v>
      </c>
      <c r="D21" s="30">
        <f>РБ.1!E224</f>
        <v>-15648.456488715279</v>
      </c>
      <c r="E21" s="30">
        <f>РБ.1!F224</f>
        <v>-15322.446978533711</v>
      </c>
      <c r="F21" s="30">
        <f>РБ.1!G224</f>
        <v>-15093.224276360479</v>
      </c>
      <c r="G21" s="30">
        <f>РБ.1!H224</f>
        <v>-14902.795135683669</v>
      </c>
      <c r="H21" s="30">
        <f>РБ.1!I224</f>
        <v>-14706.706059720758</v>
      </c>
      <c r="I21" s="30">
        <f>РБ.1!J224</f>
        <v>-14556.631593089673</v>
      </c>
      <c r="J21" s="30">
        <f>РБ.1!K224</f>
        <v>-14379.555220744498</v>
      </c>
      <c r="K21" s="30">
        <f>РБ.1!L224</f>
        <v>-14198.043454737699</v>
      </c>
      <c r="L21" s="30">
        <f>РБ.1!M224</f>
        <v>-14035.698906795602</v>
      </c>
      <c r="M21" s="30">
        <f>РБ.1!N224</f>
        <v>-13867.976012904028</v>
      </c>
      <c r="N21" s="30">
        <f>РБ.1!O224</f>
        <v>-13690.622345968528</v>
      </c>
      <c r="O21" s="30">
        <f>РБ.1!P224</f>
        <v>-13484.151047094185</v>
      </c>
      <c r="P21" s="30">
        <f>РБ.1!Q224</f>
        <v>-13281.981233613054</v>
      </c>
      <c r="Q21" s="30">
        <f>РБ.1!R224</f>
        <v>-13123.398291246114</v>
      </c>
      <c r="R21" s="30">
        <f>РБ.1!S224</f>
        <v>-12981.244160178487</v>
      </c>
      <c r="S21" s="30">
        <f>РБ.1!T224</f>
        <v>-12802.676573508104</v>
      </c>
      <c r="T21" s="30">
        <f>РБ.1!U224</f>
        <v>-12627.829144893351</v>
      </c>
      <c r="U21" s="30">
        <f>РБ.1!V224</f>
        <v>-12495.999371041406</v>
      </c>
      <c r="V21" s="30">
        <f>РБ.1!W224</f>
        <v>-12347.228550811376</v>
      </c>
      <c r="W21" s="30">
        <f>РБ.1!X224</f>
        <v>-12201.557122669474</v>
      </c>
      <c r="X21" s="30">
        <f>РБ.1!Y224</f>
        <v>-12078.608015947191</v>
      </c>
      <c r="Y21" s="30">
        <f>РБ.1!Z224</f>
        <v>-11951.657848948293</v>
      </c>
      <c r="Z21" s="30">
        <f>РБ.1!AA224</f>
        <v>-11814.227477095204</v>
      </c>
      <c r="AA21" s="30">
        <f>РБ.1!AB224</f>
        <v>-11646.847737989054</v>
      </c>
      <c r="AB21" s="30">
        <f>РБ.1!AC224</f>
        <v>-11482.955076780947</v>
      </c>
      <c r="AC21" s="30">
        <f>РБ.1!AD224</f>
        <v>-11361.851846014679</v>
      </c>
      <c r="AD21" s="30">
        <f>РБ.1!AE224</f>
        <v>-11256.396599222704</v>
      </c>
      <c r="AE21" s="30">
        <f>РБ.1!AF224</f>
        <v>-11113.763336738899</v>
      </c>
      <c r="AF21" s="30">
        <f>РБ.1!AG224</f>
        <v>-10974.101600556838</v>
      </c>
      <c r="AG21" s="30">
        <f>РБ.1!AH224</f>
        <v>-10876.724483878572</v>
      </c>
      <c r="AH21" s="30">
        <f>РБ.1!AI224</f>
        <v>-10761.688557131101</v>
      </c>
      <c r="AI21" s="30">
        <f>РБ.1!AJ224</f>
        <v>-10649.04921219087</v>
      </c>
      <c r="AJ21" s="30">
        <f>РБ.1!AK224</f>
        <v>-10558.444020270226</v>
      </c>
      <c r="AK21" s="30">
        <f>РБ.1!AL224</f>
        <v>-10463.163936514597</v>
      </c>
      <c r="AL21" s="30">
        <f>РБ.1!AM224</f>
        <v>-10356.743854503875</v>
      </c>
      <c r="AN21" s="30">
        <f t="shared" si="6"/>
        <v>-176339.99501492057</v>
      </c>
      <c r="AO21" s="30">
        <f t="shared" si="7"/>
        <v>-151190.55883704621</v>
      </c>
      <c r="AP21" s="30">
        <f t="shared" si="8"/>
        <v>-131501.73026179237</v>
      </c>
    </row>
    <row r="22" spans="1:66" ht="13.8">
      <c r="B22" s="66" t="s">
        <v>96</v>
      </c>
      <c r="C22" s="30">
        <f>РБ.1!D305</f>
        <v>-2485.3871527777778</v>
      </c>
      <c r="D22" s="30">
        <f>РБ.1!E305</f>
        <v>-2436.4579957561727</v>
      </c>
      <c r="E22" s="30">
        <f>РБ.1!F305</f>
        <v>-2368.7786069851682</v>
      </c>
      <c r="F22" s="30">
        <f>РБ.1!G305</f>
        <v>-2345.4053887502282</v>
      </c>
      <c r="G22" s="30">
        <f>РБ.1!H305</f>
        <v>-2338.7185254579076</v>
      </c>
      <c r="H22" s="30">
        <f>РБ.1!I305</f>
        <v>-2327.6788669587718</v>
      </c>
      <c r="I22" s="30">
        <f>РБ.1!J305</f>
        <v>-2336.7125923291096</v>
      </c>
      <c r="J22" s="30">
        <f>РБ.1!K305</f>
        <v>-2331.291965392546</v>
      </c>
      <c r="K22" s="30">
        <f>РБ.1!L305</f>
        <v>-2322.1917971861476</v>
      </c>
      <c r="L22" s="30">
        <f>РБ.1!M305</f>
        <v>-2320.5976808157161</v>
      </c>
      <c r="M22" s="30">
        <f>РБ.1!N305</f>
        <v>-2314.9178841263906</v>
      </c>
      <c r="N22" s="30">
        <f>РБ.1!O305</f>
        <v>-2303.2083595673244</v>
      </c>
      <c r="O22" s="30">
        <f>РБ.1!P305</f>
        <v>-2276.3553495793426</v>
      </c>
      <c r="P22" s="30">
        <f>РБ.1!Q305</f>
        <v>-2250.2482565354721</v>
      </c>
      <c r="Q22" s="30">
        <f>РБ.1!R305</f>
        <v>-2243.4288605205979</v>
      </c>
      <c r="R22" s="30">
        <f>РБ.1!S305</f>
        <v>-2242.9863921728033</v>
      </c>
      <c r="S22" s="30">
        <f>РБ.1!T305</f>
        <v>-2223.993714612448</v>
      </c>
      <c r="T22" s="30">
        <f>РБ.1!U305</f>
        <v>-2205.5286114287687</v>
      </c>
      <c r="U22" s="30">
        <f>РБ.1!V305</f>
        <v>-2206.1389277779695</v>
      </c>
      <c r="V22" s="30">
        <f>РБ.1!W305</f>
        <v>-2197.4510408952483</v>
      </c>
      <c r="W22" s="30">
        <f>РБ.1!X305</f>
        <v>-2189.0044842037137</v>
      </c>
      <c r="X22" s="30">
        <f>РБ.1!Y305</f>
        <v>-2190.0738040869437</v>
      </c>
      <c r="Y22" s="30">
        <f>РБ.1!Z305</f>
        <v>-2188.0196706400843</v>
      </c>
      <c r="Z22" s="30">
        <f>РБ.1!AA305</f>
        <v>-2179.8350964556371</v>
      </c>
      <c r="AA22" s="30">
        <f>РБ.1!AB305</f>
        <v>-2156.4091215540916</v>
      </c>
      <c r="AB22" s="30">
        <f>РБ.1!AC305</f>
        <v>-2133.6338681775892</v>
      </c>
      <c r="AC22" s="30">
        <f>РБ.1!AD305</f>
        <v>-2130.0537607282117</v>
      </c>
      <c r="AD22" s="30">
        <f>РБ.1!AE305</f>
        <v>-2132.7606007079835</v>
      </c>
      <c r="AE22" s="30">
        <f>РБ.1!AF305</f>
        <v>-2116.8297506883173</v>
      </c>
      <c r="AF22" s="30">
        <f>РБ.1!AG305</f>
        <v>-2101.3414242803083</v>
      </c>
      <c r="AG22" s="30">
        <f>РБ.1!AH305</f>
        <v>-2104.8458291614106</v>
      </c>
      <c r="AH22" s="30">
        <f>РБ.1!AI305</f>
        <v>-2098.9716394624829</v>
      </c>
      <c r="AI22" s="30">
        <f>РБ.1!AJ305</f>
        <v>-2093.260621699636</v>
      </c>
      <c r="AJ22" s="30">
        <f>РБ.1!AK305</f>
        <v>-2096.9894933190908</v>
      </c>
      <c r="AK22" s="30">
        <f>РБ.1!AL305</f>
        <v>-2097.5210351713381</v>
      </c>
      <c r="AL22" s="30">
        <f>РБ.1!AM305</f>
        <v>-2091.8503119721345</v>
      </c>
      <c r="AN22" s="30">
        <f t="shared" si="6"/>
        <v>-28231.346816103262</v>
      </c>
      <c r="AO22" s="30">
        <f t="shared" si="7"/>
        <v>-26593.064208909029</v>
      </c>
      <c r="AP22" s="30">
        <f t="shared" si="8"/>
        <v>-25354.467456922594</v>
      </c>
    </row>
    <row r="23" spans="1:66" ht="13.8">
      <c r="B23" s="66" t="s">
        <v>95</v>
      </c>
      <c r="C23" s="30">
        <f>МСБ.1!D46</f>
        <v>-10313.541666666666</v>
      </c>
      <c r="D23" s="30">
        <f>МСБ.1!E46</f>
        <v>-9965.0607638888869</v>
      </c>
      <c r="E23" s="30">
        <f>МСБ.1!F46</f>
        <v>-9549.8498987268504</v>
      </c>
      <c r="F23" s="30">
        <f>МСБ.1!G46</f>
        <v>-9323.358425733024</v>
      </c>
      <c r="G23" s="30">
        <f>МСБ.1!H46</f>
        <v>-9171.1004565605544</v>
      </c>
      <c r="H23" s="30">
        <f>МСБ.1!I46</f>
        <v>-9006.8490283889369</v>
      </c>
      <c r="I23" s="30">
        <f>МСБ.1!J46</f>
        <v>-8929.3069721040374</v>
      </c>
      <c r="J23" s="30">
        <f>МСБ.1!K46</f>
        <v>-8797.6082974933961</v>
      </c>
      <c r="K23" s="30">
        <f>МСБ.1!L46</f>
        <v>-8655.9218586065053</v>
      </c>
      <c r="L23" s="30">
        <f>МСБ.1!M46</f>
        <v>-8549.4451602723802</v>
      </c>
      <c r="M23" s="30">
        <f>МСБ.1!N46</f>
        <v>-8430.7182785943642</v>
      </c>
      <c r="N23" s="30">
        <f>МСБ.1!O46</f>
        <v>-8291.9383503196004</v>
      </c>
      <c r="O23" s="30">
        <f>МСБ.1!P46</f>
        <v>-8096.4409190562837</v>
      </c>
      <c r="P23" s="30">
        <f>МСБ.1!Q46</f>
        <v>-7909.0892140956048</v>
      </c>
      <c r="Q23" s="30">
        <f>МСБ.1!R46</f>
        <v>-7804.5438301749555</v>
      </c>
      <c r="R23" s="30">
        <f>МСБ.1!S46</f>
        <v>-7729.3545039176643</v>
      </c>
      <c r="S23" s="30">
        <f>МСБ.1!T46</f>
        <v>-7582.2980662544287</v>
      </c>
      <c r="T23" s="30">
        <f>МСБ.1!U46</f>
        <v>-7441.3689801604951</v>
      </c>
      <c r="U23" s="30">
        <f>МСБ.1!V46</f>
        <v>-7381.3119393204752</v>
      </c>
      <c r="V23" s="30">
        <f>МСБ.1!W46</f>
        <v>-7286.2572751821208</v>
      </c>
      <c r="W23" s="30">
        <f>МСБ.1!X46</f>
        <v>-7195.1632220495312</v>
      </c>
      <c r="X23" s="30">
        <f>МСБ.1!Y46</f>
        <v>-7145.3647544641353</v>
      </c>
      <c r="Y23" s="30">
        <f>МСБ.1!Z46</f>
        <v>-7085.1412230281303</v>
      </c>
      <c r="Z23" s="30">
        <f>МСБ.1!AA46</f>
        <v>-7002.427005401958</v>
      </c>
      <c r="AA23" s="30">
        <f>МСБ.1!AB46</f>
        <v>-6860.6592135102073</v>
      </c>
      <c r="AB23" s="30">
        <f>МСБ.1!AC46</f>
        <v>-6724.7984129472834</v>
      </c>
      <c r="AC23" s="30">
        <f>МСБ.1!AD46</f>
        <v>-6669.5984790744797</v>
      </c>
      <c r="AD23" s="30">
        <f>МСБ.1!AE46</f>
        <v>-6641.6985424463774</v>
      </c>
      <c r="AE23" s="30">
        <f>МСБ.1!AF46</f>
        <v>-6539.9611031777777</v>
      </c>
      <c r="AF23" s="30">
        <f>МСБ.1!AG46</f>
        <v>-6442.4627238787034</v>
      </c>
      <c r="AG23" s="30">
        <f>МСБ.1!AH46</f>
        <v>-6424.0267770504242</v>
      </c>
      <c r="AH23" s="30">
        <f>МСБ.1!AI46</f>
        <v>-6368.8589946733237</v>
      </c>
      <c r="AI23" s="30">
        <f>МСБ.1!AJ46</f>
        <v>-6315.9898698952684</v>
      </c>
      <c r="AJ23" s="30">
        <f>МСБ.1!AK46</f>
        <v>-6302.8236253162986</v>
      </c>
      <c r="AK23" s="30">
        <f>МСБ.1!AL46</f>
        <v>-6277.7059742614538</v>
      </c>
      <c r="AL23" s="30">
        <f>МСБ.1!AM46</f>
        <v>-6228.6348920005585</v>
      </c>
      <c r="AN23" s="30">
        <f t="shared" si="6"/>
        <v>-108984.69915735521</v>
      </c>
      <c r="AO23" s="30">
        <f t="shared" si="7"/>
        <v>-89658.760933105776</v>
      </c>
      <c r="AP23" s="30">
        <f t="shared" si="8"/>
        <v>-77797.218608232157</v>
      </c>
    </row>
    <row r="24" spans="1:66" ht="13.8">
      <c r="B24" s="66" t="s">
        <v>93</v>
      </c>
      <c r="C24" s="30">
        <f>МСБ.1!D74</f>
        <v>-2310.2951388888891</v>
      </c>
      <c r="D24" s="30">
        <f>МСБ.1!E74</f>
        <v>-2475.0624614197527</v>
      </c>
      <c r="E24" s="30">
        <f>МСБ.1!F74</f>
        <v>-2732.8949744271899</v>
      </c>
      <c r="F24" s="30">
        <f>МСБ.1!G74</f>
        <v>-3000.9755016512177</v>
      </c>
      <c r="G24" s="30">
        <f>МСБ.1!H74</f>
        <v>-3147.924987152041</v>
      </c>
      <c r="H24" s="30">
        <f>МСБ.1!I74</f>
        <v>-3272.9134399782652</v>
      </c>
      <c r="I24" s="30">
        <f>МСБ.1!J74</f>
        <v>-3472.298914657169</v>
      </c>
      <c r="J24" s="30">
        <f>МСБ.1!K74</f>
        <v>-3610.1930550241564</v>
      </c>
      <c r="K24" s="30">
        <f>МСБ.1!L74</f>
        <v>-3729.1684737777668</v>
      </c>
      <c r="L24" s="30">
        <f>МСБ.1!M74</f>
        <v>-3873.4125052473919</v>
      </c>
      <c r="M24" s="30">
        <f>МСБ.1!N74</f>
        <v>-3997.3802134349648</v>
      </c>
      <c r="N24" s="30">
        <f>МСБ.1!O74</f>
        <v>-4093.5293741728824</v>
      </c>
      <c r="O24" s="30">
        <f>МСБ.1!P74</f>
        <v>-4126.0702248903026</v>
      </c>
      <c r="P24" s="30">
        <f>МСБ.1!Q74</f>
        <v>-4157.7071630877945</v>
      </c>
      <c r="Q24" s="30">
        <f>МСБ.1!R74</f>
        <v>-4261.590297446467</v>
      </c>
      <c r="R24" s="30">
        <f>МСБ.1!S74</f>
        <v>-4386.9627891840646</v>
      </c>
      <c r="S24" s="30">
        <f>МСБ.1!T74</f>
        <v>-4435.7277117067297</v>
      </c>
      <c r="T24" s="30">
        <f>МСБ.1!U74</f>
        <v>-4483.1380530482102</v>
      </c>
      <c r="U24" s="30">
        <f>МСБ.1!V74</f>
        <v>-4602.3564404635372</v>
      </c>
      <c r="V24" s="30">
        <f>МСБ.1!W74</f>
        <v>-4681.7007060062169</v>
      </c>
      <c r="W24" s="30">
        <f>МСБ.1!X74</f>
        <v>-4758.8409641727103</v>
      </c>
      <c r="X24" s="30">
        <f>МСБ.1!Y74</f>
        <v>-4870.4009373901354</v>
      </c>
      <c r="Y24" s="30">
        <f>МСБ.1!Z74</f>
        <v>-4966.6745224626311</v>
      </c>
      <c r="Z24" s="30">
        <f>МСБ.1!AA74</f>
        <v>-5035.8988412831141</v>
      </c>
      <c r="AA24" s="30">
        <f>МСБ.1!AB74</f>
        <v>-5042.2627623585822</v>
      </c>
      <c r="AB24" s="30">
        <f>МСБ.1!AC74</f>
        <v>-5048.4499078486215</v>
      </c>
      <c r="AC24" s="30">
        <f>МСБ.1!AD74</f>
        <v>-5127.59018818616</v>
      </c>
      <c r="AD24" s="30">
        <f>МСБ.1!AE74</f>
        <v>-5228.9071274032112</v>
      </c>
      <c r="AE24" s="30">
        <f>МСБ.1!AF74</f>
        <v>-5254.2847071975657</v>
      </c>
      <c r="AF24" s="30">
        <f>МСБ.1!AG74</f>
        <v>-5278.9573542198559</v>
      </c>
      <c r="AG24" s="30">
        <f>МСБ.1!AH74</f>
        <v>-5376.0696499359701</v>
      </c>
      <c r="AH24" s="30">
        <f>МСБ.1!AI74</f>
        <v>-5433.9218818821946</v>
      </c>
      <c r="AI24" s="30">
        <f>МСБ.1!AJ74</f>
        <v>-5490.1671073854668</v>
      </c>
      <c r="AJ24" s="30">
        <f>МСБ.1!AK74</f>
        <v>-5581.4124655136475</v>
      </c>
      <c r="AK24" s="30">
        <f>МСБ.1!AL74</f>
        <v>-5657.9357303604911</v>
      </c>
      <c r="AL24" s="30">
        <f>МСБ.1!AM74</f>
        <v>-5707.9583489615879</v>
      </c>
      <c r="AN24" s="30">
        <f t="shared" si="6"/>
        <v>-39716.049039831683</v>
      </c>
      <c r="AO24" s="30">
        <f t="shared" si="7"/>
        <v>-54767.068651141912</v>
      </c>
      <c r="AP24" s="30">
        <f t="shared" si="8"/>
        <v>-64227.917231253363</v>
      </c>
    </row>
    <row r="25" spans="1:66" ht="13.8">
      <c r="B25" s="66" t="s">
        <v>94</v>
      </c>
      <c r="C25" s="30">
        <f>МСБ.1!D102</f>
        <v>-2753.8020833333335</v>
      </c>
      <c r="D25" s="30">
        <f>МСБ.1!E102</f>
        <v>-2709.5040798611112</v>
      </c>
      <c r="E25" s="30">
        <f>МСБ.1!F102</f>
        <v>-2697.0955374710652</v>
      </c>
      <c r="F25" s="30">
        <f>МСБ.1!G102</f>
        <v>-2690.5609495165413</v>
      </c>
      <c r="G25" s="30">
        <f>МСБ.1!H102</f>
        <v>-2649.3188328566071</v>
      </c>
      <c r="H25" s="30">
        <f>МСБ.1!I102</f>
        <v>-2604.2938754097709</v>
      </c>
      <c r="I25" s="30">
        <f>МСБ.1!J102</f>
        <v>-2585.1046265704222</v>
      </c>
      <c r="J25" s="30">
        <f>МСБ.1!K102</f>
        <v>-2549.4986685647627</v>
      </c>
      <c r="K25" s="30">
        <f>МСБ.1!L102</f>
        <v>-2510.7337294271642</v>
      </c>
      <c r="L25" s="30">
        <f>МСБ.1!M102</f>
        <v>-2482.37583776671</v>
      </c>
      <c r="M25" s="30">
        <f>МСБ.1!N102</f>
        <v>-2450.193511193097</v>
      </c>
      <c r="N25" s="30">
        <f>МСБ.1!O102</f>
        <v>-2411.8521148933846</v>
      </c>
      <c r="O25" s="30">
        <f>МСБ.1!P102</f>
        <v>-2356.3582767728271</v>
      </c>
      <c r="P25" s="30">
        <f>МСБ.1!Q102</f>
        <v>-2303.1766819072923</v>
      </c>
      <c r="Q25" s="30">
        <f>МСБ.1!R102</f>
        <v>-2274.7109868278221</v>
      </c>
      <c r="R25" s="30">
        <f>МСБ.1!S102</f>
        <v>-2254.9313623766629</v>
      </c>
      <c r="S25" s="30">
        <f>МСБ.1!T102</f>
        <v>-2213.4758889443019</v>
      </c>
      <c r="T25" s="30">
        <f>МСБ.1!U102</f>
        <v>-2173.7477269049559</v>
      </c>
      <c r="U25" s="30">
        <f>МСБ.1!V102</f>
        <v>-2158.1749049505829</v>
      </c>
      <c r="V25" s="30">
        <f>МСБ.1!W102</f>
        <v>-2132.000950577642</v>
      </c>
      <c r="W25" s="30">
        <f>МСБ.1!X102</f>
        <v>-2106.917577636907</v>
      </c>
      <c r="X25" s="30">
        <f>МСБ.1!Y102</f>
        <v>-2094.1293452353689</v>
      </c>
      <c r="Y25" s="30">
        <f>МСБ.1!Z102</f>
        <v>-2078.1239558505622</v>
      </c>
      <c r="Z25" s="30">
        <f>МСБ.1!AA102</f>
        <v>-2055.2854576901218</v>
      </c>
      <c r="AA25" s="30">
        <f>МСБ.1!AB102</f>
        <v>-2014.6485636197001</v>
      </c>
      <c r="AB25" s="30">
        <f>МСБ.1!AC102</f>
        <v>-1975.7048734688797</v>
      </c>
      <c r="AC25" s="30">
        <f>МСБ.1!AD102</f>
        <v>-1960.8838370743424</v>
      </c>
      <c r="AD25" s="30">
        <f>МСБ.1!AE102</f>
        <v>-1954.180343862912</v>
      </c>
      <c r="AE25" s="30">
        <f>МСБ.1!AF102</f>
        <v>-1925.2561628686237</v>
      </c>
      <c r="AF25" s="30">
        <f>МСБ.1!AG102</f>
        <v>-1897.5371560824315</v>
      </c>
      <c r="AG25" s="30">
        <f>МСБ.1!AH102</f>
        <v>-1893.4731079123303</v>
      </c>
      <c r="AH25" s="30">
        <f>МСБ.1!AI102</f>
        <v>-1878.3283950826496</v>
      </c>
      <c r="AI25" s="30">
        <f>МСБ.1!AJ102</f>
        <v>-1863.8147119542061</v>
      </c>
      <c r="AJ25" s="30">
        <f>МСБ.1!AK102</f>
        <v>-1861.1557656227806</v>
      </c>
      <c r="AK25" s="30">
        <f>МСБ.1!AL102</f>
        <v>-1854.8576087218316</v>
      </c>
      <c r="AL25" s="30">
        <f>МСБ.1!AM102</f>
        <v>-1841.3218750250887</v>
      </c>
      <c r="AN25" s="30">
        <f t="shared" si="6"/>
        <v>-31094.33384686397</v>
      </c>
      <c r="AO25" s="30">
        <f t="shared" si="7"/>
        <v>-26201.033115675051</v>
      </c>
      <c r="AP25" s="30">
        <f t="shared" si="8"/>
        <v>-22921.162401295776</v>
      </c>
    </row>
    <row r="26" spans="1:66" ht="12">
      <c r="B26" s="70" t="s">
        <v>75</v>
      </c>
      <c r="C26" s="25">
        <f t="shared" ref="C26:AL26" si="10">C27+C41</f>
        <v>29326.153042356091</v>
      </c>
      <c r="D26" s="25">
        <f t="shared" si="10"/>
        <v>30536.479426467966</v>
      </c>
      <c r="E26" s="25">
        <f t="shared" si="10"/>
        <v>30827.514484025422</v>
      </c>
      <c r="F26" s="25">
        <f t="shared" si="10"/>
        <v>31180.343273136139</v>
      </c>
      <c r="G26" s="25">
        <f t="shared" si="10"/>
        <v>31450.314523863432</v>
      </c>
      <c r="H26" s="25">
        <f t="shared" si="10"/>
        <v>31720.188379195504</v>
      </c>
      <c r="I26" s="25">
        <f t="shared" si="10"/>
        <v>32098.674054882984</v>
      </c>
      <c r="J26" s="25">
        <f t="shared" si="10"/>
        <v>32416.166651133783</v>
      </c>
      <c r="K26" s="25">
        <f t="shared" si="10"/>
        <v>32744.20623417676</v>
      </c>
      <c r="L26" s="25">
        <f t="shared" si="10"/>
        <v>33139.255249045091</v>
      </c>
      <c r="M26" s="25">
        <f t="shared" si="10"/>
        <v>33487.685952345812</v>
      </c>
      <c r="N26" s="25">
        <f t="shared" si="10"/>
        <v>33671.064974958776</v>
      </c>
      <c r="O26" s="25">
        <f t="shared" si="10"/>
        <v>33883.897563990846</v>
      </c>
      <c r="P26" s="25">
        <f t="shared" si="10"/>
        <v>34243.641626328914</v>
      </c>
      <c r="Q26" s="25">
        <f t="shared" si="10"/>
        <v>34630.331925172621</v>
      </c>
      <c r="R26" s="25">
        <f t="shared" si="10"/>
        <v>35041.324583065027</v>
      </c>
      <c r="S26" s="25">
        <f t="shared" si="10"/>
        <v>35450.883829279046</v>
      </c>
      <c r="T26" s="25">
        <f t="shared" si="10"/>
        <v>35862.525986293418</v>
      </c>
      <c r="U26" s="25">
        <f t="shared" si="10"/>
        <v>36282.081101955104</v>
      </c>
      <c r="V26" s="25">
        <f t="shared" si="10"/>
        <v>36671.192358159286</v>
      </c>
      <c r="W26" s="25">
        <f t="shared" si="10"/>
        <v>37042.764777945355</v>
      </c>
      <c r="X26" s="25">
        <f t="shared" si="10"/>
        <v>37428.163203768752</v>
      </c>
      <c r="Y26" s="25">
        <f t="shared" si="10"/>
        <v>37783.859824457861</v>
      </c>
      <c r="Z26" s="25">
        <f t="shared" si="10"/>
        <v>38101.263935053241</v>
      </c>
      <c r="AA26" s="25">
        <f t="shared" si="10"/>
        <v>38532.368278360067</v>
      </c>
      <c r="AB26" s="25">
        <f t="shared" si="10"/>
        <v>39148.072373907518</v>
      </c>
      <c r="AC26" s="25">
        <f t="shared" si="10"/>
        <v>39865.44553644699</v>
      </c>
      <c r="AD26" s="25">
        <f t="shared" si="10"/>
        <v>40655.409189987375</v>
      </c>
      <c r="AE26" s="25">
        <f t="shared" si="10"/>
        <v>41493.317452145508</v>
      </c>
      <c r="AF26" s="25">
        <f t="shared" si="10"/>
        <v>42393.73927312257</v>
      </c>
      <c r="AG26" s="25">
        <f t="shared" si="10"/>
        <v>43369.037400025758</v>
      </c>
      <c r="AH26" s="25">
        <f t="shared" si="10"/>
        <v>44336.813713335781</v>
      </c>
      <c r="AI26" s="25">
        <f t="shared" si="10"/>
        <v>45362.616855300119</v>
      </c>
      <c r="AJ26" s="25">
        <f t="shared" si="10"/>
        <v>46537.836022476666</v>
      </c>
      <c r="AK26" s="25">
        <f t="shared" si="10"/>
        <v>47781.733928081347</v>
      </c>
      <c r="AL26" s="25">
        <f t="shared" si="10"/>
        <v>49066.766443660716</v>
      </c>
      <c r="AN26" s="25">
        <f t="shared" si="3"/>
        <v>382598.04624558776</v>
      </c>
      <c r="AO26" s="25">
        <f t="shared" si="4"/>
        <v>432421.93071546947</v>
      </c>
      <c r="AP26" s="25">
        <f t="shared" si="5"/>
        <v>518543.15646685043</v>
      </c>
    </row>
    <row r="27" spans="1:66">
      <c r="B27" s="72" t="s">
        <v>78</v>
      </c>
      <c r="C27" s="30">
        <f>C28+C31+C34+C38</f>
        <v>-83862.369213974511</v>
      </c>
      <c r="D27" s="30">
        <f t="shared" ref="D27:AL27" si="11">D28+D31+D34+D38</f>
        <v>-84620.48101833128</v>
      </c>
      <c r="E27" s="30">
        <f t="shared" si="11"/>
        <v>-85189.174955615206</v>
      </c>
      <c r="F27" s="30">
        <f t="shared" si="11"/>
        <v>-86442.746222687681</v>
      </c>
      <c r="G27" s="30">
        <f t="shared" si="11"/>
        <v>-86410.464322691347</v>
      </c>
      <c r="H27" s="30">
        <f t="shared" si="11"/>
        <v>-86320.513618438126</v>
      </c>
      <c r="I27" s="30">
        <f t="shared" si="11"/>
        <v>-87704.23353875184</v>
      </c>
      <c r="J27" s="30">
        <f t="shared" si="11"/>
        <v>-88462.373556725186</v>
      </c>
      <c r="K27" s="30">
        <f t="shared" si="11"/>
        <v>-89482.623928994086</v>
      </c>
      <c r="L27" s="30">
        <f t="shared" si="11"/>
        <v>-91542.138875862642</v>
      </c>
      <c r="M27" s="30">
        <f t="shared" si="11"/>
        <v>-93501.436301950846</v>
      </c>
      <c r="N27" s="30">
        <f t="shared" si="11"/>
        <v>-94095.515627774759</v>
      </c>
      <c r="O27" s="30">
        <f t="shared" si="11"/>
        <v>-94914.268004964106</v>
      </c>
      <c r="P27" s="30">
        <f t="shared" si="11"/>
        <v>-96738.440216988558</v>
      </c>
      <c r="Q27" s="30">
        <f t="shared" si="11"/>
        <v>-98722.649915177899</v>
      </c>
      <c r="R27" s="30">
        <f t="shared" si="11"/>
        <v>-100895.76778085344</v>
      </c>
      <c r="S27" s="30">
        <f t="shared" si="11"/>
        <v>-103170.46409363739</v>
      </c>
      <c r="T27" s="30">
        <f t="shared" si="11"/>
        <v>-105606.08329406186</v>
      </c>
      <c r="U27" s="30">
        <f t="shared" si="11"/>
        <v>-108345.56173854943</v>
      </c>
      <c r="V27" s="30">
        <f t="shared" si="11"/>
        <v>-111204.61909743102</v>
      </c>
      <c r="W27" s="30">
        <f t="shared" si="11"/>
        <v>-114139.03174075301</v>
      </c>
      <c r="X27" s="30">
        <f t="shared" si="11"/>
        <v>-117355.28688742421</v>
      </c>
      <c r="Y27" s="30">
        <f t="shared" si="11"/>
        <v>-120790.15483378821</v>
      </c>
      <c r="Z27" s="30">
        <f t="shared" si="11"/>
        <v>-124504.83377693967</v>
      </c>
      <c r="AA27" s="30">
        <f t="shared" si="11"/>
        <v>-128120.16005675356</v>
      </c>
      <c r="AB27" s="30">
        <f t="shared" si="11"/>
        <v>-131461.87263156805</v>
      </c>
      <c r="AC27" s="30">
        <f t="shared" si="11"/>
        <v>-134962.81204121275</v>
      </c>
      <c r="AD27" s="30">
        <f t="shared" si="11"/>
        <v>-138705.69441318364</v>
      </c>
      <c r="AE27" s="30">
        <f t="shared" si="11"/>
        <v>-142585.15565690352</v>
      </c>
      <c r="AF27" s="30">
        <f t="shared" si="11"/>
        <v>-146700.57888511484</v>
      </c>
      <c r="AG27" s="30">
        <f t="shared" si="11"/>
        <v>-151162.87850300185</v>
      </c>
      <c r="AH27" s="30">
        <f t="shared" si="11"/>
        <v>-155723.53326534931</v>
      </c>
      <c r="AI27" s="30">
        <f t="shared" si="11"/>
        <v>-160364.05514756474</v>
      </c>
      <c r="AJ27" s="30">
        <f t="shared" si="11"/>
        <v>-165309.8860419362</v>
      </c>
      <c r="AK27" s="30">
        <f t="shared" si="11"/>
        <v>-170523.60617286986</v>
      </c>
      <c r="AL27" s="30">
        <f t="shared" si="11"/>
        <v>-176015.82472886579</v>
      </c>
      <c r="AN27" s="37">
        <f t="shared" si="3"/>
        <v>-1057634.0711817974</v>
      </c>
      <c r="AO27" s="37">
        <f t="shared" si="4"/>
        <v>-1296387.1613805688</v>
      </c>
      <c r="AP27" s="37">
        <f t="shared" si="5"/>
        <v>-1801636.0575443243</v>
      </c>
    </row>
    <row r="28" spans="1:66" ht="13.8">
      <c r="A28" s="42"/>
      <c r="B28" s="45" t="s">
        <v>61</v>
      </c>
      <c r="C28" s="30">
        <f>SUM(C29:C30)</f>
        <v>-14.405356250000002</v>
      </c>
      <c r="D28" s="30">
        <f t="shared" ref="D28:AL28" si="12">SUM(D29:D30)</f>
        <v>-30.255443750000005</v>
      </c>
      <c r="E28" s="30">
        <f t="shared" si="12"/>
        <v>-43.419906250000011</v>
      </c>
      <c r="F28" s="30">
        <f t="shared" si="12"/>
        <v>-63.059850000000004</v>
      </c>
      <c r="G28" s="30">
        <f t="shared" si="12"/>
        <v>-92.500275000000002</v>
      </c>
      <c r="H28" s="30">
        <f t="shared" si="12"/>
        <v>-136.64118124999999</v>
      </c>
      <c r="I28" s="30">
        <f t="shared" si="12"/>
        <v>-202.83256875000001</v>
      </c>
      <c r="J28" s="30">
        <f t="shared" si="12"/>
        <v>-302.09895625000001</v>
      </c>
      <c r="K28" s="30">
        <f t="shared" si="12"/>
        <v>-450.89082500000006</v>
      </c>
      <c r="L28" s="30">
        <f t="shared" si="12"/>
        <v>-674.05817500000001</v>
      </c>
      <c r="M28" s="30">
        <f t="shared" si="12"/>
        <v>-1008.8760062500002</v>
      </c>
      <c r="N28" s="30">
        <f t="shared" si="12"/>
        <v>-1511.16931875</v>
      </c>
      <c r="O28" s="30">
        <f t="shared" si="12"/>
        <v>-1948.0131125000003</v>
      </c>
      <c r="P28" s="30">
        <f t="shared" si="12"/>
        <v>-2239.4323875</v>
      </c>
      <c r="Q28" s="30">
        <f t="shared" si="12"/>
        <v>-2574.6021437500003</v>
      </c>
      <c r="R28" s="30">
        <f t="shared" si="12"/>
        <v>-2959.9973812500002</v>
      </c>
      <c r="S28" s="30">
        <f t="shared" si="12"/>
        <v>-3403.1431000000002</v>
      </c>
      <c r="T28" s="30">
        <f t="shared" si="12"/>
        <v>-3912.7893000000004</v>
      </c>
      <c r="U28" s="30">
        <f t="shared" si="12"/>
        <v>-4498.9105</v>
      </c>
      <c r="V28" s="30">
        <f t="shared" si="12"/>
        <v>-5172.88218125</v>
      </c>
      <c r="W28" s="30">
        <f t="shared" si="12"/>
        <v>-5948.0043437499999</v>
      </c>
      <c r="X28" s="30">
        <f t="shared" si="12"/>
        <v>-6839.3269875000005</v>
      </c>
      <c r="Y28" s="30">
        <f t="shared" si="12"/>
        <v>-7864.3501125000003</v>
      </c>
      <c r="Z28" s="30">
        <f t="shared" si="12"/>
        <v>-9043.1987187499999</v>
      </c>
      <c r="AA28" s="30">
        <f t="shared" si="12"/>
        <v>-9915.4478062500002</v>
      </c>
      <c r="AB28" s="30">
        <f t="shared" si="12"/>
        <v>-10410.922375</v>
      </c>
      <c r="AC28" s="30">
        <f t="shared" si="12"/>
        <v>-10931.072425000002</v>
      </c>
      <c r="AD28" s="30">
        <f t="shared" si="12"/>
        <v>-11477.122956250003</v>
      </c>
      <c r="AE28" s="30">
        <f t="shared" si="12"/>
        <v>-12050.47445</v>
      </c>
      <c r="AF28" s="30">
        <f t="shared" si="12"/>
        <v>-12652.526425</v>
      </c>
      <c r="AG28" s="30">
        <f t="shared" si="12"/>
        <v>-13284.67888125</v>
      </c>
      <c r="AH28" s="30">
        <f t="shared" si="12"/>
        <v>-13948.506818750002</v>
      </c>
      <c r="AI28" s="30">
        <f t="shared" si="12"/>
        <v>-14645.585237500001</v>
      </c>
      <c r="AJ28" s="30">
        <f t="shared" si="12"/>
        <v>-15377.489137500002</v>
      </c>
      <c r="AK28" s="30">
        <f t="shared" si="12"/>
        <v>-16145.968518750002</v>
      </c>
      <c r="AL28" s="30">
        <f t="shared" si="12"/>
        <v>-16952.948381250004</v>
      </c>
      <c r="AN28" s="37">
        <f t="shared" ref="AN28:AN64" si="13">SUM(C28:N28)</f>
        <v>-4530.2078625000004</v>
      </c>
      <c r="AO28" s="37">
        <f t="shared" ref="AO28:AO64" si="14">SUM(O28:Z28)</f>
        <v>-56404.650268749996</v>
      </c>
      <c r="AP28" s="37">
        <f t="shared" ref="AP28:AP64" si="15">SUM(AA28:AL28)</f>
        <v>-157792.74341250001</v>
      </c>
    </row>
    <row r="29" spans="1:66" ht="13.8">
      <c r="A29" s="42"/>
      <c r="B29" s="66" t="s">
        <v>242</v>
      </c>
      <c r="C29" s="30">
        <f>МСБ.2!D297</f>
        <v>-14.405356250000002</v>
      </c>
      <c r="D29" s="30">
        <f>МСБ.2!E297</f>
        <v>-30.255443750000005</v>
      </c>
      <c r="E29" s="30">
        <f>МСБ.2!F297</f>
        <v>-43.419906250000011</v>
      </c>
      <c r="F29" s="30">
        <f>МСБ.2!G297</f>
        <v>-63.059850000000004</v>
      </c>
      <c r="G29" s="30">
        <f>МСБ.2!H297</f>
        <v>-92.500275000000002</v>
      </c>
      <c r="H29" s="30">
        <f>МСБ.2!I297</f>
        <v>-136.64118124999999</v>
      </c>
      <c r="I29" s="30">
        <f>МСБ.2!J297</f>
        <v>-202.83256875000001</v>
      </c>
      <c r="J29" s="30">
        <f>МСБ.2!K297</f>
        <v>-302.09895625000001</v>
      </c>
      <c r="K29" s="30">
        <f>МСБ.2!L297</f>
        <v>-450.89082500000006</v>
      </c>
      <c r="L29" s="30">
        <f>МСБ.2!M297</f>
        <v>-674.05817500000001</v>
      </c>
      <c r="M29" s="30">
        <f>МСБ.2!N297</f>
        <v>-1008.8760062500002</v>
      </c>
      <c r="N29" s="30">
        <f>МСБ.2!O297</f>
        <v>-1511.16931875</v>
      </c>
      <c r="O29" s="30">
        <f>МСБ.2!P297</f>
        <v>-1948.0131125000003</v>
      </c>
      <c r="P29" s="30">
        <f>МСБ.2!Q297</f>
        <v>-2239.4323875</v>
      </c>
      <c r="Q29" s="30">
        <f>МСБ.2!R297</f>
        <v>-2574.6021437500003</v>
      </c>
      <c r="R29" s="30">
        <f>МСБ.2!S297</f>
        <v>-2959.9973812500002</v>
      </c>
      <c r="S29" s="30">
        <f>МСБ.2!T297</f>
        <v>-3403.1431000000002</v>
      </c>
      <c r="T29" s="30">
        <f>МСБ.2!U297</f>
        <v>-3912.7893000000004</v>
      </c>
      <c r="U29" s="30">
        <f>МСБ.2!V297</f>
        <v>-4498.9105</v>
      </c>
      <c r="V29" s="30">
        <f>МСБ.2!W297</f>
        <v>-5172.88218125</v>
      </c>
      <c r="W29" s="30">
        <f>МСБ.2!X297</f>
        <v>-5948.0043437499999</v>
      </c>
      <c r="X29" s="30">
        <f>МСБ.2!Y297</f>
        <v>-6839.3269875000005</v>
      </c>
      <c r="Y29" s="30">
        <f>МСБ.2!Z297</f>
        <v>-7864.3501125000003</v>
      </c>
      <c r="Z29" s="30">
        <f>МСБ.2!AA297</f>
        <v>-9043.1987187499999</v>
      </c>
      <c r="AA29" s="30">
        <f>МСБ.2!AB297</f>
        <v>-9915.4478062500002</v>
      </c>
      <c r="AB29" s="30">
        <f>МСБ.2!AC297</f>
        <v>-10410.922375</v>
      </c>
      <c r="AC29" s="30">
        <f>МСБ.2!AD297</f>
        <v>-10931.072425000002</v>
      </c>
      <c r="AD29" s="30">
        <f>МСБ.2!AE297</f>
        <v>-11477.122956250003</v>
      </c>
      <c r="AE29" s="30">
        <f>МСБ.2!AF297</f>
        <v>-12050.47445</v>
      </c>
      <c r="AF29" s="30">
        <f>МСБ.2!AG297</f>
        <v>-12652.526425</v>
      </c>
      <c r="AG29" s="30">
        <f>МСБ.2!AH297</f>
        <v>-13284.67888125</v>
      </c>
      <c r="AH29" s="30">
        <f>МСБ.2!AI297</f>
        <v>-13948.506818750002</v>
      </c>
      <c r="AI29" s="30">
        <f>МСБ.2!AJ297</f>
        <v>-14645.585237500001</v>
      </c>
      <c r="AJ29" s="30">
        <f>МСБ.2!AK297</f>
        <v>-15377.489137500002</v>
      </c>
      <c r="AK29" s="30">
        <f>МСБ.2!AL297</f>
        <v>-16145.968518750002</v>
      </c>
      <c r="AL29" s="30">
        <f>МСБ.2!AM297</f>
        <v>-16952.948381250004</v>
      </c>
      <c r="AN29" s="37">
        <f t="shared" si="13"/>
        <v>-4530.2078625000004</v>
      </c>
      <c r="AO29" s="37">
        <f t="shared" si="14"/>
        <v>-56404.650268749996</v>
      </c>
      <c r="AP29" s="37">
        <f t="shared" si="15"/>
        <v>-157792.74341250001</v>
      </c>
    </row>
    <row r="30" spans="1:66" ht="13.8">
      <c r="A30" s="42"/>
      <c r="B30" s="66" t="s">
        <v>240</v>
      </c>
      <c r="C30" s="30">
        <f>МСБ.2!D429+МСБ.3!D157</f>
        <v>0</v>
      </c>
      <c r="D30" s="30">
        <f>МСБ.2!E429+МСБ.3!E157</f>
        <v>0</v>
      </c>
      <c r="E30" s="30">
        <f>МСБ.2!F429+МСБ.3!F157</f>
        <v>0</v>
      </c>
      <c r="F30" s="30">
        <f>МСБ.2!G429+МСБ.3!G157</f>
        <v>0</v>
      </c>
      <c r="G30" s="30">
        <f>МСБ.2!H429+МСБ.3!H157</f>
        <v>0</v>
      </c>
      <c r="H30" s="30">
        <f>МСБ.2!I429+МСБ.3!I157</f>
        <v>0</v>
      </c>
      <c r="I30" s="30">
        <f>МСБ.2!J429+МСБ.3!J157</f>
        <v>0</v>
      </c>
      <c r="J30" s="30">
        <f>МСБ.2!K429+МСБ.3!K157</f>
        <v>0</v>
      </c>
      <c r="K30" s="30">
        <f>МСБ.2!L429+МСБ.3!L157</f>
        <v>0</v>
      </c>
      <c r="L30" s="30">
        <f>МСБ.2!M429+МСБ.3!M157</f>
        <v>0</v>
      </c>
      <c r="M30" s="30">
        <f>МСБ.2!N429+МСБ.3!N157</f>
        <v>0</v>
      </c>
      <c r="N30" s="30">
        <f>МСБ.2!O429+МСБ.3!O157</f>
        <v>0</v>
      </c>
      <c r="O30" s="30">
        <f>МСБ.2!P429+МСБ.3!P157</f>
        <v>0</v>
      </c>
      <c r="P30" s="30">
        <f>МСБ.2!Q429+МСБ.3!Q157</f>
        <v>0</v>
      </c>
      <c r="Q30" s="30">
        <f>МСБ.2!R429+МСБ.3!R157</f>
        <v>0</v>
      </c>
      <c r="R30" s="30">
        <f>МСБ.2!S429+МСБ.3!S157</f>
        <v>0</v>
      </c>
      <c r="S30" s="30">
        <f>МСБ.2!T429+МСБ.3!T157</f>
        <v>0</v>
      </c>
      <c r="T30" s="30">
        <f>МСБ.2!U429+МСБ.3!U157</f>
        <v>0</v>
      </c>
      <c r="U30" s="30">
        <f>МСБ.2!V429+МСБ.3!V157</f>
        <v>0</v>
      </c>
      <c r="V30" s="30">
        <f>МСБ.2!W429+МСБ.3!W157</f>
        <v>0</v>
      </c>
      <c r="W30" s="30">
        <f>МСБ.2!X429+МСБ.3!X157</f>
        <v>0</v>
      </c>
      <c r="X30" s="30">
        <f>МСБ.2!Y429+МСБ.3!Y157</f>
        <v>0</v>
      </c>
      <c r="Y30" s="30">
        <f>МСБ.2!Z429+МСБ.3!Z157</f>
        <v>0</v>
      </c>
      <c r="Z30" s="30">
        <f>МСБ.2!AA429+МСБ.3!AA157</f>
        <v>0</v>
      </c>
      <c r="AA30" s="30">
        <f>МСБ.2!AB429+МСБ.3!AB157</f>
        <v>0</v>
      </c>
      <c r="AB30" s="30">
        <f>МСБ.2!AC429+МСБ.3!AC157</f>
        <v>0</v>
      </c>
      <c r="AC30" s="30">
        <f>МСБ.2!AD429+МСБ.3!AD157</f>
        <v>0</v>
      </c>
      <c r="AD30" s="30">
        <f>МСБ.2!AE429+МСБ.3!AE157</f>
        <v>0</v>
      </c>
      <c r="AE30" s="30">
        <f>МСБ.2!AF429+МСБ.3!AF157</f>
        <v>0</v>
      </c>
      <c r="AF30" s="30">
        <f>МСБ.2!AG429+МСБ.3!AG157</f>
        <v>0</v>
      </c>
      <c r="AG30" s="30">
        <f>МСБ.2!AH429+МСБ.3!AH157</f>
        <v>0</v>
      </c>
      <c r="AH30" s="30">
        <f>МСБ.2!AI429+МСБ.3!AI157</f>
        <v>0</v>
      </c>
      <c r="AI30" s="30">
        <f>МСБ.2!AJ429+МСБ.3!AJ157</f>
        <v>0</v>
      </c>
      <c r="AJ30" s="30">
        <f>МСБ.2!AK429+МСБ.3!AK157</f>
        <v>0</v>
      </c>
      <c r="AK30" s="30">
        <f>МСБ.2!AL429+МСБ.3!AL157</f>
        <v>0</v>
      </c>
      <c r="AL30" s="30">
        <f>МСБ.2!AM429+МСБ.3!AM157</f>
        <v>0</v>
      </c>
      <c r="AN30" s="37">
        <f t="shared" si="13"/>
        <v>0</v>
      </c>
      <c r="AO30" s="37">
        <f t="shared" si="14"/>
        <v>0</v>
      </c>
      <c r="AP30" s="37">
        <f t="shared" si="15"/>
        <v>0</v>
      </c>
    </row>
    <row r="31" spans="1:66" s="23" customFormat="1" ht="13.8">
      <c r="A31" s="42"/>
      <c r="B31" s="45" t="s">
        <v>62</v>
      </c>
      <c r="C31" s="30">
        <f>SUM(C32:C33)</f>
        <v>-6.2878749999999992E-3</v>
      </c>
      <c r="D31" s="30">
        <f t="shared" ref="D31:AL31" si="16">SUM(D32:D33)</f>
        <v>-6.3749999999999996E-3</v>
      </c>
      <c r="E31" s="30">
        <f t="shared" si="16"/>
        <v>-6.6249999999999998E-3</v>
      </c>
      <c r="F31" s="30">
        <f t="shared" si="16"/>
        <v>-6.7499999999999999E-3</v>
      </c>
      <c r="G31" s="30">
        <f t="shared" si="16"/>
        <v>-6.875E-3</v>
      </c>
      <c r="H31" s="30">
        <f t="shared" si="16"/>
        <v>-7.1250000000000003E-3</v>
      </c>
      <c r="I31" s="30">
        <f t="shared" si="16"/>
        <v>-7.2500000000000004E-3</v>
      </c>
      <c r="J31" s="30">
        <f t="shared" si="16"/>
        <v>-7.3749999999999996E-3</v>
      </c>
      <c r="K31" s="30">
        <f t="shared" si="16"/>
        <v>-7.6249999999999998E-3</v>
      </c>
      <c r="L31" s="30">
        <f t="shared" si="16"/>
        <v>-7.7499999999999999E-3</v>
      </c>
      <c r="M31" s="30">
        <f t="shared" si="16"/>
        <v>-7.8750000000000001E-3</v>
      </c>
      <c r="N31" s="30">
        <f t="shared" si="16"/>
        <v>-8.1250000000000003E-3</v>
      </c>
      <c r="O31" s="30">
        <f t="shared" si="16"/>
        <v>-8.3750000000000005E-3</v>
      </c>
      <c r="P31" s="30">
        <f t="shared" si="16"/>
        <v>-8.5000000000000006E-3</v>
      </c>
      <c r="Q31" s="30">
        <f t="shared" si="16"/>
        <v>-8.6250000000000007E-3</v>
      </c>
      <c r="R31" s="30">
        <f t="shared" si="16"/>
        <v>-8.8749999999999992E-3</v>
      </c>
      <c r="S31" s="30">
        <f t="shared" si="16"/>
        <v>-9.1249999999999994E-3</v>
      </c>
      <c r="T31" s="30">
        <f t="shared" si="16"/>
        <v>-9.3749999999999997E-3</v>
      </c>
      <c r="U31" s="30">
        <f t="shared" si="16"/>
        <v>-9.6249999999999999E-3</v>
      </c>
      <c r="V31" s="30">
        <f t="shared" si="16"/>
        <v>-9.8750000000000001E-3</v>
      </c>
      <c r="W31" s="30">
        <f t="shared" si="16"/>
        <v>-1.0125E-2</v>
      </c>
      <c r="X31" s="30">
        <f t="shared" si="16"/>
        <v>-1.0375000000000001E-2</v>
      </c>
      <c r="Y31" s="30">
        <f t="shared" si="16"/>
        <v>-1.0625000000000001E-2</v>
      </c>
      <c r="Z31" s="30">
        <f t="shared" si="16"/>
        <v>-1.0875000000000001E-2</v>
      </c>
      <c r="AA31" s="30">
        <f t="shared" si="16"/>
        <v>-1.1125000000000001E-2</v>
      </c>
      <c r="AB31" s="30">
        <f t="shared" si="16"/>
        <v>-1.1375000000000001E-2</v>
      </c>
      <c r="AC31" s="30">
        <f t="shared" si="16"/>
        <v>-1.1625000000000002E-2</v>
      </c>
      <c r="AD31" s="30">
        <f t="shared" si="16"/>
        <v>-1.1875000000000002E-2</v>
      </c>
      <c r="AE31" s="30">
        <f t="shared" si="16"/>
        <v>-1.2124999999999999E-2</v>
      </c>
      <c r="AF31" s="30">
        <f t="shared" si="16"/>
        <v>-1.2374999999999999E-2</v>
      </c>
      <c r="AG31" s="30">
        <f t="shared" si="16"/>
        <v>-1.2624999999999999E-2</v>
      </c>
      <c r="AH31" s="30">
        <f t="shared" si="16"/>
        <v>-1.2999999999999999E-2</v>
      </c>
      <c r="AI31" s="30">
        <f t="shared" si="16"/>
        <v>-1.3375E-2</v>
      </c>
      <c r="AJ31" s="30">
        <f t="shared" si="16"/>
        <v>-1.3625E-2</v>
      </c>
      <c r="AK31" s="30">
        <f t="shared" si="16"/>
        <v>-1.3875E-2</v>
      </c>
      <c r="AL31" s="30">
        <f t="shared" si="16"/>
        <v>-1.4250000000000001E-2</v>
      </c>
      <c r="AM31" s="22"/>
      <c r="AN31" s="37">
        <f t="shared" si="13"/>
        <v>-8.6037874999999986E-2</v>
      </c>
      <c r="AO31" s="37">
        <f t="shared" si="14"/>
        <v>-0.11437499999999998</v>
      </c>
      <c r="AP31" s="37">
        <f t="shared" si="15"/>
        <v>-0.15125000000000002</v>
      </c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</row>
    <row r="32" spans="1:66" s="23" customFormat="1" ht="13.8">
      <c r="A32" s="42"/>
      <c r="B32" s="66" t="s">
        <v>100</v>
      </c>
      <c r="C32" s="30">
        <f>РБ.2!D247</f>
        <v>0</v>
      </c>
      <c r="D32" s="30">
        <f>РБ.2!E247</f>
        <v>0</v>
      </c>
      <c r="E32" s="30">
        <f>РБ.2!F247</f>
        <v>0</v>
      </c>
      <c r="F32" s="30">
        <f>РБ.2!G247</f>
        <v>0</v>
      </c>
      <c r="G32" s="30">
        <f>РБ.2!H247</f>
        <v>0</v>
      </c>
      <c r="H32" s="30">
        <f>РБ.2!I247</f>
        <v>0</v>
      </c>
      <c r="I32" s="30">
        <f>РБ.2!J247</f>
        <v>0</v>
      </c>
      <c r="J32" s="30">
        <f>РБ.2!K247</f>
        <v>0</v>
      </c>
      <c r="K32" s="30">
        <f>РБ.2!L247</f>
        <v>0</v>
      </c>
      <c r="L32" s="30">
        <f>РБ.2!M247</f>
        <v>0</v>
      </c>
      <c r="M32" s="30">
        <f>РБ.2!N247</f>
        <v>0</v>
      </c>
      <c r="N32" s="30">
        <f>РБ.2!O247</f>
        <v>0</v>
      </c>
      <c r="O32" s="30">
        <f>РБ.2!P247</f>
        <v>0</v>
      </c>
      <c r="P32" s="30">
        <f>РБ.2!Q247</f>
        <v>0</v>
      </c>
      <c r="Q32" s="30">
        <f>РБ.2!R247</f>
        <v>0</v>
      </c>
      <c r="R32" s="30">
        <f>РБ.2!S247</f>
        <v>0</v>
      </c>
      <c r="S32" s="30">
        <f>РБ.2!T247</f>
        <v>0</v>
      </c>
      <c r="T32" s="30">
        <f>РБ.2!U247</f>
        <v>0</v>
      </c>
      <c r="U32" s="30">
        <f>РБ.2!V247</f>
        <v>0</v>
      </c>
      <c r="V32" s="30">
        <f>РБ.2!W247</f>
        <v>0</v>
      </c>
      <c r="W32" s="30">
        <f>РБ.2!X247</f>
        <v>0</v>
      </c>
      <c r="X32" s="30">
        <f>РБ.2!Y247</f>
        <v>0</v>
      </c>
      <c r="Y32" s="30">
        <f>РБ.2!Z247</f>
        <v>0</v>
      </c>
      <c r="Z32" s="30">
        <f>РБ.2!AA247</f>
        <v>0</v>
      </c>
      <c r="AA32" s="30">
        <f>РБ.2!AB247</f>
        <v>0</v>
      </c>
      <c r="AB32" s="30">
        <f>РБ.2!AC247</f>
        <v>0</v>
      </c>
      <c r="AC32" s="30">
        <f>РБ.2!AD247</f>
        <v>0</v>
      </c>
      <c r="AD32" s="30">
        <f>РБ.2!AE247</f>
        <v>0</v>
      </c>
      <c r="AE32" s="30">
        <f>РБ.2!AF247</f>
        <v>0</v>
      </c>
      <c r="AF32" s="30">
        <f>РБ.2!AG247</f>
        <v>0</v>
      </c>
      <c r="AG32" s="30">
        <f>РБ.2!AH247</f>
        <v>0</v>
      </c>
      <c r="AH32" s="30">
        <f>РБ.2!AI247</f>
        <v>0</v>
      </c>
      <c r="AI32" s="30">
        <f>РБ.2!AJ247</f>
        <v>0</v>
      </c>
      <c r="AJ32" s="30">
        <f>РБ.2!AK247</f>
        <v>0</v>
      </c>
      <c r="AK32" s="30">
        <f>РБ.2!AL247</f>
        <v>0</v>
      </c>
      <c r="AL32" s="30">
        <f>РБ.2!AM247</f>
        <v>0</v>
      </c>
      <c r="AM32" s="22"/>
      <c r="AN32" s="37">
        <f t="shared" si="13"/>
        <v>0</v>
      </c>
      <c r="AO32" s="37">
        <f t="shared" si="14"/>
        <v>0</v>
      </c>
      <c r="AP32" s="37">
        <f t="shared" si="15"/>
        <v>0</v>
      </c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</row>
    <row r="33" spans="1:66" s="23" customFormat="1" ht="13.8">
      <c r="A33" s="42"/>
      <c r="B33" s="66" t="s">
        <v>236</v>
      </c>
      <c r="C33" s="30">
        <f>РБ.2!D379+РБ.3!D121</f>
        <v>-6.2878749999999992E-3</v>
      </c>
      <c r="D33" s="30">
        <f>РБ.2!E379+РБ.3!E121</f>
        <v>-6.3749999999999996E-3</v>
      </c>
      <c r="E33" s="30">
        <f>РБ.2!F379+РБ.3!F121</f>
        <v>-6.6249999999999998E-3</v>
      </c>
      <c r="F33" s="30">
        <f>РБ.2!G379+РБ.3!G121</f>
        <v>-6.7499999999999999E-3</v>
      </c>
      <c r="G33" s="30">
        <f>РБ.2!H379+РБ.3!H121</f>
        <v>-6.875E-3</v>
      </c>
      <c r="H33" s="30">
        <f>РБ.2!I379+РБ.3!I121</f>
        <v>-7.1250000000000003E-3</v>
      </c>
      <c r="I33" s="30">
        <f>РБ.2!J379+РБ.3!J121</f>
        <v>-7.2500000000000004E-3</v>
      </c>
      <c r="J33" s="30">
        <f>РБ.2!K379+РБ.3!K121</f>
        <v>-7.3749999999999996E-3</v>
      </c>
      <c r="K33" s="30">
        <f>РБ.2!L379+РБ.3!L121</f>
        <v>-7.6249999999999998E-3</v>
      </c>
      <c r="L33" s="30">
        <f>РБ.2!M379+РБ.3!M121</f>
        <v>-7.7499999999999999E-3</v>
      </c>
      <c r="M33" s="30">
        <f>РБ.2!N379+РБ.3!N121</f>
        <v>-7.8750000000000001E-3</v>
      </c>
      <c r="N33" s="30">
        <f>РБ.2!O379+РБ.3!O121</f>
        <v>-8.1250000000000003E-3</v>
      </c>
      <c r="O33" s="30">
        <f>РБ.2!P379+РБ.3!P121</f>
        <v>-8.3750000000000005E-3</v>
      </c>
      <c r="P33" s="30">
        <f>РБ.2!Q379+РБ.3!Q121</f>
        <v>-8.5000000000000006E-3</v>
      </c>
      <c r="Q33" s="30">
        <f>РБ.2!R379+РБ.3!R121</f>
        <v>-8.6250000000000007E-3</v>
      </c>
      <c r="R33" s="30">
        <f>РБ.2!S379+РБ.3!S121</f>
        <v>-8.8749999999999992E-3</v>
      </c>
      <c r="S33" s="30">
        <f>РБ.2!T379+РБ.3!T121</f>
        <v>-9.1249999999999994E-3</v>
      </c>
      <c r="T33" s="30">
        <f>РБ.2!U379+РБ.3!U121</f>
        <v>-9.3749999999999997E-3</v>
      </c>
      <c r="U33" s="30">
        <f>РБ.2!V379+РБ.3!V121</f>
        <v>-9.6249999999999999E-3</v>
      </c>
      <c r="V33" s="30">
        <f>РБ.2!W379+РБ.3!W121</f>
        <v>-9.8750000000000001E-3</v>
      </c>
      <c r="W33" s="30">
        <f>РБ.2!X379+РБ.3!X121</f>
        <v>-1.0125E-2</v>
      </c>
      <c r="X33" s="30">
        <f>РБ.2!Y379+РБ.3!Y121</f>
        <v>-1.0375000000000001E-2</v>
      </c>
      <c r="Y33" s="30">
        <f>РБ.2!Z379+РБ.3!Z121</f>
        <v>-1.0625000000000001E-2</v>
      </c>
      <c r="Z33" s="30">
        <f>РБ.2!AA379+РБ.3!AA121</f>
        <v>-1.0875000000000001E-2</v>
      </c>
      <c r="AA33" s="30">
        <f>РБ.2!AB379+РБ.3!AB121</f>
        <v>-1.1125000000000001E-2</v>
      </c>
      <c r="AB33" s="30">
        <f>РБ.2!AC379+РБ.3!AC121</f>
        <v>-1.1375000000000001E-2</v>
      </c>
      <c r="AC33" s="30">
        <f>РБ.2!AD379+РБ.3!AD121</f>
        <v>-1.1625000000000002E-2</v>
      </c>
      <c r="AD33" s="30">
        <f>РБ.2!AE379+РБ.3!AE121</f>
        <v>-1.1875000000000002E-2</v>
      </c>
      <c r="AE33" s="30">
        <f>РБ.2!AF379+РБ.3!AF121</f>
        <v>-1.2124999999999999E-2</v>
      </c>
      <c r="AF33" s="30">
        <f>РБ.2!AG379+РБ.3!AG121</f>
        <v>-1.2374999999999999E-2</v>
      </c>
      <c r="AG33" s="30">
        <f>РБ.2!AH379+РБ.3!AH121</f>
        <v>-1.2624999999999999E-2</v>
      </c>
      <c r="AH33" s="30">
        <f>РБ.2!AI379+РБ.3!AI121</f>
        <v>-1.2999999999999999E-2</v>
      </c>
      <c r="AI33" s="30">
        <f>РБ.2!AJ379+РБ.3!AJ121</f>
        <v>-1.3375E-2</v>
      </c>
      <c r="AJ33" s="30">
        <f>РБ.2!AK379+РБ.3!AK121</f>
        <v>-1.3625E-2</v>
      </c>
      <c r="AK33" s="30">
        <f>РБ.2!AL379+РБ.3!AL121</f>
        <v>-1.3875E-2</v>
      </c>
      <c r="AL33" s="30">
        <f>РБ.2!AM379+РБ.3!AM121</f>
        <v>-1.4250000000000001E-2</v>
      </c>
      <c r="AM33" s="22"/>
      <c r="AN33" s="37">
        <f t="shared" si="13"/>
        <v>-8.6037874999999986E-2</v>
      </c>
      <c r="AO33" s="37">
        <f t="shared" si="14"/>
        <v>-0.11437499999999998</v>
      </c>
      <c r="AP33" s="37">
        <f t="shared" si="15"/>
        <v>-0.15125000000000002</v>
      </c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</row>
    <row r="34" spans="1:66" ht="13.8">
      <c r="A34" s="42"/>
      <c r="B34" s="51" t="s">
        <v>63</v>
      </c>
      <c r="C34" s="30">
        <f t="shared" ref="C34:AL34" si="17">SUM(C35:C37)</f>
        <v>-67435.513680960619</v>
      </c>
      <c r="D34" s="30">
        <f t="shared" si="17"/>
        <v>-67604.092903284982</v>
      </c>
      <c r="E34" s="30">
        <f t="shared" si="17"/>
        <v>-68153.552436710874</v>
      </c>
      <c r="F34" s="30">
        <f t="shared" si="17"/>
        <v>-68795.016367543649</v>
      </c>
      <c r="G34" s="30">
        <f t="shared" si="17"/>
        <v>-69529.75841233469</v>
      </c>
      <c r="H34" s="30">
        <f t="shared" si="17"/>
        <v>-70341.061191410801</v>
      </c>
      <c r="I34" s="30">
        <f t="shared" si="17"/>
        <v>-71262.818297693011</v>
      </c>
      <c r="J34" s="30">
        <f t="shared" si="17"/>
        <v>-72275.833032848052</v>
      </c>
      <c r="K34" s="30">
        <f t="shared" si="17"/>
        <v>-73379.307490004256</v>
      </c>
      <c r="L34" s="30">
        <f t="shared" si="17"/>
        <v>-74581.897863045378</v>
      </c>
      <c r="M34" s="30">
        <f t="shared" si="17"/>
        <v>-75884.924190923426</v>
      </c>
      <c r="N34" s="30">
        <f t="shared" si="17"/>
        <v>-77282.907760990274</v>
      </c>
      <c r="O34" s="30">
        <f t="shared" si="17"/>
        <v>-78710.246306315428</v>
      </c>
      <c r="P34" s="30">
        <f t="shared" si="17"/>
        <v>-80166.011760544425</v>
      </c>
      <c r="Q34" s="30">
        <f t="shared" si="17"/>
        <v>-81691.389671669269</v>
      </c>
      <c r="R34" s="30">
        <f t="shared" si="17"/>
        <v>-83332.473531845579</v>
      </c>
      <c r="S34" s="30">
        <f t="shared" si="17"/>
        <v>-85064.30014796913</v>
      </c>
      <c r="T34" s="30">
        <f t="shared" si="17"/>
        <v>-86882.030752343882</v>
      </c>
      <c r="U34" s="30">
        <f t="shared" si="17"/>
        <v>-88789.11174385171</v>
      </c>
      <c r="V34" s="30">
        <f t="shared" si="17"/>
        <v>-90791.122902035553</v>
      </c>
      <c r="W34" s="30">
        <f t="shared" si="17"/>
        <v>-92890.027148039648</v>
      </c>
      <c r="X34" s="30">
        <f t="shared" si="17"/>
        <v>-95085.915815130807</v>
      </c>
      <c r="Y34" s="30">
        <f t="shared" si="17"/>
        <v>-97406.437856036588</v>
      </c>
      <c r="Z34" s="30">
        <f t="shared" si="17"/>
        <v>-99882.101917780848</v>
      </c>
      <c r="AA34" s="30">
        <f t="shared" si="17"/>
        <v>-102511.27390328134</v>
      </c>
      <c r="AB34" s="30">
        <f t="shared" si="17"/>
        <v>-105283.99869638287</v>
      </c>
      <c r="AC34" s="30">
        <f t="shared" si="17"/>
        <v>-108199.28681837324</v>
      </c>
      <c r="AD34" s="30">
        <f t="shared" si="17"/>
        <v>-111264.67304283899</v>
      </c>
      <c r="AE34" s="30">
        <f t="shared" si="17"/>
        <v>-114486.09464541516</v>
      </c>
      <c r="AF34" s="30">
        <f t="shared" si="17"/>
        <v>-117862.00546140925</v>
      </c>
      <c r="AG34" s="30">
        <f t="shared" si="17"/>
        <v>-121400.32842053234</v>
      </c>
      <c r="AH34" s="30">
        <f t="shared" si="17"/>
        <v>-125107.75455323889</v>
      </c>
      <c r="AI34" s="30">
        <f t="shared" si="17"/>
        <v>-128988.85845681724</v>
      </c>
      <c r="AJ34" s="30">
        <f t="shared" si="17"/>
        <v>-133050.72807307186</v>
      </c>
      <c r="AK34" s="30">
        <f t="shared" si="17"/>
        <v>-137298.73377019668</v>
      </c>
      <c r="AL34" s="30">
        <f t="shared" si="17"/>
        <v>-141739.99805038571</v>
      </c>
      <c r="AN34" s="37">
        <f t="shared" si="13"/>
        <v>-856526.68362775003</v>
      </c>
      <c r="AO34" s="37">
        <f t="shared" si="14"/>
        <v>-1060691.169553563</v>
      </c>
      <c r="AP34" s="37">
        <f t="shared" si="15"/>
        <v>-1447193.7338919435</v>
      </c>
    </row>
    <row r="35" spans="1:66" ht="13.8">
      <c r="A35" s="42"/>
      <c r="B35" s="66" t="s">
        <v>97</v>
      </c>
      <c r="C35" s="30">
        <f>РБ.2!D19</f>
        <v>-50644.592993055565</v>
      </c>
      <c r="D35" s="30">
        <f>РБ.2!E19</f>
        <v>-50500.481605998531</v>
      </c>
      <c r="E35" s="30">
        <f>РБ.2!F19</f>
        <v>-50646.214585735928</v>
      </c>
      <c r="F35" s="30">
        <f>РБ.2!G19</f>
        <v>-50891.94502462737</v>
      </c>
      <c r="G35" s="30">
        <f>РБ.2!H19</f>
        <v>-51239.932487220976</v>
      </c>
      <c r="H35" s="30">
        <f>РБ.2!I19</f>
        <v>-51674.79378419854</v>
      </c>
      <c r="I35" s="30">
        <f>РБ.2!J19</f>
        <v>-52226.572063064632</v>
      </c>
      <c r="J35" s="30">
        <f>РБ.2!K19</f>
        <v>-52882.872385061499</v>
      </c>
      <c r="K35" s="30">
        <f>РБ.2!L19</f>
        <v>-53644.385824278979</v>
      </c>
      <c r="L35" s="30">
        <f>РБ.2!M19</f>
        <v>-54516.076693877192</v>
      </c>
      <c r="M35" s="30">
        <f>РБ.2!N19</f>
        <v>-55500.980893321575</v>
      </c>
      <c r="N35" s="30">
        <f>РБ.2!O19</f>
        <v>-56604.118136339508</v>
      </c>
      <c r="O35" s="30">
        <f>РБ.2!P19</f>
        <v>-57767.485894985526</v>
      </c>
      <c r="P35" s="30">
        <f>РБ.2!Q19</f>
        <v>-58980.139526596038</v>
      </c>
      <c r="Q35" s="30">
        <f>РБ.2!R19</f>
        <v>-60275.439027301996</v>
      </c>
      <c r="R35" s="30">
        <f>РБ.2!S19</f>
        <v>-61696.2919070106</v>
      </c>
      <c r="S35" s="30">
        <f>РБ.2!T19</f>
        <v>-63219.059120270416</v>
      </c>
      <c r="T35" s="30">
        <f>РБ.2!U19</f>
        <v>-64845.471706197437</v>
      </c>
      <c r="U35" s="30">
        <f>РБ.2!V19</f>
        <v>-66580.984067872399</v>
      </c>
      <c r="V35" s="30">
        <f>РБ.2!W19</f>
        <v>-68427.005571447982</v>
      </c>
      <c r="W35" s="30">
        <f>РБ.2!X19</f>
        <v>-70387.619914959214</v>
      </c>
      <c r="X35" s="30">
        <f>РБ.2!Y19</f>
        <v>-72464.047528481693</v>
      </c>
      <c r="Y35" s="30">
        <f>РБ.2!Z19</f>
        <v>-74658.017339381739</v>
      </c>
      <c r="Z35" s="30">
        <f>РБ.2!AA19</f>
        <v>-76973.882488110481</v>
      </c>
      <c r="AA35" s="30">
        <f>РБ.2!AB19</f>
        <v>-79415.807727023741</v>
      </c>
      <c r="AB35" s="30">
        <f>РБ.2!AC19</f>
        <v>-81984.534307336988</v>
      </c>
      <c r="AC35" s="30">
        <f>РБ.2!AD19</f>
        <v>-84684.040390657814</v>
      </c>
      <c r="AD35" s="30">
        <f>РБ.2!AE19</f>
        <v>-87521.377799336711</v>
      </c>
      <c r="AE35" s="30">
        <f>РБ.2!AF19</f>
        <v>-90496.784601513384</v>
      </c>
      <c r="AF35" s="30">
        <f>РБ.2!AG19</f>
        <v>-93613.764915700507</v>
      </c>
      <c r="AG35" s="30">
        <f>РБ.2!AH19</f>
        <v>-96878.915309682066</v>
      </c>
      <c r="AH35" s="30">
        <f>РБ.2!AI19</f>
        <v>-100298.53676689911</v>
      </c>
      <c r="AI35" s="30">
        <f>РБ.2!AJ19</f>
        <v>-103875.94812831542</v>
      </c>
      <c r="AJ35" s="30">
        <f>РБ.2!AK19</f>
        <v>-107617.02440335214</v>
      </c>
      <c r="AK35" s="30">
        <f>РБ.2!AL19</f>
        <v>-111526.8368335726</v>
      </c>
      <c r="AL35" s="30">
        <f>РБ.2!AM19</f>
        <v>-115611.34027181275</v>
      </c>
      <c r="AN35" s="37">
        <f t="shared" si="13"/>
        <v>-630972.96647678025</v>
      </c>
      <c r="AO35" s="37">
        <f t="shared" si="14"/>
        <v>-796275.44409261539</v>
      </c>
      <c r="AP35" s="37">
        <f t="shared" si="15"/>
        <v>-1153524.9114552033</v>
      </c>
    </row>
    <row r="36" spans="1:66" ht="13.8">
      <c r="A36" s="42"/>
      <c r="B36" s="66" t="s">
        <v>98</v>
      </c>
      <c r="C36" s="30">
        <f>РБ.2!D161</f>
        <v>-16790.920687905054</v>
      </c>
      <c r="D36" s="30">
        <f>РБ.2!E161</f>
        <v>-17103.611297286454</v>
      </c>
      <c r="E36" s="30">
        <f>РБ.2!F161</f>
        <v>-17507.337850974942</v>
      </c>
      <c r="F36" s="30">
        <f>РБ.2!G161</f>
        <v>-17903.071342916282</v>
      </c>
      <c r="G36" s="30">
        <f>РБ.2!H161</f>
        <v>-18289.82592511371</v>
      </c>
      <c r="H36" s="30">
        <f>РБ.2!I161</f>
        <v>-18666.267407212257</v>
      </c>
      <c r="I36" s="30">
        <f>РБ.2!J161</f>
        <v>-19036.246234628372</v>
      </c>
      <c r="J36" s="30">
        <f>РБ.2!K161</f>
        <v>-19392.960647786549</v>
      </c>
      <c r="K36" s="30">
        <f>РБ.2!L161</f>
        <v>-19734.921665725284</v>
      </c>
      <c r="L36" s="30">
        <f>РБ.2!M161</f>
        <v>-20065.821169168183</v>
      </c>
      <c r="M36" s="30">
        <f>РБ.2!N161</f>
        <v>-20383.943297601851</v>
      </c>
      <c r="N36" s="30">
        <f>РБ.2!O161</f>
        <v>-20678.789624650766</v>
      </c>
      <c r="O36" s="30">
        <f>РБ.2!P161</f>
        <v>-20942.760411329902</v>
      </c>
      <c r="P36" s="30">
        <f>РБ.2!Q161</f>
        <v>-21185.872233948383</v>
      </c>
      <c r="Q36" s="30">
        <f>РБ.2!R161</f>
        <v>-21415.950644367269</v>
      </c>
      <c r="R36" s="30">
        <f>РБ.2!S161</f>
        <v>-21636.181624834971</v>
      </c>
      <c r="S36" s="30">
        <f>РБ.2!T161</f>
        <v>-21845.241027698714</v>
      </c>
      <c r="T36" s="30">
        <f>РБ.2!U161</f>
        <v>-22036.559046146449</v>
      </c>
      <c r="U36" s="30">
        <f>РБ.2!V161</f>
        <v>-22208.127675979304</v>
      </c>
      <c r="V36" s="30">
        <f>РБ.2!W161</f>
        <v>-22364.117330587567</v>
      </c>
      <c r="W36" s="30">
        <f>РБ.2!X161</f>
        <v>-22502.407233080437</v>
      </c>
      <c r="X36" s="30">
        <f>РБ.2!Y161</f>
        <v>-22621.868286649118</v>
      </c>
      <c r="Y36" s="30">
        <f>РБ.2!Z161</f>
        <v>-22748.420516654853</v>
      </c>
      <c r="Z36" s="30">
        <f>РБ.2!AA161</f>
        <v>-22908.219429670375</v>
      </c>
      <c r="AA36" s="30">
        <f>РБ.2!AB161</f>
        <v>-23095.466176257607</v>
      </c>
      <c r="AB36" s="30">
        <f>РБ.2!AC161</f>
        <v>-23299.464389045879</v>
      </c>
      <c r="AC36" s="30">
        <f>РБ.2!AD161</f>
        <v>-23515.246427715418</v>
      </c>
      <c r="AD36" s="30">
        <f>РБ.2!AE161</f>
        <v>-23743.295243502278</v>
      </c>
      <c r="AE36" s="30">
        <f>РБ.2!AF161</f>
        <v>-23989.310043901773</v>
      </c>
      <c r="AF36" s="30">
        <f>РБ.2!AG161</f>
        <v>-24248.240545708744</v>
      </c>
      <c r="AG36" s="30">
        <f>РБ.2!AH161</f>
        <v>-24521.413110850284</v>
      </c>
      <c r="AH36" s="30">
        <f>РБ.2!AI161</f>
        <v>-24809.217786339774</v>
      </c>
      <c r="AI36" s="30">
        <f>РБ.2!AJ161</f>
        <v>-25112.910328501825</v>
      </c>
      <c r="AJ36" s="30">
        <f>РБ.2!AK161</f>
        <v>-25433.703669719711</v>
      </c>
      <c r="AK36" s="30">
        <f>РБ.2!AL161</f>
        <v>-25771.896936624067</v>
      </c>
      <c r="AL36" s="30">
        <f>РБ.2!AM161</f>
        <v>-26128.657778572968</v>
      </c>
      <c r="AN36" s="37">
        <f t="shared" si="13"/>
        <v>-225553.71715096975</v>
      </c>
      <c r="AO36" s="37">
        <f t="shared" si="14"/>
        <v>-264415.72546094732</v>
      </c>
      <c r="AP36" s="37">
        <f t="shared" si="15"/>
        <v>-293668.82243674039</v>
      </c>
    </row>
    <row r="37" spans="1:66" ht="13.8">
      <c r="A37" s="42"/>
      <c r="B37" s="66" t="s">
        <v>99</v>
      </c>
      <c r="C37" s="30">
        <f>РБ.2!D205</f>
        <v>0</v>
      </c>
      <c r="D37" s="30">
        <f>РБ.2!E205</f>
        <v>0</v>
      </c>
      <c r="E37" s="30">
        <f>РБ.2!F205</f>
        <v>0</v>
      </c>
      <c r="F37" s="30">
        <f>РБ.2!G205</f>
        <v>0</v>
      </c>
      <c r="G37" s="30">
        <f>РБ.2!H205</f>
        <v>0</v>
      </c>
      <c r="H37" s="30">
        <f>РБ.2!I205</f>
        <v>0</v>
      </c>
      <c r="I37" s="30">
        <f>РБ.2!J205</f>
        <v>0</v>
      </c>
      <c r="J37" s="30">
        <f>РБ.2!K205</f>
        <v>0</v>
      </c>
      <c r="K37" s="30">
        <f>РБ.2!L205</f>
        <v>0</v>
      </c>
      <c r="L37" s="30">
        <f>РБ.2!M205</f>
        <v>0</v>
      </c>
      <c r="M37" s="30">
        <f>РБ.2!N205</f>
        <v>0</v>
      </c>
      <c r="N37" s="30">
        <f>РБ.2!O205</f>
        <v>0</v>
      </c>
      <c r="O37" s="30">
        <f>РБ.2!P205</f>
        <v>0</v>
      </c>
      <c r="P37" s="30">
        <f>РБ.2!Q205</f>
        <v>0</v>
      </c>
      <c r="Q37" s="30">
        <f>РБ.2!R205</f>
        <v>0</v>
      </c>
      <c r="R37" s="30">
        <f>РБ.2!S205</f>
        <v>0</v>
      </c>
      <c r="S37" s="30">
        <f>РБ.2!T205</f>
        <v>0</v>
      </c>
      <c r="T37" s="30">
        <f>РБ.2!U205</f>
        <v>0</v>
      </c>
      <c r="U37" s="30">
        <f>РБ.2!V205</f>
        <v>0</v>
      </c>
      <c r="V37" s="30">
        <f>РБ.2!W205</f>
        <v>0</v>
      </c>
      <c r="W37" s="30">
        <f>РБ.2!X205</f>
        <v>0</v>
      </c>
      <c r="X37" s="30">
        <f>РБ.2!Y205</f>
        <v>0</v>
      </c>
      <c r="Y37" s="30">
        <f>РБ.2!Z205</f>
        <v>0</v>
      </c>
      <c r="Z37" s="30">
        <f>РБ.2!AA205</f>
        <v>0</v>
      </c>
      <c r="AA37" s="30">
        <f>РБ.2!AB205</f>
        <v>0</v>
      </c>
      <c r="AB37" s="30">
        <f>РБ.2!AC205</f>
        <v>0</v>
      </c>
      <c r="AC37" s="30">
        <f>РБ.2!AD205</f>
        <v>0</v>
      </c>
      <c r="AD37" s="30">
        <f>РБ.2!AE205</f>
        <v>0</v>
      </c>
      <c r="AE37" s="30">
        <f>РБ.2!AF205</f>
        <v>0</v>
      </c>
      <c r="AF37" s="30">
        <f>РБ.2!AG205</f>
        <v>0</v>
      </c>
      <c r="AG37" s="30">
        <f>РБ.2!AH205</f>
        <v>0</v>
      </c>
      <c r="AH37" s="30">
        <f>РБ.2!AI205</f>
        <v>0</v>
      </c>
      <c r="AI37" s="30">
        <f>РБ.2!AJ205</f>
        <v>0</v>
      </c>
      <c r="AJ37" s="30">
        <f>РБ.2!AK205</f>
        <v>0</v>
      </c>
      <c r="AK37" s="30">
        <f>РБ.2!AL205</f>
        <v>0</v>
      </c>
      <c r="AL37" s="30">
        <f>РБ.2!AM205</f>
        <v>0</v>
      </c>
      <c r="AN37" s="37">
        <f t="shared" si="13"/>
        <v>0</v>
      </c>
      <c r="AO37" s="37">
        <f t="shared" si="14"/>
        <v>0</v>
      </c>
      <c r="AP37" s="37">
        <f t="shared" si="15"/>
        <v>0</v>
      </c>
    </row>
    <row r="38" spans="1:66" ht="13.8">
      <c r="A38" s="42"/>
      <c r="B38" s="51" t="s">
        <v>64</v>
      </c>
      <c r="C38" s="30">
        <f t="shared" ref="C38:AL38" si="18">SUM(C39:C40)</f>
        <v>-16412.443888888891</v>
      </c>
      <c r="D38" s="30">
        <f t="shared" si="18"/>
        <v>-16986.126296296297</v>
      </c>
      <c r="E38" s="30">
        <f t="shared" si="18"/>
        <v>-16992.195987654322</v>
      </c>
      <c r="F38" s="30">
        <f t="shared" si="18"/>
        <v>-17584.663255144034</v>
      </c>
      <c r="G38" s="30">
        <f t="shared" si="18"/>
        <v>-16788.198760356656</v>
      </c>
      <c r="H38" s="30">
        <f t="shared" si="18"/>
        <v>-15842.804120777322</v>
      </c>
      <c r="I38" s="30">
        <f t="shared" si="18"/>
        <v>-16238.575422308833</v>
      </c>
      <c r="J38" s="30">
        <f t="shared" si="18"/>
        <v>-15884.434192627134</v>
      </c>
      <c r="K38" s="30">
        <f t="shared" si="18"/>
        <v>-15652.417988989839</v>
      </c>
      <c r="L38" s="30">
        <f t="shared" si="18"/>
        <v>-16286.175087817253</v>
      </c>
      <c r="M38" s="30">
        <f t="shared" si="18"/>
        <v>-16607.628229777412</v>
      </c>
      <c r="N38" s="30">
        <f t="shared" si="18"/>
        <v>-15301.430423034493</v>
      </c>
      <c r="O38" s="30">
        <f t="shared" si="18"/>
        <v>-14256.000211148679</v>
      </c>
      <c r="P38" s="30">
        <f t="shared" si="18"/>
        <v>-14332.987568944143</v>
      </c>
      <c r="Q38" s="30">
        <f t="shared" si="18"/>
        <v>-14456.64947475862</v>
      </c>
      <c r="R38" s="30">
        <f t="shared" si="18"/>
        <v>-14603.287992757865</v>
      </c>
      <c r="S38" s="30">
        <f t="shared" si="18"/>
        <v>-14703.01172066827</v>
      </c>
      <c r="T38" s="30">
        <f t="shared" si="18"/>
        <v>-14811.253866717982</v>
      </c>
      <c r="U38" s="30">
        <f t="shared" si="18"/>
        <v>-15057.529869697717</v>
      </c>
      <c r="V38" s="30">
        <f t="shared" si="18"/>
        <v>-15240.604139145464</v>
      </c>
      <c r="W38" s="30">
        <f t="shared" si="18"/>
        <v>-15300.990123963365</v>
      </c>
      <c r="X38" s="30">
        <f t="shared" si="18"/>
        <v>-15430.033709793406</v>
      </c>
      <c r="Y38" s="30">
        <f t="shared" si="18"/>
        <v>-15519.356240251622</v>
      </c>
      <c r="Z38" s="30">
        <f t="shared" si="18"/>
        <v>-15579.52226540883</v>
      </c>
      <c r="AA38" s="30">
        <f t="shared" si="18"/>
        <v>-15693.427222222223</v>
      </c>
      <c r="AB38" s="30">
        <f t="shared" si="18"/>
        <v>-15766.940185185187</v>
      </c>
      <c r="AC38" s="30">
        <f t="shared" si="18"/>
        <v>-15832.441172839508</v>
      </c>
      <c r="AD38" s="30">
        <f t="shared" si="18"/>
        <v>-15963.886539094652</v>
      </c>
      <c r="AE38" s="30">
        <f t="shared" si="18"/>
        <v>-16048.574436488343</v>
      </c>
      <c r="AF38" s="30">
        <f t="shared" si="18"/>
        <v>-16186.034623705606</v>
      </c>
      <c r="AG38" s="30">
        <f t="shared" si="18"/>
        <v>-16477.858576219496</v>
      </c>
      <c r="AH38" s="30">
        <f t="shared" si="18"/>
        <v>-16667.25889336042</v>
      </c>
      <c r="AI38" s="30">
        <f t="shared" si="18"/>
        <v>-16729.598078247502</v>
      </c>
      <c r="AJ38" s="30">
        <f t="shared" si="18"/>
        <v>-16881.655206364336</v>
      </c>
      <c r="AK38" s="30">
        <f t="shared" si="18"/>
        <v>-17078.890008923201</v>
      </c>
      <c r="AL38" s="30">
        <f t="shared" si="18"/>
        <v>-17322.864047230072</v>
      </c>
      <c r="AN38" s="37">
        <f t="shared" si="13"/>
        <v>-196577.09365367252</v>
      </c>
      <c r="AO38" s="37">
        <f t="shared" si="14"/>
        <v>-179291.22718325598</v>
      </c>
      <c r="AP38" s="37">
        <f t="shared" si="15"/>
        <v>-196649.42898988054</v>
      </c>
    </row>
    <row r="39" spans="1:66" ht="13.8">
      <c r="A39" s="42"/>
      <c r="B39" s="66" t="s">
        <v>120</v>
      </c>
      <c r="C39" s="30">
        <f>МСБ.2!D19</f>
        <v>-16051.555000000002</v>
      </c>
      <c r="D39" s="30">
        <f>МСБ.2!E19</f>
        <v>-16649.296666666669</v>
      </c>
      <c r="E39" s="30">
        <f>МСБ.2!F19</f>
        <v>-16654.955000000002</v>
      </c>
      <c r="F39" s="30">
        <f>МСБ.2!G19</f>
        <v>-17247.038333333334</v>
      </c>
      <c r="G39" s="30">
        <f>МСБ.2!H19</f>
        <v>-16447.87166666667</v>
      </c>
      <c r="H39" s="30">
        <f>МСБ.2!I19</f>
        <v>-15499.955000000002</v>
      </c>
      <c r="I39" s="30">
        <f>МСБ.2!J19</f>
        <v>-15890.788333333334</v>
      </c>
      <c r="J39" s="30">
        <f>МСБ.2!K19</f>
        <v>-15532.038333333334</v>
      </c>
      <c r="K39" s="30">
        <f>МСБ.2!L19</f>
        <v>-15292.871666666668</v>
      </c>
      <c r="L39" s="30">
        <f>МСБ.2!M19</f>
        <v>-15919.955000000002</v>
      </c>
      <c r="M39" s="30">
        <f>МСБ.2!N19</f>
        <v>-16232.038333333336</v>
      </c>
      <c r="N39" s="30">
        <f>МСБ.2!O19</f>
        <v>-14881.621666666668</v>
      </c>
      <c r="O39" s="30">
        <f>МСБ.2!P19</f>
        <v>-13828.705000000002</v>
      </c>
      <c r="P39" s="30">
        <f>МСБ.2!Q19</f>
        <v>-13898.705000000002</v>
      </c>
      <c r="Q39" s="30">
        <f>МСБ.2!R19</f>
        <v>-13980.37166666667</v>
      </c>
      <c r="R39" s="30">
        <f>МСБ.2!S19</f>
        <v>-14123.288333333336</v>
      </c>
      <c r="S39" s="30">
        <f>МСБ.2!T19</f>
        <v>-14219.538333333334</v>
      </c>
      <c r="T39" s="30">
        <f>МСБ.2!U19</f>
        <v>-14324.538333333334</v>
      </c>
      <c r="U39" s="30">
        <f>МСБ.2!V19</f>
        <v>-14567.788333333336</v>
      </c>
      <c r="V39" s="30">
        <f>МСБ.2!W19</f>
        <v>-14748.038333333334</v>
      </c>
      <c r="W39" s="30">
        <f>МСБ.2!X19</f>
        <v>-14805.788333333334</v>
      </c>
      <c r="X39" s="30">
        <f>МСБ.2!Y19</f>
        <v>-14932.371666666668</v>
      </c>
      <c r="Y39" s="30">
        <f>МСБ.2!Z19</f>
        <v>-15054.871666666668</v>
      </c>
      <c r="Z39" s="30">
        <f>МСБ.2!AA19</f>
        <v>-15133.621666666668</v>
      </c>
      <c r="AA39" s="30">
        <f>МСБ.2!AB19</f>
        <v>-15264.871666666668</v>
      </c>
      <c r="AB39" s="30">
        <f>МСБ.2!AC19</f>
        <v>-15366.955000000002</v>
      </c>
      <c r="AC39" s="30">
        <f>МСБ.2!AD19</f>
        <v>-15459.121666666668</v>
      </c>
      <c r="AD39" s="30">
        <f>МСБ.2!AE19</f>
        <v>-15615.455000000002</v>
      </c>
      <c r="AE39" s="30">
        <f>МСБ.2!AF19</f>
        <v>-15723.37166666667</v>
      </c>
      <c r="AF39" s="30">
        <f>МСБ.2!AG19</f>
        <v>-15847.038333333336</v>
      </c>
      <c r="AG39" s="30">
        <f>МСБ.2!AH19</f>
        <v>-16125.988333333335</v>
      </c>
      <c r="AH39" s="30">
        <f>МСБ.2!AI19</f>
        <v>-16338.84666666667</v>
      </c>
      <c r="AI39" s="30">
        <f>МСБ.2!AJ19</f>
        <v>-16423.080000000002</v>
      </c>
      <c r="AJ39" s="30">
        <f>МСБ.2!AK19</f>
        <v>-16595.571666666667</v>
      </c>
      <c r="AK39" s="30">
        <f>МСБ.2!AL19</f>
        <v>-16776.405000000002</v>
      </c>
      <c r="AL39" s="30">
        <f>МСБ.2!AM19</f>
        <v>-16925.155000000002</v>
      </c>
      <c r="AN39" s="37">
        <f t="shared" si="13"/>
        <v>-192299.98500000002</v>
      </c>
      <c r="AO39" s="37">
        <f t="shared" si="14"/>
        <v>-173617.62666666668</v>
      </c>
      <c r="AP39" s="37">
        <f t="shared" si="15"/>
        <v>-192461.86</v>
      </c>
    </row>
    <row r="40" spans="1:66" ht="13.8">
      <c r="A40" s="42"/>
      <c r="B40" s="66" t="s">
        <v>121</v>
      </c>
      <c r="C40" s="30">
        <f>МСБ.2!D161</f>
        <v>-360.88888888888891</v>
      </c>
      <c r="D40" s="30">
        <f>МСБ.2!E161</f>
        <v>-336.82962962962966</v>
      </c>
      <c r="E40" s="30">
        <f>МСБ.2!F161</f>
        <v>-337.24098765432103</v>
      </c>
      <c r="F40" s="30">
        <f>МСБ.2!G161</f>
        <v>-337.62492181069962</v>
      </c>
      <c r="G40" s="30">
        <f>МСБ.2!H161</f>
        <v>-340.32709368998627</v>
      </c>
      <c r="H40" s="30">
        <f>МСБ.2!I161</f>
        <v>-342.84912077732059</v>
      </c>
      <c r="I40" s="30">
        <f>МСБ.2!J161</f>
        <v>-347.78708897549922</v>
      </c>
      <c r="J40" s="30">
        <f>МСБ.2!K161</f>
        <v>-352.39585929379928</v>
      </c>
      <c r="K40" s="30">
        <f>МСБ.2!L161</f>
        <v>-359.54632232317095</v>
      </c>
      <c r="L40" s="30">
        <f>МСБ.2!M161</f>
        <v>-366.22008781725134</v>
      </c>
      <c r="M40" s="30">
        <f>МСБ.2!N161</f>
        <v>-375.58989644407785</v>
      </c>
      <c r="N40" s="30">
        <f>МСБ.2!O161</f>
        <v>-419.80875636782463</v>
      </c>
      <c r="O40" s="30">
        <f>МСБ.2!P161</f>
        <v>-427.29521114867839</v>
      </c>
      <c r="P40" s="30">
        <f>МСБ.2!Q161</f>
        <v>-434.28256894414181</v>
      </c>
      <c r="Q40" s="30">
        <f>МСБ.2!R161</f>
        <v>-476.27780809194979</v>
      </c>
      <c r="R40" s="30">
        <f>МСБ.2!S161</f>
        <v>-479.9996594245286</v>
      </c>
      <c r="S40" s="30">
        <f>МСБ.2!T161</f>
        <v>-483.47338733493535</v>
      </c>
      <c r="T40" s="30">
        <f>МСБ.2!U161</f>
        <v>-486.71553338464838</v>
      </c>
      <c r="U40" s="30">
        <f>МСБ.2!V161</f>
        <v>-489.74153636438064</v>
      </c>
      <c r="V40" s="30">
        <f>МСБ.2!W161</f>
        <v>-492.56580581213069</v>
      </c>
      <c r="W40" s="30">
        <f>МСБ.2!X161</f>
        <v>-495.2017906300307</v>
      </c>
      <c r="X40" s="30">
        <f>МСБ.2!Y161</f>
        <v>-497.66204312673744</v>
      </c>
      <c r="Y40" s="30">
        <f>МСБ.2!Z161</f>
        <v>-464.48457358495489</v>
      </c>
      <c r="Z40" s="30">
        <f>МСБ.2!AA161</f>
        <v>-445.90059874216217</v>
      </c>
      <c r="AA40" s="30">
        <f>МСБ.2!AB161</f>
        <v>-428.55555555555549</v>
      </c>
      <c r="AB40" s="30">
        <f>МСБ.2!AC161</f>
        <v>-399.98518518518517</v>
      </c>
      <c r="AC40" s="30">
        <f>МСБ.2!AD161</f>
        <v>-373.31950617283951</v>
      </c>
      <c r="AD40" s="30">
        <f>МСБ.2!AE161</f>
        <v>-348.43153909465019</v>
      </c>
      <c r="AE40" s="30">
        <f>МСБ.2!AF161</f>
        <v>-325.20276982167354</v>
      </c>
      <c r="AF40" s="30">
        <f>МСБ.2!AG161</f>
        <v>-338.99629037227072</v>
      </c>
      <c r="AG40" s="30">
        <f>МСБ.2!AH161</f>
        <v>-351.87024288616141</v>
      </c>
      <c r="AH40" s="30">
        <f>МСБ.2!AI161</f>
        <v>-328.41222669375065</v>
      </c>
      <c r="AI40" s="30">
        <f>МСБ.2!AJ161</f>
        <v>-306.51807824750063</v>
      </c>
      <c r="AJ40" s="30">
        <f>МСБ.2!AK161</f>
        <v>-286.08353969766728</v>
      </c>
      <c r="AK40" s="30">
        <f>МСБ.2!AL161</f>
        <v>-302.48500892319822</v>
      </c>
      <c r="AL40" s="30">
        <f>МСБ.2!AM161</f>
        <v>-397.70904723007146</v>
      </c>
      <c r="AN40" s="37">
        <f t="shared" si="13"/>
        <v>-4277.1086536724688</v>
      </c>
      <c r="AO40" s="37">
        <f t="shared" si="14"/>
        <v>-5673.6005165892793</v>
      </c>
      <c r="AP40" s="37">
        <f t="shared" si="15"/>
        <v>-4187.568989880524</v>
      </c>
    </row>
    <row r="41" spans="1:66">
      <c r="B41" s="71" t="s">
        <v>76</v>
      </c>
      <c r="C41" s="30">
        <f>C42+C45+C48+C52</f>
        <v>113188.5222563306</v>
      </c>
      <c r="D41" s="30">
        <f t="shared" ref="D41:AL41" si="19">D42+D45+D48+D52</f>
        <v>115156.96044479925</v>
      </c>
      <c r="E41" s="30">
        <f t="shared" si="19"/>
        <v>116016.68943964063</v>
      </c>
      <c r="F41" s="30">
        <f t="shared" si="19"/>
        <v>117623.08949582382</v>
      </c>
      <c r="G41" s="30">
        <f t="shared" si="19"/>
        <v>117860.77884655478</v>
      </c>
      <c r="H41" s="30">
        <f t="shared" si="19"/>
        <v>118040.70199763363</v>
      </c>
      <c r="I41" s="30">
        <f t="shared" si="19"/>
        <v>119802.90759363482</v>
      </c>
      <c r="J41" s="30">
        <f t="shared" si="19"/>
        <v>120878.54020785897</v>
      </c>
      <c r="K41" s="30">
        <f t="shared" si="19"/>
        <v>122226.83016317085</v>
      </c>
      <c r="L41" s="30">
        <f t="shared" si="19"/>
        <v>124681.39412490773</v>
      </c>
      <c r="M41" s="30">
        <f t="shared" si="19"/>
        <v>126989.12225429666</v>
      </c>
      <c r="N41" s="30">
        <f t="shared" si="19"/>
        <v>127766.58060273353</v>
      </c>
      <c r="O41" s="30">
        <f t="shared" si="19"/>
        <v>128798.16556895495</v>
      </c>
      <c r="P41" s="30">
        <f t="shared" si="19"/>
        <v>130982.08184331747</v>
      </c>
      <c r="Q41" s="30">
        <f t="shared" si="19"/>
        <v>133352.98184035052</v>
      </c>
      <c r="R41" s="30">
        <f t="shared" si="19"/>
        <v>135937.09236391846</v>
      </c>
      <c r="S41" s="30">
        <f t="shared" si="19"/>
        <v>138621.34792291644</v>
      </c>
      <c r="T41" s="30">
        <f t="shared" si="19"/>
        <v>141468.60928035527</v>
      </c>
      <c r="U41" s="30">
        <f t="shared" si="19"/>
        <v>144627.64284050453</v>
      </c>
      <c r="V41" s="30">
        <f t="shared" si="19"/>
        <v>147875.8114555903</v>
      </c>
      <c r="W41" s="30">
        <f t="shared" si="19"/>
        <v>151181.79651869836</v>
      </c>
      <c r="X41" s="30">
        <f t="shared" si="19"/>
        <v>154783.45009119296</v>
      </c>
      <c r="Y41" s="30">
        <f t="shared" si="19"/>
        <v>158574.01465824607</v>
      </c>
      <c r="Z41" s="30">
        <f t="shared" si="19"/>
        <v>162606.09771199292</v>
      </c>
      <c r="AA41" s="30">
        <f t="shared" si="19"/>
        <v>166652.52833511363</v>
      </c>
      <c r="AB41" s="30">
        <f t="shared" si="19"/>
        <v>170609.94500547557</v>
      </c>
      <c r="AC41" s="30">
        <f t="shared" si="19"/>
        <v>174828.25757765974</v>
      </c>
      <c r="AD41" s="30">
        <f t="shared" si="19"/>
        <v>179361.10360317101</v>
      </c>
      <c r="AE41" s="30">
        <f t="shared" si="19"/>
        <v>184078.47310904902</v>
      </c>
      <c r="AF41" s="30">
        <f t="shared" si="19"/>
        <v>189094.31815823741</v>
      </c>
      <c r="AG41" s="30">
        <f t="shared" si="19"/>
        <v>194531.91590302761</v>
      </c>
      <c r="AH41" s="30">
        <f t="shared" si="19"/>
        <v>200060.34697868509</v>
      </c>
      <c r="AI41" s="30">
        <f t="shared" si="19"/>
        <v>205726.67200286486</v>
      </c>
      <c r="AJ41" s="30">
        <f t="shared" si="19"/>
        <v>211847.72206441287</v>
      </c>
      <c r="AK41" s="30">
        <f t="shared" si="19"/>
        <v>218305.3401009512</v>
      </c>
      <c r="AL41" s="30">
        <f t="shared" si="19"/>
        <v>225082.5911725265</v>
      </c>
      <c r="AN41" s="37">
        <f t="shared" si="13"/>
        <v>1440232.1174273854</v>
      </c>
      <c r="AO41" s="37">
        <f t="shared" si="14"/>
        <v>1728809.0920960382</v>
      </c>
      <c r="AP41" s="37">
        <f t="shared" si="15"/>
        <v>2320179.2140111746</v>
      </c>
    </row>
    <row r="42" spans="1:66" ht="13.8">
      <c r="A42" s="42"/>
      <c r="B42" s="45" t="s">
        <v>61</v>
      </c>
      <c r="C42" s="30">
        <f>SUM(C43:C44)</f>
        <v>13659.898916666665</v>
      </c>
      <c r="D42" s="30">
        <f t="shared" ref="D42:AL42" si="20">SUM(D43:D44)</f>
        <v>13998.597916666668</v>
      </c>
      <c r="E42" s="30">
        <f t="shared" si="20"/>
        <v>14145.438089912283</v>
      </c>
      <c r="F42" s="30">
        <f t="shared" si="20"/>
        <v>14297.898211622809</v>
      </c>
      <c r="G42" s="30">
        <f t="shared" si="20"/>
        <v>14457.973281798248</v>
      </c>
      <c r="H42" s="30">
        <f t="shared" si="20"/>
        <v>14625.694222587719</v>
      </c>
      <c r="I42" s="30">
        <f t="shared" si="20"/>
        <v>14810.926515350877</v>
      </c>
      <c r="J42" s="30">
        <f t="shared" si="20"/>
        <v>15016.404629385965</v>
      </c>
      <c r="K42" s="30">
        <f t="shared" si="20"/>
        <v>15253.346064692982</v>
      </c>
      <c r="L42" s="30">
        <f t="shared" si="20"/>
        <v>15536.646821271932</v>
      </c>
      <c r="M42" s="30">
        <f t="shared" si="20"/>
        <v>15888.347797149123</v>
      </c>
      <c r="N42" s="30">
        <f t="shared" si="20"/>
        <v>16342.268094298244</v>
      </c>
      <c r="O42" s="30">
        <f t="shared" si="20"/>
        <v>16758.652712719297</v>
      </c>
      <c r="P42" s="30">
        <f t="shared" si="20"/>
        <v>17089.516652412276</v>
      </c>
      <c r="Q42" s="30">
        <f t="shared" si="20"/>
        <v>17439.50079495614</v>
      </c>
      <c r="R42" s="30">
        <f t="shared" si="20"/>
        <v>17830.085725877194</v>
      </c>
      <c r="S42" s="30">
        <f t="shared" si="20"/>
        <v>18257.053096491229</v>
      </c>
      <c r="T42" s="30">
        <f t="shared" si="20"/>
        <v>18725.328804824559</v>
      </c>
      <c r="U42" s="30">
        <f t="shared" si="20"/>
        <v>19239.87445285088</v>
      </c>
      <c r="V42" s="30">
        <f t="shared" si="20"/>
        <v>19808.862540570175</v>
      </c>
      <c r="W42" s="30">
        <f t="shared" si="20"/>
        <v>20440.287067982455</v>
      </c>
      <c r="X42" s="30">
        <f t="shared" si="20"/>
        <v>21143.17803508772</v>
      </c>
      <c r="Y42" s="30">
        <f t="shared" si="20"/>
        <v>21928.021441885965</v>
      </c>
      <c r="Z42" s="30">
        <f t="shared" si="20"/>
        <v>22806.922707236845</v>
      </c>
      <c r="AA42" s="30">
        <f t="shared" si="20"/>
        <v>23503.626831140347</v>
      </c>
      <c r="AB42" s="30">
        <f t="shared" si="20"/>
        <v>23975.998394736838</v>
      </c>
      <c r="AC42" s="30">
        <f t="shared" si="20"/>
        <v>24464.907398026317</v>
      </c>
      <c r="AD42" s="30">
        <f t="shared" si="20"/>
        <v>24971.119259868421</v>
      </c>
      <c r="AE42" s="30">
        <f t="shared" si="20"/>
        <v>25496.821480263159</v>
      </c>
      <c r="AF42" s="30">
        <f t="shared" si="20"/>
        <v>26041.476140350878</v>
      </c>
      <c r="AG42" s="30">
        <f t="shared" si="20"/>
        <v>26605.923240131578</v>
      </c>
      <c r="AH42" s="30">
        <f t="shared" si="20"/>
        <v>27191.152198464908</v>
      </c>
      <c r="AI42" s="30">
        <f t="shared" si="20"/>
        <v>27798.108015350874</v>
      </c>
      <c r="AJ42" s="30">
        <f t="shared" si="20"/>
        <v>28427.691271929827</v>
      </c>
      <c r="AK42" s="30">
        <f t="shared" si="20"/>
        <v>29080.982387061405</v>
      </c>
      <c r="AL42" s="30">
        <f t="shared" si="20"/>
        <v>29759.136360745611</v>
      </c>
      <c r="AN42" s="37">
        <f t="shared" si="13"/>
        <v>178033.44056140349</v>
      </c>
      <c r="AO42" s="37">
        <f t="shared" si="14"/>
        <v>231467.28403289473</v>
      </c>
      <c r="AP42" s="37">
        <f t="shared" si="15"/>
        <v>317316.94297807018</v>
      </c>
    </row>
    <row r="43" spans="1:66" ht="13.8">
      <c r="A43" s="42"/>
      <c r="B43" s="66" t="s">
        <v>242</v>
      </c>
      <c r="C43" s="30">
        <f>МСБ.2!D298</f>
        <v>13649.272916666665</v>
      </c>
      <c r="D43" s="30">
        <f>МСБ.2!E298</f>
        <v>13977.247916666667</v>
      </c>
      <c r="E43" s="30">
        <f>МСБ.2!F298</f>
        <v>14123.892089912282</v>
      </c>
      <c r="F43" s="30">
        <f>МСБ.2!G298</f>
        <v>14276.156211622809</v>
      </c>
      <c r="G43" s="30">
        <f>МСБ.2!H298</f>
        <v>14436.035281798248</v>
      </c>
      <c r="H43" s="30">
        <f>МСБ.2!I298</f>
        <v>14603.560222587719</v>
      </c>
      <c r="I43" s="30">
        <f>МСБ.2!J298</f>
        <v>14788.596515350877</v>
      </c>
      <c r="J43" s="30">
        <f>МСБ.2!K298</f>
        <v>14993.864629385964</v>
      </c>
      <c r="K43" s="30">
        <f>МСБ.2!L298</f>
        <v>15230.582064692982</v>
      </c>
      <c r="L43" s="30">
        <f>МСБ.2!M298</f>
        <v>15513.658821271933</v>
      </c>
      <c r="M43" s="30">
        <f>МСБ.2!N298</f>
        <v>15865.135797149123</v>
      </c>
      <c r="N43" s="30">
        <f>МСБ.2!O298</f>
        <v>16318.832094298245</v>
      </c>
      <c r="O43" s="30">
        <f>МСБ.2!P298</f>
        <v>16734.992712719297</v>
      </c>
      <c r="P43" s="30">
        <f>МСБ.2!Q298</f>
        <v>17065.632652412278</v>
      </c>
      <c r="Q43" s="30">
        <f>МСБ.2!R298</f>
        <v>17415.39279495614</v>
      </c>
      <c r="R43" s="30">
        <f>МСБ.2!S298</f>
        <v>17805.753725877195</v>
      </c>
      <c r="S43" s="30">
        <f>МСБ.2!T298</f>
        <v>18232.497096491228</v>
      </c>
      <c r="T43" s="30">
        <f>МСБ.2!U298</f>
        <v>18700.548804824561</v>
      </c>
      <c r="U43" s="30">
        <f>МСБ.2!V298</f>
        <v>19214.870452850879</v>
      </c>
      <c r="V43" s="30">
        <f>МСБ.2!W298</f>
        <v>19783.634540570176</v>
      </c>
      <c r="W43" s="30">
        <f>МСБ.2!X298</f>
        <v>20414.821067982455</v>
      </c>
      <c r="X43" s="30">
        <f>МСБ.2!Y298</f>
        <v>21117.460035087719</v>
      </c>
      <c r="Y43" s="30">
        <f>МСБ.2!Z298</f>
        <v>21902.051441885964</v>
      </c>
      <c r="Z43" s="30">
        <f>МСБ.2!AA298</f>
        <v>22780.700707236843</v>
      </c>
      <c r="AA43" s="30">
        <f>МСБ.2!AB298</f>
        <v>23477.152831140349</v>
      </c>
      <c r="AB43" s="30">
        <f>МСБ.2!AC298</f>
        <v>23949.272394736839</v>
      </c>
      <c r="AC43" s="30">
        <f>МСБ.2!AD298</f>
        <v>24437.929398026317</v>
      </c>
      <c r="AD43" s="30">
        <f>МСБ.2!AE298</f>
        <v>24943.889259868422</v>
      </c>
      <c r="AE43" s="30">
        <f>МСБ.2!AF298</f>
        <v>25469.339480263159</v>
      </c>
      <c r="AF43" s="30">
        <f>МСБ.2!AG298</f>
        <v>26013.742140350878</v>
      </c>
      <c r="AG43" s="30">
        <f>МСБ.2!AH298</f>
        <v>26577.937240131578</v>
      </c>
      <c r="AH43" s="30">
        <f>МСБ.2!AI298</f>
        <v>27162.900198464908</v>
      </c>
      <c r="AI43" s="30">
        <f>МСБ.2!AJ298</f>
        <v>27769.576015350875</v>
      </c>
      <c r="AJ43" s="30">
        <f>МСБ.2!AK298</f>
        <v>28398.879271929825</v>
      </c>
      <c r="AK43" s="30">
        <f>МСБ.2!AL298</f>
        <v>29051.890387061405</v>
      </c>
      <c r="AL43" s="30">
        <f>МСБ.2!AM298</f>
        <v>29729.764360745612</v>
      </c>
      <c r="AN43" s="37">
        <f t="shared" si="13"/>
        <v>177776.83456140349</v>
      </c>
      <c r="AO43" s="37">
        <f t="shared" si="14"/>
        <v>231168.35603289475</v>
      </c>
      <c r="AP43" s="37">
        <f t="shared" si="15"/>
        <v>316982.27297807019</v>
      </c>
    </row>
    <row r="44" spans="1:66" ht="13.8">
      <c r="A44" s="42"/>
      <c r="B44" s="66" t="s">
        <v>240</v>
      </c>
      <c r="C44" s="30">
        <f>МСБ.2!D430</f>
        <v>10.626000000000001</v>
      </c>
      <c r="D44" s="30">
        <f>МСБ.2!E430</f>
        <v>21.349999999999998</v>
      </c>
      <c r="E44" s="30">
        <f>МСБ.2!F430</f>
        <v>21.545999999999996</v>
      </c>
      <c r="F44" s="30">
        <f>МСБ.2!G430</f>
        <v>21.742000000000001</v>
      </c>
      <c r="G44" s="30">
        <f>МСБ.2!H430</f>
        <v>21.938000000000002</v>
      </c>
      <c r="H44" s="30">
        <f>МСБ.2!I430</f>
        <v>22.133999999999997</v>
      </c>
      <c r="I44" s="30">
        <f>МСБ.2!J430</f>
        <v>22.33</v>
      </c>
      <c r="J44" s="30">
        <f>МСБ.2!K430</f>
        <v>22.540000000000003</v>
      </c>
      <c r="K44" s="30">
        <f>МСБ.2!L430</f>
        <v>22.763999999999999</v>
      </c>
      <c r="L44" s="30">
        <f>МСБ.2!M430</f>
        <v>22.988</v>
      </c>
      <c r="M44" s="30">
        <f>МСБ.2!N430</f>
        <v>23.212</v>
      </c>
      <c r="N44" s="30">
        <f>МСБ.2!O430</f>
        <v>23.436000000000003</v>
      </c>
      <c r="O44" s="30">
        <f>МСБ.2!P430</f>
        <v>23.66</v>
      </c>
      <c r="P44" s="30">
        <f>МСБ.2!Q430</f>
        <v>23.884</v>
      </c>
      <c r="Q44" s="30">
        <f>МСБ.2!R430</f>
        <v>24.108000000000001</v>
      </c>
      <c r="R44" s="30">
        <f>МСБ.2!S430</f>
        <v>24.331999999999997</v>
      </c>
      <c r="S44" s="30">
        <f>МСБ.2!T430</f>
        <v>24.556000000000001</v>
      </c>
      <c r="T44" s="30">
        <f>МСБ.2!U430</f>
        <v>24.78</v>
      </c>
      <c r="U44" s="30">
        <f>МСБ.2!V430</f>
        <v>25.004000000000001</v>
      </c>
      <c r="V44" s="30">
        <f>МСБ.2!W430</f>
        <v>25.227999999999998</v>
      </c>
      <c r="W44" s="30">
        <f>МСБ.2!X430</f>
        <v>25.465999999999998</v>
      </c>
      <c r="X44" s="30">
        <f>МСБ.2!Y430</f>
        <v>25.718</v>
      </c>
      <c r="Y44" s="30">
        <f>МСБ.2!Z430</f>
        <v>25.97</v>
      </c>
      <c r="Z44" s="30">
        <f>МСБ.2!AA430</f>
        <v>26.221999999999998</v>
      </c>
      <c r="AA44" s="30">
        <f>МСБ.2!AB430</f>
        <v>26.474</v>
      </c>
      <c r="AB44" s="30">
        <f>МСБ.2!AC430</f>
        <v>26.725999999999999</v>
      </c>
      <c r="AC44" s="30">
        <f>МСБ.2!AD430</f>
        <v>26.977999999999998</v>
      </c>
      <c r="AD44" s="30">
        <f>МСБ.2!AE430</f>
        <v>27.23</v>
      </c>
      <c r="AE44" s="30">
        <f>МСБ.2!AF430</f>
        <v>27.481999999999999</v>
      </c>
      <c r="AF44" s="30">
        <f>МСБ.2!AG430</f>
        <v>27.733999999999998</v>
      </c>
      <c r="AG44" s="30">
        <f>МСБ.2!AH430</f>
        <v>27.986000000000001</v>
      </c>
      <c r="AH44" s="30">
        <f>МСБ.2!AI430</f>
        <v>28.251999999999999</v>
      </c>
      <c r="AI44" s="30">
        <f>МСБ.2!AJ430</f>
        <v>28.531999999999996</v>
      </c>
      <c r="AJ44" s="30">
        <f>МСБ.2!AK430</f>
        <v>28.811999999999998</v>
      </c>
      <c r="AK44" s="30">
        <f>МСБ.2!AL430</f>
        <v>29.091999999999999</v>
      </c>
      <c r="AL44" s="30">
        <f>МСБ.2!AM430</f>
        <v>29.372</v>
      </c>
      <c r="AN44" s="37">
        <f t="shared" si="13"/>
        <v>256.60599999999999</v>
      </c>
      <c r="AO44" s="37">
        <f t="shared" si="14"/>
        <v>298.928</v>
      </c>
      <c r="AP44" s="37">
        <f t="shared" si="15"/>
        <v>334.67</v>
      </c>
    </row>
    <row r="45" spans="1:66" s="23" customFormat="1" ht="13.8">
      <c r="A45" s="42"/>
      <c r="B45" s="45" t="s">
        <v>62</v>
      </c>
      <c r="C45" s="30">
        <f>SUM(C46:C47)</f>
        <v>5343.9966289125005</v>
      </c>
      <c r="D45" s="30">
        <f>SUM(D46:D47)</f>
        <v>6108.0049274004577</v>
      </c>
      <c r="E45" s="30">
        <f t="shared" ref="E45:AL45" si="21">SUM(E46:E47)</f>
        <v>6184.9171745844014</v>
      </c>
      <c r="F45" s="30">
        <f t="shared" si="21"/>
        <v>6270.3289839431436</v>
      </c>
      <c r="G45" s="30">
        <f t="shared" si="21"/>
        <v>6358.725347679745</v>
      </c>
      <c r="H45" s="30">
        <f t="shared" si="21"/>
        <v>6449.5765988841395</v>
      </c>
      <c r="I45" s="30">
        <f t="shared" si="21"/>
        <v>6544.7678100557596</v>
      </c>
      <c r="J45" s="30">
        <f t="shared" si="21"/>
        <v>6632.3009110233361</v>
      </c>
      <c r="K45" s="30">
        <f t="shared" si="21"/>
        <v>6723.731338983609</v>
      </c>
      <c r="L45" s="30">
        <f t="shared" si="21"/>
        <v>6831.5828626437396</v>
      </c>
      <c r="M45" s="30">
        <f t="shared" si="21"/>
        <v>6941.0735958122204</v>
      </c>
      <c r="N45" s="30">
        <f t="shared" si="21"/>
        <v>7047.4275924948424</v>
      </c>
      <c r="O45" s="30">
        <f t="shared" si="21"/>
        <v>7131.9977006126937</v>
      </c>
      <c r="P45" s="30">
        <f t="shared" si="21"/>
        <v>7217.1634364995407</v>
      </c>
      <c r="Q45" s="30">
        <f t="shared" si="21"/>
        <v>7332.9455596268044</v>
      </c>
      <c r="R45" s="30">
        <f t="shared" si="21"/>
        <v>7467.9526765053779</v>
      </c>
      <c r="S45" s="30">
        <f t="shared" si="21"/>
        <v>7611.0157183031915</v>
      </c>
      <c r="T45" s="30">
        <f t="shared" si="21"/>
        <v>7763.2118264655592</v>
      </c>
      <c r="U45" s="30">
        <f t="shared" si="21"/>
        <v>7925.6735359924805</v>
      </c>
      <c r="V45" s="30">
        <f t="shared" si="21"/>
        <v>8077.32309278298</v>
      </c>
      <c r="W45" s="30">
        <f t="shared" si="21"/>
        <v>8240.3426648794466</v>
      </c>
      <c r="X45" s="30">
        <f t="shared" si="21"/>
        <v>8438.5248479974307</v>
      </c>
      <c r="Y45" s="30">
        <f t="shared" si="21"/>
        <v>8643.6809092500462</v>
      </c>
      <c r="Z45" s="30">
        <f t="shared" si="21"/>
        <v>8845.9794052409743</v>
      </c>
      <c r="AA45" s="30">
        <f t="shared" si="21"/>
        <v>9008.4020254442639</v>
      </c>
      <c r="AB45" s="30">
        <f t="shared" si="21"/>
        <v>9182.396019264208</v>
      </c>
      <c r="AC45" s="30">
        <f t="shared" si="21"/>
        <v>9439.8652459909808</v>
      </c>
      <c r="AD45" s="30">
        <f t="shared" si="21"/>
        <v>9746.2808481713109</v>
      </c>
      <c r="AE45" s="30">
        <f t="shared" si="21"/>
        <v>10084.267681833382</v>
      </c>
      <c r="AF45" s="30">
        <f t="shared" si="21"/>
        <v>10458.390538309219</v>
      </c>
      <c r="AG45" s="30">
        <f t="shared" si="21"/>
        <v>10873.96552926549</v>
      </c>
      <c r="AH45" s="30">
        <f t="shared" si="21"/>
        <v>11269.800444976667</v>
      </c>
      <c r="AI45" s="30">
        <f t="shared" si="21"/>
        <v>11711.210402221672</v>
      </c>
      <c r="AJ45" s="30">
        <f t="shared" si="21"/>
        <v>12271.884534393997</v>
      </c>
      <c r="AK45" s="30">
        <f t="shared" si="21"/>
        <v>12869.860133031438</v>
      </c>
      <c r="AL45" s="30">
        <f t="shared" si="21"/>
        <v>13472.650662128572</v>
      </c>
      <c r="AM45" s="22"/>
      <c r="AN45" s="37">
        <f t="shared" si="13"/>
        <v>77436.433772417906</v>
      </c>
      <c r="AO45" s="37">
        <f t="shared" si="14"/>
        <v>94695.811374156518</v>
      </c>
      <c r="AP45" s="37">
        <f t="shared" si="15"/>
        <v>130388.9740650312</v>
      </c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</row>
    <row r="46" spans="1:66" s="23" customFormat="1" ht="13.8">
      <c r="A46" s="42"/>
      <c r="B46" s="66" t="s">
        <v>100</v>
      </c>
      <c r="C46" s="30">
        <f>РБ.2!D248</f>
        <v>4508.1994289125005</v>
      </c>
      <c r="D46" s="30">
        <f>РБ.2!E248</f>
        <v>5252.2934274004574</v>
      </c>
      <c r="E46" s="30">
        <f>РБ.2!F248</f>
        <v>5308.7761745844018</v>
      </c>
      <c r="F46" s="30">
        <f>РБ.2!G248</f>
        <v>5373.2614839431435</v>
      </c>
      <c r="G46" s="30">
        <f>РБ.2!H248</f>
        <v>5440.2168476797451</v>
      </c>
      <c r="H46" s="30">
        <f>РБ.2!I248</f>
        <v>5509.1055988841399</v>
      </c>
      <c r="I46" s="30">
        <f>РБ.2!J248</f>
        <v>5581.8268100557598</v>
      </c>
      <c r="J46" s="30">
        <f>РБ.2!K248</f>
        <v>5646.3614110233357</v>
      </c>
      <c r="K46" s="30">
        <f>РБ.2!L248</f>
        <v>5714.2613389836088</v>
      </c>
      <c r="L46" s="30">
        <f>РБ.2!M248</f>
        <v>5798.0608626437397</v>
      </c>
      <c r="M46" s="30">
        <f>РБ.2!N248</f>
        <v>5882.8485958122201</v>
      </c>
      <c r="N46" s="30">
        <f>РБ.2!O248</f>
        <v>5963.9535924948423</v>
      </c>
      <c r="O46" s="30">
        <f>РБ.2!P248</f>
        <v>6022.735700612694</v>
      </c>
      <c r="P46" s="30">
        <f>РБ.2!Q248</f>
        <v>6081.4519364995413</v>
      </c>
      <c r="Q46" s="30">
        <f>РБ.2!R248</f>
        <v>6170.1055596268043</v>
      </c>
      <c r="R46" s="30">
        <f>РБ.2!S248</f>
        <v>6277.3051765053779</v>
      </c>
      <c r="S46" s="30">
        <f>РБ.2!T248</f>
        <v>6391.8817183031915</v>
      </c>
      <c r="T46" s="30">
        <f>РБ.2!U248</f>
        <v>6514.9123264655591</v>
      </c>
      <c r="U46" s="30">
        <f>РБ.2!V248</f>
        <v>6647.5225359924807</v>
      </c>
      <c r="V46" s="30">
        <f>РБ.2!W248</f>
        <v>6768.61359278298</v>
      </c>
      <c r="W46" s="30">
        <f>РБ.2!X248</f>
        <v>6900.3676648794462</v>
      </c>
      <c r="X46" s="30">
        <f>РБ.2!Y248</f>
        <v>7066.5878479974308</v>
      </c>
      <c r="Y46" s="30">
        <f>РБ.2!Z248</f>
        <v>7238.9559092500458</v>
      </c>
      <c r="Z46" s="30">
        <f>РБ.2!AA248</f>
        <v>7407.6229052409735</v>
      </c>
      <c r="AA46" s="30">
        <f>РБ.2!AB248</f>
        <v>7535.6965254442648</v>
      </c>
      <c r="AB46" s="30">
        <f>РБ.2!AC248</f>
        <v>7674.5050192642075</v>
      </c>
      <c r="AC46" s="30">
        <f>РБ.2!AD248</f>
        <v>7895.9277459909808</v>
      </c>
      <c r="AD46" s="30">
        <f>РБ.2!AE248</f>
        <v>8165.4288481713111</v>
      </c>
      <c r="AE46" s="30">
        <f>РБ.2!AF248</f>
        <v>8465.6436818333823</v>
      </c>
      <c r="AF46" s="30">
        <f>РБ.2!AG248</f>
        <v>8801.1230383092188</v>
      </c>
      <c r="AG46" s="30">
        <f>РБ.2!AH248</f>
        <v>9177.0500292654906</v>
      </c>
      <c r="AH46" s="30">
        <f>РБ.2!AI248</f>
        <v>9532.2219449766671</v>
      </c>
      <c r="AI46" s="30">
        <f>РБ.2!AJ248</f>
        <v>9931.9504022216715</v>
      </c>
      <c r="AJ46" s="30">
        <f>РБ.2!AK248</f>
        <v>10450.054034393997</v>
      </c>
      <c r="AK46" s="30">
        <f>РБ.2!AL248</f>
        <v>11004.556133031438</v>
      </c>
      <c r="AL46" s="30">
        <f>РБ.2!AM248</f>
        <v>11562.714662128572</v>
      </c>
      <c r="AM46" s="22"/>
      <c r="AN46" s="37">
        <f t="shared" si="13"/>
        <v>65979.1655724179</v>
      </c>
      <c r="AO46" s="37">
        <f t="shared" si="14"/>
        <v>79488.062874156531</v>
      </c>
      <c r="AP46" s="37">
        <f t="shared" si="15"/>
        <v>110196.8720650312</v>
      </c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</row>
    <row r="47" spans="1:66" s="23" customFormat="1" ht="13.8">
      <c r="A47" s="42"/>
      <c r="B47" s="66" t="s">
        <v>236</v>
      </c>
      <c r="C47" s="30">
        <f>РБ.2!D380</f>
        <v>835.79719999999998</v>
      </c>
      <c r="D47" s="30">
        <f>РБ.2!E380</f>
        <v>855.71149999999989</v>
      </c>
      <c r="E47" s="30">
        <f>РБ.2!F380</f>
        <v>876.14099999999996</v>
      </c>
      <c r="F47" s="30">
        <f>РБ.2!G380</f>
        <v>897.0675</v>
      </c>
      <c r="G47" s="30">
        <f>РБ.2!H380</f>
        <v>918.50849999999991</v>
      </c>
      <c r="H47" s="30">
        <f>РБ.2!I380</f>
        <v>940.47099999999989</v>
      </c>
      <c r="I47" s="30">
        <f>РБ.2!J380</f>
        <v>962.94099999999992</v>
      </c>
      <c r="J47" s="30">
        <f>РБ.2!K380</f>
        <v>985.93949999999995</v>
      </c>
      <c r="K47" s="30">
        <f>РБ.2!L380</f>
        <v>1009.4699999999999</v>
      </c>
      <c r="L47" s="30">
        <f>РБ.2!M380</f>
        <v>1033.5219999999999</v>
      </c>
      <c r="M47" s="30">
        <f>РБ.2!N380</f>
        <v>1058.2249999999999</v>
      </c>
      <c r="N47" s="30">
        <f>РБ.2!O380</f>
        <v>1083.4739999999999</v>
      </c>
      <c r="O47" s="30">
        <f>РБ.2!P380</f>
        <v>1109.2619999999999</v>
      </c>
      <c r="P47" s="30">
        <f>РБ.2!Q380</f>
        <v>1135.7114999999999</v>
      </c>
      <c r="Q47" s="30">
        <f>РБ.2!R380</f>
        <v>1162.8399999999999</v>
      </c>
      <c r="R47" s="30">
        <f>РБ.2!S380</f>
        <v>1190.6474999999998</v>
      </c>
      <c r="S47" s="30">
        <f>РБ.2!T380</f>
        <v>1219.1339999999998</v>
      </c>
      <c r="T47" s="30">
        <f>РБ.2!U380</f>
        <v>1248.2994999999999</v>
      </c>
      <c r="U47" s="30">
        <f>РБ.2!V380</f>
        <v>1278.1509999999998</v>
      </c>
      <c r="V47" s="30">
        <f>РБ.2!W380</f>
        <v>1308.7094999999999</v>
      </c>
      <c r="W47" s="30">
        <f>РБ.2!X380</f>
        <v>1339.9749999999999</v>
      </c>
      <c r="X47" s="30">
        <f>РБ.2!Y380</f>
        <v>1371.9369999999999</v>
      </c>
      <c r="Y47" s="30">
        <f>РБ.2!Z380</f>
        <v>1404.7249999999997</v>
      </c>
      <c r="Z47" s="30">
        <f>РБ.2!AA380</f>
        <v>1438.3564999999999</v>
      </c>
      <c r="AA47" s="30">
        <f>РБ.2!AB380</f>
        <v>1472.7054999999998</v>
      </c>
      <c r="AB47" s="30">
        <f>РБ.2!AC380</f>
        <v>1507.8909999999998</v>
      </c>
      <c r="AC47" s="30">
        <f>РБ.2!AD380</f>
        <v>1543.9374999999998</v>
      </c>
      <c r="AD47" s="30">
        <f>РБ.2!AE380</f>
        <v>1580.8519999999999</v>
      </c>
      <c r="AE47" s="30">
        <f>РБ.2!AF380</f>
        <v>1618.6239999999998</v>
      </c>
      <c r="AF47" s="30">
        <f>РБ.2!AG380</f>
        <v>1657.2674999999999</v>
      </c>
      <c r="AG47" s="30">
        <f>РБ.2!AH380</f>
        <v>1696.9154999999998</v>
      </c>
      <c r="AH47" s="30">
        <f>РБ.2!AI380</f>
        <v>1737.5784999999998</v>
      </c>
      <c r="AI47" s="30">
        <f>РБ.2!AJ380</f>
        <v>1779.26</v>
      </c>
      <c r="AJ47" s="30">
        <f>РБ.2!AK380</f>
        <v>1821.8304999999998</v>
      </c>
      <c r="AK47" s="30">
        <f>РБ.2!AL380</f>
        <v>1865.3039999999999</v>
      </c>
      <c r="AL47" s="30">
        <f>РБ.2!AM380</f>
        <v>1909.9359999999997</v>
      </c>
      <c r="AM47" s="22"/>
      <c r="AN47" s="37">
        <f t="shared" si="13"/>
        <v>11457.268199999999</v>
      </c>
      <c r="AO47" s="37">
        <f t="shared" si="14"/>
        <v>15207.748500000002</v>
      </c>
      <c r="AP47" s="37">
        <f t="shared" si="15"/>
        <v>20192.101999999999</v>
      </c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</row>
    <row r="48" spans="1:66" ht="13.8">
      <c r="A48" s="42"/>
      <c r="B48" s="51" t="s">
        <v>63</v>
      </c>
      <c r="C48" s="30">
        <f t="shared" ref="C48:AL48" si="22">SUM(C49:C51)</f>
        <v>76131.632266307002</v>
      </c>
      <c r="D48" s="30">
        <f t="shared" si="22"/>
        <v>76384.421952583973</v>
      </c>
      <c r="E48" s="30">
        <f t="shared" si="22"/>
        <v>77013.865903539001</v>
      </c>
      <c r="F48" s="30">
        <f t="shared" si="22"/>
        <v>77747.580246759928</v>
      </c>
      <c r="G48" s="30">
        <f t="shared" si="22"/>
        <v>78589.959967145376</v>
      </c>
      <c r="H48" s="30">
        <f t="shared" si="22"/>
        <v>79524.053609559123</v>
      </c>
      <c r="I48" s="30">
        <f t="shared" si="22"/>
        <v>80581.442309399048</v>
      </c>
      <c r="J48" s="30">
        <f t="shared" si="22"/>
        <v>81743.171542542477</v>
      </c>
      <c r="K48" s="30">
        <f t="shared" si="22"/>
        <v>83011.167676839192</v>
      </c>
      <c r="L48" s="30">
        <f t="shared" si="22"/>
        <v>84395.077197772349</v>
      </c>
      <c r="M48" s="30">
        <f t="shared" si="22"/>
        <v>85896.530265399226</v>
      </c>
      <c r="N48" s="30">
        <f t="shared" si="22"/>
        <v>87510.053480091505</v>
      </c>
      <c r="O48" s="30">
        <f t="shared" si="22"/>
        <v>89160.252771453059</v>
      </c>
      <c r="P48" s="30">
        <f t="shared" si="22"/>
        <v>90845.153818469495</v>
      </c>
      <c r="Q48" s="30">
        <f t="shared" si="22"/>
        <v>92614.792990805348</v>
      </c>
      <c r="R48" s="30">
        <f t="shared" si="22"/>
        <v>94515.932922193562</v>
      </c>
      <c r="S48" s="30">
        <f t="shared" si="22"/>
        <v>96523.063094024954</v>
      </c>
      <c r="T48" s="30">
        <f t="shared" si="22"/>
        <v>98633.647325197002</v>
      </c>
      <c r="U48" s="30">
        <f t="shared" si="22"/>
        <v>100851.59023867331</v>
      </c>
      <c r="V48" s="30">
        <f t="shared" si="22"/>
        <v>103182.76847273757</v>
      </c>
      <c r="W48" s="30">
        <f t="shared" si="22"/>
        <v>105629.4218822593</v>
      </c>
      <c r="X48" s="30">
        <f t="shared" si="22"/>
        <v>108191.56558739155</v>
      </c>
      <c r="Y48" s="30">
        <f t="shared" si="22"/>
        <v>110898.79779444156</v>
      </c>
      <c r="Z48" s="30">
        <f t="shared" si="22"/>
        <v>113786.54491523835</v>
      </c>
      <c r="AA48" s="30">
        <f t="shared" si="22"/>
        <v>116853.04670075125</v>
      </c>
      <c r="AB48" s="30">
        <f t="shared" si="22"/>
        <v>120087.37466554859</v>
      </c>
      <c r="AC48" s="30">
        <f t="shared" si="22"/>
        <v>123491.0340694449</v>
      </c>
      <c r="AD48" s="30">
        <f t="shared" si="22"/>
        <v>127072.19602188026</v>
      </c>
      <c r="AE48" s="30">
        <f t="shared" si="22"/>
        <v>130836.79863858488</v>
      </c>
      <c r="AF48" s="30">
        <f t="shared" si="22"/>
        <v>134785.60214772329</v>
      </c>
      <c r="AG48" s="30">
        <f t="shared" si="22"/>
        <v>138929.5897131892</v>
      </c>
      <c r="AH48" s="30">
        <f t="shared" si="22"/>
        <v>143275.70357616493</v>
      </c>
      <c r="AI48" s="30">
        <f t="shared" si="22"/>
        <v>147828.4347101523</v>
      </c>
      <c r="AJ48" s="30">
        <f t="shared" si="22"/>
        <v>152597.76864129171</v>
      </c>
      <c r="AK48" s="30">
        <f t="shared" si="22"/>
        <v>157591.62542780329</v>
      </c>
      <c r="AL48" s="30">
        <f t="shared" si="22"/>
        <v>162819.7295242465</v>
      </c>
      <c r="AN48" s="37">
        <f t="shared" si="13"/>
        <v>968528.95641793823</v>
      </c>
      <c r="AO48" s="37">
        <f t="shared" si="14"/>
        <v>1204833.5318128848</v>
      </c>
      <c r="AP48" s="37">
        <f t="shared" si="15"/>
        <v>1656168.9038367809</v>
      </c>
    </row>
    <row r="49" spans="1:42" ht="13.8">
      <c r="A49" s="42"/>
      <c r="B49" s="66" t="s">
        <v>97</v>
      </c>
      <c r="C49" s="30">
        <f>РБ.2!D20</f>
        <v>58141.360100694452</v>
      </c>
      <c r="D49" s="30">
        <f>РБ.2!E20</f>
        <v>58059.124134062768</v>
      </c>
      <c r="E49" s="30">
        <f>РБ.2!F20</f>
        <v>58256.00392035157</v>
      </c>
      <c r="F49" s="30">
        <f>РБ.2!G20</f>
        <v>58565.71809363534</v>
      </c>
      <c r="G49" s="30">
        <f>РБ.2!H20</f>
        <v>58993.717904523546</v>
      </c>
      <c r="H49" s="30">
        <f>РБ.2!I20</f>
        <v>59524.481387545988</v>
      </c>
      <c r="I49" s="30">
        <f>РБ.2!J20</f>
        <v>60185.46420086865</v>
      </c>
      <c r="J49" s="30">
        <f>РБ.2!K20</f>
        <v>60964.999419914035</v>
      </c>
      <c r="K49" s="30">
        <f>РБ.2!L20</f>
        <v>61866.608749276391</v>
      </c>
      <c r="L49" s="30">
        <f>РБ.2!M20</f>
        <v>62895.983087949302</v>
      </c>
      <c r="M49" s="30">
        <f>РБ.2!N20</f>
        <v>64056.591017968669</v>
      </c>
      <c r="N49" s="30">
        <f>РБ.2!O20</f>
        <v>65354.207453679977</v>
      </c>
      <c r="O49" s="30">
        <f>РБ.2!P20</f>
        <v>66721.580902171016</v>
      </c>
      <c r="P49" s="30">
        <f>РБ.2!Q20</f>
        <v>68146.004996381947</v>
      </c>
      <c r="Q49" s="30">
        <f>РБ.2!R20</f>
        <v>69669.131586126139</v>
      </c>
      <c r="R49" s="30">
        <f>РБ.2!S20</f>
        <v>71334.309752727524</v>
      </c>
      <c r="S49" s="30">
        <f>РБ.2!T20</f>
        <v>73117.447707204905</v>
      </c>
      <c r="T49" s="30">
        <f>РБ.2!U20</f>
        <v>75023.04834718295</v>
      </c>
      <c r="U49" s="30">
        <f>РБ.2!V20</f>
        <v>77057.16772869548</v>
      </c>
      <c r="V49" s="30">
        <f>РБ.2!W20</f>
        <v>79221.214189965191</v>
      </c>
      <c r="W49" s="30">
        <f>РБ.2!X20</f>
        <v>81519.699846815973</v>
      </c>
      <c r="X49" s="30">
        <f>РБ.2!Y20</f>
        <v>83953.849565981785</v>
      </c>
      <c r="Y49" s="30">
        <f>РБ.2!Z20</f>
        <v>86525.49009802565</v>
      </c>
      <c r="Z49" s="30">
        <f>РБ.2!AA20</f>
        <v>89242.024097734378</v>
      </c>
      <c r="AA49" s="30">
        <f>РБ.2!AB20</f>
        <v>92107.904369046664</v>
      </c>
      <c r="AB49" s="30">
        <f>РБ.2!AC20</f>
        <v>95123.662820142301</v>
      </c>
      <c r="AC49" s="30">
        <f>РБ.2!AD20</f>
        <v>98296.127182606957</v>
      </c>
      <c r="AD49" s="30">
        <f>РБ.2!AE20</f>
        <v>101632.95111812782</v>
      </c>
      <c r="AE49" s="30">
        <f>РБ.2!AF20</f>
        <v>105133.96644869012</v>
      </c>
      <c r="AF49" s="30">
        <f>РБ.2!AG20</f>
        <v>108805.34442017821</v>
      </c>
      <c r="AG49" s="30">
        <f>РБ.2!AH20</f>
        <v>112656.64709442103</v>
      </c>
      <c r="AH49" s="30">
        <f>РБ.2!AI20</f>
        <v>116694.3988050866</v>
      </c>
      <c r="AI49" s="30">
        <f>РБ.2!AJ20</f>
        <v>120921.74507247178</v>
      </c>
      <c r="AJ49" s="30">
        <f>РБ.2!AK20</f>
        <v>125347.3718523063</v>
      </c>
      <c r="AK49" s="30">
        <f>РБ.2!AL20</f>
        <v>129978.87870999178</v>
      </c>
      <c r="AL49" s="30">
        <f>РБ.2!AM20</f>
        <v>134824.73904720403</v>
      </c>
      <c r="AN49" s="37">
        <f t="shared" si="13"/>
        <v>726864.25947047083</v>
      </c>
      <c r="AO49" s="37">
        <f t="shared" si="14"/>
        <v>921530.96881901298</v>
      </c>
      <c r="AP49" s="37">
        <f t="shared" si="15"/>
        <v>1341523.7369402735</v>
      </c>
    </row>
    <row r="50" spans="1:42" ht="13.8">
      <c r="A50" s="42"/>
      <c r="B50" s="66" t="s">
        <v>98</v>
      </c>
      <c r="C50" s="30">
        <f>РБ.2!D162</f>
        <v>17990.272165612554</v>
      </c>
      <c r="D50" s="30">
        <f>РБ.2!E162</f>
        <v>18325.297818521201</v>
      </c>
      <c r="E50" s="30">
        <f>РБ.2!F162</f>
        <v>18757.861983187435</v>
      </c>
      <c r="F50" s="30">
        <f>РБ.2!G162</f>
        <v>19181.862153124588</v>
      </c>
      <c r="G50" s="30">
        <f>РБ.2!H162</f>
        <v>19596.24206262183</v>
      </c>
      <c r="H50" s="30">
        <f>РБ.2!I162</f>
        <v>19999.572222013132</v>
      </c>
      <c r="I50" s="30">
        <f>РБ.2!J162</f>
        <v>20395.978108530398</v>
      </c>
      <c r="J50" s="30">
        <f>РБ.2!K162</f>
        <v>20778.172122628443</v>
      </c>
      <c r="K50" s="30">
        <f>РБ.2!L162</f>
        <v>21144.558927562797</v>
      </c>
      <c r="L50" s="30">
        <f>РБ.2!M162</f>
        <v>21499.094109823051</v>
      </c>
      <c r="M50" s="30">
        <f>РБ.2!N162</f>
        <v>21839.93924743055</v>
      </c>
      <c r="N50" s="30">
        <f>РБ.2!O162</f>
        <v>22155.846026411531</v>
      </c>
      <c r="O50" s="30">
        <f>РБ.2!P162</f>
        <v>22438.671869282036</v>
      </c>
      <c r="P50" s="30">
        <f>РБ.2!Q162</f>
        <v>22699.148822087551</v>
      </c>
      <c r="Q50" s="30">
        <f>РБ.2!R162</f>
        <v>22945.661404679217</v>
      </c>
      <c r="R50" s="30">
        <f>РБ.2!S162</f>
        <v>23181.623169466038</v>
      </c>
      <c r="S50" s="30">
        <f>РБ.2!T162</f>
        <v>23405.615386820049</v>
      </c>
      <c r="T50" s="30">
        <f>РБ.2!U162</f>
        <v>23610.598978014052</v>
      </c>
      <c r="U50" s="30">
        <f>РБ.2!V162</f>
        <v>23794.422509977823</v>
      </c>
      <c r="V50" s="30">
        <f>РБ.2!W162</f>
        <v>23961.554282772388</v>
      </c>
      <c r="W50" s="30">
        <f>РБ.2!X162</f>
        <v>24109.722035443319</v>
      </c>
      <c r="X50" s="30">
        <f>РБ.2!Y162</f>
        <v>24237.716021409764</v>
      </c>
      <c r="Y50" s="30">
        <f>РБ.2!Z162</f>
        <v>24373.307696415912</v>
      </c>
      <c r="Z50" s="30">
        <f>РБ.2!AA162</f>
        <v>24544.52081750397</v>
      </c>
      <c r="AA50" s="30">
        <f>РБ.2!AB162</f>
        <v>24745.142331704581</v>
      </c>
      <c r="AB50" s="30">
        <f>РБ.2!AC162</f>
        <v>24963.711845406295</v>
      </c>
      <c r="AC50" s="30">
        <f>РБ.2!AD162</f>
        <v>25194.906886837947</v>
      </c>
      <c r="AD50" s="30">
        <f>РБ.2!AE162</f>
        <v>25439.244903752438</v>
      </c>
      <c r="AE50" s="30">
        <f>РБ.2!AF162</f>
        <v>25702.832189894754</v>
      </c>
      <c r="AF50" s="30">
        <f>РБ.2!AG162</f>
        <v>25980.257727545086</v>
      </c>
      <c r="AG50" s="30">
        <f>РБ.2!AH162</f>
        <v>26272.94261876816</v>
      </c>
      <c r="AH50" s="30">
        <f>РБ.2!AI162</f>
        <v>26581.304771078325</v>
      </c>
      <c r="AI50" s="30">
        <f>РБ.2!AJ162</f>
        <v>26906.689637680523</v>
      </c>
      <c r="AJ50" s="30">
        <f>РБ.2!AK162</f>
        <v>27250.396788985403</v>
      </c>
      <c r="AK50" s="30">
        <f>РБ.2!AL162</f>
        <v>27612.746717811497</v>
      </c>
      <c r="AL50" s="30">
        <f>РБ.2!AM162</f>
        <v>27994.990477042465</v>
      </c>
      <c r="AN50" s="37">
        <f t="shared" si="13"/>
        <v>241664.69694746748</v>
      </c>
      <c r="AO50" s="37">
        <f t="shared" si="14"/>
        <v>283302.5629938721</v>
      </c>
      <c r="AP50" s="37">
        <f t="shared" si="15"/>
        <v>314645.16689650744</v>
      </c>
    </row>
    <row r="51" spans="1:42" ht="13.8">
      <c r="A51" s="42"/>
      <c r="B51" s="66" t="s">
        <v>99</v>
      </c>
      <c r="C51" s="30">
        <f>РБ.2!D206</f>
        <v>0</v>
      </c>
      <c r="D51" s="30">
        <f>РБ.2!E206</f>
        <v>0</v>
      </c>
      <c r="E51" s="30">
        <f>РБ.2!F206</f>
        <v>0</v>
      </c>
      <c r="F51" s="30">
        <f>РБ.2!G206</f>
        <v>0</v>
      </c>
      <c r="G51" s="30">
        <f>РБ.2!H206</f>
        <v>0</v>
      </c>
      <c r="H51" s="30">
        <f>РБ.2!I206</f>
        <v>0</v>
      </c>
      <c r="I51" s="30">
        <f>РБ.2!J206</f>
        <v>0</v>
      </c>
      <c r="J51" s="30">
        <f>РБ.2!K206</f>
        <v>0</v>
      </c>
      <c r="K51" s="30">
        <f>РБ.2!L206</f>
        <v>0</v>
      </c>
      <c r="L51" s="30">
        <f>РБ.2!M206</f>
        <v>0</v>
      </c>
      <c r="M51" s="30">
        <f>РБ.2!N206</f>
        <v>0</v>
      </c>
      <c r="N51" s="30">
        <f>РБ.2!O206</f>
        <v>0</v>
      </c>
      <c r="O51" s="30">
        <f>РБ.2!P206</f>
        <v>0</v>
      </c>
      <c r="P51" s="30">
        <f>РБ.2!Q206</f>
        <v>0</v>
      </c>
      <c r="Q51" s="30">
        <f>РБ.2!R206</f>
        <v>0</v>
      </c>
      <c r="R51" s="30">
        <f>РБ.2!S206</f>
        <v>0</v>
      </c>
      <c r="S51" s="30">
        <f>РБ.2!T206</f>
        <v>0</v>
      </c>
      <c r="T51" s="30">
        <f>РБ.2!U206</f>
        <v>0</v>
      </c>
      <c r="U51" s="30">
        <f>РБ.2!V206</f>
        <v>0</v>
      </c>
      <c r="V51" s="30">
        <f>РБ.2!W206</f>
        <v>0</v>
      </c>
      <c r="W51" s="30">
        <f>РБ.2!X206</f>
        <v>0</v>
      </c>
      <c r="X51" s="30">
        <f>РБ.2!Y206</f>
        <v>0</v>
      </c>
      <c r="Y51" s="30">
        <f>РБ.2!Z206</f>
        <v>0</v>
      </c>
      <c r="Z51" s="30">
        <f>РБ.2!AA206</f>
        <v>0</v>
      </c>
      <c r="AA51" s="30">
        <f>РБ.2!AB206</f>
        <v>0</v>
      </c>
      <c r="AB51" s="30">
        <f>РБ.2!AC206</f>
        <v>0</v>
      </c>
      <c r="AC51" s="30">
        <f>РБ.2!AD206</f>
        <v>0</v>
      </c>
      <c r="AD51" s="30">
        <f>РБ.2!AE206</f>
        <v>0</v>
      </c>
      <c r="AE51" s="30">
        <f>РБ.2!AF206</f>
        <v>0</v>
      </c>
      <c r="AF51" s="30">
        <f>РБ.2!AG206</f>
        <v>0</v>
      </c>
      <c r="AG51" s="30">
        <f>РБ.2!AH206</f>
        <v>0</v>
      </c>
      <c r="AH51" s="30">
        <f>РБ.2!AI206</f>
        <v>0</v>
      </c>
      <c r="AI51" s="30">
        <f>РБ.2!AJ206</f>
        <v>0</v>
      </c>
      <c r="AJ51" s="30">
        <f>РБ.2!AK206</f>
        <v>0</v>
      </c>
      <c r="AK51" s="30">
        <f>РБ.2!AL206</f>
        <v>0</v>
      </c>
      <c r="AL51" s="30">
        <f>РБ.2!AM206</f>
        <v>0</v>
      </c>
      <c r="AN51" s="37">
        <f t="shared" si="13"/>
        <v>0</v>
      </c>
      <c r="AO51" s="37">
        <f t="shared" si="14"/>
        <v>0</v>
      </c>
      <c r="AP51" s="37">
        <f t="shared" si="15"/>
        <v>0</v>
      </c>
    </row>
    <row r="52" spans="1:42" ht="13.8">
      <c r="A52" s="42"/>
      <c r="B52" s="51" t="s">
        <v>64</v>
      </c>
      <c r="C52" s="30">
        <f t="shared" ref="C52:AL52" si="23">SUM(C53:C54)</f>
        <v>18052.994444444445</v>
      </c>
      <c r="D52" s="30">
        <f t="shared" si="23"/>
        <v>18665.935648148148</v>
      </c>
      <c r="E52" s="30">
        <f t="shared" si="23"/>
        <v>18672.468271604939</v>
      </c>
      <c r="F52" s="30">
        <f t="shared" si="23"/>
        <v>19307.28205349794</v>
      </c>
      <c r="G52" s="30">
        <f t="shared" si="23"/>
        <v>18454.120249931413</v>
      </c>
      <c r="H52" s="30">
        <f t="shared" si="23"/>
        <v>17441.377566602652</v>
      </c>
      <c r="I52" s="30">
        <f t="shared" si="23"/>
        <v>17865.77095882914</v>
      </c>
      <c r="J52" s="30">
        <f t="shared" si="23"/>
        <v>17486.663124907198</v>
      </c>
      <c r="K52" s="30">
        <f t="shared" si="23"/>
        <v>17238.585082655052</v>
      </c>
      <c r="L52" s="30">
        <f t="shared" si="23"/>
        <v>17918.087243219714</v>
      </c>
      <c r="M52" s="30">
        <f t="shared" si="23"/>
        <v>18263.170595936088</v>
      </c>
      <c r="N52" s="30">
        <f t="shared" si="23"/>
        <v>16866.831435848941</v>
      </c>
      <c r="O52" s="30">
        <f t="shared" si="23"/>
        <v>15747.262384169917</v>
      </c>
      <c r="P52" s="30">
        <f t="shared" si="23"/>
        <v>15830.247935936161</v>
      </c>
      <c r="Q52" s="30">
        <f t="shared" si="23"/>
        <v>15965.742494962227</v>
      </c>
      <c r="R52" s="30">
        <f t="shared" si="23"/>
        <v>16123.121039342317</v>
      </c>
      <c r="S52" s="30">
        <f t="shared" si="23"/>
        <v>16230.216014097068</v>
      </c>
      <c r="T52" s="30">
        <f t="shared" si="23"/>
        <v>16346.42132386817</v>
      </c>
      <c r="U52" s="30">
        <f t="shared" si="23"/>
        <v>16610.504612987861</v>
      </c>
      <c r="V52" s="30">
        <f t="shared" si="23"/>
        <v>16806.857349499576</v>
      </c>
      <c r="W52" s="30">
        <f t="shared" si="23"/>
        <v>16871.744903577179</v>
      </c>
      <c r="X52" s="30">
        <f t="shared" si="23"/>
        <v>17010.18162071627</v>
      </c>
      <c r="Y52" s="30">
        <f t="shared" si="23"/>
        <v>17103.51451266852</v>
      </c>
      <c r="Z52" s="30">
        <f t="shared" si="23"/>
        <v>17166.650684276756</v>
      </c>
      <c r="AA52" s="30">
        <f t="shared" si="23"/>
        <v>17287.452777777777</v>
      </c>
      <c r="AB52" s="30">
        <f t="shared" si="23"/>
        <v>17364.175925925923</v>
      </c>
      <c r="AC52" s="30">
        <f t="shared" si="23"/>
        <v>17432.45086419753</v>
      </c>
      <c r="AD52" s="30">
        <f t="shared" si="23"/>
        <v>17571.507473251029</v>
      </c>
      <c r="AE52" s="30">
        <f t="shared" si="23"/>
        <v>17660.585308367627</v>
      </c>
      <c r="AF52" s="30">
        <f t="shared" si="23"/>
        <v>17808.849331854024</v>
      </c>
      <c r="AG52" s="30">
        <f t="shared" si="23"/>
        <v>18122.437420441325</v>
      </c>
      <c r="AH52" s="30">
        <f t="shared" si="23"/>
        <v>18323.69075907857</v>
      </c>
      <c r="AI52" s="30">
        <f t="shared" si="23"/>
        <v>18388.91887514</v>
      </c>
      <c r="AJ52" s="30">
        <f t="shared" si="23"/>
        <v>18550.377616797334</v>
      </c>
      <c r="AK52" s="30">
        <f t="shared" si="23"/>
        <v>18762.872153055083</v>
      </c>
      <c r="AL52" s="30">
        <f t="shared" si="23"/>
        <v>19031.074625405796</v>
      </c>
      <c r="AN52" s="37">
        <f t="shared" si="13"/>
        <v>216233.28667562568</v>
      </c>
      <c r="AO52" s="37">
        <f t="shared" si="14"/>
        <v>197812.46487610199</v>
      </c>
      <c r="AP52" s="37">
        <f t="shared" si="15"/>
        <v>216304.39313129205</v>
      </c>
    </row>
    <row r="53" spans="1:42" ht="13.8">
      <c r="A53" s="42"/>
      <c r="B53" s="66" t="s">
        <v>120</v>
      </c>
      <c r="C53" s="30">
        <f>МСБ.2!D20</f>
        <v>17640.55</v>
      </c>
      <c r="D53" s="30">
        <f>МСБ.2!E20</f>
        <v>18280.987499999999</v>
      </c>
      <c r="E53" s="30">
        <f>МСБ.2!F20</f>
        <v>18287.05</v>
      </c>
      <c r="F53" s="30">
        <f>МСБ.2!G20</f>
        <v>18921.424999999999</v>
      </c>
      <c r="G53" s="30">
        <f>МСБ.2!H20</f>
        <v>18065.174999999999</v>
      </c>
      <c r="H53" s="30">
        <f>МСБ.2!I20</f>
        <v>17049.55</v>
      </c>
      <c r="I53" s="30">
        <f>МСБ.2!J20</f>
        <v>17468.3</v>
      </c>
      <c r="J53" s="30">
        <f>МСБ.2!K20</f>
        <v>17083.924999999999</v>
      </c>
      <c r="K53" s="30">
        <f>МСБ.2!L20</f>
        <v>16827.674999999999</v>
      </c>
      <c r="L53" s="30">
        <f>МСБ.2!M20</f>
        <v>17499.55</v>
      </c>
      <c r="M53" s="30">
        <f>МСБ.2!N20</f>
        <v>17833.924999999999</v>
      </c>
      <c r="N53" s="30">
        <f>МСБ.2!O20</f>
        <v>16387.05</v>
      </c>
      <c r="O53" s="30">
        <f>МСБ.2!P20</f>
        <v>15258.924999999999</v>
      </c>
      <c r="P53" s="30">
        <f>МСБ.2!Q20</f>
        <v>15333.924999999999</v>
      </c>
      <c r="Q53" s="30">
        <f>МСБ.2!R20</f>
        <v>15421.424999999999</v>
      </c>
      <c r="R53" s="30">
        <f>МСБ.2!S20</f>
        <v>15574.55</v>
      </c>
      <c r="S53" s="30">
        <f>МСБ.2!T20</f>
        <v>15677.674999999999</v>
      </c>
      <c r="T53" s="30">
        <f>МСБ.2!U20</f>
        <v>15790.174999999999</v>
      </c>
      <c r="U53" s="30">
        <f>МСБ.2!V20</f>
        <v>16050.8</v>
      </c>
      <c r="V53" s="30">
        <f>МСБ.2!W20</f>
        <v>16243.924999999999</v>
      </c>
      <c r="W53" s="30">
        <f>МСБ.2!X20</f>
        <v>16305.8</v>
      </c>
      <c r="X53" s="30">
        <f>МСБ.2!Y20</f>
        <v>16441.424999999999</v>
      </c>
      <c r="Y53" s="30">
        <f>МСБ.2!Z20</f>
        <v>16572.674999999999</v>
      </c>
      <c r="Z53" s="30">
        <f>МСБ.2!AA20</f>
        <v>16657.05</v>
      </c>
      <c r="AA53" s="30">
        <f>МСБ.2!AB20</f>
        <v>16797.674999999999</v>
      </c>
      <c r="AB53" s="30">
        <f>МСБ.2!AC20</f>
        <v>16907.05</v>
      </c>
      <c r="AC53" s="30">
        <f>МСБ.2!AD20</f>
        <v>17005.8</v>
      </c>
      <c r="AD53" s="30">
        <f>МСБ.2!AE20</f>
        <v>17173.3</v>
      </c>
      <c r="AE53" s="30">
        <f>МСБ.2!AF20</f>
        <v>17288.924999999999</v>
      </c>
      <c r="AF53" s="30">
        <f>МСБ.2!AG20</f>
        <v>17421.424999999999</v>
      </c>
      <c r="AG53" s="30">
        <f>МСБ.2!AH20</f>
        <v>17720.3</v>
      </c>
      <c r="AH53" s="30">
        <f>МСБ.2!AI20</f>
        <v>17948.362499999999</v>
      </c>
      <c r="AI53" s="30">
        <f>МСБ.2!AJ20</f>
        <v>18038.612499999999</v>
      </c>
      <c r="AJ53" s="30">
        <f>МСБ.2!AK20</f>
        <v>18223.424999999999</v>
      </c>
      <c r="AK53" s="30">
        <f>МСБ.2!AL20</f>
        <v>18417.174999999999</v>
      </c>
      <c r="AL53" s="30">
        <f>МСБ.2!AM20</f>
        <v>18576.55</v>
      </c>
      <c r="AN53" s="37">
        <f t="shared" si="13"/>
        <v>211345.16249999995</v>
      </c>
      <c r="AO53" s="37">
        <f t="shared" si="14"/>
        <v>191328.34999999998</v>
      </c>
      <c r="AP53" s="37">
        <f t="shared" si="15"/>
        <v>211518.59999999995</v>
      </c>
    </row>
    <row r="54" spans="1:42" ht="13.8">
      <c r="A54" s="42"/>
      <c r="B54" s="66" t="s">
        <v>121</v>
      </c>
      <c r="C54" s="30">
        <f>МСБ.2!D162</f>
        <v>412.44444444444451</v>
      </c>
      <c r="D54" s="30">
        <f>МСБ.2!E162</f>
        <v>384.94814814814822</v>
      </c>
      <c r="E54" s="30">
        <f>МСБ.2!F162</f>
        <v>385.4182716049383</v>
      </c>
      <c r="F54" s="30">
        <f>МСБ.2!G162</f>
        <v>385.85705349794239</v>
      </c>
      <c r="G54" s="30">
        <f>МСБ.2!H162</f>
        <v>388.94524993141289</v>
      </c>
      <c r="H54" s="30">
        <f>МСБ.2!I162</f>
        <v>391.8275666026521</v>
      </c>
      <c r="I54" s="30">
        <f>МСБ.2!J162</f>
        <v>397.47095882914192</v>
      </c>
      <c r="J54" s="30">
        <f>МСБ.2!K162</f>
        <v>402.73812490719916</v>
      </c>
      <c r="K54" s="30">
        <f>МСБ.2!L162</f>
        <v>410.91008265505252</v>
      </c>
      <c r="L54" s="30">
        <f>МСБ.2!M162</f>
        <v>418.53724321971572</v>
      </c>
      <c r="M54" s="30">
        <f>МСБ.2!N162</f>
        <v>429.24559593608893</v>
      </c>
      <c r="N54" s="30">
        <f>МСБ.2!O162</f>
        <v>479.78143584894241</v>
      </c>
      <c r="O54" s="30">
        <f>МСБ.2!P162</f>
        <v>488.3373841699181</v>
      </c>
      <c r="P54" s="30">
        <f>МСБ.2!Q162</f>
        <v>496.32293593616208</v>
      </c>
      <c r="Q54" s="30">
        <f>МСБ.2!R162</f>
        <v>544.31749496222835</v>
      </c>
      <c r="R54" s="30">
        <f>МСБ.2!S162</f>
        <v>548.57103934231839</v>
      </c>
      <c r="S54" s="30">
        <f>МСБ.2!T162</f>
        <v>552.54101409706902</v>
      </c>
      <c r="T54" s="30">
        <f>МСБ.2!U162</f>
        <v>556.24632386816961</v>
      </c>
      <c r="U54" s="30">
        <f>МСБ.2!V162</f>
        <v>559.70461298786358</v>
      </c>
      <c r="V54" s="30">
        <f>МСБ.2!W162</f>
        <v>562.93234949957787</v>
      </c>
      <c r="W54" s="30">
        <f>МСБ.2!X162</f>
        <v>565.94490357717791</v>
      </c>
      <c r="X54" s="30">
        <f>МСБ.2!Y162</f>
        <v>568.7566207162713</v>
      </c>
      <c r="Y54" s="30">
        <f>МСБ.2!Z162</f>
        <v>530.83951266851989</v>
      </c>
      <c r="Z54" s="30">
        <f>МСБ.2!AA162</f>
        <v>509.60068427675674</v>
      </c>
      <c r="AA54" s="30">
        <f>МСБ.2!AB162</f>
        <v>489.77777777777777</v>
      </c>
      <c r="AB54" s="30">
        <f>МСБ.2!AC162</f>
        <v>457.12592592592586</v>
      </c>
      <c r="AC54" s="30">
        <f>МСБ.2!AD162</f>
        <v>426.65086419753084</v>
      </c>
      <c r="AD54" s="30">
        <f>МСБ.2!AE162</f>
        <v>398.20747325102872</v>
      </c>
      <c r="AE54" s="30">
        <f>МСБ.2!AF162</f>
        <v>371.66030836762684</v>
      </c>
      <c r="AF54" s="30">
        <f>МСБ.2!AG162</f>
        <v>387.42433185402365</v>
      </c>
      <c r="AG54" s="30">
        <f>МСБ.2!AH162</f>
        <v>402.13742044132727</v>
      </c>
      <c r="AH54" s="30">
        <f>МСБ.2!AI162</f>
        <v>375.32825907857222</v>
      </c>
      <c r="AI54" s="30">
        <f>МСБ.2!AJ162</f>
        <v>350.30637514000068</v>
      </c>
      <c r="AJ54" s="30">
        <f>МСБ.2!AK162</f>
        <v>326.95261679733397</v>
      </c>
      <c r="AK54" s="30">
        <f>МСБ.2!AL162</f>
        <v>345.69715305508367</v>
      </c>
      <c r="AL54" s="30">
        <f>МСБ.2!AM162</f>
        <v>454.52462540579592</v>
      </c>
      <c r="AN54" s="37">
        <f t="shared" si="13"/>
        <v>4888.1241756256786</v>
      </c>
      <c r="AO54" s="37">
        <f t="shared" si="14"/>
        <v>6484.1148761020331</v>
      </c>
      <c r="AP54" s="37">
        <f t="shared" si="15"/>
        <v>4785.7931312920273</v>
      </c>
    </row>
    <row r="55" spans="1:42" ht="24">
      <c r="B55" s="73" t="s">
        <v>44</v>
      </c>
      <c r="C55" s="30">
        <f>C7+C26</f>
        <v>76688.873563045985</v>
      </c>
      <c r="D55" s="30">
        <f t="shared" ref="D55:AL55" si="24">D7+D26</f>
        <v>76954.446609140359</v>
      </c>
      <c r="E55" s="30">
        <f t="shared" si="24"/>
        <v>76431.239603164649</v>
      </c>
      <c r="F55" s="30">
        <f t="shared" si="24"/>
        <v>76135.247354245177</v>
      </c>
      <c r="G55" s="30">
        <f t="shared" si="24"/>
        <v>75480.917390563685</v>
      </c>
      <c r="H55" s="30">
        <f t="shared" si="24"/>
        <v>74752.47753785197</v>
      </c>
      <c r="I55" s="30">
        <f t="shared" si="24"/>
        <v>74436.253925608456</v>
      </c>
      <c r="J55" s="30">
        <f t="shared" si="24"/>
        <v>74116.335573955395</v>
      </c>
      <c r="K55" s="30">
        <f t="shared" si="24"/>
        <v>74072.144013927333</v>
      </c>
      <c r="L55" s="30">
        <f t="shared" si="24"/>
        <v>74275.881993545539</v>
      </c>
      <c r="M55" s="30">
        <f t="shared" si="24"/>
        <v>74345.787462916676</v>
      </c>
      <c r="N55" s="30">
        <f t="shared" si="24"/>
        <v>74135.436127447509</v>
      </c>
      <c r="O55" s="30">
        <f t="shared" si="24"/>
        <v>73659.795196180086</v>
      </c>
      <c r="P55" s="30">
        <f t="shared" si="24"/>
        <v>73404.971845748747</v>
      </c>
      <c r="Q55" s="30">
        <f t="shared" si="24"/>
        <v>73692.635235526948</v>
      </c>
      <c r="R55" s="30">
        <f t="shared" si="24"/>
        <v>74214.243047893397</v>
      </c>
      <c r="S55" s="30">
        <f t="shared" si="24"/>
        <v>74308.594422337395</v>
      </c>
      <c r="T55" s="30">
        <f t="shared" si="24"/>
        <v>74448.848431221413</v>
      </c>
      <c r="U55" s="30">
        <f t="shared" si="24"/>
        <v>75092.075510041497</v>
      </c>
      <c r="V55" s="30">
        <f t="shared" si="24"/>
        <v>75310.471192538447</v>
      </c>
      <c r="W55" s="30">
        <f t="shared" si="24"/>
        <v>75513.492559191844</v>
      </c>
      <c r="X55" s="30">
        <f t="shared" si="24"/>
        <v>75982.724970048846</v>
      </c>
      <c r="Y55" s="30">
        <f t="shared" si="24"/>
        <v>76347.794517044211</v>
      </c>
      <c r="Z55" s="30">
        <f t="shared" si="24"/>
        <v>76520.427863223915</v>
      </c>
      <c r="AA55" s="30">
        <f t="shared" si="24"/>
        <v>76418.666622648627</v>
      </c>
      <c r="AB55" s="30">
        <f t="shared" si="24"/>
        <v>76522.55799935988</v>
      </c>
      <c r="AC55" s="30">
        <f t="shared" si="24"/>
        <v>77323.444832264824</v>
      </c>
      <c r="AD55" s="30">
        <f t="shared" si="24"/>
        <v>78452.758249062725</v>
      </c>
      <c r="AE55" s="30">
        <f t="shared" si="24"/>
        <v>79080.207192939764</v>
      </c>
      <c r="AF55" s="30">
        <f t="shared" si="24"/>
        <v>79777.552828478103</v>
      </c>
      <c r="AG55" s="30">
        <f t="shared" si="24"/>
        <v>81090.279561537522</v>
      </c>
      <c r="AH55" s="30">
        <f t="shared" si="24"/>
        <v>82112.57332728809</v>
      </c>
      <c r="AI55" s="30">
        <f t="shared" si="24"/>
        <v>83188.955496105656</v>
      </c>
      <c r="AJ55" s="30">
        <f t="shared" si="24"/>
        <v>84677.734867721534</v>
      </c>
      <c r="AK55" s="30">
        <f t="shared" si="24"/>
        <v>86131.259788653901</v>
      </c>
      <c r="AL55" s="30">
        <f t="shared" si="24"/>
        <v>87437.622632805054</v>
      </c>
      <c r="AN55" s="37">
        <f t="shared" si="13"/>
        <v>901825.04115541279</v>
      </c>
      <c r="AO55" s="37">
        <f t="shared" si="14"/>
        <v>898496.07479099685</v>
      </c>
      <c r="AP55" s="37">
        <f t="shared" si="15"/>
        <v>972213.61339886568</v>
      </c>
    </row>
    <row r="56" spans="1:42" ht="22.8">
      <c r="B56" s="71" t="s">
        <v>45</v>
      </c>
      <c r="C56" s="30">
        <f>SUM(C57:C64)</f>
        <v>25939.782067510114</v>
      </c>
      <c r="D56" s="30">
        <f t="shared" ref="D56:AL56" si="25">SUM(D57:D64)</f>
        <v>7885.6479723984039</v>
      </c>
      <c r="E56" s="30">
        <f t="shared" si="25"/>
        <v>7530.8787179561377</v>
      </c>
      <c r="F56" s="30">
        <f t="shared" si="25"/>
        <v>6147.5987235759976</v>
      </c>
      <c r="G56" s="30">
        <f t="shared" si="25"/>
        <v>8226.1194514046001</v>
      </c>
      <c r="H56" s="30">
        <f t="shared" si="25"/>
        <v>6397.3462269402607</v>
      </c>
      <c r="I56" s="30">
        <f t="shared" si="25"/>
        <v>6204.1082416037407</v>
      </c>
      <c r="J56" s="30">
        <f t="shared" si="25"/>
        <v>4810.8481822979356</v>
      </c>
      <c r="K56" s="30">
        <f t="shared" si="25"/>
        <v>3248.2611639909792</v>
      </c>
      <c r="L56" s="30">
        <f t="shared" si="25"/>
        <v>3320.6170400476749</v>
      </c>
      <c r="M56" s="30">
        <f t="shared" si="25"/>
        <v>3710.274892349506</v>
      </c>
      <c r="N56" s="30">
        <f t="shared" si="25"/>
        <v>3936.8429106357662</v>
      </c>
      <c r="O56" s="30">
        <f t="shared" si="25"/>
        <v>-2769.5126899027109</v>
      </c>
      <c r="P56" s="30">
        <f t="shared" si="25"/>
        <v>2551.9045342008053</v>
      </c>
      <c r="Q56" s="30">
        <f t="shared" si="25"/>
        <v>925.70798962164054</v>
      </c>
      <c r="R56" s="30">
        <f t="shared" si="25"/>
        <v>742.00272422371745</v>
      </c>
      <c r="S56" s="30">
        <f t="shared" si="25"/>
        <v>3992.360626451919</v>
      </c>
      <c r="T56" s="30">
        <f t="shared" si="25"/>
        <v>268.04599342139596</v>
      </c>
      <c r="U56" s="30">
        <f t="shared" si="25"/>
        <v>131.15446793776704</v>
      </c>
      <c r="V56" s="30">
        <f t="shared" si="25"/>
        <v>1754.2842475309528</v>
      </c>
      <c r="W56" s="30">
        <f t="shared" si="25"/>
        <v>-188.47098917706012</v>
      </c>
      <c r="X56" s="30">
        <f t="shared" si="25"/>
        <v>-224.67378502109528</v>
      </c>
      <c r="Y56" s="30">
        <f t="shared" si="25"/>
        <v>331.04328761728698</v>
      </c>
      <c r="Z56" s="30">
        <f t="shared" si="25"/>
        <v>918.75968135448568</v>
      </c>
      <c r="AA56" s="30">
        <f t="shared" si="25"/>
        <v>3277.3764133866771</v>
      </c>
      <c r="AB56" s="30">
        <f t="shared" si="25"/>
        <v>750.20302009709542</v>
      </c>
      <c r="AC56" s="30">
        <f t="shared" si="25"/>
        <v>-1564.2120825359814</v>
      </c>
      <c r="AD56" s="30">
        <f t="shared" si="25"/>
        <v>-1495.3739399936476</v>
      </c>
      <c r="AE56" s="30">
        <f t="shared" si="25"/>
        <v>2814.8052780748876</v>
      </c>
      <c r="AF56" s="30">
        <f t="shared" si="25"/>
        <v>-1543.5514690854416</v>
      </c>
      <c r="AG56" s="30">
        <f t="shared" si="25"/>
        <v>-1475.8160024855808</v>
      </c>
      <c r="AH56" s="30">
        <f t="shared" si="25"/>
        <v>711.13120320867506</v>
      </c>
      <c r="AI56" s="30">
        <f t="shared" si="25"/>
        <v>-1437.5839709615516</v>
      </c>
      <c r="AJ56" s="30">
        <f t="shared" si="25"/>
        <v>-1374.5859117333387</v>
      </c>
      <c r="AK56" s="30">
        <f t="shared" si="25"/>
        <v>-606.95300348583976</v>
      </c>
      <c r="AL56" s="30">
        <f t="shared" si="25"/>
        <v>128.55575725978875</v>
      </c>
      <c r="AN56" s="37">
        <f t="shared" si="13"/>
        <v>87358.325590711116</v>
      </c>
      <c r="AO56" s="37">
        <f t="shared" si="14"/>
        <v>8432.6060882591046</v>
      </c>
      <c r="AP56" s="37">
        <f t="shared" si="15"/>
        <v>-1816.0047082542571</v>
      </c>
    </row>
    <row r="57" spans="1:42" ht="13.8">
      <c r="A57" s="42"/>
      <c r="B57" s="66" t="s">
        <v>189</v>
      </c>
      <c r="C57" s="30">
        <f>РБ.1!D33</f>
        <v>18800.208243000016</v>
      </c>
      <c r="D57" s="30">
        <f>РБ.1!E33</f>
        <v>6663.1132771477251</v>
      </c>
      <c r="E57" s="30">
        <f>РБ.1!F33</f>
        <v>6609.377246669319</v>
      </c>
      <c r="F57" s="30">
        <f>РБ.1!G33</f>
        <v>6610.9186570509637</v>
      </c>
      <c r="G57" s="30">
        <f>РБ.1!H33</f>
        <v>6751.2799248008159</v>
      </c>
      <c r="H57" s="30">
        <f>РБ.1!I33</f>
        <v>6548.1790647642047</v>
      </c>
      <c r="I57" s="30">
        <f>РБ.1!J33</f>
        <v>6185.5041533476924</v>
      </c>
      <c r="J57" s="30">
        <f>РБ.1!K33</f>
        <v>3911.5553333192452</v>
      </c>
      <c r="K57" s="30">
        <f>РБ.1!L33</f>
        <v>2969.3087571331735</v>
      </c>
      <c r="L57" s="30">
        <f>РБ.1!M33</f>
        <v>2967.6939979732651</v>
      </c>
      <c r="M57" s="30">
        <f>РБ.1!N33</f>
        <v>3140.5346695445883</v>
      </c>
      <c r="N57" s="30">
        <f>РБ.1!O33</f>
        <v>3160.6549303896063</v>
      </c>
      <c r="O57" s="30">
        <f>РБ.1!P33</f>
        <v>-2233.4746033414795</v>
      </c>
      <c r="P57" s="30">
        <f>РБ.1!Q33</f>
        <v>2024.5647192259371</v>
      </c>
      <c r="Q57" s="30">
        <f>РБ.1!R33</f>
        <v>866.50245177386716</v>
      </c>
      <c r="R57" s="30">
        <f>РБ.1!S33</f>
        <v>681.81574817796081</v>
      </c>
      <c r="S57" s="30">
        <f>РБ.1!T33</f>
        <v>2580.1021835848737</v>
      </c>
      <c r="T57" s="30">
        <f>РБ.1!U33</f>
        <v>260.59346970240136</v>
      </c>
      <c r="U57" s="30">
        <f>РБ.1!V33</f>
        <v>120.84856677079684</v>
      </c>
      <c r="V57" s="30">
        <f>РБ.1!W33</f>
        <v>1065.7384114193849</v>
      </c>
      <c r="W57" s="30">
        <f>РБ.1!X33</f>
        <v>-176.66935966784629</v>
      </c>
      <c r="X57" s="30">
        <f>РБ.1!Y33</f>
        <v>-216.21479633925497</v>
      </c>
      <c r="Y57" s="30">
        <f>РБ.1!Z33</f>
        <v>111.20287451520356</v>
      </c>
      <c r="Z57" s="30">
        <f>РБ.1!AA33</f>
        <v>479.88780768673553</v>
      </c>
      <c r="AA57" s="30">
        <f>РБ.1!AB33</f>
        <v>1952.6983854554865</v>
      </c>
      <c r="AB57" s="30">
        <f>РБ.1!AC33</f>
        <v>376.96754380018285</v>
      </c>
      <c r="AC57" s="30">
        <f>РБ.1!AD33</f>
        <v>-1474.6607928479696</v>
      </c>
      <c r="AD57" s="30">
        <f>РБ.1!AE33</f>
        <v>-1411.9629068639751</v>
      </c>
      <c r="AE57" s="30">
        <f>РБ.1!AF33</f>
        <v>1541.1682701036407</v>
      </c>
      <c r="AF57" s="30">
        <f>РБ.1!AG33</f>
        <v>-1417.1831379744435</v>
      </c>
      <c r="AG57" s="30">
        <f>РБ.1!AH33</f>
        <v>-1356.9316902531175</v>
      </c>
      <c r="AH57" s="30">
        <f>РБ.1!AI33</f>
        <v>147.30901184873596</v>
      </c>
      <c r="AI57" s="30">
        <f>РБ.1!AJ33</f>
        <v>-1305.3668732586934</v>
      </c>
      <c r="AJ57" s="30">
        <f>РБ.1!AK33</f>
        <v>-1249.8667394192782</v>
      </c>
      <c r="AK57" s="30">
        <f>РБ.1!AL33</f>
        <v>-714.54094955744756</v>
      </c>
      <c r="AL57" s="30">
        <f>РБ.1!AM33</f>
        <v>-201.92895051785976</v>
      </c>
      <c r="AN57" s="37">
        <f t="shared" si="13"/>
        <v>74318.328255140616</v>
      </c>
      <c r="AO57" s="37">
        <f t="shared" si="14"/>
        <v>5564.8974735085803</v>
      </c>
      <c r="AP57" s="37">
        <f t="shared" si="15"/>
        <v>-5114.2988294847382</v>
      </c>
    </row>
    <row r="58" spans="1:42" ht="13.8">
      <c r="A58" s="42"/>
      <c r="B58" s="66" t="s">
        <v>90</v>
      </c>
      <c r="C58" s="30">
        <f>РБ.1!D182</f>
        <v>721.31007751937977</v>
      </c>
      <c r="D58" s="30">
        <f>РБ.1!E182</f>
        <v>-453.86006890611588</v>
      </c>
      <c r="E58" s="30">
        <f>РБ.1!F182</f>
        <v>-572.18727470332033</v>
      </c>
      <c r="F58" s="30">
        <f>РБ.1!G182</f>
        <v>-488.94683435966181</v>
      </c>
      <c r="G58" s="30">
        <f>РБ.1!H182</f>
        <v>88.091841826918426</v>
      </c>
      <c r="H58" s="30">
        <f>РБ.1!I182</f>
        <v>-372.10657527777403</v>
      </c>
      <c r="I58" s="30">
        <f>РБ.1!J182</f>
        <v>-308.01298310960647</v>
      </c>
      <c r="J58" s="30">
        <f>РБ.1!K182</f>
        <v>-38.362613972285544</v>
      </c>
      <c r="K58" s="30">
        <f>РБ.1!L182</f>
        <v>-208.96100230598677</v>
      </c>
      <c r="L58" s="30">
        <f>РБ.1!M182</f>
        <v>-175.76030538578379</v>
      </c>
      <c r="M58" s="30">
        <f>РБ.1!N182</f>
        <v>-101.53072769639402</v>
      </c>
      <c r="N58" s="30">
        <f>РБ.1!O182</f>
        <v>-31.425015434189845</v>
      </c>
      <c r="O58" s="30">
        <f>РБ.1!P182</f>
        <v>228.18128387287834</v>
      </c>
      <c r="P58" s="30">
        <f>РБ.1!Q182</f>
        <v>-42.355919236339105</v>
      </c>
      <c r="Q58" s="30">
        <f>РБ.1!R182</f>
        <v>-168.93304517023716</v>
      </c>
      <c r="R58" s="30">
        <f>РБ.1!S182</f>
        <v>-159.54787599411429</v>
      </c>
      <c r="S58" s="30">
        <f>РБ.1!T182</f>
        <v>236.10659256886902</v>
      </c>
      <c r="T58" s="30">
        <f>РБ.1!U182</f>
        <v>-163.80113802604501</v>
      </c>
      <c r="U58" s="30">
        <f>РБ.1!V182</f>
        <v>-154.70107480237493</v>
      </c>
      <c r="V58" s="30">
        <f>РБ.1!W182</f>
        <v>47.288778190522862</v>
      </c>
      <c r="W58" s="30">
        <f>РБ.1!X182</f>
        <v>-148.73372499060497</v>
      </c>
      <c r="X58" s="30">
        <f>РБ.1!Y182</f>
        <v>-140.4707402689055</v>
      </c>
      <c r="Y58" s="30">
        <f>РБ.1!Z182</f>
        <v>-68.201693974895534</v>
      </c>
      <c r="Z58" s="30">
        <f>РБ.1!AA182</f>
        <v>5.2405302778424812E-2</v>
      </c>
      <c r="AA58" s="30">
        <f>РБ.1!AB182</f>
        <v>257.90995901334827</v>
      </c>
      <c r="AB58" s="30">
        <f>РБ.1!AC182</f>
        <v>-14.278837159226896</v>
      </c>
      <c r="AC58" s="30">
        <f>РБ.1!AD182</f>
        <v>-142.41580098630038</v>
      </c>
      <c r="AD58" s="30">
        <f>РБ.1!AE182</f>
        <v>-134.50381204261612</v>
      </c>
      <c r="AE58" s="30">
        <f>РБ.1!AF182</f>
        <v>259.75931963416951</v>
      </c>
      <c r="AF58" s="30">
        <f>РБ.1!AG182</f>
        <v>-141.46245135325807</v>
      </c>
      <c r="AG58" s="30">
        <f>РБ.1!AH182</f>
        <v>-133.60342627807768</v>
      </c>
      <c r="AH58" s="30">
        <f>РБ.1!AI182</f>
        <v>67.214335130136533</v>
      </c>
      <c r="AI58" s="30">
        <f>РБ.1!AJ182</f>
        <v>-129.91514343652307</v>
      </c>
      <c r="AJ58" s="30">
        <f>РБ.1!AK182</f>
        <v>-122.69763546782997</v>
      </c>
      <c r="AK58" s="30">
        <f>РБ.1!AL182</f>
        <v>-51.415983884991874</v>
      </c>
      <c r="AL58" s="30">
        <f>РБ.1!AM182</f>
        <v>15.905575943244912</v>
      </c>
      <c r="AN58" s="37">
        <f t="shared" si="13"/>
        <v>-1941.7514818048203</v>
      </c>
      <c r="AO58" s="37">
        <f t="shared" si="14"/>
        <v>-535.11615252846786</v>
      </c>
      <c r="AP58" s="37">
        <f t="shared" si="15"/>
        <v>-269.50390088792483</v>
      </c>
    </row>
    <row r="59" spans="1:42" ht="13.8">
      <c r="A59" s="42"/>
      <c r="B59" s="66" t="s">
        <v>92</v>
      </c>
      <c r="C59" s="30">
        <f>РБ.1!D211</f>
        <v>0</v>
      </c>
      <c r="D59" s="30">
        <f>РБ.1!E211</f>
        <v>0</v>
      </c>
      <c r="E59" s="30">
        <f>РБ.1!F211</f>
        <v>0</v>
      </c>
      <c r="F59" s="30">
        <f>РБ.1!G211</f>
        <v>0</v>
      </c>
      <c r="G59" s="30">
        <f>РБ.1!H211</f>
        <v>0</v>
      </c>
      <c r="H59" s="30">
        <f>РБ.1!I211</f>
        <v>0</v>
      </c>
      <c r="I59" s="30">
        <f>РБ.1!J211</f>
        <v>0</v>
      </c>
      <c r="J59" s="30">
        <f>РБ.1!K211</f>
        <v>0</v>
      </c>
      <c r="K59" s="30">
        <f>РБ.1!L211</f>
        <v>0</v>
      </c>
      <c r="L59" s="30">
        <f>РБ.1!M211</f>
        <v>0</v>
      </c>
      <c r="M59" s="30">
        <f>РБ.1!N211</f>
        <v>0</v>
      </c>
      <c r="N59" s="30">
        <f>РБ.1!O211</f>
        <v>0</v>
      </c>
      <c r="O59" s="30">
        <f>РБ.1!P211</f>
        <v>0</v>
      </c>
      <c r="P59" s="30">
        <f>РБ.1!Q211</f>
        <v>0</v>
      </c>
      <c r="Q59" s="30">
        <f>РБ.1!R211</f>
        <v>0</v>
      </c>
      <c r="R59" s="30">
        <f>РБ.1!S211</f>
        <v>0</v>
      </c>
      <c r="S59" s="30">
        <f>РБ.1!T211</f>
        <v>0</v>
      </c>
      <c r="T59" s="30">
        <f>РБ.1!U211</f>
        <v>0</v>
      </c>
      <c r="U59" s="30">
        <f>РБ.1!V211</f>
        <v>0</v>
      </c>
      <c r="V59" s="30">
        <f>РБ.1!W211</f>
        <v>0</v>
      </c>
      <c r="W59" s="30">
        <f>РБ.1!X211</f>
        <v>0</v>
      </c>
      <c r="X59" s="30">
        <f>РБ.1!Y211</f>
        <v>0</v>
      </c>
      <c r="Y59" s="30">
        <f>РБ.1!Z211</f>
        <v>0</v>
      </c>
      <c r="Z59" s="30">
        <f>РБ.1!AA211</f>
        <v>0</v>
      </c>
      <c r="AA59" s="30">
        <f>РБ.1!AB211</f>
        <v>0</v>
      </c>
      <c r="AB59" s="30">
        <f>РБ.1!AC211</f>
        <v>0</v>
      </c>
      <c r="AC59" s="30">
        <f>РБ.1!AD211</f>
        <v>0</v>
      </c>
      <c r="AD59" s="30">
        <f>РБ.1!AE211</f>
        <v>0</v>
      </c>
      <c r="AE59" s="30">
        <f>РБ.1!AF211</f>
        <v>0</v>
      </c>
      <c r="AF59" s="30">
        <f>РБ.1!AG211</f>
        <v>0</v>
      </c>
      <c r="AG59" s="30">
        <f>РБ.1!AH211</f>
        <v>0</v>
      </c>
      <c r="AH59" s="30">
        <f>РБ.1!AI211</f>
        <v>0</v>
      </c>
      <c r="AI59" s="30">
        <f>РБ.1!AJ211</f>
        <v>0</v>
      </c>
      <c r="AJ59" s="30">
        <f>РБ.1!AK211</f>
        <v>0</v>
      </c>
      <c r="AK59" s="30">
        <f>РБ.1!AL211</f>
        <v>0</v>
      </c>
      <c r="AL59" s="30">
        <f>РБ.1!AM211</f>
        <v>0</v>
      </c>
      <c r="AN59" s="37">
        <f t="shared" si="13"/>
        <v>0</v>
      </c>
      <c r="AO59" s="37">
        <f t="shared" si="14"/>
        <v>0</v>
      </c>
      <c r="AP59" s="37">
        <f t="shared" si="15"/>
        <v>0</v>
      </c>
    </row>
    <row r="60" spans="1:42" ht="13.8">
      <c r="A60" s="42"/>
      <c r="B60" s="66" t="s">
        <v>202</v>
      </c>
      <c r="C60" s="30">
        <f>РБ.1!D225</f>
        <v>882.69291666666686</v>
      </c>
      <c r="D60" s="30">
        <f>РБ.1!E225</f>
        <v>392.69389756944292</v>
      </c>
      <c r="E60" s="30">
        <f>РБ.1!F225</f>
        <v>384.51277470341665</v>
      </c>
      <c r="F60" s="30">
        <f>РБ.1!G225</f>
        <v>161.95414727755997</v>
      </c>
      <c r="G60" s="30">
        <f>РБ.1!H225</f>
        <v>292.02892409596097</v>
      </c>
      <c r="H60" s="30">
        <f>РБ.1!I225</f>
        <v>175.44743299962283</v>
      </c>
      <c r="I60" s="30">
        <f>РБ.1!J225</f>
        <v>182.33009544887682</v>
      </c>
      <c r="J60" s="30">
        <f>РБ.1!K225</f>
        <v>239.81997622202834</v>
      </c>
      <c r="K60" s="30">
        <f>РБ.1!L225</f>
        <v>192.90407393816713</v>
      </c>
      <c r="L60" s="30">
        <f>РБ.1!M225</f>
        <v>194.12532835579987</v>
      </c>
      <c r="M60" s="30">
        <f>РБ.1!N225</f>
        <v>205.72605068171833</v>
      </c>
      <c r="N60" s="30">
        <f>РБ.1!O225</f>
        <v>217.08509129251252</v>
      </c>
      <c r="O60" s="30">
        <f>РБ.1!P225</f>
        <v>275.14248522392336</v>
      </c>
      <c r="P60" s="30">
        <f>РБ.1!Q225</f>
        <v>206.83035011508764</v>
      </c>
      <c r="Q60" s="30">
        <f>РБ.1!R225</f>
        <v>171.2313844876935</v>
      </c>
      <c r="R60" s="30">
        <f>РБ.1!S225</f>
        <v>167.66406397753053</v>
      </c>
      <c r="S60" s="30">
        <f>РБ.1!T225</f>
        <v>258.04106264466463</v>
      </c>
      <c r="T60" s="30">
        <f>РБ.1!U225</f>
        <v>158.79520717290325</v>
      </c>
      <c r="U60" s="30">
        <f>РБ.1!V225</f>
        <v>155.4869736901328</v>
      </c>
      <c r="V60" s="30">
        <f>РБ.1!W225</f>
        <v>199.18266173825759</v>
      </c>
      <c r="W60" s="30">
        <f>РБ.1!X225</f>
        <v>148.09802295204099</v>
      </c>
      <c r="X60" s="30">
        <f>РБ.1!Y225</f>
        <v>145.0126474738754</v>
      </c>
      <c r="Y60" s="30">
        <f>РБ.1!Z225</f>
        <v>157.63655065150124</v>
      </c>
      <c r="Z60" s="30">
        <f>РБ.1!AA225</f>
        <v>169.99745584626362</v>
      </c>
      <c r="AA60" s="30">
        <f>РБ.1!AB225</f>
        <v>229.03584218280048</v>
      </c>
      <c r="AB60" s="30">
        <f>РБ.1!AC225</f>
        <v>161.68426213732346</v>
      </c>
      <c r="AC60" s="30">
        <f>РБ.1!AD225</f>
        <v>127.02584000946445</v>
      </c>
      <c r="AD60" s="30">
        <f>РБ.1!AE225</f>
        <v>124.37946834259856</v>
      </c>
      <c r="AE60" s="30">
        <f>РБ.1!AF225</f>
        <v>215.6582294187956</v>
      </c>
      <c r="AF60" s="30">
        <f>РБ.1!AG225</f>
        <v>117.29534963923652</v>
      </c>
      <c r="AG60" s="30">
        <f>РБ.1!AH225</f>
        <v>114.85169652175318</v>
      </c>
      <c r="AH60" s="30">
        <f>РБ.1!AI225</f>
        <v>159.39395284421516</v>
      </c>
      <c r="AI60" s="30">
        <f>РБ.1!AJ225</f>
        <v>109.13824549329547</v>
      </c>
      <c r="AJ60" s="30">
        <f>РБ.1!AK225</f>
        <v>106.86453204551799</v>
      </c>
      <c r="AK60" s="30">
        <f>РБ.1!AL225</f>
        <v>120.28318762790332</v>
      </c>
      <c r="AL60" s="30">
        <f>РБ.1!AM225</f>
        <v>133.42228788565626</v>
      </c>
      <c r="AN60" s="37">
        <f t="shared" si="13"/>
        <v>3521.3207092517732</v>
      </c>
      <c r="AO60" s="37">
        <f t="shared" si="14"/>
        <v>2213.1188659738746</v>
      </c>
      <c r="AP60" s="37">
        <f t="shared" si="15"/>
        <v>1719.0328941485604</v>
      </c>
    </row>
    <row r="61" spans="1:42" ht="13.8">
      <c r="A61" s="42"/>
      <c r="B61" s="66" t="s">
        <v>96</v>
      </c>
      <c r="C61" s="30">
        <f>РБ.1!D306</f>
        <v>-4710.8914694444447</v>
      </c>
      <c r="D61" s="30">
        <f>РБ.1!E306</f>
        <v>547.02943124999911</v>
      </c>
      <c r="E61" s="30">
        <f>РБ.1!F306</f>
        <v>526.49607663537427</v>
      </c>
      <c r="F61" s="30">
        <f>РБ.1!G306</f>
        <v>88.325223488804113</v>
      </c>
      <c r="G61" s="30">
        <f>РБ.1!H306</f>
        <v>350.20918441950926</v>
      </c>
      <c r="H61" s="30">
        <f>РБ.1!I306</f>
        <v>131.98122930695172</v>
      </c>
      <c r="I61" s="30">
        <f>РБ.1!J306</f>
        <v>154.80188796760922</v>
      </c>
      <c r="J61" s="30">
        <f>РБ.1!K306</f>
        <v>268.51117808723939</v>
      </c>
      <c r="K61" s="30">
        <f>РБ.1!L306</f>
        <v>188.36110634442775</v>
      </c>
      <c r="L61" s="30">
        <f>РБ.1!M306</f>
        <v>197.42375322398766</v>
      </c>
      <c r="M61" s="30">
        <f>РБ.1!N306</f>
        <v>223.72764019915485</v>
      </c>
      <c r="N61" s="30">
        <f>РБ.1!O306</f>
        <v>247.83527947722723</v>
      </c>
      <c r="O61" s="30">
        <f>РБ.1!P306</f>
        <v>-1818.5931316960159</v>
      </c>
      <c r="P61" s="30">
        <f>РБ.1!Q306</f>
        <v>68.198050298338785</v>
      </c>
      <c r="Q61" s="30">
        <f>РБ.1!R306</f>
        <v>2.319960012273441</v>
      </c>
      <c r="R61" s="30">
        <f>РБ.1!S306</f>
        <v>2.255516678598724</v>
      </c>
      <c r="S61" s="30">
        <f>РБ.1!T306</f>
        <v>194.14396343752742</v>
      </c>
      <c r="T61" s="30">
        <f>РБ.1!U306</f>
        <v>-3.2000244357386691</v>
      </c>
      <c r="U61" s="30">
        <f>РБ.1!V306</f>
        <v>-3.1111348680788069</v>
      </c>
      <c r="V61" s="30">
        <f>РБ.1!W306</f>
        <v>92.950835544923393</v>
      </c>
      <c r="W61" s="30">
        <f>РБ.1!X306</f>
        <v>-5.6066821091008023</v>
      </c>
      <c r="X61" s="30">
        <f>РБ.1!Y306</f>
        <v>-5.4509409394049726</v>
      </c>
      <c r="Y61" s="30">
        <f>РБ.1!Z306</f>
        <v>26.69232408669086</v>
      </c>
      <c r="Z61" s="30">
        <f>РБ.1!AA306</f>
        <v>57.942720639837717</v>
      </c>
      <c r="AA61" s="30">
        <f>РБ.1!AB306</f>
        <v>184.30060062206394</v>
      </c>
      <c r="AB61" s="30">
        <f>РБ.1!AC306</f>
        <v>51.213739493674439</v>
      </c>
      <c r="AC61" s="30">
        <f>РБ.1!AD306</f>
        <v>-14.192564381151897</v>
      </c>
      <c r="AD61" s="30">
        <f>РБ.1!AE306</f>
        <v>-13.798326481673939</v>
      </c>
      <c r="AE61" s="30">
        <f>РБ.1!AF306</f>
        <v>178.53606036503879</v>
      </c>
      <c r="AF61" s="30">
        <f>РБ.1!AG306</f>
        <v>-18.374374645101852</v>
      </c>
      <c r="AG61" s="30">
        <f>РБ.1!AH306</f>
        <v>-17.863975349402608</v>
      </c>
      <c r="AH61" s="30">
        <f>РБ.1!AI306</f>
        <v>78.607796188078282</v>
      </c>
      <c r="AI61" s="30">
        <f>РБ.1!AJ306</f>
        <v>-19.55130370603365</v>
      </c>
      <c r="AJ61" s="30">
        <f>РБ.1!AK306</f>
        <v>-19.008211936421503</v>
      </c>
      <c r="AK61" s="30">
        <f>РБ.1!AL306</f>
        <v>13.51164395070009</v>
      </c>
      <c r="AL61" s="30">
        <f>РБ.1!AM306</f>
        <v>45.128170507625327</v>
      </c>
      <c r="AN61" s="37">
        <f t="shared" si="13"/>
        <v>-1786.1894790441602</v>
      </c>
      <c r="AO61" s="37">
        <f t="shared" si="14"/>
        <v>-1391.4585433501488</v>
      </c>
      <c r="AP61" s="37">
        <f t="shared" si="15"/>
        <v>448.50925462739542</v>
      </c>
    </row>
    <row r="62" spans="1:42" ht="13.8">
      <c r="A62" s="42"/>
      <c r="B62" s="66" t="s">
        <v>95</v>
      </c>
      <c r="C62" s="30">
        <f>МСБ.1!D47</f>
        <v>10212.416666666668</v>
      </c>
      <c r="D62" s="30">
        <f>МСБ.1!E47</f>
        <v>1014.3159722222226</v>
      </c>
      <c r="E62" s="30">
        <f>МСБ.1!F47</f>
        <v>972.0528067129635</v>
      </c>
      <c r="F62" s="30">
        <f>МСБ.1!G47</f>
        <v>111.48240008950597</v>
      </c>
      <c r="G62" s="30">
        <f>МСБ.1!H47</f>
        <v>616.91972443159102</v>
      </c>
      <c r="H62" s="30">
        <f>МСБ.1!I47</f>
        <v>168.85910794141819</v>
      </c>
      <c r="I62" s="30">
        <f>МСБ.1!J47</f>
        <v>202.10208932555179</v>
      </c>
      <c r="J62" s="30">
        <f>МСБ.1!K47</f>
        <v>427.94437001174811</v>
      </c>
      <c r="K62" s="30">
        <f>МСБ.1!L47</f>
        <v>249.88355362314542</v>
      </c>
      <c r="L62" s="30">
        <f>МСБ.1!M47</f>
        <v>259.50097120730061</v>
      </c>
      <c r="M62" s="30">
        <f>МСБ.1!N47</f>
        <v>308.48843074032629</v>
      </c>
      <c r="N62" s="30">
        <f>МСБ.1!O47</f>
        <v>355.43474612614955</v>
      </c>
      <c r="O62" s="30">
        <f>МСБ.1!P47</f>
        <v>579.82496503755829</v>
      </c>
      <c r="P62" s="30">
        <f>МСБ.1!Q47</f>
        <v>316.46559149432869</v>
      </c>
      <c r="Q62" s="30">
        <f>МСБ.1!R47</f>
        <v>183.67952518206221</v>
      </c>
      <c r="R62" s="30">
        <f>МСБ.1!S47</f>
        <v>176.02621163281219</v>
      </c>
      <c r="S62" s="30">
        <f>МСБ.1!T47</f>
        <v>527.49178614810808</v>
      </c>
      <c r="T62" s="30">
        <f>МСБ.1!U47</f>
        <v>146.71296172527218</v>
      </c>
      <c r="U62" s="30">
        <f>МСБ.1!V47</f>
        <v>140.59992165338917</v>
      </c>
      <c r="V62" s="30">
        <f>МСБ.1!W47</f>
        <v>314.14159158449183</v>
      </c>
      <c r="W62" s="30">
        <f>МСБ.1!X47</f>
        <v>121.65235860180837</v>
      </c>
      <c r="X62" s="30">
        <f>МСБ.1!Y47</f>
        <v>116.5835103267309</v>
      </c>
      <c r="Y62" s="30">
        <f>МСБ.1!Z47</f>
        <v>171.52586406312184</v>
      </c>
      <c r="Z62" s="30">
        <f>МСБ.1!AA47</f>
        <v>224.1789530604874</v>
      </c>
      <c r="AA62" s="30">
        <f>МСБ.1!AB47</f>
        <v>454.03816334963631</v>
      </c>
      <c r="AB62" s="30">
        <f>МСБ.1!AC47</f>
        <v>195.91990654340043</v>
      </c>
      <c r="AC62" s="30">
        <f>МСБ.1!AD47</f>
        <v>68.156577104091411</v>
      </c>
      <c r="AD62" s="30">
        <f>МСБ.1!AE47</f>
        <v>65.316719724753057</v>
      </c>
      <c r="AE62" s="30">
        <f>МСБ.1!AF47</f>
        <v>421.39518973622398</v>
      </c>
      <c r="AF62" s="30">
        <f>МСБ.1!AG47</f>
        <v>45.037056830547954</v>
      </c>
      <c r="AG62" s="30">
        <f>МСБ.1!AH47</f>
        <v>43.160512795939212</v>
      </c>
      <c r="AH62" s="30">
        <f>МСБ.1!AI47</f>
        <v>220.76215809610949</v>
      </c>
      <c r="AI62" s="30">
        <f>МСБ.1!AJ47</f>
        <v>32.163734842106351</v>
      </c>
      <c r="AJ62" s="30">
        <f>МСБ.1!AK47</f>
        <v>30.823579223684646</v>
      </c>
      <c r="AK62" s="30">
        <f>МСБ.1!AL47</f>
        <v>89.339263422698423</v>
      </c>
      <c r="AL62" s="30">
        <f>МСБ.1!AM47</f>
        <v>145.41679411341829</v>
      </c>
      <c r="AN62" s="37">
        <f t="shared" si="13"/>
        <v>14899.400839098591</v>
      </c>
      <c r="AO62" s="37">
        <f t="shared" si="14"/>
        <v>3018.8832405101712</v>
      </c>
      <c r="AP62" s="37">
        <f t="shared" si="15"/>
        <v>1811.5296557826096</v>
      </c>
    </row>
    <row r="63" spans="1:42" ht="13.8">
      <c r="A63" s="42"/>
      <c r="B63" s="66" t="s">
        <v>93</v>
      </c>
      <c r="C63" s="30">
        <f>МСБ.1!D75</f>
        <v>-135.19950890116661</v>
      </c>
      <c r="D63" s="30">
        <f>МСБ.1!E75</f>
        <v>-330.8826410203942</v>
      </c>
      <c r="E63" s="30">
        <f>МСБ.1!F75</f>
        <v>-398.45573831556067</v>
      </c>
      <c r="F63" s="30">
        <f>МСБ.1!G75</f>
        <v>-359.8714989148375</v>
      </c>
      <c r="G63" s="30">
        <f>МСБ.1!H75</f>
        <v>-55.808813662077227</v>
      </c>
      <c r="H63" s="30">
        <f>МСБ.1!I75</f>
        <v>-297.74968273033755</v>
      </c>
      <c r="I63" s="30">
        <f>МСБ.1!J75</f>
        <v>-266.25784785308133</v>
      </c>
      <c r="J63" s="30">
        <f>МСБ.1!K75</f>
        <v>-123.8073447872348</v>
      </c>
      <c r="K63" s="30">
        <f>МСБ.1!L75</f>
        <v>-212.7419060517077</v>
      </c>
      <c r="L63" s="30">
        <f>МСБ.1!M75</f>
        <v>-195.28540948668069</v>
      </c>
      <c r="M63" s="30">
        <f>МСБ.1!N75</f>
        <v>-155.38567665717073</v>
      </c>
      <c r="N63" s="30">
        <f>МСБ.1!O75</f>
        <v>-116.59426973959125</v>
      </c>
      <c r="O63" s="30">
        <f>МСБ.1!P75</f>
        <v>24.545012461585429</v>
      </c>
      <c r="P63" s="30">
        <f>МСБ.1!Q75</f>
        <v>-114.03734592631281</v>
      </c>
      <c r="Q63" s="30">
        <f>МСБ.1!R75</f>
        <v>-179.81991811589887</v>
      </c>
      <c r="R63" s="30">
        <f>МСБ.1!S75</f>
        <v>-174.8249203904561</v>
      </c>
      <c r="S63" s="30">
        <f>МСБ.1!T75</f>
        <v>36.88215612744807</v>
      </c>
      <c r="T63" s="30">
        <f>МСБ.1!U75</f>
        <v>-170.99317693870671</v>
      </c>
      <c r="U63" s="30">
        <f>МСБ.1!V75</f>
        <v>-166.24336646818665</v>
      </c>
      <c r="V63" s="30">
        <f>МСБ.1!W75</f>
        <v>-58.20008081276228</v>
      </c>
      <c r="W63" s="30">
        <f>МСБ.1!X75</f>
        <v>-160.00882626593739</v>
      </c>
      <c r="X63" s="30">
        <f>МСБ.1!Y75</f>
        <v>-155.56413664744105</v>
      </c>
      <c r="Y63" s="30">
        <f>МСБ.1!Z75</f>
        <v>-116.76777250790838</v>
      </c>
      <c r="Z63" s="30">
        <f>МСБ.1!AA75</f>
        <v>-79.049085150029896</v>
      </c>
      <c r="AA63" s="30">
        <f>МСБ.1!AB75</f>
        <v>61.04727525699127</v>
      </c>
      <c r="AB63" s="30">
        <f>МСБ.1!AC75</f>
        <v>-78.549034875223697</v>
      </c>
      <c r="AC63" s="30">
        <f>МСБ.1!AD75</f>
        <v>-145.31739348289557</v>
      </c>
      <c r="AD63" s="30">
        <f>МСБ.1!AE75</f>
        <v>-141.2807992194812</v>
      </c>
      <c r="AE63" s="30">
        <f>МСБ.1!AF75</f>
        <v>69.494496154786248</v>
      </c>
      <c r="AF63" s="30">
        <f>МСБ.1!AG75</f>
        <v>-139.2867352454623</v>
      </c>
      <c r="AG63" s="30">
        <f>МСБ.1!AH75</f>
        <v>-135.41765926642165</v>
      </c>
      <c r="AH63" s="30">
        <f>МСБ.1!AI75</f>
        <v>-28.230643255491486</v>
      </c>
      <c r="AI63" s="30">
        <f>МСБ.1!AJ75</f>
        <v>-130.87187308525699</v>
      </c>
      <c r="AJ63" s="30">
        <f>МСБ.1!AK75</f>
        <v>-127.23654327733311</v>
      </c>
      <c r="AK63" s="30">
        <f>МСБ.1!AL75</f>
        <v>-89.227056731416269</v>
      </c>
      <c r="AL63" s="30">
        <f>МСБ.1!AM75</f>
        <v>-52.273389256219161</v>
      </c>
      <c r="AN63" s="37">
        <f t="shared" si="13"/>
        <v>-2648.0403381198403</v>
      </c>
      <c r="AO63" s="37">
        <f t="shared" si="14"/>
        <v>-1314.0814606346066</v>
      </c>
      <c r="AP63" s="37">
        <f t="shared" si="15"/>
        <v>-937.14935628342391</v>
      </c>
    </row>
    <row r="64" spans="1:42" ht="13.8">
      <c r="A64" s="42"/>
      <c r="B64" s="66" t="s">
        <v>94</v>
      </c>
      <c r="C64" s="30">
        <f>МСБ.1!D103</f>
        <v>169.24514200298927</v>
      </c>
      <c r="D64" s="30">
        <f>МСБ.1!E103</f>
        <v>53.238104135524736</v>
      </c>
      <c r="E64" s="30">
        <f>МСБ.1!F103</f>
        <v>9.0828262539453135</v>
      </c>
      <c r="F64" s="30">
        <f>МСБ.1!G103</f>
        <v>23.736628943663163</v>
      </c>
      <c r="G64" s="30">
        <f>МСБ.1!H103</f>
        <v>183.39866549188082</v>
      </c>
      <c r="H64" s="30">
        <f>МСБ.1!I103</f>
        <v>42.735649936174923</v>
      </c>
      <c r="I64" s="30">
        <f>МСБ.1!J103</f>
        <v>53.640846476698243</v>
      </c>
      <c r="J64" s="30">
        <f>МСБ.1!K103</f>
        <v>125.18728341719452</v>
      </c>
      <c r="K64" s="30">
        <f>МСБ.1!L103</f>
        <v>69.506581309759895</v>
      </c>
      <c r="L64" s="30">
        <f>МСБ.1!M103</f>
        <v>72.918704159786103</v>
      </c>
      <c r="M64" s="30">
        <f>МСБ.1!N103</f>
        <v>88.714505537283003</v>
      </c>
      <c r="N64" s="30">
        <f>МСБ.1!O103</f>
        <v>103.8521485240517</v>
      </c>
      <c r="O64" s="30">
        <f>МСБ.1!P103</f>
        <v>174.86129853883904</v>
      </c>
      <c r="P64" s="30">
        <f>МСБ.1!Q103</f>
        <v>92.239088229765002</v>
      </c>
      <c r="Q64" s="30">
        <f>МСБ.1!R103</f>
        <v>50.72763145188037</v>
      </c>
      <c r="R64" s="30">
        <f>МСБ.1!S103</f>
        <v>48.613980141385582</v>
      </c>
      <c r="S64" s="30">
        <f>МСБ.1!T103</f>
        <v>159.59288194042801</v>
      </c>
      <c r="T64" s="30">
        <f>МСБ.1!U103</f>
        <v>39.938694221309561</v>
      </c>
      <c r="U64" s="30">
        <f>МСБ.1!V103</f>
        <v>38.274581962088632</v>
      </c>
      <c r="V64" s="30">
        <f>МСБ.1!W103</f>
        <v>93.182049866134548</v>
      </c>
      <c r="W64" s="30">
        <f>МСБ.1!X103</f>
        <v>32.797222302579939</v>
      </c>
      <c r="X64" s="30">
        <f>МСБ.1!Y103</f>
        <v>31.430671373304904</v>
      </c>
      <c r="Y64" s="30">
        <f>МСБ.1!Z103</f>
        <v>48.95514078357337</v>
      </c>
      <c r="Z64" s="30">
        <f>МСБ.1!AA103</f>
        <v>65.749423968412884</v>
      </c>
      <c r="AA64" s="30">
        <f>МСБ.1!AB103</f>
        <v>138.34618750635036</v>
      </c>
      <c r="AB64" s="30">
        <f>МСБ.1!AC103</f>
        <v>57.245440156964833</v>
      </c>
      <c r="AC64" s="30">
        <f>МСБ.1!AD103</f>
        <v>17.19205204878017</v>
      </c>
      <c r="AD64" s="30">
        <f>МСБ.1!AE103</f>
        <v>16.475716546747208</v>
      </c>
      <c r="AE64" s="30">
        <f>МСБ.1!AF103</f>
        <v>128.79371266223279</v>
      </c>
      <c r="AF64" s="30">
        <f>МСБ.1!AG103</f>
        <v>10.422823663039708</v>
      </c>
      <c r="AG64" s="30">
        <f>МСБ.1!AH103</f>
        <v>9.9885393437461971</v>
      </c>
      <c r="AH64" s="30">
        <f>МСБ.1!AI103</f>
        <v>66.074592356891117</v>
      </c>
      <c r="AI64" s="30">
        <f>МСБ.1!AJ103</f>
        <v>6.8192421895537336</v>
      </c>
      <c r="AJ64" s="30">
        <f>МСБ.1!AK103</f>
        <v>6.5351070983215322</v>
      </c>
      <c r="AK64" s="30">
        <f>МСБ.1!AL103</f>
        <v>25.096891686714116</v>
      </c>
      <c r="AL64" s="30">
        <f>МСБ.1!AM103</f>
        <v>42.88526858392288</v>
      </c>
      <c r="AN64" s="37">
        <f t="shared" si="13"/>
        <v>995.25708618895169</v>
      </c>
      <c r="AO64" s="37">
        <f t="shared" si="14"/>
        <v>876.36266477970184</v>
      </c>
      <c r="AP64" s="37">
        <f t="shared" si="15"/>
        <v>525.87557384326465</v>
      </c>
    </row>
    <row r="65" spans="1:66" s="18" customFormat="1" ht="12">
      <c r="A65" s="14"/>
      <c r="B65" s="73" t="s">
        <v>46</v>
      </c>
      <c r="C65" s="25">
        <f t="shared" ref="C65:AL65" si="26">C55+C56</f>
        <v>102628.6556305561</v>
      </c>
      <c r="D65" s="25">
        <f t="shared" si="26"/>
        <v>84840.094581538768</v>
      </c>
      <c r="E65" s="25">
        <f t="shared" si="26"/>
        <v>83962.118321120783</v>
      </c>
      <c r="F65" s="25">
        <f t="shared" si="26"/>
        <v>82282.846077821174</v>
      </c>
      <c r="G65" s="25">
        <f t="shared" si="26"/>
        <v>83707.036841968278</v>
      </c>
      <c r="H65" s="25">
        <f t="shared" si="26"/>
        <v>81149.823764792236</v>
      </c>
      <c r="I65" s="25">
        <f t="shared" si="26"/>
        <v>80640.362167212195</v>
      </c>
      <c r="J65" s="25">
        <f t="shared" si="26"/>
        <v>78927.183756253333</v>
      </c>
      <c r="K65" s="25">
        <f t="shared" si="26"/>
        <v>77320.405177918306</v>
      </c>
      <c r="L65" s="25">
        <f t="shared" si="26"/>
        <v>77596.499033593209</v>
      </c>
      <c r="M65" s="25">
        <f t="shared" si="26"/>
        <v>78056.062355266185</v>
      </c>
      <c r="N65" s="25">
        <f t="shared" si="26"/>
        <v>78072.279038083274</v>
      </c>
      <c r="O65" s="25">
        <f t="shared" si="26"/>
        <v>70890.282506277377</v>
      </c>
      <c r="P65" s="25">
        <f t="shared" si="26"/>
        <v>75956.87637994955</v>
      </c>
      <c r="Q65" s="25">
        <f t="shared" si="26"/>
        <v>74618.343225148594</v>
      </c>
      <c r="R65" s="25">
        <f t="shared" si="26"/>
        <v>74956.245772117109</v>
      </c>
      <c r="S65" s="25">
        <f t="shared" si="26"/>
        <v>78300.955048789314</v>
      </c>
      <c r="T65" s="25">
        <f t="shared" si="26"/>
        <v>74716.894424642815</v>
      </c>
      <c r="U65" s="25">
        <f t="shared" si="26"/>
        <v>75223.229977979267</v>
      </c>
      <c r="V65" s="25">
        <f t="shared" si="26"/>
        <v>77064.755440069406</v>
      </c>
      <c r="W65" s="25">
        <f t="shared" si="26"/>
        <v>75325.021570014782</v>
      </c>
      <c r="X65" s="25">
        <f t="shared" si="26"/>
        <v>75758.051185027754</v>
      </c>
      <c r="Y65" s="25">
        <f t="shared" si="26"/>
        <v>76678.837804661496</v>
      </c>
      <c r="Z65" s="25">
        <f t="shared" si="26"/>
        <v>77439.187544578395</v>
      </c>
      <c r="AA65" s="25">
        <f t="shared" si="26"/>
        <v>79696.043036035306</v>
      </c>
      <c r="AB65" s="25">
        <f t="shared" si="26"/>
        <v>77272.761019456972</v>
      </c>
      <c r="AC65" s="25">
        <f t="shared" si="26"/>
        <v>75759.23274972885</v>
      </c>
      <c r="AD65" s="25">
        <f t="shared" si="26"/>
        <v>76957.384309069079</v>
      </c>
      <c r="AE65" s="25">
        <f t="shared" si="26"/>
        <v>81895.012471014648</v>
      </c>
      <c r="AF65" s="25">
        <f t="shared" si="26"/>
        <v>78234.001359392656</v>
      </c>
      <c r="AG65" s="25">
        <f t="shared" si="26"/>
        <v>79614.463559051947</v>
      </c>
      <c r="AH65" s="25">
        <f t="shared" si="26"/>
        <v>82823.704530496761</v>
      </c>
      <c r="AI65" s="25">
        <f t="shared" si="26"/>
        <v>81751.371525144103</v>
      </c>
      <c r="AJ65" s="25">
        <f t="shared" si="26"/>
        <v>83303.148955988188</v>
      </c>
      <c r="AK65" s="25">
        <f t="shared" si="26"/>
        <v>85524.306785168068</v>
      </c>
      <c r="AL65" s="25">
        <f t="shared" si="26"/>
        <v>87566.178390064844</v>
      </c>
      <c r="AM65" s="34"/>
      <c r="AN65" s="25">
        <f t="shared" si="3"/>
        <v>989183.36674612388</v>
      </c>
      <c r="AO65" s="25">
        <f t="shared" si="4"/>
        <v>906928.68087925576</v>
      </c>
      <c r="AP65" s="25">
        <f t="shared" si="5"/>
        <v>970397.60869061144</v>
      </c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</row>
    <row r="66" spans="1:66" ht="12">
      <c r="B66" s="7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N66" s="25">
        <f t="shared" si="3"/>
        <v>0</v>
      </c>
      <c r="AO66" s="25">
        <f t="shared" si="4"/>
        <v>0</v>
      </c>
      <c r="AP66" s="25">
        <f t="shared" si="5"/>
        <v>0</v>
      </c>
    </row>
    <row r="67" spans="1:66" s="23" customFormat="1">
      <c r="A67" s="14"/>
      <c r="B67" s="71" t="s">
        <v>47</v>
      </c>
      <c r="C67" s="30">
        <f t="shared" ref="C67:AL67" si="27">SUM(C68:C69)</f>
        <v>49870</v>
      </c>
      <c r="D67" s="30">
        <f t="shared" si="27"/>
        <v>50177.020000000004</v>
      </c>
      <c r="E67" s="30">
        <f t="shared" si="27"/>
        <v>50488.660650999998</v>
      </c>
      <c r="F67" s="30">
        <f t="shared" si="27"/>
        <v>50804.991493797541</v>
      </c>
      <c r="G67" s="30">
        <f t="shared" si="27"/>
        <v>51126.083115779198</v>
      </c>
      <c r="H67" s="30">
        <f t="shared" si="27"/>
        <v>51452.007166671669</v>
      </c>
      <c r="I67" s="30">
        <f t="shared" si="27"/>
        <v>51782.836374530074</v>
      </c>
      <c r="J67" s="30">
        <f t="shared" si="27"/>
        <v>52118.64456196675</v>
      </c>
      <c r="K67" s="30">
        <f t="shared" si="27"/>
        <v>52459.50666262435</v>
      </c>
      <c r="L67" s="30">
        <f t="shared" si="27"/>
        <v>52805.498737896844</v>
      </c>
      <c r="M67" s="30">
        <f t="shared" si="27"/>
        <v>53156.697993902184</v>
      </c>
      <c r="N67" s="30">
        <f t="shared" si="27"/>
        <v>53513.182798710419</v>
      </c>
      <c r="O67" s="30">
        <f t="shared" si="27"/>
        <v>53875.032699831005</v>
      </c>
      <c r="P67" s="30">
        <f t="shared" si="27"/>
        <v>54242.328441963458</v>
      </c>
      <c r="Q67" s="30">
        <f t="shared" si="27"/>
        <v>54615.151985015007</v>
      </c>
      <c r="R67" s="30">
        <f t="shared" si="27"/>
        <v>54993.58652238948</v>
      </c>
      <c r="S67" s="30">
        <f t="shared" si="27"/>
        <v>55377.716499551439</v>
      </c>
      <c r="T67" s="30">
        <f t="shared" si="27"/>
        <v>55767.627632869684</v>
      </c>
      <c r="U67" s="30">
        <f t="shared" si="27"/>
        <v>56163.406928744371</v>
      </c>
      <c r="V67" s="30">
        <f t="shared" si="27"/>
        <v>56565.142703021978</v>
      </c>
      <c r="W67" s="30">
        <f t="shared" si="27"/>
        <v>56972.924600702449</v>
      </c>
      <c r="X67" s="30">
        <f t="shared" si="27"/>
        <v>57386.84361594302</v>
      </c>
      <c r="Y67" s="30">
        <f t="shared" si="27"/>
        <v>57806.992112362954</v>
      </c>
      <c r="Z67" s="30">
        <f t="shared" si="27"/>
        <v>58233.463843654019</v>
      </c>
      <c r="AA67" s="30">
        <f t="shared" si="27"/>
        <v>58666.353974501006</v>
      </c>
      <c r="AB67" s="30">
        <f t="shared" si="27"/>
        <v>59105.759101817246</v>
      </c>
      <c r="AC67" s="30">
        <f t="shared" si="27"/>
        <v>59551.777276299596</v>
      </c>
      <c r="AD67" s="30">
        <f t="shared" si="27"/>
        <v>60004.508024307899</v>
      </c>
      <c r="AE67" s="30">
        <f t="shared" si="27"/>
        <v>60464.052370073732</v>
      </c>
      <c r="AF67" s="30">
        <f t="shared" si="27"/>
        <v>60930.512858243339</v>
      </c>
      <c r="AG67" s="30">
        <f t="shared" si="27"/>
        <v>61403.993576759902</v>
      </c>
      <c r="AH67" s="30">
        <f t="shared" si="27"/>
        <v>61884.600180090129</v>
      </c>
      <c r="AI67" s="30">
        <f t="shared" si="27"/>
        <v>62372.439912800488</v>
      </c>
      <c r="AJ67" s="30">
        <f t="shared" si="27"/>
        <v>62867.621633488125</v>
      </c>
      <c r="AK67" s="30">
        <f t="shared" si="27"/>
        <v>63370.255839072124</v>
      </c>
      <c r="AL67" s="30">
        <f t="shared" si="27"/>
        <v>63880.454689450162</v>
      </c>
      <c r="AM67" s="22"/>
      <c r="AN67" s="30">
        <f t="shared" si="3"/>
        <v>619755.12955687905</v>
      </c>
      <c r="AO67" s="30">
        <f t="shared" si="4"/>
        <v>672000.21758604888</v>
      </c>
      <c r="AP67" s="30">
        <f t="shared" si="5"/>
        <v>734502.3294369037</v>
      </c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</row>
    <row r="68" spans="1:66" ht="13.8">
      <c r="B68" s="66" t="s">
        <v>328</v>
      </c>
      <c r="C68" s="32">
        <f>РБ.3!D207</f>
        <v>29470</v>
      </c>
      <c r="D68" s="32">
        <f>РБ.3!E207</f>
        <v>29470</v>
      </c>
      <c r="E68" s="32">
        <f>РБ.3!F207</f>
        <v>29470</v>
      </c>
      <c r="F68" s="32">
        <f>РБ.3!G207</f>
        <v>29470</v>
      </c>
      <c r="G68" s="32">
        <f>РБ.3!H207</f>
        <v>29470</v>
      </c>
      <c r="H68" s="32">
        <f>РБ.3!I207</f>
        <v>29470</v>
      </c>
      <c r="I68" s="32">
        <f>РБ.3!J207</f>
        <v>29470</v>
      </c>
      <c r="J68" s="32">
        <f>РБ.3!K207</f>
        <v>29470</v>
      </c>
      <c r="K68" s="32">
        <f>РБ.3!L207</f>
        <v>29470</v>
      </c>
      <c r="L68" s="32">
        <f>РБ.3!M207</f>
        <v>29470</v>
      </c>
      <c r="M68" s="32">
        <f>РБ.3!N207</f>
        <v>29470</v>
      </c>
      <c r="N68" s="32">
        <f>РБ.3!O207</f>
        <v>29470</v>
      </c>
      <c r="O68" s="32">
        <f>РБ.3!P207</f>
        <v>29470</v>
      </c>
      <c r="P68" s="32">
        <f>РБ.3!Q207</f>
        <v>29470</v>
      </c>
      <c r="Q68" s="32">
        <f>РБ.3!R207</f>
        <v>29470</v>
      </c>
      <c r="R68" s="32">
        <f>РБ.3!S207</f>
        <v>29470</v>
      </c>
      <c r="S68" s="32">
        <f>РБ.3!T207</f>
        <v>29470</v>
      </c>
      <c r="T68" s="32">
        <f>РБ.3!U207</f>
        <v>29470</v>
      </c>
      <c r="U68" s="32">
        <f>РБ.3!V207</f>
        <v>29470</v>
      </c>
      <c r="V68" s="32">
        <f>РБ.3!W207</f>
        <v>29470</v>
      </c>
      <c r="W68" s="32">
        <f>РБ.3!X207</f>
        <v>29470</v>
      </c>
      <c r="X68" s="32">
        <f>РБ.3!Y207</f>
        <v>29470</v>
      </c>
      <c r="Y68" s="32">
        <f>РБ.3!Z207</f>
        <v>29470</v>
      </c>
      <c r="Z68" s="32">
        <f>РБ.3!AA207</f>
        <v>29470</v>
      </c>
      <c r="AA68" s="32">
        <f>РБ.3!AB207</f>
        <v>29470</v>
      </c>
      <c r="AB68" s="32">
        <f>РБ.3!AC207</f>
        <v>29470</v>
      </c>
      <c r="AC68" s="32">
        <f>РБ.3!AD207</f>
        <v>29470</v>
      </c>
      <c r="AD68" s="32">
        <f>РБ.3!AE207</f>
        <v>29470</v>
      </c>
      <c r="AE68" s="32">
        <f>РБ.3!AF207</f>
        <v>29470</v>
      </c>
      <c r="AF68" s="32">
        <f>РБ.3!AG207</f>
        <v>29470</v>
      </c>
      <c r="AG68" s="32">
        <f>РБ.3!AH207</f>
        <v>29470</v>
      </c>
      <c r="AH68" s="32">
        <f>РБ.3!AI207</f>
        <v>29470</v>
      </c>
      <c r="AI68" s="32">
        <f>РБ.3!AJ207</f>
        <v>29470</v>
      </c>
      <c r="AJ68" s="32">
        <f>РБ.3!AK207</f>
        <v>29470</v>
      </c>
      <c r="AK68" s="32">
        <f>РБ.3!AL207</f>
        <v>29470</v>
      </c>
      <c r="AL68" s="32">
        <f>РБ.3!AM207</f>
        <v>29470</v>
      </c>
      <c r="AN68" s="30">
        <f t="shared" ref="AN68:AN115" si="28">SUM(C68:N68)</f>
        <v>353640</v>
      </c>
      <c r="AO68" s="30">
        <f t="shared" ref="AO68:AO115" si="29">SUM(O68:Z68)</f>
        <v>353640</v>
      </c>
      <c r="AP68" s="30">
        <f t="shared" ref="AP68:AP115" si="30">SUM(AA68:AL68)</f>
        <v>353640</v>
      </c>
    </row>
    <row r="69" spans="1:66" ht="13.8">
      <c r="B69" s="66" t="s">
        <v>329</v>
      </c>
      <c r="C69" s="32">
        <f>МСБ.3!D117</f>
        <v>20400</v>
      </c>
      <c r="D69" s="32">
        <f>МСБ.3!E117</f>
        <v>20707.02</v>
      </c>
      <c r="E69" s="32">
        <f>МСБ.3!F117</f>
        <v>21018.660650999998</v>
      </c>
      <c r="F69" s="32">
        <f>МСБ.3!G117</f>
        <v>21334.991493797545</v>
      </c>
      <c r="G69" s="32">
        <f>МСБ.3!H117</f>
        <v>21656.083115779194</v>
      </c>
      <c r="H69" s="32">
        <f>МСБ.3!I117</f>
        <v>21982.007166671672</v>
      </c>
      <c r="I69" s="32">
        <f>МСБ.3!J117</f>
        <v>22312.836374530078</v>
      </c>
      <c r="J69" s="32">
        <f>МСБ.3!K117</f>
        <v>22648.64456196675</v>
      </c>
      <c r="K69" s="32">
        <f>МСБ.3!L117</f>
        <v>22989.506662624353</v>
      </c>
      <c r="L69" s="32">
        <f>МСБ.3!M117</f>
        <v>23335.498737896844</v>
      </c>
      <c r="M69" s="32">
        <f>МСБ.3!N117</f>
        <v>23686.697993902188</v>
      </c>
      <c r="N69" s="32">
        <f>МСБ.3!O117</f>
        <v>24043.182798710415</v>
      </c>
      <c r="O69" s="32">
        <f>МСБ.3!P117</f>
        <v>24405.032699831005</v>
      </c>
      <c r="P69" s="32">
        <f>МСБ.3!Q117</f>
        <v>24772.328441963458</v>
      </c>
      <c r="Q69" s="32">
        <f>МСБ.3!R117</f>
        <v>25145.151985015007</v>
      </c>
      <c r="R69" s="32">
        <f>МСБ.3!S117</f>
        <v>25523.58652238948</v>
      </c>
      <c r="S69" s="32">
        <f>МСБ.3!T117</f>
        <v>25907.716499551439</v>
      </c>
      <c r="T69" s="32">
        <f>МСБ.3!U117</f>
        <v>26297.627632869688</v>
      </c>
      <c r="U69" s="32">
        <f>МСБ.3!V117</f>
        <v>26693.406928744371</v>
      </c>
      <c r="V69" s="32">
        <f>МСБ.3!W117</f>
        <v>27095.142703021975</v>
      </c>
      <c r="W69" s="32">
        <f>МСБ.3!X117</f>
        <v>27502.924600702449</v>
      </c>
      <c r="X69" s="32">
        <f>МСБ.3!Y117</f>
        <v>27916.84361594302</v>
      </c>
      <c r="Y69" s="32">
        <f>МСБ.3!Z117</f>
        <v>28336.992112362954</v>
      </c>
      <c r="Z69" s="32">
        <f>МСБ.3!AA117</f>
        <v>28763.463843654019</v>
      </c>
      <c r="AA69" s="32">
        <f>МСБ.3!AB117</f>
        <v>29196.353974501009</v>
      </c>
      <c r="AB69" s="32">
        <f>МСБ.3!AC117</f>
        <v>29635.759101817246</v>
      </c>
      <c r="AC69" s="32">
        <f>МСБ.3!AD117</f>
        <v>30081.777276299596</v>
      </c>
      <c r="AD69" s="32">
        <f>МСБ.3!AE117</f>
        <v>30534.508024307899</v>
      </c>
      <c r="AE69" s="32">
        <f>МСБ.3!AF117</f>
        <v>30994.052370073732</v>
      </c>
      <c r="AF69" s="32">
        <f>МСБ.3!AG117</f>
        <v>31460.512858243339</v>
      </c>
      <c r="AG69" s="32">
        <f>МСБ.3!AH117</f>
        <v>31933.993576759902</v>
      </c>
      <c r="AH69" s="32">
        <f>МСБ.3!AI117</f>
        <v>32414.600180090132</v>
      </c>
      <c r="AI69" s="32">
        <f>МСБ.3!AJ117</f>
        <v>32902.439912800488</v>
      </c>
      <c r="AJ69" s="32">
        <f>МСБ.3!AK117</f>
        <v>33397.621633488125</v>
      </c>
      <c r="AK69" s="32">
        <f>МСБ.3!AL117</f>
        <v>33900.255839072124</v>
      </c>
      <c r="AL69" s="32">
        <f>МСБ.3!AM117</f>
        <v>34410.454689450162</v>
      </c>
      <c r="AN69" s="30">
        <f t="shared" si="28"/>
        <v>266115.12955687905</v>
      </c>
      <c r="AO69" s="30">
        <f t="shared" si="29"/>
        <v>318360.21758604888</v>
      </c>
      <c r="AP69" s="30">
        <f t="shared" si="30"/>
        <v>380862.32943690376</v>
      </c>
    </row>
    <row r="70" spans="1:66">
      <c r="B70" s="71" t="s">
        <v>40</v>
      </c>
      <c r="C70" s="32">
        <f>SUM(C71:C100)</f>
        <v>45997.114373501456</v>
      </c>
      <c r="D70" s="32">
        <f t="shared" ref="D70:AL70" si="31">SUM(D71:D100)</f>
        <v>41767.792876829328</v>
      </c>
      <c r="E70" s="32">
        <f t="shared" si="31"/>
        <v>42577.23354612854</v>
      </c>
      <c r="F70" s="32">
        <f t="shared" si="31"/>
        <v>43419.277904645467</v>
      </c>
      <c r="G70" s="32">
        <f t="shared" si="31"/>
        <v>44297.406858917668</v>
      </c>
      <c r="H70" s="32">
        <f t="shared" si="31"/>
        <v>45217.734185695539</v>
      </c>
      <c r="I70" s="32">
        <f t="shared" si="31"/>
        <v>46188.134707026213</v>
      </c>
      <c r="J70" s="32">
        <f t="shared" si="31"/>
        <v>47215.023340665597</v>
      </c>
      <c r="K70" s="32">
        <f t="shared" si="31"/>
        <v>48232.350532093231</v>
      </c>
      <c r="L70" s="32">
        <f t="shared" si="31"/>
        <v>49317.193184953998</v>
      </c>
      <c r="M70" s="32">
        <f t="shared" si="31"/>
        <v>50488.774023722523</v>
      </c>
      <c r="N70" s="32">
        <f t="shared" si="31"/>
        <v>51779.333993243228</v>
      </c>
      <c r="O70" s="32">
        <f t="shared" si="31"/>
        <v>52449.991748265064</v>
      </c>
      <c r="P70" s="32">
        <f t="shared" si="31"/>
        <v>53158.174144778903</v>
      </c>
      <c r="Q70" s="32">
        <f t="shared" si="31"/>
        <v>53903.53891008682</v>
      </c>
      <c r="R70" s="32">
        <f t="shared" si="31"/>
        <v>54685.829574613002</v>
      </c>
      <c r="S70" s="32">
        <f t="shared" si="31"/>
        <v>55509.893533035356</v>
      </c>
      <c r="T70" s="32">
        <f t="shared" si="31"/>
        <v>56379.444859747091</v>
      </c>
      <c r="U70" s="32">
        <f t="shared" si="31"/>
        <v>57301.285922493131</v>
      </c>
      <c r="V70" s="32">
        <f t="shared" si="31"/>
        <v>58273.118627940283</v>
      </c>
      <c r="W70" s="32">
        <f t="shared" si="31"/>
        <v>59317.1644307385</v>
      </c>
      <c r="X70" s="32">
        <f t="shared" si="31"/>
        <v>60432.715847661282</v>
      </c>
      <c r="Y70" s="32">
        <f t="shared" si="31"/>
        <v>61627.937986364908</v>
      </c>
      <c r="Z70" s="32">
        <f t="shared" si="31"/>
        <v>62911.407007064059</v>
      </c>
      <c r="AA70" s="32">
        <f t="shared" si="31"/>
        <v>64056.692890503706</v>
      </c>
      <c r="AB70" s="32">
        <f t="shared" si="31"/>
        <v>65249.00474954192</v>
      </c>
      <c r="AC70" s="32">
        <f t="shared" si="31"/>
        <v>66483.999018426563</v>
      </c>
      <c r="AD70" s="32">
        <f t="shared" si="31"/>
        <v>67757.750500124559</v>
      </c>
      <c r="AE70" s="32">
        <f t="shared" si="31"/>
        <v>69070.801092124806</v>
      </c>
      <c r="AF70" s="32">
        <f t="shared" si="31"/>
        <v>70426.007253438598</v>
      </c>
      <c r="AG70" s="32">
        <f t="shared" si="31"/>
        <v>71825.32482511233</v>
      </c>
      <c r="AH70" s="32">
        <f t="shared" si="31"/>
        <v>73251.877934116899</v>
      </c>
      <c r="AI70" s="32">
        <f t="shared" si="31"/>
        <v>74743.618516369228</v>
      </c>
      <c r="AJ70" s="32">
        <f t="shared" si="31"/>
        <v>76285.911503601325</v>
      </c>
      <c r="AK70" s="32">
        <f t="shared" si="31"/>
        <v>77872.95802040417</v>
      </c>
      <c r="AL70" s="32">
        <f t="shared" si="31"/>
        <v>79505.45938291552</v>
      </c>
      <c r="AN70" s="30">
        <f t="shared" si="28"/>
        <v>556497.36952742282</v>
      </c>
      <c r="AO70" s="30">
        <f t="shared" si="29"/>
        <v>685950.50259278843</v>
      </c>
      <c r="AP70" s="30">
        <f t="shared" si="30"/>
        <v>856529.40568667965</v>
      </c>
    </row>
    <row r="71" spans="1:66" ht="13.8">
      <c r="B71" s="66" t="s">
        <v>189</v>
      </c>
      <c r="C71" s="32">
        <f>РБ.1!D34</f>
        <v>0</v>
      </c>
      <c r="D71" s="32">
        <f>РБ.1!E34</f>
        <v>0</v>
      </c>
      <c r="E71" s="32">
        <f>РБ.1!F34</f>
        <v>0</v>
      </c>
      <c r="F71" s="32">
        <f>РБ.1!G34</f>
        <v>0</v>
      </c>
      <c r="G71" s="32">
        <f>РБ.1!H34</f>
        <v>0</v>
      </c>
      <c r="H71" s="32">
        <f>РБ.1!I34</f>
        <v>0</v>
      </c>
      <c r="I71" s="32">
        <f>РБ.1!J34</f>
        <v>0</v>
      </c>
      <c r="J71" s="32">
        <f>РБ.1!K34</f>
        <v>0</v>
      </c>
      <c r="K71" s="32">
        <f>РБ.1!L34</f>
        <v>0</v>
      </c>
      <c r="L71" s="32">
        <f>РБ.1!M34</f>
        <v>0</v>
      </c>
      <c r="M71" s="32">
        <f>РБ.1!N34</f>
        <v>0</v>
      </c>
      <c r="N71" s="32">
        <f>РБ.1!O34</f>
        <v>0</v>
      </c>
      <c r="O71" s="32">
        <f>РБ.1!P34</f>
        <v>0</v>
      </c>
      <c r="P71" s="32">
        <f>РБ.1!Q34</f>
        <v>0</v>
      </c>
      <c r="Q71" s="32">
        <f>РБ.1!R34</f>
        <v>0</v>
      </c>
      <c r="R71" s="32">
        <f>РБ.1!S34</f>
        <v>0</v>
      </c>
      <c r="S71" s="32">
        <f>РБ.1!T34</f>
        <v>0</v>
      </c>
      <c r="T71" s="32">
        <f>РБ.1!U34</f>
        <v>0</v>
      </c>
      <c r="U71" s="32">
        <f>РБ.1!V34</f>
        <v>0</v>
      </c>
      <c r="V71" s="32">
        <f>РБ.1!W34</f>
        <v>0</v>
      </c>
      <c r="W71" s="32">
        <f>РБ.1!X34</f>
        <v>0</v>
      </c>
      <c r="X71" s="32">
        <f>РБ.1!Y34</f>
        <v>0</v>
      </c>
      <c r="Y71" s="32">
        <f>РБ.1!Z34</f>
        <v>0</v>
      </c>
      <c r="Z71" s="32">
        <f>РБ.1!AA34</f>
        <v>0</v>
      </c>
      <c r="AA71" s="32">
        <f>РБ.1!AB34</f>
        <v>0</v>
      </c>
      <c r="AB71" s="32">
        <f>РБ.1!AC34</f>
        <v>0</v>
      </c>
      <c r="AC71" s="32">
        <f>РБ.1!AD34</f>
        <v>0</v>
      </c>
      <c r="AD71" s="32">
        <f>РБ.1!AE34</f>
        <v>0</v>
      </c>
      <c r="AE71" s="32">
        <f>РБ.1!AF34</f>
        <v>0</v>
      </c>
      <c r="AF71" s="32">
        <f>РБ.1!AG34</f>
        <v>0</v>
      </c>
      <c r="AG71" s="32">
        <f>РБ.1!AH34</f>
        <v>0</v>
      </c>
      <c r="AH71" s="32">
        <f>РБ.1!AI34</f>
        <v>0</v>
      </c>
      <c r="AI71" s="32">
        <f>РБ.1!AJ34</f>
        <v>0</v>
      </c>
      <c r="AJ71" s="32">
        <f>РБ.1!AK34</f>
        <v>0</v>
      </c>
      <c r="AK71" s="32">
        <f>РБ.1!AL34</f>
        <v>0</v>
      </c>
      <c r="AL71" s="32">
        <f>РБ.1!AM34</f>
        <v>0</v>
      </c>
      <c r="AN71" s="30">
        <f t="shared" si="28"/>
        <v>0</v>
      </c>
      <c r="AO71" s="30">
        <f t="shared" si="29"/>
        <v>0</v>
      </c>
      <c r="AP71" s="30">
        <f t="shared" si="30"/>
        <v>0</v>
      </c>
    </row>
    <row r="72" spans="1:66" ht="13.8">
      <c r="B72" s="66" t="s">
        <v>90</v>
      </c>
      <c r="C72" s="30">
        <f>РБ.1!D183</f>
        <v>0</v>
      </c>
      <c r="D72" s="30">
        <f>РБ.1!E183</f>
        <v>0</v>
      </c>
      <c r="E72" s="30">
        <f>РБ.1!F183</f>
        <v>0</v>
      </c>
      <c r="F72" s="30">
        <f>РБ.1!G183</f>
        <v>0</v>
      </c>
      <c r="G72" s="30">
        <f>РБ.1!H183</f>
        <v>0</v>
      </c>
      <c r="H72" s="30">
        <f>РБ.1!I183</f>
        <v>0</v>
      </c>
      <c r="I72" s="30">
        <f>РБ.1!J183</f>
        <v>0</v>
      </c>
      <c r="J72" s="30">
        <f>РБ.1!K183</f>
        <v>0</v>
      </c>
      <c r="K72" s="30">
        <f>РБ.1!L183</f>
        <v>0</v>
      </c>
      <c r="L72" s="30">
        <f>РБ.1!M183</f>
        <v>0</v>
      </c>
      <c r="M72" s="30">
        <f>РБ.1!N183</f>
        <v>0</v>
      </c>
      <c r="N72" s="30">
        <f>РБ.1!O183</f>
        <v>0</v>
      </c>
      <c r="O72" s="30">
        <f>РБ.1!P183</f>
        <v>0</v>
      </c>
      <c r="P72" s="30">
        <f>РБ.1!Q183</f>
        <v>0</v>
      </c>
      <c r="Q72" s="30">
        <f>РБ.1!R183</f>
        <v>0</v>
      </c>
      <c r="R72" s="30">
        <f>РБ.1!S183</f>
        <v>0</v>
      </c>
      <c r="S72" s="30">
        <f>РБ.1!T183</f>
        <v>0</v>
      </c>
      <c r="T72" s="30">
        <f>РБ.1!U183</f>
        <v>0</v>
      </c>
      <c r="U72" s="30">
        <f>РБ.1!V183</f>
        <v>0</v>
      </c>
      <c r="V72" s="30">
        <f>РБ.1!W183</f>
        <v>0</v>
      </c>
      <c r="W72" s="30">
        <f>РБ.1!X183</f>
        <v>0</v>
      </c>
      <c r="X72" s="30">
        <f>РБ.1!Y183</f>
        <v>0</v>
      </c>
      <c r="Y72" s="30">
        <f>РБ.1!Z183</f>
        <v>0</v>
      </c>
      <c r="Z72" s="30">
        <f>РБ.1!AA183</f>
        <v>0</v>
      </c>
      <c r="AA72" s="30">
        <f>РБ.1!AB183</f>
        <v>0</v>
      </c>
      <c r="AB72" s="30">
        <f>РБ.1!AC183</f>
        <v>0</v>
      </c>
      <c r="AC72" s="30">
        <f>РБ.1!AD183</f>
        <v>0</v>
      </c>
      <c r="AD72" s="30">
        <f>РБ.1!AE183</f>
        <v>0</v>
      </c>
      <c r="AE72" s="30">
        <f>РБ.1!AF183</f>
        <v>0</v>
      </c>
      <c r="AF72" s="30">
        <f>РБ.1!AG183</f>
        <v>0</v>
      </c>
      <c r="AG72" s="30">
        <f>РБ.1!AH183</f>
        <v>0</v>
      </c>
      <c r="AH72" s="30">
        <f>РБ.1!AI183</f>
        <v>0</v>
      </c>
      <c r="AI72" s="30">
        <f>РБ.1!AJ183</f>
        <v>0</v>
      </c>
      <c r="AJ72" s="30">
        <f>РБ.1!AK183</f>
        <v>0</v>
      </c>
      <c r="AK72" s="30">
        <f>РБ.1!AL183</f>
        <v>0</v>
      </c>
      <c r="AL72" s="30">
        <f>РБ.1!AM183</f>
        <v>0</v>
      </c>
      <c r="AN72" s="30">
        <f t="shared" si="28"/>
        <v>0</v>
      </c>
      <c r="AO72" s="30">
        <f t="shared" si="29"/>
        <v>0</v>
      </c>
      <c r="AP72" s="30">
        <f t="shared" si="30"/>
        <v>0</v>
      </c>
    </row>
    <row r="73" spans="1:66" ht="13.8">
      <c r="B73" s="66" t="s">
        <v>92</v>
      </c>
      <c r="C73" s="32">
        <f>РБ.1!D212</f>
        <v>0</v>
      </c>
      <c r="D73" s="32">
        <f>РБ.1!E212</f>
        <v>0</v>
      </c>
      <c r="E73" s="32">
        <f>РБ.1!F212</f>
        <v>0</v>
      </c>
      <c r="F73" s="32">
        <f>РБ.1!G212</f>
        <v>0</v>
      </c>
      <c r="G73" s="32">
        <f>РБ.1!H212</f>
        <v>0</v>
      </c>
      <c r="H73" s="32">
        <f>РБ.1!I212</f>
        <v>0</v>
      </c>
      <c r="I73" s="32">
        <f>РБ.1!J212</f>
        <v>0</v>
      </c>
      <c r="J73" s="32">
        <f>РБ.1!K212</f>
        <v>0</v>
      </c>
      <c r="K73" s="32">
        <f>РБ.1!L212</f>
        <v>0</v>
      </c>
      <c r="L73" s="32">
        <f>РБ.1!M212</f>
        <v>0</v>
      </c>
      <c r="M73" s="32">
        <f>РБ.1!N212</f>
        <v>0</v>
      </c>
      <c r="N73" s="32">
        <f>РБ.1!O212</f>
        <v>0</v>
      </c>
      <c r="O73" s="32">
        <f>РБ.1!P212</f>
        <v>0</v>
      </c>
      <c r="P73" s="32">
        <f>РБ.1!Q212</f>
        <v>0</v>
      </c>
      <c r="Q73" s="32">
        <f>РБ.1!R212</f>
        <v>0</v>
      </c>
      <c r="R73" s="32">
        <f>РБ.1!S212</f>
        <v>0</v>
      </c>
      <c r="S73" s="32">
        <f>РБ.1!T212</f>
        <v>0</v>
      </c>
      <c r="T73" s="32">
        <f>РБ.1!U212</f>
        <v>0</v>
      </c>
      <c r="U73" s="32">
        <f>РБ.1!V212</f>
        <v>0</v>
      </c>
      <c r="V73" s="32">
        <f>РБ.1!W212</f>
        <v>0</v>
      </c>
      <c r="W73" s="32">
        <f>РБ.1!X212</f>
        <v>0</v>
      </c>
      <c r="X73" s="32">
        <f>РБ.1!Y212</f>
        <v>0</v>
      </c>
      <c r="Y73" s="32">
        <f>РБ.1!Z212</f>
        <v>0</v>
      </c>
      <c r="Z73" s="32">
        <f>РБ.1!AA212</f>
        <v>0</v>
      </c>
      <c r="AA73" s="32">
        <f>РБ.1!AB212</f>
        <v>0</v>
      </c>
      <c r="AB73" s="32">
        <f>РБ.1!AC212</f>
        <v>0</v>
      </c>
      <c r="AC73" s="32">
        <f>РБ.1!AD212</f>
        <v>0</v>
      </c>
      <c r="AD73" s="32">
        <f>РБ.1!AE212</f>
        <v>0</v>
      </c>
      <c r="AE73" s="32">
        <f>РБ.1!AF212</f>
        <v>0</v>
      </c>
      <c r="AF73" s="32">
        <f>РБ.1!AG212</f>
        <v>0</v>
      </c>
      <c r="AG73" s="32">
        <f>РБ.1!AH212</f>
        <v>0</v>
      </c>
      <c r="AH73" s="32">
        <f>РБ.1!AI212</f>
        <v>0</v>
      </c>
      <c r="AI73" s="32">
        <f>РБ.1!AJ212</f>
        <v>0</v>
      </c>
      <c r="AJ73" s="32">
        <f>РБ.1!AK212</f>
        <v>0</v>
      </c>
      <c r="AK73" s="32">
        <f>РБ.1!AL212</f>
        <v>0</v>
      </c>
      <c r="AL73" s="32">
        <f>РБ.1!AM212</f>
        <v>0</v>
      </c>
      <c r="AN73" s="30">
        <f t="shared" si="28"/>
        <v>0</v>
      </c>
      <c r="AO73" s="30">
        <f t="shared" si="29"/>
        <v>0</v>
      </c>
      <c r="AP73" s="30">
        <f t="shared" si="30"/>
        <v>0</v>
      </c>
    </row>
    <row r="74" spans="1:66" ht="13.8">
      <c r="B74" s="66" t="s">
        <v>202</v>
      </c>
      <c r="C74" s="32">
        <f>РБ.1!D226</f>
        <v>0</v>
      </c>
      <c r="D74" s="32">
        <f>РБ.1!E226</f>
        <v>0</v>
      </c>
      <c r="E74" s="32">
        <f>РБ.1!F226</f>
        <v>0</v>
      </c>
      <c r="F74" s="32">
        <f>РБ.1!G226</f>
        <v>0</v>
      </c>
      <c r="G74" s="32">
        <f>РБ.1!H226</f>
        <v>0</v>
      </c>
      <c r="H74" s="32">
        <f>РБ.1!I226</f>
        <v>0</v>
      </c>
      <c r="I74" s="32">
        <f>РБ.1!J226</f>
        <v>0</v>
      </c>
      <c r="J74" s="32">
        <f>РБ.1!K226</f>
        <v>0</v>
      </c>
      <c r="K74" s="32">
        <f>РБ.1!L226</f>
        <v>0</v>
      </c>
      <c r="L74" s="32">
        <f>РБ.1!M226</f>
        <v>0</v>
      </c>
      <c r="M74" s="32">
        <f>РБ.1!N226</f>
        <v>0</v>
      </c>
      <c r="N74" s="32">
        <f>РБ.1!O226</f>
        <v>0</v>
      </c>
      <c r="O74" s="32">
        <f>РБ.1!P226</f>
        <v>0</v>
      </c>
      <c r="P74" s="32">
        <f>РБ.1!Q226</f>
        <v>0</v>
      </c>
      <c r="Q74" s="32">
        <f>РБ.1!R226</f>
        <v>0</v>
      </c>
      <c r="R74" s="32">
        <f>РБ.1!S226</f>
        <v>0</v>
      </c>
      <c r="S74" s="32">
        <f>РБ.1!T226</f>
        <v>0</v>
      </c>
      <c r="T74" s="32">
        <f>РБ.1!U226</f>
        <v>0</v>
      </c>
      <c r="U74" s="32">
        <f>РБ.1!V226</f>
        <v>0</v>
      </c>
      <c r="V74" s="32">
        <f>РБ.1!W226</f>
        <v>0</v>
      </c>
      <c r="W74" s="32">
        <f>РБ.1!X226</f>
        <v>0</v>
      </c>
      <c r="X74" s="32">
        <f>РБ.1!Y226</f>
        <v>0</v>
      </c>
      <c r="Y74" s="32">
        <f>РБ.1!Z226</f>
        <v>0</v>
      </c>
      <c r="Z74" s="32">
        <f>РБ.1!AA226</f>
        <v>0</v>
      </c>
      <c r="AA74" s="32">
        <f>РБ.1!AB226</f>
        <v>0</v>
      </c>
      <c r="AB74" s="32">
        <f>РБ.1!AC226</f>
        <v>0</v>
      </c>
      <c r="AC74" s="32">
        <f>РБ.1!AD226</f>
        <v>0</v>
      </c>
      <c r="AD74" s="32">
        <f>РБ.1!AE226</f>
        <v>0</v>
      </c>
      <c r="AE74" s="32">
        <f>РБ.1!AF226</f>
        <v>0</v>
      </c>
      <c r="AF74" s="32">
        <f>РБ.1!AG226</f>
        <v>0</v>
      </c>
      <c r="AG74" s="32">
        <f>РБ.1!AH226</f>
        <v>0</v>
      </c>
      <c r="AH74" s="32">
        <f>РБ.1!AI226</f>
        <v>0</v>
      </c>
      <c r="AI74" s="32">
        <f>РБ.1!AJ226</f>
        <v>0</v>
      </c>
      <c r="AJ74" s="32">
        <f>РБ.1!AK226</f>
        <v>0</v>
      </c>
      <c r="AK74" s="32">
        <f>РБ.1!AL226</f>
        <v>0</v>
      </c>
      <c r="AL74" s="32">
        <f>РБ.1!AM226</f>
        <v>0</v>
      </c>
      <c r="AN74" s="30">
        <f t="shared" si="28"/>
        <v>0</v>
      </c>
      <c r="AO74" s="30">
        <f t="shared" si="29"/>
        <v>0</v>
      </c>
      <c r="AP74" s="30">
        <f t="shared" si="30"/>
        <v>0</v>
      </c>
    </row>
    <row r="75" spans="1:66" ht="13.8">
      <c r="B75" s="66" t="s">
        <v>96</v>
      </c>
      <c r="C75" s="32">
        <f>РБ.1!D307</f>
        <v>0</v>
      </c>
      <c r="D75" s="32">
        <f>РБ.1!E307</f>
        <v>0</v>
      </c>
      <c r="E75" s="32">
        <f>РБ.1!F307</f>
        <v>0</v>
      </c>
      <c r="F75" s="32">
        <f>РБ.1!G307</f>
        <v>0</v>
      </c>
      <c r="G75" s="32">
        <f>РБ.1!H307</f>
        <v>0</v>
      </c>
      <c r="H75" s="32">
        <f>РБ.1!I307</f>
        <v>0</v>
      </c>
      <c r="I75" s="32">
        <f>РБ.1!J307</f>
        <v>0</v>
      </c>
      <c r="J75" s="32">
        <f>РБ.1!K307</f>
        <v>0</v>
      </c>
      <c r="K75" s="32">
        <f>РБ.1!L307</f>
        <v>0</v>
      </c>
      <c r="L75" s="32">
        <f>РБ.1!M307</f>
        <v>0</v>
      </c>
      <c r="M75" s="32">
        <f>РБ.1!N307</f>
        <v>0</v>
      </c>
      <c r="N75" s="32">
        <f>РБ.1!O307</f>
        <v>0</v>
      </c>
      <c r="O75" s="32">
        <f>РБ.1!P307</f>
        <v>0</v>
      </c>
      <c r="P75" s="32">
        <f>РБ.1!Q307</f>
        <v>0</v>
      </c>
      <c r="Q75" s="32">
        <f>РБ.1!R307</f>
        <v>0</v>
      </c>
      <c r="R75" s="32">
        <f>РБ.1!S307</f>
        <v>0</v>
      </c>
      <c r="S75" s="32">
        <f>РБ.1!T307</f>
        <v>0</v>
      </c>
      <c r="T75" s="32">
        <f>РБ.1!U307</f>
        <v>0</v>
      </c>
      <c r="U75" s="32">
        <f>РБ.1!V307</f>
        <v>0</v>
      </c>
      <c r="V75" s="32">
        <f>РБ.1!W307</f>
        <v>0</v>
      </c>
      <c r="W75" s="32">
        <f>РБ.1!X307</f>
        <v>0</v>
      </c>
      <c r="X75" s="32">
        <f>РБ.1!Y307</f>
        <v>0</v>
      </c>
      <c r="Y75" s="32">
        <f>РБ.1!Z307</f>
        <v>0</v>
      </c>
      <c r="Z75" s="32">
        <f>РБ.1!AA307</f>
        <v>0</v>
      </c>
      <c r="AA75" s="32">
        <f>РБ.1!AB307</f>
        <v>0</v>
      </c>
      <c r="AB75" s="32">
        <f>РБ.1!AC307</f>
        <v>0</v>
      </c>
      <c r="AC75" s="32">
        <f>РБ.1!AD307</f>
        <v>0</v>
      </c>
      <c r="AD75" s="32">
        <f>РБ.1!AE307</f>
        <v>0</v>
      </c>
      <c r="AE75" s="32">
        <f>РБ.1!AF307</f>
        <v>0</v>
      </c>
      <c r="AF75" s="32">
        <f>РБ.1!AG307</f>
        <v>0</v>
      </c>
      <c r="AG75" s="32">
        <f>РБ.1!AH307</f>
        <v>0</v>
      </c>
      <c r="AH75" s="32">
        <f>РБ.1!AI307</f>
        <v>0</v>
      </c>
      <c r="AI75" s="32">
        <f>РБ.1!AJ307</f>
        <v>0</v>
      </c>
      <c r="AJ75" s="32">
        <f>РБ.1!AK307</f>
        <v>0</v>
      </c>
      <c r="AK75" s="32">
        <f>РБ.1!AL307</f>
        <v>0</v>
      </c>
      <c r="AL75" s="32">
        <f>РБ.1!AM307</f>
        <v>0</v>
      </c>
      <c r="AN75" s="30">
        <f t="shared" si="28"/>
        <v>0</v>
      </c>
      <c r="AO75" s="30">
        <f t="shared" si="29"/>
        <v>0</v>
      </c>
      <c r="AP75" s="30">
        <f t="shared" si="30"/>
        <v>0</v>
      </c>
    </row>
    <row r="76" spans="1:66" ht="13.8">
      <c r="B76" s="66" t="s">
        <v>95</v>
      </c>
      <c r="C76" s="30">
        <f>МСБ.1!D48</f>
        <v>0</v>
      </c>
      <c r="D76" s="30">
        <f>МСБ.1!E48</f>
        <v>0</v>
      </c>
      <c r="E76" s="30">
        <f>МСБ.1!F48</f>
        <v>0</v>
      </c>
      <c r="F76" s="30">
        <f>МСБ.1!G48</f>
        <v>0</v>
      </c>
      <c r="G76" s="30">
        <f>МСБ.1!H48</f>
        <v>0</v>
      </c>
      <c r="H76" s="30">
        <f>МСБ.1!I48</f>
        <v>0</v>
      </c>
      <c r="I76" s="30">
        <f>МСБ.1!J48</f>
        <v>0</v>
      </c>
      <c r="J76" s="30">
        <f>МСБ.1!K48</f>
        <v>0</v>
      </c>
      <c r="K76" s="30">
        <f>МСБ.1!L48</f>
        <v>0</v>
      </c>
      <c r="L76" s="30">
        <f>МСБ.1!M48</f>
        <v>0</v>
      </c>
      <c r="M76" s="30">
        <f>МСБ.1!N48</f>
        <v>0</v>
      </c>
      <c r="N76" s="30">
        <f>МСБ.1!O48</f>
        <v>0</v>
      </c>
      <c r="O76" s="30">
        <f>МСБ.1!P48</f>
        <v>0</v>
      </c>
      <c r="P76" s="30">
        <f>МСБ.1!Q48</f>
        <v>0</v>
      </c>
      <c r="Q76" s="30">
        <f>МСБ.1!R48</f>
        <v>0</v>
      </c>
      <c r="R76" s="30">
        <f>МСБ.1!S48</f>
        <v>0</v>
      </c>
      <c r="S76" s="30">
        <f>МСБ.1!T48</f>
        <v>0</v>
      </c>
      <c r="T76" s="30">
        <f>МСБ.1!U48</f>
        <v>0</v>
      </c>
      <c r="U76" s="30">
        <f>МСБ.1!V48</f>
        <v>0</v>
      </c>
      <c r="V76" s="30">
        <f>МСБ.1!W48</f>
        <v>0</v>
      </c>
      <c r="W76" s="30">
        <f>МСБ.1!X48</f>
        <v>0</v>
      </c>
      <c r="X76" s="30">
        <f>МСБ.1!Y48</f>
        <v>0</v>
      </c>
      <c r="Y76" s="30">
        <f>МСБ.1!Z48</f>
        <v>0</v>
      </c>
      <c r="Z76" s="30">
        <f>МСБ.1!AA48</f>
        <v>0</v>
      </c>
      <c r="AA76" s="30">
        <f>МСБ.1!AB48</f>
        <v>0</v>
      </c>
      <c r="AB76" s="30">
        <f>МСБ.1!AC48</f>
        <v>0</v>
      </c>
      <c r="AC76" s="30">
        <f>МСБ.1!AD48</f>
        <v>0</v>
      </c>
      <c r="AD76" s="30">
        <f>МСБ.1!AE48</f>
        <v>0</v>
      </c>
      <c r="AE76" s="30">
        <f>МСБ.1!AF48</f>
        <v>0</v>
      </c>
      <c r="AF76" s="30">
        <f>МСБ.1!AG48</f>
        <v>0</v>
      </c>
      <c r="AG76" s="30">
        <f>МСБ.1!AH48</f>
        <v>0</v>
      </c>
      <c r="AH76" s="30">
        <f>МСБ.1!AI48</f>
        <v>0</v>
      </c>
      <c r="AI76" s="30">
        <f>МСБ.1!AJ48</f>
        <v>0</v>
      </c>
      <c r="AJ76" s="30">
        <f>МСБ.1!AK48</f>
        <v>0</v>
      </c>
      <c r="AK76" s="30">
        <f>МСБ.1!AL48</f>
        <v>0</v>
      </c>
      <c r="AL76" s="30">
        <f>МСБ.1!AM48</f>
        <v>0</v>
      </c>
      <c r="AN76" s="30">
        <f t="shared" si="28"/>
        <v>0</v>
      </c>
      <c r="AO76" s="30">
        <f t="shared" si="29"/>
        <v>0</v>
      </c>
      <c r="AP76" s="30">
        <f t="shared" si="30"/>
        <v>0</v>
      </c>
    </row>
    <row r="77" spans="1:66" ht="13.8">
      <c r="B77" s="66" t="s">
        <v>93</v>
      </c>
      <c r="C77" s="30">
        <f>МСБ.1!D76</f>
        <v>0</v>
      </c>
      <c r="D77" s="30">
        <f>МСБ.1!E76</f>
        <v>0</v>
      </c>
      <c r="E77" s="30">
        <f>МСБ.1!F76</f>
        <v>0</v>
      </c>
      <c r="F77" s="30">
        <f>МСБ.1!G76</f>
        <v>0</v>
      </c>
      <c r="G77" s="30">
        <f>МСБ.1!H76</f>
        <v>0</v>
      </c>
      <c r="H77" s="30">
        <f>МСБ.1!I76</f>
        <v>0</v>
      </c>
      <c r="I77" s="30">
        <f>МСБ.1!J76</f>
        <v>0</v>
      </c>
      <c r="J77" s="30">
        <f>МСБ.1!K76</f>
        <v>0</v>
      </c>
      <c r="K77" s="30">
        <f>МСБ.1!L76</f>
        <v>0</v>
      </c>
      <c r="L77" s="30">
        <f>МСБ.1!M76</f>
        <v>0</v>
      </c>
      <c r="M77" s="30">
        <f>МСБ.1!N76</f>
        <v>0</v>
      </c>
      <c r="N77" s="30">
        <f>МСБ.1!O76</f>
        <v>0</v>
      </c>
      <c r="O77" s="30">
        <f>МСБ.1!P76</f>
        <v>0</v>
      </c>
      <c r="P77" s="30">
        <f>МСБ.1!Q76</f>
        <v>0</v>
      </c>
      <c r="Q77" s="30">
        <f>МСБ.1!R76</f>
        <v>0</v>
      </c>
      <c r="R77" s="30">
        <f>МСБ.1!S76</f>
        <v>0</v>
      </c>
      <c r="S77" s="30">
        <f>МСБ.1!T76</f>
        <v>0</v>
      </c>
      <c r="T77" s="30">
        <f>МСБ.1!U76</f>
        <v>0</v>
      </c>
      <c r="U77" s="30">
        <f>МСБ.1!V76</f>
        <v>0</v>
      </c>
      <c r="V77" s="30">
        <f>МСБ.1!W76</f>
        <v>0</v>
      </c>
      <c r="W77" s="30">
        <f>МСБ.1!X76</f>
        <v>0</v>
      </c>
      <c r="X77" s="30">
        <f>МСБ.1!Y76</f>
        <v>0</v>
      </c>
      <c r="Y77" s="30">
        <f>МСБ.1!Z76</f>
        <v>0</v>
      </c>
      <c r="Z77" s="30">
        <f>МСБ.1!AA76</f>
        <v>0</v>
      </c>
      <c r="AA77" s="30">
        <f>МСБ.1!AB76</f>
        <v>0</v>
      </c>
      <c r="AB77" s="30">
        <f>МСБ.1!AC76</f>
        <v>0</v>
      </c>
      <c r="AC77" s="30">
        <f>МСБ.1!AD76</f>
        <v>0</v>
      </c>
      <c r="AD77" s="30">
        <f>МСБ.1!AE76</f>
        <v>0</v>
      </c>
      <c r="AE77" s="30">
        <f>МСБ.1!AF76</f>
        <v>0</v>
      </c>
      <c r="AF77" s="30">
        <f>МСБ.1!AG76</f>
        <v>0</v>
      </c>
      <c r="AG77" s="30">
        <f>МСБ.1!AH76</f>
        <v>0</v>
      </c>
      <c r="AH77" s="30">
        <f>МСБ.1!AI76</f>
        <v>0</v>
      </c>
      <c r="AI77" s="30">
        <f>МСБ.1!AJ76</f>
        <v>0</v>
      </c>
      <c r="AJ77" s="30">
        <f>МСБ.1!AK76</f>
        <v>0</v>
      </c>
      <c r="AK77" s="30">
        <f>МСБ.1!AL76</f>
        <v>0</v>
      </c>
      <c r="AL77" s="30">
        <f>МСБ.1!AM76</f>
        <v>0</v>
      </c>
      <c r="AN77" s="30">
        <f t="shared" si="28"/>
        <v>0</v>
      </c>
      <c r="AO77" s="30">
        <f t="shared" si="29"/>
        <v>0</v>
      </c>
      <c r="AP77" s="30">
        <f t="shared" si="30"/>
        <v>0</v>
      </c>
    </row>
    <row r="78" spans="1:66" ht="13.8">
      <c r="B78" s="66" t="s">
        <v>94</v>
      </c>
      <c r="C78" s="30">
        <f>МСБ.1!D104</f>
        <v>0</v>
      </c>
      <c r="D78" s="30">
        <f>МСБ.1!E104</f>
        <v>0</v>
      </c>
      <c r="E78" s="30">
        <f>МСБ.1!F104</f>
        <v>0</v>
      </c>
      <c r="F78" s="30">
        <f>МСБ.1!G104</f>
        <v>0</v>
      </c>
      <c r="G78" s="30">
        <f>МСБ.1!H104</f>
        <v>0</v>
      </c>
      <c r="H78" s="30">
        <f>МСБ.1!I104</f>
        <v>0</v>
      </c>
      <c r="I78" s="30">
        <f>МСБ.1!J104</f>
        <v>0</v>
      </c>
      <c r="J78" s="30">
        <f>МСБ.1!K104</f>
        <v>0</v>
      </c>
      <c r="K78" s="30">
        <f>МСБ.1!L104</f>
        <v>0</v>
      </c>
      <c r="L78" s="30">
        <f>МСБ.1!M104</f>
        <v>0</v>
      </c>
      <c r="M78" s="30">
        <f>МСБ.1!N104</f>
        <v>0</v>
      </c>
      <c r="N78" s="30">
        <f>МСБ.1!O104</f>
        <v>0</v>
      </c>
      <c r="O78" s="30">
        <f>МСБ.1!P104</f>
        <v>0</v>
      </c>
      <c r="P78" s="30">
        <f>МСБ.1!Q104</f>
        <v>0</v>
      </c>
      <c r="Q78" s="30">
        <f>МСБ.1!R104</f>
        <v>0</v>
      </c>
      <c r="R78" s="30">
        <f>МСБ.1!S104</f>
        <v>0</v>
      </c>
      <c r="S78" s="30">
        <f>МСБ.1!T104</f>
        <v>0</v>
      </c>
      <c r="T78" s="30">
        <f>МСБ.1!U104</f>
        <v>0</v>
      </c>
      <c r="U78" s="30">
        <f>МСБ.1!V104</f>
        <v>0</v>
      </c>
      <c r="V78" s="30">
        <f>МСБ.1!W104</f>
        <v>0</v>
      </c>
      <c r="W78" s="30">
        <f>МСБ.1!X104</f>
        <v>0</v>
      </c>
      <c r="X78" s="30">
        <f>МСБ.1!Y104</f>
        <v>0</v>
      </c>
      <c r="Y78" s="30">
        <f>МСБ.1!Z104</f>
        <v>0</v>
      </c>
      <c r="Z78" s="30">
        <f>МСБ.1!AA104</f>
        <v>0</v>
      </c>
      <c r="AA78" s="30">
        <f>МСБ.1!AB104</f>
        <v>0</v>
      </c>
      <c r="AB78" s="30">
        <f>МСБ.1!AC104</f>
        <v>0</v>
      </c>
      <c r="AC78" s="30">
        <f>МСБ.1!AD104</f>
        <v>0</v>
      </c>
      <c r="AD78" s="30">
        <f>МСБ.1!AE104</f>
        <v>0</v>
      </c>
      <c r="AE78" s="30">
        <f>МСБ.1!AF104</f>
        <v>0</v>
      </c>
      <c r="AF78" s="30">
        <f>МСБ.1!AG104</f>
        <v>0</v>
      </c>
      <c r="AG78" s="30">
        <f>МСБ.1!AH104</f>
        <v>0</v>
      </c>
      <c r="AH78" s="30">
        <f>МСБ.1!AI104</f>
        <v>0</v>
      </c>
      <c r="AI78" s="30">
        <f>МСБ.1!AJ104</f>
        <v>0</v>
      </c>
      <c r="AJ78" s="30">
        <f>МСБ.1!AK104</f>
        <v>0</v>
      </c>
      <c r="AK78" s="30">
        <f>МСБ.1!AL104</f>
        <v>0</v>
      </c>
      <c r="AL78" s="30">
        <f>МСБ.1!AM104</f>
        <v>0</v>
      </c>
      <c r="AN78" s="30">
        <f t="shared" si="28"/>
        <v>0</v>
      </c>
      <c r="AO78" s="30">
        <f t="shared" si="29"/>
        <v>0</v>
      </c>
      <c r="AP78" s="30">
        <f t="shared" si="30"/>
        <v>0</v>
      </c>
    </row>
    <row r="79" spans="1:66" ht="13.8">
      <c r="B79" s="66" t="s">
        <v>138</v>
      </c>
      <c r="C79" s="30">
        <f>МСБ.1!D116</f>
        <v>147.05882352941177</v>
      </c>
      <c r="D79" s="30">
        <f>МСБ.1!E116</f>
        <v>147.05882352941177</v>
      </c>
      <c r="E79" s="30">
        <f>МСБ.1!F116</f>
        <v>147.05882352941177</v>
      </c>
      <c r="F79" s="30">
        <f>МСБ.1!G116</f>
        <v>147.05882352941177</v>
      </c>
      <c r="G79" s="30">
        <f>МСБ.1!H116</f>
        <v>147.05882352941177</v>
      </c>
      <c r="H79" s="30">
        <f>МСБ.1!I116</f>
        <v>147.05882352941177</v>
      </c>
      <c r="I79" s="30">
        <f>МСБ.1!J116</f>
        <v>147.05882352941177</v>
      </c>
      <c r="J79" s="30">
        <f>МСБ.1!K116</f>
        <v>147.05882352941177</v>
      </c>
      <c r="K79" s="30">
        <f>МСБ.1!L116</f>
        <v>147.05882352941177</v>
      </c>
      <c r="L79" s="30">
        <f>МСБ.1!M116</f>
        <v>147.05882352941177</v>
      </c>
      <c r="M79" s="30">
        <f>МСБ.1!N116</f>
        <v>147.05882352941177</v>
      </c>
      <c r="N79" s="30">
        <f>МСБ.1!O116</f>
        <v>147.05882352941177</v>
      </c>
      <c r="O79" s="30">
        <f>МСБ.1!P116</f>
        <v>147.05882352941177</v>
      </c>
      <c r="P79" s="30">
        <f>МСБ.1!Q116</f>
        <v>147.05882352941177</v>
      </c>
      <c r="Q79" s="30">
        <f>МСБ.1!R116</f>
        <v>147.05882352941177</v>
      </c>
      <c r="R79" s="30">
        <f>МСБ.1!S116</f>
        <v>147.05882352941177</v>
      </c>
      <c r="S79" s="30">
        <f>МСБ.1!T116</f>
        <v>147.05882352941177</v>
      </c>
      <c r="T79" s="30">
        <f>МСБ.1!U116</f>
        <v>147.05882352941177</v>
      </c>
      <c r="U79" s="30">
        <f>МСБ.1!V116</f>
        <v>147.05882352941177</v>
      </c>
      <c r="V79" s="30">
        <f>МСБ.1!W116</f>
        <v>147.05882352941177</v>
      </c>
      <c r="W79" s="30">
        <f>МСБ.1!X116</f>
        <v>147.05882352941177</v>
      </c>
      <c r="X79" s="30">
        <f>МСБ.1!Y116</f>
        <v>147.05882352941177</v>
      </c>
      <c r="Y79" s="30">
        <f>МСБ.1!Z116</f>
        <v>147.05882352941177</v>
      </c>
      <c r="Z79" s="30">
        <f>МСБ.1!AA116</f>
        <v>147.05882352941177</v>
      </c>
      <c r="AA79" s="30">
        <f>МСБ.1!AB116</f>
        <v>147.05882352941177</v>
      </c>
      <c r="AB79" s="30">
        <f>МСБ.1!AC116</f>
        <v>147.05882352941177</v>
      </c>
      <c r="AC79" s="30">
        <f>МСБ.1!AD116</f>
        <v>147.05882352941177</v>
      </c>
      <c r="AD79" s="30">
        <f>МСБ.1!AE116</f>
        <v>147.05882352941177</v>
      </c>
      <c r="AE79" s="30">
        <f>МСБ.1!AF116</f>
        <v>147.05882352941177</v>
      </c>
      <c r="AF79" s="30">
        <f>МСБ.1!AG116</f>
        <v>147.05882352941177</v>
      </c>
      <c r="AG79" s="30">
        <f>МСБ.1!AH116</f>
        <v>147.05882352941177</v>
      </c>
      <c r="AH79" s="30">
        <f>МСБ.1!AI116</f>
        <v>147.05882352941177</v>
      </c>
      <c r="AI79" s="30">
        <f>МСБ.1!AJ116</f>
        <v>147.05882352941177</v>
      </c>
      <c r="AJ79" s="30">
        <f>МСБ.1!AK116</f>
        <v>147.05882352941177</v>
      </c>
      <c r="AK79" s="30">
        <f>МСБ.1!AL116</f>
        <v>147.05882352941177</v>
      </c>
      <c r="AL79" s="30">
        <f>МСБ.1!AM116</f>
        <v>147.05882352941177</v>
      </c>
      <c r="AN79" s="30">
        <f t="shared" si="28"/>
        <v>1764.7058823529408</v>
      </c>
      <c r="AO79" s="30">
        <f t="shared" si="29"/>
        <v>1764.7058823529408</v>
      </c>
      <c r="AP79" s="30">
        <f t="shared" si="30"/>
        <v>1764.7058823529408</v>
      </c>
    </row>
    <row r="80" spans="1:66" ht="13.8">
      <c r="B80" s="66" t="s">
        <v>321</v>
      </c>
      <c r="C80" s="30">
        <f>РБ.3!D19</f>
        <v>664.47924666666665</v>
      </c>
      <c r="D80" s="30">
        <f>РБ.3!E19</f>
        <v>1159.8485600000001</v>
      </c>
      <c r="E80" s="30">
        <f>РБ.3!F19</f>
        <v>1187.6128799999999</v>
      </c>
      <c r="F80" s="30">
        <f>РБ.3!G19</f>
        <v>1216.13822</v>
      </c>
      <c r="G80" s="30">
        <f>РБ.3!H19</f>
        <v>1245.1885500000001</v>
      </c>
      <c r="H80" s="30">
        <f>РБ.3!I19</f>
        <v>1274.9998999999998</v>
      </c>
      <c r="I80" s="30">
        <f>РБ.3!J19</f>
        <v>1305.4737399999999</v>
      </c>
      <c r="J80" s="30">
        <f>РБ.3!K19</f>
        <v>1336.74757</v>
      </c>
      <c r="K80" s="30">
        <f>РБ.3!L19</f>
        <v>1368.7228599999996</v>
      </c>
      <c r="L80" s="30">
        <f>РБ.3!M19</f>
        <v>1401.53711</v>
      </c>
      <c r="M80" s="30">
        <f>РБ.3!N19</f>
        <v>1434.9542900000001</v>
      </c>
      <c r="N80" s="30">
        <f>РБ.3!O19</f>
        <v>1469.4854299999997</v>
      </c>
      <c r="O80" s="30">
        <f>РБ.3!P19</f>
        <v>1504.4224400000001</v>
      </c>
      <c r="P80" s="30">
        <f>РБ.3!Q19</f>
        <v>1540.4734100000001</v>
      </c>
      <c r="Q80" s="30">
        <f>РБ.3!R19</f>
        <v>1577.4802500000001</v>
      </c>
      <c r="R80" s="30">
        <f>РБ.3!S19</f>
        <v>1615.0694299999998</v>
      </c>
      <c r="S80" s="30">
        <f>РБ.3!T19</f>
        <v>1653.85051</v>
      </c>
      <c r="T80" s="30">
        <f>РБ.3!U19</f>
        <v>1693.2529</v>
      </c>
      <c r="U80" s="30">
        <f>РБ.3!V19</f>
        <v>1734.0236599999998</v>
      </c>
      <c r="V80" s="30">
        <f>РБ.3!W19</f>
        <v>1775.4936700000001</v>
      </c>
      <c r="W80" s="30">
        <f>РБ.3!X19</f>
        <v>1818.13499</v>
      </c>
      <c r="X80" s="30">
        <f>РБ.3!Y19</f>
        <v>1861.4755600000001</v>
      </c>
      <c r="Y80" s="30">
        <f>РБ.3!Z19</f>
        <v>1906.2624399999997</v>
      </c>
      <c r="Z80" s="30">
        <f>РБ.3!AA19</f>
        <v>1951.8265100000001</v>
      </c>
      <c r="AA80" s="30">
        <f>РБ.3!AB19</f>
        <v>1998.5023299999996</v>
      </c>
      <c r="AB80" s="30">
        <f>РБ.3!AC19</f>
        <v>2046.4663699999999</v>
      </c>
      <c r="AC80" s="30">
        <f>РБ.3!AD19</f>
        <v>2095.3840699999996</v>
      </c>
      <c r="AD80" s="30">
        <f>РБ.3!AE19</f>
        <v>2145.7664599999998</v>
      </c>
      <c r="AE80" s="30">
        <f>РБ.3!AF19</f>
        <v>2196.9054500000002</v>
      </c>
      <c r="AF80" s="30">
        <f>РБ.3!AG19</f>
        <v>2249.6466300000002</v>
      </c>
      <c r="AG80" s="30">
        <f>РБ.3!AH19</f>
        <v>2303.5958799999994</v>
      </c>
      <c r="AH80" s="30">
        <f>РБ.3!AI19</f>
        <v>2358.7531999999997</v>
      </c>
      <c r="AI80" s="30">
        <f>РБ.3!AJ19</f>
        <v>2415.2560899999999</v>
      </c>
      <c r="AJ80" s="30">
        <f>РБ.3!AK19</f>
        <v>2473.1435199999996</v>
      </c>
      <c r="AK80" s="30">
        <f>РБ.3!AL19</f>
        <v>2532.1794599999994</v>
      </c>
      <c r="AL80" s="30">
        <f>РБ.3!AM19</f>
        <v>2593.0124399999995</v>
      </c>
      <c r="AN80" s="30">
        <f t="shared" si="28"/>
        <v>15065.188356666666</v>
      </c>
      <c r="AO80" s="30">
        <f t="shared" si="29"/>
        <v>20631.765769999998</v>
      </c>
      <c r="AP80" s="30">
        <f t="shared" si="30"/>
        <v>27408.611899999996</v>
      </c>
    </row>
    <row r="81" spans="2:42" ht="13.8">
      <c r="B81" s="66" t="s">
        <v>322</v>
      </c>
      <c r="C81" s="30">
        <f>РБ.3!D34</f>
        <v>48.373964211060496</v>
      </c>
      <c r="D81" s="30">
        <f>РБ.3!E34</f>
        <v>48.80546137766877</v>
      </c>
      <c r="E81" s="30">
        <f>РБ.3!F34</f>
        <v>49.355272283508334</v>
      </c>
      <c r="F81" s="30">
        <f>РБ.3!G34</f>
        <v>49.920162391406791</v>
      </c>
      <c r="G81" s="30">
        <f>РБ.3!H34</f>
        <v>50.503611517223881</v>
      </c>
      <c r="H81" s="30">
        <f>РБ.3!I34</f>
        <v>51.107939538199439</v>
      </c>
      <c r="I81" s="30">
        <f>РБ.3!J34</f>
        <v>51.736626270193206</v>
      </c>
      <c r="J81" s="30">
        <f>РБ.3!K34</f>
        <v>52.197005908437347</v>
      </c>
      <c r="K81" s="30">
        <f>РБ.3!L34</f>
        <v>52.879049816947187</v>
      </c>
      <c r="L81" s="30">
        <f>РБ.3!M34</f>
        <v>53.601691577154043</v>
      </c>
      <c r="M81" s="30">
        <f>РБ.3!N34</f>
        <v>54.29487089641507</v>
      </c>
      <c r="N81" s="30">
        <f>РБ.3!O34</f>
        <v>54.953252057078643</v>
      </c>
      <c r="O81" s="30">
        <f>РБ.3!P34</f>
        <v>55.259243865012145</v>
      </c>
      <c r="P81" s="30">
        <f>РБ.3!Q34</f>
        <v>55.883754817974221</v>
      </c>
      <c r="Q81" s="30">
        <f>РБ.3!R34</f>
        <v>56.694551913294589</v>
      </c>
      <c r="R81" s="30">
        <f>РБ.3!S34</f>
        <v>57.548266737551813</v>
      </c>
      <c r="S81" s="30">
        <f>РБ.3!T34</f>
        <v>58.450119014535495</v>
      </c>
      <c r="T81" s="30">
        <f>РБ.3!U34</f>
        <v>59.407068375965117</v>
      </c>
      <c r="U81" s="30">
        <f>РБ.3!V34</f>
        <v>60.424914514940262</v>
      </c>
      <c r="V81" s="30">
        <f>РБ.3!W34</f>
        <v>61.187342169810179</v>
      </c>
      <c r="W81" s="30">
        <f>РБ.3!X34</f>
        <v>62.332201587665985</v>
      </c>
      <c r="X81" s="30">
        <f>РБ.3!Y34</f>
        <v>63.564636371325349</v>
      </c>
      <c r="Y81" s="30">
        <f>РБ.3!Z34</f>
        <v>64.763084953421213</v>
      </c>
      <c r="Z81" s="30">
        <f>РБ.3!AA34</f>
        <v>65.910960211688803</v>
      </c>
      <c r="AA81" s="30">
        <f>РБ.3!AB34</f>
        <v>66.526423643415526</v>
      </c>
      <c r="AB81" s="30">
        <f>РБ.3!AC34</f>
        <v>67.801892149873737</v>
      </c>
      <c r="AC81" s="30">
        <f>РБ.3!AD34</f>
        <v>69.518601307347495</v>
      </c>
      <c r="AD81" s="30">
        <f>РБ.3!AE34</f>
        <v>71.403501564708876</v>
      </c>
      <c r="AE81" s="30">
        <f>РБ.3!AF34</f>
        <v>73.482111571596008</v>
      </c>
      <c r="AF81" s="30">
        <f>РБ.3!AG34</f>
        <v>75.781689885576881</v>
      </c>
      <c r="AG81" s="30">
        <f>РБ.3!AH34</f>
        <v>78.33529475731909</v>
      </c>
      <c r="AH81" s="30">
        <f>РБ.3!AI34</f>
        <v>80.324995468989769</v>
      </c>
      <c r="AI81" s="30">
        <f>РБ.3!AJ34</f>
        <v>83.402312627623459</v>
      </c>
      <c r="AJ81" s="30">
        <f>РБ.3!AK34</f>
        <v>86.846170390150192</v>
      </c>
      <c r="AK81" s="30">
        <f>РБ.3!AL34</f>
        <v>90.325116295929334</v>
      </c>
      <c r="AL81" s="30">
        <f>РБ.3!AM34</f>
        <v>93.765494242596318</v>
      </c>
      <c r="AN81" s="30">
        <f t="shared" si="28"/>
        <v>617.72890784529318</v>
      </c>
      <c r="AO81" s="30">
        <f t="shared" si="29"/>
        <v>721.42614453318515</v>
      </c>
      <c r="AP81" s="30">
        <f t="shared" si="30"/>
        <v>937.51360390512673</v>
      </c>
    </row>
    <row r="82" spans="2:42" ht="13.8">
      <c r="B82" s="66" t="s">
        <v>324</v>
      </c>
      <c r="C82" s="30">
        <f>РБ.3!D49</f>
        <v>2.4</v>
      </c>
      <c r="D82" s="30">
        <f>РБ.3!E49</f>
        <v>2.421408069748872</v>
      </c>
      <c r="E82" s="30">
        <f>РБ.3!F49</f>
        <v>2.4486860941063062</v>
      </c>
      <c r="F82" s="30">
        <f>РБ.3!G49</f>
        <v>2.4767122499334597</v>
      </c>
      <c r="G82" s="30">
        <f>РБ.3!H49</f>
        <v>2.5056591829541119</v>
      </c>
      <c r="H82" s="30">
        <f>РБ.3!I49</f>
        <v>2.5356419903174525</v>
      </c>
      <c r="I82" s="30">
        <f>РБ.3!J49</f>
        <v>2.5668333177472604</v>
      </c>
      <c r="J82" s="30">
        <f>РБ.3!K49</f>
        <v>2.5896743470035175</v>
      </c>
      <c r="K82" s="30">
        <f>РБ.3!L49</f>
        <v>2.6235129088646385</v>
      </c>
      <c r="L82" s="30">
        <f>РБ.3!M49</f>
        <v>2.6593656708365407</v>
      </c>
      <c r="M82" s="30">
        <f>РБ.3!N49</f>
        <v>2.6937566990137616</v>
      </c>
      <c r="N82" s="30">
        <f>РБ.3!O49</f>
        <v>2.7264212699531698</v>
      </c>
      <c r="O82" s="30">
        <f>РБ.3!P49</f>
        <v>2.741602583930999</v>
      </c>
      <c r="P82" s="30">
        <f>РБ.3!Q49</f>
        <v>2.7725867364922707</v>
      </c>
      <c r="Q82" s="30">
        <f>РБ.3!R49</f>
        <v>2.8128131901332969</v>
      </c>
      <c r="R82" s="30">
        <f>РБ.3!S49</f>
        <v>2.8551689410342922</v>
      </c>
      <c r="S82" s="30">
        <f>РБ.3!T49</f>
        <v>2.8999129577809271</v>
      </c>
      <c r="T82" s="30">
        <f>РБ.3!U49</f>
        <v>2.9473905318207652</v>
      </c>
      <c r="U82" s="30">
        <f>РБ.3!V49</f>
        <v>2.9978894060267747</v>
      </c>
      <c r="V82" s="30">
        <f>РБ.3!W49</f>
        <v>3.0357160841072415</v>
      </c>
      <c r="W82" s="30">
        <f>РБ.3!X49</f>
        <v>3.092516527231266</v>
      </c>
      <c r="X82" s="30">
        <f>РБ.3!Y49</f>
        <v>3.1536618877371181</v>
      </c>
      <c r="Y82" s="30">
        <f>РБ.3!Z49</f>
        <v>3.2131210750073733</v>
      </c>
      <c r="Z82" s="30">
        <f>РБ.3!AA49</f>
        <v>3.2700711444253412</v>
      </c>
      <c r="AA82" s="30">
        <f>РБ.3!AB49</f>
        <v>3.3006064181047812</v>
      </c>
      <c r="AB82" s="30">
        <f>РБ.3!AC49</f>
        <v>3.3638868307280614</v>
      </c>
      <c r="AC82" s="30">
        <f>РБ.3!AD49</f>
        <v>3.4490587211268013</v>
      </c>
      <c r="AD82" s="30">
        <f>РБ.3!AE49</f>
        <v>3.5425751548416327</v>
      </c>
      <c r="AE82" s="30">
        <f>РБ.3!AF49</f>
        <v>3.6457022005136204</v>
      </c>
      <c r="AF82" s="30">
        <f>РБ.3!AG49</f>
        <v>3.7597922496457161</v>
      </c>
      <c r="AG82" s="30">
        <f>РБ.3!AH49</f>
        <v>3.8864854366138415</v>
      </c>
      <c r="AH82" s="30">
        <f>РБ.3!AI49</f>
        <v>3.9852013840432186</v>
      </c>
      <c r="AI82" s="30">
        <f>РБ.3!AJ49</f>
        <v>4.1378777524404198</v>
      </c>
      <c r="AJ82" s="30">
        <f>РБ.3!AK49</f>
        <v>4.3087394704092423</v>
      </c>
      <c r="AK82" s="30">
        <f>РБ.3!AL49</f>
        <v>4.4813420327595246</v>
      </c>
      <c r="AL82" s="30">
        <f>РБ.3!AM49</f>
        <v>4.6520311050045677</v>
      </c>
      <c r="AN82" s="30">
        <f t="shared" si="28"/>
        <v>30.647671800479092</v>
      </c>
      <c r="AO82" s="30">
        <f t="shared" si="29"/>
        <v>35.792451065727676</v>
      </c>
      <c r="AP82" s="30">
        <f t="shared" si="30"/>
        <v>46.513298756231436</v>
      </c>
    </row>
    <row r="83" spans="2:42" ht="13.8">
      <c r="B83" s="66" t="s">
        <v>155</v>
      </c>
      <c r="C83" s="30">
        <f>РБ.3!D60</f>
        <v>718.75</v>
      </c>
      <c r="D83" s="30">
        <f>РБ.3!E60</f>
        <v>722.34374999999989</v>
      </c>
      <c r="E83" s="30">
        <f>РБ.3!F60</f>
        <v>725.95546874999991</v>
      </c>
      <c r="F83" s="30">
        <f>РБ.3!G60</f>
        <v>729.58524609374979</v>
      </c>
      <c r="G83" s="30">
        <f>РБ.3!H60</f>
        <v>733.23317232421834</v>
      </c>
      <c r="H83" s="30">
        <f>РБ.3!I60</f>
        <v>736.89933818583927</v>
      </c>
      <c r="I83" s="30">
        <f>РБ.3!J60</f>
        <v>740.58383487676838</v>
      </c>
      <c r="J83" s="30">
        <f>РБ.3!K60</f>
        <v>744.28675405115223</v>
      </c>
      <c r="K83" s="30">
        <f>РБ.3!L60</f>
        <v>748.00818782140789</v>
      </c>
      <c r="L83" s="30">
        <f>РБ.3!M60</f>
        <v>751.74822876051496</v>
      </c>
      <c r="M83" s="30">
        <f>РБ.3!N60</f>
        <v>755.50696990431743</v>
      </c>
      <c r="N83" s="30">
        <f>РБ.3!O60</f>
        <v>759.28450475383886</v>
      </c>
      <c r="O83" s="30">
        <f>РБ.3!P60</f>
        <v>763.080927277608</v>
      </c>
      <c r="P83" s="30">
        <f>РБ.3!Q60</f>
        <v>766.89633191399594</v>
      </c>
      <c r="Q83" s="30">
        <f>РБ.3!R60</f>
        <v>770.7308135735658</v>
      </c>
      <c r="R83" s="30">
        <f>РБ.3!S60</f>
        <v>774.58446764143355</v>
      </c>
      <c r="S83" s="30">
        <f>РБ.3!T60</f>
        <v>778.45738997964054</v>
      </c>
      <c r="T83" s="30">
        <f>РБ.3!U60</f>
        <v>782.34967692953876</v>
      </c>
      <c r="U83" s="30">
        <f>РБ.3!V60</f>
        <v>786.26142531418634</v>
      </c>
      <c r="V83" s="30">
        <f>РБ.3!W60</f>
        <v>790.19273244075737</v>
      </c>
      <c r="W83" s="30">
        <f>РБ.3!X60</f>
        <v>794.14369610296103</v>
      </c>
      <c r="X83" s="30">
        <f>РБ.3!Y60</f>
        <v>798.11441458347576</v>
      </c>
      <c r="Y83" s="30">
        <f>РБ.3!Z60</f>
        <v>802.10498665639307</v>
      </c>
      <c r="Z83" s="30">
        <f>РБ.3!AA60</f>
        <v>806.11551158967484</v>
      </c>
      <c r="AA83" s="30">
        <f>РБ.3!AB60</f>
        <v>810.14608914762312</v>
      </c>
      <c r="AB83" s="30">
        <f>РБ.3!AC60</f>
        <v>814.19681959336117</v>
      </c>
      <c r="AC83" s="30">
        <f>РБ.3!AD60</f>
        <v>818.26780369132791</v>
      </c>
      <c r="AD83" s="30">
        <f>РБ.3!AE60</f>
        <v>822.35914270978446</v>
      </c>
      <c r="AE83" s="30">
        <f>РБ.3!AF60</f>
        <v>826.47093842333334</v>
      </c>
      <c r="AF83" s="30">
        <f>РБ.3!AG60</f>
        <v>830.6032931154499</v>
      </c>
      <c r="AG83" s="30">
        <f>РБ.3!AH60</f>
        <v>834.75630958102704</v>
      </c>
      <c r="AH83" s="30">
        <f>РБ.3!AI60</f>
        <v>838.93009112893196</v>
      </c>
      <c r="AI83" s="30">
        <f>РБ.3!AJ60</f>
        <v>843.12474158457667</v>
      </c>
      <c r="AJ83" s="30">
        <f>РБ.3!AK60</f>
        <v>847.34036529249954</v>
      </c>
      <c r="AK83" s="30">
        <f>РБ.3!AL60</f>
        <v>851.57706711896185</v>
      </c>
      <c r="AL83" s="30">
        <f>РБ.3!AM60</f>
        <v>855.83495245455674</v>
      </c>
      <c r="AN83" s="30">
        <f t="shared" si="28"/>
        <v>8866.1854555218088</v>
      </c>
      <c r="AO83" s="30">
        <f t="shared" si="29"/>
        <v>9413.0323740032309</v>
      </c>
      <c r="AP83" s="30">
        <f t="shared" si="30"/>
        <v>9993.6076138414337</v>
      </c>
    </row>
    <row r="84" spans="2:42" ht="13.8">
      <c r="B84" s="66" t="s">
        <v>325</v>
      </c>
      <c r="C84" s="30">
        <f>РБ.3!D72</f>
        <v>1027.9467394850356</v>
      </c>
      <c r="D84" s="30">
        <f>РБ.3!E72</f>
        <v>1037.1160542754615</v>
      </c>
      <c r="E84" s="30">
        <f>РБ.3!F72</f>
        <v>1048.799536024552</v>
      </c>
      <c r="F84" s="30">
        <f>РБ.3!G72</f>
        <v>1060.8034508173944</v>
      </c>
      <c r="G84" s="30">
        <f>РБ.3!H72</f>
        <v>1073.2017447410074</v>
      </c>
      <c r="H84" s="30">
        <f>РБ.3!I72</f>
        <v>1086.0437151867382</v>
      </c>
      <c r="I84" s="30">
        <f>РБ.3!J72</f>
        <v>1099.4033082416058</v>
      </c>
      <c r="J84" s="30">
        <f>РБ.3!K72</f>
        <v>1109.1863755542938</v>
      </c>
      <c r="K84" s="30">
        <f>РБ.3!L72</f>
        <v>1123.679808610128</v>
      </c>
      <c r="L84" s="30">
        <f>РБ.3!M72</f>
        <v>1139.0359460145235</v>
      </c>
      <c r="M84" s="30">
        <f>РБ.3!N72</f>
        <v>1153.7660065488203</v>
      </c>
      <c r="N84" s="30">
        <f>РБ.3!O72</f>
        <v>1167.7566062129213</v>
      </c>
      <c r="O84" s="30">
        <f>РБ.3!P72</f>
        <v>1174.2589321315081</v>
      </c>
      <c r="P84" s="30">
        <f>РБ.3!Q72</f>
        <v>1187.5297898819524</v>
      </c>
      <c r="Q84" s="30">
        <f>РБ.3!R72</f>
        <v>1204.7592281575103</v>
      </c>
      <c r="R84" s="30">
        <f>РБ.3!S72</f>
        <v>1222.9006681729763</v>
      </c>
      <c r="S84" s="30">
        <f>РБ.3!T72</f>
        <v>1242.0650290588792</v>
      </c>
      <c r="T84" s="30">
        <f>РБ.3!U72</f>
        <v>1262.4002029892588</v>
      </c>
      <c r="U84" s="30">
        <f>РБ.3!V72</f>
        <v>1284.0294334424809</v>
      </c>
      <c r="V84" s="30">
        <f>РБ.3!W72</f>
        <v>1300.2310211084664</v>
      </c>
      <c r="W84" s="30">
        <f>РБ.3!X72</f>
        <v>1324.5592837379022</v>
      </c>
      <c r="X84" s="30">
        <f>РБ.3!Y72</f>
        <v>1350.7485228906639</v>
      </c>
      <c r="Y84" s="30">
        <f>РБ.3!Z72</f>
        <v>1376.2155552602007</v>
      </c>
      <c r="Z84" s="30">
        <f>РБ.3!AA72</f>
        <v>1400.6079044983871</v>
      </c>
      <c r="AA84" s="30">
        <f>РБ.3!AB72</f>
        <v>1413.6865024225804</v>
      </c>
      <c r="AB84" s="30">
        <f>РБ.3!AC72</f>
        <v>1440.7902081848169</v>
      </c>
      <c r="AC84" s="30">
        <f>РБ.3!AD72</f>
        <v>1477.2702777811342</v>
      </c>
      <c r="AD84" s="30">
        <f>РБ.3!AE72</f>
        <v>1517.3244082500635</v>
      </c>
      <c r="AE84" s="30">
        <f>РБ.3!AF72</f>
        <v>1561.4948708964153</v>
      </c>
      <c r="AF84" s="30">
        <f>РБ.3!AG72</f>
        <v>1610.3609100685089</v>
      </c>
      <c r="AG84" s="30">
        <f>РБ.3!AH72</f>
        <v>1664.6250135930309</v>
      </c>
      <c r="AH84" s="30">
        <f>РБ.3!AI72</f>
        <v>1706.9061537160326</v>
      </c>
      <c r="AI84" s="30">
        <f>РБ.3!AJ72</f>
        <v>1772.2991433369987</v>
      </c>
      <c r="AJ84" s="30">
        <f>РБ.3!AK72</f>
        <v>1845.4811207906916</v>
      </c>
      <c r="AK84" s="30">
        <f>РБ.3!AL72</f>
        <v>1919.4087212884986</v>
      </c>
      <c r="AL84" s="30">
        <f>РБ.3!AM72</f>
        <v>1992.5167526551718</v>
      </c>
      <c r="AN84" s="30">
        <f t="shared" si="28"/>
        <v>13126.73929171248</v>
      </c>
      <c r="AO84" s="30">
        <f t="shared" si="29"/>
        <v>15330.305571330189</v>
      </c>
      <c r="AP84" s="30">
        <f t="shared" si="30"/>
        <v>19922.164082983942</v>
      </c>
    </row>
    <row r="85" spans="2:42" ht="13.8">
      <c r="B85" s="66" t="s">
        <v>103</v>
      </c>
      <c r="C85" s="30">
        <f>РБ.3!D88</f>
        <v>15500</v>
      </c>
      <c r="D85" s="30">
        <f>РБ.3!E88</f>
        <v>15965</v>
      </c>
      <c r="E85" s="30">
        <f>РБ.3!F88</f>
        <v>16443.95</v>
      </c>
      <c r="F85" s="30">
        <f>РБ.3!G88</f>
        <v>16937.268500000002</v>
      </c>
      <c r="G85" s="30">
        <f>РБ.3!H88</f>
        <v>17445.386555000005</v>
      </c>
      <c r="H85" s="30">
        <f>РБ.3!I88</f>
        <v>17968.748151650005</v>
      </c>
      <c r="I85" s="30">
        <f>РБ.3!J88</f>
        <v>18507.810596199502</v>
      </c>
      <c r="J85" s="30">
        <f>РБ.3!K88</f>
        <v>19063.044914085491</v>
      </c>
      <c r="K85" s="30">
        <f>РБ.3!L88</f>
        <v>19634.936261508054</v>
      </c>
      <c r="L85" s="30">
        <f>РБ.3!M88</f>
        <v>20223.984349353297</v>
      </c>
      <c r="M85" s="30">
        <f>РБ.3!N88</f>
        <v>20830.703879833898</v>
      </c>
      <c r="N85" s="30">
        <f>РБ.3!O88</f>
        <v>21455.624996228915</v>
      </c>
      <c r="O85" s="30">
        <f>РБ.3!P88</f>
        <v>21627.269996198749</v>
      </c>
      <c r="P85" s="30">
        <f>РБ.3!Q88</f>
        <v>21800.288156168339</v>
      </c>
      <c r="Q85" s="30">
        <f>РБ.3!R88</f>
        <v>21974.690461417686</v>
      </c>
      <c r="R85" s="30">
        <f>РБ.3!S88</f>
        <v>22150.48798510903</v>
      </c>
      <c r="S85" s="30">
        <f>РБ.3!T88</f>
        <v>22327.691888989903</v>
      </c>
      <c r="T85" s="30">
        <f>РБ.3!U88</f>
        <v>22506.31342410182</v>
      </c>
      <c r="U85" s="30">
        <f>РБ.3!V88</f>
        <v>22686.363931494638</v>
      </c>
      <c r="V85" s="30">
        <f>РБ.3!W88</f>
        <v>22867.854842946595</v>
      </c>
      <c r="W85" s="30">
        <f>РБ.3!X88</f>
        <v>23050.797681690168</v>
      </c>
      <c r="X85" s="30">
        <f>РБ.3!Y88</f>
        <v>23235.204063143687</v>
      </c>
      <c r="Y85" s="30">
        <f>РБ.3!Z88</f>
        <v>23421.085695648839</v>
      </c>
      <c r="Z85" s="30">
        <f>РБ.3!AA88</f>
        <v>23608.454381214029</v>
      </c>
      <c r="AA85" s="30">
        <f>РБ.3!AB88</f>
        <v>24009.798105694666</v>
      </c>
      <c r="AB85" s="30">
        <f>РБ.3!AC88</f>
        <v>24417.964673491471</v>
      </c>
      <c r="AC85" s="30">
        <f>РБ.3!AD88</f>
        <v>24833.070072940827</v>
      </c>
      <c r="AD85" s="30">
        <f>РБ.3!AE88</f>
        <v>25255.232264180817</v>
      </c>
      <c r="AE85" s="30">
        <f>РБ.3!AF88</f>
        <v>25684.571212671883</v>
      </c>
      <c r="AF85" s="30">
        <f>РБ.3!AG88</f>
        <v>26121.208923287304</v>
      </c>
      <c r="AG85" s="30">
        <f>РБ.3!AH88</f>
        <v>26565.26947498319</v>
      </c>
      <c r="AH85" s="30">
        <f>РБ.3!AI88</f>
        <v>27016.879056057904</v>
      </c>
      <c r="AI85" s="30">
        <f>РБ.3!AJ88</f>
        <v>27476.166000010882</v>
      </c>
      <c r="AJ85" s="30">
        <f>РБ.3!AK88</f>
        <v>27943.260822011063</v>
      </c>
      <c r="AK85" s="30">
        <f>РБ.3!AL88</f>
        <v>28418.296255985246</v>
      </c>
      <c r="AL85" s="30">
        <f>РБ.3!AM88</f>
        <v>28901.407292336997</v>
      </c>
      <c r="AN85" s="30">
        <f t="shared" si="28"/>
        <v>219976.45820385916</v>
      </c>
      <c r="AO85" s="30">
        <f t="shared" si="29"/>
        <v>271256.50250812352</v>
      </c>
      <c r="AP85" s="30">
        <f t="shared" si="30"/>
        <v>316643.12415365223</v>
      </c>
    </row>
    <row r="86" spans="2:42" ht="13.8">
      <c r="B86" s="198" t="s">
        <v>326</v>
      </c>
      <c r="C86" s="30">
        <f>РБ.3!D99</f>
        <v>0</v>
      </c>
      <c r="D86" s="30">
        <f>РБ.3!E99</f>
        <v>0</v>
      </c>
      <c r="E86" s="30">
        <f>РБ.3!F99</f>
        <v>0</v>
      </c>
      <c r="F86" s="30">
        <f>РБ.3!G99</f>
        <v>0</v>
      </c>
      <c r="G86" s="30">
        <f>РБ.3!H99</f>
        <v>0</v>
      </c>
      <c r="H86" s="30">
        <f>РБ.3!I99</f>
        <v>0</v>
      </c>
      <c r="I86" s="30">
        <f>РБ.3!J99</f>
        <v>0</v>
      </c>
      <c r="J86" s="30">
        <f>РБ.3!K99</f>
        <v>0</v>
      </c>
      <c r="K86" s="30">
        <f>РБ.3!L99</f>
        <v>0</v>
      </c>
      <c r="L86" s="30">
        <f>РБ.3!M99</f>
        <v>0</v>
      </c>
      <c r="M86" s="30">
        <f>РБ.3!N99</f>
        <v>0</v>
      </c>
      <c r="N86" s="30">
        <f>РБ.3!O99</f>
        <v>0</v>
      </c>
      <c r="O86" s="30">
        <f>РБ.3!P99</f>
        <v>0</v>
      </c>
      <c r="P86" s="30">
        <f>РБ.3!Q99</f>
        <v>0</v>
      </c>
      <c r="Q86" s="30">
        <f>РБ.3!R99</f>
        <v>0</v>
      </c>
      <c r="R86" s="30">
        <f>РБ.3!S99</f>
        <v>0</v>
      </c>
      <c r="S86" s="30">
        <f>РБ.3!T99</f>
        <v>0</v>
      </c>
      <c r="T86" s="30">
        <f>РБ.3!U99</f>
        <v>0</v>
      </c>
      <c r="U86" s="30">
        <f>РБ.3!V99</f>
        <v>0</v>
      </c>
      <c r="V86" s="30">
        <f>РБ.3!W99</f>
        <v>0</v>
      </c>
      <c r="W86" s="30">
        <f>РБ.3!X99</f>
        <v>0</v>
      </c>
      <c r="X86" s="30">
        <f>РБ.3!Y99</f>
        <v>0</v>
      </c>
      <c r="Y86" s="30">
        <f>РБ.3!Z99</f>
        <v>0</v>
      </c>
      <c r="Z86" s="30">
        <f>РБ.3!AA99</f>
        <v>0</v>
      </c>
      <c r="AA86" s="30">
        <f>РБ.3!AB99</f>
        <v>0</v>
      </c>
      <c r="AB86" s="30">
        <f>РБ.3!AC99</f>
        <v>0</v>
      </c>
      <c r="AC86" s="30">
        <f>РБ.3!AD99</f>
        <v>0</v>
      </c>
      <c r="AD86" s="30">
        <f>РБ.3!AE99</f>
        <v>0</v>
      </c>
      <c r="AE86" s="30">
        <f>РБ.3!AF99</f>
        <v>0</v>
      </c>
      <c r="AF86" s="30">
        <f>РБ.3!AG99</f>
        <v>0</v>
      </c>
      <c r="AG86" s="30">
        <f>РБ.3!AH99</f>
        <v>0</v>
      </c>
      <c r="AH86" s="30">
        <f>РБ.3!AI99</f>
        <v>0</v>
      </c>
      <c r="AI86" s="30">
        <f>РБ.3!AJ99</f>
        <v>0</v>
      </c>
      <c r="AJ86" s="30">
        <f>РБ.3!AK99</f>
        <v>0</v>
      </c>
      <c r="AK86" s="30">
        <f>РБ.3!AL99</f>
        <v>0</v>
      </c>
      <c r="AL86" s="30">
        <f>РБ.3!AM99</f>
        <v>0</v>
      </c>
      <c r="AN86" s="30">
        <f t="shared" si="28"/>
        <v>0</v>
      </c>
      <c r="AO86" s="30">
        <f t="shared" si="29"/>
        <v>0</v>
      </c>
      <c r="AP86" s="30">
        <f t="shared" si="30"/>
        <v>0</v>
      </c>
    </row>
    <row r="87" spans="2:42" ht="13.8">
      <c r="B87" s="199" t="s">
        <v>347</v>
      </c>
      <c r="C87" s="32">
        <f>РБ.3!D113</f>
        <v>558</v>
      </c>
      <c r="D87" s="32">
        <f>РБ.3!E113</f>
        <v>563.58000000000004</v>
      </c>
      <c r="E87" s="32">
        <f>РБ.3!F113</f>
        <v>569.21580000000006</v>
      </c>
      <c r="F87" s="32">
        <f>РБ.3!G113</f>
        <v>574.90795800000001</v>
      </c>
      <c r="G87" s="32">
        <f>РБ.3!H113</f>
        <v>580.65703758000006</v>
      </c>
      <c r="H87" s="32">
        <f>РБ.3!I113</f>
        <v>586.46360795579994</v>
      </c>
      <c r="I87" s="32">
        <f>РБ.3!J113</f>
        <v>592.32824403535801</v>
      </c>
      <c r="J87" s="32">
        <f>РБ.3!K113</f>
        <v>598.25152647571156</v>
      </c>
      <c r="K87" s="32">
        <f>РБ.3!L113</f>
        <v>604.23404174046868</v>
      </c>
      <c r="L87" s="32">
        <f>РБ.3!M113</f>
        <v>610.2763821578734</v>
      </c>
      <c r="M87" s="32">
        <f>РБ.3!N113</f>
        <v>616.37914597945212</v>
      </c>
      <c r="N87" s="32">
        <f>РБ.3!O113</f>
        <v>622.54293743924654</v>
      </c>
      <c r="O87" s="32">
        <f>РБ.3!P113</f>
        <v>628.76836681363909</v>
      </c>
      <c r="P87" s="32">
        <f>РБ.3!Q113</f>
        <v>635.05605048177551</v>
      </c>
      <c r="Q87" s="32">
        <f>РБ.3!R113</f>
        <v>641.40661098659325</v>
      </c>
      <c r="R87" s="32">
        <f>РБ.3!S113</f>
        <v>647.82067709645924</v>
      </c>
      <c r="S87" s="32">
        <f>РБ.3!T113</f>
        <v>654.2988838674238</v>
      </c>
      <c r="T87" s="32">
        <f>РБ.3!U113</f>
        <v>660.841872706098</v>
      </c>
      <c r="U87" s="32">
        <f>РБ.3!V113</f>
        <v>667.45029143315901</v>
      </c>
      <c r="V87" s="32">
        <f>РБ.3!W113</f>
        <v>674.12479434749059</v>
      </c>
      <c r="W87" s="32">
        <f>РБ.3!X113</f>
        <v>680.86604229096554</v>
      </c>
      <c r="X87" s="32">
        <f>РБ.3!Y113</f>
        <v>687.67470271387526</v>
      </c>
      <c r="Y87" s="32">
        <f>РБ.3!Z113</f>
        <v>694.55144974101393</v>
      </c>
      <c r="Z87" s="32">
        <f>РБ.3!AA113</f>
        <v>701.49696423842408</v>
      </c>
      <c r="AA87" s="32">
        <f>РБ.3!AB113</f>
        <v>708.51193388080833</v>
      </c>
      <c r="AB87" s="32">
        <f>РБ.3!AC113</f>
        <v>715.59705321961644</v>
      </c>
      <c r="AC87" s="32">
        <f>РБ.3!AD113</f>
        <v>722.75302375181252</v>
      </c>
      <c r="AD87" s="32">
        <f>РБ.3!AE113</f>
        <v>729.9805539893307</v>
      </c>
      <c r="AE87" s="32">
        <f>РБ.3!AF113</f>
        <v>737.28035952922403</v>
      </c>
      <c r="AF87" s="32">
        <f>РБ.3!AG113</f>
        <v>744.65316312451625</v>
      </c>
      <c r="AG87" s="32">
        <f>РБ.3!AH113</f>
        <v>752.09969475576145</v>
      </c>
      <c r="AH87" s="32">
        <f>РБ.3!AI113</f>
        <v>759.62069170331904</v>
      </c>
      <c r="AI87" s="32">
        <f>РБ.3!AJ113</f>
        <v>767.21689862035225</v>
      </c>
      <c r="AJ87" s="32">
        <f>РБ.3!AK113</f>
        <v>774.88906760655573</v>
      </c>
      <c r="AK87" s="32">
        <f>РБ.3!AL113</f>
        <v>782.6379582826213</v>
      </c>
      <c r="AL87" s="32">
        <f>РБ.3!AM113</f>
        <v>790.46433786544765</v>
      </c>
      <c r="AN87" s="30">
        <f t="shared" si="28"/>
        <v>7076.8366813639095</v>
      </c>
      <c r="AO87" s="30">
        <f t="shared" si="29"/>
        <v>7974.356706716917</v>
      </c>
      <c r="AP87" s="30">
        <f t="shared" si="30"/>
        <v>8985.7047363293659</v>
      </c>
    </row>
    <row r="88" spans="2:42" ht="13.8">
      <c r="B88" s="198" t="s">
        <v>383</v>
      </c>
      <c r="C88" s="32">
        <f>РБ.3!D124</f>
        <v>5256.8409599999995</v>
      </c>
      <c r="D88" s="32">
        <f>РБ.3!E124</f>
        <v>5382.4780799999999</v>
      </c>
      <c r="E88" s="32">
        <f>РБ.3!F124</f>
        <v>5511.1795199999997</v>
      </c>
      <c r="F88" s="32">
        <f>РБ.3!G124</f>
        <v>5643.1367999999993</v>
      </c>
      <c r="G88" s="32">
        <f>РБ.3!H124</f>
        <v>5778.1583999999993</v>
      </c>
      <c r="H88" s="32">
        <f>РБ.3!I124</f>
        <v>5916.4358399999992</v>
      </c>
      <c r="I88" s="32">
        <f>РБ.3!J124</f>
        <v>6057.9691199999997</v>
      </c>
      <c r="J88" s="32">
        <f>РБ.3!K124</f>
        <v>6202.9497599999995</v>
      </c>
      <c r="K88" s="32">
        <f>РБ.3!L124</f>
        <v>6351.3777600000003</v>
      </c>
      <c r="L88" s="32">
        <f>РБ.3!M124</f>
        <v>6503.4446399999997</v>
      </c>
      <c r="M88" s="32">
        <f>РБ.3!N124</f>
        <v>6658.9588800000001</v>
      </c>
      <c r="N88" s="32">
        <f>РБ.3!O124</f>
        <v>6818.4950399999989</v>
      </c>
      <c r="O88" s="32">
        <f>РБ.3!P124</f>
        <v>6981.4785600000005</v>
      </c>
      <c r="P88" s="32">
        <f>РБ.3!Q124</f>
        <v>7148.4840000000004</v>
      </c>
      <c r="Q88" s="32">
        <f>РБ.3!R124</f>
        <v>7319.7028799999998</v>
      </c>
      <c r="R88" s="32">
        <f>РБ.3!S124</f>
        <v>7494.7521599999991</v>
      </c>
      <c r="S88" s="32">
        <f>РБ.3!T124</f>
        <v>7674.2064</v>
      </c>
      <c r="T88" s="32">
        <f>РБ.3!U124</f>
        <v>7857.6825599999984</v>
      </c>
      <c r="U88" s="32">
        <f>РБ.3!V124</f>
        <v>8045.946719999999</v>
      </c>
      <c r="V88" s="32">
        <f>РБ.3!W124</f>
        <v>8238.6158400000004</v>
      </c>
      <c r="W88" s="32">
        <f>РБ.3!X124</f>
        <v>8436.0729599999995</v>
      </c>
      <c r="X88" s="32">
        <f>РБ.3!Y124</f>
        <v>8637.9350399999985</v>
      </c>
      <c r="Y88" s="32">
        <f>РБ.3!Z124</f>
        <v>8844.9681599999985</v>
      </c>
      <c r="Z88" s="32">
        <f>РБ.3!AA124</f>
        <v>9056.7892799999991</v>
      </c>
      <c r="AA88" s="32">
        <f>РБ.3!AB124</f>
        <v>9273.5899199999985</v>
      </c>
      <c r="AB88" s="32">
        <f>РБ.3!AC124</f>
        <v>9495.7531199999994</v>
      </c>
      <c r="AC88" s="32">
        <f>РБ.3!AD124</f>
        <v>9723.0873599999995</v>
      </c>
      <c r="AD88" s="32">
        <f>РБ.3!AE124</f>
        <v>9956.1671999999999</v>
      </c>
      <c r="AE88" s="32">
        <f>РБ.3!AF124</f>
        <v>10194.418079999999</v>
      </c>
      <c r="AF88" s="32">
        <f>РБ.3!AG124</f>
        <v>10438.60608</v>
      </c>
      <c r="AG88" s="32">
        <f>РБ.3!AH124</f>
        <v>10688.7312</v>
      </c>
      <c r="AH88" s="32">
        <f>РБ.3!AI124</f>
        <v>10944.793439999999</v>
      </c>
      <c r="AI88" s="32">
        <f>РБ.3!AJ124</f>
        <v>11206.98432</v>
      </c>
      <c r="AJ88" s="32">
        <f>РБ.3!AK124</f>
        <v>11475.495359999999</v>
      </c>
      <c r="AK88" s="32">
        <f>РБ.3!AL124</f>
        <v>11750.135039999999</v>
      </c>
      <c r="AL88" s="32">
        <f>РБ.3!AM124</f>
        <v>12031.66944</v>
      </c>
      <c r="AN88" s="30">
        <f t="shared" si="28"/>
        <v>72081.424800000008</v>
      </c>
      <c r="AO88" s="30">
        <f t="shared" si="29"/>
        <v>95736.634560000006</v>
      </c>
      <c r="AP88" s="30">
        <f t="shared" si="30"/>
        <v>127179.43055999998</v>
      </c>
    </row>
    <row r="89" spans="2:42" ht="13.8">
      <c r="B89" s="198" t="s">
        <v>327</v>
      </c>
      <c r="C89" s="32">
        <f>РБ.3!D167</f>
        <v>6373.5098922090328</v>
      </c>
      <c r="D89" s="32">
        <f>РБ.3!E167</f>
        <v>829.81305392550144</v>
      </c>
      <c r="E89" s="32">
        <f>РБ.3!F167</f>
        <v>838.11118446475655</v>
      </c>
      <c r="F89" s="32">
        <f>РБ.3!G167</f>
        <v>846.49229630940408</v>
      </c>
      <c r="G89" s="32">
        <f>РБ.3!H167</f>
        <v>854.95721927249804</v>
      </c>
      <c r="H89" s="32">
        <f>РБ.3!I167</f>
        <v>863.50679146522305</v>
      </c>
      <c r="I89" s="32">
        <f>РБ.3!J167</f>
        <v>872.14185937987531</v>
      </c>
      <c r="J89" s="32">
        <f>РБ.3!K167</f>
        <v>880.86327797367403</v>
      </c>
      <c r="K89" s="32">
        <f>РБ.3!L167</f>
        <v>889.67191075341088</v>
      </c>
      <c r="L89" s="32">
        <f>РБ.3!M167</f>
        <v>898.56862986094495</v>
      </c>
      <c r="M89" s="32">
        <f>РБ.3!N167</f>
        <v>907.55431615955433</v>
      </c>
      <c r="N89" s="32">
        <f>РБ.3!O167</f>
        <v>916.62985932114987</v>
      </c>
      <c r="O89" s="32">
        <f>РБ.3!P167</f>
        <v>925.79615791436129</v>
      </c>
      <c r="P89" s="32">
        <f>РБ.3!Q167</f>
        <v>935.05411949350491</v>
      </c>
      <c r="Q89" s="32">
        <f>РБ.3!R167</f>
        <v>944.40466068844</v>
      </c>
      <c r="R89" s="32">
        <f>РБ.3!S167</f>
        <v>953.84870729532452</v>
      </c>
      <c r="S89" s="32">
        <f>РБ.3!T167</f>
        <v>963.38719436827773</v>
      </c>
      <c r="T89" s="32">
        <f>РБ.3!U167</f>
        <v>973.02106631196057</v>
      </c>
      <c r="U89" s="32">
        <f>РБ.3!V167</f>
        <v>982.75127697508026</v>
      </c>
      <c r="V89" s="32">
        <f>РБ.3!W167</f>
        <v>992.57878974483106</v>
      </c>
      <c r="W89" s="32">
        <f>РБ.3!X167</f>
        <v>1002.5045776422794</v>
      </c>
      <c r="X89" s="32">
        <f>РБ.3!Y167</f>
        <v>1012.5296234187022</v>
      </c>
      <c r="Y89" s="32">
        <f>РБ.3!Z167</f>
        <v>1022.6549196528892</v>
      </c>
      <c r="Z89" s="32">
        <f>РБ.3!AA167</f>
        <v>1032.8814688494181</v>
      </c>
      <c r="AA89" s="32">
        <f>РБ.3!AB167</f>
        <v>1043.2102835379123</v>
      </c>
      <c r="AB89" s="32">
        <f>РБ.3!AC167</f>
        <v>1053.6423863732914</v>
      </c>
      <c r="AC89" s="32">
        <f>РБ.3!AD167</f>
        <v>1064.1788102370242</v>
      </c>
      <c r="AD89" s="32">
        <f>РБ.3!AE167</f>
        <v>1074.8205983393946</v>
      </c>
      <c r="AE89" s="32">
        <f>РБ.3!AF167</f>
        <v>1085.5688043227885</v>
      </c>
      <c r="AF89" s="32">
        <f>РБ.3!AG167</f>
        <v>1096.4244923660162</v>
      </c>
      <c r="AG89" s="32">
        <f>РБ.3!AH167</f>
        <v>1107.3887372896766</v>
      </c>
      <c r="AH89" s="32">
        <f>РБ.3!AI167</f>
        <v>1118.4626246625733</v>
      </c>
      <c r="AI89" s="32">
        <f>РБ.3!AJ167</f>
        <v>1129.6472509091991</v>
      </c>
      <c r="AJ89" s="32">
        <f>РБ.3!AK167</f>
        <v>1140.9437234182913</v>
      </c>
      <c r="AK89" s="32">
        <f>РБ.3!AL167</f>
        <v>1152.3531606524741</v>
      </c>
      <c r="AL89" s="32">
        <f>РБ.3!AM167</f>
        <v>1163.8766922589987</v>
      </c>
      <c r="AN89" s="30">
        <f t="shared" si="28"/>
        <v>15971.820291095028</v>
      </c>
      <c r="AO89" s="30">
        <f t="shared" si="29"/>
        <v>11741.41256235507</v>
      </c>
      <c r="AP89" s="30">
        <f t="shared" si="30"/>
        <v>13230.517564367639</v>
      </c>
    </row>
    <row r="90" spans="2:42" ht="13.8">
      <c r="B90" s="66" t="s">
        <v>348</v>
      </c>
      <c r="C90" s="30">
        <f>МСБ.3!D16</f>
        <v>4.7567676513195191E-2</v>
      </c>
      <c r="D90" s="30">
        <f>МСБ.3!E16</f>
        <v>4.8184417711154497E-2</v>
      </c>
      <c r="E90" s="30">
        <f>МСБ.3!F16</f>
        <v>4.8849530767777288E-2</v>
      </c>
      <c r="F90" s="30">
        <f>МСБ.3!G16</f>
        <v>4.9593248094728225E-2</v>
      </c>
      <c r="G90" s="30">
        <f>МСБ.3!H16</f>
        <v>5.0442778862505505E-2</v>
      </c>
      <c r="H90" s="30">
        <f>МСБ.3!I16</f>
        <v>5.1449518170939096E-2</v>
      </c>
      <c r="I90" s="30">
        <f>МСБ.3!J16</f>
        <v>5.269509353152358E-2</v>
      </c>
      <c r="J90" s="30">
        <f>МСБ.3!K16</f>
        <v>5.4285318385085338E-2</v>
      </c>
      <c r="K90" s="30">
        <f>МСБ.3!L16</f>
        <v>5.6401587201612396E-2</v>
      </c>
      <c r="L90" s="30">
        <f>МСБ.3!M16</f>
        <v>5.929180575675505E-2</v>
      </c>
      <c r="M90" s="30">
        <f>МСБ.3!N16</f>
        <v>6.3345972160987599E-2</v>
      </c>
      <c r="N90" s="30">
        <f>МСБ.3!O16</f>
        <v>6.9144548718271706E-2</v>
      </c>
      <c r="O90" s="30">
        <f>МСБ.3!P16</f>
        <v>7.2083139132077853E-2</v>
      </c>
      <c r="P90" s="30">
        <f>МСБ.3!Q16</f>
        <v>7.5384518485860044E-2</v>
      </c>
      <c r="Q90" s="30">
        <f>МСБ.3!R16</f>
        <v>7.909403539711532E-2</v>
      </c>
      <c r="R90" s="30">
        <f>МСБ.3!S16</f>
        <v>8.3278201171505958E-2</v>
      </c>
      <c r="S90" s="30">
        <f>МСБ.3!T16</f>
        <v>8.8000503873527744E-2</v>
      </c>
      <c r="T90" s="30">
        <f>МСБ.3!U16</f>
        <v>9.3342571014675316E-2</v>
      </c>
      <c r="U90" s="30">
        <f>МСБ.3!V16</f>
        <v>9.9398123071109151E-2</v>
      </c>
      <c r="V90" s="30">
        <f>МСБ.3!W16</f>
        <v>0.10627297348365561</v>
      </c>
      <c r="W90" s="30">
        <f>МСБ.3!X16</f>
        <v>0.11409107514013982</v>
      </c>
      <c r="X90" s="30">
        <f>МСБ.3!Y16</f>
        <v>0.12298847389305284</v>
      </c>
      <c r="Y90" s="30">
        <f>МСБ.3!Z16</f>
        <v>0.13313144800655036</v>
      </c>
      <c r="Z90" s="30">
        <f>МСБ.3!AA16</f>
        <v>0.14470441519178687</v>
      </c>
      <c r="AA90" s="30">
        <f>МСБ.3!AB16</f>
        <v>0.14956881022863261</v>
      </c>
      <c r="AB90" s="30">
        <f>МСБ.3!AC16</f>
        <v>0.15464785538829753</v>
      </c>
      <c r="AC90" s="30">
        <f>МСБ.3!AD16</f>
        <v>0.15995364363544748</v>
      </c>
      <c r="AD90" s="30">
        <f>МСБ.3!AE16</f>
        <v>0.16549826793474839</v>
      </c>
      <c r="AE90" s="30">
        <f>МСБ.3!AF16</f>
        <v>0.1712968444920325</v>
      </c>
      <c r="AF90" s="30">
        <f>МСБ.3!AG16</f>
        <v>0.17735239654846632</v>
      </c>
      <c r="AG90" s="30">
        <f>МСБ.3!AH16</f>
        <v>0.18368608679221515</v>
      </c>
      <c r="AH90" s="30">
        <f>МСБ.3!AI16</f>
        <v>0.19030698494677836</v>
      </c>
      <c r="AI90" s="30">
        <f>МСБ.3!AJ16</f>
        <v>0.19723323045915475</v>
      </c>
      <c r="AJ90" s="30">
        <f>МСБ.3!AK16</f>
        <v>0.20447086981167725</v>
      </c>
      <c r="AK90" s="30">
        <f>МСБ.3!AL16</f>
        <v>0.21204711217484409</v>
      </c>
      <c r="AL90" s="30">
        <f>МСБ.3!AM16</f>
        <v>0.21996800403098823</v>
      </c>
      <c r="AN90" s="30">
        <f t="shared" si="28"/>
        <v>0.65125149587453546</v>
      </c>
      <c r="AO90" s="30">
        <f t="shared" si="29"/>
        <v>1.211769477861057</v>
      </c>
      <c r="AP90" s="30">
        <f t="shared" si="30"/>
        <v>2.1860301064432832</v>
      </c>
    </row>
    <row r="91" spans="2:42" ht="13.8">
      <c r="B91" s="66" t="s">
        <v>349</v>
      </c>
      <c r="C91" s="30">
        <f>МСБ.3!D33</f>
        <v>396.39730427662658</v>
      </c>
      <c r="D91" s="30">
        <f>МСБ.3!E33</f>
        <v>401.53681425962083</v>
      </c>
      <c r="E91" s="30">
        <f>МСБ.3!F33</f>
        <v>407.07942306481078</v>
      </c>
      <c r="F91" s="30">
        <f>МСБ.3!G33</f>
        <v>413.27706745606855</v>
      </c>
      <c r="G91" s="30">
        <f>МСБ.3!H33</f>
        <v>420.35649052087933</v>
      </c>
      <c r="H91" s="30">
        <f>МСБ.3!I33</f>
        <v>428.74598475782585</v>
      </c>
      <c r="I91" s="30">
        <f>МСБ.3!J33</f>
        <v>439.12577942936326</v>
      </c>
      <c r="J91" s="30">
        <f>МСБ.3!K33</f>
        <v>452.37765320904452</v>
      </c>
      <c r="K91" s="30">
        <f>МСБ.3!L33</f>
        <v>470.01322668010329</v>
      </c>
      <c r="L91" s="30">
        <f>МСБ.3!M33</f>
        <v>494.09838130629214</v>
      </c>
      <c r="M91" s="30">
        <f>МСБ.3!N33</f>
        <v>527.88310134156325</v>
      </c>
      <c r="N91" s="30">
        <f>МСБ.3!O33</f>
        <v>576.20457265226423</v>
      </c>
      <c r="O91" s="30">
        <f>МСБ.3!P33</f>
        <v>600.69282610064886</v>
      </c>
      <c r="P91" s="30">
        <f>МСБ.3!Q33</f>
        <v>628.20432071550044</v>
      </c>
      <c r="Q91" s="30">
        <f>МСБ.3!R33</f>
        <v>659.11696164262776</v>
      </c>
      <c r="R91" s="30">
        <f>МСБ.3!S33</f>
        <v>693.98500976254968</v>
      </c>
      <c r="S91" s="30">
        <f>МСБ.3!T33</f>
        <v>733.33753227939792</v>
      </c>
      <c r="T91" s="30">
        <f>МСБ.3!U33</f>
        <v>777.85475845562758</v>
      </c>
      <c r="U91" s="30">
        <f>МСБ.3!V33</f>
        <v>828.31769225924302</v>
      </c>
      <c r="V91" s="30">
        <f>МСБ.3!W33</f>
        <v>885.60811236379675</v>
      </c>
      <c r="W91" s="30">
        <f>МСБ.3!X33</f>
        <v>950.75895950116524</v>
      </c>
      <c r="X91" s="30">
        <f>МСБ.3!Y33</f>
        <v>1024.9039491087738</v>
      </c>
      <c r="Y91" s="30">
        <f>МСБ.3!Z33</f>
        <v>1109.4287333879199</v>
      </c>
      <c r="Z91" s="30">
        <f>МСБ.3!AA33</f>
        <v>1205.870126598224</v>
      </c>
      <c r="AA91" s="30">
        <f>МСБ.3!AB33</f>
        <v>1246.4067519052717</v>
      </c>
      <c r="AB91" s="30">
        <f>МСБ.3!AC33</f>
        <v>1288.7321282358128</v>
      </c>
      <c r="AC91" s="30">
        <f>МСБ.3!AD33</f>
        <v>1332.947030295396</v>
      </c>
      <c r="AD91" s="30">
        <f>МСБ.3!AE33</f>
        <v>1379.15223278957</v>
      </c>
      <c r="AE91" s="30">
        <f>МСБ.3!AF33</f>
        <v>1427.4737041002709</v>
      </c>
      <c r="AF91" s="30">
        <f>МСБ.3!AG33</f>
        <v>1477.9366379038861</v>
      </c>
      <c r="AG91" s="30">
        <f>МСБ.3!AH33</f>
        <v>1530.7173899351264</v>
      </c>
      <c r="AH91" s="30">
        <f>МСБ.3!AI33</f>
        <v>1585.8915412231529</v>
      </c>
      <c r="AI91" s="30">
        <f>МСБ.3!AJ33</f>
        <v>1643.6102538262894</v>
      </c>
      <c r="AJ91" s="30">
        <f>МСБ.3!AK33</f>
        <v>1703.9239150973108</v>
      </c>
      <c r="AK91" s="30">
        <f>МСБ.3!AL33</f>
        <v>1767.059268123701</v>
      </c>
      <c r="AL91" s="30">
        <f>МСБ.3!AM33</f>
        <v>1833.0667002582352</v>
      </c>
      <c r="AN91" s="30">
        <f t="shared" si="28"/>
        <v>5427.0957989544622</v>
      </c>
      <c r="AO91" s="30">
        <f t="shared" si="29"/>
        <v>10098.078982175475</v>
      </c>
      <c r="AP91" s="30">
        <f t="shared" si="30"/>
        <v>18216.917553694024</v>
      </c>
    </row>
    <row r="92" spans="2:42" ht="13.8">
      <c r="B92" s="66" t="s">
        <v>350</v>
      </c>
      <c r="C92" s="30">
        <f>МСБ.3!D50</f>
        <v>2110.8156452730364</v>
      </c>
      <c r="D92" s="30">
        <f>МСБ.3!E50</f>
        <v>2138.1835359324809</v>
      </c>
      <c r="E92" s="30">
        <f>МСБ.3!F50</f>
        <v>2167.697927820117</v>
      </c>
      <c r="F92" s="30">
        <f>МСБ.3!G50</f>
        <v>2200.7003842035647</v>
      </c>
      <c r="G92" s="30">
        <f>МСБ.3!H50</f>
        <v>2238.3983120236821</v>
      </c>
      <c r="H92" s="30">
        <f>МСБ.3!I50</f>
        <v>2283.0723688354224</v>
      </c>
      <c r="I92" s="30">
        <f>МСБ.3!J50</f>
        <v>2338.3447754613589</v>
      </c>
      <c r="J92" s="30">
        <f>МСБ.3!K50</f>
        <v>2408.9110033381621</v>
      </c>
      <c r="K92" s="30">
        <f>МСБ.3!L50</f>
        <v>2502.8204320715499</v>
      </c>
      <c r="L92" s="30">
        <f>МСБ.3!M50</f>
        <v>2631.0738804560051</v>
      </c>
      <c r="M92" s="30">
        <f>МСБ.3!N50</f>
        <v>2810.9775146438242</v>
      </c>
      <c r="N92" s="30">
        <f>МСБ.3!O50</f>
        <v>3068.2893493733072</v>
      </c>
      <c r="O92" s="30">
        <f>МСБ.3!P50</f>
        <v>3198.6892989859543</v>
      </c>
      <c r="P92" s="30">
        <f>МСБ.3!Q50</f>
        <v>3345.1880078100394</v>
      </c>
      <c r="Q92" s="30">
        <f>МСБ.3!R50</f>
        <v>3509.7978207469923</v>
      </c>
      <c r="R92" s="30">
        <f>МСБ.3!S50</f>
        <v>3695.4701769855765</v>
      </c>
      <c r="S92" s="30">
        <f>МСБ.3!T50</f>
        <v>3905.0223593877936</v>
      </c>
      <c r="T92" s="30">
        <f>МСБ.3!U50</f>
        <v>4142.0765887762172</v>
      </c>
      <c r="U92" s="30">
        <f>МСБ.3!V50</f>
        <v>4410.7917112804689</v>
      </c>
      <c r="V92" s="30">
        <f>МСБ.3!W50</f>
        <v>4715.863198337217</v>
      </c>
      <c r="W92" s="30">
        <f>МСБ.3!X50</f>
        <v>5062.7914593437044</v>
      </c>
      <c r="X92" s="30">
        <f>МСБ.3!Y50</f>
        <v>5457.6135290042193</v>
      </c>
      <c r="Y92" s="30">
        <f>МСБ.3!Z50</f>
        <v>5907.7080052906713</v>
      </c>
      <c r="Z92" s="30">
        <f>МСБ.3!AA50</f>
        <v>6421.2584241355416</v>
      </c>
      <c r="AA92" s="30">
        <f>МСБ.3!AB50</f>
        <v>6637.1159538955717</v>
      </c>
      <c r="AB92" s="30">
        <f>МСБ.3!AC50</f>
        <v>6862.4985828557037</v>
      </c>
      <c r="AC92" s="30">
        <f>МСБ.3!AD50</f>
        <v>7097.9429363229829</v>
      </c>
      <c r="AD92" s="30">
        <f>МСБ.3!AE50</f>
        <v>7343.9856396044597</v>
      </c>
      <c r="AE92" s="30">
        <f>МСБ.3!AF50</f>
        <v>7601.297474333941</v>
      </c>
      <c r="AF92" s="30">
        <f>МСБ.3!AG50</f>
        <v>7870.0125968381926</v>
      </c>
      <c r="AG92" s="30">
        <f>МСБ.3!AH50</f>
        <v>8151.070101404548</v>
      </c>
      <c r="AH92" s="30">
        <f>МСБ.3!AI50</f>
        <v>8444.8724570132908</v>
      </c>
      <c r="AI92" s="30">
        <f>МСБ.3!AJ50</f>
        <v>8752.2246016249919</v>
      </c>
      <c r="AJ92" s="30">
        <f>МСБ.3!AK50</f>
        <v>9073.3948478931779</v>
      </c>
      <c r="AK92" s="30">
        <f>МСБ.3!AL50</f>
        <v>9409.590602758708</v>
      </c>
      <c r="AL92" s="30">
        <f>МСБ.3!AM50</f>
        <v>9761.0801788751014</v>
      </c>
      <c r="AN92" s="30">
        <f t="shared" si="28"/>
        <v>28899.285129432516</v>
      </c>
      <c r="AO92" s="30">
        <f t="shared" si="29"/>
        <v>53772.270580084405</v>
      </c>
      <c r="AP92" s="30">
        <f t="shared" si="30"/>
        <v>97005.085973420661</v>
      </c>
    </row>
    <row r="93" spans="2:42" ht="13.8">
      <c r="B93" s="198" t="s">
        <v>351</v>
      </c>
      <c r="C93" s="32">
        <f>МСБ.3!D77+МСБ.3!D102</f>
        <v>3289</v>
      </c>
      <c r="D93" s="32">
        <f>МСБ.3!E77+МСБ.3!E102</f>
        <v>3321.89</v>
      </c>
      <c r="E93" s="32">
        <f>МСБ.3!F77+МСБ.3!F102</f>
        <v>3355.1088999999997</v>
      </c>
      <c r="F93" s="32">
        <f>МСБ.3!G77+МСБ.3!G102</f>
        <v>3388.6599890000007</v>
      </c>
      <c r="G93" s="32">
        <f>МСБ.3!H77+МСБ.3!H102</f>
        <v>3422.5465888900003</v>
      </c>
      <c r="H93" s="32">
        <f>МСБ.3!I77+МСБ.3!I102</f>
        <v>3456.7720547789004</v>
      </c>
      <c r="I93" s="32">
        <f>МСБ.3!J77+МСБ.3!J102</f>
        <v>3491.3397753266891</v>
      </c>
      <c r="J93" s="32">
        <f>МСБ.3!K77+МСБ.3!K102</f>
        <v>3526.2531730799556</v>
      </c>
      <c r="K93" s="32">
        <f>МСБ.3!L77+МСБ.3!L102</f>
        <v>3561.5157048107558</v>
      </c>
      <c r="L93" s="32">
        <f>МСБ.3!M77+МСБ.3!M102</f>
        <v>3597.1308618588628</v>
      </c>
      <c r="M93" s="32">
        <f>МСБ.3!N77+МСБ.3!N102</f>
        <v>3633.1021704774512</v>
      </c>
      <c r="N93" s="32">
        <f>МСБ.3!O77+МСБ.3!O102</f>
        <v>3669.4331921822263</v>
      </c>
      <c r="O93" s="32">
        <f>МСБ.3!P77+МСБ.3!P102</f>
        <v>3706.1275241040485</v>
      </c>
      <c r="P93" s="32">
        <f>МСБ.3!Q77+МСБ.3!Q102</f>
        <v>3743.1887993450896</v>
      </c>
      <c r="Q93" s="32">
        <f>МСБ.3!R77+МСБ.3!R102</f>
        <v>3780.6206873385399</v>
      </c>
      <c r="R93" s="32">
        <f>МСБ.3!S77+МСБ.3!S102</f>
        <v>3818.4268942119261</v>
      </c>
      <c r="S93" s="32">
        <f>МСБ.3!T77+МСБ.3!T102</f>
        <v>3856.6111631540448</v>
      </c>
      <c r="T93" s="32">
        <f>МСБ.3!U77+МСБ.3!U102</f>
        <v>3895.1772747855848</v>
      </c>
      <c r="U93" s="32">
        <f>МСБ.3!V77+МСБ.3!V102</f>
        <v>3934.1290475334413</v>
      </c>
      <c r="V93" s="32">
        <f>МСБ.3!W77+МСБ.3!W102</f>
        <v>3973.4703380087758</v>
      </c>
      <c r="W93" s="32">
        <f>МСБ.3!X77+МСБ.3!X102</f>
        <v>4013.2050413888628</v>
      </c>
      <c r="X93" s="32">
        <f>МСБ.3!Y77+МСБ.3!Y102</f>
        <v>4053.3370918027522</v>
      </c>
      <c r="Y93" s="32">
        <f>МСБ.3!Z77+МСБ.3!Z102</f>
        <v>4093.8704627207794</v>
      </c>
      <c r="Z93" s="32">
        <f>МСБ.3!AA77+МСБ.3!AA102</f>
        <v>4134.8091673479867</v>
      </c>
      <c r="AA93" s="32">
        <f>МСБ.3!AB77+МСБ.3!AB102</f>
        <v>4176.1572590214673</v>
      </c>
      <c r="AB93" s="32">
        <f>МСБ.3!AC77+МСБ.3!AC102</f>
        <v>4217.9188316116815</v>
      </c>
      <c r="AC93" s="32">
        <f>МСБ.3!AD77+МСБ.3!AD102</f>
        <v>4260.0980199277983</v>
      </c>
      <c r="AD93" s="32">
        <f>МСБ.3!AE77+МСБ.3!AE102</f>
        <v>4302.699000127076</v>
      </c>
      <c r="AE93" s="32">
        <f>МСБ.3!AF77+МСБ.3!AF102</f>
        <v>4345.7259901283469</v>
      </c>
      <c r="AF93" s="32">
        <f>МСБ.3!AG77+МСБ.3!AG102</f>
        <v>4389.1832500296305</v>
      </c>
      <c r="AG93" s="32">
        <f>МСБ.3!AH77+МСБ.3!AH102</f>
        <v>4433.0750825299274</v>
      </c>
      <c r="AH93" s="32">
        <f>МСБ.3!AI77+МСБ.3!AI102</f>
        <v>4477.4058333552257</v>
      </c>
      <c r="AI93" s="32">
        <f>МСБ.3!AJ77+МСБ.3!AJ102</f>
        <v>4522.1798916887792</v>
      </c>
      <c r="AJ93" s="32">
        <f>МСБ.3!AK77+МСБ.3!AK102</f>
        <v>4567.4016906056668</v>
      </c>
      <c r="AK93" s="32">
        <f>МСБ.3!AL77+МСБ.3!AL102</f>
        <v>4613.0757075117235</v>
      </c>
      <c r="AL93" s="32">
        <f>МСБ.3!AM77+МСБ.3!AM102</f>
        <v>4659.2064645868404</v>
      </c>
      <c r="AN93" s="30">
        <f t="shared" si="28"/>
        <v>41712.752410404835</v>
      </c>
      <c r="AO93" s="30">
        <f t="shared" si="29"/>
        <v>47002.973491741832</v>
      </c>
      <c r="AP93" s="30">
        <f t="shared" si="30"/>
        <v>52964.12702112415</v>
      </c>
    </row>
    <row r="94" spans="2:42" ht="13.8">
      <c r="B94" s="198" t="s">
        <v>123</v>
      </c>
      <c r="C94" s="32">
        <f>МСБ.3!D122+РБ.3!D212</f>
        <v>25</v>
      </c>
      <c r="D94" s="32">
        <f>МСБ.3!E122+РБ.3!E212</f>
        <v>25</v>
      </c>
      <c r="E94" s="32">
        <f>МСБ.3!F122+РБ.3!F212</f>
        <v>25</v>
      </c>
      <c r="F94" s="32">
        <f>МСБ.3!G122+РБ.3!G212</f>
        <v>25</v>
      </c>
      <c r="G94" s="32">
        <f>МСБ.3!H122+РБ.3!H212</f>
        <v>25</v>
      </c>
      <c r="H94" s="32">
        <f>МСБ.3!I122+РБ.3!I212</f>
        <v>25</v>
      </c>
      <c r="I94" s="32">
        <f>МСБ.3!J122+РБ.3!J212</f>
        <v>25</v>
      </c>
      <c r="J94" s="32">
        <f>МСБ.3!K122+РБ.3!K212</f>
        <v>25</v>
      </c>
      <c r="K94" s="32">
        <f>МСБ.3!L122+РБ.3!L212</f>
        <v>25</v>
      </c>
      <c r="L94" s="32">
        <f>МСБ.3!M122+РБ.3!M212</f>
        <v>25</v>
      </c>
      <c r="M94" s="32">
        <f>МСБ.3!N122+РБ.3!N212</f>
        <v>25</v>
      </c>
      <c r="N94" s="32">
        <f>МСБ.3!O122+РБ.3!O212</f>
        <v>25</v>
      </c>
      <c r="O94" s="32">
        <f>МСБ.3!P122+РБ.3!P212</f>
        <v>25</v>
      </c>
      <c r="P94" s="32">
        <f>МСБ.3!Q122+РБ.3!Q212</f>
        <v>25</v>
      </c>
      <c r="Q94" s="32">
        <f>МСБ.3!R122+РБ.3!R212</f>
        <v>25</v>
      </c>
      <c r="R94" s="32">
        <f>МСБ.3!S122+РБ.3!S212</f>
        <v>25</v>
      </c>
      <c r="S94" s="32">
        <f>МСБ.3!T122+РБ.3!T212</f>
        <v>25</v>
      </c>
      <c r="T94" s="32">
        <f>МСБ.3!U122+РБ.3!U212</f>
        <v>25</v>
      </c>
      <c r="U94" s="32">
        <f>МСБ.3!V122+РБ.3!V212</f>
        <v>25</v>
      </c>
      <c r="V94" s="32">
        <f>МСБ.3!W122+РБ.3!W212</f>
        <v>25</v>
      </c>
      <c r="W94" s="32">
        <f>МСБ.3!X122+РБ.3!X212</f>
        <v>25</v>
      </c>
      <c r="X94" s="32">
        <f>МСБ.3!Y122+РБ.3!Y212</f>
        <v>25</v>
      </c>
      <c r="Y94" s="32">
        <f>МСБ.3!Z122+РБ.3!Z212</f>
        <v>25</v>
      </c>
      <c r="Z94" s="32">
        <f>МСБ.3!AA122+РБ.3!AA212</f>
        <v>25</v>
      </c>
      <c r="AA94" s="32">
        <f>МСБ.3!AB122+РБ.3!AB212</f>
        <v>25</v>
      </c>
      <c r="AB94" s="32">
        <f>МСБ.3!AC122+РБ.3!AC212</f>
        <v>25</v>
      </c>
      <c r="AC94" s="32">
        <f>МСБ.3!AD122+РБ.3!AD212</f>
        <v>25</v>
      </c>
      <c r="AD94" s="32">
        <f>МСБ.3!AE122+РБ.3!AE212</f>
        <v>25</v>
      </c>
      <c r="AE94" s="32">
        <f>МСБ.3!AF122+РБ.3!AF212</f>
        <v>25</v>
      </c>
      <c r="AF94" s="32">
        <f>МСБ.3!AG122+РБ.3!AG212</f>
        <v>25</v>
      </c>
      <c r="AG94" s="32">
        <f>МСБ.3!AH122+РБ.3!AH212</f>
        <v>25</v>
      </c>
      <c r="AH94" s="32">
        <f>МСБ.3!AI122+РБ.3!AI212</f>
        <v>25</v>
      </c>
      <c r="AI94" s="32">
        <f>МСБ.3!AJ122+РБ.3!AJ212</f>
        <v>25</v>
      </c>
      <c r="AJ94" s="32">
        <f>МСБ.3!AK122+РБ.3!AK212</f>
        <v>25</v>
      </c>
      <c r="AK94" s="32">
        <f>МСБ.3!AL122+РБ.3!AL212</f>
        <v>25</v>
      </c>
      <c r="AL94" s="32">
        <f>МСБ.3!AM122+РБ.3!AM212</f>
        <v>25</v>
      </c>
      <c r="AN94" s="30">
        <f t="shared" si="28"/>
        <v>300</v>
      </c>
      <c r="AO94" s="30">
        <f t="shared" si="29"/>
        <v>300</v>
      </c>
      <c r="AP94" s="30">
        <f t="shared" si="30"/>
        <v>300</v>
      </c>
    </row>
    <row r="95" spans="2:42" ht="13.8">
      <c r="B95" s="198" t="s">
        <v>124</v>
      </c>
      <c r="C95" s="32">
        <f>МСБ.3!D130</f>
        <v>0</v>
      </c>
      <c r="D95" s="32">
        <f>МСБ.3!E130</f>
        <v>0</v>
      </c>
      <c r="E95" s="32">
        <f>МСБ.3!F130</f>
        <v>0</v>
      </c>
      <c r="F95" s="32">
        <f>МСБ.3!G130</f>
        <v>0</v>
      </c>
      <c r="G95" s="32">
        <f>МСБ.3!H130</f>
        <v>0</v>
      </c>
      <c r="H95" s="32">
        <f>МСБ.3!I130</f>
        <v>0</v>
      </c>
      <c r="I95" s="32">
        <f>МСБ.3!J130</f>
        <v>0</v>
      </c>
      <c r="J95" s="32">
        <f>МСБ.3!K130</f>
        <v>0</v>
      </c>
      <c r="K95" s="32">
        <f>МСБ.3!L130</f>
        <v>0</v>
      </c>
      <c r="L95" s="32">
        <f>МСБ.3!M130</f>
        <v>0</v>
      </c>
      <c r="M95" s="32">
        <f>МСБ.3!N130</f>
        <v>0</v>
      </c>
      <c r="N95" s="32">
        <f>МСБ.3!O130</f>
        <v>0</v>
      </c>
      <c r="O95" s="32">
        <f>МСБ.3!P130</f>
        <v>0</v>
      </c>
      <c r="P95" s="32">
        <f>МСБ.3!Q130</f>
        <v>0</v>
      </c>
      <c r="Q95" s="32">
        <f>МСБ.3!R130</f>
        <v>0</v>
      </c>
      <c r="R95" s="32">
        <f>МСБ.3!S130</f>
        <v>0</v>
      </c>
      <c r="S95" s="32">
        <f>МСБ.3!T130</f>
        <v>0</v>
      </c>
      <c r="T95" s="32">
        <f>МСБ.3!U130</f>
        <v>0</v>
      </c>
      <c r="U95" s="32">
        <f>МСБ.3!V130</f>
        <v>0</v>
      </c>
      <c r="V95" s="32">
        <f>МСБ.3!W130</f>
        <v>0</v>
      </c>
      <c r="W95" s="32">
        <f>МСБ.3!X130</f>
        <v>0</v>
      </c>
      <c r="X95" s="32">
        <f>МСБ.3!Y130</f>
        <v>0</v>
      </c>
      <c r="Y95" s="32">
        <f>МСБ.3!Z130</f>
        <v>0</v>
      </c>
      <c r="Z95" s="32">
        <f>МСБ.3!AA130</f>
        <v>0</v>
      </c>
      <c r="AA95" s="32">
        <f>МСБ.3!AB130</f>
        <v>0</v>
      </c>
      <c r="AB95" s="32">
        <f>МСБ.3!AC130</f>
        <v>0</v>
      </c>
      <c r="AC95" s="32">
        <f>МСБ.3!AD130</f>
        <v>0</v>
      </c>
      <c r="AD95" s="32">
        <f>МСБ.3!AE130</f>
        <v>0</v>
      </c>
      <c r="AE95" s="32">
        <f>МСБ.3!AF130</f>
        <v>0</v>
      </c>
      <c r="AF95" s="32">
        <f>МСБ.3!AG130</f>
        <v>0</v>
      </c>
      <c r="AG95" s="32">
        <f>МСБ.3!AH130</f>
        <v>0</v>
      </c>
      <c r="AH95" s="32">
        <f>МСБ.3!AI130</f>
        <v>0</v>
      </c>
      <c r="AI95" s="32">
        <f>МСБ.3!AJ130</f>
        <v>0</v>
      </c>
      <c r="AJ95" s="32">
        <f>МСБ.3!AK130</f>
        <v>0</v>
      </c>
      <c r="AK95" s="32">
        <f>МСБ.3!AL130</f>
        <v>0</v>
      </c>
      <c r="AL95" s="32">
        <f>МСБ.3!AM130</f>
        <v>0</v>
      </c>
      <c r="AN95" s="30">
        <f t="shared" si="28"/>
        <v>0</v>
      </c>
      <c r="AO95" s="30">
        <f t="shared" si="29"/>
        <v>0</v>
      </c>
      <c r="AP95" s="30">
        <f t="shared" si="30"/>
        <v>0</v>
      </c>
    </row>
    <row r="96" spans="2:42" ht="13.8">
      <c r="B96" s="66" t="s">
        <v>352</v>
      </c>
      <c r="C96" s="30">
        <f>МСБ.3!D147</f>
        <v>24.363</v>
      </c>
      <c r="D96" s="30">
        <f>МСБ.3!E147</f>
        <v>24.566000000000003</v>
      </c>
      <c r="E96" s="30">
        <f>МСБ.3!F147</f>
        <v>24.769000000000002</v>
      </c>
      <c r="F96" s="30">
        <f>МСБ.3!G147</f>
        <v>24.972000000000001</v>
      </c>
      <c r="G96" s="30">
        <f>МСБ.3!H147</f>
        <v>25.175000000000001</v>
      </c>
      <c r="H96" s="30">
        <f>МСБ.3!I147</f>
        <v>25.378</v>
      </c>
      <c r="I96" s="30">
        <f>МСБ.3!J147</f>
        <v>25.581000000000003</v>
      </c>
      <c r="J96" s="30">
        <f>МСБ.3!K147</f>
        <v>26.149000000000001</v>
      </c>
      <c r="K96" s="30">
        <f>МСБ.3!L147</f>
        <v>26.381</v>
      </c>
      <c r="L96" s="30">
        <f>МСБ.3!M147</f>
        <v>26.613</v>
      </c>
      <c r="M96" s="30">
        <f>МСБ.3!N147</f>
        <v>26.844999999999999</v>
      </c>
      <c r="N96" s="30">
        <f>МСБ.3!O147</f>
        <v>27.077000000000002</v>
      </c>
      <c r="O96" s="30">
        <f>МСБ.3!P147</f>
        <v>27.308999999999997</v>
      </c>
      <c r="P96" s="30">
        <f>МСБ.3!Q147</f>
        <v>27.541</v>
      </c>
      <c r="Q96" s="30">
        <f>МСБ.3!R147</f>
        <v>27.773</v>
      </c>
      <c r="R96" s="30">
        <f>МСБ.3!S147</f>
        <v>28.005000000000003</v>
      </c>
      <c r="S96" s="30">
        <f>МСБ.3!T147</f>
        <v>28.237000000000002</v>
      </c>
      <c r="T96" s="30">
        <f>МСБ.3!U147</f>
        <v>28.469000000000001</v>
      </c>
      <c r="U96" s="30">
        <f>МСБ.3!V147</f>
        <v>28.701000000000001</v>
      </c>
      <c r="V96" s="30">
        <f>МСБ.3!W147</f>
        <v>28.933</v>
      </c>
      <c r="W96" s="30">
        <f>МСБ.3!X147</f>
        <v>29.53</v>
      </c>
      <c r="X96" s="30">
        <f>МСБ.3!Y147</f>
        <v>29.791000000000004</v>
      </c>
      <c r="Y96" s="30">
        <f>МСБ.3!Z147</f>
        <v>30.052</v>
      </c>
      <c r="Z96" s="30">
        <f>МСБ.3!AA147</f>
        <v>30.313000000000002</v>
      </c>
      <c r="AA96" s="30">
        <f>МСБ.3!AB147</f>
        <v>30.574000000000002</v>
      </c>
      <c r="AB96" s="30">
        <f>МСБ.3!AC147</f>
        <v>30.835000000000001</v>
      </c>
      <c r="AC96" s="30">
        <f>МСБ.3!AD147</f>
        <v>31.096000000000004</v>
      </c>
      <c r="AD96" s="30">
        <f>МСБ.3!AE147</f>
        <v>31.356999999999999</v>
      </c>
      <c r="AE96" s="30">
        <f>МСБ.3!AF147</f>
        <v>31.618000000000002</v>
      </c>
      <c r="AF96" s="30">
        <f>МСБ.3!AG147</f>
        <v>31.879000000000001</v>
      </c>
      <c r="AG96" s="30">
        <f>МСБ.3!AH147</f>
        <v>32.14</v>
      </c>
      <c r="AH96" s="30">
        <f>МСБ.3!AI147</f>
        <v>32.766000000000005</v>
      </c>
      <c r="AI96" s="30">
        <f>МСБ.3!AJ147</f>
        <v>33.055999999999997</v>
      </c>
      <c r="AJ96" s="30">
        <f>МСБ.3!AK147</f>
        <v>33.345999999999997</v>
      </c>
      <c r="AK96" s="30">
        <f>МСБ.3!AL147</f>
        <v>33.635999999999996</v>
      </c>
      <c r="AL96" s="30">
        <f>МСБ.3!AM147</f>
        <v>33.926000000000002</v>
      </c>
      <c r="AN96" s="30">
        <f t="shared" si="28"/>
        <v>307.86900000000003</v>
      </c>
      <c r="AO96" s="30">
        <f t="shared" si="29"/>
        <v>344.654</v>
      </c>
      <c r="AP96" s="30">
        <f t="shared" si="30"/>
        <v>386.22899999999998</v>
      </c>
    </row>
    <row r="97" spans="2:42" ht="13.8">
      <c r="B97" s="198" t="s">
        <v>385</v>
      </c>
      <c r="C97" s="32">
        <f>МСБ.3!D160</f>
        <v>4.033230174081238</v>
      </c>
      <c r="D97" s="32">
        <f>МСБ.3!E160</f>
        <v>4.0705996131528046</v>
      </c>
      <c r="E97" s="32">
        <f>МСБ.3!F160</f>
        <v>4.1079690522243713</v>
      </c>
      <c r="F97" s="32">
        <f>МСБ.3!G160</f>
        <v>4.1453384912959379</v>
      </c>
      <c r="G97" s="32">
        <f>МСБ.3!H160</f>
        <v>4.1827079303675045</v>
      </c>
      <c r="H97" s="32">
        <f>МСБ.3!I160</f>
        <v>4.2200773694390712</v>
      </c>
      <c r="I97" s="32">
        <f>МСБ.3!J160</f>
        <v>4.2574468085106378</v>
      </c>
      <c r="J97" s="32">
        <f>МСБ.3!K160</f>
        <v>4.297485493230174</v>
      </c>
      <c r="K97" s="32">
        <f>МСБ.3!L160</f>
        <v>4.3401934235976789</v>
      </c>
      <c r="L97" s="32">
        <f>МСБ.3!M160</f>
        <v>4.3829013539651838</v>
      </c>
      <c r="M97" s="32">
        <f>МСБ.3!N160</f>
        <v>4.4256092843326877</v>
      </c>
      <c r="N97" s="32">
        <f>МСБ.3!O160</f>
        <v>4.4683172147001926</v>
      </c>
      <c r="O97" s="32">
        <f>МСБ.3!P160</f>
        <v>4.5110251450676975</v>
      </c>
      <c r="P97" s="32">
        <f>МСБ.3!Q160</f>
        <v>4.5537330754352032</v>
      </c>
      <c r="Q97" s="32">
        <f>МСБ.3!R160</f>
        <v>4.5964410058027081</v>
      </c>
      <c r="R97" s="32">
        <f>МСБ.3!S160</f>
        <v>4.639148936170213</v>
      </c>
      <c r="S97" s="32">
        <f>МСБ.3!T160</f>
        <v>4.6818568665377178</v>
      </c>
      <c r="T97" s="32">
        <f>МСБ.3!U160</f>
        <v>4.7245647969052227</v>
      </c>
      <c r="U97" s="32">
        <f>МСБ.3!V160</f>
        <v>4.7672727272727276</v>
      </c>
      <c r="V97" s="32">
        <f>МСБ.3!W160</f>
        <v>4.8099806576402315</v>
      </c>
      <c r="W97" s="32">
        <f>МСБ.3!X160</f>
        <v>4.8553578336557059</v>
      </c>
      <c r="X97" s="32">
        <f>МСБ.3!Y160</f>
        <v>4.903404255319149</v>
      </c>
      <c r="Y97" s="32">
        <f>МСБ.3!Z160</f>
        <v>4.9514506769825921</v>
      </c>
      <c r="Z97" s="32">
        <f>МСБ.3!AA160</f>
        <v>4.9994970986460343</v>
      </c>
      <c r="AA97" s="32">
        <f>МСБ.3!AB160</f>
        <v>5.0475435203094774</v>
      </c>
      <c r="AB97" s="32">
        <f>МСБ.3!AC160</f>
        <v>5.0955899419729196</v>
      </c>
      <c r="AC97" s="32">
        <f>МСБ.3!AD160</f>
        <v>5.1436363636363636</v>
      </c>
      <c r="AD97" s="32">
        <f>МСБ.3!AE160</f>
        <v>5.1916827852998066</v>
      </c>
      <c r="AE97" s="32">
        <f>МСБ.3!AF160</f>
        <v>5.2397292069632488</v>
      </c>
      <c r="AF97" s="32">
        <f>МСБ.3!AG160</f>
        <v>5.2877756286266919</v>
      </c>
      <c r="AG97" s="32">
        <f>МСБ.3!AH160</f>
        <v>5.3358220502901359</v>
      </c>
      <c r="AH97" s="32">
        <f>МСБ.3!AI160</f>
        <v>5.3865377176015468</v>
      </c>
      <c r="AI97" s="32">
        <f>МСБ.3!AJ160</f>
        <v>5.4399226305609281</v>
      </c>
      <c r="AJ97" s="32">
        <f>МСБ.3!AK160</f>
        <v>5.4933075435203094</v>
      </c>
      <c r="AK97" s="32">
        <f>МСБ.3!AL160</f>
        <v>5.5466924564796907</v>
      </c>
      <c r="AL97" s="32">
        <f>МСБ.3!AM160</f>
        <v>5.6000773694390711</v>
      </c>
      <c r="AN97" s="30">
        <f t="shared" si="28"/>
        <v>50.931876208897485</v>
      </c>
      <c r="AO97" s="30">
        <f t="shared" si="29"/>
        <v>56.993733075435188</v>
      </c>
      <c r="AP97" s="30">
        <f t="shared" si="30"/>
        <v>63.808317214700189</v>
      </c>
    </row>
    <row r="98" spans="2:42" ht="13.8">
      <c r="B98" s="198" t="s">
        <v>137</v>
      </c>
      <c r="C98" s="32">
        <f>МСБ.3!D176</f>
        <v>225.5</v>
      </c>
      <c r="D98" s="32">
        <f>МСБ.3!E176</f>
        <v>275</v>
      </c>
      <c r="E98" s="32">
        <f>МСБ.3!F176</f>
        <v>324.5</v>
      </c>
      <c r="F98" s="32">
        <f>МСБ.3!G176</f>
        <v>374</v>
      </c>
      <c r="G98" s="32">
        <f>МСБ.3!H176</f>
        <v>423.50000000000006</v>
      </c>
      <c r="H98" s="32">
        <f>МСБ.3!I176</f>
        <v>473.00000000000006</v>
      </c>
      <c r="I98" s="32">
        <f>МСБ.3!J176</f>
        <v>522.5</v>
      </c>
      <c r="J98" s="32">
        <f>МСБ.3!K176</f>
        <v>572</v>
      </c>
      <c r="K98" s="32">
        <f>МСБ.3!L176</f>
        <v>621.5</v>
      </c>
      <c r="L98" s="32">
        <f>МСБ.3!M176</f>
        <v>671.00000000000011</v>
      </c>
      <c r="M98" s="32">
        <f>МСБ.3!N176</f>
        <v>720.5</v>
      </c>
      <c r="N98" s="32">
        <f>МСБ.3!O176</f>
        <v>770.00000000000011</v>
      </c>
      <c r="O98" s="32">
        <f>МСБ.3!P176</f>
        <v>803</v>
      </c>
      <c r="P98" s="32">
        <f>МСБ.3!Q176</f>
        <v>836</v>
      </c>
      <c r="Q98" s="32">
        <f>МСБ.3!R176</f>
        <v>869</v>
      </c>
      <c r="R98" s="32">
        <f>МСБ.3!S176</f>
        <v>902</v>
      </c>
      <c r="S98" s="32">
        <f>МСБ.3!T176</f>
        <v>935.00000000000011</v>
      </c>
      <c r="T98" s="32">
        <f>МСБ.3!U176</f>
        <v>968</v>
      </c>
      <c r="U98" s="32">
        <f>МСБ.3!V176</f>
        <v>1001</v>
      </c>
      <c r="V98" s="32">
        <f>МСБ.3!W176</f>
        <v>1034</v>
      </c>
      <c r="W98" s="32">
        <f>МСБ.3!X176</f>
        <v>1067</v>
      </c>
      <c r="X98" s="32">
        <f>МСБ.3!Y176</f>
        <v>1100</v>
      </c>
      <c r="Y98" s="32">
        <f>МСБ.3!Z176</f>
        <v>1133</v>
      </c>
      <c r="Z98" s="32">
        <f>МСБ.3!AA176</f>
        <v>1166.0000000000002</v>
      </c>
      <c r="AA98" s="32">
        <f>МСБ.3!AB176</f>
        <v>1199</v>
      </c>
      <c r="AB98" s="32">
        <f>МСБ.3!AC176</f>
        <v>1232</v>
      </c>
      <c r="AC98" s="32">
        <f>МСБ.3!AD176</f>
        <v>1265</v>
      </c>
      <c r="AD98" s="32">
        <f>МСБ.3!AE176</f>
        <v>1298</v>
      </c>
      <c r="AE98" s="32">
        <f>МСБ.3!AF176</f>
        <v>1331.0000000000002</v>
      </c>
      <c r="AF98" s="32">
        <f>МСБ.3!AG176</f>
        <v>1364</v>
      </c>
      <c r="AG98" s="32">
        <f>МСБ.3!AH176</f>
        <v>1397</v>
      </c>
      <c r="AH98" s="32">
        <f>МСБ.3!AI176</f>
        <v>1430</v>
      </c>
      <c r="AI98" s="32">
        <f>МСБ.3!AJ176</f>
        <v>1463</v>
      </c>
      <c r="AJ98" s="32">
        <f>МСБ.3!AK176</f>
        <v>1496</v>
      </c>
      <c r="AK98" s="32">
        <f>МСБ.3!AL176</f>
        <v>1529.0000000000002</v>
      </c>
      <c r="AL98" s="32">
        <f>МСБ.3!AM176</f>
        <v>1562</v>
      </c>
      <c r="AN98" s="30">
        <f t="shared" si="28"/>
        <v>5973</v>
      </c>
      <c r="AO98" s="30">
        <f t="shared" si="29"/>
        <v>11814</v>
      </c>
      <c r="AP98" s="30">
        <f t="shared" si="30"/>
        <v>16566</v>
      </c>
    </row>
    <row r="99" spans="2:42" ht="13.8">
      <c r="B99" s="66" t="s">
        <v>382</v>
      </c>
      <c r="C99" s="32">
        <f>Симбанк!D7</f>
        <v>9600.598</v>
      </c>
      <c r="D99" s="32">
        <f>Симбанк!E7</f>
        <v>9693.0325514285723</v>
      </c>
      <c r="E99" s="32">
        <f>Симбанк!F7</f>
        <v>9717.2343055142865</v>
      </c>
      <c r="F99" s="32">
        <f>Симбанк!G7</f>
        <v>9750.6853628551435</v>
      </c>
      <c r="G99" s="32">
        <f>Симбанк!H7</f>
        <v>9795.3465436265524</v>
      </c>
      <c r="H99" s="32">
        <f>Симбанк!I7</f>
        <v>9853.6945009342453</v>
      </c>
      <c r="I99" s="32">
        <f>Симбанк!J7</f>
        <v>9928.8602490563026</v>
      </c>
      <c r="J99" s="32">
        <f>Симбанк!K7</f>
        <v>10024.805058301654</v>
      </c>
      <c r="K99" s="32">
        <f>Симбанк!L7</f>
        <v>10057.531356831329</v>
      </c>
      <c r="L99" s="32">
        <f>Симбанк!M7</f>
        <v>10093.919701248564</v>
      </c>
      <c r="M99" s="32">
        <f>Симбанк!N7</f>
        <v>10134.106342452296</v>
      </c>
      <c r="N99" s="32">
        <f>Симбанк!O7</f>
        <v>10178.234546459513</v>
      </c>
      <c r="O99" s="32">
        <f>Симбанк!P7</f>
        <v>10226.454940476</v>
      </c>
      <c r="P99" s="32">
        <f>Симбанк!Q7</f>
        <v>10278.925876290908</v>
      </c>
      <c r="Q99" s="32">
        <f>Симбанк!R7</f>
        <v>10335.813811860829</v>
      </c>
      <c r="R99" s="32">
        <f>Симбанк!S7</f>
        <v>10397.293711992392</v>
      </c>
      <c r="S99" s="32">
        <f>Симбанк!T7</f>
        <v>10463.549469077856</v>
      </c>
      <c r="T99" s="32">
        <f>Симбанк!U7</f>
        <v>10534.774344885867</v>
      </c>
      <c r="U99" s="32">
        <f>Симбанк!V7</f>
        <v>10611.171434459706</v>
      </c>
      <c r="V99" s="32">
        <f>Симбанк!W7</f>
        <v>10692.954153227894</v>
      </c>
      <c r="W99" s="32">
        <f>Симбанк!X7</f>
        <v>10780.346748487385</v>
      </c>
      <c r="X99" s="32">
        <f>Симбанк!Y7</f>
        <v>10873.584836477448</v>
      </c>
      <c r="Y99" s="32">
        <f>Симбанк!Z7</f>
        <v>10972.91596632337</v>
      </c>
      <c r="Z99" s="32">
        <f>Симбанк!AA7</f>
        <v>11078.600212193003</v>
      </c>
      <c r="AA99" s="32">
        <f>Симбанк!AB7</f>
        <v>11190.910795076332</v>
      </c>
      <c r="AB99" s="32">
        <f>Симбанк!AC7</f>
        <v>11310.1347356688</v>
      </c>
      <c r="AC99" s="32">
        <f>Симбанк!AD7</f>
        <v>11436.57353991309</v>
      </c>
      <c r="AD99" s="32">
        <f>Симбанк!AE7</f>
        <v>11570.543918831876</v>
      </c>
      <c r="AE99" s="32">
        <f>Симбанк!AF7</f>
        <v>11712.378544365631</v>
      </c>
      <c r="AF99" s="32">
        <f>Симбанк!AG7</f>
        <v>11862.426843015292</v>
      </c>
      <c r="AG99" s="32">
        <f>Симбанк!AH7</f>
        <v>12021.055829179617</v>
      </c>
      <c r="AH99" s="32">
        <f>Симбанк!AI7</f>
        <v>12188.650980171482</v>
      </c>
      <c r="AI99" s="32">
        <f>Симбанк!AJ7</f>
        <v>12365.617154996666</v>
      </c>
      <c r="AJ99" s="32">
        <f>Симбанк!AK7</f>
        <v>12552.379559082785</v>
      </c>
      <c r="AK99" s="32">
        <f>Симбанк!AL7</f>
        <v>12749.38475725547</v>
      </c>
      <c r="AL99" s="32">
        <f>Симбанк!AM7</f>
        <v>12957.101737373683</v>
      </c>
      <c r="AN99" s="30">
        <f t="shared" si="28"/>
        <v>118828.04851870847</v>
      </c>
      <c r="AO99" s="30">
        <f t="shared" si="29"/>
        <v>127246.38550575265</v>
      </c>
      <c r="AP99" s="30">
        <f t="shared" si="30"/>
        <v>143917.15839493071</v>
      </c>
    </row>
    <row r="100" spans="2:42" ht="13.8">
      <c r="B100" s="66" t="s">
        <v>388</v>
      </c>
      <c r="C100" s="32">
        <f>Партнеры!D7</f>
        <v>24</v>
      </c>
      <c r="D100" s="32">
        <f>Партнеры!E7</f>
        <v>26</v>
      </c>
      <c r="E100" s="32">
        <f>Партнеры!F7</f>
        <v>28</v>
      </c>
      <c r="F100" s="32">
        <f>Партнеры!G7</f>
        <v>30</v>
      </c>
      <c r="G100" s="32">
        <f>Партнеры!H7</f>
        <v>32</v>
      </c>
      <c r="H100" s="32">
        <f>Партнеры!I7</f>
        <v>34</v>
      </c>
      <c r="I100" s="32">
        <f>Партнеры!J7</f>
        <v>36</v>
      </c>
      <c r="J100" s="32">
        <f>Партнеры!K7</f>
        <v>38</v>
      </c>
      <c r="K100" s="32">
        <f>Партнеры!L7</f>
        <v>40</v>
      </c>
      <c r="L100" s="32">
        <f>Партнеры!M7</f>
        <v>42</v>
      </c>
      <c r="M100" s="32">
        <f>Партнеры!N7</f>
        <v>44</v>
      </c>
      <c r="N100" s="32">
        <f>Партнеры!O7</f>
        <v>46</v>
      </c>
      <c r="O100" s="32">
        <f>Партнеры!P7</f>
        <v>48</v>
      </c>
      <c r="P100" s="32">
        <f>Партнеры!Q7</f>
        <v>50</v>
      </c>
      <c r="Q100" s="32">
        <f>Партнеры!R7</f>
        <v>52</v>
      </c>
      <c r="R100" s="32">
        <f>Партнеры!S7</f>
        <v>54</v>
      </c>
      <c r="S100" s="32">
        <f>Партнеры!T7</f>
        <v>56</v>
      </c>
      <c r="T100" s="32">
        <f>Партнеры!U7</f>
        <v>58</v>
      </c>
      <c r="U100" s="32">
        <f>Партнеры!V7</f>
        <v>60</v>
      </c>
      <c r="V100" s="32">
        <f>Партнеры!W7</f>
        <v>62</v>
      </c>
      <c r="W100" s="32">
        <f>Партнеры!X7</f>
        <v>64</v>
      </c>
      <c r="X100" s="32">
        <f>Партнеры!Y7</f>
        <v>66</v>
      </c>
      <c r="Y100" s="32">
        <f>Партнеры!Z7</f>
        <v>68</v>
      </c>
      <c r="Z100" s="32">
        <f>Партнеры!AA7</f>
        <v>70</v>
      </c>
      <c r="AA100" s="32">
        <f>Партнеры!AB7</f>
        <v>72</v>
      </c>
      <c r="AB100" s="32">
        <f>Партнеры!AC7</f>
        <v>74</v>
      </c>
      <c r="AC100" s="32">
        <f>Партнеры!AD7</f>
        <v>76</v>
      </c>
      <c r="AD100" s="32">
        <f>Партнеры!AE7</f>
        <v>78</v>
      </c>
      <c r="AE100" s="32">
        <f>Партнеры!AF7</f>
        <v>80</v>
      </c>
      <c r="AF100" s="32">
        <f>Партнеры!AG7</f>
        <v>82</v>
      </c>
      <c r="AG100" s="32">
        <f>Партнеры!AH7</f>
        <v>84</v>
      </c>
      <c r="AH100" s="32">
        <f>Партнеры!AI7</f>
        <v>86</v>
      </c>
      <c r="AI100" s="32">
        <f>Партнеры!AJ7</f>
        <v>88</v>
      </c>
      <c r="AJ100" s="32">
        <f>Партнеры!AK7</f>
        <v>90</v>
      </c>
      <c r="AK100" s="32">
        <f>Партнеры!AL7</f>
        <v>92</v>
      </c>
      <c r="AL100" s="32">
        <f>Партнеры!AM7</f>
        <v>94</v>
      </c>
      <c r="AN100" s="30">
        <f t="shared" ref="AN100:AN101" si="32">SUM(C100:N100)</f>
        <v>420</v>
      </c>
      <c r="AO100" s="30">
        <f t="shared" ref="AO100:AO101" si="33">SUM(O100:Z100)</f>
        <v>708</v>
      </c>
      <c r="AP100" s="30">
        <f t="shared" ref="AP100:AP101" si="34">SUM(AA100:AL100)</f>
        <v>996</v>
      </c>
    </row>
    <row r="101" spans="2:42">
      <c r="B101" s="71" t="s">
        <v>41</v>
      </c>
      <c r="C101" s="32">
        <f>SUM(C102:C113)</f>
        <v>-3048.576815125572</v>
      </c>
      <c r="D101" s="32">
        <f t="shared" ref="D101:AL101" si="35">SUM(D102:D113)</f>
        <v>-3214.2743679874175</v>
      </c>
      <c r="E101" s="32">
        <f t="shared" si="35"/>
        <v>-3272.1895811117738</v>
      </c>
      <c r="F101" s="32">
        <f t="shared" si="35"/>
        <v>-3332.5121424574227</v>
      </c>
      <c r="G101" s="32">
        <f t="shared" si="35"/>
        <v>-3395.4587603441223</v>
      </c>
      <c r="H101" s="32">
        <f t="shared" si="35"/>
        <v>-3462.0358501071073</v>
      </c>
      <c r="I101" s="32">
        <f t="shared" si="35"/>
        <v>-3533.4299687027847</v>
      </c>
      <c r="J101" s="32">
        <f t="shared" si="35"/>
        <v>-3610.8544512558537</v>
      </c>
      <c r="K101" s="32">
        <f t="shared" si="35"/>
        <v>-3698.1226707467217</v>
      </c>
      <c r="L101" s="32">
        <f t="shared" si="35"/>
        <v>-3798.6537250131914</v>
      </c>
      <c r="M101" s="32">
        <f t="shared" si="35"/>
        <v>-3917.9808111619809</v>
      </c>
      <c r="N101" s="32">
        <f t="shared" si="35"/>
        <v>-4065.4599761820164</v>
      </c>
      <c r="O101" s="32">
        <f t="shared" si="35"/>
        <v>-4168.9210645107069</v>
      </c>
      <c r="P101" s="32">
        <f t="shared" si="35"/>
        <v>-4280.5258735238531</v>
      </c>
      <c r="Q101" s="32">
        <f t="shared" si="35"/>
        <v>-4400.4514568234608</v>
      </c>
      <c r="R101" s="32">
        <f t="shared" si="35"/>
        <v>-4528.90309251491</v>
      </c>
      <c r="S101" s="32">
        <f t="shared" si="35"/>
        <v>-4667.4299444282369</v>
      </c>
      <c r="T101" s="32">
        <f t="shared" si="35"/>
        <v>-4816.8067832232346</v>
      </c>
      <c r="U101" s="32">
        <f t="shared" si="35"/>
        <v>-4979.1841579570309</v>
      </c>
      <c r="V101" s="32">
        <f t="shared" si="35"/>
        <v>-5154.5827288671235</v>
      </c>
      <c r="W101" s="32">
        <f t="shared" si="35"/>
        <v>-5347.4763496866553</v>
      </c>
      <c r="X101" s="32">
        <f t="shared" si="35"/>
        <v>-5558.4127241917377</v>
      </c>
      <c r="Y101" s="32">
        <f t="shared" si="35"/>
        <v>-5790.3139343827015</v>
      </c>
      <c r="Z101" s="32">
        <f t="shared" si="35"/>
        <v>-6045.3773079945968</v>
      </c>
      <c r="AA101" s="32">
        <f t="shared" si="35"/>
        <v>-6197.7038128296572</v>
      </c>
      <c r="AB101" s="32">
        <f t="shared" si="35"/>
        <v>-6357.3748302193362</v>
      </c>
      <c r="AC101" s="32">
        <f t="shared" si="35"/>
        <v>-6523.5791991997967</v>
      </c>
      <c r="AD101" s="32">
        <f t="shared" si="35"/>
        <v>-6696.1007785928987</v>
      </c>
      <c r="AE101" s="32">
        <f t="shared" si="35"/>
        <v>-6874.6196164831008</v>
      </c>
      <c r="AF101" s="32">
        <f t="shared" si="35"/>
        <v>-7060.0421677891954</v>
      </c>
      <c r="AG101" s="32">
        <f t="shared" si="35"/>
        <v>-7252.5002353917871</v>
      </c>
      <c r="AH101" s="32">
        <f t="shared" si="35"/>
        <v>-7449.559465601903</v>
      </c>
      <c r="AI101" s="32">
        <f t="shared" si="35"/>
        <v>-7656.8404799341242</v>
      </c>
      <c r="AJ101" s="32">
        <f t="shared" si="35"/>
        <v>-7872.2309377040947</v>
      </c>
      <c r="AK101" s="32">
        <f t="shared" si="35"/>
        <v>-8094.8603537477329</v>
      </c>
      <c r="AL101" s="32">
        <f t="shared" si="35"/>
        <v>-8325.2038977694792</v>
      </c>
      <c r="AN101" s="30">
        <f t="shared" si="32"/>
        <v>-42349.549120195959</v>
      </c>
      <c r="AO101" s="30">
        <f t="shared" si="33"/>
        <v>-59738.385418104248</v>
      </c>
      <c r="AP101" s="30">
        <f t="shared" si="34"/>
        <v>-86360.615775263112</v>
      </c>
    </row>
    <row r="102" spans="2:42" ht="13.8">
      <c r="B102" s="66" t="s">
        <v>321</v>
      </c>
      <c r="C102" s="67">
        <f>-'OPEX+CAPEX'!I291*'OPEX+CAPEX'!I292/1000-'OPEX+CAPEX'!I305*'OPEX+CAPEX'!I306/1000</f>
        <v>-200.71637777777778</v>
      </c>
      <c r="D102" s="67">
        <f>-'OPEX+CAPEX'!J291*'OPEX+CAPEX'!J292/1000-'OPEX+CAPEX'!J305*'OPEX+CAPEX'!J306/1000</f>
        <v>-205.48946666666666</v>
      </c>
      <c r="E102" s="67">
        <f>-'OPEX+CAPEX'!K291*'OPEX+CAPEX'!K292/1000-'OPEX+CAPEX'!K305*'OPEX+CAPEX'!K306/1000</f>
        <v>-210.42653333333334</v>
      </c>
      <c r="F102" s="67">
        <f>-'OPEX+CAPEX'!L291*'OPEX+CAPEX'!L292/1000-'OPEX+CAPEX'!L305*'OPEX+CAPEX'!L306/1000</f>
        <v>-215.53313888888886</v>
      </c>
      <c r="G102" s="67">
        <f>-'OPEX+CAPEX'!M291*'OPEX+CAPEX'!M292/1000-'OPEX+CAPEX'!M305*'OPEX+CAPEX'!M306/1000</f>
        <v>-220.65372222222223</v>
      </c>
      <c r="H102" s="67">
        <f>-'OPEX+CAPEX'!N291*'OPEX+CAPEX'!N292/1000-'OPEX+CAPEX'!N305*'OPEX+CAPEX'!N306/1000</f>
        <v>-225.94384444444444</v>
      </c>
      <c r="I102" s="67">
        <f>-'OPEX+CAPEX'!O291*'OPEX+CAPEX'!O292/1000-'OPEX+CAPEX'!O305*'OPEX+CAPEX'!O306/1000</f>
        <v>-231.32850555555552</v>
      </c>
      <c r="J102" s="67">
        <f>-'OPEX+CAPEX'!P291*'OPEX+CAPEX'!P292/1000-'OPEX+CAPEX'!P305*'OPEX+CAPEX'!P306/1000</f>
        <v>-236.88826666666668</v>
      </c>
      <c r="K102" s="67">
        <f>-'OPEX+CAPEX'!Q291*'OPEX+CAPEX'!Q292/1000-'OPEX+CAPEX'!Q305*'OPEX+CAPEX'!Q306/1000</f>
        <v>-242.54812777777775</v>
      </c>
      <c r="L102" s="67">
        <f>-'OPEX+CAPEX'!R291*'OPEX+CAPEX'!R292/1000-'OPEX+CAPEX'!R305*'OPEX+CAPEX'!R306/1000</f>
        <v>-248.38864999999998</v>
      </c>
      <c r="M102" s="67">
        <f>-'OPEX+CAPEX'!S291*'OPEX+CAPEX'!S292/1000-'OPEX+CAPEX'!S305*'OPEX+CAPEX'!S306/1000</f>
        <v>-254.25427222222223</v>
      </c>
      <c r="N102" s="67">
        <f>-'OPEX+CAPEX'!T291*'OPEX+CAPEX'!T292/1000-'OPEX+CAPEX'!T305*'OPEX+CAPEX'!T306/1000</f>
        <v>-260.46167777777777</v>
      </c>
      <c r="O102" s="67">
        <f>-'OPEX+CAPEX'!U291*'OPEX+CAPEX'!U292/1000-'OPEX+CAPEX'!U305*'OPEX+CAPEX'!U306/1000</f>
        <v>-266.54418333333331</v>
      </c>
      <c r="P102" s="67">
        <f>-'OPEX+CAPEX'!V291*'OPEX+CAPEX'!V292/1000-'OPEX+CAPEX'!V305*'OPEX+CAPEX'!V306/1000</f>
        <v>-272.9684722222222</v>
      </c>
      <c r="Q102" s="67">
        <f>-'OPEX+CAPEX'!W291*'OPEX+CAPEX'!W292/1000-'OPEX+CAPEX'!W305*'OPEX+CAPEX'!W306/1000</f>
        <v>-279.59010555555557</v>
      </c>
      <c r="R102" s="67">
        <f>-'OPEX+CAPEX'!X291*'OPEX+CAPEX'!X292/1000-'OPEX+CAPEX'!X305*'OPEX+CAPEX'!X306/1000</f>
        <v>-286.17296111111108</v>
      </c>
      <c r="S102" s="67">
        <f>-'OPEX+CAPEX'!Y291*'OPEX+CAPEX'!Y292/1000-'OPEX+CAPEX'!Y305*'OPEX+CAPEX'!Y306/1000</f>
        <v>-293.10872222222224</v>
      </c>
      <c r="T102" s="67">
        <f>-'OPEX+CAPEX'!Z291*'OPEX+CAPEX'!Z292/1000-'OPEX+CAPEX'!Z305*'OPEX+CAPEX'!Z306/1000</f>
        <v>-300.01126666666664</v>
      </c>
      <c r="U102" s="67">
        <f>-'OPEX+CAPEX'!AA291*'OPEX+CAPEX'!AA292/1000-'OPEX+CAPEX'!AA305*'OPEX+CAPEX'!AA306/1000</f>
        <v>-307.35283888888887</v>
      </c>
      <c r="V102" s="67">
        <f>-'OPEX+CAPEX'!AB291*'OPEX+CAPEX'!AB292/1000-'OPEX+CAPEX'!AB305*'OPEX+CAPEX'!AB306/1000</f>
        <v>-314.67231666666663</v>
      </c>
      <c r="W102" s="67">
        <f>-'OPEX+CAPEX'!AC291*'OPEX+CAPEX'!AC292/1000-'OPEX+CAPEX'!AC305*'OPEX+CAPEX'!AC306/1000</f>
        <v>-322.28082222222224</v>
      </c>
      <c r="X102" s="67">
        <f>-'OPEX+CAPEX'!AD291*'OPEX+CAPEX'!AD292/1000-'OPEX+CAPEX'!AD305*'OPEX+CAPEX'!AD306/1000</f>
        <v>-329.86723333333333</v>
      </c>
      <c r="Y102" s="67">
        <f>-'OPEX+CAPEX'!AE291*'OPEX+CAPEX'!AE292/1000-'OPEX+CAPEX'!AE305*'OPEX+CAPEX'!AE306/1000</f>
        <v>-337.90379444444443</v>
      </c>
      <c r="Z102" s="67">
        <f>-'OPEX+CAPEX'!AF291*'OPEX+CAPEX'!AF292/1000-'OPEX+CAPEX'!AF305*'OPEX+CAPEX'!AF306/1000</f>
        <v>-345.92938333333331</v>
      </c>
      <c r="AA102" s="67">
        <f>-'OPEX+CAPEX'!AG291*'OPEX+CAPEX'!AG292/1000-'OPEX+CAPEX'!AG305*'OPEX+CAPEX'!AG306/1000</f>
        <v>-354.17456111111107</v>
      </c>
      <c r="AB102" s="67">
        <f>-'OPEX+CAPEX'!AH291*'OPEX+CAPEX'!AH292/1000-'OPEX+CAPEX'!AH305*'OPEX+CAPEX'!AH306/1000</f>
        <v>-362.72545000000002</v>
      </c>
      <c r="AC102" s="67">
        <f>-'OPEX+CAPEX'!AI291*'OPEX+CAPEX'!AI292/1000-'OPEX+CAPEX'!AI305*'OPEX+CAPEX'!AI306/1000</f>
        <v>-371.35148888888887</v>
      </c>
      <c r="AD102" s="67">
        <f>-'OPEX+CAPEX'!AJ291*'OPEX+CAPEX'!AJ292/1000-'OPEX+CAPEX'!AJ305*'OPEX+CAPEX'!AJ306/1000</f>
        <v>-380.36936111111117</v>
      </c>
      <c r="AE102" s="67">
        <f>-'OPEX+CAPEX'!AK291*'OPEX+CAPEX'!AK292/1000-'OPEX+CAPEX'!AK305*'OPEX+CAPEX'!AK306/1000</f>
        <v>-389.31238333333329</v>
      </c>
      <c r="AF102" s="67">
        <f>-'OPEX+CAPEX'!AL291*'OPEX+CAPEX'!AL292/1000-'OPEX+CAPEX'!AL305*'OPEX+CAPEX'!AL306/1000</f>
        <v>-398.7278</v>
      </c>
      <c r="AG102" s="67">
        <f>-'OPEX+CAPEX'!AM291*'OPEX+CAPEX'!AM292/1000-'OPEX+CAPEX'!AM305*'OPEX+CAPEX'!AM306/1000</f>
        <v>-408.31561111111114</v>
      </c>
      <c r="AH102" s="67">
        <f>-'OPEX+CAPEX'!AN291*'OPEX+CAPEX'!AN292/1000-'OPEX+CAPEX'!AN305*'OPEX+CAPEX'!AN306/1000</f>
        <v>-418.0758166666667</v>
      </c>
      <c r="AI102" s="67">
        <f>-'OPEX+CAPEX'!AO291*'OPEX+CAPEX'!AO292/1000-'OPEX+CAPEX'!AO305*'OPEX+CAPEX'!AO306/1000</f>
        <v>-428.08897777777776</v>
      </c>
      <c r="AJ102" s="67">
        <f>-'OPEX+CAPEX'!AP291*'OPEX+CAPEX'!AP292/1000-'OPEX+CAPEX'!AP305*'OPEX+CAPEX'!AP306/1000</f>
        <v>-438.36065555555558</v>
      </c>
      <c r="AK102" s="67">
        <f>-'OPEX+CAPEX'!AQ291*'OPEX+CAPEX'!AQ292/1000-'OPEX+CAPEX'!AQ305*'OPEX+CAPEX'!AQ306/1000</f>
        <v>-448.73528888888893</v>
      </c>
      <c r="AL102" s="67">
        <f>-'OPEX+CAPEX'!AR291*'OPEX+CAPEX'!AR292/1000-'OPEX+CAPEX'!AR305*'OPEX+CAPEX'!AR306/1000</f>
        <v>-459.61012222222223</v>
      </c>
      <c r="AN102" s="30">
        <f t="shared" si="28"/>
        <v>-2752.6325833333335</v>
      </c>
      <c r="AO102" s="30">
        <f t="shared" si="29"/>
        <v>-3656.4020999999993</v>
      </c>
      <c r="AP102" s="30">
        <f t="shared" si="30"/>
        <v>-4857.8475166666676</v>
      </c>
    </row>
    <row r="103" spans="2:42" ht="13.8">
      <c r="B103" s="66" t="s">
        <v>324</v>
      </c>
      <c r="C103" s="30">
        <f>РБ.3!D52</f>
        <v>-0.90243902439024382</v>
      </c>
      <c r="D103" s="30">
        <f>РБ.3!E52</f>
        <v>-0.91048880671451493</v>
      </c>
      <c r="E103" s="30">
        <f>РБ.3!F52</f>
        <v>-0.92074578741802171</v>
      </c>
      <c r="F103" s="30">
        <f>РБ.3!G52</f>
        <v>-0.931284077718882</v>
      </c>
      <c r="G103" s="30">
        <f>РБ.3!H52</f>
        <v>-0.94216859521648511</v>
      </c>
      <c r="H103" s="30">
        <f>РБ.3!I52</f>
        <v>-0.95344261831042409</v>
      </c>
      <c r="I103" s="30">
        <f>РБ.3!J52</f>
        <v>-0.96517106460008784</v>
      </c>
      <c r="J103" s="30">
        <f>РБ.3!K52</f>
        <v>-0.97375966299928995</v>
      </c>
      <c r="K103" s="30">
        <f>РБ.3!L52</f>
        <v>-0.98648351247958954</v>
      </c>
      <c r="L103" s="30">
        <f>РБ.3!M52</f>
        <v>-0.99996473395276408</v>
      </c>
      <c r="M103" s="30">
        <f>РБ.3!N52</f>
        <v>-1.0128963197511094</v>
      </c>
      <c r="N103" s="30">
        <f>РБ.3!O52</f>
        <v>-1.0251787295555617</v>
      </c>
      <c r="O103" s="30">
        <f>РБ.3!P52</f>
        <v>-1.0308871504618593</v>
      </c>
      <c r="P103" s="30">
        <f>РБ.3!Q52</f>
        <v>-1.0425376956322561</v>
      </c>
      <c r="Q103" s="30">
        <f>РБ.3!R52</f>
        <v>-1.0576634962899591</v>
      </c>
      <c r="R103" s="30">
        <f>РБ.3!S52</f>
        <v>-1.0735899473401302</v>
      </c>
      <c r="S103" s="30">
        <f>РБ.3!T52</f>
        <v>-1.0904144251818524</v>
      </c>
      <c r="T103" s="30">
        <f>РБ.3!U52</f>
        <v>-1.1082667650139055</v>
      </c>
      <c r="U103" s="30">
        <f>РБ.3!V52</f>
        <v>-1.1272551628352707</v>
      </c>
      <c r="V103" s="30">
        <f>РБ.3!W52</f>
        <v>-1.1414786088614626</v>
      </c>
      <c r="W103" s="30">
        <f>РБ.3!X52</f>
        <v>-1.1628364990605369</v>
      </c>
      <c r="X103" s="30">
        <f>РБ.3!Y52</f>
        <v>-1.1858281488442415</v>
      </c>
      <c r="Y103" s="30">
        <f>РБ.3!Z52</f>
        <v>-1.2081857700739105</v>
      </c>
      <c r="Z103" s="30">
        <f>РБ.3!AA52</f>
        <v>-1.2295999221924554</v>
      </c>
      <c r="AA103" s="30">
        <f>РБ.3!AB52</f>
        <v>-1.2410816816044401</v>
      </c>
      <c r="AB103" s="30">
        <f>РБ.3!AC52</f>
        <v>-1.2648761457005921</v>
      </c>
      <c r="AC103" s="30">
        <f>РБ.3!AD52</f>
        <v>-1.2969021613993053</v>
      </c>
      <c r="AD103" s="30">
        <f>РБ.3!AE52</f>
        <v>-1.3320658610684999</v>
      </c>
      <c r="AE103" s="30">
        <f>РБ.3!AF52</f>
        <v>-1.3708433071036987</v>
      </c>
      <c r="AF103" s="30">
        <f>РБ.3!AG52</f>
        <v>-1.4137430207001167</v>
      </c>
      <c r="AG103" s="30">
        <f>РБ.3!AH52</f>
        <v>-1.4613817190519527</v>
      </c>
      <c r="AH103" s="30">
        <f>РБ.3!AI52</f>
        <v>-1.4985005204227548</v>
      </c>
      <c r="AI103" s="30">
        <f>РБ.3!AJ52</f>
        <v>-1.5559093174826779</v>
      </c>
      <c r="AJ103" s="30">
        <f>РБ.3!AK52</f>
        <v>-1.620156101678272</v>
      </c>
      <c r="AK103" s="30">
        <f>РБ.3!AL52</f>
        <v>-1.6850574716677074</v>
      </c>
      <c r="AL103" s="30">
        <f>РБ.3!AM52</f>
        <v>-1.7492393382639124</v>
      </c>
      <c r="AN103" s="30">
        <f t="shared" si="28"/>
        <v>-11.524022933106972</v>
      </c>
      <c r="AO103" s="30">
        <f t="shared" si="29"/>
        <v>-13.458543591787841</v>
      </c>
      <c r="AP103" s="30">
        <f t="shared" si="30"/>
        <v>-17.489756646143931</v>
      </c>
    </row>
    <row r="104" spans="2:42" ht="13.8">
      <c r="B104" s="66" t="s">
        <v>325</v>
      </c>
      <c r="C104" s="30">
        <f>РБ.3!D75</f>
        <v>-156.13662157325871</v>
      </c>
      <c r="D104" s="30">
        <f>РБ.3!E75</f>
        <v>-157.52936477533939</v>
      </c>
      <c r="E104" s="30">
        <f>РБ.3!F75</f>
        <v>-159.30398917799056</v>
      </c>
      <c r="F104" s="30">
        <f>РБ.3!G75</f>
        <v>-161.12728471404779</v>
      </c>
      <c r="G104" s="30">
        <f>РБ.3!H75</f>
        <v>-163.01048318352784</v>
      </c>
      <c r="H104" s="30">
        <f>РБ.3!I75</f>
        <v>-164.96107245310856</v>
      </c>
      <c r="I104" s="30">
        <f>РБ.3!J75</f>
        <v>-166.99028432280679</v>
      </c>
      <c r="J104" s="30">
        <f>РБ.3!K75</f>
        <v>-168.47625146502673</v>
      </c>
      <c r="K104" s="30">
        <f>РБ.3!L75</f>
        <v>-170.67768426831552</v>
      </c>
      <c r="L104" s="30">
        <f>РБ.3!M75</f>
        <v>-173.01015473846675</v>
      </c>
      <c r="M104" s="30">
        <f>РБ.3!N75</f>
        <v>-175.24752930180927</v>
      </c>
      <c r="N104" s="30">
        <f>РБ.3!O75</f>
        <v>-177.37258586498396</v>
      </c>
      <c r="O104" s="30">
        <f>РБ.3!P75</f>
        <v>-178.36023547979278</v>
      </c>
      <c r="P104" s="30">
        <f>РБ.3!Q75</f>
        <v>-180.37596918947088</v>
      </c>
      <c r="Q104" s="30">
        <f>РБ.3!R75</f>
        <v>-182.99297859338051</v>
      </c>
      <c r="R104" s="30">
        <f>РБ.3!S75</f>
        <v>-185.74851353083048</v>
      </c>
      <c r="S104" s="30">
        <f>РБ.3!T75</f>
        <v>-188.65942170184587</v>
      </c>
      <c r="T104" s="30">
        <f>РБ.3!U75</f>
        <v>-191.74816670646027</v>
      </c>
      <c r="U104" s="30">
        <f>РБ.3!V75</f>
        <v>-195.0334682113683</v>
      </c>
      <c r="V104" s="30">
        <f>РБ.3!W75</f>
        <v>-197.49435559504468</v>
      </c>
      <c r="W104" s="30">
        <f>РБ.3!X75</f>
        <v>-201.18961780056514</v>
      </c>
      <c r="X104" s="30">
        <f>РБ.3!Y75</f>
        <v>-205.16754697317464</v>
      </c>
      <c r="Y104" s="30">
        <f>РБ.3!Z75</f>
        <v>-209.03577889895351</v>
      </c>
      <c r="Z104" s="30">
        <f>РБ.3!AA75</f>
        <v>-212.74077533115525</v>
      </c>
      <c r="AA104" s="30">
        <f>РБ.3!AB75</f>
        <v>-214.72730636078967</v>
      </c>
      <c r="AB104" s="30">
        <f>РБ.3!AC75</f>
        <v>-218.84413546027326</v>
      </c>
      <c r="AC104" s="30">
        <f>РБ.3!AD75</f>
        <v>-224.38515680188459</v>
      </c>
      <c r="AD104" s="30">
        <f>РБ.3!AE75</f>
        <v>-230.4690484776402</v>
      </c>
      <c r="AE104" s="30">
        <f>РБ.3!AF75</f>
        <v>-237.17817702099657</v>
      </c>
      <c r="AF104" s="30">
        <f>РБ.3!AG75</f>
        <v>-244.60052486541844</v>
      </c>
      <c r="AG104" s="30">
        <f>РБ.3!AH75</f>
        <v>-252.84279411106525</v>
      </c>
      <c r="AH104" s="30">
        <f>РБ.3!AI75</f>
        <v>-259.26495016399292</v>
      </c>
      <c r="AI104" s="30">
        <f>РБ.3!AJ75</f>
        <v>-269.19760531216502</v>
      </c>
      <c r="AJ104" s="30">
        <f>РБ.3!AK75</f>
        <v>-280.31334339543793</v>
      </c>
      <c r="AK104" s="30">
        <f>РБ.3!AL75</f>
        <v>-291.54233546221332</v>
      </c>
      <c r="AL104" s="30">
        <f>РБ.3!AM75</f>
        <v>-302.64684174546943</v>
      </c>
      <c r="AN104" s="30">
        <f t="shared" si="28"/>
        <v>-1993.8433058386815</v>
      </c>
      <c r="AO104" s="30">
        <f t="shared" si="29"/>
        <v>-2328.5468280120426</v>
      </c>
      <c r="AP104" s="30">
        <f t="shared" si="30"/>
        <v>-3026.0122191773467</v>
      </c>
    </row>
    <row r="105" spans="2:42" ht="13.8">
      <c r="B105" s="66" t="s">
        <v>103</v>
      </c>
      <c r="C105" s="30">
        <f>РБ.3!D91</f>
        <v>0</v>
      </c>
      <c r="D105" s="30">
        <f>РБ.3!E91</f>
        <v>0</v>
      </c>
      <c r="E105" s="30">
        <f>РБ.3!F91</f>
        <v>0</v>
      </c>
      <c r="F105" s="30">
        <f>РБ.3!G91</f>
        <v>0</v>
      </c>
      <c r="G105" s="30">
        <f>РБ.3!H91</f>
        <v>0</v>
      </c>
      <c r="H105" s="30">
        <f>РБ.3!I91</f>
        <v>0</v>
      </c>
      <c r="I105" s="30">
        <f>РБ.3!J91</f>
        <v>0</v>
      </c>
      <c r="J105" s="30">
        <f>РБ.3!K91</f>
        <v>0</v>
      </c>
      <c r="K105" s="30">
        <f>РБ.3!L91</f>
        <v>0</v>
      </c>
      <c r="L105" s="30">
        <f>РБ.3!M91</f>
        <v>0</v>
      </c>
      <c r="M105" s="30">
        <f>РБ.3!N91</f>
        <v>0</v>
      </c>
      <c r="N105" s="30">
        <f>РБ.3!O91</f>
        <v>0</v>
      </c>
      <c r="O105" s="30">
        <f>РБ.3!P91</f>
        <v>0</v>
      </c>
      <c r="P105" s="30">
        <f>РБ.3!Q91</f>
        <v>0</v>
      </c>
      <c r="Q105" s="30">
        <f>РБ.3!R91</f>
        <v>0</v>
      </c>
      <c r="R105" s="30">
        <f>РБ.3!S91</f>
        <v>0</v>
      </c>
      <c r="S105" s="30">
        <f>РБ.3!T91</f>
        <v>0</v>
      </c>
      <c r="T105" s="30">
        <f>РБ.3!U91</f>
        <v>0</v>
      </c>
      <c r="U105" s="30">
        <f>РБ.3!V91</f>
        <v>0</v>
      </c>
      <c r="V105" s="30">
        <f>РБ.3!W91</f>
        <v>0</v>
      </c>
      <c r="W105" s="30">
        <f>РБ.3!X91</f>
        <v>0</v>
      </c>
      <c r="X105" s="30">
        <f>РБ.3!Y91</f>
        <v>0</v>
      </c>
      <c r="Y105" s="30">
        <f>РБ.3!Z91</f>
        <v>0</v>
      </c>
      <c r="Z105" s="30">
        <f>РБ.3!AA91</f>
        <v>0</v>
      </c>
      <c r="AA105" s="30">
        <f>РБ.3!AB91</f>
        <v>0</v>
      </c>
      <c r="AB105" s="30">
        <f>РБ.3!AC91</f>
        <v>0</v>
      </c>
      <c r="AC105" s="30">
        <f>РБ.3!AD91</f>
        <v>0</v>
      </c>
      <c r="AD105" s="30">
        <f>РБ.3!AE91</f>
        <v>0</v>
      </c>
      <c r="AE105" s="30">
        <f>РБ.3!AF91</f>
        <v>0</v>
      </c>
      <c r="AF105" s="30">
        <f>РБ.3!AG91</f>
        <v>0</v>
      </c>
      <c r="AG105" s="30">
        <f>РБ.3!AH91</f>
        <v>0</v>
      </c>
      <c r="AH105" s="30">
        <f>РБ.3!AI91</f>
        <v>0</v>
      </c>
      <c r="AI105" s="30">
        <f>РБ.3!AJ91</f>
        <v>0</v>
      </c>
      <c r="AJ105" s="30">
        <f>РБ.3!AK91</f>
        <v>0</v>
      </c>
      <c r="AK105" s="30">
        <f>РБ.3!AL91</f>
        <v>0</v>
      </c>
      <c r="AL105" s="30">
        <f>РБ.3!AM91</f>
        <v>0</v>
      </c>
      <c r="AN105" s="30">
        <f t="shared" si="28"/>
        <v>0</v>
      </c>
      <c r="AO105" s="30">
        <f t="shared" si="29"/>
        <v>0</v>
      </c>
      <c r="AP105" s="30">
        <f t="shared" si="30"/>
        <v>0</v>
      </c>
    </row>
    <row r="106" spans="2:42" ht="13.8">
      <c r="B106" s="66" t="s">
        <v>326</v>
      </c>
      <c r="C106" s="30">
        <f>РБ.3!D102</f>
        <v>0</v>
      </c>
      <c r="D106" s="30">
        <f>РБ.3!E102</f>
        <v>0</v>
      </c>
      <c r="E106" s="30">
        <f>РБ.3!F102</f>
        <v>0</v>
      </c>
      <c r="F106" s="30">
        <f>РБ.3!G102</f>
        <v>0</v>
      </c>
      <c r="G106" s="30">
        <f>РБ.3!H102</f>
        <v>0</v>
      </c>
      <c r="H106" s="30">
        <f>РБ.3!I102</f>
        <v>0</v>
      </c>
      <c r="I106" s="30">
        <f>РБ.3!J102</f>
        <v>0</v>
      </c>
      <c r="J106" s="30">
        <f>РБ.3!K102</f>
        <v>0</v>
      </c>
      <c r="K106" s="30">
        <f>РБ.3!L102</f>
        <v>0</v>
      </c>
      <c r="L106" s="30">
        <f>РБ.3!M102</f>
        <v>0</v>
      </c>
      <c r="M106" s="30">
        <f>РБ.3!N102</f>
        <v>0</v>
      </c>
      <c r="N106" s="30">
        <f>РБ.3!O102</f>
        <v>0</v>
      </c>
      <c r="O106" s="30">
        <f>РБ.3!P102</f>
        <v>0</v>
      </c>
      <c r="P106" s="30">
        <f>РБ.3!Q102</f>
        <v>0</v>
      </c>
      <c r="Q106" s="30">
        <f>РБ.3!R102</f>
        <v>0</v>
      </c>
      <c r="R106" s="30">
        <f>РБ.3!S102</f>
        <v>0</v>
      </c>
      <c r="S106" s="30">
        <f>РБ.3!T102</f>
        <v>0</v>
      </c>
      <c r="T106" s="30">
        <f>РБ.3!U102</f>
        <v>0</v>
      </c>
      <c r="U106" s="30">
        <f>РБ.3!V102</f>
        <v>0</v>
      </c>
      <c r="V106" s="30">
        <f>РБ.3!W102</f>
        <v>0</v>
      </c>
      <c r="W106" s="30">
        <f>РБ.3!X102</f>
        <v>0</v>
      </c>
      <c r="X106" s="30">
        <f>РБ.3!Y102</f>
        <v>0</v>
      </c>
      <c r="Y106" s="30">
        <f>РБ.3!Z102</f>
        <v>0</v>
      </c>
      <c r="Z106" s="30">
        <f>РБ.3!AA102</f>
        <v>0</v>
      </c>
      <c r="AA106" s="30">
        <f>РБ.3!AB102</f>
        <v>0</v>
      </c>
      <c r="AB106" s="30">
        <f>РБ.3!AC102</f>
        <v>0</v>
      </c>
      <c r="AC106" s="30">
        <f>РБ.3!AD102</f>
        <v>0</v>
      </c>
      <c r="AD106" s="30">
        <f>РБ.3!AE102</f>
        <v>0</v>
      </c>
      <c r="AE106" s="30">
        <f>РБ.3!AF102</f>
        <v>0</v>
      </c>
      <c r="AF106" s="30">
        <f>РБ.3!AG102</f>
        <v>0</v>
      </c>
      <c r="AG106" s="30">
        <f>РБ.3!AH102</f>
        <v>0</v>
      </c>
      <c r="AH106" s="30">
        <f>РБ.3!AI102</f>
        <v>0</v>
      </c>
      <c r="AI106" s="30">
        <f>РБ.3!AJ102</f>
        <v>0</v>
      </c>
      <c r="AJ106" s="30">
        <f>РБ.3!AK102</f>
        <v>0</v>
      </c>
      <c r="AK106" s="30">
        <f>РБ.3!AL102</f>
        <v>0</v>
      </c>
      <c r="AL106" s="30">
        <f>РБ.3!AM102</f>
        <v>0</v>
      </c>
      <c r="AN106" s="30">
        <f t="shared" si="28"/>
        <v>0</v>
      </c>
      <c r="AO106" s="30">
        <f t="shared" si="29"/>
        <v>0</v>
      </c>
      <c r="AP106" s="30">
        <f t="shared" si="30"/>
        <v>0</v>
      </c>
    </row>
    <row r="107" spans="2:42" ht="13.8">
      <c r="B107" s="66" t="s">
        <v>383</v>
      </c>
      <c r="C107" s="30">
        <f>РБ.3!D127</f>
        <v>-1537.088</v>
      </c>
      <c r="D107" s="30">
        <f>РБ.3!E127</f>
        <v>-1573.8240000000001</v>
      </c>
      <c r="E107" s="30">
        <f>РБ.3!F127</f>
        <v>-1611.4560000000001</v>
      </c>
      <c r="F107" s="30">
        <f>РБ.3!G127</f>
        <v>-1650.04</v>
      </c>
      <c r="G107" s="30">
        <f>РБ.3!H127</f>
        <v>-1689.52</v>
      </c>
      <c r="H107" s="30">
        <f>РБ.3!I127</f>
        <v>-1729.952</v>
      </c>
      <c r="I107" s="30">
        <f>РБ.3!J127</f>
        <v>-1771.336</v>
      </c>
      <c r="J107" s="30">
        <f>РБ.3!K127</f>
        <v>-1813.7280000000001</v>
      </c>
      <c r="K107" s="30">
        <f>РБ.3!L127</f>
        <v>-1857.1279999999999</v>
      </c>
      <c r="L107" s="30">
        <f>РБ.3!M127</f>
        <v>-1901.5920000000001</v>
      </c>
      <c r="M107" s="30">
        <f>РБ.3!N127</f>
        <v>-1947.0640000000001</v>
      </c>
      <c r="N107" s="30">
        <f>РБ.3!O127</f>
        <v>-1993.712</v>
      </c>
      <c r="O107" s="30">
        <f>РБ.3!P127</f>
        <v>-2041.3679999999999</v>
      </c>
      <c r="P107" s="30">
        <f>РБ.3!Q127</f>
        <v>-2090.1999999999998</v>
      </c>
      <c r="Q107" s="30">
        <f>РБ.3!R127</f>
        <v>-2140.2640000000001</v>
      </c>
      <c r="R107" s="30">
        <f>РБ.3!S127</f>
        <v>-2191.4479999999999</v>
      </c>
      <c r="S107" s="30">
        <f>РБ.3!T127</f>
        <v>-2243.92</v>
      </c>
      <c r="T107" s="30">
        <f>РБ.3!U127</f>
        <v>-2297.5680000000002</v>
      </c>
      <c r="U107" s="30">
        <f>РБ.3!V127</f>
        <v>-2352.616</v>
      </c>
      <c r="V107" s="30">
        <f>РБ.3!W127</f>
        <v>-2408.9520000000002</v>
      </c>
      <c r="W107" s="30">
        <f>РБ.3!X127</f>
        <v>-2466.6880000000001</v>
      </c>
      <c r="X107" s="30">
        <f>РБ.3!Y127</f>
        <v>-2525.712</v>
      </c>
      <c r="Y107" s="30">
        <f>РБ.3!Z127</f>
        <v>-2586.248</v>
      </c>
      <c r="Z107" s="30">
        <f>РБ.3!AA127</f>
        <v>-2648.1840000000002</v>
      </c>
      <c r="AA107" s="30">
        <f>РБ.3!AB127</f>
        <v>-2711.576</v>
      </c>
      <c r="AB107" s="30">
        <f>РБ.3!AC127</f>
        <v>-2776.5360000000001</v>
      </c>
      <c r="AC107" s="30">
        <f>РБ.3!AD127</f>
        <v>-2843.0080000000003</v>
      </c>
      <c r="AD107" s="30">
        <f>РБ.3!AE127</f>
        <v>-2911.16</v>
      </c>
      <c r="AE107" s="30">
        <f>РБ.3!AF127</f>
        <v>-2980.8240000000001</v>
      </c>
      <c r="AF107" s="30">
        <f>РБ.3!AG127</f>
        <v>-3052.2240000000002</v>
      </c>
      <c r="AG107" s="30">
        <f>РБ.3!AH127</f>
        <v>-3125.36</v>
      </c>
      <c r="AH107" s="30">
        <f>РБ.3!AI127</f>
        <v>-3200.232</v>
      </c>
      <c r="AI107" s="30">
        <f>РБ.3!AJ127</f>
        <v>-3276.8960000000002</v>
      </c>
      <c r="AJ107" s="30">
        <f>РБ.3!AK127</f>
        <v>-3355.4079999999999</v>
      </c>
      <c r="AK107" s="30">
        <f>РБ.3!AL127</f>
        <v>-3435.712</v>
      </c>
      <c r="AL107" s="30">
        <f>РБ.3!AM127</f>
        <v>-3518.0320000000002</v>
      </c>
      <c r="AN107" s="30">
        <f t="shared" si="28"/>
        <v>-21076.44</v>
      </c>
      <c r="AO107" s="30">
        <f t="shared" si="29"/>
        <v>-27993.167999999998</v>
      </c>
      <c r="AP107" s="30">
        <f t="shared" si="30"/>
        <v>-37186.968000000001</v>
      </c>
    </row>
    <row r="108" spans="2:42" ht="13.8">
      <c r="B108" s="66" t="s">
        <v>546</v>
      </c>
      <c r="C108" s="30">
        <f>РБ.3!D171</f>
        <v>-165</v>
      </c>
      <c r="D108" s="30">
        <f>РБ.3!E171</f>
        <v>-277.75</v>
      </c>
      <c r="E108" s="30">
        <f>РБ.3!F171</f>
        <v>-280.52750000000003</v>
      </c>
      <c r="F108" s="30">
        <f>РБ.3!G171</f>
        <v>-283.33277500000003</v>
      </c>
      <c r="G108" s="30">
        <f>РБ.3!H171</f>
        <v>-286.16610274999999</v>
      </c>
      <c r="H108" s="30">
        <f>РБ.3!I171</f>
        <v>-289.02776377750001</v>
      </c>
      <c r="I108" s="30">
        <f>РБ.3!J171</f>
        <v>-291.91804141527496</v>
      </c>
      <c r="J108" s="30">
        <f>РБ.3!K171</f>
        <v>-294.83722182942773</v>
      </c>
      <c r="K108" s="30">
        <f>РБ.3!L171</f>
        <v>-297.78559404772199</v>
      </c>
      <c r="L108" s="30">
        <f>РБ.3!M171</f>
        <v>-300.76344998819923</v>
      </c>
      <c r="M108" s="30">
        <f>РБ.3!N171</f>
        <v>-303.77108448808116</v>
      </c>
      <c r="N108" s="30">
        <f>РБ.3!O171</f>
        <v>-306.80879533296201</v>
      </c>
      <c r="O108" s="30">
        <f>РБ.3!P171</f>
        <v>-309.87688328629162</v>
      </c>
      <c r="P108" s="30">
        <f>РБ.3!Q171</f>
        <v>-312.97565211915452</v>
      </c>
      <c r="Q108" s="30">
        <f>РБ.3!R171</f>
        <v>-316.10540864034601</v>
      </c>
      <c r="R108" s="30">
        <f>РБ.3!S171</f>
        <v>-319.26646272674952</v>
      </c>
      <c r="S108" s="30">
        <f>РБ.3!T171</f>
        <v>-322.45912735401703</v>
      </c>
      <c r="T108" s="30">
        <f>РБ.3!U171</f>
        <v>-325.6837186275572</v>
      </c>
      <c r="U108" s="30">
        <f>РБ.3!V171</f>
        <v>-328.94055581383276</v>
      </c>
      <c r="V108" s="30">
        <f>РБ.3!W171</f>
        <v>-332.22996137197106</v>
      </c>
      <c r="W108" s="30">
        <f>РБ.3!X171</f>
        <v>-335.55226098569074</v>
      </c>
      <c r="X108" s="30">
        <f>РБ.3!Y171</f>
        <v>-338.90778359554764</v>
      </c>
      <c r="Y108" s="30">
        <f>РБ.3!Z171</f>
        <v>-342.2968614315032</v>
      </c>
      <c r="Z108" s="30">
        <f>РБ.3!AA171</f>
        <v>-345.71983004581824</v>
      </c>
      <c r="AA108" s="30">
        <f>РБ.3!AB171</f>
        <v>-349.17702834627642</v>
      </c>
      <c r="AB108" s="30">
        <f>РБ.3!AC171</f>
        <v>-352.66879862973917</v>
      </c>
      <c r="AC108" s="30">
        <f>РБ.3!AD171</f>
        <v>-356.19548661603659</v>
      </c>
      <c r="AD108" s="30">
        <f>РБ.3!AE171</f>
        <v>-359.75744148219695</v>
      </c>
      <c r="AE108" s="30">
        <f>РБ.3!AF171</f>
        <v>-363.35501589701892</v>
      </c>
      <c r="AF108" s="30">
        <f>РБ.3!AG171</f>
        <v>-366.98856605598917</v>
      </c>
      <c r="AG108" s="30">
        <f>РБ.3!AH171</f>
        <v>-370.65845171654905</v>
      </c>
      <c r="AH108" s="30">
        <f>РБ.3!AI171</f>
        <v>-374.36503623371448</v>
      </c>
      <c r="AI108" s="30">
        <f>РБ.3!AJ171</f>
        <v>-378.10868659605165</v>
      </c>
      <c r="AJ108" s="30">
        <f>РБ.3!AK171</f>
        <v>-381.8897734620121</v>
      </c>
      <c r="AK108" s="30">
        <f>РБ.3!AL171</f>
        <v>-385.70867119663222</v>
      </c>
      <c r="AL108" s="30">
        <f>РБ.3!AM171</f>
        <v>-389.56575790859853</v>
      </c>
      <c r="AN108" s="30">
        <f t="shared" si="28"/>
        <v>-3377.6883286291668</v>
      </c>
      <c r="AO108" s="30">
        <f t="shared" si="29"/>
        <v>-3930.0145059984793</v>
      </c>
      <c r="AP108" s="30">
        <f t="shared" si="30"/>
        <v>-4428.4387141408151</v>
      </c>
    </row>
    <row r="109" spans="2:42" ht="13.8">
      <c r="B109" s="66" t="s">
        <v>547</v>
      </c>
      <c r="C109" s="30">
        <f>МСБ.3!D36</f>
        <v>-183.33375322793978</v>
      </c>
      <c r="D109" s="30">
        <f>МСБ.3!E36</f>
        <v>-185.71077659507463</v>
      </c>
      <c r="E109" s="30">
        <f>МСБ.3!F36</f>
        <v>-188.27423316747496</v>
      </c>
      <c r="F109" s="30">
        <f>МСБ.3!G36</f>
        <v>-191.14064369843166</v>
      </c>
      <c r="G109" s="30">
        <f>МСБ.3!H36</f>
        <v>-194.41487686590668</v>
      </c>
      <c r="H109" s="30">
        <f>МСБ.3!I36</f>
        <v>-198.29501795049441</v>
      </c>
      <c r="I109" s="30">
        <f>МСБ.3!J36</f>
        <v>-203.09567298608047</v>
      </c>
      <c r="J109" s="30">
        <f>МСБ.3!K36</f>
        <v>-209.22466460918309</v>
      </c>
      <c r="K109" s="30">
        <f>МСБ.3!L36</f>
        <v>-217.38111733954776</v>
      </c>
      <c r="L109" s="30">
        <f>МСБ.3!M36</f>
        <v>-228.52050135416007</v>
      </c>
      <c r="M109" s="30">
        <f>МСБ.3!N36</f>
        <v>-244.14593437047301</v>
      </c>
      <c r="N109" s="30">
        <f>МСБ.3!O36</f>
        <v>-266.49461485167222</v>
      </c>
      <c r="O109" s="30">
        <f>МСБ.3!P36</f>
        <v>-277.82043207155004</v>
      </c>
      <c r="P109" s="30">
        <f>МСБ.3!Q36</f>
        <v>-290.54449833091888</v>
      </c>
      <c r="Q109" s="30">
        <f>МСБ.3!R36</f>
        <v>-304.84159475971529</v>
      </c>
      <c r="R109" s="30">
        <f>МСБ.3!S36</f>
        <v>-320.9680670151792</v>
      </c>
      <c r="S109" s="30">
        <f>МСБ.3!T36</f>
        <v>-339.16860867922145</v>
      </c>
      <c r="T109" s="30">
        <f>МСБ.3!U36</f>
        <v>-359.75782578572779</v>
      </c>
      <c r="U109" s="30">
        <f>МСБ.3!V36</f>
        <v>-383.09693266989984</v>
      </c>
      <c r="V109" s="30">
        <f>МСБ.3!W36</f>
        <v>-409.59375196825596</v>
      </c>
      <c r="W109" s="30">
        <f>МСБ.3!X36</f>
        <v>-439.72601876928888</v>
      </c>
      <c r="X109" s="30">
        <f>МСБ.3!Y36</f>
        <v>-474.01807646280776</v>
      </c>
      <c r="Y109" s="30">
        <f>МСБ.3!Z36</f>
        <v>-513.11078919191289</v>
      </c>
      <c r="Z109" s="30">
        <f>МСБ.3!AA36</f>
        <v>-557.71493355167854</v>
      </c>
      <c r="AA109" s="30">
        <f>МСБ.3!AB36</f>
        <v>-576.46312275618811</v>
      </c>
      <c r="AB109" s="30">
        <f>МСБ.3!AC36</f>
        <v>-596.03860930906342</v>
      </c>
      <c r="AC109" s="30">
        <f>МСБ.3!AD36</f>
        <v>-616.4880015116205</v>
      </c>
      <c r="AD109" s="30">
        <f>МСБ.3!AE36</f>
        <v>-637.85790766517596</v>
      </c>
      <c r="AE109" s="30">
        <f>МСБ.3!AF36</f>
        <v>-660.20658814637522</v>
      </c>
      <c r="AF109" s="30">
        <f>МСБ.3!AG36</f>
        <v>-683.54569503054722</v>
      </c>
      <c r="AG109" s="30">
        <f>МСБ.3!AH36</f>
        <v>-707.9567928449959</v>
      </c>
      <c r="AH109" s="30">
        <f>МСБ.3!AI36</f>
        <v>-733.47483781570816</v>
      </c>
      <c r="AI109" s="30">
        <f>МСБ.3!AJ36</f>
        <v>-760.1697423946589</v>
      </c>
      <c r="AJ109" s="30">
        <f>МСБ.3!AK36</f>
        <v>-788.06481073250609</v>
      </c>
      <c r="AK109" s="30">
        <f>МСБ.3!AL36</f>
        <v>-817.26491150721165</v>
      </c>
      <c r="AL109" s="30">
        <f>МСБ.3!AM36</f>
        <v>-847.79334886943366</v>
      </c>
      <c r="AN109" s="30">
        <f t="shared" si="28"/>
        <v>-2510.031807016439</v>
      </c>
      <c r="AO109" s="30">
        <f t="shared" si="29"/>
        <v>-4670.3615292561562</v>
      </c>
      <c r="AP109" s="30">
        <f t="shared" si="30"/>
        <v>-8425.3243685834841</v>
      </c>
    </row>
    <row r="110" spans="2:42" ht="13.8">
      <c r="B110" s="66" t="s">
        <v>548</v>
      </c>
      <c r="C110" s="32">
        <f>МСБ.3!D52</f>
        <v>-745.0462933803617</v>
      </c>
      <c r="D110" s="32">
        <f>МСБ.3!E52</f>
        <v>-752.1131196069789</v>
      </c>
      <c r="E110" s="32">
        <f>МСБ.3!F52</f>
        <v>-759.73420671411486</v>
      </c>
      <c r="F110" s="32">
        <f>МСБ.3!G52</f>
        <v>-768.25596775209442</v>
      </c>
      <c r="G110" s="32">
        <f>МСБ.3!H52</f>
        <v>-777.99017446620917</v>
      </c>
      <c r="H110" s="32">
        <f>МСБ.3!I52</f>
        <v>-789.52572904201065</v>
      </c>
      <c r="I110" s="32">
        <f>МСБ.3!J52</f>
        <v>-803.79794671537456</v>
      </c>
      <c r="J110" s="32">
        <f>МСБ.3!K52</f>
        <v>-822.01927316243643</v>
      </c>
      <c r="K110" s="32">
        <f>МСБ.3!L52</f>
        <v>-846.26818668514227</v>
      </c>
      <c r="L110" s="32">
        <f>МСБ.3!M52</f>
        <v>-879.38527429615181</v>
      </c>
      <c r="M110" s="32">
        <f>МСБ.3!N52</f>
        <v>-925.83926434464968</v>
      </c>
      <c r="N110" s="32">
        <f>МСБ.3!O52</f>
        <v>-992.2812873968636</v>
      </c>
      <c r="O110" s="32">
        <f>МСБ.3!P52</f>
        <v>-1025.9526358883923</v>
      </c>
      <c r="P110" s="32">
        <f>МСБ.3!Q52</f>
        <v>-1063.7809409838133</v>
      </c>
      <c r="Q110" s="32">
        <f>МСБ.3!R52</f>
        <v>-1106.2858222586133</v>
      </c>
      <c r="R110" s="32">
        <f>МСБ.3!S52</f>
        <v>-1154.229388423506</v>
      </c>
      <c r="S110" s="32">
        <f>МСБ.3!T52</f>
        <v>-1208.3391068841725</v>
      </c>
      <c r="T110" s="32">
        <f>МСБ.3!U52</f>
        <v>-1269.5502928764884</v>
      </c>
      <c r="U110" s="32">
        <f>МСБ.3!V52</f>
        <v>-1338.9368268564592</v>
      </c>
      <c r="V110" s="32">
        <f>МСБ.3!W52</f>
        <v>-1417.7111545002206</v>
      </c>
      <c r="W110" s="32">
        <f>МСБ.3!X52</f>
        <v>-1507.2935693141023</v>
      </c>
      <c r="X110" s="32">
        <f>МСБ.3!Y52</f>
        <v>-1609.242930024564</v>
      </c>
      <c r="Y110" s="32">
        <f>МСБ.3!Z52</f>
        <v>-1725.4645084083897</v>
      </c>
      <c r="Z110" s="32">
        <f>МСБ.3!AA52</f>
        <v>-1858.0714240725583</v>
      </c>
      <c r="AA110" s="32">
        <f>МСБ.3!AB52</f>
        <v>-1913.8092838697492</v>
      </c>
      <c r="AB110" s="32">
        <f>МСБ.3!AC52</f>
        <v>-1972.0066763242432</v>
      </c>
      <c r="AC110" s="32">
        <f>МСБ.3!AD52</f>
        <v>-2032.8021666561699</v>
      </c>
      <c r="AD110" s="32">
        <f>МСБ.3!AE52</f>
        <v>-2096.3343200856589</v>
      </c>
      <c r="AE110" s="32">
        <f>МСБ.3!AF52</f>
        <v>-2162.7763431378726</v>
      </c>
      <c r="AF110" s="32">
        <f>МСБ.3!AG52</f>
        <v>-2232.1628771178439</v>
      </c>
      <c r="AG110" s="32">
        <f>МСБ.3!AH52</f>
        <v>-2304.7364111607994</v>
      </c>
      <c r="AH110" s="32">
        <f>МСБ.3!AI52</f>
        <v>-2380.6008691818361</v>
      </c>
      <c r="AI110" s="32">
        <f>МСБ.3!AJ52</f>
        <v>-2459.9640990111488</v>
      </c>
      <c r="AJ110" s="32">
        <f>МСБ.3!AK52</f>
        <v>-2542.8953832588022</v>
      </c>
      <c r="AK110" s="32">
        <f>МСБ.3!AL52</f>
        <v>-2629.706493670089</v>
      </c>
      <c r="AL110" s="32">
        <f>МСБ.3!AM52</f>
        <v>-2720.4667128550741</v>
      </c>
      <c r="AN110" s="30">
        <f t="shared" si="28"/>
        <v>-9862.2567235623883</v>
      </c>
      <c r="AO110" s="30">
        <f t="shared" si="29"/>
        <v>-16284.85860049128</v>
      </c>
      <c r="AP110" s="30">
        <f t="shared" si="30"/>
        <v>-27448.261636329284</v>
      </c>
    </row>
    <row r="111" spans="2:42" ht="13.8">
      <c r="B111" s="66" t="s">
        <v>549</v>
      </c>
      <c r="C111" s="30">
        <f>МСБ.3!D106</f>
        <v>-54</v>
      </c>
      <c r="D111" s="30">
        <f>МСБ.3!E106</f>
        <v>-54.539999999999992</v>
      </c>
      <c r="E111" s="30">
        <f>МСБ.3!F106</f>
        <v>-55.0854</v>
      </c>
      <c r="F111" s="30">
        <f>МСБ.3!G106</f>
        <v>-55.636254000000008</v>
      </c>
      <c r="G111" s="30">
        <f>МСБ.3!H106</f>
        <v>-56.19261654000001</v>
      </c>
      <c r="H111" s="30">
        <f>МСБ.3!I106</f>
        <v>-56.754542705400006</v>
      </c>
      <c r="I111" s="30">
        <f>МСБ.3!J106</f>
        <v>-57.322088132454013</v>
      </c>
      <c r="J111" s="30">
        <f>МСБ.3!K106</f>
        <v>-57.895309013778558</v>
      </c>
      <c r="K111" s="30">
        <f>МСБ.3!L106</f>
        <v>-58.474262103916331</v>
      </c>
      <c r="L111" s="30">
        <f>МСБ.3!M106</f>
        <v>-59.0590047249555</v>
      </c>
      <c r="M111" s="30">
        <f>МСБ.3!N106</f>
        <v>-59.649594772205056</v>
      </c>
      <c r="N111" s="30">
        <f>МСБ.3!O106</f>
        <v>-60.246090719927111</v>
      </c>
      <c r="O111" s="30">
        <f>МСБ.3!P106</f>
        <v>-60.848551627126376</v>
      </c>
      <c r="P111" s="30">
        <f>МСБ.3!Q106</f>
        <v>-61.457037143397642</v>
      </c>
      <c r="Q111" s="30">
        <f>МСБ.3!R106</f>
        <v>-62.071607514831619</v>
      </c>
      <c r="R111" s="30">
        <f>МСБ.3!S106</f>
        <v>-62.692323589979942</v>
      </c>
      <c r="S111" s="30">
        <f>МСБ.3!T106</f>
        <v>-63.319246825879738</v>
      </c>
      <c r="T111" s="30">
        <f>МСБ.3!U106</f>
        <v>-63.952439294138543</v>
      </c>
      <c r="U111" s="30">
        <f>МСБ.3!V106</f>
        <v>-64.591963687079925</v>
      </c>
      <c r="V111" s="30">
        <f>МСБ.3!W106</f>
        <v>-65.237883323950726</v>
      </c>
      <c r="W111" s="30">
        <f>МСБ.3!X106</f>
        <v>-65.890262157190236</v>
      </c>
      <c r="X111" s="30">
        <f>МСБ.3!Y106</f>
        <v>-66.549164778762133</v>
      </c>
      <c r="Y111" s="30">
        <f>МСБ.3!Z106</f>
        <v>-67.214656426549752</v>
      </c>
      <c r="Z111" s="30">
        <f>МСБ.3!AA106</f>
        <v>-67.886802990815255</v>
      </c>
      <c r="AA111" s="30">
        <f>МСБ.3!AB106</f>
        <v>-68.565671020723414</v>
      </c>
      <c r="AB111" s="30">
        <f>МСБ.3!AC106</f>
        <v>-69.25132773093064</v>
      </c>
      <c r="AC111" s="30">
        <f>МСБ.3!AD106</f>
        <v>-69.943841008239943</v>
      </c>
      <c r="AD111" s="30">
        <f>МСБ.3!AE106</f>
        <v>-70.643279418322336</v>
      </c>
      <c r="AE111" s="30">
        <f>МСБ.3!AF106</f>
        <v>-71.349712212505565</v>
      </c>
      <c r="AF111" s="30">
        <f>МСБ.3!AG106</f>
        <v>-72.063209334630628</v>
      </c>
      <c r="AG111" s="30">
        <f>МСБ.3!AH106</f>
        <v>-72.783841427976924</v>
      </c>
      <c r="AH111" s="30">
        <f>МСБ.3!AI106</f>
        <v>-73.511679842256697</v>
      </c>
      <c r="AI111" s="30">
        <f>МСБ.3!AJ106</f>
        <v>-74.246796640679264</v>
      </c>
      <c r="AJ111" s="30">
        <f>МСБ.3!AK106</f>
        <v>-74.989264607086056</v>
      </c>
      <c r="AK111" s="30">
        <f>МСБ.3!AL106</f>
        <v>-75.739157253156918</v>
      </c>
      <c r="AL111" s="30">
        <f>МСБ.3!AM106</f>
        <v>-76.496548825688492</v>
      </c>
      <c r="AN111" s="30">
        <f t="shared" si="28"/>
        <v>-684.85516271263657</v>
      </c>
      <c r="AO111" s="30">
        <f t="shared" si="29"/>
        <v>-771.71193935970177</v>
      </c>
      <c r="AP111" s="30">
        <f t="shared" si="30"/>
        <v>-869.58432932219682</v>
      </c>
    </row>
    <row r="112" spans="2:42" ht="13.8">
      <c r="B112" s="66" t="s">
        <v>550</v>
      </c>
      <c r="C112" s="67">
        <f>-'OPEX+CAPEX'!I406*'OPEX+CAPEX'!I407/1000-'OPEX+CAPEX'!I421*'OPEX+CAPEX'!I420/1000</f>
        <v>-4.7458833333333335</v>
      </c>
      <c r="D112" s="67">
        <f>-'OPEX+CAPEX'!J406*'OPEX+CAPEX'!J407/1000-'OPEX+CAPEX'!J421*'OPEX+CAPEX'!J420/1000</f>
        <v>-4.7848111111111118</v>
      </c>
      <c r="E112" s="67">
        <f>-'OPEX+CAPEX'!K406*'OPEX+CAPEX'!K407/1000-'OPEX+CAPEX'!K421*'OPEX+CAPEX'!K420/1000</f>
        <v>-4.8237388888888892</v>
      </c>
      <c r="F112" s="67">
        <f>-'OPEX+CAPEX'!L406*'OPEX+CAPEX'!L407/1000-'OPEX+CAPEX'!L421*'OPEX+CAPEX'!L420/1000</f>
        <v>-4.8626666666666667</v>
      </c>
      <c r="G112" s="67">
        <f>-'OPEX+CAPEX'!M406*'OPEX+CAPEX'!M407/1000-'OPEX+CAPEX'!M421*'OPEX+CAPEX'!M420/1000</f>
        <v>-4.9015944444444441</v>
      </c>
      <c r="H112" s="67">
        <f>-'OPEX+CAPEX'!N406*'OPEX+CAPEX'!N407/1000-'OPEX+CAPEX'!N421*'OPEX+CAPEX'!N420/1000</f>
        <v>-4.9405222222222225</v>
      </c>
      <c r="I112" s="67">
        <f>-'OPEX+CAPEX'!O406*'OPEX+CAPEX'!O407/1000-'OPEX+CAPEX'!O421*'OPEX+CAPEX'!O420/1000</f>
        <v>-4.9794499999999999</v>
      </c>
      <c r="J112" s="67">
        <f>-'OPEX+CAPEX'!P406*'OPEX+CAPEX'!P407/1000-'OPEX+CAPEX'!P421*'OPEX+CAPEX'!P420/1000</f>
        <v>-5.0989388888888882</v>
      </c>
      <c r="K112" s="67">
        <f>-'OPEX+CAPEX'!Q406*'OPEX+CAPEX'!Q407/1000-'OPEX+CAPEX'!Q421*'OPEX+CAPEX'!Q420/1000</f>
        <v>-5.1434277777777773</v>
      </c>
      <c r="L112" s="67">
        <f>-'OPEX+CAPEX'!R406*'OPEX+CAPEX'!R407/1000-'OPEX+CAPEX'!R421*'OPEX+CAPEX'!R420/1000</f>
        <v>-5.1879166666666654</v>
      </c>
      <c r="M112" s="67">
        <f>-'OPEX+CAPEX'!S406*'OPEX+CAPEX'!S407/1000-'OPEX+CAPEX'!S421*'OPEX+CAPEX'!S420/1000</f>
        <v>-5.2324055555555544</v>
      </c>
      <c r="N112" s="67">
        <f>-'OPEX+CAPEX'!T406*'OPEX+CAPEX'!T407/1000-'OPEX+CAPEX'!T421*'OPEX+CAPEX'!T420/1000</f>
        <v>-5.2768944444444434</v>
      </c>
      <c r="O112" s="67">
        <f>-'OPEX+CAPEX'!U406*'OPEX+CAPEX'!U407/1000-'OPEX+CAPEX'!U421*'OPEX+CAPEX'!U420/1000</f>
        <v>-5.3213833333333325</v>
      </c>
      <c r="P112" s="67">
        <f>-'OPEX+CAPEX'!V406*'OPEX+CAPEX'!V407/1000-'OPEX+CAPEX'!V421*'OPEX+CAPEX'!V420/1000</f>
        <v>-5.3658722222222215</v>
      </c>
      <c r="Q112" s="67">
        <f>-'OPEX+CAPEX'!W406*'OPEX+CAPEX'!W407/1000-'OPEX+CAPEX'!W421*'OPEX+CAPEX'!W420/1000</f>
        <v>-5.4103611111111114</v>
      </c>
      <c r="R112" s="67">
        <f>-'OPEX+CAPEX'!X406*'OPEX+CAPEX'!X407/1000-'OPEX+CAPEX'!X421*'OPEX+CAPEX'!X420/1000</f>
        <v>-5.4548499999999995</v>
      </c>
      <c r="S112" s="67">
        <f>-'OPEX+CAPEX'!Y406*'OPEX+CAPEX'!Y407/1000-'OPEX+CAPEX'!Y421*'OPEX+CAPEX'!Y420/1000</f>
        <v>-5.4993388888888886</v>
      </c>
      <c r="T112" s="67">
        <f>-'OPEX+CAPEX'!Z406*'OPEX+CAPEX'!Z407/1000-'OPEX+CAPEX'!Z421*'OPEX+CAPEX'!Z420/1000</f>
        <v>-5.5438277777777776</v>
      </c>
      <c r="U112" s="67">
        <f>-'OPEX+CAPEX'!AA406*'OPEX+CAPEX'!AA407/1000-'OPEX+CAPEX'!AA421*'OPEX+CAPEX'!AA420/1000</f>
        <v>-5.5883166666666666</v>
      </c>
      <c r="V112" s="67">
        <f>-'OPEX+CAPEX'!AB406*'OPEX+CAPEX'!AB407/1000-'OPEX+CAPEX'!AB421*'OPEX+CAPEX'!AB420/1000</f>
        <v>-5.6328055555555556</v>
      </c>
      <c r="W112" s="67">
        <f>-'OPEX+CAPEX'!AC406*'OPEX+CAPEX'!AC407/1000-'OPEX+CAPEX'!AC421*'OPEX+CAPEX'!AC420/1000</f>
        <v>-5.7578555555555546</v>
      </c>
      <c r="X112" s="67">
        <f>-'OPEX+CAPEX'!AD406*'OPEX+CAPEX'!AD407/1000-'OPEX+CAPEX'!AD421*'OPEX+CAPEX'!AD420/1000</f>
        <v>-5.8079055555555552</v>
      </c>
      <c r="Y112" s="67">
        <f>-'OPEX+CAPEX'!AE406*'OPEX+CAPEX'!AE407/1000-'OPEX+CAPEX'!AE421*'OPEX+CAPEX'!AE420/1000</f>
        <v>-5.8579555555555549</v>
      </c>
      <c r="Z112" s="67">
        <f>-'OPEX+CAPEX'!AF406*'OPEX+CAPEX'!AF407/1000-'OPEX+CAPEX'!AF421*'OPEX+CAPEX'!AF420/1000</f>
        <v>-5.9080055555555555</v>
      </c>
      <c r="AA112" s="67">
        <f>-'OPEX+CAPEX'!AG406*'OPEX+CAPEX'!AG407/1000-'OPEX+CAPEX'!AG421*'OPEX+CAPEX'!AG420/1000</f>
        <v>-5.9580555555555552</v>
      </c>
      <c r="AB112" s="67">
        <f>-'OPEX+CAPEX'!AH406*'OPEX+CAPEX'!AH407/1000-'OPEX+CAPEX'!AH421*'OPEX+CAPEX'!AH420/1000</f>
        <v>-6.0081055555555549</v>
      </c>
      <c r="AC112" s="67">
        <f>-'OPEX+CAPEX'!AI406*'OPEX+CAPEX'!AI407/1000-'OPEX+CAPEX'!AI421*'OPEX+CAPEX'!AI420/1000</f>
        <v>-6.0581555555555546</v>
      </c>
      <c r="AD112" s="67">
        <f>-'OPEX+CAPEX'!AJ406*'OPEX+CAPEX'!AJ407/1000-'OPEX+CAPEX'!AJ421*'OPEX+CAPEX'!AJ420/1000</f>
        <v>-6.1082055555555552</v>
      </c>
      <c r="AE112" s="67">
        <f>-'OPEX+CAPEX'!AK406*'OPEX+CAPEX'!AK407/1000-'OPEX+CAPEX'!AK421*'OPEX+CAPEX'!AK420/1000</f>
        <v>-6.1582555555555549</v>
      </c>
      <c r="AF112" s="67">
        <f>-'OPEX+CAPEX'!AL406*'OPEX+CAPEX'!AL407/1000-'OPEX+CAPEX'!AL421*'OPEX+CAPEX'!AL420/1000</f>
        <v>-6.2083055555555555</v>
      </c>
      <c r="AG112" s="67">
        <f>-'OPEX+CAPEX'!AM406*'OPEX+CAPEX'!AM407/1000-'OPEX+CAPEX'!AM421*'OPEX+CAPEX'!AM420/1000</f>
        <v>-6.2583555555555543</v>
      </c>
      <c r="AH112" s="67">
        <f>-'OPEX+CAPEX'!AN406*'OPEX+CAPEX'!AN407/1000-'OPEX+CAPEX'!AN421*'OPEX+CAPEX'!AN420/1000</f>
        <v>-6.3889666666666667</v>
      </c>
      <c r="AI112" s="67">
        <f>-'OPEX+CAPEX'!AO406*'OPEX+CAPEX'!AO407/1000-'OPEX+CAPEX'!AO421*'OPEX+CAPEX'!AO420/1000</f>
        <v>-6.444577777777778</v>
      </c>
      <c r="AJ112" s="67">
        <f>-'OPEX+CAPEX'!AP406*'OPEX+CAPEX'!AP407/1000-'OPEX+CAPEX'!AP421*'OPEX+CAPEX'!AP420/1000</f>
        <v>-6.5001888888888892</v>
      </c>
      <c r="AK112" s="67">
        <f>-'OPEX+CAPEX'!AQ406*'OPEX+CAPEX'!AQ407/1000-'OPEX+CAPEX'!AQ421*'OPEX+CAPEX'!AQ420/1000</f>
        <v>-6.5558000000000005</v>
      </c>
      <c r="AL112" s="67">
        <f>-'OPEX+CAPEX'!AR406*'OPEX+CAPEX'!AR407/1000-'OPEX+CAPEX'!AR421*'OPEX+CAPEX'!AR420/1000</f>
        <v>-6.6114111111111109</v>
      </c>
      <c r="AN112" s="30">
        <f t="shared" si="28"/>
        <v>-59.978250000000003</v>
      </c>
      <c r="AO112" s="30">
        <f t="shared" si="29"/>
        <v>-67.148477777777785</v>
      </c>
      <c r="AP112" s="30">
        <f t="shared" si="30"/>
        <v>-75.258383333333342</v>
      </c>
    </row>
    <row r="113" spans="1:66" ht="13.8">
      <c r="B113" s="66" t="s">
        <v>551</v>
      </c>
      <c r="C113" s="67">
        <f>МСБ.3!D163</f>
        <v>-1.6074468085106381</v>
      </c>
      <c r="D113" s="67">
        <f>МСБ.3!E163</f>
        <v>-1.6223404255319149</v>
      </c>
      <c r="E113" s="67">
        <f>МСБ.3!F163</f>
        <v>-1.6372340425531915</v>
      </c>
      <c r="F113" s="67">
        <f>МСБ.3!G163</f>
        <v>-1.6521276595744681</v>
      </c>
      <c r="G113" s="67">
        <f>МСБ.3!H163</f>
        <v>-1.6670212765957446</v>
      </c>
      <c r="H113" s="67">
        <f>МСБ.3!I163</f>
        <v>-1.6819148936170214</v>
      </c>
      <c r="I113" s="67">
        <f>МСБ.3!J163</f>
        <v>-1.6968085106382977</v>
      </c>
      <c r="J113" s="67">
        <f>МСБ.3!K163</f>
        <v>-1.7127659574468084</v>
      </c>
      <c r="K113" s="67">
        <f>МСБ.3!L163</f>
        <v>-1.7297872340425531</v>
      </c>
      <c r="L113" s="67">
        <f>МСБ.3!M163</f>
        <v>-1.7468085106382978</v>
      </c>
      <c r="M113" s="67">
        <f>МСБ.3!N163</f>
        <v>-1.7638297872340425</v>
      </c>
      <c r="N113" s="67">
        <f>МСБ.3!O163</f>
        <v>-1.7808510638297872</v>
      </c>
      <c r="O113" s="67">
        <f>МСБ.3!P163</f>
        <v>-1.7978723404255319</v>
      </c>
      <c r="P113" s="67">
        <f>МСБ.3!Q163</f>
        <v>-1.8148936170212766</v>
      </c>
      <c r="Q113" s="67">
        <f>МСБ.3!R163</f>
        <v>-1.8319148936170213</v>
      </c>
      <c r="R113" s="67">
        <f>МСБ.3!S163</f>
        <v>-1.848936170212766</v>
      </c>
      <c r="S113" s="67">
        <f>МСБ.3!T163</f>
        <v>-1.8659574468085107</v>
      </c>
      <c r="T113" s="67">
        <f>МСБ.3!U163</f>
        <v>-1.8829787234042554</v>
      </c>
      <c r="U113" s="67">
        <f>МСБ.3!V163</f>
        <v>-1.9000000000000001</v>
      </c>
      <c r="V113" s="67">
        <f>МСБ.3!W163</f>
        <v>-1.9170212765957446</v>
      </c>
      <c r="W113" s="67">
        <f>МСБ.3!X163</f>
        <v>-1.9351063829787234</v>
      </c>
      <c r="X113" s="67">
        <f>МСБ.3!Y163</f>
        <v>-1.9542553191489362</v>
      </c>
      <c r="Y113" s="67">
        <f>МСБ.3!Z163</f>
        <v>-1.9734042553191489</v>
      </c>
      <c r="Z113" s="67">
        <f>МСБ.3!AA163</f>
        <v>-1.9925531914893617</v>
      </c>
      <c r="AA113" s="67">
        <f>МСБ.3!AB163</f>
        <v>-2.0117021276595746</v>
      </c>
      <c r="AB113" s="67">
        <f>МСБ.3!AC163</f>
        <v>-2.030851063829787</v>
      </c>
      <c r="AC113" s="67">
        <f>МСБ.3!AD163</f>
        <v>-2.0499999999999998</v>
      </c>
      <c r="AD113" s="67">
        <f>МСБ.3!AE163</f>
        <v>-2.0691489361702131</v>
      </c>
      <c r="AE113" s="67">
        <f>МСБ.3!AF163</f>
        <v>-2.0882978723404255</v>
      </c>
      <c r="AF113" s="67">
        <f>МСБ.3!AG163</f>
        <v>-2.1074468085106384</v>
      </c>
      <c r="AG113" s="67">
        <f>МСБ.3!AH163</f>
        <v>-2.1265957446808512</v>
      </c>
      <c r="AH113" s="67">
        <f>МСБ.3!AI163</f>
        <v>-2.1468085106382979</v>
      </c>
      <c r="AI113" s="67">
        <f>МСБ.3!AJ163</f>
        <v>-2.1680851063829789</v>
      </c>
      <c r="AJ113" s="67">
        <f>МСБ.3!AK163</f>
        <v>-2.1893617021276595</v>
      </c>
      <c r="AK113" s="67">
        <f>МСБ.3!AL163</f>
        <v>-2.2106382978723405</v>
      </c>
      <c r="AL113" s="67">
        <f>МСБ.3!AM163</f>
        <v>-2.2319148936170214</v>
      </c>
      <c r="AN113" s="30">
        <f t="shared" si="28"/>
        <v>-20.298936170212762</v>
      </c>
      <c r="AO113" s="30">
        <f t="shared" si="29"/>
        <v>-22.714893617021275</v>
      </c>
      <c r="AP113" s="30">
        <f t="shared" si="30"/>
        <v>-25.430851063829785</v>
      </c>
    </row>
    <row r="114" spans="1:66" ht="13.8">
      <c r="B114" s="66" t="s">
        <v>137</v>
      </c>
      <c r="C114" s="32">
        <f>МСБ.3!D181+МСБ.3!D183+МСБ.3!D185+МСБ.3!D187+МСБ.3!D188+МСБ.3!D190+МСБ.3!D193</f>
        <v>-557.96470588235286</v>
      </c>
      <c r="D114" s="32">
        <f>МСБ.3!E181+МСБ.3!E183+МСБ.3!E185+МСБ.3!E187+МСБ.3!E188+МСБ.3!E190+МСБ.3!E193</f>
        <v>-651.92647058823536</v>
      </c>
      <c r="E114" s="32">
        <f>МСБ.3!F181+МСБ.3!F183+МСБ.3!F185+МСБ.3!F187+МСБ.3!F188+МСБ.3!F190+МСБ.3!F193</f>
        <v>-730.88823529411764</v>
      </c>
      <c r="F114" s="32">
        <f>МСБ.3!G181+МСБ.3!G183+МСБ.3!G185+МСБ.3!G187+МСБ.3!G188+МСБ.3!G190+МСБ.3!G193</f>
        <v>-809.85</v>
      </c>
      <c r="G114" s="32">
        <f>МСБ.3!H181+МСБ.3!H183+МСБ.3!H185+МСБ.3!H187+МСБ.3!H188+МСБ.3!H190+МСБ.3!H193</f>
        <v>-888.81176470588241</v>
      </c>
      <c r="H114" s="32">
        <f>МСБ.3!I181+МСБ.3!I183+МСБ.3!I185+МСБ.3!I187+МСБ.3!I188+МСБ.3!I190+МСБ.3!I193</f>
        <v>-967.77352941176468</v>
      </c>
      <c r="I114" s="32">
        <f>МСБ.3!J181+МСБ.3!J183+МСБ.3!J185+МСБ.3!J187+МСБ.3!J188+МСБ.3!J190+МСБ.3!J193</f>
        <v>-1046.7352941176471</v>
      </c>
      <c r="J114" s="32">
        <f>МСБ.3!K181+МСБ.3!K183+МСБ.3!K185+МСБ.3!K187+МСБ.3!K188+МСБ.3!K190+МСБ.3!K193</f>
        <v>-1125.6970588235295</v>
      </c>
      <c r="K114" s="32">
        <f>МСБ.3!L181+МСБ.3!L183+МСБ.3!L185+МСБ.3!L187+МСБ.3!L188+МСБ.3!L190+МСБ.3!L193</f>
        <v>-1204.6588235294116</v>
      </c>
      <c r="L114" s="32">
        <f>МСБ.3!M181+МСБ.3!M183+МСБ.3!M185+МСБ.3!M187+МСБ.3!M188+МСБ.3!M190+МСБ.3!M193</f>
        <v>-1283.620588235294</v>
      </c>
      <c r="M114" s="32">
        <f>МСБ.3!N181+МСБ.3!N183+МСБ.3!N185+МСБ.3!N187+МСБ.3!N188+МСБ.3!N190+МСБ.3!N193</f>
        <v>-1362.5823529411764</v>
      </c>
      <c r="N114" s="32">
        <f>МСБ.3!O181+МСБ.3!O183+МСБ.3!O185+МСБ.3!O187+МСБ.3!O188+МСБ.3!O190+МСБ.3!O193</f>
        <v>-1441.5441176470588</v>
      </c>
      <c r="O114" s="32">
        <f>МСБ.3!P181+МСБ.3!P183+МСБ.3!P185+МСБ.3!P187+МСБ.3!P188+МСБ.3!P190+МСБ.3!P193</f>
        <v>-1471.6852941176471</v>
      </c>
      <c r="P114" s="32">
        <f>МСБ.3!Q181+МСБ.3!Q183+МСБ.3!Q185+МСБ.3!Q187+МСБ.3!Q188+МСБ.3!Q190+МСБ.3!Q193</f>
        <v>-1524.3264705882352</v>
      </c>
      <c r="Q114" s="32">
        <f>МСБ.3!R181+МСБ.3!R183+МСБ.3!R185+МСБ.3!R187+МСБ.3!R188+МСБ.3!R190+МСБ.3!R193</f>
        <v>-1576.9676470588233</v>
      </c>
      <c r="R114" s="32">
        <f>МСБ.3!S181+МСБ.3!S183+МСБ.3!S185+МСБ.3!S187+МСБ.3!S188+МСБ.3!S190+МСБ.3!S193</f>
        <v>-1629.6088235294117</v>
      </c>
      <c r="S114" s="32">
        <f>МСБ.3!T181+МСБ.3!T183+МСБ.3!T185+МСБ.3!T187+МСБ.3!T188+МСБ.3!T190+МСБ.3!T193</f>
        <v>-1682.25</v>
      </c>
      <c r="T114" s="32">
        <f>МСБ.3!U181+МСБ.3!U183+МСБ.3!U185+МСБ.3!U187+МСБ.3!U188+МСБ.3!U190+МСБ.3!U193</f>
        <v>-1734.8911764705881</v>
      </c>
      <c r="U114" s="32">
        <f>МСБ.3!V181+МСБ.3!V183+МСБ.3!V185+МСБ.3!V187+МСБ.3!V188+МСБ.3!V190+МСБ.3!V193</f>
        <v>-1787.5323529411764</v>
      </c>
      <c r="V114" s="32">
        <f>МСБ.3!W181+МСБ.3!W183+МСБ.3!W185+МСБ.3!W187+МСБ.3!W188+МСБ.3!W190+МСБ.3!W193</f>
        <v>-1840.1735294117648</v>
      </c>
      <c r="W114" s="32">
        <f>МСБ.3!X181+МСБ.3!X183+МСБ.3!X185+МСБ.3!X187+МСБ.3!X188+МСБ.3!X190+МСБ.3!X193</f>
        <v>-1892.8147058823529</v>
      </c>
      <c r="X114" s="32">
        <f>МСБ.3!Y181+МСБ.3!Y183+МСБ.3!Y185+МСБ.3!Y187+МСБ.3!Y188+МСБ.3!Y190+МСБ.3!Y193</f>
        <v>-1945.4558823529412</v>
      </c>
      <c r="Y114" s="32">
        <f>МСБ.3!Z181+МСБ.3!Z183+МСБ.3!Z185+МСБ.3!Z187+МСБ.3!Z188+МСБ.3!Z190+МСБ.3!Z193</f>
        <v>-1998.0970588235296</v>
      </c>
      <c r="Z114" s="32">
        <f>МСБ.3!AA181+МСБ.3!AA183+МСБ.3!AA185+МСБ.3!AA187+МСБ.3!AA188+МСБ.3!AA190+МСБ.3!AA193</f>
        <v>-2050.7382352941177</v>
      </c>
      <c r="AA114" s="32">
        <f>МСБ.3!AB181+МСБ.3!AB183+МСБ.3!AB185+МСБ.3!AB187+МСБ.3!AB188+МСБ.3!AB190+МСБ.3!AB193</f>
        <v>-2103.3794117647058</v>
      </c>
      <c r="AB114" s="32">
        <f>МСБ.3!AC181+МСБ.3!AC183+МСБ.3!AC185+МСБ.3!AC187+МСБ.3!AC188+МСБ.3!AC190+МСБ.3!AC193</f>
        <v>-2156.0205882352939</v>
      </c>
      <c r="AC114" s="32">
        <f>МСБ.3!AD181+МСБ.3!AD183+МСБ.3!AD185+МСБ.3!AD187+МСБ.3!AD188+МСБ.3!AD190+МСБ.3!AD193</f>
        <v>-2208.661764705882</v>
      </c>
      <c r="AD114" s="32">
        <f>МСБ.3!AE181+МСБ.3!AE183+МСБ.3!AE185+МСБ.3!AE187+МСБ.3!AE188+МСБ.3!AE190+МСБ.3!AE193</f>
        <v>-2261.3029411764705</v>
      </c>
      <c r="AE114" s="32">
        <f>МСБ.3!AF181+МСБ.3!AF183+МСБ.3!AF185+МСБ.3!AF187+МСБ.3!AF188+МСБ.3!AF190+МСБ.3!AF193</f>
        <v>-2313.9441176470591</v>
      </c>
      <c r="AF114" s="32">
        <f>МСБ.3!AG181+МСБ.3!AG183+МСБ.3!AG185+МСБ.3!AG187+МСБ.3!AG188+МСБ.3!AG190+МСБ.3!AG193</f>
        <v>-2366.5852941176472</v>
      </c>
      <c r="AG114" s="32">
        <f>МСБ.3!AH181+МСБ.3!AH183+МСБ.3!AH185+МСБ.3!AH187+МСБ.3!AH188+МСБ.3!AH190+МСБ.3!AH193</f>
        <v>-2419.2264705882353</v>
      </c>
      <c r="AH114" s="32">
        <f>МСБ.3!AI181+МСБ.3!AI183+МСБ.3!AI185+МСБ.3!AI187+МСБ.3!AI188+МСБ.3!AI190+МСБ.3!AI193</f>
        <v>-2471.8676470588234</v>
      </c>
      <c r="AI114" s="32">
        <f>МСБ.3!AJ181+МСБ.3!AJ183+МСБ.3!AJ185+МСБ.3!AJ187+МСБ.3!AJ188+МСБ.3!AJ190+МСБ.3!AJ193</f>
        <v>-2524.5088235294115</v>
      </c>
      <c r="AJ114" s="32">
        <f>МСБ.3!AK181+МСБ.3!AK183+МСБ.3!AK185+МСБ.3!AK187+МСБ.3!AK188+МСБ.3!AK190+МСБ.3!AK193</f>
        <v>-2577.15</v>
      </c>
      <c r="AK114" s="32">
        <f>МСБ.3!AL181+МСБ.3!AL183+МСБ.3!AL185+МСБ.3!AL187+МСБ.3!AL188+МСБ.3!AL190+МСБ.3!AL193</f>
        <v>-2629.7911764705882</v>
      </c>
      <c r="AL114" s="32">
        <f>МСБ.3!AM181+МСБ.3!AM183+МСБ.3!AM185+МСБ.3!AM187+МСБ.3!AM188+МСБ.3!AM190+МСБ.3!AM193</f>
        <v>-2682.4323529411763</v>
      </c>
      <c r="AN114" s="30">
        <f t="shared" si="28"/>
        <v>-12072.052941176469</v>
      </c>
      <c r="AO114" s="30">
        <f t="shared" si="29"/>
        <v>-21134.541176470586</v>
      </c>
      <c r="AP114" s="30">
        <f t="shared" si="30"/>
        <v>-28714.870588235299</v>
      </c>
    </row>
    <row r="115" spans="1:66">
      <c r="B115" s="71" t="s">
        <v>48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N115" s="30">
        <f t="shared" si="28"/>
        <v>0</v>
      </c>
      <c r="AO115" s="30">
        <f t="shared" si="29"/>
        <v>0</v>
      </c>
      <c r="AP115" s="30">
        <f t="shared" si="30"/>
        <v>0</v>
      </c>
    </row>
    <row r="116" spans="1:66" s="28" customFormat="1" ht="12">
      <c r="A116" s="14"/>
      <c r="B116" s="73" t="s">
        <v>49</v>
      </c>
      <c r="C116" s="33">
        <f t="shared" ref="C116:AL116" si="36">C67+C70+C101+C115</f>
        <v>92818.537558375872</v>
      </c>
      <c r="D116" s="33">
        <f t="shared" si="36"/>
        <v>88730.538508841913</v>
      </c>
      <c r="E116" s="33">
        <f t="shared" si="36"/>
        <v>89793.704616016767</v>
      </c>
      <c r="F116" s="33">
        <f t="shared" si="36"/>
        <v>90891.757255985591</v>
      </c>
      <c r="G116" s="33">
        <f t="shared" si="36"/>
        <v>92028.031214352741</v>
      </c>
      <c r="H116" s="33">
        <f t="shared" si="36"/>
        <v>93207.705502260113</v>
      </c>
      <c r="I116" s="33">
        <f t="shared" si="36"/>
        <v>94437.541112853505</v>
      </c>
      <c r="J116" s="33">
        <f t="shared" si="36"/>
        <v>95722.813451376496</v>
      </c>
      <c r="K116" s="33">
        <f t="shared" si="36"/>
        <v>96993.734523970852</v>
      </c>
      <c r="L116" s="33">
        <f t="shared" si="36"/>
        <v>98324.038197837654</v>
      </c>
      <c r="M116" s="33">
        <f t="shared" si="36"/>
        <v>99727.491206462728</v>
      </c>
      <c r="N116" s="33">
        <f t="shared" si="36"/>
        <v>101227.05681577163</v>
      </c>
      <c r="O116" s="33">
        <f t="shared" si="36"/>
        <v>102156.10338358536</v>
      </c>
      <c r="P116" s="33">
        <f t="shared" si="36"/>
        <v>103119.97671321852</v>
      </c>
      <c r="Q116" s="33">
        <f t="shared" si="36"/>
        <v>104118.23943827837</v>
      </c>
      <c r="R116" s="33">
        <f t="shared" si="36"/>
        <v>105150.51300448757</v>
      </c>
      <c r="S116" s="33">
        <f t="shared" si="36"/>
        <v>106220.18008815855</v>
      </c>
      <c r="T116" s="33">
        <f t="shared" si="36"/>
        <v>107330.26570939354</v>
      </c>
      <c r="U116" s="33">
        <f t="shared" si="36"/>
        <v>108485.50869328047</v>
      </c>
      <c r="V116" s="33">
        <f t="shared" si="36"/>
        <v>109683.67860209514</v>
      </c>
      <c r="W116" s="33">
        <f t="shared" si="36"/>
        <v>110942.6126817543</v>
      </c>
      <c r="X116" s="33">
        <f t="shared" si="36"/>
        <v>112261.14673941256</v>
      </c>
      <c r="Y116" s="33">
        <f t="shared" si="36"/>
        <v>113644.61616434516</v>
      </c>
      <c r="Z116" s="33">
        <f t="shared" si="36"/>
        <v>115099.49354272349</v>
      </c>
      <c r="AA116" s="33">
        <f t="shared" si="36"/>
        <v>116525.34305217506</v>
      </c>
      <c r="AB116" s="33">
        <f t="shared" si="36"/>
        <v>117997.38902113982</v>
      </c>
      <c r="AC116" s="33">
        <f t="shared" si="36"/>
        <v>119512.19709552635</v>
      </c>
      <c r="AD116" s="33">
        <f t="shared" si="36"/>
        <v>121066.15774583956</v>
      </c>
      <c r="AE116" s="33">
        <f t="shared" si="36"/>
        <v>122660.23384571544</v>
      </c>
      <c r="AF116" s="33">
        <f t="shared" si="36"/>
        <v>124296.47794389275</v>
      </c>
      <c r="AG116" s="33">
        <f t="shared" si="36"/>
        <v>125976.81816648046</v>
      </c>
      <c r="AH116" s="33">
        <f t="shared" si="36"/>
        <v>127686.91864860513</v>
      </c>
      <c r="AI116" s="33">
        <f t="shared" si="36"/>
        <v>129459.21794923558</v>
      </c>
      <c r="AJ116" s="33">
        <f t="shared" si="36"/>
        <v>131281.30219938536</v>
      </c>
      <c r="AK116" s="33">
        <f t="shared" si="36"/>
        <v>133148.35350572856</v>
      </c>
      <c r="AL116" s="33">
        <f t="shared" si="36"/>
        <v>135060.7101745962</v>
      </c>
      <c r="AM116" s="27"/>
      <c r="AN116" s="33">
        <f t="shared" si="3"/>
        <v>1133902.9499641061</v>
      </c>
      <c r="AO116" s="33">
        <f t="shared" si="4"/>
        <v>1298212.3347607329</v>
      </c>
      <c r="AP116" s="33">
        <f t="shared" si="5"/>
        <v>1504671.1193483199</v>
      </c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</row>
    <row r="117" spans="1:66" s="28" customFormat="1">
      <c r="A117" s="14"/>
      <c r="B117" s="29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7"/>
      <c r="AN117" s="26">
        <f t="shared" si="3"/>
        <v>0</v>
      </c>
      <c r="AO117" s="26">
        <f t="shared" si="4"/>
        <v>0</v>
      </c>
      <c r="AP117" s="26">
        <f t="shared" si="5"/>
        <v>0</v>
      </c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</row>
    <row r="118" spans="1:66" s="28" customFormat="1" ht="12">
      <c r="A118" s="14"/>
      <c r="B118" s="73" t="s">
        <v>50</v>
      </c>
      <c r="C118" s="33">
        <f>C119+C132+C141+C149</f>
        <v>-100285.94800003793</v>
      </c>
      <c r="D118" s="33">
        <f t="shared" ref="D118:AL118" si="37">D119+D132+D141+D149</f>
        <v>-100333.99666794538</v>
      </c>
      <c r="E118" s="33">
        <f t="shared" si="37"/>
        <v>-100345.66080872032</v>
      </c>
      <c r="F118" s="33">
        <f t="shared" si="37"/>
        <v>-100366.00211979286</v>
      </c>
      <c r="G118" s="33">
        <f t="shared" si="37"/>
        <v>-100366.64948392261</v>
      </c>
      <c r="H118" s="33">
        <f t="shared" si="37"/>
        <v>-100365.33161596756</v>
      </c>
      <c r="I118" s="33">
        <f t="shared" si="37"/>
        <v>-100383.55662396966</v>
      </c>
      <c r="J118" s="33">
        <f t="shared" si="37"/>
        <v>-100391.14333343595</v>
      </c>
      <c r="K118" s="33">
        <f t="shared" si="37"/>
        <v>-100401.15044357729</v>
      </c>
      <c r="L118" s="33">
        <f t="shared" si="37"/>
        <v>-100425.03652304193</v>
      </c>
      <c r="M118" s="33">
        <f t="shared" si="37"/>
        <v>-100445.97508997272</v>
      </c>
      <c r="N118" s="33">
        <f t="shared" si="37"/>
        <v>-100445.66859647683</v>
      </c>
      <c r="O118" s="33">
        <f t="shared" si="37"/>
        <v>-100446.97749451344</v>
      </c>
      <c r="P118" s="33">
        <f t="shared" si="37"/>
        <v>-100461.95602217889</v>
      </c>
      <c r="Q118" s="33">
        <f t="shared" si="37"/>
        <v>-100479.05046744307</v>
      </c>
      <c r="R118" s="33">
        <f t="shared" si="37"/>
        <v>-100497.63722263878</v>
      </c>
      <c r="S118" s="33">
        <f t="shared" si="37"/>
        <v>-100516.66593017193</v>
      </c>
      <c r="T118" s="33">
        <f t="shared" si="37"/>
        <v>-100536.84694528347</v>
      </c>
      <c r="U118" s="33">
        <f t="shared" si="37"/>
        <v>-100560.15726406909</v>
      </c>
      <c r="V118" s="33">
        <f t="shared" si="37"/>
        <v>-100583.26835977867</v>
      </c>
      <c r="W118" s="33">
        <f t="shared" si="37"/>
        <v>-100606.23566500354</v>
      </c>
      <c r="X118" s="33">
        <f t="shared" si="37"/>
        <v>-100632.79220453757</v>
      </c>
      <c r="Y118" s="33">
        <f t="shared" si="37"/>
        <v>-100661.06064915279</v>
      </c>
      <c r="Z118" s="33">
        <f t="shared" si="37"/>
        <v>-100691.52306634613</v>
      </c>
      <c r="AA118" s="33">
        <f t="shared" si="37"/>
        <v>-100717.45774866585</v>
      </c>
      <c r="AB118" s="33">
        <f t="shared" si="37"/>
        <v>-100738.09570524322</v>
      </c>
      <c r="AC118" s="33">
        <f t="shared" si="37"/>
        <v>-100761.98619355928</v>
      </c>
      <c r="AD118" s="33">
        <f t="shared" si="37"/>
        <v>-100789.04931577759</v>
      </c>
      <c r="AE118" s="33">
        <f t="shared" si="37"/>
        <v>-100817.22407703751</v>
      </c>
      <c r="AF118" s="33">
        <f t="shared" si="37"/>
        <v>-100848.00148290227</v>
      </c>
      <c r="AG118" s="33">
        <f t="shared" si="37"/>
        <v>-100883.05091527519</v>
      </c>
      <c r="AH118" s="33">
        <f t="shared" si="37"/>
        <v>-100916.66792989206</v>
      </c>
      <c r="AI118" s="33">
        <f t="shared" si="37"/>
        <v>-100950.74814588194</v>
      </c>
      <c r="AJ118" s="33">
        <f t="shared" si="37"/>
        <v>-100990.91698078788</v>
      </c>
      <c r="AK118" s="33">
        <f t="shared" si="37"/>
        <v>-101033.79920717093</v>
      </c>
      <c r="AL118" s="33">
        <f t="shared" si="37"/>
        <v>-101078.36197147021</v>
      </c>
      <c r="AM118" s="27"/>
      <c r="AN118" s="33">
        <f t="shared" si="3"/>
        <v>-1204556.119306861</v>
      </c>
      <c r="AO118" s="33">
        <f t="shared" si="4"/>
        <v>-1206674.1712911173</v>
      </c>
      <c r="AP118" s="33">
        <f t="shared" si="5"/>
        <v>-1210525.3596736642</v>
      </c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</row>
    <row r="119" spans="1:66" ht="12">
      <c r="B119" s="71" t="s">
        <v>556</v>
      </c>
      <c r="C119" s="33">
        <f>C122+C125+C129</f>
        <v>-55245.307539682544</v>
      </c>
      <c r="D119" s="33">
        <f t="shared" ref="D119:AL119" si="38">D122+D125+D129</f>
        <v>-55245.307539682544</v>
      </c>
      <c r="E119" s="33">
        <f t="shared" si="38"/>
        <v>-55245.307539682544</v>
      </c>
      <c r="F119" s="33">
        <f t="shared" si="38"/>
        <v>-55245.307539682544</v>
      </c>
      <c r="G119" s="33">
        <f t="shared" si="38"/>
        <v>-55245.307539682544</v>
      </c>
      <c r="H119" s="33">
        <f t="shared" si="38"/>
        <v>-55245.307539682544</v>
      </c>
      <c r="I119" s="33">
        <f t="shared" si="38"/>
        <v>-55245.307539682544</v>
      </c>
      <c r="J119" s="33">
        <f t="shared" si="38"/>
        <v>-55245.307539682544</v>
      </c>
      <c r="K119" s="33">
        <f t="shared" si="38"/>
        <v>-55245.307539682544</v>
      </c>
      <c r="L119" s="33">
        <f t="shared" si="38"/>
        <v>-55245.307539682544</v>
      </c>
      <c r="M119" s="33">
        <f t="shared" si="38"/>
        <v>-55245.307539682544</v>
      </c>
      <c r="N119" s="33">
        <f t="shared" si="38"/>
        <v>-55245.307539682544</v>
      </c>
      <c r="O119" s="33">
        <f t="shared" si="38"/>
        <v>-55245.307539682544</v>
      </c>
      <c r="P119" s="33">
        <f t="shared" si="38"/>
        <v>-55245.307539682544</v>
      </c>
      <c r="Q119" s="33">
        <f t="shared" si="38"/>
        <v>-55245.307539682544</v>
      </c>
      <c r="R119" s="33">
        <f t="shared" si="38"/>
        <v>-55245.307539682544</v>
      </c>
      <c r="S119" s="33">
        <f t="shared" si="38"/>
        <v>-55245.307539682544</v>
      </c>
      <c r="T119" s="33">
        <f t="shared" si="38"/>
        <v>-55245.307539682544</v>
      </c>
      <c r="U119" s="33">
        <f t="shared" si="38"/>
        <v>-55245.307539682544</v>
      </c>
      <c r="V119" s="33">
        <f t="shared" si="38"/>
        <v>-55245.307539682544</v>
      </c>
      <c r="W119" s="33">
        <f t="shared" si="38"/>
        <v>-55245.307539682544</v>
      </c>
      <c r="X119" s="33">
        <f t="shared" si="38"/>
        <v>-55245.307539682544</v>
      </c>
      <c r="Y119" s="33">
        <f t="shared" si="38"/>
        <v>-55245.307539682544</v>
      </c>
      <c r="Z119" s="33">
        <f t="shared" si="38"/>
        <v>-55245.307539682544</v>
      </c>
      <c r="AA119" s="33">
        <f t="shared" si="38"/>
        <v>-55245.307539682544</v>
      </c>
      <c r="AB119" s="33">
        <f t="shared" si="38"/>
        <v>-55245.307539682544</v>
      </c>
      <c r="AC119" s="33">
        <f t="shared" si="38"/>
        <v>-55245.307539682544</v>
      </c>
      <c r="AD119" s="33">
        <f t="shared" si="38"/>
        <v>-55245.307539682544</v>
      </c>
      <c r="AE119" s="33">
        <f t="shared" si="38"/>
        <v>-55245.307539682544</v>
      </c>
      <c r="AF119" s="33">
        <f t="shared" si="38"/>
        <v>-55245.307539682544</v>
      </c>
      <c r="AG119" s="33">
        <f t="shared" si="38"/>
        <v>-55245.307539682544</v>
      </c>
      <c r="AH119" s="33">
        <f t="shared" si="38"/>
        <v>-55245.307539682544</v>
      </c>
      <c r="AI119" s="33">
        <f t="shared" si="38"/>
        <v>-55245.307539682544</v>
      </c>
      <c r="AJ119" s="33">
        <f t="shared" si="38"/>
        <v>-55245.307539682544</v>
      </c>
      <c r="AK119" s="33">
        <f t="shared" si="38"/>
        <v>-55245.307539682544</v>
      </c>
      <c r="AL119" s="33">
        <f t="shared" si="38"/>
        <v>-55245.307539682544</v>
      </c>
      <c r="AN119" s="33">
        <f t="shared" si="3"/>
        <v>-662943.69047619053</v>
      </c>
      <c r="AO119" s="33">
        <f t="shared" si="4"/>
        <v>-662943.69047619053</v>
      </c>
      <c r="AP119" s="33">
        <f t="shared" si="5"/>
        <v>-662943.69047619053</v>
      </c>
    </row>
    <row r="120" spans="1:66" ht="12">
      <c r="B120" s="287" t="s">
        <v>572</v>
      </c>
      <c r="C120" s="33">
        <v>-75000</v>
      </c>
      <c r="D120" s="33">
        <v>-75000</v>
      </c>
      <c r="E120" s="33">
        <v>-75000</v>
      </c>
      <c r="F120" s="33">
        <v>-75000</v>
      </c>
      <c r="G120" s="33">
        <v>-75000</v>
      </c>
      <c r="H120" s="33">
        <v>-75000</v>
      </c>
      <c r="I120" s="33">
        <v>-75000</v>
      </c>
      <c r="J120" s="33">
        <v>-75000</v>
      </c>
      <c r="K120" s="33">
        <v>-75000</v>
      </c>
      <c r="L120" s="33">
        <v>-75000</v>
      </c>
      <c r="M120" s="33">
        <v>-75000</v>
      </c>
      <c r="N120" s="33">
        <v>-75000</v>
      </c>
      <c r="O120" s="33">
        <v>-75000</v>
      </c>
      <c r="P120" s="33">
        <v>-75000</v>
      </c>
      <c r="Q120" s="33">
        <v>-75000</v>
      </c>
      <c r="R120" s="33">
        <v>-75000</v>
      </c>
      <c r="S120" s="33">
        <v>-75000</v>
      </c>
      <c r="T120" s="33">
        <v>-75000</v>
      </c>
      <c r="U120" s="33">
        <v>-75000</v>
      </c>
      <c r="V120" s="33">
        <v>-75000</v>
      </c>
      <c r="W120" s="33">
        <v>-75000</v>
      </c>
      <c r="X120" s="33">
        <v>-75000</v>
      </c>
      <c r="Y120" s="33">
        <v>-75000</v>
      </c>
      <c r="Z120" s="33">
        <v>-75000</v>
      </c>
      <c r="AA120" s="33">
        <v>-75000</v>
      </c>
      <c r="AB120" s="33">
        <v>-75000</v>
      </c>
      <c r="AC120" s="33">
        <v>-75000</v>
      </c>
      <c r="AD120" s="33">
        <v>-75000</v>
      </c>
      <c r="AE120" s="33">
        <v>-75000</v>
      </c>
      <c r="AF120" s="33">
        <v>-75000</v>
      </c>
      <c r="AG120" s="33">
        <v>-75000</v>
      </c>
      <c r="AH120" s="33">
        <v>-75000</v>
      </c>
      <c r="AI120" s="33">
        <v>-75000</v>
      </c>
      <c r="AJ120" s="33">
        <v>-75000</v>
      </c>
      <c r="AK120" s="33">
        <v>-75000</v>
      </c>
      <c r="AL120" s="33">
        <v>-75000</v>
      </c>
      <c r="AN120" s="33"/>
      <c r="AO120" s="33"/>
      <c r="AP120" s="33"/>
    </row>
    <row r="121" spans="1:66" ht="12">
      <c r="B121" s="292" t="s">
        <v>601</v>
      </c>
      <c r="C121" s="33">
        <v>-40000</v>
      </c>
      <c r="D121" s="33">
        <v>-40000</v>
      </c>
      <c r="E121" s="33">
        <v>-40000</v>
      </c>
      <c r="F121" s="33">
        <v>-40000</v>
      </c>
      <c r="G121" s="33">
        <v>-40000</v>
      </c>
      <c r="H121" s="33">
        <v>-40000</v>
      </c>
      <c r="I121" s="33">
        <v>-40000</v>
      </c>
      <c r="J121" s="33">
        <v>-40000</v>
      </c>
      <c r="K121" s="33">
        <v>-40000</v>
      </c>
      <c r="L121" s="33">
        <v>-40000</v>
      </c>
      <c r="M121" s="33">
        <v>-40000</v>
      </c>
      <c r="N121" s="33">
        <v>-40000</v>
      </c>
      <c r="O121" s="33">
        <v>-40000</v>
      </c>
      <c r="P121" s="33">
        <v>-40000</v>
      </c>
      <c r="Q121" s="33">
        <v>-40000</v>
      </c>
      <c r="R121" s="33">
        <v>-40000</v>
      </c>
      <c r="S121" s="33">
        <v>-40000</v>
      </c>
      <c r="T121" s="33">
        <v>-40000</v>
      </c>
      <c r="U121" s="33">
        <v>-40000</v>
      </c>
      <c r="V121" s="33">
        <v>-40000</v>
      </c>
      <c r="W121" s="33">
        <v>-40000</v>
      </c>
      <c r="X121" s="33">
        <v>-40000</v>
      </c>
      <c r="Y121" s="33">
        <v>-40000</v>
      </c>
      <c r="Z121" s="33">
        <v>-40000</v>
      </c>
      <c r="AA121" s="33">
        <v>-40000</v>
      </c>
      <c r="AB121" s="33">
        <v>-40000</v>
      </c>
      <c r="AC121" s="33">
        <v>-40000</v>
      </c>
      <c r="AD121" s="33">
        <v>-40000</v>
      </c>
      <c r="AE121" s="33">
        <v>-40000</v>
      </c>
      <c r="AF121" s="33">
        <v>-40000</v>
      </c>
      <c r="AG121" s="33">
        <v>-40000</v>
      </c>
      <c r="AH121" s="33">
        <v>-40000</v>
      </c>
      <c r="AI121" s="33">
        <v>-40000</v>
      </c>
      <c r="AJ121" s="33">
        <v>-40000</v>
      </c>
      <c r="AK121" s="33">
        <v>-40000</v>
      </c>
      <c r="AL121" s="33">
        <v>-40000</v>
      </c>
      <c r="AN121" s="33"/>
      <c r="AO121" s="33"/>
      <c r="AP121" s="33"/>
    </row>
    <row r="122" spans="1:66">
      <c r="B122" s="296" t="s">
        <v>607</v>
      </c>
      <c r="C122" s="26">
        <f>-'OPEX+CAPEX'!I479</f>
        <v>-28726.537698412707</v>
      </c>
      <c r="D122" s="26">
        <f>-'OPEX+CAPEX'!J479</f>
        <v>-28726.537698412707</v>
      </c>
      <c r="E122" s="26">
        <f>-'OPEX+CAPEX'!K479</f>
        <v>-28726.537698412707</v>
      </c>
      <c r="F122" s="26">
        <f>-'OPEX+CAPEX'!L479</f>
        <v>-28726.537698412707</v>
      </c>
      <c r="G122" s="26">
        <f>-'OPEX+CAPEX'!M479</f>
        <v>-28726.537698412707</v>
      </c>
      <c r="H122" s="26">
        <f>-'OPEX+CAPEX'!N479</f>
        <v>-28726.537698412707</v>
      </c>
      <c r="I122" s="26">
        <f>-'OPEX+CAPEX'!O479</f>
        <v>-28726.537698412707</v>
      </c>
      <c r="J122" s="26">
        <f>-'OPEX+CAPEX'!P479</f>
        <v>-28726.537698412707</v>
      </c>
      <c r="K122" s="26">
        <f>-'OPEX+CAPEX'!Q479</f>
        <v>-28726.537698412707</v>
      </c>
      <c r="L122" s="26">
        <f>-'OPEX+CAPEX'!R479</f>
        <v>-28726.537698412707</v>
      </c>
      <c r="M122" s="26">
        <f>-'OPEX+CAPEX'!S479</f>
        <v>-28726.537698412707</v>
      </c>
      <c r="N122" s="26">
        <f>-'OPEX+CAPEX'!T479</f>
        <v>-28726.537698412707</v>
      </c>
      <c r="O122" s="26">
        <f>-'OPEX+CAPEX'!U479</f>
        <v>-28726.537698412707</v>
      </c>
      <c r="P122" s="26">
        <f>-'OPEX+CAPEX'!V479</f>
        <v>-28726.537698412707</v>
      </c>
      <c r="Q122" s="26">
        <f>-'OPEX+CAPEX'!W479</f>
        <v>-28726.537698412707</v>
      </c>
      <c r="R122" s="26">
        <f>-'OPEX+CAPEX'!X479</f>
        <v>-28726.537698412707</v>
      </c>
      <c r="S122" s="26">
        <f>-'OPEX+CAPEX'!Y479</f>
        <v>-28726.537698412707</v>
      </c>
      <c r="T122" s="26">
        <f>-'OPEX+CAPEX'!Z479</f>
        <v>-28726.537698412707</v>
      </c>
      <c r="U122" s="26">
        <f>-'OPEX+CAPEX'!AA479</f>
        <v>-28726.537698412707</v>
      </c>
      <c r="V122" s="26">
        <f>-'OPEX+CAPEX'!AB479</f>
        <v>-28726.537698412707</v>
      </c>
      <c r="W122" s="26">
        <f>-'OPEX+CAPEX'!AC479</f>
        <v>-28726.537698412707</v>
      </c>
      <c r="X122" s="26">
        <f>-'OPEX+CAPEX'!AD479</f>
        <v>-28726.537698412707</v>
      </c>
      <c r="Y122" s="26">
        <f>-'OPEX+CAPEX'!AE479</f>
        <v>-28726.537698412707</v>
      </c>
      <c r="Z122" s="26">
        <f>-'OPEX+CAPEX'!AF479</f>
        <v>-28726.537698412707</v>
      </c>
      <c r="AA122" s="26">
        <f>-'OPEX+CAPEX'!AG479</f>
        <v>-28726.537698412707</v>
      </c>
      <c r="AB122" s="26">
        <f>-'OPEX+CAPEX'!AH479</f>
        <v>-28726.537698412707</v>
      </c>
      <c r="AC122" s="26">
        <f>-'OPEX+CAPEX'!AI479</f>
        <v>-28726.537698412707</v>
      </c>
      <c r="AD122" s="26">
        <f>-'OPEX+CAPEX'!AJ479</f>
        <v>-28726.537698412707</v>
      </c>
      <c r="AE122" s="26">
        <f>-'OPEX+CAPEX'!AK479</f>
        <v>-28726.537698412707</v>
      </c>
      <c r="AF122" s="26">
        <f>-'OPEX+CAPEX'!AL479</f>
        <v>-28726.537698412707</v>
      </c>
      <c r="AG122" s="26">
        <f>-'OPEX+CAPEX'!AM479</f>
        <v>-28726.537698412707</v>
      </c>
      <c r="AH122" s="26">
        <f>-'OPEX+CAPEX'!AN479</f>
        <v>-28726.537698412707</v>
      </c>
      <c r="AI122" s="26">
        <f>-'OPEX+CAPEX'!AO479</f>
        <v>-28726.537698412707</v>
      </c>
      <c r="AJ122" s="26">
        <f>-'OPEX+CAPEX'!AP479</f>
        <v>-28726.537698412707</v>
      </c>
      <c r="AK122" s="26">
        <f>-'OPEX+CAPEX'!AQ479</f>
        <v>-28726.537698412707</v>
      </c>
      <c r="AL122" s="26">
        <f>-'OPEX+CAPEX'!AR479</f>
        <v>-28726.537698412707</v>
      </c>
      <c r="AN122" s="26">
        <f>SUM(C122:N122)</f>
        <v>-344718.4523809526</v>
      </c>
      <c r="AO122" s="26">
        <f>SUM(O122:Z122)</f>
        <v>-344718.4523809526</v>
      </c>
      <c r="AP122" s="26">
        <f>SUM(AA122:AL122)</f>
        <v>-344718.4523809526</v>
      </c>
    </row>
    <row r="123" spans="1:66" ht="22.8">
      <c r="B123" s="295" t="s">
        <v>608</v>
      </c>
      <c r="C123" s="26">
        <f>C121-C122</f>
        <v>-11273.462301587293</v>
      </c>
      <c r="D123" s="26">
        <f t="shared" ref="D123:AL123" si="39">D121-D122</f>
        <v>-11273.462301587293</v>
      </c>
      <c r="E123" s="26">
        <f t="shared" si="39"/>
        <v>-11273.462301587293</v>
      </c>
      <c r="F123" s="26">
        <f t="shared" si="39"/>
        <v>-11273.462301587293</v>
      </c>
      <c r="G123" s="26">
        <f t="shared" si="39"/>
        <v>-11273.462301587293</v>
      </c>
      <c r="H123" s="26">
        <f t="shared" si="39"/>
        <v>-11273.462301587293</v>
      </c>
      <c r="I123" s="26">
        <f t="shared" si="39"/>
        <v>-11273.462301587293</v>
      </c>
      <c r="J123" s="26">
        <f t="shared" si="39"/>
        <v>-11273.462301587293</v>
      </c>
      <c r="K123" s="26">
        <f t="shared" si="39"/>
        <v>-11273.462301587293</v>
      </c>
      <c r="L123" s="26">
        <f t="shared" si="39"/>
        <v>-11273.462301587293</v>
      </c>
      <c r="M123" s="26">
        <f t="shared" si="39"/>
        <v>-11273.462301587293</v>
      </c>
      <c r="N123" s="26">
        <f t="shared" si="39"/>
        <v>-11273.462301587293</v>
      </c>
      <c r="O123" s="26">
        <f t="shared" si="39"/>
        <v>-11273.462301587293</v>
      </c>
      <c r="P123" s="26">
        <f t="shared" si="39"/>
        <v>-11273.462301587293</v>
      </c>
      <c r="Q123" s="26">
        <f t="shared" si="39"/>
        <v>-11273.462301587293</v>
      </c>
      <c r="R123" s="26">
        <f t="shared" si="39"/>
        <v>-11273.462301587293</v>
      </c>
      <c r="S123" s="26">
        <f t="shared" si="39"/>
        <v>-11273.462301587293</v>
      </c>
      <c r="T123" s="26">
        <f t="shared" si="39"/>
        <v>-11273.462301587293</v>
      </c>
      <c r="U123" s="26">
        <f t="shared" si="39"/>
        <v>-11273.462301587293</v>
      </c>
      <c r="V123" s="26">
        <f t="shared" si="39"/>
        <v>-11273.462301587293</v>
      </c>
      <c r="W123" s="26">
        <f t="shared" si="39"/>
        <v>-11273.462301587293</v>
      </c>
      <c r="X123" s="26">
        <f t="shared" si="39"/>
        <v>-11273.462301587293</v>
      </c>
      <c r="Y123" s="26">
        <f t="shared" si="39"/>
        <v>-11273.462301587293</v>
      </c>
      <c r="Z123" s="26">
        <f t="shared" si="39"/>
        <v>-11273.462301587293</v>
      </c>
      <c r="AA123" s="26">
        <f t="shared" si="39"/>
        <v>-11273.462301587293</v>
      </c>
      <c r="AB123" s="26">
        <f t="shared" si="39"/>
        <v>-11273.462301587293</v>
      </c>
      <c r="AC123" s="26">
        <f t="shared" si="39"/>
        <v>-11273.462301587293</v>
      </c>
      <c r="AD123" s="26">
        <f t="shared" si="39"/>
        <v>-11273.462301587293</v>
      </c>
      <c r="AE123" s="26">
        <f t="shared" si="39"/>
        <v>-11273.462301587293</v>
      </c>
      <c r="AF123" s="26">
        <f t="shared" si="39"/>
        <v>-11273.462301587293</v>
      </c>
      <c r="AG123" s="26">
        <f t="shared" si="39"/>
        <v>-11273.462301587293</v>
      </c>
      <c r="AH123" s="26">
        <f t="shared" si="39"/>
        <v>-11273.462301587293</v>
      </c>
      <c r="AI123" s="26">
        <f t="shared" si="39"/>
        <v>-11273.462301587293</v>
      </c>
      <c r="AJ123" s="26">
        <f t="shared" si="39"/>
        <v>-11273.462301587293</v>
      </c>
      <c r="AK123" s="26">
        <f t="shared" si="39"/>
        <v>-11273.462301587293</v>
      </c>
      <c r="AL123" s="26">
        <f t="shared" si="39"/>
        <v>-11273.462301587293</v>
      </c>
      <c r="AN123" s="26"/>
      <c r="AO123" s="26"/>
      <c r="AP123" s="26"/>
    </row>
    <row r="124" spans="1:66" ht="12">
      <c r="B124" s="299" t="s">
        <v>606</v>
      </c>
      <c r="C124" s="302">
        <v>0.8</v>
      </c>
      <c r="D124" s="302">
        <v>0.8</v>
      </c>
      <c r="E124" s="302">
        <v>0.8</v>
      </c>
      <c r="F124" s="302">
        <v>0.8</v>
      </c>
      <c r="G124" s="302">
        <v>0.8</v>
      </c>
      <c r="H124" s="302">
        <v>0.8</v>
      </c>
      <c r="I124" s="302">
        <v>0.8</v>
      </c>
      <c r="J124" s="302">
        <v>0.8</v>
      </c>
      <c r="K124" s="302">
        <v>0.8</v>
      </c>
      <c r="L124" s="302">
        <v>0.8</v>
      </c>
      <c r="M124" s="302">
        <v>0.8</v>
      </c>
      <c r="N124" s="302">
        <v>0.8</v>
      </c>
      <c r="O124" s="302">
        <v>0.8</v>
      </c>
      <c r="P124" s="302">
        <v>0.8</v>
      </c>
      <c r="Q124" s="302">
        <v>0.8</v>
      </c>
      <c r="R124" s="302">
        <v>0.8</v>
      </c>
      <c r="S124" s="302">
        <v>0.8</v>
      </c>
      <c r="T124" s="302">
        <v>0.8</v>
      </c>
      <c r="U124" s="302">
        <v>0.8</v>
      </c>
      <c r="V124" s="302">
        <v>0.8</v>
      </c>
      <c r="W124" s="302">
        <v>0.8</v>
      </c>
      <c r="X124" s="302">
        <v>0.8</v>
      </c>
      <c r="Y124" s="302">
        <v>0.8</v>
      </c>
      <c r="Z124" s="302">
        <v>0.8</v>
      </c>
      <c r="AA124" s="302">
        <v>0.8</v>
      </c>
      <c r="AB124" s="302">
        <v>0.8</v>
      </c>
      <c r="AC124" s="302">
        <v>0.8</v>
      </c>
      <c r="AD124" s="302">
        <v>0.8</v>
      </c>
      <c r="AE124" s="302">
        <v>0.8</v>
      </c>
      <c r="AF124" s="302">
        <v>0.8</v>
      </c>
      <c r="AG124" s="302">
        <v>0.8</v>
      </c>
      <c r="AH124" s="302">
        <v>0.8</v>
      </c>
      <c r="AI124" s="302">
        <v>0.8</v>
      </c>
      <c r="AJ124" s="302">
        <v>0.8</v>
      </c>
      <c r="AK124" s="302">
        <v>0.8</v>
      </c>
      <c r="AL124" s="302">
        <v>0.8</v>
      </c>
      <c r="AN124" s="33"/>
      <c r="AO124" s="33"/>
      <c r="AP124" s="33"/>
    </row>
    <row r="125" spans="1:66" ht="12">
      <c r="B125" s="300" t="s">
        <v>609</v>
      </c>
      <c r="C125" s="33">
        <f>C123*C124</f>
        <v>-9018.7698412698355</v>
      </c>
      <c r="D125" s="33">
        <f t="shared" ref="D125:AL125" si="40">D123*D124</f>
        <v>-9018.7698412698355</v>
      </c>
      <c r="E125" s="33">
        <f t="shared" si="40"/>
        <v>-9018.7698412698355</v>
      </c>
      <c r="F125" s="33">
        <f t="shared" si="40"/>
        <v>-9018.7698412698355</v>
      </c>
      <c r="G125" s="33">
        <f t="shared" si="40"/>
        <v>-9018.7698412698355</v>
      </c>
      <c r="H125" s="33">
        <f t="shared" si="40"/>
        <v>-9018.7698412698355</v>
      </c>
      <c r="I125" s="33">
        <f t="shared" si="40"/>
        <v>-9018.7698412698355</v>
      </c>
      <c r="J125" s="33">
        <f t="shared" si="40"/>
        <v>-9018.7698412698355</v>
      </c>
      <c r="K125" s="33">
        <f t="shared" si="40"/>
        <v>-9018.7698412698355</v>
      </c>
      <c r="L125" s="33">
        <f t="shared" si="40"/>
        <v>-9018.7698412698355</v>
      </c>
      <c r="M125" s="33">
        <f t="shared" si="40"/>
        <v>-9018.7698412698355</v>
      </c>
      <c r="N125" s="33">
        <f t="shared" si="40"/>
        <v>-9018.7698412698355</v>
      </c>
      <c r="O125" s="33">
        <f t="shared" si="40"/>
        <v>-9018.7698412698355</v>
      </c>
      <c r="P125" s="33">
        <f t="shared" si="40"/>
        <v>-9018.7698412698355</v>
      </c>
      <c r="Q125" s="33">
        <f t="shared" si="40"/>
        <v>-9018.7698412698355</v>
      </c>
      <c r="R125" s="33">
        <f t="shared" si="40"/>
        <v>-9018.7698412698355</v>
      </c>
      <c r="S125" s="33">
        <f t="shared" si="40"/>
        <v>-9018.7698412698355</v>
      </c>
      <c r="T125" s="33">
        <f t="shared" si="40"/>
        <v>-9018.7698412698355</v>
      </c>
      <c r="U125" s="33">
        <f t="shared" si="40"/>
        <v>-9018.7698412698355</v>
      </c>
      <c r="V125" s="33">
        <f t="shared" si="40"/>
        <v>-9018.7698412698355</v>
      </c>
      <c r="W125" s="33">
        <f t="shared" si="40"/>
        <v>-9018.7698412698355</v>
      </c>
      <c r="X125" s="33">
        <f t="shared" si="40"/>
        <v>-9018.7698412698355</v>
      </c>
      <c r="Y125" s="33">
        <f t="shared" si="40"/>
        <v>-9018.7698412698355</v>
      </c>
      <c r="Z125" s="33">
        <f t="shared" si="40"/>
        <v>-9018.7698412698355</v>
      </c>
      <c r="AA125" s="33">
        <f t="shared" si="40"/>
        <v>-9018.7698412698355</v>
      </c>
      <c r="AB125" s="33">
        <f t="shared" si="40"/>
        <v>-9018.7698412698355</v>
      </c>
      <c r="AC125" s="33">
        <f t="shared" si="40"/>
        <v>-9018.7698412698355</v>
      </c>
      <c r="AD125" s="33">
        <f t="shared" si="40"/>
        <v>-9018.7698412698355</v>
      </c>
      <c r="AE125" s="33">
        <f t="shared" si="40"/>
        <v>-9018.7698412698355</v>
      </c>
      <c r="AF125" s="33">
        <f t="shared" si="40"/>
        <v>-9018.7698412698355</v>
      </c>
      <c r="AG125" s="33">
        <f t="shared" si="40"/>
        <v>-9018.7698412698355</v>
      </c>
      <c r="AH125" s="33">
        <f t="shared" si="40"/>
        <v>-9018.7698412698355</v>
      </c>
      <c r="AI125" s="33">
        <f t="shared" si="40"/>
        <v>-9018.7698412698355</v>
      </c>
      <c r="AJ125" s="33">
        <f t="shared" si="40"/>
        <v>-9018.7698412698355</v>
      </c>
      <c r="AK125" s="33">
        <f t="shared" si="40"/>
        <v>-9018.7698412698355</v>
      </c>
      <c r="AL125" s="33">
        <f t="shared" si="40"/>
        <v>-9018.7698412698355</v>
      </c>
      <c r="AN125" s="290"/>
      <c r="AO125" s="290"/>
      <c r="AP125" s="290"/>
    </row>
    <row r="126" spans="1:66" ht="12">
      <c r="B126" s="292" t="s">
        <v>611</v>
      </c>
      <c r="C126" s="33">
        <f t="shared" ref="C126:AL126" si="41">C120-C121</f>
        <v>-35000</v>
      </c>
      <c r="D126" s="33">
        <f t="shared" si="41"/>
        <v>-35000</v>
      </c>
      <c r="E126" s="33">
        <f t="shared" si="41"/>
        <v>-35000</v>
      </c>
      <c r="F126" s="33">
        <f t="shared" si="41"/>
        <v>-35000</v>
      </c>
      <c r="G126" s="33">
        <f t="shared" si="41"/>
        <v>-35000</v>
      </c>
      <c r="H126" s="33">
        <f t="shared" si="41"/>
        <v>-35000</v>
      </c>
      <c r="I126" s="33">
        <f t="shared" si="41"/>
        <v>-35000</v>
      </c>
      <c r="J126" s="33">
        <f t="shared" si="41"/>
        <v>-35000</v>
      </c>
      <c r="K126" s="33">
        <f t="shared" si="41"/>
        <v>-35000</v>
      </c>
      <c r="L126" s="33">
        <f t="shared" si="41"/>
        <v>-35000</v>
      </c>
      <c r="M126" s="33">
        <f t="shared" si="41"/>
        <v>-35000</v>
      </c>
      <c r="N126" s="33">
        <f t="shared" si="41"/>
        <v>-35000</v>
      </c>
      <c r="O126" s="33">
        <f t="shared" si="41"/>
        <v>-35000</v>
      </c>
      <c r="P126" s="33">
        <f t="shared" si="41"/>
        <v>-35000</v>
      </c>
      <c r="Q126" s="33">
        <f t="shared" si="41"/>
        <v>-35000</v>
      </c>
      <c r="R126" s="33">
        <f t="shared" si="41"/>
        <v>-35000</v>
      </c>
      <c r="S126" s="33">
        <f t="shared" si="41"/>
        <v>-35000</v>
      </c>
      <c r="T126" s="33">
        <f t="shared" si="41"/>
        <v>-35000</v>
      </c>
      <c r="U126" s="33">
        <f t="shared" si="41"/>
        <v>-35000</v>
      </c>
      <c r="V126" s="33">
        <f t="shared" si="41"/>
        <v>-35000</v>
      </c>
      <c r="W126" s="33">
        <f t="shared" si="41"/>
        <v>-35000</v>
      </c>
      <c r="X126" s="33">
        <f t="shared" si="41"/>
        <v>-35000</v>
      </c>
      <c r="Y126" s="33">
        <f t="shared" si="41"/>
        <v>-35000</v>
      </c>
      <c r="Z126" s="33">
        <f t="shared" si="41"/>
        <v>-35000</v>
      </c>
      <c r="AA126" s="33">
        <f t="shared" si="41"/>
        <v>-35000</v>
      </c>
      <c r="AB126" s="33">
        <f t="shared" si="41"/>
        <v>-35000</v>
      </c>
      <c r="AC126" s="33">
        <f t="shared" si="41"/>
        <v>-35000</v>
      </c>
      <c r="AD126" s="33">
        <f t="shared" si="41"/>
        <v>-35000</v>
      </c>
      <c r="AE126" s="33">
        <f t="shared" si="41"/>
        <v>-35000</v>
      </c>
      <c r="AF126" s="33">
        <f t="shared" si="41"/>
        <v>-35000</v>
      </c>
      <c r="AG126" s="33">
        <f t="shared" si="41"/>
        <v>-35000</v>
      </c>
      <c r="AH126" s="33">
        <f t="shared" si="41"/>
        <v>-35000</v>
      </c>
      <c r="AI126" s="33">
        <f t="shared" si="41"/>
        <v>-35000</v>
      </c>
      <c r="AJ126" s="33">
        <f t="shared" si="41"/>
        <v>-35000</v>
      </c>
      <c r="AK126" s="33">
        <f t="shared" si="41"/>
        <v>-35000</v>
      </c>
      <c r="AL126" s="33">
        <f t="shared" si="41"/>
        <v>-35000</v>
      </c>
    </row>
    <row r="127" spans="1:66" ht="12">
      <c r="B127" s="299" t="s">
        <v>612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</row>
    <row r="128" spans="1:66" ht="12">
      <c r="B128" s="299" t="s">
        <v>613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</row>
    <row r="129" spans="2:42" ht="12">
      <c r="B129" s="300" t="s">
        <v>610</v>
      </c>
      <c r="C129" s="33">
        <f>-Персонал!AP30</f>
        <v>-17500</v>
      </c>
      <c r="D129" s="33">
        <f>-Персонал!AQ30</f>
        <v>-17500</v>
      </c>
      <c r="E129" s="33">
        <f>-Персонал!AR30</f>
        <v>-17500</v>
      </c>
      <c r="F129" s="33">
        <f>-Персонал!AS30</f>
        <v>-17500</v>
      </c>
      <c r="G129" s="33">
        <f>-Персонал!AT30</f>
        <v>-17500</v>
      </c>
      <c r="H129" s="33">
        <f>-Персонал!AU30</f>
        <v>-17500</v>
      </c>
      <c r="I129" s="33">
        <f>-Персонал!AV30</f>
        <v>-17500</v>
      </c>
      <c r="J129" s="33">
        <f>-Персонал!AW30</f>
        <v>-17500</v>
      </c>
      <c r="K129" s="33">
        <f>-Персонал!AX30</f>
        <v>-17500</v>
      </c>
      <c r="L129" s="33">
        <f>-Персонал!AY30</f>
        <v>-17500</v>
      </c>
      <c r="M129" s="33">
        <f>-Персонал!AZ30</f>
        <v>-17500</v>
      </c>
      <c r="N129" s="33">
        <f>-Персонал!BA30</f>
        <v>-17500</v>
      </c>
      <c r="O129" s="33">
        <f>-Персонал!BB30</f>
        <v>-17500</v>
      </c>
      <c r="P129" s="33">
        <f>-Персонал!BC30</f>
        <v>-17500</v>
      </c>
      <c r="Q129" s="33">
        <f>-Персонал!BD30</f>
        <v>-17500</v>
      </c>
      <c r="R129" s="33">
        <f>-Персонал!BE30</f>
        <v>-17500</v>
      </c>
      <c r="S129" s="33">
        <f>-Персонал!BF30</f>
        <v>-17500</v>
      </c>
      <c r="T129" s="33">
        <f>-Персонал!BG30</f>
        <v>-17500</v>
      </c>
      <c r="U129" s="33">
        <f>-Персонал!BH30</f>
        <v>-17500</v>
      </c>
      <c r="V129" s="33">
        <f>-Персонал!BI30</f>
        <v>-17500</v>
      </c>
      <c r="W129" s="33">
        <f>-Персонал!BJ30</f>
        <v>-17500</v>
      </c>
      <c r="X129" s="33">
        <f>-Персонал!BK30</f>
        <v>-17500</v>
      </c>
      <c r="Y129" s="33">
        <f>-Персонал!BL30</f>
        <v>-17500</v>
      </c>
      <c r="Z129" s="33">
        <f>-Персонал!BM30</f>
        <v>-17500</v>
      </c>
      <c r="AA129" s="33">
        <f>-Персонал!BN30</f>
        <v>-17500</v>
      </c>
      <c r="AB129" s="33">
        <f>-Персонал!BO30</f>
        <v>-17500</v>
      </c>
      <c r="AC129" s="33">
        <f>-Персонал!BP30</f>
        <v>-17500</v>
      </c>
      <c r="AD129" s="33">
        <f>-Персонал!BQ30</f>
        <v>-17500</v>
      </c>
      <c r="AE129" s="33">
        <f>-Персонал!BR30</f>
        <v>-17500</v>
      </c>
      <c r="AF129" s="33">
        <f>-Персонал!BS30</f>
        <v>-17500</v>
      </c>
      <c r="AG129" s="33">
        <f>-Персонал!BT30</f>
        <v>-17500</v>
      </c>
      <c r="AH129" s="33">
        <f>-Персонал!BU30</f>
        <v>-17500</v>
      </c>
      <c r="AI129" s="33">
        <f>-Персонал!BV30</f>
        <v>-17500</v>
      </c>
      <c r="AJ129" s="33">
        <f>-Персонал!BW30</f>
        <v>-17500</v>
      </c>
      <c r="AK129" s="33">
        <f>-Персонал!BX30</f>
        <v>-17500</v>
      </c>
      <c r="AL129" s="33">
        <f>-Персонал!BY30</f>
        <v>-17500</v>
      </c>
      <c r="AN129" s="33"/>
      <c r="AO129" s="33"/>
      <c r="AP129" s="33"/>
    </row>
    <row r="130" spans="2:42" ht="23.4">
      <c r="B130" s="299" t="s">
        <v>614</v>
      </c>
      <c r="C130" s="33">
        <f>-'OPEX+CAPEX'!I480/10</f>
        <v>-7330.6357142857141</v>
      </c>
      <c r="D130" s="33">
        <f>-'OPEX+CAPEX'!J480/10</f>
        <v>-7330.6357142857141</v>
      </c>
      <c r="E130" s="33">
        <f>-'OPEX+CAPEX'!K480/10</f>
        <v>-7330.6357142857141</v>
      </c>
      <c r="F130" s="33">
        <f>-'OPEX+CAPEX'!L480/10</f>
        <v>-7330.6357142857141</v>
      </c>
      <c r="G130" s="33">
        <f>-'OPEX+CAPEX'!M480/10</f>
        <v>-7330.6357142857141</v>
      </c>
      <c r="H130" s="33">
        <f>-'OPEX+CAPEX'!N480/10</f>
        <v>-7330.6357142857141</v>
      </c>
      <c r="I130" s="33">
        <f>-'OPEX+CAPEX'!O480/10</f>
        <v>-7330.6357142857141</v>
      </c>
      <c r="J130" s="33">
        <f>-'OPEX+CAPEX'!P480/10</f>
        <v>-7330.6357142857141</v>
      </c>
      <c r="K130" s="33">
        <f>-'OPEX+CAPEX'!Q480/10</f>
        <v>-7330.6357142857141</v>
      </c>
      <c r="L130" s="33">
        <f>-'OPEX+CAPEX'!R480/10</f>
        <v>-7330.6357142857141</v>
      </c>
      <c r="M130" s="33">
        <f>-'OPEX+CAPEX'!S480/10</f>
        <v>-7330.6357142857141</v>
      </c>
      <c r="N130" s="33">
        <f>-'OPEX+CAPEX'!T480/10</f>
        <v>-7330.6357142857141</v>
      </c>
      <c r="O130" s="33">
        <f>-'OPEX+CAPEX'!U480/10</f>
        <v>-7330.6357142857141</v>
      </c>
      <c r="P130" s="33">
        <f>-'OPEX+CAPEX'!V480/10</f>
        <v>-7330.6357142857141</v>
      </c>
      <c r="Q130" s="33">
        <f>-'OPEX+CAPEX'!W480/10</f>
        <v>-7330.6357142857141</v>
      </c>
      <c r="R130" s="33">
        <f>-'OPEX+CAPEX'!X480/10</f>
        <v>-7330.6357142857141</v>
      </c>
      <c r="S130" s="33">
        <f>-'OPEX+CAPEX'!Y480/10</f>
        <v>-7330.6357142857141</v>
      </c>
      <c r="T130" s="33">
        <f>-'OPEX+CAPEX'!Z480/10</f>
        <v>-7330.6357142857141</v>
      </c>
      <c r="U130" s="33">
        <f>-'OPEX+CAPEX'!AA480/10</f>
        <v>-7330.6357142857141</v>
      </c>
      <c r="V130" s="33">
        <f>-'OPEX+CAPEX'!AB480/10</f>
        <v>-7330.6357142857141</v>
      </c>
      <c r="W130" s="33">
        <f>-'OPEX+CAPEX'!AC480/10</f>
        <v>-7330.6357142857141</v>
      </c>
      <c r="X130" s="33">
        <f>-'OPEX+CAPEX'!AD480/10</f>
        <v>-7330.6357142857141</v>
      </c>
      <c r="Y130" s="33">
        <f>-'OPEX+CAPEX'!AE480/10</f>
        <v>-7330.6357142857141</v>
      </c>
      <c r="Z130" s="33">
        <f>-'OPEX+CAPEX'!AF480/10</f>
        <v>-7330.6357142857141</v>
      </c>
      <c r="AA130" s="33">
        <f>-'OPEX+CAPEX'!AG480/10</f>
        <v>-7330.6357142857141</v>
      </c>
      <c r="AB130" s="33">
        <f>-'OPEX+CAPEX'!AH480/10</f>
        <v>-7330.6357142857141</v>
      </c>
      <c r="AC130" s="33">
        <f>-'OPEX+CAPEX'!AI480/10</f>
        <v>-7330.6357142857141</v>
      </c>
      <c r="AD130" s="33">
        <f>-'OPEX+CAPEX'!AJ480/10</f>
        <v>-7330.6357142857141</v>
      </c>
      <c r="AE130" s="33">
        <f>-'OPEX+CAPEX'!AK480/10</f>
        <v>-7330.6357142857141</v>
      </c>
      <c r="AF130" s="33">
        <f>-'OPEX+CAPEX'!AL480/10</f>
        <v>-7330.6357142857141</v>
      </c>
      <c r="AG130" s="33">
        <f>-'OPEX+CAPEX'!AM480/10</f>
        <v>-7330.6357142857141</v>
      </c>
      <c r="AH130" s="33">
        <f>-'OPEX+CAPEX'!AN480/10</f>
        <v>-7330.6357142857141</v>
      </c>
      <c r="AI130" s="33">
        <f>-'OPEX+CAPEX'!AO480/10</f>
        <v>-7330.6357142857141</v>
      </c>
      <c r="AJ130" s="33">
        <f>-'OPEX+CAPEX'!AP480/10</f>
        <v>-7330.6357142857141</v>
      </c>
      <c r="AK130" s="33">
        <f>-'OPEX+CAPEX'!AQ480/10</f>
        <v>-7330.6357142857141</v>
      </c>
      <c r="AL130" s="33">
        <f>-'OPEX+CAPEX'!AR480/10</f>
        <v>-7330.6357142857141</v>
      </c>
    </row>
    <row r="131" spans="2:42" ht="22.8">
      <c r="B131" s="301" t="s">
        <v>615</v>
      </c>
      <c r="C131" s="26">
        <f>C129-C130</f>
        <v>-10169.364285714286</v>
      </c>
      <c r="D131" s="26">
        <f t="shared" ref="D131:AL131" si="42">D129-D130</f>
        <v>-10169.364285714286</v>
      </c>
      <c r="E131" s="26">
        <f t="shared" si="42"/>
        <v>-10169.364285714286</v>
      </c>
      <c r="F131" s="26">
        <f t="shared" si="42"/>
        <v>-10169.364285714286</v>
      </c>
      <c r="G131" s="26">
        <f t="shared" si="42"/>
        <v>-10169.364285714286</v>
      </c>
      <c r="H131" s="26">
        <f t="shared" si="42"/>
        <v>-10169.364285714286</v>
      </c>
      <c r="I131" s="26">
        <f t="shared" si="42"/>
        <v>-10169.364285714286</v>
      </c>
      <c r="J131" s="26">
        <f t="shared" si="42"/>
        <v>-10169.364285714286</v>
      </c>
      <c r="K131" s="26">
        <f t="shared" si="42"/>
        <v>-10169.364285714286</v>
      </c>
      <c r="L131" s="26">
        <f t="shared" si="42"/>
        <v>-10169.364285714286</v>
      </c>
      <c r="M131" s="26">
        <f t="shared" si="42"/>
        <v>-10169.364285714286</v>
      </c>
      <c r="N131" s="26">
        <f t="shared" si="42"/>
        <v>-10169.364285714286</v>
      </c>
      <c r="O131" s="26">
        <f t="shared" si="42"/>
        <v>-10169.364285714286</v>
      </c>
      <c r="P131" s="26">
        <f t="shared" si="42"/>
        <v>-10169.364285714286</v>
      </c>
      <c r="Q131" s="26">
        <f t="shared" si="42"/>
        <v>-10169.364285714286</v>
      </c>
      <c r="R131" s="26">
        <f t="shared" si="42"/>
        <v>-10169.364285714286</v>
      </c>
      <c r="S131" s="26">
        <f t="shared" si="42"/>
        <v>-10169.364285714286</v>
      </c>
      <c r="T131" s="26">
        <f t="shared" si="42"/>
        <v>-10169.364285714286</v>
      </c>
      <c r="U131" s="26">
        <f t="shared" si="42"/>
        <v>-10169.364285714286</v>
      </c>
      <c r="V131" s="26">
        <f t="shared" si="42"/>
        <v>-10169.364285714286</v>
      </c>
      <c r="W131" s="26">
        <f t="shared" si="42"/>
        <v>-10169.364285714286</v>
      </c>
      <c r="X131" s="26">
        <f t="shared" si="42"/>
        <v>-10169.364285714286</v>
      </c>
      <c r="Y131" s="26">
        <f t="shared" si="42"/>
        <v>-10169.364285714286</v>
      </c>
      <c r="Z131" s="26">
        <f t="shared" si="42"/>
        <v>-10169.364285714286</v>
      </c>
      <c r="AA131" s="26">
        <f t="shared" si="42"/>
        <v>-10169.364285714286</v>
      </c>
      <c r="AB131" s="26">
        <f t="shared" si="42"/>
        <v>-10169.364285714286</v>
      </c>
      <c r="AC131" s="26">
        <f t="shared" si="42"/>
        <v>-10169.364285714286</v>
      </c>
      <c r="AD131" s="26">
        <f t="shared" si="42"/>
        <v>-10169.364285714286</v>
      </c>
      <c r="AE131" s="26">
        <f t="shared" si="42"/>
        <v>-10169.364285714286</v>
      </c>
      <c r="AF131" s="26">
        <f t="shared" si="42"/>
        <v>-10169.364285714286</v>
      </c>
      <c r="AG131" s="26">
        <f t="shared" si="42"/>
        <v>-10169.364285714286</v>
      </c>
      <c r="AH131" s="26">
        <f t="shared" si="42"/>
        <v>-10169.364285714286</v>
      </c>
      <c r="AI131" s="26">
        <f t="shared" si="42"/>
        <v>-10169.364285714286</v>
      </c>
      <c r="AJ131" s="26">
        <f t="shared" si="42"/>
        <v>-10169.364285714286</v>
      </c>
      <c r="AK131" s="26">
        <f t="shared" si="42"/>
        <v>-10169.364285714286</v>
      </c>
      <c r="AL131" s="26">
        <f t="shared" si="42"/>
        <v>-10169.364285714286</v>
      </c>
      <c r="AN131" s="26"/>
      <c r="AO131" s="26"/>
      <c r="AP131" s="26"/>
    </row>
    <row r="132" spans="2:42" ht="12">
      <c r="B132" s="71" t="s">
        <v>626</v>
      </c>
      <c r="C132" s="33">
        <f>C138+C139</f>
        <v>-10778.400000000001</v>
      </c>
      <c r="D132" s="33">
        <f t="shared" ref="D132:AL132" si="43">D138+D139</f>
        <v>-10778.400000000001</v>
      </c>
      <c r="E132" s="33">
        <f>E138+E139</f>
        <v>-10778.400000000001</v>
      </c>
      <c r="F132" s="33">
        <f t="shared" si="43"/>
        <v>-10778.400000000001</v>
      </c>
      <c r="G132" s="33">
        <f>G138+G139</f>
        <v>-10778.400000000001</v>
      </c>
      <c r="H132" s="33">
        <f t="shared" si="43"/>
        <v>-10778.400000000001</v>
      </c>
      <c r="I132" s="33">
        <f t="shared" si="43"/>
        <v>-10778.400000000001</v>
      </c>
      <c r="J132" s="33">
        <f t="shared" si="43"/>
        <v>-10778.400000000001</v>
      </c>
      <c r="K132" s="33">
        <f t="shared" si="43"/>
        <v>-10778.400000000001</v>
      </c>
      <c r="L132" s="33">
        <f t="shared" si="43"/>
        <v>-10778.400000000001</v>
      </c>
      <c r="M132" s="33">
        <f t="shared" si="43"/>
        <v>-10778.400000000001</v>
      </c>
      <c r="N132" s="33">
        <f t="shared" si="43"/>
        <v>-10778.400000000001</v>
      </c>
      <c r="O132" s="33">
        <f t="shared" si="43"/>
        <v>-10778.400000000001</v>
      </c>
      <c r="P132" s="33">
        <f t="shared" si="43"/>
        <v>-10778.400000000001</v>
      </c>
      <c r="Q132" s="33">
        <f t="shared" si="43"/>
        <v>-10778.400000000001</v>
      </c>
      <c r="R132" s="33">
        <f t="shared" si="43"/>
        <v>-10778.400000000001</v>
      </c>
      <c r="S132" s="33">
        <f t="shared" si="43"/>
        <v>-10778.400000000001</v>
      </c>
      <c r="T132" s="33">
        <f t="shared" si="43"/>
        <v>-10778.400000000001</v>
      </c>
      <c r="U132" s="33">
        <f t="shared" si="43"/>
        <v>-10778.400000000001</v>
      </c>
      <c r="V132" s="33">
        <f t="shared" si="43"/>
        <v>-10778.400000000001</v>
      </c>
      <c r="W132" s="33">
        <f t="shared" si="43"/>
        <v>-10778.400000000001</v>
      </c>
      <c r="X132" s="33">
        <f t="shared" si="43"/>
        <v>-10778.400000000001</v>
      </c>
      <c r="Y132" s="33">
        <f t="shared" si="43"/>
        <v>-10778.400000000001</v>
      </c>
      <c r="Z132" s="33">
        <f t="shared" si="43"/>
        <v>-10778.400000000001</v>
      </c>
      <c r="AA132" s="33">
        <f t="shared" si="43"/>
        <v>-10778.400000000001</v>
      </c>
      <c r="AB132" s="33">
        <f t="shared" si="43"/>
        <v>-10778.400000000001</v>
      </c>
      <c r="AC132" s="33">
        <f t="shared" si="43"/>
        <v>-10778.400000000001</v>
      </c>
      <c r="AD132" s="33">
        <f t="shared" si="43"/>
        <v>-10778.400000000001</v>
      </c>
      <c r="AE132" s="33">
        <f t="shared" si="43"/>
        <v>-10778.400000000001</v>
      </c>
      <c r="AF132" s="33">
        <f t="shared" si="43"/>
        <v>-10778.400000000001</v>
      </c>
      <c r="AG132" s="33">
        <f t="shared" si="43"/>
        <v>-10778.400000000001</v>
      </c>
      <c r="AH132" s="33">
        <f t="shared" si="43"/>
        <v>-10778.400000000001</v>
      </c>
      <c r="AI132" s="33">
        <f t="shared" si="43"/>
        <v>-10778.400000000001</v>
      </c>
      <c r="AJ132" s="33">
        <f t="shared" si="43"/>
        <v>-10778.400000000001</v>
      </c>
      <c r="AK132" s="33">
        <f t="shared" si="43"/>
        <v>-10778.400000000001</v>
      </c>
      <c r="AL132" s="33">
        <f t="shared" si="43"/>
        <v>-10778.400000000001</v>
      </c>
      <c r="AN132" s="33">
        <f t="shared" ref="AN132:AN150" si="44">SUM(C132:N132)</f>
        <v>-129340.79999999999</v>
      </c>
      <c r="AO132" s="33">
        <f t="shared" ref="AO132:AO150" si="45">SUM(O132:Z132)</f>
        <v>-129340.79999999999</v>
      </c>
      <c r="AP132" s="33">
        <f t="shared" ref="AP132:AP150" si="46">SUM(AA132:AL132)</f>
        <v>-129340.79999999999</v>
      </c>
    </row>
    <row r="133" spans="2:42" ht="12">
      <c r="B133" s="288" t="s">
        <v>617</v>
      </c>
      <c r="C133" s="265">
        <v>-17223</v>
      </c>
      <c r="D133" s="265">
        <v>-17223</v>
      </c>
      <c r="E133" s="265">
        <v>-17223</v>
      </c>
      <c r="F133" s="265">
        <v>-17223</v>
      </c>
      <c r="G133" s="265">
        <v>-17223</v>
      </c>
      <c r="H133" s="265">
        <v>-17223</v>
      </c>
      <c r="I133" s="265">
        <v>-17223</v>
      </c>
      <c r="J133" s="265">
        <v>-17223</v>
      </c>
      <c r="K133" s="265">
        <v>-17223</v>
      </c>
      <c r="L133" s="265">
        <v>-17223</v>
      </c>
      <c r="M133" s="265">
        <v>-17223</v>
      </c>
      <c r="N133" s="265">
        <v>-17223</v>
      </c>
      <c r="O133" s="265">
        <v>-17223</v>
      </c>
      <c r="P133" s="265">
        <v>-17223</v>
      </c>
      <c r="Q133" s="265">
        <v>-17223</v>
      </c>
      <c r="R133" s="265">
        <v>-17223</v>
      </c>
      <c r="S133" s="265">
        <v>-17223</v>
      </c>
      <c r="T133" s="265">
        <v>-17223</v>
      </c>
      <c r="U133" s="265">
        <v>-17223</v>
      </c>
      <c r="V133" s="265">
        <v>-17223</v>
      </c>
      <c r="W133" s="265">
        <v>-17223</v>
      </c>
      <c r="X133" s="265">
        <v>-17223</v>
      </c>
      <c r="Y133" s="265">
        <v>-17223</v>
      </c>
      <c r="Z133" s="265">
        <v>-17223</v>
      </c>
      <c r="AA133" s="265">
        <v>-17223</v>
      </c>
      <c r="AB133" s="265">
        <v>-17223</v>
      </c>
      <c r="AC133" s="265">
        <v>-17223</v>
      </c>
      <c r="AD133" s="265">
        <v>-17223</v>
      </c>
      <c r="AE133" s="265">
        <v>-17223</v>
      </c>
      <c r="AF133" s="265">
        <v>-17223</v>
      </c>
      <c r="AG133" s="265">
        <v>-17223</v>
      </c>
      <c r="AH133" s="265">
        <v>-17223</v>
      </c>
      <c r="AI133" s="265">
        <v>-17223</v>
      </c>
      <c r="AJ133" s="265">
        <v>-17223</v>
      </c>
      <c r="AK133" s="265">
        <v>-17223</v>
      </c>
      <c r="AL133" s="265">
        <v>-17223</v>
      </c>
      <c r="AN133" s="33"/>
      <c r="AO133" s="33"/>
      <c r="AP133" s="33"/>
    </row>
    <row r="134" spans="2:42" ht="12">
      <c r="B134" s="293" t="s">
        <v>604</v>
      </c>
      <c r="C134" s="26">
        <f>C133-C135</f>
        <v>-10000</v>
      </c>
      <c r="D134" s="26">
        <f t="shared" ref="D134:AL134" si="47">D133-D135</f>
        <v>-10000</v>
      </c>
      <c r="E134" s="26">
        <f t="shared" si="47"/>
        <v>-10000</v>
      </c>
      <c r="F134" s="26">
        <f t="shared" si="47"/>
        <v>-10000</v>
      </c>
      <c r="G134" s="26">
        <f t="shared" si="47"/>
        <v>-10000</v>
      </c>
      <c r="H134" s="26">
        <f t="shared" si="47"/>
        <v>-10000</v>
      </c>
      <c r="I134" s="26">
        <f t="shared" si="47"/>
        <v>-10000</v>
      </c>
      <c r="J134" s="26">
        <f t="shared" si="47"/>
        <v>-10000</v>
      </c>
      <c r="K134" s="26">
        <f t="shared" si="47"/>
        <v>-10000</v>
      </c>
      <c r="L134" s="26">
        <f t="shared" si="47"/>
        <v>-10000</v>
      </c>
      <c r="M134" s="26">
        <f t="shared" si="47"/>
        <v>-10000</v>
      </c>
      <c r="N134" s="26">
        <f t="shared" si="47"/>
        <v>-10000</v>
      </c>
      <c r="O134" s="26">
        <f t="shared" si="47"/>
        <v>-10000</v>
      </c>
      <c r="P134" s="26">
        <f t="shared" si="47"/>
        <v>-10000</v>
      </c>
      <c r="Q134" s="26">
        <f t="shared" si="47"/>
        <v>-10000</v>
      </c>
      <c r="R134" s="26">
        <f t="shared" si="47"/>
        <v>-10000</v>
      </c>
      <c r="S134" s="26">
        <f t="shared" si="47"/>
        <v>-10000</v>
      </c>
      <c r="T134" s="26">
        <f t="shared" si="47"/>
        <v>-10000</v>
      </c>
      <c r="U134" s="26">
        <f t="shared" si="47"/>
        <v>-10000</v>
      </c>
      <c r="V134" s="26">
        <f t="shared" si="47"/>
        <v>-10000</v>
      </c>
      <c r="W134" s="26">
        <f t="shared" si="47"/>
        <v>-10000</v>
      </c>
      <c r="X134" s="26">
        <f t="shared" si="47"/>
        <v>-10000</v>
      </c>
      <c r="Y134" s="26">
        <f t="shared" si="47"/>
        <v>-10000</v>
      </c>
      <c r="Z134" s="26">
        <f t="shared" si="47"/>
        <v>-10000</v>
      </c>
      <c r="AA134" s="26">
        <f t="shared" si="47"/>
        <v>-10000</v>
      </c>
      <c r="AB134" s="26">
        <f t="shared" si="47"/>
        <v>-10000</v>
      </c>
      <c r="AC134" s="26">
        <f t="shared" si="47"/>
        <v>-10000</v>
      </c>
      <c r="AD134" s="26">
        <f t="shared" si="47"/>
        <v>-10000</v>
      </c>
      <c r="AE134" s="26">
        <f t="shared" si="47"/>
        <v>-10000</v>
      </c>
      <c r="AF134" s="26">
        <f t="shared" si="47"/>
        <v>-10000</v>
      </c>
      <c r="AG134" s="26">
        <f t="shared" si="47"/>
        <v>-10000</v>
      </c>
      <c r="AH134" s="26">
        <f t="shared" si="47"/>
        <v>-10000</v>
      </c>
      <c r="AI134" s="26">
        <f t="shared" si="47"/>
        <v>-10000</v>
      </c>
      <c r="AJ134" s="26">
        <f t="shared" si="47"/>
        <v>-10000</v>
      </c>
      <c r="AK134" s="26">
        <f t="shared" si="47"/>
        <v>-10000</v>
      </c>
      <c r="AL134" s="26">
        <f t="shared" si="47"/>
        <v>-10000</v>
      </c>
      <c r="AN134" s="33"/>
      <c r="AO134" s="33"/>
      <c r="AP134" s="33"/>
    </row>
    <row r="135" spans="2:42" ht="12">
      <c r="B135" s="293" t="s">
        <v>605</v>
      </c>
      <c r="C135" s="265">
        <v>-7223</v>
      </c>
      <c r="D135" s="265">
        <v>-7223</v>
      </c>
      <c r="E135" s="265">
        <v>-7223</v>
      </c>
      <c r="F135" s="265">
        <v>-7223</v>
      </c>
      <c r="G135" s="265">
        <v>-7223</v>
      </c>
      <c r="H135" s="265">
        <v>-7223</v>
      </c>
      <c r="I135" s="265">
        <v>-7223</v>
      </c>
      <c r="J135" s="265">
        <v>-7223</v>
      </c>
      <c r="K135" s="265">
        <v>-7223</v>
      </c>
      <c r="L135" s="265">
        <v>-7223</v>
      </c>
      <c r="M135" s="265">
        <v>-7223</v>
      </c>
      <c r="N135" s="265">
        <v>-7223</v>
      </c>
      <c r="O135" s="265">
        <v>-7223</v>
      </c>
      <c r="P135" s="265">
        <v>-7223</v>
      </c>
      <c r="Q135" s="265">
        <v>-7223</v>
      </c>
      <c r="R135" s="265">
        <v>-7223</v>
      </c>
      <c r="S135" s="265">
        <v>-7223</v>
      </c>
      <c r="T135" s="265">
        <v>-7223</v>
      </c>
      <c r="U135" s="265">
        <v>-7223</v>
      </c>
      <c r="V135" s="265">
        <v>-7223</v>
      </c>
      <c r="W135" s="265">
        <v>-7223</v>
      </c>
      <c r="X135" s="265">
        <v>-7223</v>
      </c>
      <c r="Y135" s="265">
        <v>-7223</v>
      </c>
      <c r="Z135" s="265">
        <v>-7223</v>
      </c>
      <c r="AA135" s="265">
        <v>-7223</v>
      </c>
      <c r="AB135" s="265">
        <v>-7223</v>
      </c>
      <c r="AC135" s="265">
        <v>-7223</v>
      </c>
      <c r="AD135" s="265">
        <v>-7223</v>
      </c>
      <c r="AE135" s="265">
        <v>-7223</v>
      </c>
      <c r="AF135" s="265">
        <v>-7223</v>
      </c>
      <c r="AG135" s="265">
        <v>-7223</v>
      </c>
      <c r="AH135" s="265">
        <v>-7223</v>
      </c>
      <c r="AI135" s="265">
        <v>-7223</v>
      </c>
      <c r="AJ135" s="265">
        <v>-7223</v>
      </c>
      <c r="AK135" s="265">
        <v>-7223</v>
      </c>
      <c r="AL135" s="265">
        <v>-7223</v>
      </c>
      <c r="AN135" s="33"/>
      <c r="AO135" s="33"/>
      <c r="AP135" s="33"/>
    </row>
    <row r="136" spans="2:42" ht="12">
      <c r="B136" s="293" t="s">
        <v>618</v>
      </c>
      <c r="C136" s="291">
        <f>C129/C126</f>
        <v>0.5</v>
      </c>
      <c r="D136" s="291">
        <f t="shared" ref="D136:AL136" si="48">D129/D126</f>
        <v>0.5</v>
      </c>
      <c r="E136" s="291">
        <f>E129/E126</f>
        <v>0.5</v>
      </c>
      <c r="F136" s="291">
        <f t="shared" si="48"/>
        <v>0.5</v>
      </c>
      <c r="G136" s="291">
        <f t="shared" si="48"/>
        <v>0.5</v>
      </c>
      <c r="H136" s="291">
        <f t="shared" si="48"/>
        <v>0.5</v>
      </c>
      <c r="I136" s="291">
        <f t="shared" si="48"/>
        <v>0.5</v>
      </c>
      <c r="J136" s="291">
        <f t="shared" si="48"/>
        <v>0.5</v>
      </c>
      <c r="K136" s="291">
        <f t="shared" si="48"/>
        <v>0.5</v>
      </c>
      <c r="L136" s="291">
        <f t="shared" si="48"/>
        <v>0.5</v>
      </c>
      <c r="M136" s="291">
        <f t="shared" si="48"/>
        <v>0.5</v>
      </c>
      <c r="N136" s="291">
        <f t="shared" si="48"/>
        <v>0.5</v>
      </c>
      <c r="O136" s="291">
        <f t="shared" si="48"/>
        <v>0.5</v>
      </c>
      <c r="P136" s="291">
        <f t="shared" si="48"/>
        <v>0.5</v>
      </c>
      <c r="Q136" s="291">
        <f t="shared" si="48"/>
        <v>0.5</v>
      </c>
      <c r="R136" s="291">
        <f t="shared" si="48"/>
        <v>0.5</v>
      </c>
      <c r="S136" s="291">
        <f t="shared" si="48"/>
        <v>0.5</v>
      </c>
      <c r="T136" s="291">
        <f t="shared" si="48"/>
        <v>0.5</v>
      </c>
      <c r="U136" s="291">
        <f t="shared" si="48"/>
        <v>0.5</v>
      </c>
      <c r="V136" s="291">
        <f t="shared" si="48"/>
        <v>0.5</v>
      </c>
      <c r="W136" s="291">
        <f t="shared" si="48"/>
        <v>0.5</v>
      </c>
      <c r="X136" s="291">
        <f t="shared" si="48"/>
        <v>0.5</v>
      </c>
      <c r="Y136" s="291">
        <f t="shared" si="48"/>
        <v>0.5</v>
      </c>
      <c r="Z136" s="291">
        <f t="shared" si="48"/>
        <v>0.5</v>
      </c>
      <c r="AA136" s="291">
        <f t="shared" si="48"/>
        <v>0.5</v>
      </c>
      <c r="AB136" s="291">
        <f t="shared" si="48"/>
        <v>0.5</v>
      </c>
      <c r="AC136" s="291">
        <f t="shared" si="48"/>
        <v>0.5</v>
      </c>
      <c r="AD136" s="291">
        <f t="shared" si="48"/>
        <v>0.5</v>
      </c>
      <c r="AE136" s="291">
        <f t="shared" si="48"/>
        <v>0.5</v>
      </c>
      <c r="AF136" s="291">
        <f t="shared" si="48"/>
        <v>0.5</v>
      </c>
      <c r="AG136" s="291">
        <f t="shared" si="48"/>
        <v>0.5</v>
      </c>
      <c r="AH136" s="291">
        <f t="shared" si="48"/>
        <v>0.5</v>
      </c>
      <c r="AI136" s="291">
        <f t="shared" si="48"/>
        <v>0.5</v>
      </c>
      <c r="AJ136" s="291">
        <f t="shared" si="48"/>
        <v>0.5</v>
      </c>
      <c r="AK136" s="291">
        <f t="shared" si="48"/>
        <v>0.5</v>
      </c>
      <c r="AL136" s="291">
        <f t="shared" si="48"/>
        <v>0.5</v>
      </c>
      <c r="AN136" s="33"/>
      <c r="AO136" s="33"/>
      <c r="AP136" s="33"/>
    </row>
    <row r="137" spans="2:42" ht="12">
      <c r="B137" s="293" t="s">
        <v>619</v>
      </c>
      <c r="C137" s="291">
        <f>C124</f>
        <v>0.8</v>
      </c>
      <c r="D137" s="291">
        <f t="shared" ref="D137:AL137" si="49">D124</f>
        <v>0.8</v>
      </c>
      <c r="E137" s="291">
        <f>E124</f>
        <v>0.8</v>
      </c>
      <c r="F137" s="291">
        <f t="shared" si="49"/>
        <v>0.8</v>
      </c>
      <c r="G137" s="291">
        <f t="shared" si="49"/>
        <v>0.8</v>
      </c>
      <c r="H137" s="291">
        <f t="shared" si="49"/>
        <v>0.8</v>
      </c>
      <c r="I137" s="291">
        <f t="shared" si="49"/>
        <v>0.8</v>
      </c>
      <c r="J137" s="291">
        <f t="shared" si="49"/>
        <v>0.8</v>
      </c>
      <c r="K137" s="291">
        <f t="shared" si="49"/>
        <v>0.8</v>
      </c>
      <c r="L137" s="291">
        <f t="shared" si="49"/>
        <v>0.8</v>
      </c>
      <c r="M137" s="291">
        <f t="shared" si="49"/>
        <v>0.8</v>
      </c>
      <c r="N137" s="291">
        <f t="shared" si="49"/>
        <v>0.8</v>
      </c>
      <c r="O137" s="291">
        <f t="shared" si="49"/>
        <v>0.8</v>
      </c>
      <c r="P137" s="291">
        <f t="shared" si="49"/>
        <v>0.8</v>
      </c>
      <c r="Q137" s="291">
        <f t="shared" si="49"/>
        <v>0.8</v>
      </c>
      <c r="R137" s="291">
        <f t="shared" si="49"/>
        <v>0.8</v>
      </c>
      <c r="S137" s="291">
        <f t="shared" si="49"/>
        <v>0.8</v>
      </c>
      <c r="T137" s="291">
        <f t="shared" si="49"/>
        <v>0.8</v>
      </c>
      <c r="U137" s="291">
        <f t="shared" si="49"/>
        <v>0.8</v>
      </c>
      <c r="V137" s="291">
        <f t="shared" si="49"/>
        <v>0.8</v>
      </c>
      <c r="W137" s="291">
        <f t="shared" si="49"/>
        <v>0.8</v>
      </c>
      <c r="X137" s="291">
        <f t="shared" si="49"/>
        <v>0.8</v>
      </c>
      <c r="Y137" s="291">
        <f t="shared" si="49"/>
        <v>0.8</v>
      </c>
      <c r="Z137" s="291">
        <f t="shared" si="49"/>
        <v>0.8</v>
      </c>
      <c r="AA137" s="291">
        <f t="shared" si="49"/>
        <v>0.8</v>
      </c>
      <c r="AB137" s="291">
        <f t="shared" si="49"/>
        <v>0.8</v>
      </c>
      <c r="AC137" s="291">
        <f t="shared" si="49"/>
        <v>0.8</v>
      </c>
      <c r="AD137" s="291">
        <f t="shared" si="49"/>
        <v>0.8</v>
      </c>
      <c r="AE137" s="291">
        <f t="shared" si="49"/>
        <v>0.8</v>
      </c>
      <c r="AF137" s="291">
        <f t="shared" si="49"/>
        <v>0.8</v>
      </c>
      <c r="AG137" s="291">
        <f t="shared" si="49"/>
        <v>0.8</v>
      </c>
      <c r="AH137" s="291">
        <f t="shared" si="49"/>
        <v>0.8</v>
      </c>
      <c r="AI137" s="291">
        <f t="shared" si="49"/>
        <v>0.8</v>
      </c>
      <c r="AJ137" s="291">
        <f t="shared" si="49"/>
        <v>0.8</v>
      </c>
      <c r="AK137" s="291">
        <f t="shared" si="49"/>
        <v>0.8</v>
      </c>
      <c r="AL137" s="291">
        <f t="shared" si="49"/>
        <v>0.8</v>
      </c>
      <c r="AN137" s="33"/>
      <c r="AO137" s="33"/>
      <c r="AP137" s="33"/>
    </row>
    <row r="138" spans="2:42" ht="12">
      <c r="B138" s="294" t="s">
        <v>620</v>
      </c>
      <c r="C138" s="26">
        <f>C134*C136</f>
        <v>-5000</v>
      </c>
      <c r="D138" s="26">
        <f t="shared" ref="D138:AL138" si="50">D134*D136</f>
        <v>-5000</v>
      </c>
      <c r="E138" s="26">
        <f t="shared" si="50"/>
        <v>-5000</v>
      </c>
      <c r="F138" s="26">
        <f t="shared" si="50"/>
        <v>-5000</v>
      </c>
      <c r="G138" s="26">
        <f t="shared" si="50"/>
        <v>-5000</v>
      </c>
      <c r="H138" s="26">
        <f t="shared" si="50"/>
        <v>-5000</v>
      </c>
      <c r="I138" s="26">
        <f t="shared" si="50"/>
        <v>-5000</v>
      </c>
      <c r="J138" s="26">
        <f t="shared" si="50"/>
        <v>-5000</v>
      </c>
      <c r="K138" s="26">
        <f t="shared" si="50"/>
        <v>-5000</v>
      </c>
      <c r="L138" s="26">
        <f t="shared" si="50"/>
        <v>-5000</v>
      </c>
      <c r="M138" s="26">
        <f t="shared" si="50"/>
        <v>-5000</v>
      </c>
      <c r="N138" s="26">
        <f t="shared" si="50"/>
        <v>-5000</v>
      </c>
      <c r="O138" s="26">
        <f t="shared" si="50"/>
        <v>-5000</v>
      </c>
      <c r="P138" s="26">
        <f t="shared" si="50"/>
        <v>-5000</v>
      </c>
      <c r="Q138" s="26">
        <f t="shared" si="50"/>
        <v>-5000</v>
      </c>
      <c r="R138" s="26">
        <f t="shared" si="50"/>
        <v>-5000</v>
      </c>
      <c r="S138" s="26">
        <f t="shared" si="50"/>
        <v>-5000</v>
      </c>
      <c r="T138" s="26">
        <f t="shared" si="50"/>
        <v>-5000</v>
      </c>
      <c r="U138" s="26">
        <f t="shared" si="50"/>
        <v>-5000</v>
      </c>
      <c r="V138" s="26">
        <f t="shared" si="50"/>
        <v>-5000</v>
      </c>
      <c r="W138" s="26">
        <f t="shared" si="50"/>
        <v>-5000</v>
      </c>
      <c r="X138" s="26">
        <f t="shared" si="50"/>
        <v>-5000</v>
      </c>
      <c r="Y138" s="26">
        <f t="shared" si="50"/>
        <v>-5000</v>
      </c>
      <c r="Z138" s="26">
        <f t="shared" si="50"/>
        <v>-5000</v>
      </c>
      <c r="AA138" s="26">
        <f t="shared" si="50"/>
        <v>-5000</v>
      </c>
      <c r="AB138" s="26">
        <f t="shared" si="50"/>
        <v>-5000</v>
      </c>
      <c r="AC138" s="26">
        <f t="shared" si="50"/>
        <v>-5000</v>
      </c>
      <c r="AD138" s="26">
        <f t="shared" si="50"/>
        <v>-5000</v>
      </c>
      <c r="AE138" s="26">
        <f t="shared" si="50"/>
        <v>-5000</v>
      </c>
      <c r="AF138" s="26">
        <f t="shared" si="50"/>
        <v>-5000</v>
      </c>
      <c r="AG138" s="26">
        <f t="shared" si="50"/>
        <v>-5000</v>
      </c>
      <c r="AH138" s="26">
        <f t="shared" si="50"/>
        <v>-5000</v>
      </c>
      <c r="AI138" s="26">
        <f t="shared" si="50"/>
        <v>-5000</v>
      </c>
      <c r="AJ138" s="26">
        <f t="shared" si="50"/>
        <v>-5000</v>
      </c>
      <c r="AK138" s="26">
        <f t="shared" si="50"/>
        <v>-5000</v>
      </c>
      <c r="AL138" s="26">
        <f t="shared" si="50"/>
        <v>-5000</v>
      </c>
      <c r="AN138" s="33"/>
      <c r="AO138" s="33"/>
      <c r="AP138" s="33"/>
    </row>
    <row r="139" spans="2:42" ht="12">
      <c r="B139" s="294" t="s">
        <v>621</v>
      </c>
      <c r="C139" s="26">
        <f>C135*C137</f>
        <v>-5778.4000000000005</v>
      </c>
      <c r="D139" s="26">
        <f t="shared" ref="D139:AL139" si="51">D135*D137</f>
        <v>-5778.4000000000005</v>
      </c>
      <c r="E139" s="26">
        <f t="shared" si="51"/>
        <v>-5778.4000000000005</v>
      </c>
      <c r="F139" s="26">
        <f t="shared" si="51"/>
        <v>-5778.4000000000005</v>
      </c>
      <c r="G139" s="26">
        <f t="shared" si="51"/>
        <v>-5778.4000000000005</v>
      </c>
      <c r="H139" s="26">
        <f t="shared" si="51"/>
        <v>-5778.4000000000005</v>
      </c>
      <c r="I139" s="26">
        <f t="shared" si="51"/>
        <v>-5778.4000000000005</v>
      </c>
      <c r="J139" s="26">
        <f t="shared" si="51"/>
        <v>-5778.4000000000005</v>
      </c>
      <c r="K139" s="26">
        <f t="shared" si="51"/>
        <v>-5778.4000000000005</v>
      </c>
      <c r="L139" s="26">
        <f t="shared" si="51"/>
        <v>-5778.4000000000005</v>
      </c>
      <c r="M139" s="26">
        <f t="shared" si="51"/>
        <v>-5778.4000000000005</v>
      </c>
      <c r="N139" s="26">
        <f t="shared" si="51"/>
        <v>-5778.4000000000005</v>
      </c>
      <c r="O139" s="26">
        <f t="shared" si="51"/>
        <v>-5778.4000000000005</v>
      </c>
      <c r="P139" s="26">
        <f t="shared" si="51"/>
        <v>-5778.4000000000005</v>
      </c>
      <c r="Q139" s="26">
        <f t="shared" si="51"/>
        <v>-5778.4000000000005</v>
      </c>
      <c r="R139" s="26">
        <f t="shared" si="51"/>
        <v>-5778.4000000000005</v>
      </c>
      <c r="S139" s="26">
        <f t="shared" si="51"/>
        <v>-5778.4000000000005</v>
      </c>
      <c r="T139" s="26">
        <f t="shared" si="51"/>
        <v>-5778.4000000000005</v>
      </c>
      <c r="U139" s="26">
        <f t="shared" si="51"/>
        <v>-5778.4000000000005</v>
      </c>
      <c r="V139" s="26">
        <f t="shared" si="51"/>
        <v>-5778.4000000000005</v>
      </c>
      <c r="W139" s="26">
        <f t="shared" si="51"/>
        <v>-5778.4000000000005</v>
      </c>
      <c r="X139" s="26">
        <f t="shared" si="51"/>
        <v>-5778.4000000000005</v>
      </c>
      <c r="Y139" s="26">
        <f t="shared" si="51"/>
        <v>-5778.4000000000005</v>
      </c>
      <c r="Z139" s="26">
        <f t="shared" si="51"/>
        <v>-5778.4000000000005</v>
      </c>
      <c r="AA139" s="26">
        <f t="shared" si="51"/>
        <v>-5778.4000000000005</v>
      </c>
      <c r="AB139" s="26">
        <f t="shared" si="51"/>
        <v>-5778.4000000000005</v>
      </c>
      <c r="AC139" s="26">
        <f t="shared" si="51"/>
        <v>-5778.4000000000005</v>
      </c>
      <c r="AD139" s="26">
        <f t="shared" si="51"/>
        <v>-5778.4000000000005</v>
      </c>
      <c r="AE139" s="26">
        <f t="shared" si="51"/>
        <v>-5778.4000000000005</v>
      </c>
      <c r="AF139" s="26">
        <f t="shared" si="51"/>
        <v>-5778.4000000000005</v>
      </c>
      <c r="AG139" s="26">
        <f t="shared" si="51"/>
        <v>-5778.4000000000005</v>
      </c>
      <c r="AH139" s="26">
        <f t="shared" si="51"/>
        <v>-5778.4000000000005</v>
      </c>
      <c r="AI139" s="26">
        <f t="shared" si="51"/>
        <v>-5778.4000000000005</v>
      </c>
      <c r="AJ139" s="26">
        <f t="shared" si="51"/>
        <v>-5778.4000000000005</v>
      </c>
      <c r="AK139" s="26">
        <f t="shared" si="51"/>
        <v>-5778.4000000000005</v>
      </c>
      <c r="AL139" s="26">
        <f t="shared" si="51"/>
        <v>-5778.4000000000005</v>
      </c>
      <c r="AN139" s="33"/>
      <c r="AO139" s="33"/>
      <c r="AP139" s="33"/>
    </row>
    <row r="140" spans="2:42">
      <c r="B140" s="288" t="s">
        <v>616</v>
      </c>
      <c r="C140" s="26">
        <f>-'OPEX+CAPEX'!I7</f>
        <v>0</v>
      </c>
      <c r="D140" s="26">
        <f>-'OPEX+CAPEX'!J7</f>
        <v>0</v>
      </c>
      <c r="E140" s="26">
        <f>-'OPEX+CAPEX'!K7</f>
        <v>-18.21875</v>
      </c>
      <c r="F140" s="26">
        <f>-'OPEX+CAPEX'!L7</f>
        <v>-109.3125</v>
      </c>
      <c r="G140" s="26">
        <f>-'OPEX+CAPEX'!M7</f>
        <v>-109.3125</v>
      </c>
      <c r="H140" s="26">
        <f>-'OPEX+CAPEX'!N7</f>
        <v>-109.3125</v>
      </c>
      <c r="I140" s="26">
        <f>-'OPEX+CAPEX'!O7</f>
        <v>-109.3125</v>
      </c>
      <c r="J140" s="26">
        <f>-'OPEX+CAPEX'!P7</f>
        <v>-109.3125</v>
      </c>
      <c r="K140" s="26">
        <f>-'OPEX+CAPEX'!Q7</f>
        <v>-323.565</v>
      </c>
      <c r="L140" s="26">
        <f>-'OPEX+CAPEX'!R7</f>
        <v>-334.49625000000003</v>
      </c>
      <c r="M140" s="26">
        <f>-'OPEX+CAPEX'!S7</f>
        <v>-378.22125</v>
      </c>
      <c r="N140" s="26">
        <f>-'OPEX+CAPEX'!T7</f>
        <v>-378.22125</v>
      </c>
      <c r="O140" s="26">
        <f>-'OPEX+CAPEX'!U7</f>
        <v>-378.22125</v>
      </c>
      <c r="P140" s="26">
        <f>-'OPEX+CAPEX'!V7</f>
        <v>-378.22125</v>
      </c>
      <c r="Q140" s="26">
        <f>-'OPEX+CAPEX'!W7</f>
        <v>-378.22125</v>
      </c>
      <c r="R140" s="26">
        <f>-'OPEX+CAPEX'!X7</f>
        <v>-378.22125</v>
      </c>
      <c r="S140" s="26">
        <f>-'OPEX+CAPEX'!Y7</f>
        <v>-378.22125</v>
      </c>
      <c r="T140" s="26">
        <f>-'OPEX+CAPEX'!Z7</f>
        <v>-378.22125</v>
      </c>
      <c r="U140" s="26">
        <f>-'OPEX+CAPEX'!AA7</f>
        <v>-378.22125</v>
      </c>
      <c r="V140" s="26">
        <f>-'OPEX+CAPEX'!AB7</f>
        <v>-378.22125</v>
      </c>
      <c r="W140" s="26">
        <f>-'OPEX+CAPEX'!AC7</f>
        <v>-378.22125</v>
      </c>
      <c r="X140" s="26">
        <f>-'OPEX+CAPEX'!AD7</f>
        <v>-378.22125</v>
      </c>
      <c r="Y140" s="26">
        <f>-'OPEX+CAPEX'!AE7</f>
        <v>-378.22125</v>
      </c>
      <c r="Z140" s="26">
        <f>-'OPEX+CAPEX'!AF7</f>
        <v>-378.22125</v>
      </c>
      <c r="AA140" s="26">
        <f>-'OPEX+CAPEX'!AG7</f>
        <v>-378.22125</v>
      </c>
      <c r="AB140" s="26">
        <f>-'OPEX+CAPEX'!AH7</f>
        <v>-378.22125</v>
      </c>
      <c r="AC140" s="26">
        <f>-'OPEX+CAPEX'!AI7</f>
        <v>-378.22125</v>
      </c>
      <c r="AD140" s="26">
        <f>-'OPEX+CAPEX'!AJ7</f>
        <v>-378.22125</v>
      </c>
      <c r="AE140" s="26">
        <f>-'OPEX+CAPEX'!AK7</f>
        <v>-378.22125</v>
      </c>
      <c r="AF140" s="26">
        <f>-'OPEX+CAPEX'!AL7</f>
        <v>-378.22125</v>
      </c>
      <c r="AG140" s="26">
        <f>-'OPEX+CAPEX'!AM7</f>
        <v>-378.22125</v>
      </c>
      <c r="AH140" s="26">
        <f>-'OPEX+CAPEX'!AN7</f>
        <v>-378.22125</v>
      </c>
      <c r="AI140" s="26">
        <f>-'OPEX+CAPEX'!AO7</f>
        <v>-378.22125</v>
      </c>
      <c r="AJ140" s="26">
        <f>-'OPEX+CAPEX'!AP7</f>
        <v>-378.22125</v>
      </c>
      <c r="AK140" s="26">
        <f>-'OPEX+CAPEX'!AQ7</f>
        <v>-378.22125</v>
      </c>
      <c r="AL140" s="26">
        <f>-'OPEX+CAPEX'!AR7</f>
        <v>-378.22125</v>
      </c>
      <c r="AN140" s="26">
        <f t="shared" si="44"/>
        <v>-1979.2850000000003</v>
      </c>
      <c r="AO140" s="26">
        <f t="shared" si="45"/>
        <v>-4538.6549999999997</v>
      </c>
      <c r="AP140" s="26">
        <f t="shared" si="46"/>
        <v>-4538.6549999999997</v>
      </c>
    </row>
    <row r="141" spans="2:42" ht="12">
      <c r="B141" s="303" t="s">
        <v>625</v>
      </c>
      <c r="C141" s="33">
        <f>C147+C148</f>
        <v>-173.3</v>
      </c>
      <c r="D141" s="33">
        <f t="shared" ref="D141:AN141" si="52">D147+D148</f>
        <v>-173.3</v>
      </c>
      <c r="E141" s="33">
        <f t="shared" si="52"/>
        <v>-173.3</v>
      </c>
      <c r="F141" s="33">
        <f t="shared" si="52"/>
        <v>-173.3</v>
      </c>
      <c r="G141" s="33">
        <f t="shared" si="52"/>
        <v>-173.3</v>
      </c>
      <c r="H141" s="33">
        <f t="shared" si="52"/>
        <v>-173.3</v>
      </c>
      <c r="I141" s="33">
        <f t="shared" si="52"/>
        <v>-173.3</v>
      </c>
      <c r="J141" s="33">
        <f t="shared" si="52"/>
        <v>-173.3</v>
      </c>
      <c r="K141" s="33">
        <f t="shared" si="52"/>
        <v>-173.3</v>
      </c>
      <c r="L141" s="33">
        <f t="shared" si="52"/>
        <v>-173.3</v>
      </c>
      <c r="M141" s="33">
        <f t="shared" si="52"/>
        <v>-173.3</v>
      </c>
      <c r="N141" s="33">
        <f t="shared" si="52"/>
        <v>-173.3</v>
      </c>
      <c r="O141" s="33">
        <f t="shared" si="52"/>
        <v>-173.3</v>
      </c>
      <c r="P141" s="33">
        <f t="shared" si="52"/>
        <v>-173.3</v>
      </c>
      <c r="Q141" s="33">
        <f t="shared" si="52"/>
        <v>-173.3</v>
      </c>
      <c r="R141" s="33">
        <f t="shared" si="52"/>
        <v>-173.3</v>
      </c>
      <c r="S141" s="33">
        <f t="shared" si="52"/>
        <v>-173.3</v>
      </c>
      <c r="T141" s="33">
        <f t="shared" si="52"/>
        <v>-173.3</v>
      </c>
      <c r="U141" s="33">
        <f t="shared" si="52"/>
        <v>-173.3</v>
      </c>
      <c r="V141" s="33">
        <f t="shared" si="52"/>
        <v>-173.3</v>
      </c>
      <c r="W141" s="33">
        <f t="shared" si="52"/>
        <v>-173.3</v>
      </c>
      <c r="X141" s="33">
        <f t="shared" si="52"/>
        <v>-173.3</v>
      </c>
      <c r="Y141" s="33">
        <f t="shared" si="52"/>
        <v>-173.3</v>
      </c>
      <c r="Z141" s="33">
        <f t="shared" si="52"/>
        <v>-173.3</v>
      </c>
      <c r="AA141" s="33">
        <f t="shared" si="52"/>
        <v>-173.3</v>
      </c>
      <c r="AB141" s="33">
        <f t="shared" si="52"/>
        <v>-173.3</v>
      </c>
      <c r="AC141" s="33">
        <f t="shared" si="52"/>
        <v>-173.3</v>
      </c>
      <c r="AD141" s="33">
        <f t="shared" si="52"/>
        <v>-173.3</v>
      </c>
      <c r="AE141" s="33">
        <f t="shared" si="52"/>
        <v>-173.3</v>
      </c>
      <c r="AF141" s="33">
        <f t="shared" si="52"/>
        <v>-173.3</v>
      </c>
      <c r="AG141" s="33">
        <f t="shared" si="52"/>
        <v>-173.3</v>
      </c>
      <c r="AH141" s="33">
        <f t="shared" si="52"/>
        <v>-173.3</v>
      </c>
      <c r="AI141" s="33">
        <f t="shared" si="52"/>
        <v>-173.3</v>
      </c>
      <c r="AJ141" s="33">
        <f t="shared" si="52"/>
        <v>-173.3</v>
      </c>
      <c r="AK141" s="33">
        <f t="shared" si="52"/>
        <v>-173.3</v>
      </c>
      <c r="AL141" s="33">
        <f t="shared" si="52"/>
        <v>-173.3</v>
      </c>
      <c r="AM141" s="33">
        <f t="shared" si="52"/>
        <v>0</v>
      </c>
      <c r="AN141" s="33">
        <f t="shared" si="52"/>
        <v>0</v>
      </c>
      <c r="AO141" s="26">
        <f t="shared" si="45"/>
        <v>-2079.6</v>
      </c>
      <c r="AP141" s="26">
        <f t="shared" si="46"/>
        <v>-2079.6</v>
      </c>
    </row>
    <row r="142" spans="2:42" ht="12">
      <c r="B142" s="288" t="s">
        <v>624</v>
      </c>
      <c r="C142" s="265">
        <v>-250</v>
      </c>
      <c r="D142" s="265">
        <v>-250</v>
      </c>
      <c r="E142" s="265">
        <v>-250</v>
      </c>
      <c r="F142" s="265">
        <v>-250</v>
      </c>
      <c r="G142" s="265">
        <v>-250</v>
      </c>
      <c r="H142" s="265">
        <v>-250</v>
      </c>
      <c r="I142" s="265">
        <v>-250</v>
      </c>
      <c r="J142" s="265">
        <v>-250</v>
      </c>
      <c r="K142" s="265">
        <v>-250</v>
      </c>
      <c r="L142" s="265">
        <v>-250</v>
      </c>
      <c r="M142" s="265">
        <v>-250</v>
      </c>
      <c r="N142" s="265">
        <v>-250</v>
      </c>
      <c r="O142" s="265">
        <v>-250</v>
      </c>
      <c r="P142" s="265">
        <v>-250</v>
      </c>
      <c r="Q142" s="265">
        <v>-250</v>
      </c>
      <c r="R142" s="265">
        <v>-250</v>
      </c>
      <c r="S142" s="265">
        <v>-250</v>
      </c>
      <c r="T142" s="265">
        <v>-250</v>
      </c>
      <c r="U142" s="265">
        <v>-250</v>
      </c>
      <c r="V142" s="265">
        <v>-250</v>
      </c>
      <c r="W142" s="265">
        <v>-250</v>
      </c>
      <c r="X142" s="265">
        <v>-250</v>
      </c>
      <c r="Y142" s="265">
        <v>-250</v>
      </c>
      <c r="Z142" s="265">
        <v>-250</v>
      </c>
      <c r="AA142" s="265">
        <v>-250</v>
      </c>
      <c r="AB142" s="265">
        <v>-250</v>
      </c>
      <c r="AC142" s="265">
        <v>-250</v>
      </c>
      <c r="AD142" s="265">
        <v>-250</v>
      </c>
      <c r="AE142" s="265">
        <v>-250</v>
      </c>
      <c r="AF142" s="265">
        <v>-250</v>
      </c>
      <c r="AG142" s="265">
        <v>-250</v>
      </c>
      <c r="AH142" s="265">
        <v>-250</v>
      </c>
      <c r="AI142" s="265">
        <v>-250</v>
      </c>
      <c r="AJ142" s="265">
        <v>-250</v>
      </c>
      <c r="AK142" s="265">
        <v>-250</v>
      </c>
      <c r="AL142" s="265">
        <v>-250</v>
      </c>
      <c r="AN142" s="33"/>
      <c r="AO142" s="33"/>
      <c r="AP142" s="33"/>
    </row>
    <row r="143" spans="2:42" ht="12">
      <c r="B143" s="293" t="s">
        <v>604</v>
      </c>
      <c r="C143" s="26">
        <f>C142-C144</f>
        <v>-89</v>
      </c>
      <c r="D143" s="26">
        <f t="shared" ref="D143" si="53">D142-D144</f>
        <v>-89</v>
      </c>
      <c r="E143" s="26">
        <f t="shared" ref="E143" si="54">E142-E144</f>
        <v>-89</v>
      </c>
      <c r="F143" s="26">
        <f t="shared" ref="F143" si="55">F142-F144</f>
        <v>-89</v>
      </c>
      <c r="G143" s="26">
        <f t="shared" ref="G143" si="56">G142-G144</f>
        <v>-89</v>
      </c>
      <c r="H143" s="26">
        <f t="shared" ref="H143" si="57">H142-H144</f>
        <v>-89</v>
      </c>
      <c r="I143" s="26">
        <f t="shared" ref="I143" si="58">I142-I144</f>
        <v>-89</v>
      </c>
      <c r="J143" s="26">
        <f t="shared" ref="J143" si="59">J142-J144</f>
        <v>-89</v>
      </c>
      <c r="K143" s="26">
        <f t="shared" ref="K143" si="60">K142-K144</f>
        <v>-89</v>
      </c>
      <c r="L143" s="26">
        <f t="shared" ref="L143" si="61">L142-L144</f>
        <v>-89</v>
      </c>
      <c r="M143" s="26">
        <f t="shared" ref="M143" si="62">M142-M144</f>
        <v>-89</v>
      </c>
      <c r="N143" s="26">
        <f t="shared" ref="N143" si="63">N142-N144</f>
        <v>-89</v>
      </c>
      <c r="O143" s="26">
        <f t="shared" ref="O143" si="64">O142-O144</f>
        <v>-89</v>
      </c>
      <c r="P143" s="26">
        <f t="shared" ref="P143" si="65">P142-P144</f>
        <v>-89</v>
      </c>
      <c r="Q143" s="26">
        <f t="shared" ref="Q143" si="66">Q142-Q144</f>
        <v>-89</v>
      </c>
      <c r="R143" s="26">
        <f t="shared" ref="R143" si="67">R142-R144</f>
        <v>-89</v>
      </c>
      <c r="S143" s="26">
        <f t="shared" ref="S143" si="68">S142-S144</f>
        <v>-89</v>
      </c>
      <c r="T143" s="26">
        <f t="shared" ref="T143" si="69">T142-T144</f>
        <v>-89</v>
      </c>
      <c r="U143" s="26">
        <f t="shared" ref="U143" si="70">U142-U144</f>
        <v>-89</v>
      </c>
      <c r="V143" s="26">
        <f t="shared" ref="V143" si="71">V142-V144</f>
        <v>-89</v>
      </c>
      <c r="W143" s="26">
        <f t="shared" ref="W143" si="72">W142-W144</f>
        <v>-89</v>
      </c>
      <c r="X143" s="26">
        <f t="shared" ref="X143" si="73">X142-X144</f>
        <v>-89</v>
      </c>
      <c r="Y143" s="26">
        <f t="shared" ref="Y143" si="74">Y142-Y144</f>
        <v>-89</v>
      </c>
      <c r="Z143" s="26">
        <f t="shared" ref="Z143" si="75">Z142-Z144</f>
        <v>-89</v>
      </c>
      <c r="AA143" s="26">
        <f t="shared" ref="AA143" si="76">AA142-AA144</f>
        <v>-89</v>
      </c>
      <c r="AB143" s="26">
        <f t="shared" ref="AB143" si="77">AB142-AB144</f>
        <v>-89</v>
      </c>
      <c r="AC143" s="26">
        <f t="shared" ref="AC143" si="78">AC142-AC144</f>
        <v>-89</v>
      </c>
      <c r="AD143" s="26">
        <f t="shared" ref="AD143" si="79">AD142-AD144</f>
        <v>-89</v>
      </c>
      <c r="AE143" s="26">
        <f t="shared" ref="AE143" si="80">AE142-AE144</f>
        <v>-89</v>
      </c>
      <c r="AF143" s="26">
        <f t="shared" ref="AF143" si="81">AF142-AF144</f>
        <v>-89</v>
      </c>
      <c r="AG143" s="26">
        <f t="shared" ref="AG143" si="82">AG142-AG144</f>
        <v>-89</v>
      </c>
      <c r="AH143" s="26">
        <f t="shared" ref="AH143" si="83">AH142-AH144</f>
        <v>-89</v>
      </c>
      <c r="AI143" s="26">
        <f t="shared" ref="AI143" si="84">AI142-AI144</f>
        <v>-89</v>
      </c>
      <c r="AJ143" s="26">
        <f t="shared" ref="AJ143" si="85">AJ142-AJ144</f>
        <v>-89</v>
      </c>
      <c r="AK143" s="26">
        <f t="shared" ref="AK143" si="86">AK142-AK144</f>
        <v>-89</v>
      </c>
      <c r="AL143" s="26">
        <f t="shared" ref="AL143" si="87">AL142-AL144</f>
        <v>-89</v>
      </c>
      <c r="AN143" s="33"/>
      <c r="AO143" s="33"/>
      <c r="AP143" s="33"/>
    </row>
    <row r="144" spans="2:42" ht="12">
      <c r="B144" s="293" t="s">
        <v>605</v>
      </c>
      <c r="C144" s="265">
        <v>-161</v>
      </c>
      <c r="D144" s="265">
        <v>-161</v>
      </c>
      <c r="E144" s="265">
        <v>-161</v>
      </c>
      <c r="F144" s="265">
        <v>-161</v>
      </c>
      <c r="G144" s="265">
        <v>-161</v>
      </c>
      <c r="H144" s="265">
        <v>-161</v>
      </c>
      <c r="I144" s="265">
        <v>-161</v>
      </c>
      <c r="J144" s="265">
        <v>-161</v>
      </c>
      <c r="K144" s="265">
        <v>-161</v>
      </c>
      <c r="L144" s="265">
        <v>-161</v>
      </c>
      <c r="M144" s="265">
        <v>-161</v>
      </c>
      <c r="N144" s="265">
        <v>-161</v>
      </c>
      <c r="O144" s="265">
        <v>-161</v>
      </c>
      <c r="P144" s="265">
        <v>-161</v>
      </c>
      <c r="Q144" s="265">
        <v>-161</v>
      </c>
      <c r="R144" s="265">
        <v>-161</v>
      </c>
      <c r="S144" s="265">
        <v>-161</v>
      </c>
      <c r="T144" s="265">
        <v>-161</v>
      </c>
      <c r="U144" s="265">
        <v>-161</v>
      </c>
      <c r="V144" s="265">
        <v>-161</v>
      </c>
      <c r="W144" s="265">
        <v>-161</v>
      </c>
      <c r="X144" s="265">
        <v>-161</v>
      </c>
      <c r="Y144" s="265">
        <v>-161</v>
      </c>
      <c r="Z144" s="265">
        <v>-161</v>
      </c>
      <c r="AA144" s="265">
        <v>-161</v>
      </c>
      <c r="AB144" s="265">
        <v>-161</v>
      </c>
      <c r="AC144" s="265">
        <v>-161</v>
      </c>
      <c r="AD144" s="265">
        <v>-161</v>
      </c>
      <c r="AE144" s="265">
        <v>-161</v>
      </c>
      <c r="AF144" s="265">
        <v>-161</v>
      </c>
      <c r="AG144" s="265">
        <v>-161</v>
      </c>
      <c r="AH144" s="265">
        <v>-161</v>
      </c>
      <c r="AI144" s="265">
        <v>-161</v>
      </c>
      <c r="AJ144" s="265">
        <v>-161</v>
      </c>
      <c r="AK144" s="265">
        <v>-161</v>
      </c>
      <c r="AL144" s="265">
        <v>-161</v>
      </c>
      <c r="AN144" s="33"/>
      <c r="AO144" s="33"/>
      <c r="AP144" s="33"/>
    </row>
    <row r="145" spans="2:42" ht="12">
      <c r="B145" s="293" t="s">
        <v>618</v>
      </c>
      <c r="C145" s="291">
        <f>C136</f>
        <v>0.5</v>
      </c>
      <c r="D145" s="291">
        <f t="shared" ref="D145:AL145" si="88">D136</f>
        <v>0.5</v>
      </c>
      <c r="E145" s="291">
        <f t="shared" si="88"/>
        <v>0.5</v>
      </c>
      <c r="F145" s="291">
        <f t="shared" si="88"/>
        <v>0.5</v>
      </c>
      <c r="G145" s="291">
        <f t="shared" si="88"/>
        <v>0.5</v>
      </c>
      <c r="H145" s="291">
        <f t="shared" si="88"/>
        <v>0.5</v>
      </c>
      <c r="I145" s="291">
        <f t="shared" si="88"/>
        <v>0.5</v>
      </c>
      <c r="J145" s="291">
        <f t="shared" si="88"/>
        <v>0.5</v>
      </c>
      <c r="K145" s="291">
        <f t="shared" si="88"/>
        <v>0.5</v>
      </c>
      <c r="L145" s="291">
        <f t="shared" si="88"/>
        <v>0.5</v>
      </c>
      <c r="M145" s="291">
        <f t="shared" si="88"/>
        <v>0.5</v>
      </c>
      <c r="N145" s="291">
        <f t="shared" si="88"/>
        <v>0.5</v>
      </c>
      <c r="O145" s="291">
        <f t="shared" si="88"/>
        <v>0.5</v>
      </c>
      <c r="P145" s="291">
        <f t="shared" si="88"/>
        <v>0.5</v>
      </c>
      <c r="Q145" s="291">
        <f t="shared" si="88"/>
        <v>0.5</v>
      </c>
      <c r="R145" s="291">
        <f t="shared" si="88"/>
        <v>0.5</v>
      </c>
      <c r="S145" s="291">
        <f t="shared" si="88"/>
        <v>0.5</v>
      </c>
      <c r="T145" s="291">
        <f t="shared" si="88"/>
        <v>0.5</v>
      </c>
      <c r="U145" s="291">
        <f t="shared" si="88"/>
        <v>0.5</v>
      </c>
      <c r="V145" s="291">
        <f t="shared" si="88"/>
        <v>0.5</v>
      </c>
      <c r="W145" s="291">
        <f t="shared" si="88"/>
        <v>0.5</v>
      </c>
      <c r="X145" s="291">
        <f t="shared" si="88"/>
        <v>0.5</v>
      </c>
      <c r="Y145" s="291">
        <f t="shared" si="88"/>
        <v>0.5</v>
      </c>
      <c r="Z145" s="291">
        <f t="shared" si="88"/>
        <v>0.5</v>
      </c>
      <c r="AA145" s="291">
        <f t="shared" si="88"/>
        <v>0.5</v>
      </c>
      <c r="AB145" s="291">
        <f t="shared" si="88"/>
        <v>0.5</v>
      </c>
      <c r="AC145" s="291">
        <f t="shared" si="88"/>
        <v>0.5</v>
      </c>
      <c r="AD145" s="291">
        <f t="shared" si="88"/>
        <v>0.5</v>
      </c>
      <c r="AE145" s="291">
        <f t="shared" si="88"/>
        <v>0.5</v>
      </c>
      <c r="AF145" s="291">
        <f t="shared" si="88"/>
        <v>0.5</v>
      </c>
      <c r="AG145" s="291">
        <f t="shared" si="88"/>
        <v>0.5</v>
      </c>
      <c r="AH145" s="291">
        <f t="shared" si="88"/>
        <v>0.5</v>
      </c>
      <c r="AI145" s="291">
        <f t="shared" si="88"/>
        <v>0.5</v>
      </c>
      <c r="AJ145" s="291">
        <f t="shared" si="88"/>
        <v>0.5</v>
      </c>
      <c r="AK145" s="291">
        <f t="shared" si="88"/>
        <v>0.5</v>
      </c>
      <c r="AL145" s="291">
        <f t="shared" si="88"/>
        <v>0.5</v>
      </c>
      <c r="AN145" s="33"/>
      <c r="AO145" s="33"/>
      <c r="AP145" s="33"/>
    </row>
    <row r="146" spans="2:42" ht="12">
      <c r="B146" s="293" t="s">
        <v>619</v>
      </c>
      <c r="C146" s="291">
        <f>C137</f>
        <v>0.8</v>
      </c>
      <c r="D146" s="291">
        <f t="shared" ref="D146:AL146" si="89">D137</f>
        <v>0.8</v>
      </c>
      <c r="E146" s="291">
        <f t="shared" si="89"/>
        <v>0.8</v>
      </c>
      <c r="F146" s="291">
        <f t="shared" si="89"/>
        <v>0.8</v>
      </c>
      <c r="G146" s="291">
        <f t="shared" si="89"/>
        <v>0.8</v>
      </c>
      <c r="H146" s="291">
        <f t="shared" si="89"/>
        <v>0.8</v>
      </c>
      <c r="I146" s="291">
        <f t="shared" si="89"/>
        <v>0.8</v>
      </c>
      <c r="J146" s="291">
        <f t="shared" si="89"/>
        <v>0.8</v>
      </c>
      <c r="K146" s="291">
        <f t="shared" si="89"/>
        <v>0.8</v>
      </c>
      <c r="L146" s="291">
        <f t="shared" si="89"/>
        <v>0.8</v>
      </c>
      <c r="M146" s="291">
        <f t="shared" si="89"/>
        <v>0.8</v>
      </c>
      <c r="N146" s="291">
        <f t="shared" si="89"/>
        <v>0.8</v>
      </c>
      <c r="O146" s="291">
        <f t="shared" si="89"/>
        <v>0.8</v>
      </c>
      <c r="P146" s="291">
        <f t="shared" si="89"/>
        <v>0.8</v>
      </c>
      <c r="Q146" s="291">
        <f t="shared" si="89"/>
        <v>0.8</v>
      </c>
      <c r="R146" s="291">
        <f t="shared" si="89"/>
        <v>0.8</v>
      </c>
      <c r="S146" s="291">
        <f t="shared" si="89"/>
        <v>0.8</v>
      </c>
      <c r="T146" s="291">
        <f t="shared" si="89"/>
        <v>0.8</v>
      </c>
      <c r="U146" s="291">
        <f t="shared" si="89"/>
        <v>0.8</v>
      </c>
      <c r="V146" s="291">
        <f t="shared" si="89"/>
        <v>0.8</v>
      </c>
      <c r="W146" s="291">
        <f t="shared" si="89"/>
        <v>0.8</v>
      </c>
      <c r="X146" s="291">
        <f t="shared" si="89"/>
        <v>0.8</v>
      </c>
      <c r="Y146" s="291">
        <f t="shared" si="89"/>
        <v>0.8</v>
      </c>
      <c r="Z146" s="291">
        <f t="shared" si="89"/>
        <v>0.8</v>
      </c>
      <c r="AA146" s="291">
        <f t="shared" si="89"/>
        <v>0.8</v>
      </c>
      <c r="AB146" s="291">
        <f t="shared" si="89"/>
        <v>0.8</v>
      </c>
      <c r="AC146" s="291">
        <f t="shared" si="89"/>
        <v>0.8</v>
      </c>
      <c r="AD146" s="291">
        <f t="shared" si="89"/>
        <v>0.8</v>
      </c>
      <c r="AE146" s="291">
        <f t="shared" si="89"/>
        <v>0.8</v>
      </c>
      <c r="AF146" s="291">
        <f t="shared" si="89"/>
        <v>0.8</v>
      </c>
      <c r="AG146" s="291">
        <f t="shared" si="89"/>
        <v>0.8</v>
      </c>
      <c r="AH146" s="291">
        <f t="shared" si="89"/>
        <v>0.8</v>
      </c>
      <c r="AI146" s="291">
        <f t="shared" si="89"/>
        <v>0.8</v>
      </c>
      <c r="AJ146" s="291">
        <f t="shared" si="89"/>
        <v>0.8</v>
      </c>
      <c r="AK146" s="291">
        <f t="shared" si="89"/>
        <v>0.8</v>
      </c>
      <c r="AL146" s="291">
        <f t="shared" si="89"/>
        <v>0.8</v>
      </c>
      <c r="AN146" s="33"/>
      <c r="AO146" s="33"/>
      <c r="AP146" s="33"/>
    </row>
    <row r="147" spans="2:42" ht="12">
      <c r="B147" s="294" t="s">
        <v>620</v>
      </c>
      <c r="C147" s="26">
        <f>C143*C145</f>
        <v>-44.5</v>
      </c>
      <c r="D147" s="26">
        <f t="shared" ref="D147:AL147" si="90">D143*D145</f>
        <v>-44.5</v>
      </c>
      <c r="E147" s="26">
        <f t="shared" si="90"/>
        <v>-44.5</v>
      </c>
      <c r="F147" s="26">
        <f t="shared" si="90"/>
        <v>-44.5</v>
      </c>
      <c r="G147" s="26">
        <f t="shared" si="90"/>
        <v>-44.5</v>
      </c>
      <c r="H147" s="26">
        <f t="shared" si="90"/>
        <v>-44.5</v>
      </c>
      <c r="I147" s="26">
        <f t="shared" si="90"/>
        <v>-44.5</v>
      </c>
      <c r="J147" s="26">
        <f t="shared" si="90"/>
        <v>-44.5</v>
      </c>
      <c r="K147" s="26">
        <f t="shared" si="90"/>
        <v>-44.5</v>
      </c>
      <c r="L147" s="26">
        <f t="shared" si="90"/>
        <v>-44.5</v>
      </c>
      <c r="M147" s="26">
        <f t="shared" si="90"/>
        <v>-44.5</v>
      </c>
      <c r="N147" s="26">
        <f t="shared" si="90"/>
        <v>-44.5</v>
      </c>
      <c r="O147" s="26">
        <f t="shared" si="90"/>
        <v>-44.5</v>
      </c>
      <c r="P147" s="26">
        <f t="shared" si="90"/>
        <v>-44.5</v>
      </c>
      <c r="Q147" s="26">
        <f t="shared" si="90"/>
        <v>-44.5</v>
      </c>
      <c r="R147" s="26">
        <f t="shared" si="90"/>
        <v>-44.5</v>
      </c>
      <c r="S147" s="26">
        <f t="shared" si="90"/>
        <v>-44.5</v>
      </c>
      <c r="T147" s="26">
        <f t="shared" si="90"/>
        <v>-44.5</v>
      </c>
      <c r="U147" s="26">
        <f t="shared" si="90"/>
        <v>-44.5</v>
      </c>
      <c r="V147" s="26">
        <f t="shared" si="90"/>
        <v>-44.5</v>
      </c>
      <c r="W147" s="26">
        <f t="shared" si="90"/>
        <v>-44.5</v>
      </c>
      <c r="X147" s="26">
        <f t="shared" si="90"/>
        <v>-44.5</v>
      </c>
      <c r="Y147" s="26">
        <f t="shared" si="90"/>
        <v>-44.5</v>
      </c>
      <c r="Z147" s="26">
        <f t="shared" si="90"/>
        <v>-44.5</v>
      </c>
      <c r="AA147" s="26">
        <f t="shared" si="90"/>
        <v>-44.5</v>
      </c>
      <c r="AB147" s="26">
        <f t="shared" si="90"/>
        <v>-44.5</v>
      </c>
      <c r="AC147" s="26">
        <f t="shared" si="90"/>
        <v>-44.5</v>
      </c>
      <c r="AD147" s="26">
        <f t="shared" si="90"/>
        <v>-44.5</v>
      </c>
      <c r="AE147" s="26">
        <f t="shared" si="90"/>
        <v>-44.5</v>
      </c>
      <c r="AF147" s="26">
        <f t="shared" si="90"/>
        <v>-44.5</v>
      </c>
      <c r="AG147" s="26">
        <f t="shared" si="90"/>
        <v>-44.5</v>
      </c>
      <c r="AH147" s="26">
        <f t="shared" si="90"/>
        <v>-44.5</v>
      </c>
      <c r="AI147" s="26">
        <f t="shared" si="90"/>
        <v>-44.5</v>
      </c>
      <c r="AJ147" s="26">
        <f t="shared" si="90"/>
        <v>-44.5</v>
      </c>
      <c r="AK147" s="26">
        <f t="shared" si="90"/>
        <v>-44.5</v>
      </c>
      <c r="AL147" s="26">
        <f t="shared" si="90"/>
        <v>-44.5</v>
      </c>
      <c r="AN147" s="33"/>
      <c r="AO147" s="33"/>
      <c r="AP147" s="33"/>
    </row>
    <row r="148" spans="2:42" ht="12">
      <c r="B148" s="294" t="s">
        <v>621</v>
      </c>
      <c r="C148" s="26">
        <f>C144*C146</f>
        <v>-128.80000000000001</v>
      </c>
      <c r="D148" s="26">
        <f t="shared" ref="D148:AL148" si="91">D144*D146</f>
        <v>-128.80000000000001</v>
      </c>
      <c r="E148" s="26">
        <f t="shared" si="91"/>
        <v>-128.80000000000001</v>
      </c>
      <c r="F148" s="26">
        <f t="shared" si="91"/>
        <v>-128.80000000000001</v>
      </c>
      <c r="G148" s="26">
        <f t="shared" si="91"/>
        <v>-128.80000000000001</v>
      </c>
      <c r="H148" s="26">
        <f t="shared" si="91"/>
        <v>-128.80000000000001</v>
      </c>
      <c r="I148" s="26">
        <f t="shared" si="91"/>
        <v>-128.80000000000001</v>
      </c>
      <c r="J148" s="26">
        <f t="shared" si="91"/>
        <v>-128.80000000000001</v>
      </c>
      <c r="K148" s="26">
        <f t="shared" si="91"/>
        <v>-128.80000000000001</v>
      </c>
      <c r="L148" s="26">
        <f t="shared" si="91"/>
        <v>-128.80000000000001</v>
      </c>
      <c r="M148" s="26">
        <f t="shared" si="91"/>
        <v>-128.80000000000001</v>
      </c>
      <c r="N148" s="26">
        <f t="shared" si="91"/>
        <v>-128.80000000000001</v>
      </c>
      <c r="O148" s="26">
        <f t="shared" si="91"/>
        <v>-128.80000000000001</v>
      </c>
      <c r="P148" s="26">
        <f t="shared" si="91"/>
        <v>-128.80000000000001</v>
      </c>
      <c r="Q148" s="26">
        <f t="shared" si="91"/>
        <v>-128.80000000000001</v>
      </c>
      <c r="R148" s="26">
        <f t="shared" si="91"/>
        <v>-128.80000000000001</v>
      </c>
      <c r="S148" s="26">
        <f t="shared" si="91"/>
        <v>-128.80000000000001</v>
      </c>
      <c r="T148" s="26">
        <f t="shared" si="91"/>
        <v>-128.80000000000001</v>
      </c>
      <c r="U148" s="26">
        <f t="shared" si="91"/>
        <v>-128.80000000000001</v>
      </c>
      <c r="V148" s="26">
        <f t="shared" si="91"/>
        <v>-128.80000000000001</v>
      </c>
      <c r="W148" s="26">
        <f t="shared" si="91"/>
        <v>-128.80000000000001</v>
      </c>
      <c r="X148" s="26">
        <f t="shared" si="91"/>
        <v>-128.80000000000001</v>
      </c>
      <c r="Y148" s="26">
        <f t="shared" si="91"/>
        <v>-128.80000000000001</v>
      </c>
      <c r="Z148" s="26">
        <f t="shared" si="91"/>
        <v>-128.80000000000001</v>
      </c>
      <c r="AA148" s="26">
        <f t="shared" si="91"/>
        <v>-128.80000000000001</v>
      </c>
      <c r="AB148" s="26">
        <f t="shared" si="91"/>
        <v>-128.80000000000001</v>
      </c>
      <c r="AC148" s="26">
        <f t="shared" si="91"/>
        <v>-128.80000000000001</v>
      </c>
      <c r="AD148" s="26">
        <f t="shared" si="91"/>
        <v>-128.80000000000001</v>
      </c>
      <c r="AE148" s="26">
        <f t="shared" si="91"/>
        <v>-128.80000000000001</v>
      </c>
      <c r="AF148" s="26">
        <f t="shared" si="91"/>
        <v>-128.80000000000001</v>
      </c>
      <c r="AG148" s="26">
        <f t="shared" si="91"/>
        <v>-128.80000000000001</v>
      </c>
      <c r="AH148" s="26">
        <f t="shared" si="91"/>
        <v>-128.80000000000001</v>
      </c>
      <c r="AI148" s="26">
        <f t="shared" si="91"/>
        <v>-128.80000000000001</v>
      </c>
      <c r="AJ148" s="26">
        <f t="shared" si="91"/>
        <v>-128.80000000000001</v>
      </c>
      <c r="AK148" s="26">
        <f t="shared" si="91"/>
        <v>-128.80000000000001</v>
      </c>
      <c r="AL148" s="26">
        <f t="shared" si="91"/>
        <v>-128.80000000000001</v>
      </c>
      <c r="AN148" s="33"/>
      <c r="AO148" s="33"/>
      <c r="AP148" s="33"/>
    </row>
    <row r="149" spans="2:42" ht="12">
      <c r="B149" s="71" t="s">
        <v>51</v>
      </c>
      <c r="C149" s="30">
        <f>C150+C161</f>
        <v>-34088.940460355392</v>
      </c>
      <c r="D149" s="30">
        <f t="shared" ref="D149:AL149" si="92">D150+D161</f>
        <v>-34136.989128262838</v>
      </c>
      <c r="E149" s="30">
        <f t="shared" si="92"/>
        <v>-34148.653269037779</v>
      </c>
      <c r="F149" s="30">
        <f t="shared" si="92"/>
        <v>-34168.994580110309</v>
      </c>
      <c r="G149" s="30">
        <f t="shared" si="92"/>
        <v>-34169.641944240073</v>
      </c>
      <c r="H149" s="30">
        <f t="shared" si="92"/>
        <v>-34168.324076285011</v>
      </c>
      <c r="I149" s="30">
        <f t="shared" si="92"/>
        <v>-34186.549084287122</v>
      </c>
      <c r="J149" s="30">
        <f t="shared" si="92"/>
        <v>-34194.135793753405</v>
      </c>
      <c r="K149" s="30">
        <f t="shared" si="92"/>
        <v>-34204.142903894746</v>
      </c>
      <c r="L149" s="30">
        <f t="shared" si="92"/>
        <v>-34228.028983359385</v>
      </c>
      <c r="M149" s="30">
        <f t="shared" si="92"/>
        <v>-34248.967550290188</v>
      </c>
      <c r="N149" s="30">
        <f t="shared" si="92"/>
        <v>-34248.661056794284</v>
      </c>
      <c r="O149" s="30">
        <f t="shared" si="92"/>
        <v>-34249.969954830907</v>
      </c>
      <c r="P149" s="30">
        <f t="shared" si="92"/>
        <v>-34264.948482496344</v>
      </c>
      <c r="Q149" s="30">
        <f t="shared" si="92"/>
        <v>-34282.042927760522</v>
      </c>
      <c r="R149" s="30">
        <f t="shared" si="92"/>
        <v>-34300.629682956234</v>
      </c>
      <c r="S149" s="30">
        <f t="shared" si="92"/>
        <v>-34319.658390489392</v>
      </c>
      <c r="T149" s="30">
        <f t="shared" si="92"/>
        <v>-34339.839405600935</v>
      </c>
      <c r="U149" s="30">
        <f t="shared" si="92"/>
        <v>-34363.149724386545</v>
      </c>
      <c r="V149" s="30">
        <f t="shared" si="92"/>
        <v>-34386.260820096126</v>
      </c>
      <c r="W149" s="30">
        <f t="shared" si="92"/>
        <v>-34409.228125321002</v>
      </c>
      <c r="X149" s="30">
        <f t="shared" si="92"/>
        <v>-34435.784664855026</v>
      </c>
      <c r="Y149" s="30">
        <f t="shared" si="92"/>
        <v>-34464.053109470238</v>
      </c>
      <c r="Z149" s="30">
        <f t="shared" si="92"/>
        <v>-34494.515526663592</v>
      </c>
      <c r="AA149" s="30">
        <f t="shared" si="92"/>
        <v>-34520.450208983304</v>
      </c>
      <c r="AB149" s="30">
        <f t="shared" si="92"/>
        <v>-34541.088165560679</v>
      </c>
      <c r="AC149" s="30">
        <f t="shared" si="92"/>
        <v>-34564.978653876729</v>
      </c>
      <c r="AD149" s="30">
        <f t="shared" si="92"/>
        <v>-34592.041776095051</v>
      </c>
      <c r="AE149" s="30">
        <f t="shared" si="92"/>
        <v>-34620.216537354965</v>
      </c>
      <c r="AF149" s="30">
        <f t="shared" si="92"/>
        <v>-34650.993943219721</v>
      </c>
      <c r="AG149" s="30">
        <f t="shared" si="92"/>
        <v>-34686.04337559265</v>
      </c>
      <c r="AH149" s="30">
        <f t="shared" si="92"/>
        <v>-34719.660390209523</v>
      </c>
      <c r="AI149" s="30">
        <f t="shared" si="92"/>
        <v>-34753.740606199397</v>
      </c>
      <c r="AJ149" s="30">
        <f t="shared" si="92"/>
        <v>-34793.909441105337</v>
      </c>
      <c r="AK149" s="30">
        <f t="shared" si="92"/>
        <v>-34836.791667488396</v>
      </c>
      <c r="AL149" s="30">
        <f t="shared" si="92"/>
        <v>-34881.354431787659</v>
      </c>
      <c r="AN149" s="33">
        <f t="shared" si="44"/>
        <v>-410192.02883067052</v>
      </c>
      <c r="AO149" s="33">
        <f t="shared" si="45"/>
        <v>-412310.08081492683</v>
      </c>
      <c r="AP149" s="33">
        <f t="shared" si="46"/>
        <v>-416161.26919747336</v>
      </c>
    </row>
    <row r="150" spans="2:42" ht="12">
      <c r="B150" s="75" t="s">
        <v>320</v>
      </c>
      <c r="C150" s="30">
        <f>SUM(C152:C159)</f>
        <v>-988.94046035538975</v>
      </c>
      <c r="D150" s="30">
        <f t="shared" ref="D150:AL150" si="93">SUM(D152:D159)</f>
        <v>-1036.9891282628373</v>
      </c>
      <c r="E150" s="30">
        <f t="shared" si="93"/>
        <v>-1048.6532690377783</v>
      </c>
      <c r="F150" s="30">
        <f t="shared" si="93"/>
        <v>-1068.9945801103099</v>
      </c>
      <c r="G150" s="30">
        <f t="shared" si="93"/>
        <v>-1069.6419442400695</v>
      </c>
      <c r="H150" s="30">
        <f t="shared" si="93"/>
        <v>-1068.3240762850139</v>
      </c>
      <c r="I150" s="30">
        <f t="shared" si="93"/>
        <v>-1086.5490842871191</v>
      </c>
      <c r="J150" s="30">
        <f t="shared" si="93"/>
        <v>-1094.1357937534081</v>
      </c>
      <c r="K150" s="30">
        <f t="shared" si="93"/>
        <v>-1104.1429038947481</v>
      </c>
      <c r="L150" s="30">
        <f t="shared" si="93"/>
        <v>-1128.0289833593822</v>
      </c>
      <c r="M150" s="30">
        <f t="shared" si="93"/>
        <v>-1148.9675502901862</v>
      </c>
      <c r="N150" s="30">
        <f t="shared" si="93"/>
        <v>-1148.6610567942839</v>
      </c>
      <c r="O150" s="30">
        <f t="shared" si="93"/>
        <v>-1149.969954830909</v>
      </c>
      <c r="P150" s="30">
        <f t="shared" si="93"/>
        <v>-1164.9484824963452</v>
      </c>
      <c r="Q150" s="30">
        <f t="shared" si="93"/>
        <v>-1182.0429277605222</v>
      </c>
      <c r="R150" s="30">
        <f t="shared" si="93"/>
        <v>-1200.6296829562314</v>
      </c>
      <c r="S150" s="30">
        <f t="shared" si="93"/>
        <v>-1219.6583904893887</v>
      </c>
      <c r="T150" s="30">
        <f t="shared" si="93"/>
        <v>-1239.8394056009356</v>
      </c>
      <c r="U150" s="30">
        <f t="shared" si="93"/>
        <v>-1263.1497243865454</v>
      </c>
      <c r="V150" s="30">
        <f t="shared" si="93"/>
        <v>-1286.2608200961267</v>
      </c>
      <c r="W150" s="30">
        <f t="shared" si="93"/>
        <v>-1309.2281253210015</v>
      </c>
      <c r="X150" s="30">
        <f t="shared" si="93"/>
        <v>-1335.7846648550244</v>
      </c>
      <c r="Y150" s="30">
        <f t="shared" si="93"/>
        <v>-1364.0531094702355</v>
      </c>
      <c r="Z150" s="30">
        <f t="shared" si="93"/>
        <v>-1394.5155266635911</v>
      </c>
      <c r="AA150" s="30">
        <f t="shared" si="93"/>
        <v>-1420.4502089833006</v>
      </c>
      <c r="AB150" s="30">
        <f t="shared" si="93"/>
        <v>-1441.0881655606822</v>
      </c>
      <c r="AC150" s="30">
        <f t="shared" si="93"/>
        <v>-1464.9786538767269</v>
      </c>
      <c r="AD150" s="30">
        <f t="shared" si="93"/>
        <v>-1492.0417760950495</v>
      </c>
      <c r="AE150" s="30">
        <f t="shared" si="93"/>
        <v>-1520.2165373549662</v>
      </c>
      <c r="AF150" s="30">
        <f t="shared" si="93"/>
        <v>-1550.9939432197211</v>
      </c>
      <c r="AG150" s="30">
        <f t="shared" si="93"/>
        <v>-1586.0433755926497</v>
      </c>
      <c r="AH150" s="30">
        <f t="shared" si="93"/>
        <v>-1619.6603902095203</v>
      </c>
      <c r="AI150" s="30">
        <f t="shared" si="93"/>
        <v>-1653.7406061993966</v>
      </c>
      <c r="AJ150" s="30">
        <f t="shared" si="93"/>
        <v>-1693.9094411053363</v>
      </c>
      <c r="AK150" s="30">
        <f t="shared" si="93"/>
        <v>-1736.791667488397</v>
      </c>
      <c r="AL150" s="30">
        <f t="shared" si="93"/>
        <v>-1781.3544317876574</v>
      </c>
      <c r="AN150" s="33">
        <f t="shared" si="44"/>
        <v>-12992.028830670526</v>
      </c>
      <c r="AO150" s="33">
        <f t="shared" si="45"/>
        <v>-15110.08081492686</v>
      </c>
      <c r="AP150" s="33">
        <f t="shared" si="46"/>
        <v>-18961.269197473404</v>
      </c>
    </row>
    <row r="151" spans="2:42">
      <c r="B151" s="197" t="s">
        <v>97</v>
      </c>
      <c r="C151" s="30">
        <f>РБ.2!D22</f>
        <v>-789.62774595909104</v>
      </c>
      <c r="D151" s="30">
        <f>РБ.2!E22</f>
        <v>-785.0792905676343</v>
      </c>
      <c r="E151" s="30">
        <f>РБ.2!F22</f>
        <v>-786.83252775445237</v>
      </c>
      <c r="F151" s="30">
        <f>РБ.2!G22</f>
        <v>-790.16507310633381</v>
      </c>
      <c r="G151" s="30">
        <f>РБ.2!H22</f>
        <v>-795.16075028711464</v>
      </c>
      <c r="H151" s="30">
        <f>РБ.2!I22</f>
        <v>-801.67335088954087</v>
      </c>
      <c r="I151" s="30">
        <f>РБ.2!J22</f>
        <v>-809.77778938896256</v>
      </c>
      <c r="J151" s="30">
        <f>РБ.2!K22</f>
        <v>-819.65126696089226</v>
      </c>
      <c r="K151" s="30">
        <f>РБ.2!L22</f>
        <v>-831.21553746515804</v>
      </c>
      <c r="L151" s="30">
        <f>РБ.2!M22</f>
        <v>-844.5415327362449</v>
      </c>
      <c r="M151" s="30">
        <f>РБ.2!N22</f>
        <v>-859.67097862134005</v>
      </c>
      <c r="N151" s="30">
        <f>РБ.2!O22</f>
        <v>-876.67718492168012</v>
      </c>
      <c r="O151" s="30">
        <f>РБ.2!P22</f>
        <v>-894.65076143279168</v>
      </c>
      <c r="P151" s="30">
        <f>РБ.2!Q22</f>
        <v>-913.41730715288531</v>
      </c>
      <c r="Q151" s="30">
        <f>РБ.2!R22</f>
        <v>-933.62792404383515</v>
      </c>
      <c r="R151" s="30">
        <f>РБ.2!S22</f>
        <v>-955.49600073272779</v>
      </c>
      <c r="S151" s="30">
        <f>РБ.2!T22</f>
        <v>-979.15355121693835</v>
      </c>
      <c r="T151" s="30">
        <f>РБ.2!U22</f>
        <v>-1004.4881823124302</v>
      </c>
      <c r="U151" s="30">
        <f>РБ.2!V22</f>
        <v>-1031.576897872063</v>
      </c>
      <c r="V151" s="30">
        <f>РБ.2!W22</f>
        <v>-1060.4350490102076</v>
      </c>
      <c r="W151" s="30">
        <f>РБ.2!X22</f>
        <v>-1091.1196605526204</v>
      </c>
      <c r="X151" s="30">
        <f>РБ.2!Y22</f>
        <v>-1123.6441927962803</v>
      </c>
      <c r="Y151" s="30">
        <f>РБ.2!Z22</f>
        <v>-1158.0303741429859</v>
      </c>
      <c r="Z151" s="30">
        <f>РБ.2!AA22</f>
        <v>-1194.391394552162</v>
      </c>
      <c r="AA151" s="30">
        <f>РБ.2!AB22</f>
        <v>-1232.7830146666208</v>
      </c>
      <c r="AB151" s="30">
        <f>РБ.2!AC22</f>
        <v>-1273.2090201940271</v>
      </c>
      <c r="AC151" s="30">
        <f>РБ.2!AD22</f>
        <v>-1315.7743130284946</v>
      </c>
      <c r="AD151" s="30">
        <f>РБ.2!AE22</f>
        <v>-1360.5767606270394</v>
      </c>
      <c r="AE151" s="30">
        <f>РБ.2!AF22</f>
        <v>-1407.6102898613535</v>
      </c>
      <c r="AF151" s="30">
        <f>РБ.2!AG22</f>
        <v>-1456.970568211794</v>
      </c>
      <c r="AG151" s="30">
        <f>РБ.2!AH22</f>
        <v>-1508.7973604945398</v>
      </c>
      <c r="AH151" s="30">
        <f>РБ.2!AI22</f>
        <v>-1563.1720138297562</v>
      </c>
      <c r="AI151" s="30">
        <f>РБ.2!AJ22</f>
        <v>-1620.1312963343255</v>
      </c>
      <c r="AJ151" s="30">
        <f>РБ.2!AK22</f>
        <v>-1679.8031747390612</v>
      </c>
      <c r="AK151" s="30">
        <f>РБ.2!AL22</f>
        <v>-1742.3001189979493</v>
      </c>
      <c r="AL151" s="30">
        <f>РБ.2!AM22</f>
        <v>-1807.7453228319673</v>
      </c>
      <c r="AN151" s="30">
        <f t="shared" ref="AN151:AN161" si="94">SUM(C151:N151)</f>
        <v>-9790.0730286584458</v>
      </c>
      <c r="AO151" s="30">
        <f t="shared" ref="AO151:AO161" si="95">SUM(O151:Z151)</f>
        <v>-12340.031295817927</v>
      </c>
      <c r="AP151" s="30">
        <f t="shared" ref="AP151:AP161" si="96">SUM(AA151:AL151)</f>
        <v>-17968.873253816932</v>
      </c>
    </row>
    <row r="152" spans="2:42">
      <c r="B152" s="197" t="s">
        <v>98</v>
      </c>
      <c r="C152" s="30">
        <f>РБ.2!D164</f>
        <v>-239.87029554150078</v>
      </c>
      <c r="D152" s="30">
        <f>РБ.2!E164</f>
        <v>-244.33730424694934</v>
      </c>
      <c r="E152" s="30">
        <f>РБ.2!F164</f>
        <v>-250.10482644249919</v>
      </c>
      <c r="F152" s="30">
        <f>РБ.2!G164</f>
        <v>-255.75816204166119</v>
      </c>
      <c r="G152" s="30">
        <f>РБ.2!H164</f>
        <v>-261.28322750162437</v>
      </c>
      <c r="H152" s="30">
        <f>РБ.2!I164</f>
        <v>-266.66096296017508</v>
      </c>
      <c r="I152" s="30">
        <f>РБ.2!J164</f>
        <v>-271.94637478040534</v>
      </c>
      <c r="J152" s="30">
        <f>РБ.2!K164</f>
        <v>-277.04229496837928</v>
      </c>
      <c r="K152" s="30">
        <f>РБ.2!L164</f>
        <v>-281.92745236750403</v>
      </c>
      <c r="L152" s="30">
        <f>РБ.2!M164</f>
        <v>-286.65458813097399</v>
      </c>
      <c r="M152" s="30">
        <f>РБ.2!N164</f>
        <v>-291.19918996574069</v>
      </c>
      <c r="N152" s="30">
        <f>РБ.2!O164</f>
        <v>-295.41128035215377</v>
      </c>
      <c r="O152" s="30">
        <f>РБ.2!P164</f>
        <v>-299.18229159042716</v>
      </c>
      <c r="P152" s="30">
        <f>РБ.2!Q164</f>
        <v>-302.65531762783399</v>
      </c>
      <c r="Q152" s="30">
        <f>РБ.2!R164</f>
        <v>-305.94215206238965</v>
      </c>
      <c r="R152" s="30">
        <f>РБ.2!S164</f>
        <v>-309.08830892621387</v>
      </c>
      <c r="S152" s="30">
        <f>РБ.2!T164</f>
        <v>-312.07487182426729</v>
      </c>
      <c r="T152" s="30">
        <f>РБ.2!U164</f>
        <v>-314.80798637352069</v>
      </c>
      <c r="U152" s="30">
        <f>РБ.2!V164</f>
        <v>-317.25896679970435</v>
      </c>
      <c r="V152" s="30">
        <f>РБ.2!W164</f>
        <v>-319.4873904369652</v>
      </c>
      <c r="W152" s="30">
        <f>РБ.2!X164</f>
        <v>-321.46296047257766</v>
      </c>
      <c r="X152" s="30">
        <f>РБ.2!Y164</f>
        <v>-323.16954695213019</v>
      </c>
      <c r="Y152" s="30">
        <f>РБ.2!Z164</f>
        <v>-324.97743595221215</v>
      </c>
      <c r="Z152" s="30">
        <f>РБ.2!AA164</f>
        <v>-327.26027756671959</v>
      </c>
      <c r="AA152" s="30">
        <f>РБ.2!AB164</f>
        <v>-329.93523108939439</v>
      </c>
      <c r="AB152" s="30">
        <f>РБ.2!AC164</f>
        <v>-332.84949127208398</v>
      </c>
      <c r="AC152" s="30">
        <f>РБ.2!AD164</f>
        <v>-335.93209182450596</v>
      </c>
      <c r="AD152" s="30">
        <f>РБ.2!AE164</f>
        <v>-339.18993205003255</v>
      </c>
      <c r="AE152" s="30">
        <f>РБ.2!AF164</f>
        <v>-342.70442919859676</v>
      </c>
      <c r="AF152" s="30">
        <f>РБ.2!AG164</f>
        <v>-346.40343636726783</v>
      </c>
      <c r="AG152" s="30">
        <f>РБ.2!AH164</f>
        <v>-350.30590158357546</v>
      </c>
      <c r="AH152" s="30">
        <f>РБ.2!AI164</f>
        <v>-354.4173969477111</v>
      </c>
      <c r="AI152" s="30">
        <f>РБ.2!AJ164</f>
        <v>-358.75586183574029</v>
      </c>
      <c r="AJ152" s="30">
        <f>РБ.2!AK164</f>
        <v>-363.3386238531387</v>
      </c>
      <c r="AK152" s="30">
        <f>РБ.2!AL164</f>
        <v>-368.1699562374867</v>
      </c>
      <c r="AL152" s="30">
        <f>РБ.2!AM164</f>
        <v>-373.26653969389957</v>
      </c>
      <c r="AN152" s="30">
        <f t="shared" si="94"/>
        <v>-3222.1959592995668</v>
      </c>
      <c r="AO152" s="30">
        <f t="shared" si="95"/>
        <v>-3777.3675065849616</v>
      </c>
      <c r="AP152" s="30">
        <f t="shared" si="96"/>
        <v>-4195.268891953433</v>
      </c>
    </row>
    <row r="153" spans="2:42">
      <c r="B153" s="197" t="s">
        <v>99</v>
      </c>
      <c r="C153" s="30">
        <f>РБ.2!D208</f>
        <v>0</v>
      </c>
      <c r="D153" s="30">
        <f>РБ.2!E208</f>
        <v>0</v>
      </c>
      <c r="E153" s="30">
        <f>РБ.2!F208</f>
        <v>0</v>
      </c>
      <c r="F153" s="30">
        <f>РБ.2!G208</f>
        <v>0</v>
      </c>
      <c r="G153" s="30">
        <f>РБ.2!H208</f>
        <v>0</v>
      </c>
      <c r="H153" s="30">
        <f>РБ.2!I208</f>
        <v>0</v>
      </c>
      <c r="I153" s="30">
        <f>РБ.2!J208</f>
        <v>0</v>
      </c>
      <c r="J153" s="30">
        <f>РБ.2!K208</f>
        <v>0</v>
      </c>
      <c r="K153" s="30">
        <f>РБ.2!L208</f>
        <v>0</v>
      </c>
      <c r="L153" s="30">
        <f>РБ.2!M208</f>
        <v>0</v>
      </c>
      <c r="M153" s="30">
        <f>РБ.2!N208</f>
        <v>0</v>
      </c>
      <c r="N153" s="30">
        <f>РБ.2!O208</f>
        <v>0</v>
      </c>
      <c r="O153" s="30">
        <f>РБ.2!P208</f>
        <v>0</v>
      </c>
      <c r="P153" s="30">
        <f>РБ.2!Q208</f>
        <v>0</v>
      </c>
      <c r="Q153" s="30">
        <f>РБ.2!R208</f>
        <v>0</v>
      </c>
      <c r="R153" s="30">
        <f>РБ.2!S208</f>
        <v>0</v>
      </c>
      <c r="S153" s="30">
        <f>РБ.2!T208</f>
        <v>0</v>
      </c>
      <c r="T153" s="30">
        <f>РБ.2!U208</f>
        <v>0</v>
      </c>
      <c r="U153" s="30">
        <f>РБ.2!V208</f>
        <v>0</v>
      </c>
      <c r="V153" s="30">
        <f>РБ.2!W208</f>
        <v>0</v>
      </c>
      <c r="W153" s="30">
        <f>РБ.2!X208</f>
        <v>0</v>
      </c>
      <c r="X153" s="30">
        <f>РБ.2!Y208</f>
        <v>0</v>
      </c>
      <c r="Y153" s="30">
        <f>РБ.2!Z208</f>
        <v>0</v>
      </c>
      <c r="Z153" s="30">
        <f>РБ.2!AA208</f>
        <v>0</v>
      </c>
      <c r="AA153" s="30">
        <f>РБ.2!AB208</f>
        <v>0</v>
      </c>
      <c r="AB153" s="30">
        <f>РБ.2!AC208</f>
        <v>0</v>
      </c>
      <c r="AC153" s="30">
        <f>РБ.2!AD208</f>
        <v>0</v>
      </c>
      <c r="AD153" s="30">
        <f>РБ.2!AE208</f>
        <v>0</v>
      </c>
      <c r="AE153" s="30">
        <f>РБ.2!AF208</f>
        <v>0</v>
      </c>
      <c r="AF153" s="30">
        <f>РБ.2!AG208</f>
        <v>0</v>
      </c>
      <c r="AG153" s="30">
        <f>РБ.2!AH208</f>
        <v>0</v>
      </c>
      <c r="AH153" s="30">
        <f>РБ.2!AI208</f>
        <v>0</v>
      </c>
      <c r="AI153" s="30">
        <f>РБ.2!AJ208</f>
        <v>0</v>
      </c>
      <c r="AJ153" s="30">
        <f>РБ.2!AK208</f>
        <v>0</v>
      </c>
      <c r="AK153" s="30">
        <f>РБ.2!AL208</f>
        <v>0</v>
      </c>
      <c r="AL153" s="30">
        <f>РБ.2!AM208</f>
        <v>0</v>
      </c>
      <c r="AN153" s="30">
        <f t="shared" si="94"/>
        <v>0</v>
      </c>
      <c r="AO153" s="30">
        <f t="shared" si="95"/>
        <v>0</v>
      </c>
      <c r="AP153" s="30">
        <f t="shared" si="96"/>
        <v>0</v>
      </c>
    </row>
    <row r="154" spans="2:42">
      <c r="B154" s="197" t="s">
        <v>319</v>
      </c>
      <c r="C154" s="30">
        <f>РБ.2!D250</f>
        <v>-166.16811875833335</v>
      </c>
      <c r="D154" s="30">
        <f>РБ.2!E250</f>
        <v>-193.41203633070265</v>
      </c>
      <c r="E154" s="30">
        <f>РБ.2!F250</f>
        <v>-195.30821748969109</v>
      </c>
      <c r="F154" s="30">
        <f>РБ.2!G250</f>
        <v>-197.47399882536308</v>
      </c>
      <c r="G154" s="30">
        <f>РБ.2!H250</f>
        <v>-199.72342052219722</v>
      </c>
      <c r="H154" s="30">
        <f>РБ.2!I250</f>
        <v>-202.05053556248109</v>
      </c>
      <c r="I154" s="30">
        <f>РБ.2!J250</f>
        <v>-204.48629177573525</v>
      </c>
      <c r="J154" s="30">
        <f>РБ.2!K250</f>
        <v>-206.66931428509238</v>
      </c>
      <c r="K154" s="30">
        <f>РБ.2!L250</f>
        <v>-208.97805327914367</v>
      </c>
      <c r="L154" s="30">
        <f>РБ.2!M250</f>
        <v>-211.84037278026702</v>
      </c>
      <c r="M154" s="30">
        <f>РБ.2!N250</f>
        <v>-214.75547509015652</v>
      </c>
      <c r="N154" s="30">
        <f>РБ.2!O250</f>
        <v>-217.56438108173768</v>
      </c>
      <c r="O154" s="30">
        <f>РБ.2!P250</f>
        <v>-219.586369315551</v>
      </c>
      <c r="P154" s="30">
        <f>РБ.2!Q250</f>
        <v>-221.56288191930921</v>
      </c>
      <c r="Q154" s="30">
        <f>РБ.2!R250</f>
        <v>-224.57443562952571</v>
      </c>
      <c r="R154" s="30">
        <f>РБ.2!S250</f>
        <v>-228.11798358209819</v>
      </c>
      <c r="S154" s="30">
        <f>РБ.2!T250</f>
        <v>-231.97186870820619</v>
      </c>
      <c r="T154" s="30">
        <f>РБ.2!U250</f>
        <v>-236.11046193344876</v>
      </c>
      <c r="U154" s="30">
        <f>РБ.2!V250</f>
        <v>-240.57156117449244</v>
      </c>
      <c r="V154" s="30">
        <f>РБ.2!W250</f>
        <v>-244.6467731632238</v>
      </c>
      <c r="W154" s="30">
        <f>РБ.2!X250</f>
        <v>-249.08130184318273</v>
      </c>
      <c r="X154" s="30">
        <f>РБ.2!Y250</f>
        <v>-254.67603931060765</v>
      </c>
      <c r="Y154" s="30">
        <f>РБ.2!Z250</f>
        <v>-260.47888678071951</v>
      </c>
      <c r="Z154" s="30">
        <f>РБ.2!AA250</f>
        <v>-266.15886977586814</v>
      </c>
      <c r="AA154" s="30">
        <f>РБ.2!AB250</f>
        <v>-270.47340102256129</v>
      </c>
      <c r="AB154" s="30">
        <f>РБ.2!AC250</f>
        <v>-275.15124214434843</v>
      </c>
      <c r="AC154" s="30">
        <f>РБ.2!AD250</f>
        <v>-282.61446188571688</v>
      </c>
      <c r="AD154" s="30">
        <f>РБ.2!AE250</f>
        <v>-291.70152402850186</v>
      </c>
      <c r="AE154" s="30">
        <f>РБ.2!AF250</f>
        <v>-301.82820952107232</v>
      </c>
      <c r="AF154" s="30">
        <f>РБ.2!AG250</f>
        <v>-313.14812020427797</v>
      </c>
      <c r="AG154" s="30">
        <f>РБ.2!AH250</f>
        <v>-325.83721649478554</v>
      </c>
      <c r="AH154" s="30">
        <f>РБ.2!AI250</f>
        <v>-337.83023706280079</v>
      </c>
      <c r="AI154" s="30">
        <f>РБ.2!AJ250</f>
        <v>-351.33424256914321</v>
      </c>
      <c r="AJ154" s="30">
        <f>РБ.2!AK250</f>
        <v>-368.84194875275733</v>
      </c>
      <c r="AK154" s="30">
        <f>РБ.2!AL250</f>
        <v>-387.58425808772171</v>
      </c>
      <c r="AL154" s="30">
        <f>РБ.2!AM250</f>
        <v>-406.45574495600999</v>
      </c>
      <c r="AN154" s="30">
        <f t="shared" si="94"/>
        <v>-2418.4302157809011</v>
      </c>
      <c r="AO154" s="30">
        <f t="shared" si="95"/>
        <v>-2877.5374331362336</v>
      </c>
      <c r="AP154" s="30">
        <f t="shared" si="96"/>
        <v>-3912.8006067296965</v>
      </c>
    </row>
    <row r="155" spans="2:42">
      <c r="B155" s="197" t="s">
        <v>236</v>
      </c>
      <c r="C155" s="30">
        <f>РБ.2!D382</f>
        <v>-19.899933333333333</v>
      </c>
      <c r="D155" s="30">
        <f>РБ.2!E382</f>
        <v>-20.374083333333335</v>
      </c>
      <c r="E155" s="30">
        <f>РБ.2!F382</f>
        <v>-20.860499999999998</v>
      </c>
      <c r="F155" s="30">
        <f>РБ.2!G382</f>
        <v>-21.358750000000001</v>
      </c>
      <c r="G155" s="30">
        <f>РБ.2!H382</f>
        <v>-21.869249999999997</v>
      </c>
      <c r="H155" s="30">
        <f>РБ.2!I382</f>
        <v>-22.392166666666668</v>
      </c>
      <c r="I155" s="30">
        <f>РБ.2!J382</f>
        <v>-22.927166666666668</v>
      </c>
      <c r="J155" s="30">
        <f>РБ.2!K382</f>
        <v>-23.47475</v>
      </c>
      <c r="K155" s="30">
        <f>РБ.2!L382</f>
        <v>-24.035</v>
      </c>
      <c r="L155" s="30">
        <f>РБ.2!M382</f>
        <v>-24.60766666666667</v>
      </c>
      <c r="M155" s="30">
        <f>РБ.2!N382</f>
        <v>-25.195833333333336</v>
      </c>
      <c r="N155" s="30">
        <f>РБ.2!O382</f>
        <v>-25.797000000000001</v>
      </c>
      <c r="O155" s="30">
        <f>РБ.2!P382</f>
        <v>-26.411000000000001</v>
      </c>
      <c r="P155" s="30">
        <f>РБ.2!Q382</f>
        <v>-27.040750000000003</v>
      </c>
      <c r="Q155" s="30">
        <f>РБ.2!R382</f>
        <v>-27.686666666666667</v>
      </c>
      <c r="R155" s="30">
        <f>РБ.2!S382</f>
        <v>-28.348749999999999</v>
      </c>
      <c r="S155" s="30">
        <f>РБ.2!T382</f>
        <v>-29.027000000000001</v>
      </c>
      <c r="T155" s="30">
        <f>РБ.2!U382</f>
        <v>-29.721416666666666</v>
      </c>
      <c r="U155" s="30">
        <f>РБ.2!V382</f>
        <v>-30.432166666666671</v>
      </c>
      <c r="V155" s="30">
        <f>РБ.2!W382</f>
        <v>-31.159750000000003</v>
      </c>
      <c r="W155" s="30">
        <f>РБ.2!X382</f>
        <v>-31.904166666666669</v>
      </c>
      <c r="X155" s="30">
        <f>РБ.2!Y382</f>
        <v>-32.665166666666671</v>
      </c>
      <c r="Y155" s="30">
        <f>РБ.2!Z382</f>
        <v>-33.445833333333333</v>
      </c>
      <c r="Z155" s="30">
        <f>РБ.2!AA382</f>
        <v>-34.246583333333334</v>
      </c>
      <c r="AA155" s="30">
        <f>РБ.2!AB382</f>
        <v>-35.064416666666666</v>
      </c>
      <c r="AB155" s="30">
        <f>РБ.2!AC382</f>
        <v>-35.902166666666666</v>
      </c>
      <c r="AC155" s="30">
        <f>РБ.2!AD382</f>
        <v>-36.760416666666664</v>
      </c>
      <c r="AD155" s="30">
        <f>РБ.2!AE382</f>
        <v>-37.639333333333333</v>
      </c>
      <c r="AE155" s="30">
        <f>РБ.2!AF382</f>
        <v>-38.538666666666664</v>
      </c>
      <c r="AF155" s="30">
        <f>РБ.2!AG382</f>
        <v>-39.458750000000002</v>
      </c>
      <c r="AG155" s="30">
        <f>РБ.2!AH382</f>
        <v>-40.402750000000005</v>
      </c>
      <c r="AH155" s="30">
        <f>РБ.2!AI382</f>
        <v>-41.370916666666666</v>
      </c>
      <c r="AI155" s="30">
        <f>РБ.2!AJ382</f>
        <v>-42.363333333333337</v>
      </c>
      <c r="AJ155" s="30">
        <f>РБ.2!AK382</f>
        <v>-43.376916666666666</v>
      </c>
      <c r="AK155" s="30">
        <f>РБ.2!AL382</f>
        <v>-44.411999999999999</v>
      </c>
      <c r="AL155" s="30">
        <f>РБ.2!AM382</f>
        <v>-45.474666666666671</v>
      </c>
      <c r="AN155" s="30">
        <f t="shared" si="94"/>
        <v>-272.7921</v>
      </c>
      <c r="AO155" s="30">
        <f t="shared" si="95"/>
        <v>-362.08924999999999</v>
      </c>
      <c r="AP155" s="30">
        <f t="shared" si="96"/>
        <v>-480.76433333333335</v>
      </c>
    </row>
    <row r="156" spans="2:42">
      <c r="B156" s="197" t="s">
        <v>120</v>
      </c>
      <c r="C156" s="30">
        <f>МСБ.2!D22</f>
        <v>-238.50916966666671</v>
      </c>
      <c r="D156" s="30">
        <f>МСБ.2!E22</f>
        <v>-247.05016666666666</v>
      </c>
      <c r="E156" s="30">
        <f>МСБ.2!F22</f>
        <v>-247.131</v>
      </c>
      <c r="F156" s="30">
        <f>МСБ.2!G22</f>
        <v>-255.58933333333334</v>
      </c>
      <c r="G156" s="30">
        <f>МСБ.2!H22</f>
        <v>-244.17266666666669</v>
      </c>
      <c r="H156" s="30">
        <f>МСБ.2!I22</f>
        <v>-230.631</v>
      </c>
      <c r="I156" s="30">
        <f>МСБ.2!J22</f>
        <v>-236.21433333333334</v>
      </c>
      <c r="J156" s="30">
        <f>МСБ.2!K22</f>
        <v>-231.08933333333334</v>
      </c>
      <c r="K156" s="30">
        <f>МСБ.2!L22</f>
        <v>-227.67266666666669</v>
      </c>
      <c r="L156" s="30">
        <f>МСБ.2!M22</f>
        <v>-236.631</v>
      </c>
      <c r="M156" s="30">
        <f>МСБ.2!N22</f>
        <v>-241.08933333333334</v>
      </c>
      <c r="N156" s="30">
        <f>МСБ.2!O22</f>
        <v>-221.79766666666669</v>
      </c>
      <c r="O156" s="30">
        <f>МСБ.2!P22</f>
        <v>-206.756</v>
      </c>
      <c r="P156" s="30">
        <f>МСБ.2!Q22</f>
        <v>-207.756</v>
      </c>
      <c r="Q156" s="30">
        <f>МСБ.2!R22</f>
        <v>-208.92266666666669</v>
      </c>
      <c r="R156" s="30">
        <f>МСБ.2!S22</f>
        <v>-210.96433333333334</v>
      </c>
      <c r="S156" s="30">
        <f>МСБ.2!T22</f>
        <v>-212.33933333333334</v>
      </c>
      <c r="T156" s="30">
        <f>МСБ.2!U22</f>
        <v>-213.83933333333334</v>
      </c>
      <c r="U156" s="30">
        <f>МСБ.2!V22</f>
        <v>-217.31433333333334</v>
      </c>
      <c r="V156" s="30">
        <f>МСБ.2!W22</f>
        <v>-219.88933333333333</v>
      </c>
      <c r="W156" s="30">
        <f>МСБ.2!X22</f>
        <v>-220.71433333333334</v>
      </c>
      <c r="X156" s="30">
        <f>МСБ.2!Y22</f>
        <v>-222.52266666666665</v>
      </c>
      <c r="Y156" s="30">
        <f>МСБ.2!Z22</f>
        <v>-224.27266666666665</v>
      </c>
      <c r="Z156" s="30">
        <f>МСБ.2!AA22</f>
        <v>-225.39766666666665</v>
      </c>
      <c r="AA156" s="30">
        <f>МСБ.2!AB22</f>
        <v>-227.27266666666665</v>
      </c>
      <c r="AB156" s="30">
        <f>МСБ.2!AC22</f>
        <v>-228.73099999999999</v>
      </c>
      <c r="AC156" s="30">
        <f>МСБ.2!AD22</f>
        <v>-230.04766666666669</v>
      </c>
      <c r="AD156" s="30">
        <f>МСБ.2!AE22</f>
        <v>-232.28099999999998</v>
      </c>
      <c r="AE156" s="30">
        <f>МСБ.2!AF22</f>
        <v>-233.82266666666666</v>
      </c>
      <c r="AF156" s="30">
        <f>МСБ.2!AG22</f>
        <v>-235.58933333333334</v>
      </c>
      <c r="AG156" s="30">
        <f>МСБ.2!AH22</f>
        <v>-239.57433333333336</v>
      </c>
      <c r="AH156" s="30">
        <f>МСБ.2!AI22</f>
        <v>-242.61516666666668</v>
      </c>
      <c r="AI156" s="30">
        <f>МСБ.2!AJ22</f>
        <v>-243.8185</v>
      </c>
      <c r="AJ156" s="30">
        <f>МСБ.2!AK22</f>
        <v>-246.2826666666667</v>
      </c>
      <c r="AK156" s="30">
        <f>МСБ.2!AL22</f>
        <v>-248.86600000000001</v>
      </c>
      <c r="AL156" s="30">
        <f>МСБ.2!AM22</f>
        <v>-250.99100000000001</v>
      </c>
      <c r="AN156" s="30">
        <f t="shared" si="94"/>
        <v>-2857.5776696666667</v>
      </c>
      <c r="AO156" s="30">
        <f t="shared" si="95"/>
        <v>-2590.6886666666664</v>
      </c>
      <c r="AP156" s="30">
        <f t="shared" si="96"/>
        <v>-2859.8919999999998</v>
      </c>
    </row>
    <row r="157" spans="2:42">
      <c r="B157" s="197" t="s">
        <v>121</v>
      </c>
      <c r="C157" s="30">
        <f>МСБ.2!D164</f>
        <v>-5.1555555555555559</v>
      </c>
      <c r="D157" s="30">
        <f>МСБ.2!E164</f>
        <v>-4.811851851851852</v>
      </c>
      <c r="E157" s="30">
        <f>МСБ.2!F164</f>
        <v>-4.8177283950617289</v>
      </c>
      <c r="F157" s="30">
        <f>МСБ.2!G164</f>
        <v>-4.8232131687242799</v>
      </c>
      <c r="G157" s="30">
        <f>МСБ.2!H164</f>
        <v>-4.8618156241426611</v>
      </c>
      <c r="H157" s="30">
        <f>МСБ.2!I164</f>
        <v>-4.8978445825331507</v>
      </c>
      <c r="I157" s="30">
        <f>МСБ.2!J164</f>
        <v>-4.9683869853642744</v>
      </c>
      <c r="J157" s="30">
        <f>МСБ.2!K164</f>
        <v>-5.034226561339989</v>
      </c>
      <c r="K157" s="30">
        <f>МСБ.2!L164</f>
        <v>-5.1363760331881574</v>
      </c>
      <c r="L157" s="30">
        <f>МСБ.2!M164</f>
        <v>-5.231715540246447</v>
      </c>
      <c r="M157" s="30">
        <f>МСБ.2!N164</f>
        <v>-5.3655699492011122</v>
      </c>
      <c r="N157" s="30">
        <f>МСБ.2!O164</f>
        <v>-5.9972679481117801</v>
      </c>
      <c r="O157" s="30">
        <f>МСБ.2!P164</f>
        <v>-6.1042173021239767</v>
      </c>
      <c r="P157" s="30">
        <f>МСБ.2!Q164</f>
        <v>-6.2040366992020255</v>
      </c>
      <c r="Q157" s="30">
        <f>МСБ.2!R164</f>
        <v>-6.8039686870278544</v>
      </c>
      <c r="R157" s="30">
        <f>МСБ.2!S164</f>
        <v>-6.8571379917789796</v>
      </c>
      <c r="S157" s="30">
        <f>МСБ.2!T164</f>
        <v>-6.9067626762133623</v>
      </c>
      <c r="T157" s="30">
        <f>МСБ.2!U164</f>
        <v>-6.9530790483521194</v>
      </c>
      <c r="U157" s="30">
        <f>МСБ.2!V164</f>
        <v>-6.9963076623482943</v>
      </c>
      <c r="V157" s="30">
        <f>МСБ.2!W164</f>
        <v>-7.0366543687447232</v>
      </c>
      <c r="W157" s="30">
        <f>МСБ.2!X164</f>
        <v>-7.0743112947147244</v>
      </c>
      <c r="X157" s="30">
        <f>МСБ.2!Y164</f>
        <v>-7.1094577589533907</v>
      </c>
      <c r="Y157" s="30">
        <f>МСБ.2!Z164</f>
        <v>-6.6354939083564979</v>
      </c>
      <c r="Z157" s="30">
        <f>МСБ.2!AA164</f>
        <v>-6.3700085534594599</v>
      </c>
      <c r="AA157" s="30">
        <f>МСБ.2!AB164</f>
        <v>-6.1222222222222209</v>
      </c>
      <c r="AB157" s="30">
        <f>МСБ.2!AC164</f>
        <v>-5.7140740740740732</v>
      </c>
      <c r="AC157" s="30">
        <f>МСБ.2!AD164</f>
        <v>-5.3331358024691351</v>
      </c>
      <c r="AD157" s="30">
        <f>МСБ.2!AE164</f>
        <v>-4.9775934156378598</v>
      </c>
      <c r="AE157" s="30">
        <f>МСБ.2!AF164</f>
        <v>-4.6457538545953359</v>
      </c>
      <c r="AF157" s="30">
        <f>МСБ.2!AG164</f>
        <v>-4.8428041481752953</v>
      </c>
      <c r="AG157" s="30">
        <f>МСБ.2!AH164</f>
        <v>-5.0267177555165912</v>
      </c>
      <c r="AH157" s="30">
        <f>МСБ.2!AI164</f>
        <v>-4.691603238482152</v>
      </c>
      <c r="AI157" s="30">
        <f>МСБ.2!AJ164</f>
        <v>-4.3788296892500087</v>
      </c>
      <c r="AJ157" s="30">
        <f>МСБ.2!AK164</f>
        <v>-4.0869077099666749</v>
      </c>
      <c r="AK157" s="30">
        <f>МСБ.2!AL164</f>
        <v>-4.3212144131885459</v>
      </c>
      <c r="AL157" s="30">
        <f>МСБ.2!AM164</f>
        <v>-5.6815578175724495</v>
      </c>
      <c r="AN157" s="30">
        <f t="shared" si="94"/>
        <v>-61.101552195320991</v>
      </c>
      <c r="AO157" s="30">
        <f t="shared" si="95"/>
        <v>-81.051435951275408</v>
      </c>
      <c r="AP157" s="30">
        <f t="shared" si="96"/>
        <v>-59.82241414115034</v>
      </c>
    </row>
    <row r="158" spans="2:42">
      <c r="B158" s="197" t="s">
        <v>242</v>
      </c>
      <c r="C158" s="30">
        <f>МСБ.2!D300</f>
        <v>-319.08438749999999</v>
      </c>
      <c r="D158" s="30">
        <f>МСБ.2!E300</f>
        <v>-326.49535249999997</v>
      </c>
      <c r="E158" s="30">
        <f>МСБ.2!F300</f>
        <v>-329.91799671052632</v>
      </c>
      <c r="F158" s="30">
        <f>МСБ.2!G300</f>
        <v>-333.4734560745614</v>
      </c>
      <c r="G158" s="30">
        <f>МСБ.2!H300</f>
        <v>-337.20923059210526</v>
      </c>
      <c r="H158" s="30">
        <f>МСБ.2!I300</f>
        <v>-341.16456651315792</v>
      </c>
      <c r="I158" s="30">
        <f>МСБ.2!J300</f>
        <v>-345.47486407894741</v>
      </c>
      <c r="J158" s="30">
        <f>МСБ.2!K300</f>
        <v>-350.28920793859646</v>
      </c>
      <c r="K158" s="30">
        <f>МСБ.2!L300</f>
        <v>-355.85135554824564</v>
      </c>
      <c r="L158" s="30">
        <f>МСБ.2!M300</f>
        <v>-362.51630690789472</v>
      </c>
      <c r="M158" s="30">
        <f>МСБ.2!N300</f>
        <v>-370.80948195175438</v>
      </c>
      <c r="N158" s="30">
        <f>МСБ.2!O300</f>
        <v>-381.53546074561405</v>
      </c>
      <c r="O158" s="30">
        <f>МСБ.2!P300</f>
        <v>-391.36674328947362</v>
      </c>
      <c r="P158" s="30">
        <f>МСБ.2!Q300</f>
        <v>-399.1608295833334</v>
      </c>
      <c r="Q158" s="30">
        <f>МСБ.2!R300</f>
        <v>-407.53903804824563</v>
      </c>
      <c r="R158" s="30">
        <f>МСБ.2!S300</f>
        <v>-416.67383578947374</v>
      </c>
      <c r="S158" s="30">
        <f>МСБ.2!T300</f>
        <v>-426.7538872807018</v>
      </c>
      <c r="T158" s="30">
        <f>МСБ.2!U300</f>
        <v>-437.81712824561401</v>
      </c>
      <c r="U158" s="30">
        <f>МСБ.2!V300</f>
        <v>-449.98105541666672</v>
      </c>
      <c r="V158" s="30">
        <f>МСБ.2!W300</f>
        <v>-463.44025212719293</v>
      </c>
      <c r="W158" s="30">
        <f>МСБ.2!X300</f>
        <v>-478.384718377193</v>
      </c>
      <c r="X158" s="30">
        <f>МСБ.2!Y300</f>
        <v>-495.02945416666665</v>
      </c>
      <c r="Y158" s="30">
        <f>МСБ.2!Z300</f>
        <v>-513.62445949561413</v>
      </c>
      <c r="Z158" s="30">
        <f>МСБ.2!AA300</f>
        <v>-534.45778743421056</v>
      </c>
      <c r="AA158" s="30">
        <f>МСБ.2!AB300</f>
        <v>-550.95193798245612</v>
      </c>
      <c r="AB158" s="30">
        <f>МСБ.2!AC300</f>
        <v>-562.10385807017553</v>
      </c>
      <c r="AC158" s="30">
        <f>МСБ.2!AD300</f>
        <v>-573.64854769736837</v>
      </c>
      <c r="AD158" s="30">
        <f>МСБ.2!AE300</f>
        <v>-585.60405993421057</v>
      </c>
      <c r="AE158" s="30">
        <f>МСБ.2!AF300</f>
        <v>-598.02247811403504</v>
      </c>
      <c r="AF158" s="30">
        <f>МСБ.2!AG300</f>
        <v>-610.89116583333339</v>
      </c>
      <c r="AG158" s="30">
        <f>МСБ.2!AH300</f>
        <v>-624.23012309210537</v>
      </c>
      <c r="AH158" s="30">
        <f>МСБ.2!AI300</f>
        <v>-638.06240296052636</v>
      </c>
      <c r="AI158" s="30">
        <f>МСБ.2!AJ300</f>
        <v>-652.41050543859649</v>
      </c>
      <c r="AJ158" s="30">
        <f>МСБ.2!AK300</f>
        <v>-667.29637745614048</v>
      </c>
      <c r="AK158" s="30">
        <f>МСБ.2!AL300</f>
        <v>-682.74557208333329</v>
      </c>
      <c r="AL158" s="30">
        <f>МСБ.2!AM300</f>
        <v>-698.7855893201754</v>
      </c>
      <c r="AN158" s="30">
        <f t="shared" si="94"/>
        <v>-4153.8216670614038</v>
      </c>
      <c r="AO158" s="30">
        <f t="shared" si="95"/>
        <v>-5414.2291892543853</v>
      </c>
      <c r="AP158" s="30">
        <f t="shared" si="96"/>
        <v>-7444.7526179824563</v>
      </c>
    </row>
    <row r="159" spans="2:42">
      <c r="B159" s="197" t="s">
        <v>243</v>
      </c>
      <c r="C159" s="30">
        <f>МСБ.2!D432</f>
        <v>-0.253</v>
      </c>
      <c r="D159" s="30">
        <f>МСБ.2!E432</f>
        <v>-0.50833333333333341</v>
      </c>
      <c r="E159" s="30">
        <f>МСБ.2!F432</f>
        <v>-0.51300000000000001</v>
      </c>
      <c r="F159" s="30">
        <f>МСБ.2!G432</f>
        <v>-0.51766666666666661</v>
      </c>
      <c r="G159" s="30">
        <f>МСБ.2!H432</f>
        <v>-0.52233333333333332</v>
      </c>
      <c r="H159" s="30">
        <f>МСБ.2!I432</f>
        <v>-0.52700000000000002</v>
      </c>
      <c r="I159" s="30">
        <f>МСБ.2!J432</f>
        <v>-0.53166666666666662</v>
      </c>
      <c r="J159" s="30">
        <f>МСБ.2!K432</f>
        <v>-0.53666666666666674</v>
      </c>
      <c r="K159" s="30">
        <f>МСБ.2!L432</f>
        <v>-0.54200000000000004</v>
      </c>
      <c r="L159" s="30">
        <f>МСБ.2!M432</f>
        <v>-0.54733333333333334</v>
      </c>
      <c r="M159" s="30">
        <f>МСБ.2!N432</f>
        <v>-0.55266666666666675</v>
      </c>
      <c r="N159" s="30">
        <f>МСБ.2!O432</f>
        <v>-0.55799999999999994</v>
      </c>
      <c r="O159" s="30">
        <f>МСБ.2!P432</f>
        <v>-0.56333333333333335</v>
      </c>
      <c r="P159" s="30">
        <f>МСБ.2!Q432</f>
        <v>-0.56866666666666665</v>
      </c>
      <c r="Q159" s="30">
        <f>МСБ.2!R432</f>
        <v>-0.57399999999999995</v>
      </c>
      <c r="R159" s="30">
        <f>МСБ.2!S432</f>
        <v>-0.57933333333333337</v>
      </c>
      <c r="S159" s="30">
        <f>МСБ.2!T432</f>
        <v>-0.58466666666666667</v>
      </c>
      <c r="T159" s="30">
        <f>МСБ.2!U432</f>
        <v>-0.59</v>
      </c>
      <c r="U159" s="30">
        <f>МСБ.2!V432</f>
        <v>-0.59533333333333338</v>
      </c>
      <c r="V159" s="30">
        <f>МСБ.2!W432</f>
        <v>-0.60066666666666668</v>
      </c>
      <c r="W159" s="30">
        <f>МСБ.2!X432</f>
        <v>-0.60633333333333328</v>
      </c>
      <c r="X159" s="30">
        <f>МСБ.2!Y432</f>
        <v>-0.61233333333333329</v>
      </c>
      <c r="Y159" s="30">
        <f>МСБ.2!Z432</f>
        <v>-0.61833333333333329</v>
      </c>
      <c r="Z159" s="30">
        <f>МСБ.2!AA432</f>
        <v>-0.6243333333333333</v>
      </c>
      <c r="AA159" s="30">
        <f>МСБ.2!AB432</f>
        <v>-0.6303333333333333</v>
      </c>
      <c r="AB159" s="30">
        <f>МСБ.2!AC432</f>
        <v>-0.63633333333333331</v>
      </c>
      <c r="AC159" s="30">
        <f>МСБ.2!AD432</f>
        <v>-0.64233333333333331</v>
      </c>
      <c r="AD159" s="30">
        <f>МСБ.2!AE432</f>
        <v>-0.64833333333333332</v>
      </c>
      <c r="AE159" s="30">
        <f>МСБ.2!AF432</f>
        <v>-0.65433333333333332</v>
      </c>
      <c r="AF159" s="30">
        <f>МСБ.2!AG432</f>
        <v>-0.66033333333333333</v>
      </c>
      <c r="AG159" s="30">
        <f>МСБ.2!AH432</f>
        <v>-0.66633333333333333</v>
      </c>
      <c r="AH159" s="30">
        <f>МСБ.2!AI432</f>
        <v>-0.67266666666666675</v>
      </c>
      <c r="AI159" s="30">
        <f>МСБ.2!AJ432</f>
        <v>-0.67933333333333346</v>
      </c>
      <c r="AJ159" s="30">
        <f>МСБ.2!AK432</f>
        <v>-0.68599999999999994</v>
      </c>
      <c r="AK159" s="30">
        <f>МСБ.2!AL432</f>
        <v>-0.69266666666666665</v>
      </c>
      <c r="AL159" s="30">
        <f>МСБ.2!AM432</f>
        <v>-0.69933333333333325</v>
      </c>
      <c r="AN159" s="30">
        <f t="shared" si="94"/>
        <v>-6.1096666666666666</v>
      </c>
      <c r="AO159" s="30">
        <f t="shared" si="95"/>
        <v>-7.1173333333333337</v>
      </c>
      <c r="AP159" s="30">
        <f t="shared" si="96"/>
        <v>-7.9683333333333337</v>
      </c>
    </row>
    <row r="160" spans="2:42">
      <c r="B160" s="75" t="s">
        <v>622</v>
      </c>
      <c r="C160" s="30">
        <f>C166+C167</f>
        <v>-21380</v>
      </c>
      <c r="D160" s="30">
        <f t="shared" ref="D160:AL160" si="97">D166+D167</f>
        <v>-21380</v>
      </c>
      <c r="E160" s="30">
        <f t="shared" si="97"/>
        <v>-21380</v>
      </c>
      <c r="F160" s="30">
        <f t="shared" si="97"/>
        <v>-21380</v>
      </c>
      <c r="G160" s="30">
        <f t="shared" si="97"/>
        <v>-21380</v>
      </c>
      <c r="H160" s="30">
        <f t="shared" si="97"/>
        <v>-21380</v>
      </c>
      <c r="I160" s="30">
        <f t="shared" si="97"/>
        <v>-21380</v>
      </c>
      <c r="J160" s="30">
        <f t="shared" si="97"/>
        <v>-21380</v>
      </c>
      <c r="K160" s="30">
        <f t="shared" si="97"/>
        <v>-21380</v>
      </c>
      <c r="L160" s="30">
        <f t="shared" si="97"/>
        <v>-21380</v>
      </c>
      <c r="M160" s="30">
        <f t="shared" si="97"/>
        <v>-21380</v>
      </c>
      <c r="N160" s="30">
        <f t="shared" si="97"/>
        <v>-21380</v>
      </c>
      <c r="O160" s="30">
        <f t="shared" si="97"/>
        <v>-21380</v>
      </c>
      <c r="P160" s="30">
        <f t="shared" si="97"/>
        <v>-21380</v>
      </c>
      <c r="Q160" s="30">
        <f t="shared" si="97"/>
        <v>-21380</v>
      </c>
      <c r="R160" s="30">
        <f t="shared" si="97"/>
        <v>-21380</v>
      </c>
      <c r="S160" s="30">
        <f t="shared" si="97"/>
        <v>-21380</v>
      </c>
      <c r="T160" s="30">
        <f t="shared" si="97"/>
        <v>-21380</v>
      </c>
      <c r="U160" s="30">
        <f t="shared" si="97"/>
        <v>-21380</v>
      </c>
      <c r="V160" s="30">
        <f t="shared" si="97"/>
        <v>-21380</v>
      </c>
      <c r="W160" s="30">
        <f t="shared" si="97"/>
        <v>-21380</v>
      </c>
      <c r="X160" s="30">
        <f t="shared" si="97"/>
        <v>-21380</v>
      </c>
      <c r="Y160" s="30">
        <f t="shared" si="97"/>
        <v>-21380</v>
      </c>
      <c r="Z160" s="30">
        <f t="shared" si="97"/>
        <v>-21380</v>
      </c>
      <c r="AA160" s="30">
        <f t="shared" si="97"/>
        <v>-21380</v>
      </c>
      <c r="AB160" s="30">
        <f t="shared" si="97"/>
        <v>-21380</v>
      </c>
      <c r="AC160" s="30">
        <f t="shared" si="97"/>
        <v>-21380</v>
      </c>
      <c r="AD160" s="30">
        <f t="shared" si="97"/>
        <v>-21380</v>
      </c>
      <c r="AE160" s="30">
        <f t="shared" si="97"/>
        <v>-21380</v>
      </c>
      <c r="AF160" s="30">
        <f t="shared" si="97"/>
        <v>-21380</v>
      </c>
      <c r="AG160" s="30">
        <f t="shared" si="97"/>
        <v>-21380</v>
      </c>
      <c r="AH160" s="30">
        <f t="shared" si="97"/>
        <v>-21380</v>
      </c>
      <c r="AI160" s="30">
        <f t="shared" si="97"/>
        <v>-21380</v>
      </c>
      <c r="AJ160" s="30">
        <f t="shared" si="97"/>
        <v>-21380</v>
      </c>
      <c r="AK160" s="30">
        <f t="shared" si="97"/>
        <v>-21380</v>
      </c>
      <c r="AL160" s="30">
        <f t="shared" si="97"/>
        <v>-21380</v>
      </c>
      <c r="AN160" s="30"/>
      <c r="AO160" s="30"/>
      <c r="AP160" s="30"/>
    </row>
    <row r="161" spans="2:42">
      <c r="B161" s="292" t="s">
        <v>623</v>
      </c>
      <c r="C161" s="265">
        <v>-33100</v>
      </c>
      <c r="D161" s="265">
        <v>-33100</v>
      </c>
      <c r="E161" s="265">
        <v>-33100</v>
      </c>
      <c r="F161" s="265">
        <v>-33100</v>
      </c>
      <c r="G161" s="265">
        <v>-33100</v>
      </c>
      <c r="H161" s="265">
        <v>-33100</v>
      </c>
      <c r="I161" s="265">
        <v>-33100</v>
      </c>
      <c r="J161" s="265">
        <v>-33100</v>
      </c>
      <c r="K161" s="265">
        <v>-33100</v>
      </c>
      <c r="L161" s="265">
        <v>-33100</v>
      </c>
      <c r="M161" s="265">
        <v>-33100</v>
      </c>
      <c r="N161" s="265">
        <v>-33100</v>
      </c>
      <c r="O161" s="265">
        <v>-33100</v>
      </c>
      <c r="P161" s="265">
        <v>-33100</v>
      </c>
      <c r="Q161" s="265">
        <v>-33100</v>
      </c>
      <c r="R161" s="265">
        <v>-33100</v>
      </c>
      <c r="S161" s="265">
        <v>-33100</v>
      </c>
      <c r="T161" s="265">
        <v>-33100</v>
      </c>
      <c r="U161" s="265">
        <v>-33100</v>
      </c>
      <c r="V161" s="265">
        <v>-33100</v>
      </c>
      <c r="W161" s="265">
        <v>-33100</v>
      </c>
      <c r="X161" s="265">
        <v>-33100</v>
      </c>
      <c r="Y161" s="265">
        <v>-33100</v>
      </c>
      <c r="Z161" s="265">
        <v>-33100</v>
      </c>
      <c r="AA161" s="265">
        <v>-33100</v>
      </c>
      <c r="AB161" s="265">
        <v>-33100</v>
      </c>
      <c r="AC161" s="265">
        <v>-33100</v>
      </c>
      <c r="AD161" s="265">
        <v>-33100</v>
      </c>
      <c r="AE161" s="265">
        <v>-33100</v>
      </c>
      <c r="AF161" s="265">
        <v>-33100</v>
      </c>
      <c r="AG161" s="265">
        <v>-33100</v>
      </c>
      <c r="AH161" s="265">
        <v>-33100</v>
      </c>
      <c r="AI161" s="265">
        <v>-33100</v>
      </c>
      <c r="AJ161" s="265">
        <v>-33100</v>
      </c>
      <c r="AK161" s="265">
        <v>-33100</v>
      </c>
      <c r="AL161" s="265">
        <v>-33100</v>
      </c>
      <c r="AN161" s="26">
        <f t="shared" si="94"/>
        <v>-397200</v>
      </c>
      <c r="AO161" s="30">
        <f t="shared" si="95"/>
        <v>-397200</v>
      </c>
      <c r="AP161" s="30">
        <f t="shared" si="96"/>
        <v>-397200</v>
      </c>
    </row>
    <row r="162" spans="2:42" ht="12">
      <c r="B162" s="297" t="s">
        <v>604</v>
      </c>
      <c r="C162" s="26">
        <f>C161-C163</f>
        <v>-17000</v>
      </c>
      <c r="D162" s="26">
        <f t="shared" ref="D162" si="98">D161-D163</f>
        <v>-17000</v>
      </c>
      <c r="E162" s="26">
        <f t="shared" ref="E162" si="99">E161-E163</f>
        <v>-17000</v>
      </c>
      <c r="F162" s="26">
        <f t="shared" ref="F162" si="100">F161-F163</f>
        <v>-17000</v>
      </c>
      <c r="G162" s="26">
        <f t="shared" ref="G162" si="101">G161-G163</f>
        <v>-17000</v>
      </c>
      <c r="H162" s="26">
        <f t="shared" ref="H162" si="102">H161-H163</f>
        <v>-17000</v>
      </c>
      <c r="I162" s="26">
        <f t="shared" ref="I162" si="103">I161-I163</f>
        <v>-17000</v>
      </c>
      <c r="J162" s="26">
        <f t="shared" ref="J162" si="104">J161-J163</f>
        <v>-17000</v>
      </c>
      <c r="K162" s="26">
        <f t="shared" ref="K162" si="105">K161-K163</f>
        <v>-17000</v>
      </c>
      <c r="L162" s="26">
        <f t="shared" ref="L162" si="106">L161-L163</f>
        <v>-17000</v>
      </c>
      <c r="M162" s="26">
        <f t="shared" ref="M162" si="107">M161-M163</f>
        <v>-17000</v>
      </c>
      <c r="N162" s="26">
        <f t="shared" ref="N162" si="108">N161-N163</f>
        <v>-17000</v>
      </c>
      <c r="O162" s="26">
        <f t="shared" ref="O162" si="109">O161-O163</f>
        <v>-17000</v>
      </c>
      <c r="P162" s="26">
        <f t="shared" ref="P162" si="110">P161-P163</f>
        <v>-17000</v>
      </c>
      <c r="Q162" s="26">
        <f t="shared" ref="Q162" si="111">Q161-Q163</f>
        <v>-17000</v>
      </c>
      <c r="R162" s="26">
        <f t="shared" ref="R162" si="112">R161-R163</f>
        <v>-17000</v>
      </c>
      <c r="S162" s="26">
        <f t="shared" ref="S162" si="113">S161-S163</f>
        <v>-17000</v>
      </c>
      <c r="T162" s="26">
        <f t="shared" ref="T162" si="114">T161-T163</f>
        <v>-17000</v>
      </c>
      <c r="U162" s="26">
        <f t="shared" ref="U162" si="115">U161-U163</f>
        <v>-17000</v>
      </c>
      <c r="V162" s="26">
        <f t="shared" ref="V162" si="116">V161-V163</f>
        <v>-17000</v>
      </c>
      <c r="W162" s="26">
        <f t="shared" ref="W162" si="117">W161-W163</f>
        <v>-17000</v>
      </c>
      <c r="X162" s="26">
        <f t="shared" ref="X162" si="118">X161-X163</f>
        <v>-17000</v>
      </c>
      <c r="Y162" s="26">
        <f t="shared" ref="Y162" si="119">Y161-Y163</f>
        <v>-17000</v>
      </c>
      <c r="Z162" s="26">
        <f t="shared" ref="Z162" si="120">Z161-Z163</f>
        <v>-17000</v>
      </c>
      <c r="AA162" s="26">
        <f t="shared" ref="AA162" si="121">AA161-AA163</f>
        <v>-17000</v>
      </c>
      <c r="AB162" s="26">
        <f t="shared" ref="AB162" si="122">AB161-AB163</f>
        <v>-17000</v>
      </c>
      <c r="AC162" s="26">
        <f t="shared" ref="AC162" si="123">AC161-AC163</f>
        <v>-17000</v>
      </c>
      <c r="AD162" s="26">
        <f t="shared" ref="AD162" si="124">AD161-AD163</f>
        <v>-17000</v>
      </c>
      <c r="AE162" s="26">
        <f t="shared" ref="AE162" si="125">AE161-AE163</f>
        <v>-17000</v>
      </c>
      <c r="AF162" s="26">
        <f t="shared" ref="AF162" si="126">AF161-AF163</f>
        <v>-17000</v>
      </c>
      <c r="AG162" s="26">
        <f t="shared" ref="AG162" si="127">AG161-AG163</f>
        <v>-17000</v>
      </c>
      <c r="AH162" s="26">
        <f t="shared" ref="AH162" si="128">AH161-AH163</f>
        <v>-17000</v>
      </c>
      <c r="AI162" s="26">
        <f t="shared" ref="AI162" si="129">AI161-AI163</f>
        <v>-17000</v>
      </c>
      <c r="AJ162" s="26">
        <f t="shared" ref="AJ162" si="130">AJ161-AJ163</f>
        <v>-17000</v>
      </c>
      <c r="AK162" s="26">
        <f t="shared" ref="AK162" si="131">AK161-AK163</f>
        <v>-17000</v>
      </c>
      <c r="AL162" s="26">
        <f t="shared" ref="AL162" si="132">AL161-AL163</f>
        <v>-17000</v>
      </c>
      <c r="AN162" s="33"/>
      <c r="AO162" s="33"/>
      <c r="AP162" s="33"/>
    </row>
    <row r="163" spans="2:42" ht="12">
      <c r="B163" s="297" t="s">
        <v>605</v>
      </c>
      <c r="C163" s="265">
        <v>-16100</v>
      </c>
      <c r="D163" s="265">
        <v>-16100</v>
      </c>
      <c r="E163" s="265">
        <v>-16100</v>
      </c>
      <c r="F163" s="265">
        <v>-16100</v>
      </c>
      <c r="G163" s="265">
        <v>-16100</v>
      </c>
      <c r="H163" s="265">
        <v>-16100</v>
      </c>
      <c r="I163" s="265">
        <v>-16100</v>
      </c>
      <c r="J163" s="265">
        <v>-16100</v>
      </c>
      <c r="K163" s="265">
        <v>-16100</v>
      </c>
      <c r="L163" s="265">
        <v>-16100</v>
      </c>
      <c r="M163" s="265">
        <v>-16100</v>
      </c>
      <c r="N163" s="265">
        <v>-16100</v>
      </c>
      <c r="O163" s="265">
        <v>-16100</v>
      </c>
      <c r="P163" s="265">
        <v>-16100</v>
      </c>
      <c r="Q163" s="265">
        <v>-16100</v>
      </c>
      <c r="R163" s="265">
        <v>-16100</v>
      </c>
      <c r="S163" s="265">
        <v>-16100</v>
      </c>
      <c r="T163" s="265">
        <v>-16100</v>
      </c>
      <c r="U163" s="265">
        <v>-16100</v>
      </c>
      <c r="V163" s="265">
        <v>-16100</v>
      </c>
      <c r="W163" s="265">
        <v>-16100</v>
      </c>
      <c r="X163" s="265">
        <v>-16100</v>
      </c>
      <c r="Y163" s="265">
        <v>-16100</v>
      </c>
      <c r="Z163" s="265">
        <v>-16100</v>
      </c>
      <c r="AA163" s="265">
        <v>-16100</v>
      </c>
      <c r="AB163" s="265">
        <v>-16100</v>
      </c>
      <c r="AC163" s="265">
        <v>-16100</v>
      </c>
      <c r="AD163" s="265">
        <v>-16100</v>
      </c>
      <c r="AE163" s="265">
        <v>-16100</v>
      </c>
      <c r="AF163" s="265">
        <v>-16100</v>
      </c>
      <c r="AG163" s="265">
        <v>-16100</v>
      </c>
      <c r="AH163" s="265">
        <v>-16100</v>
      </c>
      <c r="AI163" s="265">
        <v>-16100</v>
      </c>
      <c r="AJ163" s="265">
        <v>-16100</v>
      </c>
      <c r="AK163" s="265">
        <v>-16100</v>
      </c>
      <c r="AL163" s="265">
        <v>-16100</v>
      </c>
      <c r="AN163" s="33"/>
      <c r="AO163" s="33"/>
      <c r="AP163" s="33"/>
    </row>
    <row r="164" spans="2:42" ht="12">
      <c r="B164" s="297" t="s">
        <v>618</v>
      </c>
      <c r="C164" s="291">
        <f>C136</f>
        <v>0.5</v>
      </c>
      <c r="D164" s="291">
        <f t="shared" ref="D164:AL164" si="133">D136</f>
        <v>0.5</v>
      </c>
      <c r="E164" s="291">
        <f t="shared" si="133"/>
        <v>0.5</v>
      </c>
      <c r="F164" s="291">
        <f t="shared" si="133"/>
        <v>0.5</v>
      </c>
      <c r="G164" s="291">
        <f t="shared" si="133"/>
        <v>0.5</v>
      </c>
      <c r="H164" s="291">
        <f t="shared" si="133"/>
        <v>0.5</v>
      </c>
      <c r="I164" s="291">
        <f t="shared" si="133"/>
        <v>0.5</v>
      </c>
      <c r="J164" s="291">
        <f t="shared" si="133"/>
        <v>0.5</v>
      </c>
      <c r="K164" s="291">
        <f t="shared" si="133"/>
        <v>0.5</v>
      </c>
      <c r="L164" s="291">
        <f t="shared" si="133"/>
        <v>0.5</v>
      </c>
      <c r="M164" s="291">
        <f t="shared" si="133"/>
        <v>0.5</v>
      </c>
      <c r="N164" s="291">
        <f t="shared" si="133"/>
        <v>0.5</v>
      </c>
      <c r="O164" s="291">
        <f t="shared" si="133"/>
        <v>0.5</v>
      </c>
      <c r="P164" s="291">
        <f t="shared" si="133"/>
        <v>0.5</v>
      </c>
      <c r="Q164" s="291">
        <f t="shared" si="133"/>
        <v>0.5</v>
      </c>
      <c r="R164" s="291">
        <f t="shared" si="133"/>
        <v>0.5</v>
      </c>
      <c r="S164" s="291">
        <f t="shared" si="133"/>
        <v>0.5</v>
      </c>
      <c r="T164" s="291">
        <f t="shared" si="133"/>
        <v>0.5</v>
      </c>
      <c r="U164" s="291">
        <f t="shared" si="133"/>
        <v>0.5</v>
      </c>
      <c r="V164" s="291">
        <f t="shared" si="133"/>
        <v>0.5</v>
      </c>
      <c r="W164" s="291">
        <f t="shared" si="133"/>
        <v>0.5</v>
      </c>
      <c r="X164" s="291">
        <f t="shared" si="133"/>
        <v>0.5</v>
      </c>
      <c r="Y164" s="291">
        <f t="shared" si="133"/>
        <v>0.5</v>
      </c>
      <c r="Z164" s="291">
        <f t="shared" si="133"/>
        <v>0.5</v>
      </c>
      <c r="AA164" s="291">
        <f t="shared" si="133"/>
        <v>0.5</v>
      </c>
      <c r="AB164" s="291">
        <f t="shared" si="133"/>
        <v>0.5</v>
      </c>
      <c r="AC164" s="291">
        <f t="shared" si="133"/>
        <v>0.5</v>
      </c>
      <c r="AD164" s="291">
        <f t="shared" si="133"/>
        <v>0.5</v>
      </c>
      <c r="AE164" s="291">
        <f t="shared" si="133"/>
        <v>0.5</v>
      </c>
      <c r="AF164" s="291">
        <f t="shared" si="133"/>
        <v>0.5</v>
      </c>
      <c r="AG164" s="291">
        <f t="shared" si="133"/>
        <v>0.5</v>
      </c>
      <c r="AH164" s="291">
        <f t="shared" si="133"/>
        <v>0.5</v>
      </c>
      <c r="AI164" s="291">
        <f t="shared" si="133"/>
        <v>0.5</v>
      </c>
      <c r="AJ164" s="291">
        <f t="shared" si="133"/>
        <v>0.5</v>
      </c>
      <c r="AK164" s="291">
        <f t="shared" si="133"/>
        <v>0.5</v>
      </c>
      <c r="AL164" s="291">
        <f t="shared" si="133"/>
        <v>0.5</v>
      </c>
      <c r="AN164" s="33"/>
      <c r="AO164" s="33"/>
      <c r="AP164" s="33"/>
    </row>
    <row r="165" spans="2:42" ht="12">
      <c r="B165" s="297" t="s">
        <v>619</v>
      </c>
      <c r="C165" s="291">
        <f>C137</f>
        <v>0.8</v>
      </c>
      <c r="D165" s="291">
        <f t="shared" ref="D165:AL165" si="134">D137</f>
        <v>0.8</v>
      </c>
      <c r="E165" s="291">
        <f t="shared" si="134"/>
        <v>0.8</v>
      </c>
      <c r="F165" s="291">
        <f t="shared" si="134"/>
        <v>0.8</v>
      </c>
      <c r="G165" s="291">
        <f t="shared" si="134"/>
        <v>0.8</v>
      </c>
      <c r="H165" s="291">
        <f t="shared" si="134"/>
        <v>0.8</v>
      </c>
      <c r="I165" s="291">
        <f t="shared" si="134"/>
        <v>0.8</v>
      </c>
      <c r="J165" s="291">
        <f t="shared" si="134"/>
        <v>0.8</v>
      </c>
      <c r="K165" s="291">
        <f t="shared" si="134"/>
        <v>0.8</v>
      </c>
      <c r="L165" s="291">
        <f t="shared" si="134"/>
        <v>0.8</v>
      </c>
      <c r="M165" s="291">
        <f t="shared" si="134"/>
        <v>0.8</v>
      </c>
      <c r="N165" s="291">
        <f t="shared" si="134"/>
        <v>0.8</v>
      </c>
      <c r="O165" s="291">
        <f t="shared" si="134"/>
        <v>0.8</v>
      </c>
      <c r="P165" s="291">
        <f t="shared" si="134"/>
        <v>0.8</v>
      </c>
      <c r="Q165" s="291">
        <f t="shared" si="134"/>
        <v>0.8</v>
      </c>
      <c r="R165" s="291">
        <f t="shared" si="134"/>
        <v>0.8</v>
      </c>
      <c r="S165" s="291">
        <f t="shared" si="134"/>
        <v>0.8</v>
      </c>
      <c r="T165" s="291">
        <f t="shared" si="134"/>
        <v>0.8</v>
      </c>
      <c r="U165" s="291">
        <f t="shared" si="134"/>
        <v>0.8</v>
      </c>
      <c r="V165" s="291">
        <f t="shared" si="134"/>
        <v>0.8</v>
      </c>
      <c r="W165" s="291">
        <f t="shared" si="134"/>
        <v>0.8</v>
      </c>
      <c r="X165" s="291">
        <f t="shared" si="134"/>
        <v>0.8</v>
      </c>
      <c r="Y165" s="291">
        <f t="shared" si="134"/>
        <v>0.8</v>
      </c>
      <c r="Z165" s="291">
        <f t="shared" si="134"/>
        <v>0.8</v>
      </c>
      <c r="AA165" s="291">
        <f t="shared" si="134"/>
        <v>0.8</v>
      </c>
      <c r="AB165" s="291">
        <f t="shared" si="134"/>
        <v>0.8</v>
      </c>
      <c r="AC165" s="291">
        <f t="shared" si="134"/>
        <v>0.8</v>
      </c>
      <c r="AD165" s="291">
        <f t="shared" si="134"/>
        <v>0.8</v>
      </c>
      <c r="AE165" s="291">
        <f t="shared" si="134"/>
        <v>0.8</v>
      </c>
      <c r="AF165" s="291">
        <f t="shared" si="134"/>
        <v>0.8</v>
      </c>
      <c r="AG165" s="291">
        <f t="shared" si="134"/>
        <v>0.8</v>
      </c>
      <c r="AH165" s="291">
        <f t="shared" si="134"/>
        <v>0.8</v>
      </c>
      <c r="AI165" s="291">
        <f t="shared" si="134"/>
        <v>0.8</v>
      </c>
      <c r="AJ165" s="291">
        <f t="shared" si="134"/>
        <v>0.8</v>
      </c>
      <c r="AK165" s="291">
        <f t="shared" si="134"/>
        <v>0.8</v>
      </c>
      <c r="AL165" s="291">
        <f t="shared" si="134"/>
        <v>0.8</v>
      </c>
      <c r="AN165" s="33"/>
      <c r="AO165" s="33"/>
      <c r="AP165" s="33"/>
    </row>
    <row r="166" spans="2:42" ht="12">
      <c r="B166" s="298" t="s">
        <v>620</v>
      </c>
      <c r="C166" s="26">
        <f>C162*C164</f>
        <v>-8500</v>
      </c>
      <c r="D166" s="26">
        <f t="shared" ref="D166:AL166" si="135">D162*D164</f>
        <v>-8500</v>
      </c>
      <c r="E166" s="26">
        <f t="shared" si="135"/>
        <v>-8500</v>
      </c>
      <c r="F166" s="26">
        <f t="shared" si="135"/>
        <v>-8500</v>
      </c>
      <c r="G166" s="26">
        <f t="shared" si="135"/>
        <v>-8500</v>
      </c>
      <c r="H166" s="26">
        <f t="shared" si="135"/>
        <v>-8500</v>
      </c>
      <c r="I166" s="26">
        <f t="shared" si="135"/>
        <v>-8500</v>
      </c>
      <c r="J166" s="26">
        <f t="shared" si="135"/>
        <v>-8500</v>
      </c>
      <c r="K166" s="26">
        <f t="shared" si="135"/>
        <v>-8500</v>
      </c>
      <c r="L166" s="26">
        <f t="shared" si="135"/>
        <v>-8500</v>
      </c>
      <c r="M166" s="26">
        <f t="shared" si="135"/>
        <v>-8500</v>
      </c>
      <c r="N166" s="26">
        <f t="shared" si="135"/>
        <v>-8500</v>
      </c>
      <c r="O166" s="26">
        <f t="shared" si="135"/>
        <v>-8500</v>
      </c>
      <c r="P166" s="26">
        <f t="shared" si="135"/>
        <v>-8500</v>
      </c>
      <c r="Q166" s="26">
        <f t="shared" si="135"/>
        <v>-8500</v>
      </c>
      <c r="R166" s="26">
        <f t="shared" si="135"/>
        <v>-8500</v>
      </c>
      <c r="S166" s="26">
        <f t="shared" si="135"/>
        <v>-8500</v>
      </c>
      <c r="T166" s="26">
        <f t="shared" si="135"/>
        <v>-8500</v>
      </c>
      <c r="U166" s="26">
        <f t="shared" si="135"/>
        <v>-8500</v>
      </c>
      <c r="V166" s="26">
        <f t="shared" si="135"/>
        <v>-8500</v>
      </c>
      <c r="W166" s="26">
        <f t="shared" si="135"/>
        <v>-8500</v>
      </c>
      <c r="X166" s="26">
        <f t="shared" si="135"/>
        <v>-8500</v>
      </c>
      <c r="Y166" s="26">
        <f t="shared" si="135"/>
        <v>-8500</v>
      </c>
      <c r="Z166" s="26">
        <f t="shared" si="135"/>
        <v>-8500</v>
      </c>
      <c r="AA166" s="26">
        <f t="shared" si="135"/>
        <v>-8500</v>
      </c>
      <c r="AB166" s="26">
        <f t="shared" si="135"/>
        <v>-8500</v>
      </c>
      <c r="AC166" s="26">
        <f t="shared" si="135"/>
        <v>-8500</v>
      </c>
      <c r="AD166" s="26">
        <f t="shared" si="135"/>
        <v>-8500</v>
      </c>
      <c r="AE166" s="26">
        <f t="shared" si="135"/>
        <v>-8500</v>
      </c>
      <c r="AF166" s="26">
        <f t="shared" si="135"/>
        <v>-8500</v>
      </c>
      <c r="AG166" s="26">
        <f t="shared" si="135"/>
        <v>-8500</v>
      </c>
      <c r="AH166" s="26">
        <f t="shared" si="135"/>
        <v>-8500</v>
      </c>
      <c r="AI166" s="26">
        <f t="shared" si="135"/>
        <v>-8500</v>
      </c>
      <c r="AJ166" s="26">
        <f t="shared" si="135"/>
        <v>-8500</v>
      </c>
      <c r="AK166" s="26">
        <f t="shared" si="135"/>
        <v>-8500</v>
      </c>
      <c r="AL166" s="26">
        <f t="shared" si="135"/>
        <v>-8500</v>
      </c>
      <c r="AN166" s="33"/>
      <c r="AO166" s="33"/>
      <c r="AP166" s="33"/>
    </row>
    <row r="167" spans="2:42" ht="12">
      <c r="B167" s="298" t="s">
        <v>621</v>
      </c>
      <c r="C167" s="26">
        <f>C163*C165</f>
        <v>-12880</v>
      </c>
      <c r="D167" s="26">
        <f t="shared" ref="D167:AL167" si="136">D163*D165</f>
        <v>-12880</v>
      </c>
      <c r="E167" s="26">
        <f t="shared" si="136"/>
        <v>-12880</v>
      </c>
      <c r="F167" s="26">
        <f t="shared" si="136"/>
        <v>-12880</v>
      </c>
      <c r="G167" s="26">
        <f t="shared" si="136"/>
        <v>-12880</v>
      </c>
      <c r="H167" s="26">
        <f t="shared" si="136"/>
        <v>-12880</v>
      </c>
      <c r="I167" s="26">
        <f t="shared" si="136"/>
        <v>-12880</v>
      </c>
      <c r="J167" s="26">
        <f t="shared" si="136"/>
        <v>-12880</v>
      </c>
      <c r="K167" s="26">
        <f t="shared" si="136"/>
        <v>-12880</v>
      </c>
      <c r="L167" s="26">
        <f t="shared" si="136"/>
        <v>-12880</v>
      </c>
      <c r="M167" s="26">
        <f t="shared" si="136"/>
        <v>-12880</v>
      </c>
      <c r="N167" s="26">
        <f t="shared" si="136"/>
        <v>-12880</v>
      </c>
      <c r="O167" s="26">
        <f t="shared" si="136"/>
        <v>-12880</v>
      </c>
      <c r="P167" s="26">
        <f t="shared" si="136"/>
        <v>-12880</v>
      </c>
      <c r="Q167" s="26">
        <f t="shared" si="136"/>
        <v>-12880</v>
      </c>
      <c r="R167" s="26">
        <f t="shared" si="136"/>
        <v>-12880</v>
      </c>
      <c r="S167" s="26">
        <f t="shared" si="136"/>
        <v>-12880</v>
      </c>
      <c r="T167" s="26">
        <f t="shared" si="136"/>
        <v>-12880</v>
      </c>
      <c r="U167" s="26">
        <f t="shared" si="136"/>
        <v>-12880</v>
      </c>
      <c r="V167" s="26">
        <f t="shared" si="136"/>
        <v>-12880</v>
      </c>
      <c r="W167" s="26">
        <f t="shared" si="136"/>
        <v>-12880</v>
      </c>
      <c r="X167" s="26">
        <f t="shared" si="136"/>
        <v>-12880</v>
      </c>
      <c r="Y167" s="26">
        <f t="shared" si="136"/>
        <v>-12880</v>
      </c>
      <c r="Z167" s="26">
        <f t="shared" si="136"/>
        <v>-12880</v>
      </c>
      <c r="AA167" s="26">
        <f t="shared" si="136"/>
        <v>-12880</v>
      </c>
      <c r="AB167" s="26">
        <f t="shared" si="136"/>
        <v>-12880</v>
      </c>
      <c r="AC167" s="26">
        <f t="shared" si="136"/>
        <v>-12880</v>
      </c>
      <c r="AD167" s="26">
        <f t="shared" si="136"/>
        <v>-12880</v>
      </c>
      <c r="AE167" s="26">
        <f t="shared" si="136"/>
        <v>-12880</v>
      </c>
      <c r="AF167" s="26">
        <f t="shared" si="136"/>
        <v>-12880</v>
      </c>
      <c r="AG167" s="26">
        <f t="shared" si="136"/>
        <v>-12880</v>
      </c>
      <c r="AH167" s="26">
        <f t="shared" si="136"/>
        <v>-12880</v>
      </c>
      <c r="AI167" s="26">
        <f t="shared" si="136"/>
        <v>-12880</v>
      </c>
      <c r="AJ167" s="26">
        <f t="shared" si="136"/>
        <v>-12880</v>
      </c>
      <c r="AK167" s="26">
        <f t="shared" si="136"/>
        <v>-12880</v>
      </c>
      <c r="AL167" s="26">
        <f t="shared" si="136"/>
        <v>-12880</v>
      </c>
      <c r="AN167" s="33"/>
      <c r="AO167" s="33"/>
      <c r="AP167" s="33"/>
    </row>
    <row r="168" spans="2:42" ht="12">
      <c r="B168" s="24" t="s">
        <v>52</v>
      </c>
      <c r="C168" s="30">
        <f>SUM(C65,C116,C118)</f>
        <v>95161.245188894041</v>
      </c>
      <c r="D168" s="30">
        <f t="shared" ref="D168:AL168" si="137">SUM(D65,D116,D118)</f>
        <v>73236.636422435316</v>
      </c>
      <c r="E168" s="30">
        <f t="shared" si="137"/>
        <v>73410.162128417243</v>
      </c>
      <c r="F168" s="30">
        <f t="shared" si="137"/>
        <v>72808.601214013906</v>
      </c>
      <c r="G168" s="30">
        <f t="shared" si="137"/>
        <v>75368.418572398397</v>
      </c>
      <c r="H168" s="30">
        <f t="shared" si="137"/>
        <v>73992.197651084804</v>
      </c>
      <c r="I168" s="30">
        <f t="shared" si="137"/>
        <v>74694.346656096022</v>
      </c>
      <c r="J168" s="30">
        <f t="shared" si="137"/>
        <v>74258.853874193897</v>
      </c>
      <c r="K168" s="30">
        <f t="shared" si="137"/>
        <v>73912.989258311864</v>
      </c>
      <c r="L168" s="30">
        <f t="shared" si="137"/>
        <v>75495.50070838895</v>
      </c>
      <c r="M168" s="30">
        <f t="shared" si="137"/>
        <v>77337.578471756191</v>
      </c>
      <c r="N168" s="30">
        <f t="shared" si="137"/>
        <v>78853.667257378067</v>
      </c>
      <c r="O168" s="30">
        <f t="shared" si="137"/>
        <v>72599.408395349281</v>
      </c>
      <c r="P168" s="30">
        <f t="shared" si="137"/>
        <v>78614.897070989173</v>
      </c>
      <c r="Q168" s="30">
        <f t="shared" si="137"/>
        <v>78257.532195983891</v>
      </c>
      <c r="R168" s="30">
        <f t="shared" si="137"/>
        <v>79609.121553965888</v>
      </c>
      <c r="S168" s="30">
        <f t="shared" si="137"/>
        <v>84004.469206775917</v>
      </c>
      <c r="T168" s="30">
        <f t="shared" si="137"/>
        <v>81510.313188752887</v>
      </c>
      <c r="U168" s="30">
        <f t="shared" si="137"/>
        <v>83148.581407190635</v>
      </c>
      <c r="V168" s="30">
        <f t="shared" si="137"/>
        <v>86165.165682385865</v>
      </c>
      <c r="W168" s="30">
        <f t="shared" si="137"/>
        <v>85661.398586765543</v>
      </c>
      <c r="X168" s="30">
        <f t="shared" si="137"/>
        <v>87386.405719902745</v>
      </c>
      <c r="Y168" s="30">
        <f t="shared" si="137"/>
        <v>89662.393319853873</v>
      </c>
      <c r="Z168" s="30">
        <f t="shared" si="137"/>
        <v>91847.158020955743</v>
      </c>
      <c r="AA168" s="30">
        <f t="shared" si="137"/>
        <v>95503.928339544509</v>
      </c>
      <c r="AB168" s="30">
        <f t="shared" si="137"/>
        <v>94532.054335353561</v>
      </c>
      <c r="AC168" s="30">
        <f t="shared" si="137"/>
        <v>94509.443651695939</v>
      </c>
      <c r="AD168" s="30">
        <f t="shared" si="137"/>
        <v>97234.492739131048</v>
      </c>
      <c r="AE168" s="30">
        <f t="shared" si="137"/>
        <v>103738.0222396926</v>
      </c>
      <c r="AF168" s="30">
        <f t="shared" si="137"/>
        <v>101682.47782038315</v>
      </c>
      <c r="AG168" s="30">
        <f t="shared" si="137"/>
        <v>104708.23081025721</v>
      </c>
      <c r="AH168" s="30">
        <f t="shared" si="137"/>
        <v>109593.95524920984</v>
      </c>
      <c r="AI168" s="30">
        <f t="shared" si="137"/>
        <v>110259.84132849773</v>
      </c>
      <c r="AJ168" s="30">
        <f t="shared" si="137"/>
        <v>113593.53417458566</v>
      </c>
      <c r="AK168" s="30">
        <f t="shared" si="137"/>
        <v>117638.8610837257</v>
      </c>
      <c r="AL168" s="30">
        <f t="shared" si="137"/>
        <v>121548.52659319082</v>
      </c>
      <c r="AN168" s="30">
        <f t="shared" ref="AN168:AN170" si="138">SUM(C168:N168)</f>
        <v>918530.19740336877</v>
      </c>
      <c r="AO168" s="30">
        <f t="shared" ref="AO168:AO170" si="139">SUM(O168:Z168)</f>
        <v>998466.84434887138</v>
      </c>
      <c r="AP168" s="30">
        <f t="shared" ref="AP168:AP170" si="140">SUM(AA168:AL168)</f>
        <v>1264543.3683652678</v>
      </c>
    </row>
    <row r="169" spans="2:42" ht="12">
      <c r="B169" s="24" t="s">
        <v>53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N169" s="30">
        <f t="shared" si="138"/>
        <v>0</v>
      </c>
      <c r="AO169" s="30">
        <f t="shared" si="139"/>
        <v>0</v>
      </c>
      <c r="AP169" s="30">
        <f t="shared" si="140"/>
        <v>0</v>
      </c>
    </row>
    <row r="170" spans="2:42" ht="12">
      <c r="B170" s="24" t="s">
        <v>54</v>
      </c>
      <c r="C170" s="25">
        <f>SUM(C168:C169)</f>
        <v>95161.245188894041</v>
      </c>
      <c r="D170" s="25">
        <f>SUM(D168:D169)</f>
        <v>73236.636422435316</v>
      </c>
      <c r="E170" s="25">
        <f t="shared" ref="E170:AK170" si="141">SUM(E168:E169)</f>
        <v>73410.162128417243</v>
      </c>
      <c r="F170" s="25">
        <f t="shared" si="141"/>
        <v>72808.601214013906</v>
      </c>
      <c r="G170" s="25">
        <f t="shared" si="141"/>
        <v>75368.418572398397</v>
      </c>
      <c r="H170" s="25">
        <f t="shared" si="141"/>
        <v>73992.197651084804</v>
      </c>
      <c r="I170" s="25">
        <f t="shared" si="141"/>
        <v>74694.346656096022</v>
      </c>
      <c r="J170" s="25">
        <f t="shared" si="141"/>
        <v>74258.853874193897</v>
      </c>
      <c r="K170" s="25">
        <f t="shared" si="141"/>
        <v>73912.989258311864</v>
      </c>
      <c r="L170" s="25">
        <f t="shared" si="141"/>
        <v>75495.50070838895</v>
      </c>
      <c r="M170" s="25">
        <f t="shared" si="141"/>
        <v>77337.578471756191</v>
      </c>
      <c r="N170" s="25">
        <f t="shared" si="141"/>
        <v>78853.667257378067</v>
      </c>
      <c r="O170" s="25">
        <f t="shared" si="141"/>
        <v>72599.408395349281</v>
      </c>
      <c r="P170" s="25">
        <f t="shared" si="141"/>
        <v>78614.897070989173</v>
      </c>
      <c r="Q170" s="25">
        <f t="shared" si="141"/>
        <v>78257.532195983891</v>
      </c>
      <c r="R170" s="25">
        <f t="shared" si="141"/>
        <v>79609.121553965888</v>
      </c>
      <c r="S170" s="25">
        <f t="shared" si="141"/>
        <v>84004.469206775917</v>
      </c>
      <c r="T170" s="25">
        <f t="shared" si="141"/>
        <v>81510.313188752887</v>
      </c>
      <c r="U170" s="25">
        <f t="shared" si="141"/>
        <v>83148.581407190635</v>
      </c>
      <c r="V170" s="25">
        <f t="shared" si="141"/>
        <v>86165.165682385865</v>
      </c>
      <c r="W170" s="25">
        <f t="shared" si="141"/>
        <v>85661.398586765543</v>
      </c>
      <c r="X170" s="25">
        <f t="shared" si="141"/>
        <v>87386.405719902745</v>
      </c>
      <c r="Y170" s="25">
        <f>SUM(Y168:Y169)</f>
        <v>89662.393319853873</v>
      </c>
      <c r="Z170" s="25">
        <f t="shared" si="141"/>
        <v>91847.158020955743</v>
      </c>
      <c r="AA170" s="25">
        <f t="shared" si="141"/>
        <v>95503.928339544509</v>
      </c>
      <c r="AB170" s="25">
        <f t="shared" si="141"/>
        <v>94532.054335353561</v>
      </c>
      <c r="AC170" s="25">
        <f t="shared" si="141"/>
        <v>94509.443651695939</v>
      </c>
      <c r="AD170" s="25">
        <f t="shared" si="141"/>
        <v>97234.492739131048</v>
      </c>
      <c r="AE170" s="25">
        <f t="shared" si="141"/>
        <v>103738.0222396926</v>
      </c>
      <c r="AF170" s="25">
        <f t="shared" si="141"/>
        <v>101682.47782038315</v>
      </c>
      <c r="AG170" s="25">
        <f t="shared" si="141"/>
        <v>104708.23081025721</v>
      </c>
      <c r="AH170" s="25">
        <f t="shared" si="141"/>
        <v>109593.95524920984</v>
      </c>
      <c r="AI170" s="25">
        <f t="shared" si="141"/>
        <v>110259.84132849773</v>
      </c>
      <c r="AJ170" s="25">
        <f t="shared" si="141"/>
        <v>113593.53417458566</v>
      </c>
      <c r="AK170" s="25">
        <f t="shared" si="141"/>
        <v>117638.8610837257</v>
      </c>
      <c r="AL170" s="25">
        <f>SUM(AL168:AL169)</f>
        <v>121548.52659319082</v>
      </c>
      <c r="AN170" s="25">
        <f t="shared" si="138"/>
        <v>918530.19740336877</v>
      </c>
      <c r="AO170" s="25">
        <f t="shared" si="139"/>
        <v>998466.84434887138</v>
      </c>
      <c r="AP170" s="25">
        <f t="shared" si="140"/>
        <v>1264543.3683652678</v>
      </c>
    </row>
    <row r="171" spans="2:42" s="14" customFormat="1">
      <c r="B171" s="15"/>
      <c r="C171" s="16"/>
      <c r="D171" s="16"/>
      <c r="E171" s="16"/>
      <c r="F171" s="16"/>
    </row>
    <row r="172" spans="2:42" ht="12">
      <c r="B172" s="24" t="s">
        <v>77</v>
      </c>
      <c r="C172" s="25">
        <f>C170</f>
        <v>95161.245188894041</v>
      </c>
      <c r="D172" s="25">
        <f t="shared" ref="D172:N172" si="142">C172+D170</f>
        <v>168397.88161132936</v>
      </c>
      <c r="E172" s="25">
        <f t="shared" si="142"/>
        <v>241808.04373974662</v>
      </c>
      <c r="F172" s="25">
        <f t="shared" si="142"/>
        <v>314616.64495376055</v>
      </c>
      <c r="G172" s="25">
        <f t="shared" si="142"/>
        <v>389985.06352615892</v>
      </c>
      <c r="H172" s="25">
        <f t="shared" si="142"/>
        <v>463977.26117724372</v>
      </c>
      <c r="I172" s="25">
        <f t="shared" si="142"/>
        <v>538671.60783333972</v>
      </c>
      <c r="J172" s="25">
        <f t="shared" si="142"/>
        <v>612930.46170753357</v>
      </c>
      <c r="K172" s="25">
        <f t="shared" si="142"/>
        <v>686843.45096584549</v>
      </c>
      <c r="L172" s="25">
        <f t="shared" si="142"/>
        <v>762338.95167423447</v>
      </c>
      <c r="M172" s="25">
        <f t="shared" si="142"/>
        <v>839676.53014599066</v>
      </c>
      <c r="N172" s="25">
        <f t="shared" si="142"/>
        <v>918530.19740336877</v>
      </c>
      <c r="O172" s="25">
        <f>O170</f>
        <v>72599.408395349281</v>
      </c>
      <c r="P172" s="25">
        <f t="shared" ref="P172:Z172" si="143">O172+P170</f>
        <v>151214.30546633847</v>
      </c>
      <c r="Q172" s="25">
        <f t="shared" si="143"/>
        <v>229471.83766232236</v>
      </c>
      <c r="R172" s="25">
        <f t="shared" si="143"/>
        <v>309080.95921628823</v>
      </c>
      <c r="S172" s="25">
        <f t="shared" si="143"/>
        <v>393085.42842306418</v>
      </c>
      <c r="T172" s="25">
        <f t="shared" si="143"/>
        <v>474595.74161181704</v>
      </c>
      <c r="U172" s="25">
        <f t="shared" si="143"/>
        <v>557744.32301900769</v>
      </c>
      <c r="V172" s="25">
        <f t="shared" si="143"/>
        <v>643909.48870139359</v>
      </c>
      <c r="W172" s="25">
        <f t="shared" si="143"/>
        <v>729570.88728815911</v>
      </c>
      <c r="X172" s="25">
        <f t="shared" si="143"/>
        <v>816957.29300806182</v>
      </c>
      <c r="Y172" s="25">
        <f t="shared" si="143"/>
        <v>906619.68632791564</v>
      </c>
      <c r="Z172" s="25">
        <f t="shared" si="143"/>
        <v>998466.84434887138</v>
      </c>
      <c r="AA172" s="25">
        <f>AA170</f>
        <v>95503.928339544509</v>
      </c>
      <c r="AB172" s="25">
        <f t="shared" ref="AB172:AL172" si="144">AA172+AB170</f>
        <v>190035.98267489806</v>
      </c>
      <c r="AC172" s="25">
        <f t="shared" si="144"/>
        <v>284545.42632659397</v>
      </c>
      <c r="AD172" s="25">
        <f t="shared" si="144"/>
        <v>381779.919065725</v>
      </c>
      <c r="AE172" s="25">
        <f t="shared" si="144"/>
        <v>485517.94130541757</v>
      </c>
      <c r="AF172" s="25">
        <f t="shared" si="144"/>
        <v>587200.41912580072</v>
      </c>
      <c r="AG172" s="25">
        <f t="shared" si="144"/>
        <v>691908.64993605798</v>
      </c>
      <c r="AH172" s="25">
        <f t="shared" si="144"/>
        <v>801502.60518526786</v>
      </c>
      <c r="AI172" s="25">
        <f t="shared" si="144"/>
        <v>911762.44651376561</v>
      </c>
      <c r="AJ172" s="25">
        <f t="shared" si="144"/>
        <v>1025355.9806883512</v>
      </c>
      <c r="AK172" s="25">
        <f t="shared" si="144"/>
        <v>1142994.8417720769</v>
      </c>
      <c r="AL172" s="25">
        <f t="shared" si="144"/>
        <v>1264543.3683652678</v>
      </c>
      <c r="AN172" s="25">
        <f t="shared" ref="AN172" si="145">N172</f>
        <v>918530.19740336877</v>
      </c>
      <c r="AO172" s="25">
        <f t="shared" ref="AO172" si="146">Z172</f>
        <v>998466.84434887138</v>
      </c>
      <c r="AP172" s="25">
        <f t="shared" ref="AP172" si="147">AL172</f>
        <v>1264543.3683652678</v>
      </c>
    </row>
    <row r="173" spans="2:42" s="14" customFormat="1">
      <c r="B173" s="15"/>
      <c r="C173" s="16"/>
      <c r="D173" s="16"/>
      <c r="E173" s="16"/>
      <c r="F173" s="16"/>
    </row>
    <row r="174" spans="2:42" s="14" customFormat="1">
      <c r="B174" s="15"/>
      <c r="C174" s="16"/>
      <c r="D174" s="16"/>
      <c r="E174" s="16"/>
      <c r="F174" s="16"/>
      <c r="AL174" s="14" t="s">
        <v>627</v>
      </c>
      <c r="AN174" s="305">
        <f>AN170/BS!AN29</f>
        <v>0.17377571708515774</v>
      </c>
    </row>
    <row r="175" spans="2:42" s="14" customFormat="1">
      <c r="B175" s="15"/>
      <c r="C175" s="16"/>
      <c r="D175" s="16"/>
      <c r="E175" s="16"/>
      <c r="F175" s="16"/>
    </row>
    <row r="176" spans="2:42" s="14" customFormat="1">
      <c r="B176" s="15"/>
      <c r="C176" s="16"/>
      <c r="D176" s="16"/>
      <c r="E176" s="16"/>
      <c r="F176" s="16"/>
    </row>
    <row r="177" spans="2:6" s="14" customFormat="1">
      <c r="B177" s="15"/>
      <c r="C177" s="16"/>
      <c r="D177" s="16"/>
      <c r="E177" s="16"/>
      <c r="F177" s="16"/>
    </row>
    <row r="178" spans="2:6" s="14" customFormat="1">
      <c r="B178" s="15"/>
      <c r="C178" s="16"/>
      <c r="D178" s="16"/>
      <c r="E178" s="16"/>
      <c r="F178" s="16"/>
    </row>
    <row r="179" spans="2:6" s="14" customFormat="1">
      <c r="B179" s="15"/>
      <c r="C179" s="16"/>
      <c r="D179" s="16"/>
      <c r="E179" s="16"/>
      <c r="F179" s="16"/>
    </row>
    <row r="180" spans="2:6" s="14" customFormat="1">
      <c r="B180" s="15"/>
      <c r="C180" s="16"/>
      <c r="D180" s="16"/>
      <c r="E180" s="16"/>
      <c r="F180" s="16"/>
    </row>
    <row r="181" spans="2:6" s="14" customFormat="1">
      <c r="B181" s="15"/>
      <c r="C181" s="16"/>
      <c r="D181" s="16"/>
      <c r="E181" s="16"/>
      <c r="F181" s="16"/>
    </row>
    <row r="182" spans="2:6" s="14" customFormat="1">
      <c r="B182" s="15"/>
      <c r="C182" s="16"/>
      <c r="D182" s="16"/>
      <c r="E182" s="16"/>
      <c r="F182" s="16"/>
    </row>
    <row r="183" spans="2:6" s="14" customFormat="1">
      <c r="B183" s="15"/>
      <c r="C183" s="16"/>
      <c r="D183" s="16"/>
      <c r="E183" s="16"/>
      <c r="F183" s="16"/>
    </row>
    <row r="184" spans="2:6" s="14" customFormat="1">
      <c r="B184" s="15"/>
      <c r="C184" s="16"/>
      <c r="D184" s="16"/>
      <c r="E184" s="16"/>
      <c r="F184" s="16"/>
    </row>
    <row r="185" spans="2:6" s="14" customFormat="1">
      <c r="B185" s="15"/>
      <c r="C185" s="16"/>
      <c r="D185" s="16"/>
      <c r="E185" s="16"/>
      <c r="F185" s="16"/>
    </row>
    <row r="186" spans="2:6" s="14" customFormat="1">
      <c r="B186" s="15"/>
      <c r="C186" s="16"/>
      <c r="D186" s="16"/>
      <c r="E186" s="16"/>
      <c r="F186" s="16"/>
    </row>
    <row r="187" spans="2:6" s="14" customFormat="1">
      <c r="B187" s="15"/>
      <c r="C187" s="16"/>
      <c r="D187" s="16"/>
      <c r="E187" s="16"/>
      <c r="F187" s="16"/>
    </row>
    <row r="188" spans="2:6" s="14" customFormat="1">
      <c r="B188" s="15"/>
      <c r="C188" s="16"/>
      <c r="D188" s="16"/>
      <c r="E188" s="16"/>
      <c r="F188" s="16"/>
    </row>
    <row r="189" spans="2:6" s="14" customFormat="1">
      <c r="B189" s="15"/>
      <c r="C189" s="16"/>
      <c r="D189" s="16"/>
      <c r="E189" s="16"/>
      <c r="F189" s="16"/>
    </row>
    <row r="190" spans="2:6" s="14" customFormat="1">
      <c r="B190" s="15"/>
      <c r="C190" s="16"/>
      <c r="D190" s="16"/>
      <c r="E190" s="16"/>
      <c r="F190" s="16"/>
    </row>
    <row r="191" spans="2:6" s="14" customFormat="1">
      <c r="B191" s="15"/>
      <c r="C191" s="16"/>
      <c r="D191" s="16"/>
      <c r="E191" s="16"/>
      <c r="F191" s="16"/>
    </row>
    <row r="192" spans="2:6" s="14" customFormat="1">
      <c r="B192" s="15"/>
      <c r="C192" s="16"/>
      <c r="D192" s="16"/>
      <c r="E192" s="16"/>
      <c r="F192" s="16"/>
    </row>
    <row r="193" spans="2:6" s="14" customFormat="1">
      <c r="B193" s="15"/>
      <c r="C193" s="16"/>
      <c r="D193" s="16"/>
      <c r="E193" s="16"/>
      <c r="F193" s="16"/>
    </row>
    <row r="194" spans="2:6" s="14" customFormat="1">
      <c r="B194" s="15"/>
      <c r="C194" s="16"/>
      <c r="D194" s="16"/>
      <c r="E194" s="16"/>
      <c r="F194" s="16"/>
    </row>
    <row r="195" spans="2:6" s="14" customFormat="1">
      <c r="B195" s="15"/>
      <c r="C195" s="16"/>
      <c r="D195" s="16"/>
      <c r="E195" s="16"/>
      <c r="F195" s="16"/>
    </row>
    <row r="196" spans="2:6" s="14" customFormat="1">
      <c r="B196" s="15"/>
      <c r="C196" s="16"/>
      <c r="D196" s="16"/>
      <c r="E196" s="16"/>
      <c r="F196" s="16"/>
    </row>
    <row r="197" spans="2:6" s="14" customFormat="1">
      <c r="B197" s="15"/>
      <c r="C197" s="16"/>
      <c r="D197" s="16"/>
      <c r="E197" s="16"/>
      <c r="F197" s="16"/>
    </row>
    <row r="198" spans="2:6" s="14" customFormat="1">
      <c r="B198" s="15"/>
      <c r="C198" s="16"/>
      <c r="D198" s="16"/>
      <c r="E198" s="16"/>
      <c r="F198" s="16"/>
    </row>
    <row r="199" spans="2:6" s="14" customFormat="1">
      <c r="B199" s="15"/>
      <c r="C199" s="16"/>
      <c r="D199" s="16"/>
      <c r="E199" s="16"/>
      <c r="F199" s="16"/>
    </row>
    <row r="200" spans="2:6" s="14" customFormat="1">
      <c r="B200" s="15"/>
      <c r="C200" s="16"/>
      <c r="D200" s="16"/>
      <c r="E200" s="16"/>
      <c r="F200" s="16"/>
    </row>
    <row r="201" spans="2:6" s="14" customFormat="1">
      <c r="B201" s="15"/>
      <c r="C201" s="16"/>
      <c r="D201" s="16"/>
      <c r="E201" s="16"/>
      <c r="F201" s="16"/>
    </row>
    <row r="202" spans="2:6" s="14" customFormat="1">
      <c r="B202" s="15"/>
      <c r="C202" s="16"/>
      <c r="D202" s="16"/>
      <c r="E202" s="16"/>
      <c r="F202" s="16"/>
    </row>
    <row r="203" spans="2:6" s="14" customFormat="1">
      <c r="B203" s="15"/>
      <c r="C203" s="16"/>
      <c r="D203" s="16"/>
      <c r="E203" s="16"/>
      <c r="F203" s="16"/>
    </row>
    <row r="204" spans="2:6" s="14" customFormat="1">
      <c r="B204" s="15"/>
      <c r="C204" s="16"/>
      <c r="D204" s="16"/>
      <c r="E204" s="16"/>
      <c r="F204" s="16"/>
    </row>
    <row r="205" spans="2:6" s="14" customFormat="1">
      <c r="B205" s="15"/>
      <c r="C205" s="16"/>
      <c r="D205" s="16"/>
      <c r="E205" s="16"/>
      <c r="F205" s="16"/>
    </row>
    <row r="206" spans="2:6" s="14" customFormat="1">
      <c r="B206" s="15"/>
      <c r="C206" s="16"/>
      <c r="D206" s="16"/>
      <c r="E206" s="16"/>
      <c r="F206" s="16"/>
    </row>
    <row r="207" spans="2:6" s="14" customFormat="1">
      <c r="B207" s="15"/>
      <c r="C207" s="16"/>
      <c r="D207" s="16"/>
      <c r="E207" s="16"/>
      <c r="F207" s="16"/>
    </row>
    <row r="208" spans="2:6" s="14" customFormat="1">
      <c r="B208" s="15"/>
      <c r="C208" s="16"/>
      <c r="D208" s="16"/>
      <c r="E208" s="16"/>
      <c r="F208" s="16"/>
    </row>
    <row r="209" spans="2:6" s="14" customFormat="1">
      <c r="B209" s="15"/>
      <c r="C209" s="16"/>
      <c r="D209" s="16"/>
      <c r="E209" s="16"/>
      <c r="F209" s="16"/>
    </row>
    <row r="210" spans="2:6" s="14" customFormat="1">
      <c r="B210" s="15"/>
      <c r="C210" s="16"/>
      <c r="D210" s="16"/>
      <c r="E210" s="16"/>
      <c r="F210" s="16"/>
    </row>
    <row r="211" spans="2:6" s="14" customFormat="1">
      <c r="B211" s="15"/>
      <c r="C211" s="16"/>
      <c r="D211" s="16"/>
      <c r="E211" s="16"/>
      <c r="F211" s="16"/>
    </row>
    <row r="212" spans="2:6" s="14" customFormat="1">
      <c r="B212" s="15"/>
      <c r="C212" s="16"/>
      <c r="D212" s="16"/>
      <c r="E212" s="16"/>
      <c r="F212" s="16"/>
    </row>
    <row r="213" spans="2:6" s="14" customFormat="1">
      <c r="B213" s="15"/>
      <c r="C213" s="16"/>
      <c r="D213" s="16"/>
      <c r="E213" s="16"/>
      <c r="F213" s="16"/>
    </row>
    <row r="214" spans="2:6" s="14" customFormat="1">
      <c r="B214" s="15"/>
      <c r="C214" s="16"/>
      <c r="D214" s="16"/>
      <c r="E214" s="16"/>
      <c r="F214" s="16"/>
    </row>
    <row r="215" spans="2:6" s="14" customFormat="1">
      <c r="B215" s="15"/>
      <c r="C215" s="16"/>
      <c r="D215" s="16"/>
      <c r="E215" s="16"/>
      <c r="F215" s="16"/>
    </row>
    <row r="216" spans="2:6" s="14" customFormat="1">
      <c r="B216" s="15"/>
      <c r="C216" s="16"/>
      <c r="D216" s="16"/>
      <c r="E216" s="16"/>
      <c r="F216" s="16"/>
    </row>
    <row r="217" spans="2:6" s="14" customFormat="1">
      <c r="B217" s="15"/>
      <c r="C217" s="16"/>
      <c r="D217" s="16"/>
      <c r="E217" s="16"/>
      <c r="F217" s="16"/>
    </row>
    <row r="218" spans="2:6" s="14" customFormat="1">
      <c r="B218" s="15"/>
      <c r="C218" s="16"/>
      <c r="D218" s="16"/>
      <c r="E218" s="16"/>
      <c r="F218" s="16"/>
    </row>
    <row r="219" spans="2:6" s="14" customFormat="1">
      <c r="B219" s="15"/>
      <c r="C219" s="16"/>
      <c r="D219" s="16"/>
      <c r="E219" s="16"/>
      <c r="F219" s="16"/>
    </row>
    <row r="220" spans="2:6" s="14" customFormat="1">
      <c r="B220" s="15"/>
      <c r="C220" s="16"/>
      <c r="D220" s="16"/>
      <c r="E220" s="16"/>
      <c r="F220" s="16"/>
    </row>
    <row r="221" spans="2:6" s="14" customFormat="1">
      <c r="B221" s="15"/>
      <c r="C221" s="16"/>
      <c r="D221" s="16"/>
      <c r="E221" s="16"/>
      <c r="F221" s="16"/>
    </row>
    <row r="222" spans="2:6" s="14" customFormat="1">
      <c r="B222" s="15"/>
      <c r="C222" s="16"/>
      <c r="D222" s="16"/>
      <c r="E222" s="16"/>
      <c r="F222" s="16"/>
    </row>
    <row r="223" spans="2:6" s="14" customFormat="1">
      <c r="B223" s="15"/>
      <c r="C223" s="16"/>
      <c r="D223" s="16"/>
      <c r="E223" s="16"/>
      <c r="F223" s="16"/>
    </row>
    <row r="224" spans="2:6" s="14" customFormat="1">
      <c r="B224" s="15"/>
      <c r="C224" s="16"/>
      <c r="D224" s="16"/>
      <c r="E224" s="16"/>
      <c r="F224" s="16"/>
    </row>
    <row r="225" spans="2:6" s="14" customFormat="1">
      <c r="B225" s="15"/>
      <c r="C225" s="16"/>
      <c r="D225" s="16"/>
      <c r="E225" s="16"/>
      <c r="F225" s="16"/>
    </row>
    <row r="226" spans="2:6" s="14" customFormat="1">
      <c r="B226" s="15"/>
      <c r="C226" s="16"/>
      <c r="D226" s="16"/>
      <c r="E226" s="16"/>
      <c r="F226" s="16"/>
    </row>
    <row r="227" spans="2:6" s="14" customFormat="1">
      <c r="B227" s="15"/>
      <c r="C227" s="16"/>
      <c r="D227" s="16"/>
      <c r="E227" s="16"/>
      <c r="F227" s="16"/>
    </row>
    <row r="228" spans="2:6" s="14" customFormat="1">
      <c r="B228" s="15"/>
      <c r="C228" s="16"/>
      <c r="D228" s="16"/>
      <c r="E228" s="16"/>
      <c r="F228" s="16"/>
    </row>
    <row r="229" spans="2:6" s="14" customFormat="1">
      <c r="B229" s="15"/>
      <c r="C229" s="16"/>
      <c r="D229" s="16"/>
      <c r="E229" s="16"/>
      <c r="F229" s="16"/>
    </row>
    <row r="230" spans="2:6" s="14" customFormat="1">
      <c r="B230" s="15"/>
      <c r="C230" s="16"/>
      <c r="D230" s="16"/>
      <c r="E230" s="16"/>
      <c r="F230" s="16"/>
    </row>
    <row r="231" spans="2:6" s="14" customFormat="1">
      <c r="B231" s="15"/>
      <c r="C231" s="16"/>
      <c r="D231" s="16"/>
      <c r="E231" s="16"/>
      <c r="F231" s="16"/>
    </row>
    <row r="232" spans="2:6" s="14" customFormat="1">
      <c r="B232" s="15"/>
      <c r="C232" s="16"/>
      <c r="D232" s="16"/>
      <c r="E232" s="16"/>
      <c r="F232" s="16"/>
    </row>
    <row r="233" spans="2:6" s="14" customFormat="1">
      <c r="B233" s="15"/>
      <c r="C233" s="16"/>
      <c r="D233" s="16"/>
      <c r="E233" s="16"/>
      <c r="F233" s="16"/>
    </row>
    <row r="234" spans="2:6" s="14" customFormat="1">
      <c r="B234" s="15"/>
      <c r="C234" s="16"/>
      <c r="D234" s="16"/>
      <c r="E234" s="16"/>
      <c r="F234" s="16"/>
    </row>
    <row r="235" spans="2:6" s="14" customFormat="1">
      <c r="B235" s="15"/>
      <c r="C235" s="16"/>
      <c r="D235" s="16"/>
      <c r="E235" s="16"/>
      <c r="F235" s="16"/>
    </row>
    <row r="236" spans="2:6" s="14" customFormat="1">
      <c r="B236" s="15"/>
      <c r="C236" s="16"/>
      <c r="D236" s="16"/>
      <c r="E236" s="16"/>
      <c r="F236" s="16"/>
    </row>
    <row r="237" spans="2:6" s="14" customFormat="1">
      <c r="B237" s="15"/>
      <c r="C237" s="16"/>
      <c r="D237" s="16"/>
      <c r="E237" s="16"/>
      <c r="F237" s="16"/>
    </row>
    <row r="238" spans="2:6" s="14" customFormat="1">
      <c r="B238" s="15"/>
      <c r="C238" s="16"/>
      <c r="D238" s="16"/>
      <c r="E238" s="16"/>
      <c r="F238" s="16"/>
    </row>
    <row r="239" spans="2:6" s="14" customFormat="1">
      <c r="B239" s="15"/>
      <c r="C239" s="16"/>
      <c r="D239" s="16"/>
      <c r="E239" s="16"/>
      <c r="F239" s="16"/>
    </row>
    <row r="240" spans="2:6" s="14" customFormat="1">
      <c r="B240" s="15"/>
      <c r="C240" s="16"/>
      <c r="D240" s="16"/>
      <c r="E240" s="16"/>
      <c r="F240" s="16"/>
    </row>
    <row r="241" spans="2:6" s="14" customFormat="1">
      <c r="B241" s="15"/>
      <c r="C241" s="16"/>
      <c r="D241" s="16"/>
      <c r="E241" s="16"/>
      <c r="F241" s="16"/>
    </row>
    <row r="242" spans="2:6" s="14" customFormat="1">
      <c r="B242" s="15"/>
      <c r="C242" s="16"/>
      <c r="D242" s="16"/>
      <c r="E242" s="16"/>
      <c r="F242" s="16"/>
    </row>
    <row r="243" spans="2:6" s="14" customFormat="1">
      <c r="B243" s="15"/>
      <c r="C243" s="16"/>
      <c r="D243" s="16"/>
      <c r="E243" s="16"/>
      <c r="F243" s="16"/>
    </row>
    <row r="244" spans="2:6" s="14" customFormat="1">
      <c r="B244" s="15"/>
      <c r="C244" s="16"/>
      <c r="D244" s="16"/>
      <c r="E244" s="16"/>
      <c r="F244" s="16"/>
    </row>
    <row r="245" spans="2:6" s="14" customFormat="1">
      <c r="B245" s="15"/>
      <c r="C245" s="16"/>
      <c r="D245" s="16"/>
      <c r="E245" s="16"/>
      <c r="F245" s="16"/>
    </row>
    <row r="246" spans="2:6" s="14" customFormat="1">
      <c r="B246" s="15"/>
      <c r="C246" s="16"/>
      <c r="D246" s="16"/>
      <c r="E246" s="16"/>
      <c r="F246" s="16"/>
    </row>
    <row r="247" spans="2:6" s="14" customFormat="1">
      <c r="B247" s="15"/>
      <c r="C247" s="16"/>
      <c r="D247" s="16"/>
      <c r="E247" s="16"/>
      <c r="F247" s="16"/>
    </row>
    <row r="248" spans="2:6" s="14" customFormat="1">
      <c r="B248" s="15"/>
      <c r="C248" s="16"/>
      <c r="D248" s="16"/>
      <c r="E248" s="16"/>
      <c r="F248" s="16"/>
    </row>
    <row r="249" spans="2:6" s="14" customFormat="1">
      <c r="B249" s="15"/>
      <c r="C249" s="16"/>
      <c r="D249" s="16"/>
      <c r="E249" s="16"/>
      <c r="F249" s="16"/>
    </row>
    <row r="250" spans="2:6" s="14" customFormat="1">
      <c r="B250" s="15"/>
      <c r="C250" s="16"/>
      <c r="D250" s="16"/>
      <c r="E250" s="16"/>
      <c r="F250" s="16"/>
    </row>
    <row r="251" spans="2:6" s="14" customFormat="1">
      <c r="B251" s="15"/>
      <c r="C251" s="16"/>
      <c r="D251" s="16"/>
      <c r="E251" s="16"/>
      <c r="F251" s="16"/>
    </row>
    <row r="252" spans="2:6" s="14" customFormat="1">
      <c r="B252" s="15"/>
      <c r="C252" s="16"/>
      <c r="D252" s="16"/>
      <c r="E252" s="16"/>
      <c r="F252" s="16"/>
    </row>
    <row r="253" spans="2:6" s="14" customFormat="1">
      <c r="B253" s="15"/>
      <c r="C253" s="16"/>
      <c r="D253" s="16"/>
      <c r="E253" s="16"/>
      <c r="F253" s="16"/>
    </row>
    <row r="254" spans="2:6" s="14" customFormat="1">
      <c r="B254" s="15"/>
      <c r="C254" s="16"/>
      <c r="D254" s="16"/>
      <c r="E254" s="16"/>
      <c r="F254" s="16"/>
    </row>
    <row r="255" spans="2:6" s="14" customFormat="1">
      <c r="B255" s="15"/>
      <c r="C255" s="16"/>
      <c r="D255" s="16"/>
      <c r="E255" s="16"/>
      <c r="F255" s="16"/>
    </row>
    <row r="256" spans="2:6" s="14" customFormat="1">
      <c r="B256" s="15"/>
      <c r="C256" s="16"/>
      <c r="D256" s="16"/>
      <c r="E256" s="16"/>
      <c r="F256" s="16"/>
    </row>
    <row r="257" spans="2:6" s="14" customFormat="1">
      <c r="B257" s="15"/>
      <c r="C257" s="16"/>
      <c r="D257" s="16"/>
      <c r="E257" s="16"/>
      <c r="F257" s="16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2900-0DB0-4D64-86C7-F9C0FC2AB1B3}">
  <sheetPr>
    <tabColor theme="0"/>
  </sheetPr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42F8-2E13-48EF-868F-98D63AD9FEFA}">
  <dimension ref="A1:AA91"/>
  <sheetViews>
    <sheetView workbookViewId="0">
      <selection activeCell="F31" sqref="F31:F32"/>
    </sheetView>
  </sheetViews>
  <sheetFormatPr defaultRowHeight="14.4" outlineLevelRow="1"/>
  <cols>
    <col min="1" max="1" width="55" bestFit="1" customWidth="1"/>
    <col min="4" max="16" width="9.109375" customWidth="1"/>
  </cols>
  <sheetData>
    <row r="1" spans="1:27" s="54" customFormat="1" ht="15" customHeight="1">
      <c r="A1" s="53" t="s">
        <v>628</v>
      </c>
      <c r="D1" s="57">
        <v>46023</v>
      </c>
      <c r="E1" s="57">
        <v>46054</v>
      </c>
      <c r="F1" s="57">
        <v>46082</v>
      </c>
      <c r="G1" s="57">
        <v>46113</v>
      </c>
      <c r="H1" s="57">
        <v>46143</v>
      </c>
      <c r="I1" s="57">
        <v>46174</v>
      </c>
      <c r="J1" s="57">
        <v>46204</v>
      </c>
      <c r="K1" s="57">
        <v>46235</v>
      </c>
      <c r="L1" s="57">
        <v>46266</v>
      </c>
      <c r="M1" s="57">
        <v>46296</v>
      </c>
      <c r="N1" s="57">
        <v>46327</v>
      </c>
      <c r="O1" s="57">
        <v>46357</v>
      </c>
      <c r="P1" s="57" t="s">
        <v>193</v>
      </c>
    </row>
    <row r="2" spans="1:27" s="59" customFormat="1" ht="13.2">
      <c r="A2" s="53"/>
      <c r="B2" s="54"/>
      <c r="C2" s="54"/>
      <c r="D2" s="58" t="s">
        <v>1</v>
      </c>
      <c r="E2" s="58" t="s">
        <v>2</v>
      </c>
      <c r="F2" s="58" t="s">
        <v>3</v>
      </c>
      <c r="G2" s="58" t="s">
        <v>4</v>
      </c>
      <c r="H2" s="58" t="s">
        <v>5</v>
      </c>
      <c r="I2" s="58" t="s">
        <v>6</v>
      </c>
      <c r="J2" s="58" t="s">
        <v>7</v>
      </c>
      <c r="K2" s="58" t="s">
        <v>8</v>
      </c>
      <c r="L2" s="58" t="s">
        <v>9</v>
      </c>
      <c r="M2" s="58" t="s">
        <v>10</v>
      </c>
      <c r="N2" s="58" t="s">
        <v>11</v>
      </c>
      <c r="O2" s="58" t="s">
        <v>12</v>
      </c>
      <c r="P2" s="58"/>
    </row>
    <row r="3" spans="1:27" s="59" customFormat="1" ht="13.2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1:27" s="79" customFormat="1">
      <c r="A4" s="250" t="s">
        <v>650</v>
      </c>
      <c r="B4" s="79" t="s">
        <v>161</v>
      </c>
      <c r="D4" s="309">
        <f t="shared" ref="D4:P4" si="0">D66+D78</f>
        <v>-1.5474022764227642</v>
      </c>
      <c r="E4" s="309">
        <f t="shared" si="0"/>
        <v>-1.3545706613866666</v>
      </c>
      <c r="F4" s="309">
        <f t="shared" si="0"/>
        <v>-1.2707676204454497</v>
      </c>
      <c r="G4" s="309">
        <f t="shared" si="0"/>
        <v>-1.2104904648444983</v>
      </c>
      <c r="H4" s="309">
        <f t="shared" si="0"/>
        <v>-1.1654844396165482</v>
      </c>
      <c r="I4" s="309">
        <f t="shared" si="0"/>
        <v>-1.1309501988409139</v>
      </c>
      <c r="J4" s="309">
        <f t="shared" si="0"/>
        <v>-1.1039070316483617</v>
      </c>
      <c r="K4" s="309">
        <f t="shared" si="0"/>
        <v>-1.0824059515003763</v>
      </c>
      <c r="L4" s="309">
        <f t="shared" si="0"/>
        <v>-1.0651188311646778</v>
      </c>
      <c r="M4" s="309">
        <f t="shared" si="0"/>
        <v>-1.0511093958548805</v>
      </c>
      <c r="N4" s="309">
        <f t="shared" si="0"/>
        <v>-1.0396986160273962</v>
      </c>
      <c r="O4" s="309">
        <f t="shared" si="0"/>
        <v>-1.0303820199893037</v>
      </c>
      <c r="P4" s="309">
        <f t="shared" si="0"/>
        <v>-14.052287507741834</v>
      </c>
    </row>
    <row r="5" spans="1:27" s="59" customFormat="1">
      <c r="A5" s="185" t="s">
        <v>629</v>
      </c>
      <c r="B5" s="79" t="s">
        <v>161</v>
      </c>
      <c r="C5" s="122"/>
      <c r="D5" s="308">
        <v>100</v>
      </c>
      <c r="E5" s="308">
        <v>100</v>
      </c>
      <c r="F5" s="308">
        <v>100</v>
      </c>
      <c r="G5" s="308">
        <v>100</v>
      </c>
      <c r="H5" s="308">
        <v>100</v>
      </c>
      <c r="I5" s="308">
        <v>100</v>
      </c>
      <c r="J5" s="308">
        <v>100</v>
      </c>
      <c r="K5" s="308">
        <v>100</v>
      </c>
      <c r="L5" s="308">
        <v>100</v>
      </c>
      <c r="M5" s="308">
        <v>100</v>
      </c>
      <c r="N5" s="308">
        <v>100</v>
      </c>
      <c r="O5" s="308">
        <v>100</v>
      </c>
      <c r="P5" s="8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</row>
    <row r="6" spans="1:27" s="59" customFormat="1">
      <c r="A6" s="185" t="s">
        <v>651</v>
      </c>
      <c r="B6" s="82" t="s">
        <v>168</v>
      </c>
      <c r="C6" s="122"/>
      <c r="D6" s="311">
        <v>0.1</v>
      </c>
      <c r="E6" s="311">
        <v>0.1</v>
      </c>
      <c r="F6" s="311">
        <v>0.1</v>
      </c>
      <c r="G6" s="311">
        <v>0.1</v>
      </c>
      <c r="H6" s="311">
        <v>0.1</v>
      </c>
      <c r="I6" s="311">
        <v>0.1</v>
      </c>
      <c r="J6" s="311">
        <v>0.1</v>
      </c>
      <c r="K6" s="311">
        <v>0.1</v>
      </c>
      <c r="L6" s="311">
        <v>0.1</v>
      </c>
      <c r="M6" s="311">
        <v>0.1</v>
      </c>
      <c r="N6" s="311">
        <v>0.1</v>
      </c>
      <c r="O6" s="311">
        <v>0.1</v>
      </c>
      <c r="P6" s="8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</row>
    <row r="7" spans="1:27" s="64" customFormat="1" ht="13.2">
      <c r="A7" s="147" t="s">
        <v>224</v>
      </c>
      <c r="B7" s="126" t="s">
        <v>161</v>
      </c>
      <c r="C7" s="82"/>
      <c r="D7" s="89">
        <f>D5*D6*D12</f>
        <v>10</v>
      </c>
      <c r="E7" s="89">
        <f t="shared" ref="E7:O7" si="1">E5*E6*E12</f>
        <v>10</v>
      </c>
      <c r="F7" s="89">
        <f t="shared" si="1"/>
        <v>10</v>
      </c>
      <c r="G7" s="89">
        <f t="shared" si="1"/>
        <v>10</v>
      </c>
      <c r="H7" s="89">
        <f t="shared" si="1"/>
        <v>10</v>
      </c>
      <c r="I7" s="89">
        <f t="shared" si="1"/>
        <v>10</v>
      </c>
      <c r="J7" s="89">
        <f t="shared" si="1"/>
        <v>10</v>
      </c>
      <c r="K7" s="89">
        <f t="shared" si="1"/>
        <v>10</v>
      </c>
      <c r="L7" s="89">
        <f t="shared" si="1"/>
        <v>10</v>
      </c>
      <c r="M7" s="89">
        <f t="shared" si="1"/>
        <v>10</v>
      </c>
      <c r="N7" s="89">
        <f t="shared" si="1"/>
        <v>10</v>
      </c>
      <c r="O7" s="89">
        <f t="shared" si="1"/>
        <v>10</v>
      </c>
      <c r="P7" s="89"/>
    </row>
    <row r="8" spans="1:27" s="59" customFormat="1" ht="13.2">
      <c r="A8" s="53" t="s">
        <v>654</v>
      </c>
      <c r="B8" s="126" t="s">
        <v>161</v>
      </c>
      <c r="C8" s="53"/>
      <c r="D8" s="310">
        <v>1.5</v>
      </c>
      <c r="E8" s="310">
        <v>1.5</v>
      </c>
      <c r="F8" s="310">
        <v>1.5</v>
      </c>
      <c r="G8" s="310">
        <v>1.5</v>
      </c>
      <c r="H8" s="310">
        <v>1.5</v>
      </c>
      <c r="I8" s="310">
        <v>1.5</v>
      </c>
      <c r="J8" s="310">
        <v>1.5</v>
      </c>
      <c r="K8" s="310">
        <v>1.5</v>
      </c>
      <c r="L8" s="310">
        <v>1.5</v>
      </c>
      <c r="M8" s="310">
        <v>1.5</v>
      </c>
      <c r="N8" s="310">
        <v>1.5</v>
      </c>
      <c r="O8" s="310">
        <v>1.5</v>
      </c>
      <c r="P8" s="53"/>
      <c r="Q8" s="53"/>
    </row>
    <row r="9" spans="1:27" s="53" customFormat="1">
      <c r="A9" s="250" t="s">
        <v>655</v>
      </c>
      <c r="B9" s="126" t="s">
        <v>161</v>
      </c>
      <c r="D9" s="314">
        <f>D4+D8</f>
        <v>-4.7402276422764178E-2</v>
      </c>
      <c r="E9" s="314">
        <f t="shared" ref="E9:O9" si="2">E4+E8</f>
        <v>0.1454293386133334</v>
      </c>
      <c r="F9" s="314">
        <f t="shared" si="2"/>
        <v>0.22923237955455034</v>
      </c>
      <c r="G9" s="314">
        <f t="shared" si="2"/>
        <v>0.28950953515550171</v>
      </c>
      <c r="H9" s="314">
        <f t="shared" si="2"/>
        <v>0.33451556038345176</v>
      </c>
      <c r="I9" s="314">
        <f t="shared" si="2"/>
        <v>0.36904980115908614</v>
      </c>
      <c r="J9" s="314">
        <f t="shared" si="2"/>
        <v>0.39609296835163832</v>
      </c>
      <c r="K9" s="314">
        <f t="shared" si="2"/>
        <v>0.41759404849962367</v>
      </c>
      <c r="L9" s="314">
        <f t="shared" si="2"/>
        <v>0.43488116883532224</v>
      </c>
      <c r="M9" s="314">
        <f t="shared" si="2"/>
        <v>0.4488906041451195</v>
      </c>
      <c r="N9" s="314">
        <f t="shared" si="2"/>
        <v>0.46030138397260378</v>
      </c>
      <c r="O9" s="314">
        <f t="shared" si="2"/>
        <v>0.46961798001069632</v>
      </c>
      <c r="P9" s="315">
        <f>SUM(D9:O9)</f>
        <v>3.9477124922581632</v>
      </c>
    </row>
    <row r="10" spans="1:27" s="59" customFormat="1" ht="13.2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 spans="1:27" s="79" customFormat="1">
      <c r="A11" s="87" t="s">
        <v>137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</row>
    <row r="12" spans="1:27" s="59" customFormat="1" outlineLevel="1">
      <c r="A12" s="185" t="s">
        <v>335</v>
      </c>
      <c r="B12" s="82" t="s">
        <v>158</v>
      </c>
      <c r="C12" s="125">
        <v>1</v>
      </c>
      <c r="D12" s="89">
        <f>C12+D13</f>
        <v>1</v>
      </c>
      <c r="E12" s="89">
        <f>D12+E13</f>
        <v>1</v>
      </c>
      <c r="F12" s="89">
        <f t="shared" ref="F12:O12" si="3">E12+F13</f>
        <v>1</v>
      </c>
      <c r="G12" s="89">
        <f t="shared" si="3"/>
        <v>1</v>
      </c>
      <c r="H12" s="89">
        <f t="shared" si="3"/>
        <v>1</v>
      </c>
      <c r="I12" s="89">
        <f t="shared" si="3"/>
        <v>1</v>
      </c>
      <c r="J12" s="89">
        <f t="shared" si="3"/>
        <v>1</v>
      </c>
      <c r="K12" s="89">
        <f t="shared" si="3"/>
        <v>1</v>
      </c>
      <c r="L12" s="89">
        <f t="shared" si="3"/>
        <v>1</v>
      </c>
      <c r="M12" s="89">
        <f t="shared" si="3"/>
        <v>1</v>
      </c>
      <c r="N12" s="89">
        <f t="shared" si="3"/>
        <v>1</v>
      </c>
      <c r="O12" s="89">
        <f t="shared" si="3"/>
        <v>1</v>
      </c>
      <c r="P12" s="8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 spans="1:27" s="59" customFormat="1" outlineLevel="1">
      <c r="A13" s="185" t="s">
        <v>336</v>
      </c>
      <c r="B13" s="82" t="s">
        <v>158</v>
      </c>
      <c r="C13" s="122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8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 spans="1:27" s="59" customFormat="1" outlineLevel="1">
      <c r="A14" s="185" t="s">
        <v>629</v>
      </c>
      <c r="B14" s="82"/>
      <c r="C14" s="122"/>
      <c r="D14" s="89">
        <f>D5</f>
        <v>100</v>
      </c>
      <c r="E14" s="89">
        <f t="shared" ref="E14:O14" si="4">E5</f>
        <v>100</v>
      </c>
      <c r="F14" s="89">
        <f t="shared" si="4"/>
        <v>100</v>
      </c>
      <c r="G14" s="89">
        <f t="shared" si="4"/>
        <v>100</v>
      </c>
      <c r="H14" s="89">
        <f t="shared" si="4"/>
        <v>100</v>
      </c>
      <c r="I14" s="89">
        <f t="shared" si="4"/>
        <v>100</v>
      </c>
      <c r="J14" s="89">
        <f t="shared" si="4"/>
        <v>100</v>
      </c>
      <c r="K14" s="89">
        <f t="shared" si="4"/>
        <v>100</v>
      </c>
      <c r="L14" s="89">
        <f t="shared" si="4"/>
        <v>100</v>
      </c>
      <c r="M14" s="89">
        <f t="shared" si="4"/>
        <v>100</v>
      </c>
      <c r="N14" s="89">
        <f t="shared" si="4"/>
        <v>100</v>
      </c>
      <c r="O14" s="89">
        <f t="shared" si="4"/>
        <v>100</v>
      </c>
      <c r="P14" s="8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 spans="1:27" s="59" customFormat="1" outlineLevel="1">
      <c r="A15" s="185" t="s">
        <v>630</v>
      </c>
      <c r="B15" s="82" t="s">
        <v>168</v>
      </c>
      <c r="C15" s="122"/>
      <c r="D15" s="133">
        <v>0.7</v>
      </c>
      <c r="E15" s="133">
        <f>D15*(1+2%)</f>
        <v>0.71399999999999997</v>
      </c>
      <c r="F15" s="133">
        <f t="shared" ref="F15:O15" si="5">E15*(1+2%)</f>
        <v>0.72827999999999993</v>
      </c>
      <c r="G15" s="133">
        <f t="shared" si="5"/>
        <v>0.74284559999999988</v>
      </c>
      <c r="H15" s="133">
        <f t="shared" si="5"/>
        <v>0.75770251199999994</v>
      </c>
      <c r="I15" s="133">
        <f t="shared" si="5"/>
        <v>0.77285656223999999</v>
      </c>
      <c r="J15" s="133">
        <f t="shared" si="5"/>
        <v>0.78831369348479996</v>
      </c>
      <c r="K15" s="133">
        <f t="shared" si="5"/>
        <v>0.80407996735449594</v>
      </c>
      <c r="L15" s="133">
        <f t="shared" si="5"/>
        <v>0.82016156670158591</v>
      </c>
      <c r="M15" s="133">
        <f t="shared" si="5"/>
        <v>0.83656479803561767</v>
      </c>
      <c r="N15" s="133">
        <f t="shared" si="5"/>
        <v>0.85329609399633</v>
      </c>
      <c r="O15" s="133">
        <f t="shared" si="5"/>
        <v>0.87036201587625661</v>
      </c>
      <c r="P15" s="8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 spans="1:27" s="59" customFormat="1" outlineLevel="1">
      <c r="A16" s="185" t="s">
        <v>631</v>
      </c>
      <c r="B16" s="82" t="s">
        <v>168</v>
      </c>
      <c r="C16" s="122"/>
      <c r="D16" s="306">
        <f>1-D15</f>
        <v>0.30000000000000004</v>
      </c>
      <c r="E16" s="306">
        <f t="shared" ref="E16:O16" si="6">1-E15</f>
        <v>0.28600000000000003</v>
      </c>
      <c r="F16" s="306">
        <f t="shared" si="6"/>
        <v>0.27172000000000007</v>
      </c>
      <c r="G16" s="306">
        <f t="shared" si="6"/>
        <v>0.25715440000000012</v>
      </c>
      <c r="H16" s="306">
        <f t="shared" si="6"/>
        <v>0.24229748800000006</v>
      </c>
      <c r="I16" s="306">
        <f t="shared" si="6"/>
        <v>0.22714343776000001</v>
      </c>
      <c r="J16" s="306">
        <f t="shared" si="6"/>
        <v>0.21168630651520004</v>
      </c>
      <c r="K16" s="306">
        <f t="shared" si="6"/>
        <v>0.19592003264550406</v>
      </c>
      <c r="L16" s="306">
        <f t="shared" si="6"/>
        <v>0.17983843329841409</v>
      </c>
      <c r="M16" s="306">
        <f t="shared" si="6"/>
        <v>0.16343520196438233</v>
      </c>
      <c r="N16" s="306">
        <f t="shared" si="6"/>
        <v>0.14670390600367</v>
      </c>
      <c r="O16" s="306">
        <f t="shared" si="6"/>
        <v>0.12963798412374339</v>
      </c>
      <c r="P16" s="8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 spans="1:27" s="59" customFormat="1" outlineLevel="1">
      <c r="A17" s="186" t="s">
        <v>632</v>
      </c>
      <c r="B17" s="82" t="s">
        <v>168</v>
      </c>
      <c r="C17" s="122"/>
      <c r="D17" s="133">
        <v>0.2</v>
      </c>
      <c r="E17" s="133">
        <f>D17*(1-1%)</f>
        <v>0.19800000000000001</v>
      </c>
      <c r="F17" s="133">
        <f t="shared" ref="F17:O17" si="7">E17*(1-1%)</f>
        <v>0.19602</v>
      </c>
      <c r="G17" s="133">
        <f t="shared" si="7"/>
        <v>0.1940598</v>
      </c>
      <c r="H17" s="133">
        <f t="shared" si="7"/>
        <v>0.19211920199999999</v>
      </c>
      <c r="I17" s="133">
        <f t="shared" si="7"/>
        <v>0.19019800998</v>
      </c>
      <c r="J17" s="133">
        <f t="shared" si="7"/>
        <v>0.1882960298802</v>
      </c>
      <c r="K17" s="133">
        <f t="shared" si="7"/>
        <v>0.186413069581398</v>
      </c>
      <c r="L17" s="133">
        <f t="shared" si="7"/>
        <v>0.18454893888558402</v>
      </c>
      <c r="M17" s="133">
        <f t="shared" si="7"/>
        <v>0.18270344949672818</v>
      </c>
      <c r="N17" s="133">
        <f t="shared" si="7"/>
        <v>0.18087641500176088</v>
      </c>
      <c r="O17" s="133">
        <f t="shared" si="7"/>
        <v>0.17906765085174328</v>
      </c>
      <c r="P17" s="8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 spans="1:27" s="59" customFormat="1" outlineLevel="1">
      <c r="A18" s="186" t="s">
        <v>633</v>
      </c>
      <c r="B18" s="82" t="s">
        <v>168</v>
      </c>
      <c r="C18" s="122"/>
      <c r="D18" s="306">
        <f>1-D17</f>
        <v>0.8</v>
      </c>
      <c r="E18" s="306">
        <f t="shared" ref="E18:O18" si="8">1-E17</f>
        <v>0.80200000000000005</v>
      </c>
      <c r="F18" s="306">
        <f t="shared" si="8"/>
        <v>0.80398000000000003</v>
      </c>
      <c r="G18" s="306">
        <f t="shared" si="8"/>
        <v>0.8059402</v>
      </c>
      <c r="H18" s="306">
        <f t="shared" si="8"/>
        <v>0.80788079800000001</v>
      </c>
      <c r="I18" s="306">
        <f t="shared" si="8"/>
        <v>0.80980199001999997</v>
      </c>
      <c r="J18" s="306">
        <f t="shared" si="8"/>
        <v>0.8117039701198</v>
      </c>
      <c r="K18" s="306">
        <f t="shared" si="8"/>
        <v>0.81358693041860197</v>
      </c>
      <c r="L18" s="306">
        <f t="shared" si="8"/>
        <v>0.81545106111441601</v>
      </c>
      <c r="M18" s="306">
        <f t="shared" si="8"/>
        <v>0.81729655050327188</v>
      </c>
      <c r="N18" s="306">
        <f t="shared" si="8"/>
        <v>0.81912358499823912</v>
      </c>
      <c r="O18" s="306">
        <f t="shared" si="8"/>
        <v>0.82093234914825675</v>
      </c>
      <c r="P18" s="8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7" s="59" customFormat="1" outlineLevel="1">
      <c r="A19" s="185" t="s">
        <v>493</v>
      </c>
      <c r="B19" s="82" t="s">
        <v>161</v>
      </c>
      <c r="C19" s="122"/>
      <c r="D19" s="91">
        <f>D14*D15*D12</f>
        <v>70</v>
      </c>
      <c r="E19" s="91">
        <f t="shared" ref="E19:O19" si="9">E14*E15*E12</f>
        <v>71.399999999999991</v>
      </c>
      <c r="F19" s="91">
        <f t="shared" si="9"/>
        <v>72.827999999999989</v>
      </c>
      <c r="G19" s="91">
        <f t="shared" si="9"/>
        <v>74.284559999999985</v>
      </c>
      <c r="H19" s="91">
        <f t="shared" si="9"/>
        <v>75.77025119999999</v>
      </c>
      <c r="I19" s="91">
        <f t="shared" si="9"/>
        <v>77.285656223999993</v>
      </c>
      <c r="J19" s="91">
        <f t="shared" si="9"/>
        <v>78.831369348479996</v>
      </c>
      <c r="K19" s="91">
        <f t="shared" si="9"/>
        <v>80.407996735449601</v>
      </c>
      <c r="L19" s="91">
        <f t="shared" si="9"/>
        <v>82.016156670158594</v>
      </c>
      <c r="M19" s="91">
        <f t="shared" si="9"/>
        <v>83.656479803561766</v>
      </c>
      <c r="N19" s="91">
        <f t="shared" si="9"/>
        <v>85.329609399633</v>
      </c>
      <c r="O19" s="91">
        <f t="shared" si="9"/>
        <v>87.036201587625655</v>
      </c>
      <c r="P19" s="91">
        <f>SUM(D19:O19)</f>
        <v>938.84628096890856</v>
      </c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 spans="1:27" s="59" customFormat="1" outlineLevel="1">
      <c r="A20" s="185" t="s">
        <v>634</v>
      </c>
      <c r="B20" s="82" t="s">
        <v>161</v>
      </c>
      <c r="C20" s="122"/>
      <c r="D20" s="91">
        <f>D14*D16*D17*D12</f>
        <v>6.0000000000000009</v>
      </c>
      <c r="E20" s="91">
        <f t="shared" ref="E20:O20" si="10">E14*E16*E17*E12</f>
        <v>5.6628000000000007</v>
      </c>
      <c r="F20" s="91">
        <f t="shared" si="10"/>
        <v>5.3262554400000015</v>
      </c>
      <c r="G20" s="91">
        <f t="shared" si="10"/>
        <v>4.990333143312002</v>
      </c>
      <c r="H20" s="91">
        <f t="shared" si="10"/>
        <v>4.6550000041164585</v>
      </c>
      <c r="I20" s="91">
        <f t="shared" si="10"/>
        <v>4.320222984196799</v>
      </c>
      <c r="J20" s="91">
        <f t="shared" si="10"/>
        <v>3.9859691096815282</v>
      </c>
      <c r="K20" s="91">
        <f t="shared" si="10"/>
        <v>3.6522054677936118</v>
      </c>
      <c r="L20" s="91">
        <f t="shared" si="10"/>
        <v>3.3188992036068199</v>
      </c>
      <c r="M20" s="91">
        <f t="shared" si="10"/>
        <v>2.98601751680871</v>
      </c>
      <c r="N20" s="91">
        <f t="shared" si="10"/>
        <v>2.6535276584699137</v>
      </c>
      <c r="O20" s="91">
        <f t="shared" si="10"/>
        <v>2.321396927819432</v>
      </c>
      <c r="P20" s="91">
        <f t="shared" ref="P20:P21" si="11">SUM(D20:O20)</f>
        <v>49.872627455805272</v>
      </c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 spans="1:27" s="59" customFormat="1" outlineLevel="1">
      <c r="A21" s="185" t="s">
        <v>636</v>
      </c>
      <c r="B21" s="82" t="s">
        <v>161</v>
      </c>
      <c r="C21" s="122"/>
      <c r="D21" s="91">
        <f>D14*D16*D18*D12</f>
        <v>24.000000000000004</v>
      </c>
      <c r="E21" s="91">
        <f t="shared" ref="E21:O21" si="12">E14*E16*E18*E12</f>
        <v>22.937200000000001</v>
      </c>
      <c r="F21" s="91">
        <f t="shared" si="12"/>
        <v>21.845744560000007</v>
      </c>
      <c r="G21" s="91">
        <f t="shared" si="12"/>
        <v>20.725106856688008</v>
      </c>
      <c r="H21" s="91">
        <f t="shared" si="12"/>
        <v>19.574748795883547</v>
      </c>
      <c r="I21" s="91">
        <f t="shared" si="12"/>
        <v>18.3941207918032</v>
      </c>
      <c r="J21" s="91">
        <f t="shared" si="12"/>
        <v>17.182661541838478</v>
      </c>
      <c r="K21" s="91">
        <f t="shared" si="12"/>
        <v>15.939797796756794</v>
      </c>
      <c r="L21" s="91">
        <f t="shared" si="12"/>
        <v>14.664944126234589</v>
      </c>
      <c r="M21" s="91">
        <f t="shared" si="12"/>
        <v>13.357502679629526</v>
      </c>
      <c r="N21" s="91">
        <f t="shared" si="12"/>
        <v>12.016862941897086</v>
      </c>
      <c r="O21" s="91">
        <f t="shared" si="12"/>
        <v>10.642401484554906</v>
      </c>
      <c r="P21" s="91">
        <f t="shared" si="11"/>
        <v>211.28109157528615</v>
      </c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 spans="1:27" s="59" customFormat="1" outlineLevel="1">
      <c r="A22" s="312" t="s">
        <v>495</v>
      </c>
      <c r="B22" s="82" t="s">
        <v>168</v>
      </c>
      <c r="C22" s="122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8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 spans="1:27" s="59" customFormat="1" outlineLevel="1">
      <c r="A23" s="185" t="s">
        <v>637</v>
      </c>
      <c r="B23" s="82" t="s">
        <v>168</v>
      </c>
      <c r="C23" s="122"/>
      <c r="D23" s="133">
        <v>1.4999999999999999E-2</v>
      </c>
      <c r="E23" s="133">
        <v>1.4999999999999999E-2</v>
      </c>
      <c r="F23" s="133">
        <v>1.4999999999999999E-2</v>
      </c>
      <c r="G23" s="133">
        <v>1.4999999999999999E-2</v>
      </c>
      <c r="H23" s="133">
        <v>1.4999999999999999E-2</v>
      </c>
      <c r="I23" s="133">
        <v>1.4999999999999999E-2</v>
      </c>
      <c r="J23" s="133">
        <v>1.4999999999999999E-2</v>
      </c>
      <c r="K23" s="133">
        <v>1.4999999999999999E-2</v>
      </c>
      <c r="L23" s="133">
        <v>1.4999999999999999E-2</v>
      </c>
      <c r="M23" s="133">
        <v>1.4999999999999999E-2</v>
      </c>
      <c r="N23" s="133">
        <v>1.4999999999999999E-2</v>
      </c>
      <c r="O23" s="133">
        <v>1.4999999999999999E-2</v>
      </c>
      <c r="P23" s="8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</row>
    <row r="24" spans="1:27" s="59" customFormat="1" outlineLevel="1">
      <c r="A24" s="185" t="s">
        <v>635</v>
      </c>
      <c r="B24" s="82" t="s">
        <v>168</v>
      </c>
      <c r="C24" s="122"/>
      <c r="D24" s="133">
        <v>0.02</v>
      </c>
      <c r="E24" s="133">
        <v>0.02</v>
      </c>
      <c r="F24" s="133">
        <v>0.02</v>
      </c>
      <c r="G24" s="133">
        <v>0.02</v>
      </c>
      <c r="H24" s="133">
        <v>0.02</v>
      </c>
      <c r="I24" s="133">
        <v>0.02</v>
      </c>
      <c r="J24" s="133">
        <v>0.02</v>
      </c>
      <c r="K24" s="133">
        <v>0.02</v>
      </c>
      <c r="L24" s="133">
        <v>0.02</v>
      </c>
      <c r="M24" s="133">
        <v>0.02</v>
      </c>
      <c r="N24" s="133">
        <v>0.02</v>
      </c>
      <c r="O24" s="133">
        <v>0.02</v>
      </c>
      <c r="P24" s="8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 spans="1:27" s="59" customFormat="1" outlineLevel="1">
      <c r="A25" s="185" t="s">
        <v>497</v>
      </c>
      <c r="B25" s="82" t="s">
        <v>161</v>
      </c>
      <c r="C25" s="122"/>
      <c r="D25" s="91">
        <f>D19*D22</f>
        <v>0</v>
      </c>
      <c r="E25" s="91">
        <f t="shared" ref="E25:O25" si="13">E19*E22</f>
        <v>0</v>
      </c>
      <c r="F25" s="91">
        <f t="shared" si="13"/>
        <v>0</v>
      </c>
      <c r="G25" s="91">
        <f t="shared" si="13"/>
        <v>0</v>
      </c>
      <c r="H25" s="91">
        <f t="shared" si="13"/>
        <v>0</v>
      </c>
      <c r="I25" s="91">
        <f t="shared" si="13"/>
        <v>0</v>
      </c>
      <c r="J25" s="91">
        <f t="shared" si="13"/>
        <v>0</v>
      </c>
      <c r="K25" s="91">
        <f t="shared" si="13"/>
        <v>0</v>
      </c>
      <c r="L25" s="91">
        <f t="shared" si="13"/>
        <v>0</v>
      </c>
      <c r="M25" s="91">
        <f t="shared" si="13"/>
        <v>0</v>
      </c>
      <c r="N25" s="91">
        <f t="shared" si="13"/>
        <v>0</v>
      </c>
      <c r="O25" s="91">
        <f t="shared" si="13"/>
        <v>0</v>
      </c>
      <c r="P25" s="91">
        <f>SUM(D25:O25)</f>
        <v>0</v>
      </c>
      <c r="Q25" s="307">
        <f>P25/$P$66</f>
        <v>0</v>
      </c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 spans="1:27" s="59" customFormat="1" outlineLevel="1">
      <c r="A26" s="185" t="s">
        <v>638</v>
      </c>
      <c r="B26" s="82" t="s">
        <v>161</v>
      </c>
      <c r="C26" s="122"/>
      <c r="D26" s="313">
        <f>D20*D23</f>
        <v>9.0000000000000011E-2</v>
      </c>
      <c r="E26" s="313">
        <f t="shared" ref="E26:O27" si="14">E20*E23</f>
        <v>8.4942000000000004E-2</v>
      </c>
      <c r="F26" s="313">
        <f t="shared" si="14"/>
        <v>7.989383160000002E-2</v>
      </c>
      <c r="G26" s="313">
        <f t="shared" si="14"/>
        <v>7.4854997149680025E-2</v>
      </c>
      <c r="H26" s="313">
        <f t="shared" si="14"/>
        <v>6.982500006174687E-2</v>
      </c>
      <c r="I26" s="313">
        <f t="shared" si="14"/>
        <v>6.4803344762951978E-2</v>
      </c>
      <c r="J26" s="313">
        <f t="shared" si="14"/>
        <v>5.9789536645222921E-2</v>
      </c>
      <c r="K26" s="313">
        <f t="shared" si="14"/>
        <v>5.4783082016904176E-2</v>
      </c>
      <c r="L26" s="313">
        <f t="shared" si="14"/>
        <v>4.97834880541023E-2</v>
      </c>
      <c r="M26" s="313">
        <f t="shared" si="14"/>
        <v>4.4790262752130647E-2</v>
      </c>
      <c r="N26" s="313">
        <f t="shared" si="14"/>
        <v>3.9802914877048706E-2</v>
      </c>
      <c r="O26" s="313">
        <f t="shared" si="14"/>
        <v>3.4820953917291481E-2</v>
      </c>
      <c r="P26" s="91">
        <f t="shared" ref="P26:P42" si="15">SUM(D26:O26)</f>
        <v>0.748089411837079</v>
      </c>
      <c r="Q26" s="307">
        <f t="shared" ref="Q26:Q27" si="16">P26/$P$66</f>
        <v>-4.9306303446685788E-2</v>
      </c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 spans="1:27" s="59" customFormat="1" outlineLevel="1">
      <c r="A27" s="185" t="s">
        <v>639</v>
      </c>
      <c r="B27" s="82" t="s">
        <v>161</v>
      </c>
      <c r="C27" s="122"/>
      <c r="D27" s="313">
        <f>D21*D24</f>
        <v>0.48000000000000009</v>
      </c>
      <c r="E27" s="313">
        <f t="shared" si="14"/>
        <v>0.45874400000000004</v>
      </c>
      <c r="F27" s="313">
        <f t="shared" si="14"/>
        <v>0.43691489120000016</v>
      </c>
      <c r="G27" s="313">
        <f t="shared" si="14"/>
        <v>0.41450213713376016</v>
      </c>
      <c r="H27" s="313">
        <f t="shared" si="14"/>
        <v>0.39149497591767096</v>
      </c>
      <c r="I27" s="313">
        <f t="shared" si="14"/>
        <v>0.36788241583606401</v>
      </c>
      <c r="J27" s="313">
        <f t="shared" si="14"/>
        <v>0.34365323083676957</v>
      </c>
      <c r="K27" s="313">
        <f t="shared" si="14"/>
        <v>0.31879595593513588</v>
      </c>
      <c r="L27" s="313">
        <f t="shared" si="14"/>
        <v>0.29329888252469177</v>
      </c>
      <c r="M27" s="313">
        <f t="shared" si="14"/>
        <v>0.26715005359259053</v>
      </c>
      <c r="N27" s="313">
        <f t="shared" si="14"/>
        <v>0.24033725883794174</v>
      </c>
      <c r="O27" s="313">
        <f t="shared" si="14"/>
        <v>0.21284802969109812</v>
      </c>
      <c r="P27" s="91">
        <f t="shared" si="15"/>
        <v>4.2256218315057223</v>
      </c>
      <c r="Q27" s="307">
        <f t="shared" si="16"/>
        <v>-0.2785092115707371</v>
      </c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 spans="1:27" s="59" customFormat="1" outlineLevel="1">
      <c r="A28" s="185"/>
      <c r="B28" s="82"/>
      <c r="C28" s="122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 spans="1:27" s="59" customFormat="1" outlineLevel="1">
      <c r="A29" s="185" t="s">
        <v>640</v>
      </c>
      <c r="B29" s="82" t="s">
        <v>168</v>
      </c>
      <c r="C29" s="122"/>
      <c r="D29" s="133">
        <f>D17</f>
        <v>0.2</v>
      </c>
      <c r="E29" s="133">
        <f t="shared" ref="E29:O29" si="17">E17</f>
        <v>0.19800000000000001</v>
      </c>
      <c r="F29" s="133">
        <f t="shared" si="17"/>
        <v>0.19602</v>
      </c>
      <c r="G29" s="133">
        <f t="shared" si="17"/>
        <v>0.1940598</v>
      </c>
      <c r="H29" s="133">
        <f t="shared" si="17"/>
        <v>0.19211920199999999</v>
      </c>
      <c r="I29" s="133">
        <f t="shared" si="17"/>
        <v>0.19019800998</v>
      </c>
      <c r="J29" s="133">
        <f t="shared" si="17"/>
        <v>0.1882960298802</v>
      </c>
      <c r="K29" s="133">
        <f t="shared" si="17"/>
        <v>0.186413069581398</v>
      </c>
      <c r="L29" s="133">
        <f t="shared" si="17"/>
        <v>0.18454893888558402</v>
      </c>
      <c r="M29" s="133">
        <f t="shared" si="17"/>
        <v>0.18270344949672818</v>
      </c>
      <c r="N29" s="133">
        <f t="shared" si="17"/>
        <v>0.18087641500176088</v>
      </c>
      <c r="O29" s="133">
        <f t="shared" si="17"/>
        <v>0.17906765085174328</v>
      </c>
      <c r="P29" s="91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 spans="1:27" s="59" customFormat="1" outlineLevel="1">
      <c r="A30" s="185" t="s">
        <v>641</v>
      </c>
      <c r="B30" s="82" t="s">
        <v>168</v>
      </c>
      <c r="C30" s="122"/>
      <c r="D30" s="133">
        <f>D18</f>
        <v>0.8</v>
      </c>
      <c r="E30" s="133">
        <f t="shared" ref="E30:O30" si="18">E18</f>
        <v>0.80200000000000005</v>
      </c>
      <c r="F30" s="133">
        <f t="shared" si="18"/>
        <v>0.80398000000000003</v>
      </c>
      <c r="G30" s="133">
        <f t="shared" si="18"/>
        <v>0.8059402</v>
      </c>
      <c r="H30" s="133">
        <f t="shared" si="18"/>
        <v>0.80788079800000001</v>
      </c>
      <c r="I30" s="133">
        <f t="shared" si="18"/>
        <v>0.80980199001999997</v>
      </c>
      <c r="J30" s="133">
        <f t="shared" si="18"/>
        <v>0.8117039701198</v>
      </c>
      <c r="K30" s="133">
        <f t="shared" si="18"/>
        <v>0.81358693041860197</v>
      </c>
      <c r="L30" s="133">
        <f t="shared" si="18"/>
        <v>0.81545106111441601</v>
      </c>
      <c r="M30" s="133">
        <f t="shared" si="18"/>
        <v>0.81729655050327188</v>
      </c>
      <c r="N30" s="133">
        <f t="shared" si="18"/>
        <v>0.81912358499823912</v>
      </c>
      <c r="O30" s="133">
        <f t="shared" si="18"/>
        <v>0.82093234914825675</v>
      </c>
      <c r="P30" s="91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 spans="1:27" s="59" customFormat="1" outlineLevel="1">
      <c r="A31" s="185" t="s">
        <v>643</v>
      </c>
      <c r="B31" s="82" t="s">
        <v>161</v>
      </c>
      <c r="C31" s="122"/>
      <c r="D31" s="91">
        <f>D20*D29</f>
        <v>1.2000000000000002</v>
      </c>
      <c r="E31" s="91">
        <f t="shared" ref="E31:O31" si="19">E20*E29</f>
        <v>1.1212344000000003</v>
      </c>
      <c r="F31" s="91">
        <f t="shared" si="19"/>
        <v>1.0440525913488004</v>
      </c>
      <c r="G31" s="91">
        <f t="shared" si="19"/>
        <v>0.9684230517244985</v>
      </c>
      <c r="H31" s="91">
        <f t="shared" si="19"/>
        <v>0.89431488610085064</v>
      </c>
      <c r="I31" s="91">
        <f t="shared" si="19"/>
        <v>0.82169781426408817</v>
      </c>
      <c r="J31" s="91">
        <f t="shared" si="19"/>
        <v>0.75054215857814721</v>
      </c>
      <c r="K31" s="91">
        <f t="shared" si="19"/>
        <v>0.68081883199337279</v>
      </c>
      <c r="L31" s="91">
        <f t="shared" si="19"/>
        <v>0.61249932629384851</v>
      </c>
      <c r="M31" s="91">
        <f t="shared" si="19"/>
        <v>0.54555570057860581</v>
      </c>
      <c r="N31" s="91">
        <f t="shared" si="19"/>
        <v>0.47996056997205494</v>
      </c>
      <c r="O31" s="91">
        <f t="shared" si="19"/>
        <v>0.41568709455907954</v>
      </c>
      <c r="P31" s="91">
        <f t="shared" ref="P31:P32" si="20">SUM(D31:O31)</f>
        <v>9.5347864254133476</v>
      </c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 spans="1:27" s="59" customFormat="1" outlineLevel="1">
      <c r="A32" s="185" t="s">
        <v>642</v>
      </c>
      <c r="B32" s="82" t="s">
        <v>161</v>
      </c>
      <c r="C32" s="122"/>
      <c r="D32" s="91">
        <f>D21*D30</f>
        <v>19.200000000000003</v>
      </c>
      <c r="E32" s="91">
        <f t="shared" ref="E32:O32" si="21">E21*E30</f>
        <v>18.395634400000002</v>
      </c>
      <c r="F32" s="91">
        <f t="shared" si="21"/>
        <v>17.563541711348805</v>
      </c>
      <c r="G32" s="91">
        <f t="shared" si="21"/>
        <v>16.703196765100504</v>
      </c>
      <c r="H32" s="91">
        <f t="shared" si="21"/>
        <v>15.814063677867939</v>
      </c>
      <c r="I32" s="91">
        <f t="shared" si="21"/>
        <v>14.895595621870489</v>
      </c>
      <c r="J32" s="91">
        <f t="shared" si="21"/>
        <v>13.947234590735096</v>
      </c>
      <c r="K32" s="91">
        <f t="shared" si="21"/>
        <v>12.968411160956554</v>
      </c>
      <c r="L32" s="91">
        <f t="shared" si="21"/>
        <v>11.958544248921617</v>
      </c>
      <c r="M32" s="91">
        <f t="shared" si="21"/>
        <v>10.917040863399423</v>
      </c>
      <c r="N32" s="91">
        <f t="shared" si="21"/>
        <v>9.8432958533992281</v>
      </c>
      <c r="O32" s="91">
        <f t="shared" si="21"/>
        <v>8.7366916512945547</v>
      </c>
      <c r="P32" s="91">
        <f t="shared" si="20"/>
        <v>170.94325054489423</v>
      </c>
      <c r="Q32" s="307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 spans="1:27" s="59" customFormat="1" outlineLevel="1">
      <c r="A33" s="185" t="s">
        <v>644</v>
      </c>
      <c r="B33" s="82" t="s">
        <v>168</v>
      </c>
      <c r="C33" s="122"/>
      <c r="D33" s="133">
        <v>3.0000000000000001E-3</v>
      </c>
      <c r="E33" s="133">
        <v>3.0000000000000001E-3</v>
      </c>
      <c r="F33" s="133">
        <v>3.0000000000000001E-3</v>
      </c>
      <c r="G33" s="133">
        <v>3.0000000000000001E-3</v>
      </c>
      <c r="H33" s="133">
        <v>3.0000000000000001E-3</v>
      </c>
      <c r="I33" s="133">
        <v>3.0000000000000001E-3</v>
      </c>
      <c r="J33" s="133">
        <v>3.0000000000000001E-3</v>
      </c>
      <c r="K33" s="133">
        <v>3.0000000000000001E-3</v>
      </c>
      <c r="L33" s="133">
        <v>3.0000000000000001E-3</v>
      </c>
      <c r="M33" s="133">
        <v>3.0000000000000001E-3</v>
      </c>
      <c r="N33" s="133">
        <v>3.0000000000000001E-3</v>
      </c>
      <c r="O33" s="133">
        <v>3.0000000000000001E-3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 spans="1:27" s="59" customFormat="1" outlineLevel="1">
      <c r="A34" s="185" t="s">
        <v>645</v>
      </c>
      <c r="B34" s="82" t="s">
        <v>168</v>
      </c>
      <c r="C34" s="122"/>
      <c r="D34" s="133">
        <v>0.02</v>
      </c>
      <c r="E34" s="133">
        <v>0.02</v>
      </c>
      <c r="F34" s="133">
        <v>0.02</v>
      </c>
      <c r="G34" s="133">
        <v>0.02</v>
      </c>
      <c r="H34" s="133">
        <v>0.02</v>
      </c>
      <c r="I34" s="133">
        <v>0.02</v>
      </c>
      <c r="J34" s="133">
        <v>0.02</v>
      </c>
      <c r="K34" s="133">
        <v>0.02</v>
      </c>
      <c r="L34" s="133">
        <v>0.02</v>
      </c>
      <c r="M34" s="133">
        <v>0.02</v>
      </c>
      <c r="N34" s="133">
        <v>0.02</v>
      </c>
      <c r="O34" s="133">
        <v>0.02</v>
      </c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7" s="59" customFormat="1" outlineLevel="1">
      <c r="A35" s="185" t="s">
        <v>499</v>
      </c>
      <c r="B35" s="82" t="s">
        <v>161</v>
      </c>
      <c r="C35" s="122"/>
      <c r="D35" s="89">
        <f>-(D31*D33+D32*D34)</f>
        <v>-0.38760000000000006</v>
      </c>
      <c r="E35" s="89">
        <f t="shared" ref="E35:O35" si="22">-(E31*E33+E32*E34)</f>
        <v>-0.37127639120000006</v>
      </c>
      <c r="F35" s="89">
        <f t="shared" si="22"/>
        <v>-0.35440299200102249</v>
      </c>
      <c r="G35" s="89">
        <f t="shared" si="22"/>
        <v>-0.33696920445718354</v>
      </c>
      <c r="H35" s="89">
        <f t="shared" si="22"/>
        <v>-0.31896421821566134</v>
      </c>
      <c r="I35" s="89">
        <f t="shared" si="22"/>
        <v>-0.30037700588020205</v>
      </c>
      <c r="J35" s="89">
        <f t="shared" si="22"/>
        <v>-0.2811963182904364</v>
      </c>
      <c r="K35" s="89">
        <f t="shared" si="22"/>
        <v>-0.26141067971511123</v>
      </c>
      <c r="L35" s="89">
        <f t="shared" si="22"/>
        <v>-0.24100838295731392</v>
      </c>
      <c r="M35" s="89">
        <f t="shared" si="22"/>
        <v>-0.21997748436972428</v>
      </c>
      <c r="N35" s="89">
        <f t="shared" si="22"/>
        <v>-0.19830579877790072</v>
      </c>
      <c r="O35" s="89">
        <f t="shared" si="22"/>
        <v>-0.17598089430956834</v>
      </c>
      <c r="P35" s="89">
        <f t="shared" ref="P35" si="23">SUM(D35:O35)</f>
        <v>-3.4474693701741237</v>
      </c>
      <c r="Q35" s="307">
        <f t="shared" ref="Q35" si="24">P35/$P$66</f>
        <v>0.22722146336964763</v>
      </c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 spans="1:27" s="59" customFormat="1" outlineLevel="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 spans="1:27" s="59" customFormat="1" outlineLevel="1">
      <c r="A37" s="185" t="s">
        <v>496</v>
      </c>
      <c r="B37" s="82" t="s">
        <v>161</v>
      </c>
      <c r="C37" s="122"/>
      <c r="D37" s="91">
        <f>D26+D27</f>
        <v>0.57000000000000006</v>
      </c>
      <c r="E37" s="91">
        <f t="shared" ref="E37:O37" si="25">E26+E27</f>
        <v>0.543686</v>
      </c>
      <c r="F37" s="91">
        <f t="shared" si="25"/>
        <v>0.51680872280000023</v>
      </c>
      <c r="G37" s="91">
        <f t="shared" si="25"/>
        <v>0.48935713428344019</v>
      </c>
      <c r="H37" s="91">
        <f t="shared" si="25"/>
        <v>0.46131997597941782</v>
      </c>
      <c r="I37" s="91">
        <f t="shared" si="25"/>
        <v>0.43268576059901598</v>
      </c>
      <c r="J37" s="91">
        <f t="shared" si="25"/>
        <v>0.40344276748199248</v>
      </c>
      <c r="K37" s="91">
        <f t="shared" si="25"/>
        <v>0.37357903795204006</v>
      </c>
      <c r="L37" s="91">
        <f t="shared" si="25"/>
        <v>0.34308237057879409</v>
      </c>
      <c r="M37" s="91">
        <f t="shared" si="25"/>
        <v>0.31194031634472119</v>
      </c>
      <c r="N37" s="91">
        <f t="shared" si="25"/>
        <v>0.28014017371499045</v>
      </c>
      <c r="O37" s="91">
        <f t="shared" si="25"/>
        <v>0.2476689836083896</v>
      </c>
      <c r="P37" s="91">
        <f t="shared" si="15"/>
        <v>4.9737112433428017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 spans="1:27" s="59" customFormat="1" outlineLevel="1">
      <c r="A38" s="185" t="s">
        <v>497</v>
      </c>
      <c r="B38" s="82" t="s">
        <v>161</v>
      </c>
      <c r="C38" s="122"/>
      <c r="D38" s="91">
        <f>D25</f>
        <v>0</v>
      </c>
      <c r="E38" s="91">
        <f t="shared" ref="E38:O38" si="26">E25</f>
        <v>0</v>
      </c>
      <c r="F38" s="91">
        <f t="shared" si="26"/>
        <v>0</v>
      </c>
      <c r="G38" s="91">
        <f t="shared" si="26"/>
        <v>0</v>
      </c>
      <c r="H38" s="91">
        <f t="shared" si="26"/>
        <v>0</v>
      </c>
      <c r="I38" s="91">
        <f t="shared" si="26"/>
        <v>0</v>
      </c>
      <c r="J38" s="91">
        <f t="shared" si="26"/>
        <v>0</v>
      </c>
      <c r="K38" s="91">
        <f t="shared" si="26"/>
        <v>0</v>
      </c>
      <c r="L38" s="91">
        <f t="shared" si="26"/>
        <v>0</v>
      </c>
      <c r="M38" s="91">
        <f t="shared" si="26"/>
        <v>0</v>
      </c>
      <c r="N38" s="91">
        <f t="shared" si="26"/>
        <v>0</v>
      </c>
      <c r="O38" s="91">
        <f t="shared" si="26"/>
        <v>0</v>
      </c>
      <c r="P38" s="91">
        <f t="shared" si="15"/>
        <v>0</v>
      </c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7" s="59" customFormat="1" outlineLevel="1">
      <c r="A39" s="185" t="s">
        <v>338</v>
      </c>
      <c r="B39" s="82" t="s">
        <v>168</v>
      </c>
      <c r="C39" s="122"/>
      <c r="D39" s="192">
        <f>(D31+D32)/(D20+D21)</f>
        <v>0.67999999999999994</v>
      </c>
      <c r="E39" s="192">
        <f t="shared" ref="E39:O39" si="27">(E31+E32)/(E20+E21)</f>
        <v>0.68240800000000001</v>
      </c>
      <c r="F39" s="192">
        <f t="shared" si="27"/>
        <v>0.68480768079999998</v>
      </c>
      <c r="G39" s="192">
        <f t="shared" si="27"/>
        <v>0.6871988119520801</v>
      </c>
      <c r="H39" s="192">
        <f t="shared" si="27"/>
        <v>0.6895811715542336</v>
      </c>
      <c r="I39" s="192">
        <f t="shared" si="27"/>
        <v>0.69195454604070428</v>
      </c>
      <c r="J39" s="192">
        <f t="shared" si="27"/>
        <v>0.69431872997689037</v>
      </c>
      <c r="K39" s="192">
        <f t="shared" si="27"/>
        <v>0.69667352585872222</v>
      </c>
      <c r="L39" s="192">
        <f t="shared" si="27"/>
        <v>0.69901874391642194</v>
      </c>
      <c r="M39" s="192">
        <f t="shared" si="27"/>
        <v>0.70135420192255082</v>
      </c>
      <c r="N39" s="192">
        <f t="shared" si="27"/>
        <v>0.7036797250042568</v>
      </c>
      <c r="O39" s="192">
        <f t="shared" si="27"/>
        <v>0.70599514545963715</v>
      </c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</row>
    <row r="40" spans="1:27" s="59" customFormat="1" outlineLevel="1">
      <c r="A40" s="185" t="s">
        <v>500</v>
      </c>
      <c r="B40" s="82" t="s">
        <v>161</v>
      </c>
      <c r="C40" s="122"/>
      <c r="D40" s="91">
        <f t="shared" ref="D40:O40" si="28">(D20+D21)*D39</f>
        <v>20.400000000000002</v>
      </c>
      <c r="E40" s="91">
        <f t="shared" si="28"/>
        <v>19.516868800000001</v>
      </c>
      <c r="F40" s="91">
        <f t="shared" si="28"/>
        <v>18.607594302697606</v>
      </c>
      <c r="G40" s="91">
        <f t="shared" si="28"/>
        <v>17.671619816825004</v>
      </c>
      <c r="H40" s="91">
        <f t="shared" si="28"/>
        <v>16.70837856396879</v>
      </c>
      <c r="I40" s="91">
        <f t="shared" si="28"/>
        <v>15.717293436134577</v>
      </c>
      <c r="J40" s="91">
        <f t="shared" si="28"/>
        <v>14.697776749313244</v>
      </c>
      <c r="K40" s="91">
        <f t="shared" si="28"/>
        <v>13.649229992949929</v>
      </c>
      <c r="L40" s="91">
        <f t="shared" si="28"/>
        <v>12.571043575215466</v>
      </c>
      <c r="M40" s="91">
        <f t="shared" si="28"/>
        <v>11.462596563978028</v>
      </c>
      <c r="N40" s="91">
        <f t="shared" si="28"/>
        <v>10.323256423371284</v>
      </c>
      <c r="O40" s="91">
        <f t="shared" si="28"/>
        <v>9.1523787458536336</v>
      </c>
      <c r="P40" s="91">
        <f t="shared" si="15"/>
        <v>180.47803697030758</v>
      </c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s="59" customFormat="1" outlineLevel="1">
      <c r="A41" s="185" t="s">
        <v>498</v>
      </c>
      <c r="B41" s="82" t="s">
        <v>168</v>
      </c>
      <c r="C41" s="122"/>
      <c r="D41" s="192">
        <f>D42/D40</f>
        <v>-1.9E-2</v>
      </c>
      <c r="E41" s="192">
        <f t="shared" ref="E41:O41" si="29">E42/E40</f>
        <v>-1.9023358460041502E-2</v>
      </c>
      <c r="F41" s="192">
        <f t="shared" si="29"/>
        <v>-1.9046147838124538E-2</v>
      </c>
      <c r="G41" s="192">
        <f t="shared" si="29"/>
        <v>-1.906838240919816E-2</v>
      </c>
      <c r="H41" s="192">
        <f t="shared" si="29"/>
        <v>-1.9090076095325006E-2</v>
      </c>
      <c r="I41" s="192">
        <f t="shared" si="29"/>
        <v>-1.9111242473187233E-2</v>
      </c>
      <c r="J41" s="192">
        <f t="shared" si="29"/>
        <v>-1.9131894781540707E-2</v>
      </c>
      <c r="K41" s="192">
        <f t="shared" si="29"/>
        <v>-1.9152045928608027E-2</v>
      </c>
      <c r="L41" s="192">
        <f t="shared" si="29"/>
        <v>-1.9171708499402213E-2</v>
      </c>
      <c r="M41" s="192">
        <f t="shared" si="29"/>
        <v>-1.9190894762973525E-2</v>
      </c>
      <c r="N41" s="192">
        <f t="shared" si="29"/>
        <v>-1.9209616679572866E-2</v>
      </c>
      <c r="O41" s="192">
        <f t="shared" si="29"/>
        <v>-1.9227885907725815E-2</v>
      </c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 spans="1:27" s="59" customFormat="1" outlineLevel="1">
      <c r="A42" s="185" t="s">
        <v>499</v>
      </c>
      <c r="B42" s="82" t="s">
        <v>161</v>
      </c>
      <c r="C42" s="122"/>
      <c r="D42" s="89">
        <f>D35</f>
        <v>-0.38760000000000006</v>
      </c>
      <c r="E42" s="89">
        <f t="shared" ref="E42:O42" si="30">E35</f>
        <v>-0.37127639120000006</v>
      </c>
      <c r="F42" s="89">
        <f t="shared" si="30"/>
        <v>-0.35440299200102249</v>
      </c>
      <c r="G42" s="89">
        <f t="shared" si="30"/>
        <v>-0.33696920445718354</v>
      </c>
      <c r="H42" s="89">
        <f t="shared" si="30"/>
        <v>-0.31896421821566134</v>
      </c>
      <c r="I42" s="89">
        <f t="shared" si="30"/>
        <v>-0.30037700588020205</v>
      </c>
      <c r="J42" s="89">
        <f t="shared" si="30"/>
        <v>-0.2811963182904364</v>
      </c>
      <c r="K42" s="89">
        <f t="shared" si="30"/>
        <v>-0.26141067971511123</v>
      </c>
      <c r="L42" s="89">
        <f t="shared" si="30"/>
        <v>-0.24100838295731392</v>
      </c>
      <c r="M42" s="89">
        <f t="shared" si="30"/>
        <v>-0.21997748436972428</v>
      </c>
      <c r="N42" s="89">
        <f t="shared" si="30"/>
        <v>-0.19830579877790072</v>
      </c>
      <c r="O42" s="89">
        <f t="shared" si="30"/>
        <v>-0.17598089430956834</v>
      </c>
      <c r="P42" s="89">
        <f t="shared" si="15"/>
        <v>-3.4474693701741237</v>
      </c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</row>
    <row r="43" spans="1:27" s="59" customFormat="1" outlineLevel="1">
      <c r="A43" s="185"/>
      <c r="B43" s="82"/>
      <c r="C43" s="122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s="64" customFormat="1" ht="13.2" outlineLevel="1">
      <c r="A44" s="185" t="s">
        <v>652</v>
      </c>
      <c r="B44" s="82" t="s">
        <v>168</v>
      </c>
      <c r="D44" s="133">
        <v>2E-3</v>
      </c>
      <c r="E44" s="133">
        <v>2E-3</v>
      </c>
      <c r="F44" s="133">
        <v>2E-3</v>
      </c>
      <c r="G44" s="133">
        <v>2E-3</v>
      </c>
      <c r="H44" s="133">
        <v>2E-3</v>
      </c>
      <c r="I44" s="133">
        <v>2E-3</v>
      </c>
      <c r="J44" s="133">
        <v>2E-3</v>
      </c>
      <c r="K44" s="133">
        <v>2E-3</v>
      </c>
      <c r="L44" s="133">
        <v>2E-3</v>
      </c>
      <c r="M44" s="133">
        <v>2E-3</v>
      </c>
      <c r="N44" s="133">
        <v>2E-3</v>
      </c>
      <c r="O44" s="133">
        <v>2E-3</v>
      </c>
      <c r="P44" s="89"/>
    </row>
    <row r="45" spans="1:27" s="59" customFormat="1" outlineLevel="1">
      <c r="A45" s="185" t="s">
        <v>646</v>
      </c>
      <c r="B45" s="82" t="s">
        <v>161</v>
      </c>
      <c r="C45" s="122"/>
      <c r="D45" s="188">
        <f>-(D20+D21)*D44</f>
        <v>-6.0000000000000012E-2</v>
      </c>
      <c r="E45" s="188">
        <f t="shared" ref="E45:O45" si="31">-(E20+E21)*E44</f>
        <v>-5.7200000000000001E-2</v>
      </c>
      <c r="F45" s="188">
        <f t="shared" si="31"/>
        <v>-5.4344000000000017E-2</v>
      </c>
      <c r="G45" s="188">
        <f t="shared" si="31"/>
        <v>-5.1430880000000019E-2</v>
      </c>
      <c r="H45" s="188">
        <f t="shared" si="31"/>
        <v>-4.8459497600000012E-2</v>
      </c>
      <c r="I45" s="188">
        <f t="shared" si="31"/>
        <v>-4.5428687552000004E-2</v>
      </c>
      <c r="J45" s="188">
        <f t="shared" si="31"/>
        <v>-4.2337261303040011E-2</v>
      </c>
      <c r="K45" s="188">
        <f t="shared" si="31"/>
        <v>-3.9184006529100812E-2</v>
      </c>
      <c r="L45" s="188">
        <f t="shared" si="31"/>
        <v>-3.5967686659682821E-2</v>
      </c>
      <c r="M45" s="188">
        <f t="shared" si="31"/>
        <v>-3.2687040392876468E-2</v>
      </c>
      <c r="N45" s="188">
        <f t="shared" si="31"/>
        <v>-2.9340781200734002E-2</v>
      </c>
      <c r="O45" s="188">
        <f t="shared" si="31"/>
        <v>-2.5927596824748676E-2</v>
      </c>
      <c r="P45" s="89">
        <f t="shared" ref="P45:P51" si="32">SUM(D45:O45)</f>
        <v>-0.52230743806218283</v>
      </c>
      <c r="Q45" s="307">
        <f t="shared" ref="Q45:Q47" si="33">P45/$P$66</f>
        <v>3.4425094949965152E-2</v>
      </c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s="64" customFormat="1" ht="13.2" outlineLevel="1">
      <c r="A46" s="185" t="s">
        <v>653</v>
      </c>
      <c r="B46" s="82" t="s">
        <v>168</v>
      </c>
      <c r="D46" s="133">
        <v>3.0000000000000001E-3</v>
      </c>
      <c r="E46" s="133">
        <v>2E-3</v>
      </c>
      <c r="F46" s="133">
        <v>2E-3</v>
      </c>
      <c r="G46" s="133">
        <v>2E-3</v>
      </c>
      <c r="H46" s="133">
        <v>2E-3</v>
      </c>
      <c r="I46" s="133">
        <v>2E-3</v>
      </c>
      <c r="J46" s="133">
        <v>2E-3</v>
      </c>
      <c r="K46" s="133">
        <v>2E-3</v>
      </c>
      <c r="L46" s="133">
        <v>2E-3</v>
      </c>
      <c r="M46" s="133">
        <v>2E-3</v>
      </c>
      <c r="N46" s="133">
        <v>2E-3</v>
      </c>
      <c r="O46" s="133">
        <v>2E-3</v>
      </c>
      <c r="P46" s="89"/>
    </row>
    <row r="47" spans="1:27" s="59" customFormat="1" outlineLevel="1">
      <c r="A47" s="185" t="s">
        <v>653</v>
      </c>
      <c r="B47" s="82" t="s">
        <v>161</v>
      </c>
      <c r="C47" s="122"/>
      <c r="D47" s="188">
        <f>-D19*D46</f>
        <v>-0.21</v>
      </c>
      <c r="E47" s="188">
        <f t="shared" ref="E47:O47" si="34">-E19*E46</f>
        <v>-0.14279999999999998</v>
      </c>
      <c r="F47" s="188">
        <f t="shared" si="34"/>
        <v>-0.14565599999999998</v>
      </c>
      <c r="G47" s="188">
        <f t="shared" si="34"/>
        <v>-0.14856911999999997</v>
      </c>
      <c r="H47" s="188">
        <f t="shared" si="34"/>
        <v>-0.15154050239999997</v>
      </c>
      <c r="I47" s="188">
        <f t="shared" si="34"/>
        <v>-0.15457131244799999</v>
      </c>
      <c r="J47" s="188">
        <f t="shared" si="34"/>
        <v>-0.15766273869695999</v>
      </c>
      <c r="K47" s="188">
        <f t="shared" si="34"/>
        <v>-0.1608159934708992</v>
      </c>
      <c r="L47" s="188">
        <f t="shared" si="34"/>
        <v>-0.1640323133403172</v>
      </c>
      <c r="M47" s="188">
        <f t="shared" si="34"/>
        <v>-0.16731295960712353</v>
      </c>
      <c r="N47" s="188">
        <f t="shared" si="34"/>
        <v>-0.17065921879926602</v>
      </c>
      <c r="O47" s="188">
        <f t="shared" si="34"/>
        <v>-0.1740724031752513</v>
      </c>
      <c r="P47" s="89">
        <f t="shared" ref="P47" si="35">SUM(D47:O47)</f>
        <v>-1.9476925619378171</v>
      </c>
      <c r="Q47" s="307">
        <f t="shared" si="33"/>
        <v>0.12837171461086436</v>
      </c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 spans="1:27" s="64" customFormat="1" ht="13.2" outlineLevel="1">
      <c r="A48" s="185" t="s">
        <v>502</v>
      </c>
      <c r="B48" s="82" t="s">
        <v>161</v>
      </c>
      <c r="D48" s="167">
        <v>1.5</v>
      </c>
      <c r="E48" s="167">
        <v>1.5</v>
      </c>
      <c r="F48" s="167">
        <v>1.5</v>
      </c>
      <c r="G48" s="167">
        <v>1.5</v>
      </c>
      <c r="H48" s="167">
        <v>1.5</v>
      </c>
      <c r="I48" s="167">
        <v>1.5</v>
      </c>
      <c r="J48" s="167">
        <v>1.5</v>
      </c>
      <c r="K48" s="167">
        <v>1.5</v>
      </c>
      <c r="L48" s="167">
        <v>1.5</v>
      </c>
      <c r="M48" s="167">
        <v>1.5</v>
      </c>
      <c r="N48" s="167">
        <v>1.5</v>
      </c>
      <c r="O48" s="167">
        <v>1.5</v>
      </c>
      <c r="P48" s="89"/>
    </row>
    <row r="49" spans="1:27" s="59" customFormat="1" outlineLevel="1">
      <c r="A49" s="185" t="s">
        <v>503</v>
      </c>
      <c r="B49" s="82" t="s">
        <v>161</v>
      </c>
      <c r="C49" s="122"/>
      <c r="D49" s="89">
        <f>-(D48*D13)</f>
        <v>0</v>
      </c>
      <c r="E49" s="89">
        <f t="shared" ref="E49:O49" si="36">-(E48*E13)</f>
        <v>0</v>
      </c>
      <c r="F49" s="89">
        <f t="shared" si="36"/>
        <v>0</v>
      </c>
      <c r="G49" s="89">
        <f t="shared" si="36"/>
        <v>0</v>
      </c>
      <c r="H49" s="89">
        <f t="shared" si="36"/>
        <v>0</v>
      </c>
      <c r="I49" s="89">
        <f t="shared" si="36"/>
        <v>0</v>
      </c>
      <c r="J49" s="89">
        <f t="shared" si="36"/>
        <v>0</v>
      </c>
      <c r="K49" s="89">
        <f t="shared" si="36"/>
        <v>0</v>
      </c>
      <c r="L49" s="89">
        <f t="shared" si="36"/>
        <v>0</v>
      </c>
      <c r="M49" s="89">
        <f t="shared" si="36"/>
        <v>0</v>
      </c>
      <c r="N49" s="89">
        <f t="shared" si="36"/>
        <v>0</v>
      </c>
      <c r="O49" s="89">
        <f t="shared" si="36"/>
        <v>0</v>
      </c>
      <c r="P49" s="89">
        <f t="shared" si="32"/>
        <v>0</v>
      </c>
      <c r="Q49" s="307">
        <f t="shared" ref="Q49:Q51" si="37">P49/$P$66</f>
        <v>0</v>
      </c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 spans="1:27" s="64" customFormat="1" ht="13.2" outlineLevel="1">
      <c r="A50" s="185" t="s">
        <v>504</v>
      </c>
      <c r="B50" s="82" t="s">
        <v>161</v>
      </c>
      <c r="D50" s="156">
        <f>50/1000</f>
        <v>0.05</v>
      </c>
      <c r="E50" s="156">
        <f t="shared" ref="E50:O50" si="38">50/1000</f>
        <v>0.05</v>
      </c>
      <c r="F50" s="156">
        <f t="shared" si="38"/>
        <v>0.05</v>
      </c>
      <c r="G50" s="156">
        <f t="shared" si="38"/>
        <v>0.05</v>
      </c>
      <c r="H50" s="156">
        <f t="shared" si="38"/>
        <v>0.05</v>
      </c>
      <c r="I50" s="156">
        <f t="shared" si="38"/>
        <v>0.05</v>
      </c>
      <c r="J50" s="156">
        <f t="shared" si="38"/>
        <v>0.05</v>
      </c>
      <c r="K50" s="156">
        <f t="shared" si="38"/>
        <v>0.05</v>
      </c>
      <c r="L50" s="156">
        <f t="shared" si="38"/>
        <v>0.05</v>
      </c>
      <c r="M50" s="156">
        <f t="shared" si="38"/>
        <v>0.05</v>
      </c>
      <c r="N50" s="156">
        <f t="shared" si="38"/>
        <v>0.05</v>
      </c>
      <c r="O50" s="156">
        <f t="shared" si="38"/>
        <v>0.05</v>
      </c>
      <c r="P50" s="89"/>
    </row>
    <row r="51" spans="1:27" s="59" customFormat="1" outlineLevel="1">
      <c r="A51" s="185" t="s">
        <v>647</v>
      </c>
      <c r="B51" s="82" t="s">
        <v>161</v>
      </c>
      <c r="C51" s="122"/>
      <c r="D51" s="187">
        <f t="shared" ref="D51:O51" si="39">-D50*D12</f>
        <v>-0.05</v>
      </c>
      <c r="E51" s="89">
        <f t="shared" si="39"/>
        <v>-0.05</v>
      </c>
      <c r="F51" s="89">
        <f t="shared" si="39"/>
        <v>-0.05</v>
      </c>
      <c r="G51" s="89">
        <f t="shared" si="39"/>
        <v>-0.05</v>
      </c>
      <c r="H51" s="89">
        <f t="shared" si="39"/>
        <v>-0.05</v>
      </c>
      <c r="I51" s="89">
        <f t="shared" si="39"/>
        <v>-0.05</v>
      </c>
      <c r="J51" s="89">
        <f t="shared" si="39"/>
        <v>-0.05</v>
      </c>
      <c r="K51" s="89">
        <f t="shared" si="39"/>
        <v>-0.05</v>
      </c>
      <c r="L51" s="89">
        <f t="shared" si="39"/>
        <v>-0.05</v>
      </c>
      <c r="M51" s="89">
        <f t="shared" si="39"/>
        <v>-0.05</v>
      </c>
      <c r="N51" s="89">
        <f t="shared" si="39"/>
        <v>-0.05</v>
      </c>
      <c r="O51" s="89">
        <f t="shared" si="39"/>
        <v>-0.05</v>
      </c>
      <c r="P51" s="89">
        <f t="shared" si="32"/>
        <v>-0.6</v>
      </c>
      <c r="Q51" s="307">
        <f t="shared" si="37"/>
        <v>3.9545783698986925E-2</v>
      </c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s="59" customFormat="1" outlineLevel="1">
      <c r="A52" s="185"/>
      <c r="B52" s="82"/>
      <c r="C52" s="122"/>
      <c r="D52" s="187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s="59" customFormat="1" outlineLevel="1">
      <c r="A53" s="185" t="s">
        <v>648</v>
      </c>
      <c r="B53" s="82" t="s">
        <v>254</v>
      </c>
      <c r="C53" s="122"/>
      <c r="D53" s="89">
        <f>МСБ.3!D168</f>
        <v>205</v>
      </c>
      <c r="E53" s="89">
        <f>МСБ.3!E168</f>
        <v>250</v>
      </c>
      <c r="F53" s="89">
        <f>МСБ.3!F168</f>
        <v>295</v>
      </c>
      <c r="G53" s="89">
        <f>МСБ.3!G168</f>
        <v>340</v>
      </c>
      <c r="H53" s="89">
        <f>МСБ.3!H168</f>
        <v>385</v>
      </c>
      <c r="I53" s="89">
        <f>МСБ.3!I168</f>
        <v>430</v>
      </c>
      <c r="J53" s="89">
        <f>МСБ.3!J168</f>
        <v>475</v>
      </c>
      <c r="K53" s="89">
        <f>МСБ.3!K168</f>
        <v>520</v>
      </c>
      <c r="L53" s="89">
        <f>МСБ.3!L168</f>
        <v>565</v>
      </c>
      <c r="M53" s="89">
        <f>МСБ.3!M168</f>
        <v>610</v>
      </c>
      <c r="N53" s="89">
        <f>МСБ.3!N168</f>
        <v>655</v>
      </c>
      <c r="O53" s="89">
        <f>МСБ.3!O168</f>
        <v>700</v>
      </c>
      <c r="P53" s="8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s="59" customFormat="1" outlineLevel="1">
      <c r="A54" s="312" t="s">
        <v>505</v>
      </c>
      <c r="B54" s="82" t="s">
        <v>254</v>
      </c>
      <c r="C54" s="122"/>
      <c r="D54" s="89">
        <f>-5*'0'!D17/3*D12/D53</f>
        <v>-0.71097560975609753</v>
      </c>
      <c r="E54" s="89">
        <f>-5*'0'!E17/3*E12/E53</f>
        <v>-0.58299999999999996</v>
      </c>
      <c r="F54" s="89">
        <f>-5*'0'!F17/3*F12/F53</f>
        <v>-0.49406779661016947</v>
      </c>
      <c r="G54" s="89">
        <f>-5*'0'!G17/3*G12/G53</f>
        <v>-0.42867647058823527</v>
      </c>
      <c r="H54" s="89">
        <f>-5*'0'!H17/3*H12/H53</f>
        <v>-0.37857142857142856</v>
      </c>
      <c r="I54" s="89">
        <f>-5*'0'!I17/3*I12/I53</f>
        <v>-0.33895348837209305</v>
      </c>
      <c r="J54" s="89">
        <f>-5*'0'!J17/3*J12/J53</f>
        <v>-0.30684210526315792</v>
      </c>
      <c r="K54" s="89">
        <f>-5*'0'!K17/3*K12/K53</f>
        <v>-0.28028846153846154</v>
      </c>
      <c r="L54" s="89">
        <f>-5*'0'!L17/3*L12/L53</f>
        <v>-0.25796460176991148</v>
      </c>
      <c r="M54" s="89">
        <f>-5*'0'!M17/3*M12/M53</f>
        <v>-0.2389344262295082</v>
      </c>
      <c r="N54" s="89">
        <f>-5*'0'!N17/3*N12/N53</f>
        <v>-0.22251908396946565</v>
      </c>
      <c r="O54" s="89">
        <f>-5*'0'!O17/3*O12/O53</f>
        <v>-0.20821428571428571</v>
      </c>
      <c r="P54" s="89">
        <f t="shared" ref="P54" si="40">SUM(D54:O54)</f>
        <v>-4.4490077583828143</v>
      </c>
      <c r="Q54" s="307">
        <f t="shared" ref="Q54:Q56" si="41">P54/$P$66</f>
        <v>0.29323249748020241</v>
      </c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 spans="1:27" s="64" customFormat="1" ht="13.2" outlineLevel="1">
      <c r="A55" s="185" t="s">
        <v>506</v>
      </c>
      <c r="B55" s="82" t="s">
        <v>161</v>
      </c>
      <c r="D55" s="156">
        <v>0.7</v>
      </c>
      <c r="E55" s="156">
        <v>0.7</v>
      </c>
      <c r="F55" s="156">
        <v>0.7</v>
      </c>
      <c r="G55" s="156">
        <v>0.7</v>
      </c>
      <c r="H55" s="156">
        <v>0.7</v>
      </c>
      <c r="I55" s="156">
        <v>0.7</v>
      </c>
      <c r="J55" s="156">
        <v>0.7</v>
      </c>
      <c r="K55" s="156">
        <v>0.7</v>
      </c>
      <c r="L55" s="156">
        <v>0.7</v>
      </c>
      <c r="M55" s="156">
        <v>0.7</v>
      </c>
      <c r="N55" s="156">
        <v>0.7</v>
      </c>
      <c r="O55" s="156">
        <v>0.7</v>
      </c>
      <c r="P55" s="89"/>
    </row>
    <row r="56" spans="1:27" s="59" customFormat="1" outlineLevel="1">
      <c r="A56" s="312" t="s">
        <v>507</v>
      </c>
      <c r="B56" s="82" t="s">
        <v>161</v>
      </c>
      <c r="C56" s="122"/>
      <c r="D56" s="89">
        <f t="shared" ref="D56:O56" si="42">-D55*D12</f>
        <v>-0.7</v>
      </c>
      <c r="E56" s="89">
        <f t="shared" si="42"/>
        <v>-0.7</v>
      </c>
      <c r="F56" s="89">
        <f t="shared" si="42"/>
        <v>-0.7</v>
      </c>
      <c r="G56" s="89">
        <f t="shared" si="42"/>
        <v>-0.7</v>
      </c>
      <c r="H56" s="89">
        <f t="shared" si="42"/>
        <v>-0.7</v>
      </c>
      <c r="I56" s="89">
        <f t="shared" si="42"/>
        <v>-0.7</v>
      </c>
      <c r="J56" s="89">
        <f t="shared" si="42"/>
        <v>-0.7</v>
      </c>
      <c r="K56" s="89">
        <f t="shared" si="42"/>
        <v>-0.7</v>
      </c>
      <c r="L56" s="89">
        <f t="shared" si="42"/>
        <v>-0.7</v>
      </c>
      <c r="M56" s="89">
        <f t="shared" si="42"/>
        <v>-0.7</v>
      </c>
      <c r="N56" s="89">
        <f t="shared" si="42"/>
        <v>-0.7</v>
      </c>
      <c r="O56" s="89">
        <f t="shared" si="42"/>
        <v>-0.7</v>
      </c>
      <c r="P56" s="89">
        <f>SUM(D56:O56)</f>
        <v>-8.4</v>
      </c>
      <c r="Q56" s="307">
        <f t="shared" si="41"/>
        <v>0.55364097178581695</v>
      </c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 spans="1:27" s="59" customFormat="1" outlineLevel="1">
      <c r="A57" s="185" t="s">
        <v>509</v>
      </c>
      <c r="B57" s="82" t="s">
        <v>161</v>
      </c>
      <c r="C57" s="122"/>
      <c r="D57" s="89">
        <f t="shared" ref="D57:O57" si="43">D37+D42</f>
        <v>0.18240000000000001</v>
      </c>
      <c r="E57" s="89">
        <f t="shared" si="43"/>
        <v>0.17240960879999995</v>
      </c>
      <c r="F57" s="89">
        <f t="shared" si="43"/>
        <v>0.16240573079897774</v>
      </c>
      <c r="G57" s="89">
        <f t="shared" si="43"/>
        <v>0.15238792982625665</v>
      </c>
      <c r="H57" s="89">
        <f t="shared" si="43"/>
        <v>0.14235575776375647</v>
      </c>
      <c r="I57" s="89">
        <f t="shared" si="43"/>
        <v>0.13230875471881393</v>
      </c>
      <c r="J57" s="89">
        <f t="shared" si="43"/>
        <v>0.12224644919155608</v>
      </c>
      <c r="K57" s="89">
        <f t="shared" si="43"/>
        <v>0.11216835823692883</v>
      </c>
      <c r="L57" s="89">
        <f t="shared" si="43"/>
        <v>0.10207398762148018</v>
      </c>
      <c r="M57" s="89">
        <f t="shared" si="43"/>
        <v>9.1962831974996911E-2</v>
      </c>
      <c r="N57" s="89">
        <f t="shared" si="43"/>
        <v>8.1834374937089727E-2</v>
      </c>
      <c r="O57" s="89">
        <f t="shared" si="43"/>
        <v>7.1688089298821256E-2</v>
      </c>
      <c r="P57" s="89">
        <f>SUM(D57:O57)</f>
        <v>1.5262418731686778</v>
      </c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</row>
    <row r="58" spans="1:27" s="64" customFormat="1" ht="13.2" outlineLevel="1">
      <c r="A58" s="185" t="s">
        <v>508</v>
      </c>
      <c r="B58" s="82" t="s">
        <v>168</v>
      </c>
      <c r="D58" s="133">
        <v>0.4</v>
      </c>
      <c r="E58" s="133">
        <v>0.4</v>
      </c>
      <c r="F58" s="133">
        <v>0.4</v>
      </c>
      <c r="G58" s="133">
        <v>0.4</v>
      </c>
      <c r="H58" s="133">
        <v>0.4</v>
      </c>
      <c r="I58" s="133">
        <v>0.4</v>
      </c>
      <c r="J58" s="133">
        <v>0.4</v>
      </c>
      <c r="K58" s="133">
        <v>0.4</v>
      </c>
      <c r="L58" s="133">
        <v>0.4</v>
      </c>
      <c r="M58" s="133">
        <v>0.4</v>
      </c>
      <c r="N58" s="133">
        <v>0.4</v>
      </c>
      <c r="O58" s="133">
        <v>0.4</v>
      </c>
    </row>
    <row r="59" spans="1:27" s="59" customFormat="1" outlineLevel="1">
      <c r="A59" s="185" t="s">
        <v>510</v>
      </c>
      <c r="B59" s="82" t="s">
        <v>161</v>
      </c>
      <c r="C59" s="122"/>
      <c r="D59" s="155">
        <f>-D57*D58</f>
        <v>-7.2960000000000011E-2</v>
      </c>
      <c r="E59" s="89">
        <f t="shared" ref="E59:O59" si="44">-E57*E58</f>
        <v>-6.8963843519999984E-2</v>
      </c>
      <c r="F59" s="89">
        <f t="shared" si="44"/>
        <v>-6.4962292319591095E-2</v>
      </c>
      <c r="G59" s="89">
        <f t="shared" si="44"/>
        <v>-6.0955171930502663E-2</v>
      </c>
      <c r="H59" s="89">
        <f t="shared" si="44"/>
        <v>-5.6942303105502592E-2</v>
      </c>
      <c r="I59" s="89">
        <f t="shared" si="44"/>
        <v>-5.2923501887525572E-2</v>
      </c>
      <c r="J59" s="89">
        <f t="shared" si="44"/>
        <v>-4.8898579676622436E-2</v>
      </c>
      <c r="K59" s="89">
        <f t="shared" si="44"/>
        <v>-4.4867343294771538E-2</v>
      </c>
      <c r="L59" s="89">
        <f t="shared" si="44"/>
        <v>-4.0829595048592071E-2</v>
      </c>
      <c r="M59" s="89">
        <f t="shared" si="44"/>
        <v>-3.6785132789998766E-2</v>
      </c>
      <c r="N59" s="89">
        <f t="shared" si="44"/>
        <v>-3.2733749974835892E-2</v>
      </c>
      <c r="O59" s="89">
        <f t="shared" si="44"/>
        <v>-2.8675235719528503E-2</v>
      </c>
      <c r="P59" s="89">
        <f>SUM(D59:O59)</f>
        <v>-0.61049674926747111</v>
      </c>
      <c r="Q59" s="307">
        <f t="shared" ref="Q59" si="45">P59/$P$66</f>
        <v>4.0237620659110108E-2</v>
      </c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 spans="1:27" s="59" customFormat="1" outlineLevel="1">
      <c r="A60" s="185"/>
      <c r="B60" s="82"/>
      <c r="C60" s="122"/>
      <c r="D60" s="155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 spans="1:27" s="59" customFormat="1" outlineLevel="1">
      <c r="A61" s="185" t="s">
        <v>649</v>
      </c>
      <c r="B61" s="82" t="s">
        <v>168</v>
      </c>
      <c r="C61" s="64"/>
      <c r="D61" s="133">
        <v>8.0000000000000004E-4</v>
      </c>
      <c r="E61" s="133">
        <v>8.0000000000000004E-4</v>
      </c>
      <c r="F61" s="133">
        <v>8.0000000000000004E-4</v>
      </c>
      <c r="G61" s="133">
        <v>8.0000000000000004E-4</v>
      </c>
      <c r="H61" s="133">
        <v>8.0000000000000004E-4</v>
      </c>
      <c r="I61" s="133">
        <v>8.0000000000000004E-4</v>
      </c>
      <c r="J61" s="133">
        <v>8.0000000000000004E-4</v>
      </c>
      <c r="K61" s="133">
        <v>8.0000000000000004E-4</v>
      </c>
      <c r="L61" s="133">
        <v>8.0000000000000004E-4</v>
      </c>
      <c r="M61" s="133">
        <v>8.0000000000000004E-4</v>
      </c>
      <c r="N61" s="133">
        <v>8.0000000000000004E-4</v>
      </c>
      <c r="O61" s="133">
        <v>8.0000000000000004E-4</v>
      </c>
      <c r="P61" s="8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</row>
    <row r="62" spans="1:27" s="59" customFormat="1" outlineLevel="1">
      <c r="A62" s="185" t="s">
        <v>649</v>
      </c>
      <c r="B62" s="82" t="s">
        <v>161</v>
      </c>
      <c r="C62" s="122"/>
      <c r="D62" s="155">
        <f>-D21*D61</f>
        <v>-1.9200000000000005E-2</v>
      </c>
      <c r="E62" s="155">
        <f t="shared" ref="E62:O62" si="46">-E21*E61</f>
        <v>-1.8349760000000003E-2</v>
      </c>
      <c r="F62" s="155">
        <f t="shared" si="46"/>
        <v>-1.7476595648000005E-2</v>
      </c>
      <c r="G62" s="155">
        <f t="shared" si="46"/>
        <v>-1.6580085485350407E-2</v>
      </c>
      <c r="H62" s="155">
        <f t="shared" si="46"/>
        <v>-1.5659799036706838E-2</v>
      </c>
      <c r="I62" s="155">
        <f t="shared" si="46"/>
        <v>-1.471529663344256E-2</v>
      </c>
      <c r="J62" s="155">
        <f t="shared" si="46"/>
        <v>-1.3746129233470782E-2</v>
      </c>
      <c r="K62" s="155">
        <f t="shared" si="46"/>
        <v>-1.2751838237405435E-2</v>
      </c>
      <c r="L62" s="155">
        <f t="shared" si="46"/>
        <v>-1.1731955300987671E-2</v>
      </c>
      <c r="M62" s="155">
        <f t="shared" si="46"/>
        <v>-1.0686002143703622E-2</v>
      </c>
      <c r="N62" s="155">
        <f t="shared" si="46"/>
        <v>-9.6134903535176688E-3</v>
      </c>
      <c r="O62" s="155">
        <f t="shared" si="46"/>
        <v>-8.5139211876439254E-3</v>
      </c>
      <c r="P62" s="89">
        <f>SUM(D62:O62)</f>
        <v>-0.16902487326022894</v>
      </c>
      <c r="Q62" s="307">
        <f t="shared" ref="Q62" si="47">P62/$P$66</f>
        <v>1.1140368462829488E-2</v>
      </c>
      <c r="R62" s="79"/>
      <c r="S62" s="79"/>
      <c r="T62" s="79"/>
      <c r="U62" s="79"/>
      <c r="V62" s="79"/>
      <c r="W62" s="79"/>
      <c r="X62" s="79"/>
      <c r="Y62" s="79"/>
      <c r="Z62" s="79"/>
      <c r="AA62" s="79"/>
    </row>
    <row r="63" spans="1:27" s="59" customFormat="1" outlineLevel="1">
      <c r="A63" s="185"/>
      <c r="B63" s="82"/>
      <c r="C63" s="122"/>
      <c r="D63" s="155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 spans="1:27" s="64" customFormat="1" ht="13.2" outlineLevel="1">
      <c r="A64" s="185" t="s">
        <v>511</v>
      </c>
      <c r="B64" s="82" t="s">
        <v>161</v>
      </c>
      <c r="D64" s="89">
        <f>D37+D38+D42+D45+D47+D49+D51+D54+D56+D59+D62</f>
        <v>-1.6407356097560974</v>
      </c>
      <c r="E64" s="89">
        <f t="shared" ref="E64:O64" si="48">E37+E38+E42+E45+E47+E49+E51+E54+E56+E59+E62</f>
        <v>-1.4479039947199999</v>
      </c>
      <c r="F64" s="89">
        <f t="shared" si="48"/>
        <v>-1.3641009537787829</v>
      </c>
      <c r="G64" s="89">
        <f t="shared" si="48"/>
        <v>-1.3038237981778316</v>
      </c>
      <c r="H64" s="89">
        <f t="shared" si="48"/>
        <v>-1.2588177729498815</v>
      </c>
      <c r="I64" s="89">
        <f t="shared" si="48"/>
        <v>-1.2242835321742471</v>
      </c>
      <c r="J64" s="89">
        <f t="shared" si="48"/>
        <v>-1.1972403649816949</v>
      </c>
      <c r="K64" s="89">
        <f t="shared" si="48"/>
        <v>-1.1757392848337096</v>
      </c>
      <c r="L64" s="89">
        <f t="shared" si="48"/>
        <v>-1.158452164498011</v>
      </c>
      <c r="M64" s="89">
        <f t="shared" si="48"/>
        <v>-1.1444427291882138</v>
      </c>
      <c r="N64" s="89">
        <f t="shared" si="48"/>
        <v>-1.1330319493607295</v>
      </c>
      <c r="O64" s="89">
        <f t="shared" si="48"/>
        <v>-1.1237153533226369</v>
      </c>
      <c r="P64" s="89">
        <f>SUM(D64:O64)</f>
        <v>-15.172287507741835</v>
      </c>
    </row>
    <row r="65" spans="1:17" s="64" customFormat="1" ht="13.2" outlineLevel="1">
      <c r="A65" s="185" t="s">
        <v>177</v>
      </c>
      <c r="B65" s="82" t="s">
        <v>161</v>
      </c>
      <c r="D65" s="89">
        <f>IF(D13&gt;0,-('OPEX+CAPEX'!I430+'OPEX+CAPEX'!I426*'OPEX+CAPEX'!$F$426+'OPEX+CAPEX'!I427*'OPEX+CAPEX'!$F$427)/15/1000,0)</f>
        <v>0</v>
      </c>
      <c r="E65" s="89">
        <f>IF(E13&gt;0,-('OPEX+CAPEX'!J430+'OPEX+CAPEX'!J426*'OPEX+CAPEX'!$F$426+'OPEX+CAPEX'!J427*'OPEX+CAPEX'!$F$427)/15/1000,0)</f>
        <v>0</v>
      </c>
      <c r="F65" s="89">
        <f>IF(F13&gt;0,-('OPEX+CAPEX'!K430+'OPEX+CAPEX'!K426*'OPEX+CAPEX'!$F$426+'OPEX+CAPEX'!K427*'OPEX+CAPEX'!$F$427)/15/1000,0)</f>
        <v>0</v>
      </c>
      <c r="G65" s="89">
        <f>IF(G13&gt;0,-('OPEX+CAPEX'!L430+'OPEX+CAPEX'!L426*'OPEX+CAPEX'!$F$426+'OPEX+CAPEX'!L427*'OPEX+CAPEX'!$F$427)/15/1000,0)</f>
        <v>0</v>
      </c>
      <c r="H65" s="89">
        <f>IF(H13&gt;0,-('OPEX+CAPEX'!M430+'OPEX+CAPEX'!M426*'OPEX+CAPEX'!$F$426+'OPEX+CAPEX'!M427*'OPEX+CAPEX'!$F$427)/15/1000,0)</f>
        <v>0</v>
      </c>
      <c r="I65" s="89">
        <f>IF(I13&gt;0,-('OPEX+CAPEX'!N430+'OPEX+CAPEX'!N426*'OPEX+CAPEX'!$F$426+'OPEX+CAPEX'!N427*'OPEX+CAPEX'!$F$427)/15/1000,0)</f>
        <v>0</v>
      </c>
      <c r="J65" s="89">
        <f>IF(J13&gt;0,-('OPEX+CAPEX'!O430+'OPEX+CAPEX'!O426*'OPEX+CAPEX'!$F$426+'OPEX+CAPEX'!O427*'OPEX+CAPEX'!$F$427)/15/1000,0)</f>
        <v>0</v>
      </c>
      <c r="K65" s="89">
        <f>IF(K13&gt;0,-('OPEX+CAPEX'!P430+'OPEX+CAPEX'!P426*'OPEX+CAPEX'!$F$426+'OPEX+CAPEX'!P427*'OPEX+CAPEX'!$F$427)/15/1000,0)</f>
        <v>0</v>
      </c>
      <c r="L65" s="89">
        <f>IF(L13&gt;0,-('OPEX+CAPEX'!Q430+'OPEX+CAPEX'!Q426*'OPEX+CAPEX'!$F$426+'OPEX+CAPEX'!Q427*'OPEX+CAPEX'!$F$427)/15/1000,0)</f>
        <v>0</v>
      </c>
      <c r="M65" s="89">
        <f>IF(M13&gt;0,-('OPEX+CAPEX'!R430+'OPEX+CAPEX'!R426*'OPEX+CAPEX'!$F$426+'OPEX+CAPEX'!R427*'OPEX+CAPEX'!$F$427)/15/1000,0)</f>
        <v>0</v>
      </c>
      <c r="N65" s="89">
        <f>IF(N13&gt;0,-('OPEX+CAPEX'!S430+'OPEX+CAPEX'!S426*'OPEX+CAPEX'!$F$426+'OPEX+CAPEX'!S427*'OPEX+CAPEX'!$F$427)/15/1000,0)</f>
        <v>0</v>
      </c>
      <c r="O65" s="89">
        <f>IF(O13&gt;0,-('OPEX+CAPEX'!T430+'OPEX+CAPEX'!T426*'OPEX+CAPEX'!$F$426+'OPEX+CAPEX'!T427*'OPEX+CAPEX'!$F$427)/15/1000,0)</f>
        <v>0</v>
      </c>
      <c r="P65" s="89">
        <f t="shared" ref="P65:P66" si="49">SUM(D65:O65)</f>
        <v>0</v>
      </c>
    </row>
    <row r="66" spans="1:17" s="64" customFormat="1" ht="13.2" outlineLevel="1">
      <c r="A66" s="185" t="s">
        <v>178</v>
      </c>
      <c r="B66" s="82" t="s">
        <v>161</v>
      </c>
      <c r="D66" s="89">
        <f>D64+D65</f>
        <v>-1.6407356097560974</v>
      </c>
      <c r="E66" s="89">
        <f t="shared" ref="E66:O66" si="50">E64+E65</f>
        <v>-1.4479039947199999</v>
      </c>
      <c r="F66" s="89">
        <f t="shared" si="50"/>
        <v>-1.3641009537787829</v>
      </c>
      <c r="G66" s="89">
        <f t="shared" si="50"/>
        <v>-1.3038237981778316</v>
      </c>
      <c r="H66" s="89">
        <f t="shared" si="50"/>
        <v>-1.2588177729498815</v>
      </c>
      <c r="I66" s="89">
        <f t="shared" si="50"/>
        <v>-1.2242835321742471</v>
      </c>
      <c r="J66" s="89">
        <f t="shared" si="50"/>
        <v>-1.1972403649816949</v>
      </c>
      <c r="K66" s="89">
        <f t="shared" si="50"/>
        <v>-1.1757392848337096</v>
      </c>
      <c r="L66" s="89">
        <f t="shared" si="50"/>
        <v>-1.158452164498011</v>
      </c>
      <c r="M66" s="89">
        <f t="shared" si="50"/>
        <v>-1.1444427291882138</v>
      </c>
      <c r="N66" s="89">
        <f t="shared" si="50"/>
        <v>-1.1330319493607295</v>
      </c>
      <c r="O66" s="89">
        <f t="shared" si="50"/>
        <v>-1.1237153533226369</v>
      </c>
      <c r="P66" s="89">
        <f t="shared" si="49"/>
        <v>-15.172287507741835</v>
      </c>
    </row>
    <row r="67" spans="1:17" s="79" customFormat="1">
      <c r="A67" s="87" t="s">
        <v>242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</row>
    <row r="68" spans="1:17" s="79" customFormat="1" outlineLevel="1">
      <c r="A68" s="145" t="s">
        <v>190</v>
      </c>
    </row>
    <row r="69" spans="1:17" s="64" customFormat="1" outlineLevel="1">
      <c r="A69" s="147" t="s">
        <v>225</v>
      </c>
      <c r="B69" s="122" t="s">
        <v>158</v>
      </c>
      <c r="C69" s="125">
        <v>1</v>
      </c>
      <c r="D69" s="89">
        <f>C69+D71</f>
        <v>1</v>
      </c>
      <c r="E69" s="89">
        <f>D69+E71</f>
        <v>1</v>
      </c>
      <c r="F69" s="89">
        <f t="shared" ref="F69:O69" si="51">E69+F71</f>
        <v>1</v>
      </c>
      <c r="G69" s="89">
        <f t="shared" si="51"/>
        <v>1</v>
      </c>
      <c r="H69" s="89">
        <f t="shared" si="51"/>
        <v>1</v>
      </c>
      <c r="I69" s="89">
        <f t="shared" si="51"/>
        <v>1</v>
      </c>
      <c r="J69" s="89">
        <f t="shared" si="51"/>
        <v>1</v>
      </c>
      <c r="K69" s="89">
        <f t="shared" si="51"/>
        <v>1</v>
      </c>
      <c r="L69" s="89">
        <f t="shared" si="51"/>
        <v>1</v>
      </c>
      <c r="M69" s="89">
        <f t="shared" si="51"/>
        <v>1</v>
      </c>
      <c r="N69" s="89">
        <f t="shared" si="51"/>
        <v>1</v>
      </c>
      <c r="O69" s="89">
        <f t="shared" si="51"/>
        <v>1</v>
      </c>
      <c r="P69" s="79"/>
    </row>
    <row r="70" spans="1:17" s="64" customFormat="1" outlineLevel="1">
      <c r="A70" s="147" t="s">
        <v>222</v>
      </c>
      <c r="B70" s="122" t="s">
        <v>158</v>
      </c>
      <c r="C70" s="82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79"/>
    </row>
    <row r="71" spans="1:17" s="64" customFormat="1" outlineLevel="1">
      <c r="A71" s="147" t="s">
        <v>223</v>
      </c>
      <c r="B71" s="122" t="s">
        <v>158</v>
      </c>
      <c r="C71" s="82"/>
      <c r="D71" s="89">
        <f>INT(C69*D70)</f>
        <v>0</v>
      </c>
      <c r="E71" s="89">
        <f>INT(D69*E70)</f>
        <v>0</v>
      </c>
      <c r="F71" s="89">
        <f t="shared" ref="F71:O71" si="52">INT(E69*F70)</f>
        <v>0</v>
      </c>
      <c r="G71" s="89">
        <f t="shared" si="52"/>
        <v>0</v>
      </c>
      <c r="H71" s="89">
        <f t="shared" si="52"/>
        <v>0</v>
      </c>
      <c r="I71" s="89">
        <f t="shared" si="52"/>
        <v>0</v>
      </c>
      <c r="J71" s="89">
        <f t="shared" si="52"/>
        <v>0</v>
      </c>
      <c r="K71" s="89">
        <f t="shared" si="52"/>
        <v>0</v>
      </c>
      <c r="L71" s="89">
        <f t="shared" si="52"/>
        <v>0</v>
      </c>
      <c r="M71" s="89">
        <f t="shared" si="52"/>
        <v>0</v>
      </c>
      <c r="N71" s="89">
        <f t="shared" si="52"/>
        <v>0</v>
      </c>
      <c r="O71" s="89">
        <f t="shared" si="52"/>
        <v>0</v>
      </c>
      <c r="P71" s="79"/>
    </row>
    <row r="72" spans="1:17" s="64" customFormat="1" outlineLevel="1">
      <c r="A72" s="147" t="s">
        <v>224</v>
      </c>
      <c r="B72" s="126" t="s">
        <v>161</v>
      </c>
      <c r="C72" s="82"/>
      <c r="D72" s="155">
        <f>D7</f>
        <v>10</v>
      </c>
      <c r="E72" s="155">
        <f t="shared" ref="E72:O72" si="53">E7</f>
        <v>10</v>
      </c>
      <c r="F72" s="155">
        <f t="shared" si="53"/>
        <v>10</v>
      </c>
      <c r="G72" s="155">
        <f t="shared" si="53"/>
        <v>10</v>
      </c>
      <c r="H72" s="155">
        <f t="shared" si="53"/>
        <v>10</v>
      </c>
      <c r="I72" s="155">
        <f t="shared" si="53"/>
        <v>10</v>
      </c>
      <c r="J72" s="155">
        <f t="shared" si="53"/>
        <v>10</v>
      </c>
      <c r="K72" s="155">
        <f t="shared" si="53"/>
        <v>10</v>
      </c>
      <c r="L72" s="155">
        <f t="shared" si="53"/>
        <v>10</v>
      </c>
      <c r="M72" s="155">
        <f t="shared" si="53"/>
        <v>10</v>
      </c>
      <c r="N72" s="155">
        <f t="shared" si="53"/>
        <v>10</v>
      </c>
      <c r="O72" s="155">
        <f t="shared" si="53"/>
        <v>10</v>
      </c>
      <c r="P72" s="79"/>
    </row>
    <row r="73" spans="1:17" s="86" customFormat="1" outlineLevel="1">
      <c r="A73" s="147" t="s">
        <v>213</v>
      </c>
      <c r="B73" s="126" t="s">
        <v>161</v>
      </c>
      <c r="C73" s="125">
        <f>C69*D72</f>
        <v>10</v>
      </c>
      <c r="D73" s="132">
        <f>D69*D72</f>
        <v>10</v>
      </c>
      <c r="E73" s="132">
        <f t="shared" ref="E73:O73" si="54">E69*E72</f>
        <v>10</v>
      </c>
      <c r="F73" s="132">
        <f t="shared" si="54"/>
        <v>10</v>
      </c>
      <c r="G73" s="132">
        <f t="shared" si="54"/>
        <v>10</v>
      </c>
      <c r="H73" s="132">
        <f t="shared" si="54"/>
        <v>10</v>
      </c>
      <c r="I73" s="132">
        <f t="shared" si="54"/>
        <v>10</v>
      </c>
      <c r="J73" s="132">
        <f t="shared" si="54"/>
        <v>10</v>
      </c>
      <c r="K73" s="132">
        <f t="shared" si="54"/>
        <v>10</v>
      </c>
      <c r="L73" s="132">
        <f t="shared" si="54"/>
        <v>10</v>
      </c>
      <c r="M73" s="132">
        <f t="shared" si="54"/>
        <v>10</v>
      </c>
      <c r="N73" s="132">
        <f t="shared" si="54"/>
        <v>10</v>
      </c>
      <c r="O73" s="132">
        <f t="shared" si="54"/>
        <v>10</v>
      </c>
      <c r="P73" s="79"/>
      <c r="Q73" s="64"/>
    </row>
    <row r="74" spans="1:17" s="64" customFormat="1" outlineLevel="1">
      <c r="A74" s="147" t="s">
        <v>170</v>
      </c>
      <c r="B74" s="126" t="s">
        <v>168</v>
      </c>
      <c r="C74" s="82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79"/>
    </row>
    <row r="75" spans="1:17" s="64" customFormat="1" outlineLevel="1">
      <c r="A75" s="147" t="s">
        <v>171</v>
      </c>
      <c r="B75" s="126" t="s">
        <v>168</v>
      </c>
      <c r="C75" s="82"/>
      <c r="D75" s="133">
        <f>(4%*60%*D73+22%*40%*D73)/D73</f>
        <v>0.11200000000000002</v>
      </c>
      <c r="E75" s="133">
        <f t="shared" ref="E75:O75" si="55">(4%*60%*E73+22%*40%*E73)/E73</f>
        <v>0.11200000000000002</v>
      </c>
      <c r="F75" s="133">
        <f t="shared" si="55"/>
        <v>0.11200000000000002</v>
      </c>
      <c r="G75" s="133">
        <f t="shared" si="55"/>
        <v>0.11200000000000002</v>
      </c>
      <c r="H75" s="133">
        <f t="shared" si="55"/>
        <v>0.11200000000000002</v>
      </c>
      <c r="I75" s="133">
        <f t="shared" si="55"/>
        <v>0.11200000000000002</v>
      </c>
      <c r="J75" s="133">
        <f t="shared" si="55"/>
        <v>0.11200000000000002</v>
      </c>
      <c r="K75" s="133">
        <f t="shared" si="55"/>
        <v>0.11200000000000002</v>
      </c>
      <c r="L75" s="133">
        <f t="shared" si="55"/>
        <v>0.11200000000000002</v>
      </c>
      <c r="M75" s="133">
        <f t="shared" si="55"/>
        <v>0.11200000000000002</v>
      </c>
      <c r="N75" s="133">
        <f t="shared" si="55"/>
        <v>0.11200000000000002</v>
      </c>
      <c r="O75" s="133">
        <f t="shared" si="55"/>
        <v>0.11200000000000002</v>
      </c>
      <c r="P75" s="79"/>
    </row>
    <row r="76" spans="1:17" s="64" customFormat="1" outlineLevel="1">
      <c r="A76" s="147" t="s">
        <v>214</v>
      </c>
      <c r="B76" s="126" t="s">
        <v>161</v>
      </c>
      <c r="C76" s="82"/>
      <c r="D76" s="132">
        <f t="shared" ref="D76:O76" si="56">-(C73+D73)/2*D74/12</f>
        <v>0</v>
      </c>
      <c r="E76" s="132">
        <f t="shared" si="56"/>
        <v>0</v>
      </c>
      <c r="F76" s="132">
        <f t="shared" si="56"/>
        <v>0</v>
      </c>
      <c r="G76" s="132">
        <f t="shared" si="56"/>
        <v>0</v>
      </c>
      <c r="H76" s="132">
        <f t="shared" si="56"/>
        <v>0</v>
      </c>
      <c r="I76" s="132">
        <f t="shared" si="56"/>
        <v>0</v>
      </c>
      <c r="J76" s="132">
        <f t="shared" si="56"/>
        <v>0</v>
      </c>
      <c r="K76" s="132">
        <f t="shared" si="56"/>
        <v>0</v>
      </c>
      <c r="L76" s="132">
        <f t="shared" si="56"/>
        <v>0</v>
      </c>
      <c r="M76" s="132">
        <f t="shared" si="56"/>
        <v>0</v>
      </c>
      <c r="N76" s="132">
        <f t="shared" si="56"/>
        <v>0</v>
      </c>
      <c r="O76" s="132">
        <f t="shared" si="56"/>
        <v>0</v>
      </c>
      <c r="P76" s="79"/>
    </row>
    <row r="77" spans="1:17" s="64" customFormat="1" outlineLevel="1">
      <c r="A77" s="147" t="s">
        <v>215</v>
      </c>
      <c r="B77" s="126" t="s">
        <v>161</v>
      </c>
      <c r="C77" s="82"/>
      <c r="D77" s="132">
        <f>(C73+D73)/2*D75/12</f>
        <v>9.3333333333333338E-2</v>
      </c>
      <c r="E77" s="132">
        <f t="shared" ref="E77:O77" si="57">(D73+E73)/2*E75/12</f>
        <v>9.3333333333333338E-2</v>
      </c>
      <c r="F77" s="132">
        <f t="shared" si="57"/>
        <v>9.3333333333333338E-2</v>
      </c>
      <c r="G77" s="132">
        <f t="shared" si="57"/>
        <v>9.3333333333333338E-2</v>
      </c>
      <c r="H77" s="132">
        <f t="shared" si="57"/>
        <v>9.3333333333333338E-2</v>
      </c>
      <c r="I77" s="132">
        <f t="shared" si="57"/>
        <v>9.3333333333333338E-2</v>
      </c>
      <c r="J77" s="132">
        <f t="shared" si="57"/>
        <v>9.3333333333333338E-2</v>
      </c>
      <c r="K77" s="132">
        <f t="shared" si="57"/>
        <v>9.3333333333333338E-2</v>
      </c>
      <c r="L77" s="132">
        <f t="shared" si="57"/>
        <v>9.3333333333333338E-2</v>
      </c>
      <c r="M77" s="132">
        <f t="shared" si="57"/>
        <v>9.3333333333333338E-2</v>
      </c>
      <c r="N77" s="132">
        <f t="shared" si="57"/>
        <v>9.3333333333333338E-2</v>
      </c>
      <c r="O77" s="132">
        <f t="shared" si="57"/>
        <v>9.3333333333333338E-2</v>
      </c>
      <c r="P77" s="79"/>
    </row>
    <row r="78" spans="1:17" s="64" customFormat="1" ht="13.2" outlineLevel="1">
      <c r="A78" s="147" t="s">
        <v>201</v>
      </c>
      <c r="B78" s="126" t="s">
        <v>161</v>
      </c>
      <c r="C78" s="82"/>
      <c r="D78" s="131">
        <f t="shared" ref="D78:O78" si="58">SUM(D76:D77)</f>
        <v>9.3333333333333338E-2</v>
      </c>
      <c r="E78" s="131">
        <f t="shared" si="58"/>
        <v>9.3333333333333338E-2</v>
      </c>
      <c r="F78" s="131">
        <f t="shared" si="58"/>
        <v>9.3333333333333338E-2</v>
      </c>
      <c r="G78" s="131">
        <f t="shared" si="58"/>
        <v>9.3333333333333338E-2</v>
      </c>
      <c r="H78" s="131">
        <f t="shared" si="58"/>
        <v>9.3333333333333338E-2</v>
      </c>
      <c r="I78" s="131">
        <f t="shared" si="58"/>
        <v>9.3333333333333338E-2</v>
      </c>
      <c r="J78" s="131">
        <f t="shared" si="58"/>
        <v>9.3333333333333338E-2</v>
      </c>
      <c r="K78" s="131">
        <f t="shared" si="58"/>
        <v>9.3333333333333338E-2</v>
      </c>
      <c r="L78" s="131">
        <f t="shared" si="58"/>
        <v>9.3333333333333338E-2</v>
      </c>
      <c r="M78" s="131">
        <f t="shared" si="58"/>
        <v>9.3333333333333338E-2</v>
      </c>
      <c r="N78" s="131">
        <f t="shared" si="58"/>
        <v>9.3333333333333338E-2</v>
      </c>
      <c r="O78" s="131">
        <f t="shared" si="58"/>
        <v>9.3333333333333338E-2</v>
      </c>
      <c r="P78" s="89">
        <f t="shared" ref="P78" si="59">SUM(D78:O78)</f>
        <v>1.1200000000000001</v>
      </c>
    </row>
    <row r="79" spans="1:17" s="79" customFormat="1"/>
    <row r="81" s="79" customFormat="1"/>
    <row r="82" s="79" customFormat="1"/>
    <row r="83" s="79" customFormat="1"/>
    <row r="84" s="79" customFormat="1"/>
    <row r="85" s="79" customFormat="1"/>
    <row r="86" s="79" customFormat="1"/>
    <row r="87" s="79" customFormat="1"/>
    <row r="88" s="79" customFormat="1"/>
    <row r="89" s="79" customFormat="1"/>
    <row r="90" s="79" customFormat="1"/>
    <row r="91" s="79" customFormat="1"/>
  </sheetData>
  <pageMargins left="0.7" right="0.7" top="0.75" bottom="0.75" header="0.3" footer="0.3"/>
  <ignoredErrors>
    <ignoredError sqref="E17" formula="1"/>
    <ignoredError sqref="A39:C39 A37:C37 Q37:XFD37 A38:C38 Q38:XFD38 A42:C42 A40:C40 Q40:XFD40 A41:C41 Q41:XFD41 Q42:XFD42 Q39:XFD39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1</vt:i4>
      </vt:variant>
    </vt:vector>
  </HeadingPairs>
  <TitlesOfParts>
    <vt:vector size="21" baseType="lpstr">
      <vt:lpstr>Продукты</vt:lpstr>
      <vt:lpstr>0</vt:lpstr>
      <vt:lpstr>РБ&gt;&gt;&gt;</vt:lpstr>
      <vt:lpstr>РБ.1</vt:lpstr>
      <vt:lpstr>РБ.2</vt:lpstr>
      <vt:lpstr>РБ.3</vt:lpstr>
      <vt:lpstr>МСБ&gt;&gt;&gt;</vt:lpstr>
      <vt:lpstr>МСБ.1</vt:lpstr>
      <vt:lpstr>МСБ.2</vt:lpstr>
      <vt:lpstr>МСБ.3</vt:lpstr>
      <vt:lpstr>Сервис&gt;&gt;&gt;</vt:lpstr>
      <vt:lpstr>Симбанк</vt:lpstr>
      <vt:lpstr>Партнеры</vt:lpstr>
      <vt:lpstr>OPEX+CAPEX</vt:lpstr>
      <vt:lpstr>Персонал</vt:lpstr>
      <vt:lpstr>&gt;&gt;&gt;</vt:lpstr>
      <vt:lpstr>BS</vt:lpstr>
      <vt:lpstr>PL</vt:lpstr>
      <vt:lpstr>&gt;&gt;</vt:lpstr>
      <vt:lpstr>Окупаемость</vt:lpstr>
      <vt:lpstr>Продукты!Заголовки_для_печати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Screen Ashkinadze</dc:creator>
  <cp:lastModifiedBy>Big Screen Ashkinadze</cp:lastModifiedBy>
  <dcterms:created xsi:type="dcterms:W3CDTF">2025-09-11T08:55:47Z</dcterms:created>
  <dcterms:modified xsi:type="dcterms:W3CDTF">2026-03-24T08:00:35Z</dcterms:modified>
</cp:coreProperties>
</file>